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codeName="ЭтаКнига" defaultThemeVersion="124226"/>
  <bookViews>
    <workbookView xWindow="120" yWindow="105" windowWidth="15120" windowHeight="8010"/>
  </bookViews>
  <sheets>
    <sheet name="прил № 2 (01.01.19)" sheetId="79" r:id="rId1"/>
    <sheet name="2.1. обл_Нормативы_2019" sheetId="71" r:id="rId2"/>
    <sheet name="обл 2019 на 05.06.18" sheetId="69" r:id="rId3"/>
    <sheet name="2.1.обл_Нормативы_2020-2021 гг." sheetId="72" r:id="rId4"/>
    <sheet name="обл 2020-2021 на 05.06.18" sheetId="70" r:id="rId5"/>
    <sheet name="2.2.расчет фот мест (2019)" sheetId="19" r:id="rId6"/>
    <sheet name="2.2.расчет фот мест (2020-21)" sheetId="83" r:id="rId7"/>
    <sheet name="фот 1-3 г мб и об" sheetId="73" r:id="rId8"/>
    <sheet name="фот 3-7 л мб и об" sheetId="74" r:id="rId9"/>
    <sheet name="2.3.комм услуги" sheetId="62" r:id="rId10"/>
    <sheet name="2.4.расчет прочих" sheetId="55" r:id="rId11"/>
    <sheet name="2.5.присмотр" sheetId="63" r:id="rId12"/>
    <sheet name="продукты" sheetId="64" r:id="rId13"/>
    <sheet name="мягкий инв" sheetId="65" r:id="rId14"/>
    <sheet name="бут вода" sheetId="66" r:id="rId15"/>
    <sheet name="хоз инв" sheetId="67" r:id="rId16"/>
    <sheet name="291 имущ" sheetId="80" r:id="rId17"/>
    <sheet name="291 земля" sheetId="81" r:id="rId18"/>
    <sheet name="дотация (мб)" sheetId="82" r:id="rId19"/>
  </sheets>
  <externalReferences>
    <externalReference r:id="rId20"/>
    <externalReference r:id="rId21"/>
  </externalReferences>
  <definedNames>
    <definedName name="dklr" localSheetId="6">#REF!</definedName>
    <definedName name="dklr" localSheetId="9">#REF!</definedName>
    <definedName name="dklr" localSheetId="17">#REF!</definedName>
    <definedName name="dklr" localSheetId="16">#REF!</definedName>
    <definedName name="dklr" localSheetId="18">#REF!</definedName>
    <definedName name="dklr" localSheetId="0">#REF!</definedName>
    <definedName name="dklr">#REF!</definedName>
    <definedName name="Excel_BuiltIn_Database" localSheetId="6">#REF!</definedName>
    <definedName name="Excel_BuiltIn_Database" localSheetId="9">#REF!</definedName>
    <definedName name="Excel_BuiltIn_Database" localSheetId="10">#REF!</definedName>
    <definedName name="Excel_BuiltIn_Database" localSheetId="17">#REF!</definedName>
    <definedName name="Excel_BuiltIn_Database" localSheetId="16">#REF!</definedName>
    <definedName name="Excel_BuiltIn_Database" localSheetId="18">#REF!</definedName>
    <definedName name="Excel_BuiltIn_Database" localSheetId="0">#REF!</definedName>
    <definedName name="Excel_BuiltIn_Database" localSheetId="7">#REF!</definedName>
    <definedName name="Excel_BuiltIn_Database" localSheetId="8">#REF!</definedName>
    <definedName name="Excel_BuiltIn_Database">#REF!</definedName>
    <definedName name="zpl" localSheetId="6">#REF!</definedName>
    <definedName name="zpl" localSheetId="9">#REF!</definedName>
    <definedName name="zpl" localSheetId="10">#REF!</definedName>
    <definedName name="zpl" localSheetId="17">#REF!</definedName>
    <definedName name="zpl" localSheetId="16">#REF!</definedName>
    <definedName name="zpl" localSheetId="18">#REF!</definedName>
    <definedName name="zpl" localSheetId="0">#REF!</definedName>
    <definedName name="zpl" localSheetId="7">#REF!</definedName>
    <definedName name="zpl" localSheetId="8">#REF!</definedName>
    <definedName name="zpl">#REF!</definedName>
    <definedName name="вбдргп" localSheetId="6">#REF!</definedName>
    <definedName name="вбдргп" localSheetId="9">#REF!</definedName>
    <definedName name="вбдргп" localSheetId="17">#REF!</definedName>
    <definedName name="вбдргп" localSheetId="16">#REF!</definedName>
    <definedName name="вбдргп" localSheetId="18">#REF!</definedName>
    <definedName name="вбдргп" localSheetId="0">#REF!</definedName>
    <definedName name="вбдргп">#REF!</definedName>
    <definedName name="ввввв123" localSheetId="6">#REF!</definedName>
    <definedName name="ввввв123" localSheetId="9">#REF!</definedName>
    <definedName name="ввввв123" localSheetId="10">#REF!</definedName>
    <definedName name="ввввв123" localSheetId="17">#REF!</definedName>
    <definedName name="ввввв123" localSheetId="16">#REF!</definedName>
    <definedName name="ввввв123" localSheetId="18">#REF!</definedName>
    <definedName name="ввввв123" localSheetId="0">#REF!</definedName>
    <definedName name="ввввв123" localSheetId="7">#REF!</definedName>
    <definedName name="ввввв123" localSheetId="8">#REF!</definedName>
    <definedName name="ввввв123">#REF!</definedName>
    <definedName name="ДатаОтчета" localSheetId="3">#REF!</definedName>
    <definedName name="ДатаОтчета" localSheetId="6">#REF!</definedName>
    <definedName name="ДатаОтчета" localSheetId="0">#REF!</definedName>
    <definedName name="ДатаОтчета">#REF!</definedName>
    <definedName name="дс" localSheetId="18">'[1]291 окруж.ср и госпошлины'!$B$9</definedName>
    <definedName name="дс">[2]свод!$A$7</definedName>
    <definedName name="ждд" localSheetId="6">#REF!</definedName>
    <definedName name="ждд" localSheetId="9">#REF!</definedName>
    <definedName name="ждд" localSheetId="17">#REF!</definedName>
    <definedName name="ждд" localSheetId="16">#REF!</definedName>
    <definedName name="ждд" localSheetId="18">#REF!</definedName>
    <definedName name="ждд" localSheetId="0">#REF!</definedName>
    <definedName name="ждд">#REF!</definedName>
    <definedName name="_xlnm.Print_Titles" localSheetId="1">'2.1. обл_Нормативы_2019'!$B:$B</definedName>
    <definedName name="_xlnm.Print_Titles" localSheetId="3">'2.1.обл_Нормативы_2020-2021 гг.'!$B:$B</definedName>
    <definedName name="_xlnm.Print_Titles" localSheetId="9">'2.3.комм услуги'!$A$1:$E$65566</definedName>
    <definedName name="_xlnm.Print_Titles" localSheetId="10">'2.4.расчет прочих'!$7:$9</definedName>
    <definedName name="_xlnm.Print_Titles" localSheetId="11">'2.5.присмотр'!$A:$A</definedName>
    <definedName name="_xlnm.Print_Titles" localSheetId="16">'291 имущ'!$8:$11</definedName>
    <definedName name="_xlnm.Print_Titles" localSheetId="18">'дотация (мб)'!$3:$5</definedName>
    <definedName name="_xlnm.Print_Titles" localSheetId="2">'обл 2019 на 05.06.18'!$A:$A,'обл 2019 на 05.06.18'!$2:$8</definedName>
    <definedName name="_xlnm.Print_Titles" localSheetId="4">'обл 2020-2021 на 05.06.18'!$A:$A,'обл 2020-2021 на 05.06.18'!$2:$8</definedName>
    <definedName name="_xlnm.Print_Titles" localSheetId="7">'фот 1-3 г мб и об'!$6:$6</definedName>
    <definedName name="_xlnm.Print_Titles" localSheetId="8">'фот 3-7 л мб и об'!$6:$6</definedName>
    <definedName name="ИмяПоказателя" localSheetId="3">#REF!</definedName>
    <definedName name="ИмяПоказателя" localSheetId="6">#REF!</definedName>
    <definedName name="ИмяПоказателя" localSheetId="0">#REF!</definedName>
    <definedName name="ИмяПоказателя">#REF!</definedName>
    <definedName name="ИтогоПоСтроке" localSheetId="3">#REF!</definedName>
    <definedName name="ИтогоПоСтроке" localSheetId="6">#REF!</definedName>
    <definedName name="ИтогоПоСтроке" localSheetId="0">#REF!</definedName>
    <definedName name="ИтогоПоСтроке">#REF!</definedName>
    <definedName name="Контрагент" localSheetId="3">#REF!</definedName>
    <definedName name="Контрагент" localSheetId="6">#REF!</definedName>
    <definedName name="Контрагент" localSheetId="0">#REF!</definedName>
    <definedName name="Контрагент">#REF!</definedName>
    <definedName name="н" localSheetId="3">#REF!</definedName>
    <definedName name="н" localSheetId="6">#REF!</definedName>
    <definedName name="н" localSheetId="0">#REF!</definedName>
    <definedName name="н">#REF!</definedName>
    <definedName name="_xlnm.Print_Area" localSheetId="1">'2.1. обл_Нормативы_2019'!$A$1:$CX$39</definedName>
    <definedName name="_xlnm.Print_Area" localSheetId="3">'2.1.обл_Нормативы_2020-2021 гг.'!$A$1:$CX$39</definedName>
    <definedName name="_xlnm.Print_Area" localSheetId="5">'2.2.расчет фот мест (2019)'!$A$1:$Q$24</definedName>
    <definedName name="_xlnm.Print_Area" localSheetId="6">'2.2.расчет фот мест (2020-21)'!$A$1:$Q$24</definedName>
    <definedName name="_xlnm.Print_Area" localSheetId="9">'2.3.комм услуги'!$A$1:$BM$105</definedName>
    <definedName name="_xlnm.Print_Area" localSheetId="10">'2.4.расчет прочих'!$A$1:$Q$257</definedName>
    <definedName name="_xlnm.Print_Area" localSheetId="17">'291 земля'!$A$1:$G$232</definedName>
    <definedName name="_xlnm.Print_Area" localSheetId="16">'291 имущ'!$A$1:$L$182</definedName>
    <definedName name="_xlnm.Print_Area" localSheetId="2">'обл 2019 на 05.06.18'!$A$1:$HN$67</definedName>
    <definedName name="_xlnm.Print_Area" localSheetId="4">'обл 2020-2021 на 05.06.18'!$A$1:$HM$68</definedName>
    <definedName name="_xlnm.Print_Area" localSheetId="0">'прил № 2 (01.01.19)'!$A$1:$AVW$569</definedName>
    <definedName name="_xlnm.Print_Area" localSheetId="7">'фот 1-3 г мб и об'!$C$1:$W$110</definedName>
    <definedName name="_xlnm.Print_Area" localSheetId="8">'фот 3-7 л мб и об'!$B$1:$W$110</definedName>
    <definedName name="Показатель" localSheetId="3">#REF!</definedName>
    <definedName name="Показатель" localSheetId="6">#REF!</definedName>
    <definedName name="Показатель" localSheetId="0">#REF!</definedName>
    <definedName name="Показатель">#REF!</definedName>
    <definedName name="Разрез" localSheetId="3">#REF!</definedName>
    <definedName name="Разрез" localSheetId="6">#REF!</definedName>
    <definedName name="Разрез" localSheetId="0">#REF!</definedName>
    <definedName name="Разрез">#REF!</definedName>
    <definedName name="расш.340.16" localSheetId="6">#REF!</definedName>
    <definedName name="расш.340.16" localSheetId="9">#REF!</definedName>
    <definedName name="расш.340.16" localSheetId="17">#REF!</definedName>
    <definedName name="расш.340.16" localSheetId="16">#REF!</definedName>
    <definedName name="расш.340.16" localSheetId="18">#REF!</definedName>
    <definedName name="расш.340.16" localSheetId="0">#REF!</definedName>
    <definedName name="расш.340.16">#REF!</definedName>
  </definedNames>
  <calcPr calcId="124519" fullPrecision="0"/>
</workbook>
</file>

<file path=xl/calcChain.xml><?xml version="1.0" encoding="utf-8"?>
<calcChain xmlns="http://schemas.openxmlformats.org/spreadsheetml/2006/main">
  <c r="J20" i="83"/>
  <c r="F20"/>
  <c r="J19"/>
  <c r="F19"/>
  <c r="J18"/>
  <c r="F18"/>
  <c r="J17"/>
  <c r="F17"/>
  <c r="J16"/>
  <c r="F16"/>
  <c r="J15"/>
  <c r="F15"/>
  <c r="J14"/>
  <c r="F14"/>
  <c r="J13"/>
  <c r="F13"/>
  <c r="J12"/>
  <c r="F12"/>
  <c r="J11"/>
  <c r="F11"/>
  <c r="J10"/>
  <c r="F10"/>
  <c r="J9"/>
  <c r="F9"/>
  <c r="J8"/>
  <c r="F8"/>
  <c r="O8" l="1"/>
  <c r="P8" s="1"/>
  <c r="Q8" s="1"/>
  <c r="O9"/>
  <c r="P9" s="1"/>
  <c r="Q9" s="1"/>
  <c r="O10"/>
  <c r="P10" s="1"/>
  <c r="Q10" s="1"/>
  <c r="O11"/>
  <c r="P11" s="1"/>
  <c r="Q11" s="1"/>
  <c r="O12"/>
  <c r="P12" s="1"/>
  <c r="Q12" s="1"/>
  <c r="O13"/>
  <c r="P13" s="1"/>
  <c r="Q13" s="1"/>
  <c r="O14"/>
  <c r="P14" s="1"/>
  <c r="Q14" s="1"/>
  <c r="O15"/>
  <c r="P15" s="1"/>
  <c r="Q15" s="1"/>
  <c r="O16"/>
  <c r="P16" s="1"/>
  <c r="Q16" s="1"/>
  <c r="O17"/>
  <c r="P17" s="1"/>
  <c r="Q17" s="1"/>
  <c r="O18"/>
  <c r="P18" s="1"/>
  <c r="Q18" s="1"/>
  <c r="O19"/>
  <c r="P19" s="1"/>
  <c r="Q19" s="1"/>
  <c r="O20"/>
  <c r="P20" s="1"/>
  <c r="Q20" s="1"/>
  <c r="E123" i="82"/>
  <c r="D123"/>
  <c r="C123"/>
  <c r="B123"/>
  <c r="E121"/>
  <c r="D121"/>
  <c r="C121"/>
  <c r="B121"/>
  <c r="E119"/>
  <c r="D119"/>
  <c r="C119"/>
  <c r="B119"/>
  <c r="E115"/>
  <c r="D115"/>
  <c r="C115"/>
  <c r="B115"/>
  <c r="E113"/>
  <c r="E117" s="1"/>
  <c r="E118" s="1"/>
  <c r="D113"/>
  <c r="D117" s="1"/>
  <c r="D118" s="1"/>
  <c r="C113"/>
  <c r="C117" s="1"/>
  <c r="C118" s="1"/>
  <c r="B113"/>
  <c r="B117" s="1"/>
  <c r="B118" s="1"/>
  <c r="I112"/>
  <c r="J112" s="1"/>
  <c r="F112"/>
  <c r="I111"/>
  <c r="J111" s="1"/>
  <c r="F111"/>
  <c r="G111" s="1"/>
  <c r="I110"/>
  <c r="J110" s="1"/>
  <c r="F110"/>
  <c r="G110" s="1"/>
  <c r="I109"/>
  <c r="J109" s="1"/>
  <c r="F109"/>
  <c r="G109" s="1"/>
  <c r="I108"/>
  <c r="J108" s="1"/>
  <c r="G108"/>
  <c r="F108"/>
  <c r="I107"/>
  <c r="J107" s="1"/>
  <c r="F107"/>
  <c r="G107" s="1"/>
  <c r="I106"/>
  <c r="J106" s="1"/>
  <c r="F106"/>
  <c r="G106" s="1"/>
  <c r="I105"/>
  <c r="J105" s="1"/>
  <c r="F105"/>
  <c r="G105" s="1"/>
  <c r="I104"/>
  <c r="J104" s="1"/>
  <c r="G104"/>
  <c r="F104"/>
  <c r="I103"/>
  <c r="J103" s="1"/>
  <c r="F103"/>
  <c r="G103" s="1"/>
  <c r="I102"/>
  <c r="J102" s="1"/>
  <c r="F102"/>
  <c r="G102" s="1"/>
  <c r="I101"/>
  <c r="J101" s="1"/>
  <c r="F101"/>
  <c r="G101" s="1"/>
  <c r="I100"/>
  <c r="J100" s="1"/>
  <c r="G100"/>
  <c r="F100"/>
  <c r="I99"/>
  <c r="J99" s="1"/>
  <c r="F99"/>
  <c r="G99" s="1"/>
  <c r="I98"/>
  <c r="J98" s="1"/>
  <c r="F98"/>
  <c r="G98" s="1"/>
  <c r="I97"/>
  <c r="J97" s="1"/>
  <c r="F97"/>
  <c r="G97" s="1"/>
  <c r="I96"/>
  <c r="J96" s="1"/>
  <c r="G96"/>
  <c r="F96"/>
  <c r="I95"/>
  <c r="J95" s="1"/>
  <c r="F95"/>
  <c r="G95" s="1"/>
  <c r="I94"/>
  <c r="J94" s="1"/>
  <c r="F94"/>
  <c r="G94" s="1"/>
  <c r="I93"/>
  <c r="J93" s="1"/>
  <c r="F93"/>
  <c r="G93" s="1"/>
  <c r="I92"/>
  <c r="J92" s="1"/>
  <c r="G92"/>
  <c r="F92"/>
  <c r="I91"/>
  <c r="J91" s="1"/>
  <c r="F91"/>
  <c r="F123" s="1"/>
  <c r="I90"/>
  <c r="J90" s="1"/>
  <c r="F90"/>
  <c r="G90" s="1"/>
  <c r="I89"/>
  <c r="J89" s="1"/>
  <c r="F89"/>
  <c r="G89" s="1"/>
  <c r="I88"/>
  <c r="J88" s="1"/>
  <c r="F88"/>
  <c r="G88" s="1"/>
  <c r="I87"/>
  <c r="J87" s="1"/>
  <c r="G87"/>
  <c r="F87"/>
  <c r="K86"/>
  <c r="I86"/>
  <c r="J86" s="1"/>
  <c r="G86"/>
  <c r="F86"/>
  <c r="I85"/>
  <c r="J85" s="1"/>
  <c r="F85"/>
  <c r="G85" s="1"/>
  <c r="I84"/>
  <c r="J84" s="1"/>
  <c r="F84"/>
  <c r="G84" s="1"/>
  <c r="J83"/>
  <c r="I83"/>
  <c r="F83"/>
  <c r="G83" s="1"/>
  <c r="I82"/>
  <c r="J82" s="1"/>
  <c r="F82"/>
  <c r="G82" s="1"/>
  <c r="I81"/>
  <c r="J81" s="1"/>
  <c r="F81"/>
  <c r="E78"/>
  <c r="D78"/>
  <c r="C78"/>
  <c r="B78"/>
  <c r="E76"/>
  <c r="E77" s="1"/>
  <c r="D76"/>
  <c r="D77" s="1"/>
  <c r="C76"/>
  <c r="C77" s="1"/>
  <c r="B76"/>
  <c r="B77" s="1"/>
  <c r="J75"/>
  <c r="I75"/>
  <c r="F75"/>
  <c r="G75" s="1"/>
  <c r="I74"/>
  <c r="F74"/>
  <c r="G74" s="1"/>
  <c r="J73"/>
  <c r="I73"/>
  <c r="F73"/>
  <c r="G73" s="1"/>
  <c r="I72"/>
  <c r="F72"/>
  <c r="G72" s="1"/>
  <c r="J71"/>
  <c r="I71"/>
  <c r="F71"/>
  <c r="G71" s="1"/>
  <c r="I70"/>
  <c r="F70"/>
  <c r="G70" s="1"/>
  <c r="J69"/>
  <c r="I69"/>
  <c r="F69"/>
  <c r="G69" s="1"/>
  <c r="I68"/>
  <c r="F68"/>
  <c r="G68" s="1"/>
  <c r="J67"/>
  <c r="I67"/>
  <c r="F67"/>
  <c r="G67" s="1"/>
  <c r="I66"/>
  <c r="F66"/>
  <c r="G66" s="1"/>
  <c r="J65"/>
  <c r="I65"/>
  <c r="F65"/>
  <c r="G65" s="1"/>
  <c r="I64"/>
  <c r="F64"/>
  <c r="G64" s="1"/>
  <c r="J63"/>
  <c r="I63"/>
  <c r="F63"/>
  <c r="G63" s="1"/>
  <c r="I62"/>
  <c r="F62"/>
  <c r="G62" s="1"/>
  <c r="J61"/>
  <c r="I61"/>
  <c r="F61"/>
  <c r="G61" s="1"/>
  <c r="I60"/>
  <c r="F60"/>
  <c r="G60" s="1"/>
  <c r="J59"/>
  <c r="I59"/>
  <c r="F59"/>
  <c r="G59" s="1"/>
  <c r="I58"/>
  <c r="F58"/>
  <c r="G58" s="1"/>
  <c r="J57"/>
  <c r="I57"/>
  <c r="F57"/>
  <c r="G57" s="1"/>
  <c r="I56"/>
  <c r="F56"/>
  <c r="G56" s="1"/>
  <c r="J55"/>
  <c r="I55"/>
  <c r="F55"/>
  <c r="G55" s="1"/>
  <c r="I54"/>
  <c r="F54"/>
  <c r="G54" s="1"/>
  <c r="J53"/>
  <c r="I53"/>
  <c r="F53"/>
  <c r="G53" s="1"/>
  <c r="I52"/>
  <c r="F52"/>
  <c r="G52" s="1"/>
  <c r="J51"/>
  <c r="I51"/>
  <c r="F51"/>
  <c r="G51" s="1"/>
  <c r="I50"/>
  <c r="F50"/>
  <c r="G50" s="1"/>
  <c r="J49"/>
  <c r="I49"/>
  <c r="F49"/>
  <c r="G49" s="1"/>
  <c r="I48"/>
  <c r="F48"/>
  <c r="G48" s="1"/>
  <c r="J47"/>
  <c r="I47"/>
  <c r="F47"/>
  <c r="G47" s="1"/>
  <c r="I46"/>
  <c r="F46"/>
  <c r="G46" s="1"/>
  <c r="J45"/>
  <c r="I45"/>
  <c r="F45"/>
  <c r="G45" s="1"/>
  <c r="I44"/>
  <c r="F44"/>
  <c r="G44" s="1"/>
  <c r="J43"/>
  <c r="I43"/>
  <c r="F43"/>
  <c r="G43" s="1"/>
  <c r="I42"/>
  <c r="F42"/>
  <c r="G42" s="1"/>
  <c r="J41"/>
  <c r="I41"/>
  <c r="F41"/>
  <c r="G41" s="1"/>
  <c r="I40"/>
  <c r="F40"/>
  <c r="G40" s="1"/>
  <c r="J39"/>
  <c r="I39"/>
  <c r="F39"/>
  <c r="G39" s="1"/>
  <c r="I38"/>
  <c r="F38"/>
  <c r="G38" s="1"/>
  <c r="J37"/>
  <c r="I37"/>
  <c r="F37"/>
  <c r="G37" s="1"/>
  <c r="I36"/>
  <c r="F36"/>
  <c r="G36" s="1"/>
  <c r="J35"/>
  <c r="I35"/>
  <c r="F35"/>
  <c r="G35" s="1"/>
  <c r="I34"/>
  <c r="F34"/>
  <c r="G34" s="1"/>
  <c r="J33"/>
  <c r="I33"/>
  <c r="F33"/>
  <c r="G33" s="1"/>
  <c r="I32"/>
  <c r="F32"/>
  <c r="G32" s="1"/>
  <c r="J31"/>
  <c r="I31"/>
  <c r="F31"/>
  <c r="G31" s="1"/>
  <c r="I30"/>
  <c r="F30"/>
  <c r="G30" s="1"/>
  <c r="J29"/>
  <c r="I29"/>
  <c r="F29"/>
  <c r="G29" s="1"/>
  <c r="I28"/>
  <c r="F28"/>
  <c r="G28" s="1"/>
  <c r="J27"/>
  <c r="I27"/>
  <c r="F27"/>
  <c r="G27" s="1"/>
  <c r="I26"/>
  <c r="F26"/>
  <c r="G26" s="1"/>
  <c r="J25"/>
  <c r="I25"/>
  <c r="F25"/>
  <c r="G25" s="1"/>
  <c r="I24"/>
  <c r="J24" s="1"/>
  <c r="F24"/>
  <c r="G24" s="1"/>
  <c r="I23"/>
  <c r="J23" s="1"/>
  <c r="F23"/>
  <c r="J22"/>
  <c r="I22"/>
  <c r="H22"/>
  <c r="F22"/>
  <c r="G22" s="1"/>
  <c r="J21"/>
  <c r="I21"/>
  <c r="F21"/>
  <c r="I20"/>
  <c r="I76" s="1"/>
  <c r="F20"/>
  <c r="I17"/>
  <c r="J17" s="1"/>
  <c r="F17"/>
  <c r="G17" s="1"/>
  <c r="E15"/>
  <c r="E128" s="1"/>
  <c r="D15"/>
  <c r="D128" s="1"/>
  <c r="C15"/>
  <c r="C128" s="1"/>
  <c r="B15"/>
  <c r="B128" s="1"/>
  <c r="E13"/>
  <c r="E126" s="1"/>
  <c r="E127" s="1"/>
  <c r="D13"/>
  <c r="D126" s="1"/>
  <c r="D127" s="1"/>
  <c r="C13"/>
  <c r="C126" s="1"/>
  <c r="C127" s="1"/>
  <c r="B13"/>
  <c r="B126" s="1"/>
  <c r="B127" s="1"/>
  <c r="I12"/>
  <c r="J12" s="1"/>
  <c r="F12"/>
  <c r="G12" s="1"/>
  <c r="I11"/>
  <c r="J11" s="1"/>
  <c r="F11"/>
  <c r="G11" s="1"/>
  <c r="I10"/>
  <c r="J10" s="1"/>
  <c r="F10"/>
  <c r="G10" s="1"/>
  <c r="I9"/>
  <c r="F9"/>
  <c r="G9" s="1"/>
  <c r="I8"/>
  <c r="J8" s="1"/>
  <c r="F8"/>
  <c r="G8" s="1"/>
  <c r="I7"/>
  <c r="J7" s="1"/>
  <c r="J15" s="1"/>
  <c r="F7"/>
  <c r="G7" s="1"/>
  <c r="C132" l="1"/>
  <c r="E132"/>
  <c r="J20"/>
  <c r="H24"/>
  <c r="K25"/>
  <c r="J26"/>
  <c r="K26" s="1"/>
  <c r="K27"/>
  <c r="J28"/>
  <c r="K28" s="1"/>
  <c r="K29"/>
  <c r="J30"/>
  <c r="K30" s="1"/>
  <c r="K31"/>
  <c r="J32"/>
  <c r="K32" s="1"/>
  <c r="K33"/>
  <c r="J34"/>
  <c r="K34" s="1"/>
  <c r="K35"/>
  <c r="J36"/>
  <c r="K36" s="1"/>
  <c r="K37"/>
  <c r="J38"/>
  <c r="K38" s="1"/>
  <c r="K39"/>
  <c r="J40"/>
  <c r="K40" s="1"/>
  <c r="K41"/>
  <c r="J42"/>
  <c r="K42" s="1"/>
  <c r="K43"/>
  <c r="J44"/>
  <c r="K44" s="1"/>
  <c r="K45"/>
  <c r="J46"/>
  <c r="K46" s="1"/>
  <c r="K47"/>
  <c r="J48"/>
  <c r="K48" s="1"/>
  <c r="K49"/>
  <c r="J50"/>
  <c r="K50" s="1"/>
  <c r="K51"/>
  <c r="J52"/>
  <c r="K52" s="1"/>
  <c r="K53"/>
  <c r="J54"/>
  <c r="K54" s="1"/>
  <c r="K55"/>
  <c r="J56"/>
  <c r="K56" s="1"/>
  <c r="I78"/>
  <c r="I77" s="1"/>
  <c r="J58"/>
  <c r="K58" s="1"/>
  <c r="K59"/>
  <c r="J60"/>
  <c r="K60" s="1"/>
  <c r="K61"/>
  <c r="J62"/>
  <c r="K62" s="1"/>
  <c r="K63"/>
  <c r="J64"/>
  <c r="K64" s="1"/>
  <c r="K65"/>
  <c r="J66"/>
  <c r="K66" s="1"/>
  <c r="K67"/>
  <c r="J68"/>
  <c r="K68" s="1"/>
  <c r="K69"/>
  <c r="J70"/>
  <c r="K70" s="1"/>
  <c r="K71"/>
  <c r="J72"/>
  <c r="K72" s="1"/>
  <c r="K73"/>
  <c r="J74"/>
  <c r="K74" s="1"/>
  <c r="K75"/>
  <c r="B132"/>
  <c r="D132"/>
  <c r="K83"/>
  <c r="K84"/>
  <c r="H87"/>
  <c r="K88"/>
  <c r="H90"/>
  <c r="G91"/>
  <c r="G123" s="1"/>
  <c r="H92"/>
  <c r="H94"/>
  <c r="H96"/>
  <c r="H98"/>
  <c r="H100"/>
  <c r="H102"/>
  <c r="H104"/>
  <c r="H106"/>
  <c r="H108"/>
  <c r="H110"/>
  <c r="K82"/>
  <c r="H85"/>
  <c r="H89"/>
  <c r="H93"/>
  <c r="H95"/>
  <c r="H97"/>
  <c r="H99"/>
  <c r="H101"/>
  <c r="H103"/>
  <c r="H105"/>
  <c r="H107"/>
  <c r="H109"/>
  <c r="H111"/>
  <c r="K10"/>
  <c r="K8"/>
  <c r="J9"/>
  <c r="K9" s="1"/>
  <c r="H11"/>
  <c r="K12"/>
  <c r="K17"/>
  <c r="R20" i="83"/>
  <c r="R18"/>
  <c r="R16"/>
  <c r="R14"/>
  <c r="R12"/>
  <c r="R10"/>
  <c r="R8"/>
  <c r="R19"/>
  <c r="R17"/>
  <c r="R15"/>
  <c r="R13"/>
  <c r="R11"/>
  <c r="R9"/>
  <c r="G15" i="82"/>
  <c r="G13"/>
  <c r="G21"/>
  <c r="G23"/>
  <c r="H10"/>
  <c r="M10" s="1"/>
  <c r="F13"/>
  <c r="J13"/>
  <c r="B14"/>
  <c r="F15"/>
  <c r="I15"/>
  <c r="I13"/>
  <c r="G20"/>
  <c r="F76"/>
  <c r="H7"/>
  <c r="H8"/>
  <c r="M8" s="1"/>
  <c r="H9"/>
  <c r="K7"/>
  <c r="K11"/>
  <c r="H12"/>
  <c r="M12" s="1"/>
  <c r="O12" s="1"/>
  <c r="N12"/>
  <c r="D14"/>
  <c r="H17"/>
  <c r="H21"/>
  <c r="K22"/>
  <c r="M22" s="1"/>
  <c r="H23"/>
  <c r="K24"/>
  <c r="H25"/>
  <c r="M25" s="1"/>
  <c r="G78"/>
  <c r="J78"/>
  <c r="F119"/>
  <c r="F115"/>
  <c r="F113"/>
  <c r="J119"/>
  <c r="J115"/>
  <c r="J113"/>
  <c r="J123"/>
  <c r="J121"/>
  <c r="H26"/>
  <c r="H27"/>
  <c r="M27" s="1"/>
  <c r="H28"/>
  <c r="H29"/>
  <c r="M29" s="1"/>
  <c r="H30"/>
  <c r="H31"/>
  <c r="M31" s="1"/>
  <c r="H32"/>
  <c r="H33"/>
  <c r="M33" s="1"/>
  <c r="H34"/>
  <c r="H35"/>
  <c r="M35" s="1"/>
  <c r="H36"/>
  <c r="H37"/>
  <c r="M37" s="1"/>
  <c r="H38"/>
  <c r="H39"/>
  <c r="M39" s="1"/>
  <c r="H40"/>
  <c r="H41"/>
  <c r="M41" s="1"/>
  <c r="H42"/>
  <c r="H43"/>
  <c r="M43" s="1"/>
  <c r="H44"/>
  <c r="H45"/>
  <c r="M45" s="1"/>
  <c r="H46"/>
  <c r="H47"/>
  <c r="M47" s="1"/>
  <c r="H48"/>
  <c r="H49"/>
  <c r="M49" s="1"/>
  <c r="H50"/>
  <c r="H51"/>
  <c r="M51" s="1"/>
  <c r="H52"/>
  <c r="H53"/>
  <c r="M53" s="1"/>
  <c r="H54"/>
  <c r="H55"/>
  <c r="M55" s="1"/>
  <c r="H56"/>
  <c r="H57"/>
  <c r="H58"/>
  <c r="H59"/>
  <c r="M59" s="1"/>
  <c r="H60"/>
  <c r="H61"/>
  <c r="M61" s="1"/>
  <c r="H62"/>
  <c r="H63"/>
  <c r="M63" s="1"/>
  <c r="H64"/>
  <c r="H65"/>
  <c r="M65" s="1"/>
  <c r="H66"/>
  <c r="H67"/>
  <c r="M67" s="1"/>
  <c r="H68"/>
  <c r="H69"/>
  <c r="M69" s="1"/>
  <c r="H70"/>
  <c r="H71"/>
  <c r="M71" s="1"/>
  <c r="H72"/>
  <c r="H73"/>
  <c r="M73" s="1"/>
  <c r="H74"/>
  <c r="H75"/>
  <c r="M75" s="1"/>
  <c r="F78"/>
  <c r="H82"/>
  <c r="M82" s="1"/>
  <c r="H83"/>
  <c r="H84"/>
  <c r="M84" s="1"/>
  <c r="I119"/>
  <c r="I115"/>
  <c r="I113"/>
  <c r="C14"/>
  <c r="E14"/>
  <c r="K20"/>
  <c r="K21"/>
  <c r="K23"/>
  <c r="K57"/>
  <c r="G81"/>
  <c r="K81"/>
  <c r="K85"/>
  <c r="M85" s="1"/>
  <c r="H86"/>
  <c r="M86" s="1"/>
  <c r="K87"/>
  <c r="M87" s="1"/>
  <c r="H88"/>
  <c r="M88" s="1"/>
  <c r="K89"/>
  <c r="M89" s="1"/>
  <c r="K90"/>
  <c r="K91"/>
  <c r="K92"/>
  <c r="K93"/>
  <c r="M93" s="1"/>
  <c r="K94"/>
  <c r="M94" s="1"/>
  <c r="K95"/>
  <c r="M95" s="1"/>
  <c r="K96"/>
  <c r="K97"/>
  <c r="M97" s="1"/>
  <c r="K98"/>
  <c r="M98" s="1"/>
  <c r="K99"/>
  <c r="M99" s="1"/>
  <c r="K100"/>
  <c r="K101"/>
  <c r="M101" s="1"/>
  <c r="K102"/>
  <c r="M102" s="1"/>
  <c r="K103"/>
  <c r="M103" s="1"/>
  <c r="K104"/>
  <c r="K105"/>
  <c r="M105" s="1"/>
  <c r="K106"/>
  <c r="M106" s="1"/>
  <c r="K107"/>
  <c r="M107" s="1"/>
  <c r="K108"/>
  <c r="K109"/>
  <c r="M109" s="1"/>
  <c r="K110"/>
  <c r="M110" s="1"/>
  <c r="K111"/>
  <c r="M111" s="1"/>
  <c r="G112"/>
  <c r="H112" s="1"/>
  <c r="K112"/>
  <c r="C114"/>
  <c r="E114"/>
  <c r="G121"/>
  <c r="I121"/>
  <c r="I132" s="1"/>
  <c r="C122"/>
  <c r="C133" s="1"/>
  <c r="C134" s="1"/>
  <c r="E122"/>
  <c r="E133" s="1"/>
  <c r="E134" s="1"/>
  <c r="I123"/>
  <c r="H91"/>
  <c r="B114"/>
  <c r="D114"/>
  <c r="F121"/>
  <c r="B122"/>
  <c r="B133" s="1"/>
  <c r="B134" s="1"/>
  <c r="D122"/>
  <c r="D133" s="1"/>
  <c r="D134" s="1"/>
  <c r="M112" l="1"/>
  <c r="M108"/>
  <c r="M104"/>
  <c r="M100"/>
  <c r="M96"/>
  <c r="M92"/>
  <c r="M90"/>
  <c r="M83"/>
  <c r="M74"/>
  <c r="M72"/>
  <c r="M70"/>
  <c r="M68"/>
  <c r="M66"/>
  <c r="M64"/>
  <c r="M62"/>
  <c r="M60"/>
  <c r="M58"/>
  <c r="M56"/>
  <c r="M54"/>
  <c r="M52"/>
  <c r="M50"/>
  <c r="M48"/>
  <c r="M46"/>
  <c r="M44"/>
  <c r="M42"/>
  <c r="M40"/>
  <c r="M38"/>
  <c r="M36"/>
  <c r="M34"/>
  <c r="M32"/>
  <c r="M30"/>
  <c r="M28"/>
  <c r="M26"/>
  <c r="M24"/>
  <c r="M17"/>
  <c r="M11"/>
  <c r="J76"/>
  <c r="J77" s="1"/>
  <c r="J122"/>
  <c r="J132"/>
  <c r="F122"/>
  <c r="F132"/>
  <c r="G122"/>
  <c r="M9"/>
  <c r="H123"/>
  <c r="H121"/>
  <c r="M91"/>
  <c r="K123"/>
  <c r="K121"/>
  <c r="G119"/>
  <c r="G115"/>
  <c r="G113"/>
  <c r="H78"/>
  <c r="M57"/>
  <c r="J117"/>
  <c r="J118" s="1"/>
  <c r="J114"/>
  <c r="M21"/>
  <c r="H15"/>
  <c r="H13"/>
  <c r="M7"/>
  <c r="G76"/>
  <c r="G77" s="1"/>
  <c r="H20"/>
  <c r="J126"/>
  <c r="J14"/>
  <c r="I122"/>
  <c r="I133" s="1"/>
  <c r="I134" s="1"/>
  <c r="K76"/>
  <c r="H81"/>
  <c r="I128"/>
  <c r="F128"/>
  <c r="J128"/>
  <c r="G128"/>
  <c r="K119"/>
  <c r="K115"/>
  <c r="K113"/>
  <c r="I117"/>
  <c r="I118" s="1"/>
  <c r="I114"/>
  <c r="F117"/>
  <c r="F118" s="1"/>
  <c r="F114"/>
  <c r="M23"/>
  <c r="K15"/>
  <c r="K13"/>
  <c r="I126"/>
  <c r="I127" s="1"/>
  <c r="I14"/>
  <c r="F126"/>
  <c r="F14"/>
  <c r="G14"/>
  <c r="K78"/>
  <c r="F77"/>
  <c r="G132" l="1"/>
  <c r="G126"/>
  <c r="G127" s="1"/>
  <c r="F127"/>
  <c r="G133"/>
  <c r="F133"/>
  <c r="F134" s="1"/>
  <c r="J133"/>
  <c r="J134" s="1"/>
  <c r="K122"/>
  <c r="K132"/>
  <c r="K126"/>
  <c r="K14"/>
  <c r="K117"/>
  <c r="K118" s="1"/>
  <c r="K114"/>
  <c r="H76"/>
  <c r="H77" s="1"/>
  <c r="M20"/>
  <c r="M76" s="1"/>
  <c r="M15"/>
  <c r="M13"/>
  <c r="M123"/>
  <c r="M121"/>
  <c r="M132" s="1"/>
  <c r="K77"/>
  <c r="H119"/>
  <c r="H115"/>
  <c r="H128" s="1"/>
  <c r="H113"/>
  <c r="M81"/>
  <c r="H126"/>
  <c r="H14"/>
  <c r="G117"/>
  <c r="G118" s="1"/>
  <c r="G114"/>
  <c r="K128"/>
  <c r="J127"/>
  <c r="M78"/>
  <c r="H122"/>
  <c r="H133" s="1"/>
  <c r="K133" l="1"/>
  <c r="H132"/>
  <c r="G134"/>
  <c r="H134"/>
  <c r="K134"/>
  <c r="M119"/>
  <c r="M115"/>
  <c r="M113"/>
  <c r="M128"/>
  <c r="K127"/>
  <c r="H117"/>
  <c r="H118" s="1"/>
  <c r="H114"/>
  <c r="M14"/>
  <c r="H127"/>
  <c r="M122"/>
  <c r="M77"/>
  <c r="M133" l="1"/>
  <c r="M134" s="1"/>
  <c r="M117"/>
  <c r="M118" s="1"/>
  <c r="M114"/>
  <c r="M126"/>
  <c r="M127" l="1"/>
  <c r="N112"/>
  <c r="O112" s="1"/>
  <c r="N111"/>
  <c r="O111" s="1"/>
  <c r="N110"/>
  <c r="O110" s="1"/>
  <c r="N109"/>
  <c r="O109" s="1"/>
  <c r="N108"/>
  <c r="O108" s="1"/>
  <c r="N107"/>
  <c r="O107" s="1"/>
  <c r="N106"/>
  <c r="O106" s="1"/>
  <c r="N105"/>
  <c r="O105" s="1"/>
  <c r="N104"/>
  <c r="O104" s="1"/>
  <c r="N103"/>
  <c r="O103" s="1"/>
  <c r="N102"/>
  <c r="O102" s="1"/>
  <c r="N101"/>
  <c r="O101" s="1"/>
  <c r="N100"/>
  <c r="O100" s="1"/>
  <c r="N99"/>
  <c r="O99" s="1"/>
  <c r="N98"/>
  <c r="O98" s="1"/>
  <c r="N97"/>
  <c r="O97" s="1"/>
  <c r="N96"/>
  <c r="O96" s="1"/>
  <c r="N95"/>
  <c r="O95" s="1"/>
  <c r="N94"/>
  <c r="O94" s="1"/>
  <c r="N93"/>
  <c r="O93" s="1"/>
  <c r="N92"/>
  <c r="O92" s="1"/>
  <c r="N91"/>
  <c r="N90"/>
  <c r="O90" s="1"/>
  <c r="N88"/>
  <c r="O88" s="1"/>
  <c r="N86"/>
  <c r="O86" s="1"/>
  <c r="N84"/>
  <c r="O84" s="1"/>
  <c r="N83"/>
  <c r="O83" s="1"/>
  <c r="N82"/>
  <c r="O82" s="1"/>
  <c r="N81"/>
  <c r="N75"/>
  <c r="O75" s="1"/>
  <c r="N74"/>
  <c r="O74" s="1"/>
  <c r="N73"/>
  <c r="O73" s="1"/>
  <c r="N72"/>
  <c r="O72" s="1"/>
  <c r="N71"/>
  <c r="O71" s="1"/>
  <c r="N70"/>
  <c r="O70" s="1"/>
  <c r="N69"/>
  <c r="O69" s="1"/>
  <c r="N68"/>
  <c r="O68" s="1"/>
  <c r="N67"/>
  <c r="O67" s="1"/>
  <c r="N66"/>
  <c r="O66" s="1"/>
  <c r="N65"/>
  <c r="O65" s="1"/>
  <c r="N64"/>
  <c r="O64" s="1"/>
  <c r="N63"/>
  <c r="O63" s="1"/>
  <c r="N62"/>
  <c r="O62" s="1"/>
  <c r="N61"/>
  <c r="O61" s="1"/>
  <c r="N60"/>
  <c r="O60" s="1"/>
  <c r="N59"/>
  <c r="O59" s="1"/>
  <c r="N58"/>
  <c r="O58" s="1"/>
  <c r="N57"/>
  <c r="N56"/>
  <c r="O56" s="1"/>
  <c r="N55"/>
  <c r="O55" s="1"/>
  <c r="N54"/>
  <c r="O54" s="1"/>
  <c r="N53"/>
  <c r="O53" s="1"/>
  <c r="N52"/>
  <c r="O52" s="1"/>
  <c r="N51"/>
  <c r="O51" s="1"/>
  <c r="N50"/>
  <c r="O50" s="1"/>
  <c r="N49"/>
  <c r="O49" s="1"/>
  <c r="N48"/>
  <c r="O48" s="1"/>
  <c r="N47"/>
  <c r="O47" s="1"/>
  <c r="N46"/>
  <c r="O46" s="1"/>
  <c r="N45"/>
  <c r="O45" s="1"/>
  <c r="N44"/>
  <c r="O44" s="1"/>
  <c r="N43"/>
  <c r="O43" s="1"/>
  <c r="N42"/>
  <c r="O42" s="1"/>
  <c r="N41"/>
  <c r="O41" s="1"/>
  <c r="N40"/>
  <c r="O40" s="1"/>
  <c r="N39"/>
  <c r="O39" s="1"/>
  <c r="N38"/>
  <c r="O38" s="1"/>
  <c r="N37"/>
  <c r="O37" s="1"/>
  <c r="N36"/>
  <c r="O36" s="1"/>
  <c r="N35"/>
  <c r="O35" s="1"/>
  <c r="N34"/>
  <c r="O34" s="1"/>
  <c r="N33"/>
  <c r="O33" s="1"/>
  <c r="N32"/>
  <c r="O32" s="1"/>
  <c r="N31"/>
  <c r="O31" s="1"/>
  <c r="N30"/>
  <c r="O30" s="1"/>
  <c r="N29"/>
  <c r="O29" s="1"/>
  <c r="N28"/>
  <c r="O28" s="1"/>
  <c r="N27"/>
  <c r="O27" s="1"/>
  <c r="N26"/>
  <c r="O26" s="1"/>
  <c r="N25"/>
  <c r="O25" s="1"/>
  <c r="N24"/>
  <c r="O24" s="1"/>
  <c r="N23"/>
  <c r="N22"/>
  <c r="O22" s="1"/>
  <c r="N21"/>
  <c r="N20"/>
  <c r="N17"/>
  <c r="O17" s="1"/>
  <c r="N89"/>
  <c r="O89" s="1"/>
  <c r="N87"/>
  <c r="O87" s="1"/>
  <c r="N85"/>
  <c r="O85" s="1"/>
  <c r="N10"/>
  <c r="O10" s="1"/>
  <c r="N9"/>
  <c r="O9" s="1"/>
  <c r="N8"/>
  <c r="O8" s="1"/>
  <c r="N7"/>
  <c r="N11"/>
  <c r="O11" s="1"/>
  <c r="N15" l="1"/>
  <c r="N13"/>
  <c r="O7"/>
  <c r="N76"/>
  <c r="O20"/>
  <c r="N119"/>
  <c r="N115"/>
  <c r="N113"/>
  <c r="O81"/>
  <c r="O21"/>
  <c r="O23"/>
  <c r="N78"/>
  <c r="O57"/>
  <c r="O78" s="1"/>
  <c r="O91"/>
  <c r="N123"/>
  <c r="N121"/>
  <c r="N132" l="1"/>
  <c r="O119"/>
  <c r="O115"/>
  <c r="O113"/>
  <c r="O15"/>
  <c r="O128" s="1"/>
  <c r="O13"/>
  <c r="O76"/>
  <c r="N128"/>
  <c r="O123"/>
  <c r="O121"/>
  <c r="N117"/>
  <c r="N118" s="1"/>
  <c r="N114"/>
  <c r="N126"/>
  <c r="N127" s="1"/>
  <c r="N14"/>
  <c r="N122"/>
  <c r="N77"/>
  <c r="O77" l="1"/>
  <c r="O132"/>
  <c r="N133"/>
  <c r="N134" s="1"/>
  <c r="O126"/>
  <c r="O14"/>
  <c r="O117"/>
  <c r="O118" s="1"/>
  <c r="O114"/>
  <c r="O122"/>
  <c r="O133" l="1"/>
  <c r="O134" s="1"/>
  <c r="O130"/>
  <c r="O127"/>
  <c r="Q112"/>
  <c r="Q111"/>
  <c r="Q110"/>
  <c r="Q109"/>
  <c r="Q108"/>
  <c r="Q107"/>
  <c r="Q106"/>
  <c r="Q105"/>
  <c r="Q104"/>
  <c r="Q103"/>
  <c r="Q102"/>
  <c r="Q101"/>
  <c r="Q100"/>
  <c r="Q99"/>
  <c r="Q98"/>
  <c r="Q97"/>
  <c r="Q96"/>
  <c r="Q95"/>
  <c r="Q94"/>
  <c r="Q93"/>
  <c r="Q92"/>
  <c r="Q91"/>
  <c r="Q90"/>
  <c r="Q89"/>
  <c r="Q87"/>
  <c r="Q85"/>
  <c r="Q83"/>
  <c r="Q82"/>
  <c r="Q81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7"/>
  <c r="Q88"/>
  <c r="Q86"/>
  <c r="Q84"/>
  <c r="Q11"/>
  <c r="Q9"/>
  <c r="Q8"/>
  <c r="Q7"/>
  <c r="Q10"/>
  <c r="Q15" l="1"/>
  <c r="Q13"/>
  <c r="R7"/>
  <c r="S7" s="1"/>
  <c r="R9"/>
  <c r="S9" s="1"/>
  <c r="R84"/>
  <c r="S84" s="1"/>
  <c r="R88"/>
  <c r="S88" s="1"/>
  <c r="Q76"/>
  <c r="R20"/>
  <c r="R22"/>
  <c r="S22" s="1"/>
  <c r="R24"/>
  <c r="S24" s="1"/>
  <c r="R26"/>
  <c r="S26" s="1"/>
  <c r="R28"/>
  <c r="S28" s="1"/>
  <c r="R30"/>
  <c r="S30" s="1"/>
  <c r="R32"/>
  <c r="S32" s="1"/>
  <c r="R34"/>
  <c r="S34" s="1"/>
  <c r="R36"/>
  <c r="S36" s="1"/>
  <c r="R38"/>
  <c r="S38" s="1"/>
  <c r="R40"/>
  <c r="S40" s="1"/>
  <c r="R42"/>
  <c r="S42" s="1"/>
  <c r="R44"/>
  <c r="S44" s="1"/>
  <c r="R46"/>
  <c r="S46" s="1"/>
  <c r="R48"/>
  <c r="S48" s="1"/>
  <c r="R50"/>
  <c r="S50" s="1"/>
  <c r="R52"/>
  <c r="S52" s="1"/>
  <c r="R54"/>
  <c r="S54" s="1"/>
  <c r="R56"/>
  <c r="S56" s="1"/>
  <c r="R58"/>
  <c r="S58" s="1"/>
  <c r="R60"/>
  <c r="S60" s="1"/>
  <c r="R62"/>
  <c r="S62" s="1"/>
  <c r="R64"/>
  <c r="S64" s="1"/>
  <c r="R66"/>
  <c r="S66" s="1"/>
  <c r="R68"/>
  <c r="S68" s="1"/>
  <c r="R70"/>
  <c r="S70" s="1"/>
  <c r="R72"/>
  <c r="S72" s="1"/>
  <c r="R74"/>
  <c r="S74" s="1"/>
  <c r="Q119"/>
  <c r="Q115"/>
  <c r="Q113"/>
  <c r="R81"/>
  <c r="S81" s="1"/>
  <c r="R83"/>
  <c r="S83" s="1"/>
  <c r="R87"/>
  <c r="S87" s="1"/>
  <c r="R90"/>
  <c r="S90" s="1"/>
  <c r="R92"/>
  <c r="S92" s="1"/>
  <c r="R94"/>
  <c r="S94" s="1"/>
  <c r="R96"/>
  <c r="S96" s="1"/>
  <c r="R98"/>
  <c r="S98" s="1"/>
  <c r="R100"/>
  <c r="S100" s="1"/>
  <c r="R102"/>
  <c r="S102" s="1"/>
  <c r="R104"/>
  <c r="S104" s="1"/>
  <c r="R106"/>
  <c r="S106" s="1"/>
  <c r="R108"/>
  <c r="S108" s="1"/>
  <c r="R110"/>
  <c r="S110" s="1"/>
  <c r="R112"/>
  <c r="S112" s="1"/>
  <c r="R10"/>
  <c r="S10" s="1"/>
  <c r="R8"/>
  <c r="S8" s="1"/>
  <c r="R11"/>
  <c r="S11" s="1"/>
  <c r="R86"/>
  <c r="S86" s="1"/>
  <c r="R17"/>
  <c r="S17" s="1"/>
  <c r="R21"/>
  <c r="S21" s="1"/>
  <c r="R23"/>
  <c r="S23" s="1"/>
  <c r="R25"/>
  <c r="S25" s="1"/>
  <c r="R27"/>
  <c r="S27" s="1"/>
  <c r="R29"/>
  <c r="S29" s="1"/>
  <c r="R31"/>
  <c r="S31" s="1"/>
  <c r="R33"/>
  <c r="S33" s="1"/>
  <c r="R35"/>
  <c r="S35" s="1"/>
  <c r="R37"/>
  <c r="S37" s="1"/>
  <c r="R39"/>
  <c r="S39" s="1"/>
  <c r="R41"/>
  <c r="S41" s="1"/>
  <c r="R43"/>
  <c r="S43" s="1"/>
  <c r="R45"/>
  <c r="S45" s="1"/>
  <c r="R47"/>
  <c r="S47" s="1"/>
  <c r="R49"/>
  <c r="S49" s="1"/>
  <c r="R51"/>
  <c r="S51" s="1"/>
  <c r="R53"/>
  <c r="S53" s="1"/>
  <c r="R55"/>
  <c r="S55" s="1"/>
  <c r="Q78"/>
  <c r="R57"/>
  <c r="R78" s="1"/>
  <c r="R59"/>
  <c r="S59" s="1"/>
  <c r="R61"/>
  <c r="S61" s="1"/>
  <c r="R63"/>
  <c r="S63" s="1"/>
  <c r="R65"/>
  <c r="S65" s="1"/>
  <c r="R67"/>
  <c r="S67" s="1"/>
  <c r="R69"/>
  <c r="S69" s="1"/>
  <c r="R71"/>
  <c r="S71" s="1"/>
  <c r="R73"/>
  <c r="S73" s="1"/>
  <c r="R75"/>
  <c r="S75" s="1"/>
  <c r="R82"/>
  <c r="S82" s="1"/>
  <c r="R85"/>
  <c r="S85" s="1"/>
  <c r="R89"/>
  <c r="S89" s="1"/>
  <c r="R91"/>
  <c r="S91" s="1"/>
  <c r="Q123"/>
  <c r="Q121"/>
  <c r="R93"/>
  <c r="S93" s="1"/>
  <c r="R95"/>
  <c r="S95" s="1"/>
  <c r="R97"/>
  <c r="S97" s="1"/>
  <c r="R99"/>
  <c r="S99" s="1"/>
  <c r="R101"/>
  <c r="S101" s="1"/>
  <c r="R103"/>
  <c r="S103" s="1"/>
  <c r="R105"/>
  <c r="S105" s="1"/>
  <c r="R107"/>
  <c r="S107" s="1"/>
  <c r="R109"/>
  <c r="S109" s="1"/>
  <c r="R111"/>
  <c r="S111" s="1"/>
  <c r="Q132" l="1"/>
  <c r="S15"/>
  <c r="S13"/>
  <c r="S119"/>
  <c r="S115"/>
  <c r="S113"/>
  <c r="R76"/>
  <c r="Q77"/>
  <c r="Q128"/>
  <c r="S123"/>
  <c r="S121"/>
  <c r="R123"/>
  <c r="R121"/>
  <c r="R119"/>
  <c r="R115"/>
  <c r="R113"/>
  <c r="Q117"/>
  <c r="Q118" s="1"/>
  <c r="Q114"/>
  <c r="R15"/>
  <c r="R128" s="1"/>
  <c r="R13"/>
  <c r="Q126"/>
  <c r="Q14"/>
  <c r="Q122"/>
  <c r="S57"/>
  <c r="S78" s="1"/>
  <c r="S20"/>
  <c r="S76" s="1"/>
  <c r="S77" l="1"/>
  <c r="S132"/>
  <c r="R77"/>
  <c r="R132"/>
  <c r="Q133"/>
  <c r="Q134" s="1"/>
  <c r="R126"/>
  <c r="R127" s="1"/>
  <c r="R14"/>
  <c r="R117"/>
  <c r="R118" s="1"/>
  <c r="R114"/>
  <c r="S117"/>
  <c r="S118" s="1"/>
  <c r="S114"/>
  <c r="S128"/>
  <c r="Q130"/>
  <c r="Q127"/>
  <c r="S126"/>
  <c r="S14"/>
  <c r="R122"/>
  <c r="S122"/>
  <c r="F229" i="81"/>
  <c r="E229"/>
  <c r="G228"/>
  <c r="G227"/>
  <c r="G226"/>
  <c r="G229" s="1"/>
  <c r="F225"/>
  <c r="E225"/>
  <c r="G224"/>
  <c r="G223"/>
  <c r="G222"/>
  <c r="G225" s="1"/>
  <c r="F221"/>
  <c r="E221"/>
  <c r="G220"/>
  <c r="G219"/>
  <c r="G218"/>
  <c r="G221" s="1"/>
  <c r="F217"/>
  <c r="E217"/>
  <c r="G216"/>
  <c r="G215"/>
  <c r="G214"/>
  <c r="G217" s="1"/>
  <c r="F213"/>
  <c r="E213"/>
  <c r="G212"/>
  <c r="G211"/>
  <c r="G213" s="1"/>
  <c r="F209"/>
  <c r="E209"/>
  <c r="G208"/>
  <c r="G207"/>
  <c r="G209" s="1"/>
  <c r="G206"/>
  <c r="F205"/>
  <c r="E205"/>
  <c r="G204"/>
  <c r="G203"/>
  <c r="G205" s="1"/>
  <c r="G202"/>
  <c r="F201"/>
  <c r="E201"/>
  <c r="G200"/>
  <c r="G199"/>
  <c r="G201" s="1"/>
  <c r="G198"/>
  <c r="F197"/>
  <c r="E197"/>
  <c r="G196"/>
  <c r="G195"/>
  <c r="G197" s="1"/>
  <c r="G194"/>
  <c r="F193"/>
  <c r="E193"/>
  <c r="G192"/>
  <c r="G191"/>
  <c r="C190"/>
  <c r="G190" s="1"/>
  <c r="G193" s="1"/>
  <c r="F189"/>
  <c r="E189"/>
  <c r="G188"/>
  <c r="G187"/>
  <c r="G186"/>
  <c r="G189" s="1"/>
  <c r="F185"/>
  <c r="E185"/>
  <c r="G184"/>
  <c r="G183"/>
  <c r="G182"/>
  <c r="G185" s="1"/>
  <c r="F181"/>
  <c r="E181"/>
  <c r="G180"/>
  <c r="G179"/>
  <c r="G178"/>
  <c r="G181" s="1"/>
  <c r="F177"/>
  <c r="E177"/>
  <c r="G176"/>
  <c r="G175"/>
  <c r="G174"/>
  <c r="G177" s="1"/>
  <c r="F173"/>
  <c r="E173"/>
  <c r="G172"/>
  <c r="G171"/>
  <c r="G170"/>
  <c r="G173" s="1"/>
  <c r="F169"/>
  <c r="E169"/>
  <c r="G168"/>
  <c r="G167"/>
  <c r="G166"/>
  <c r="G169" s="1"/>
  <c r="F165"/>
  <c r="E165"/>
  <c r="G164"/>
  <c r="G163"/>
  <c r="G162"/>
  <c r="G165" s="1"/>
  <c r="F161"/>
  <c r="E161"/>
  <c r="G160"/>
  <c r="G159"/>
  <c r="G158"/>
  <c r="G161" s="1"/>
  <c r="F157"/>
  <c r="F232" s="1"/>
  <c r="E157"/>
  <c r="G156"/>
  <c r="G155"/>
  <c r="G154"/>
  <c r="G157" s="1"/>
  <c r="F153"/>
  <c r="E153"/>
  <c r="G152"/>
  <c r="G151"/>
  <c r="G150"/>
  <c r="G153" s="1"/>
  <c r="F149"/>
  <c r="E149"/>
  <c r="G148"/>
  <c r="G147"/>
  <c r="G146"/>
  <c r="G149" s="1"/>
  <c r="F145"/>
  <c r="E145"/>
  <c r="G144"/>
  <c r="G143"/>
  <c r="G142"/>
  <c r="G145" s="1"/>
  <c r="F141"/>
  <c r="E141"/>
  <c r="G140"/>
  <c r="G139"/>
  <c r="G138"/>
  <c r="G141" s="1"/>
  <c r="C138"/>
  <c r="E137"/>
  <c r="G136"/>
  <c r="G135"/>
  <c r="G137" s="1"/>
  <c r="G134"/>
  <c r="F134"/>
  <c r="F137" s="1"/>
  <c r="F133"/>
  <c r="E133"/>
  <c r="G132"/>
  <c r="G131"/>
  <c r="G130"/>
  <c r="G133" s="1"/>
  <c r="F129"/>
  <c r="E129"/>
  <c r="G128"/>
  <c r="G127"/>
  <c r="G126"/>
  <c r="G129" s="1"/>
  <c r="F125"/>
  <c r="G124"/>
  <c r="G123"/>
  <c r="G122"/>
  <c r="G125" s="1"/>
  <c r="F121"/>
  <c r="E121"/>
  <c r="G120"/>
  <c r="G119"/>
  <c r="C118"/>
  <c r="G118" s="1"/>
  <c r="G121" s="1"/>
  <c r="F117"/>
  <c r="E117"/>
  <c r="G116"/>
  <c r="G115"/>
  <c r="G114"/>
  <c r="G117" s="1"/>
  <c r="F113"/>
  <c r="E113"/>
  <c r="G112"/>
  <c r="G111"/>
  <c r="G110"/>
  <c r="G113" s="1"/>
  <c r="F109"/>
  <c r="E109"/>
  <c r="G108"/>
  <c r="G107"/>
  <c r="G106"/>
  <c r="G109" s="1"/>
  <c r="F105"/>
  <c r="E105"/>
  <c r="G104"/>
  <c r="G103"/>
  <c r="G102"/>
  <c r="G105" s="1"/>
  <c r="F101"/>
  <c r="E101"/>
  <c r="G100"/>
  <c r="G99"/>
  <c r="G98"/>
  <c r="G101" s="1"/>
  <c r="F97"/>
  <c r="E97"/>
  <c r="G96"/>
  <c r="G95"/>
  <c r="G94"/>
  <c r="G97" s="1"/>
  <c r="F93"/>
  <c r="E93"/>
  <c r="G92"/>
  <c r="G91"/>
  <c r="G90"/>
  <c r="G93" s="1"/>
  <c r="F89"/>
  <c r="E89"/>
  <c r="G88"/>
  <c r="G87"/>
  <c r="G86"/>
  <c r="G89" s="1"/>
  <c r="F85"/>
  <c r="E85"/>
  <c r="G84"/>
  <c r="G83"/>
  <c r="G82"/>
  <c r="G85" s="1"/>
  <c r="F81"/>
  <c r="E81"/>
  <c r="G80"/>
  <c r="G79"/>
  <c r="G78"/>
  <c r="G81" s="1"/>
  <c r="F77"/>
  <c r="G76"/>
  <c r="G75"/>
  <c r="G74"/>
  <c r="G77" s="1"/>
  <c r="E74"/>
  <c r="E77" s="1"/>
  <c r="F73"/>
  <c r="E73"/>
  <c r="G72"/>
  <c r="G71"/>
  <c r="G73" s="1"/>
  <c r="G70"/>
  <c r="F69"/>
  <c r="E69"/>
  <c r="G68"/>
  <c r="G67"/>
  <c r="G69" s="1"/>
  <c r="G66"/>
  <c r="F65"/>
  <c r="E65"/>
  <c r="G64"/>
  <c r="G63"/>
  <c r="G65" s="1"/>
  <c r="G62"/>
  <c r="F61"/>
  <c r="E61"/>
  <c r="G60"/>
  <c r="G59"/>
  <c r="G61" s="1"/>
  <c r="G58"/>
  <c r="F57"/>
  <c r="E57"/>
  <c r="G56"/>
  <c r="G55"/>
  <c r="G57" s="1"/>
  <c r="G54"/>
  <c r="F53"/>
  <c r="E53"/>
  <c r="G52"/>
  <c r="G51"/>
  <c r="G53" s="1"/>
  <c r="G50"/>
  <c r="F49"/>
  <c r="E49"/>
  <c r="G48"/>
  <c r="G47"/>
  <c r="G49" s="1"/>
  <c r="G46"/>
  <c r="F45"/>
  <c r="E45"/>
  <c r="G44"/>
  <c r="G43"/>
  <c r="G45" s="1"/>
  <c r="G42"/>
  <c r="F41"/>
  <c r="E41"/>
  <c r="G40"/>
  <c r="G39"/>
  <c r="G41" s="1"/>
  <c r="G38"/>
  <c r="F37"/>
  <c r="E37"/>
  <c r="G36"/>
  <c r="G35"/>
  <c r="G37" s="1"/>
  <c r="G34"/>
  <c r="E33"/>
  <c r="E232" s="1"/>
  <c r="G32"/>
  <c r="G31"/>
  <c r="G33" s="1"/>
  <c r="G30"/>
  <c r="F30"/>
  <c r="F33" s="1"/>
  <c r="E30"/>
  <c r="F29"/>
  <c r="E29"/>
  <c r="G28"/>
  <c r="G27"/>
  <c r="G29" s="1"/>
  <c r="G26"/>
  <c r="F25"/>
  <c r="E25"/>
  <c r="G24"/>
  <c r="G23"/>
  <c r="G25" s="1"/>
  <c r="G22"/>
  <c r="F21"/>
  <c r="E21"/>
  <c r="G20"/>
  <c r="G19"/>
  <c r="G21" s="1"/>
  <c r="G18"/>
  <c r="G17"/>
  <c r="G16"/>
  <c r="F15"/>
  <c r="E15"/>
  <c r="H14"/>
  <c r="G14"/>
  <c r="H13"/>
  <c r="G13"/>
  <c r="H12"/>
  <c r="G12"/>
  <c r="G15" s="1"/>
  <c r="H181" i="80"/>
  <c r="H180"/>
  <c r="J179"/>
  <c r="I179"/>
  <c r="G179"/>
  <c r="F179"/>
  <c r="F180" s="1"/>
  <c r="F181" s="1"/>
  <c r="E179"/>
  <c r="D179"/>
  <c r="C179"/>
  <c r="C180" s="1"/>
  <c r="C181" s="1"/>
  <c r="B179"/>
  <c r="B180" s="1"/>
  <c r="B181" s="1"/>
  <c r="L178"/>
  <c r="K178"/>
  <c r="L177"/>
  <c r="L179" s="1"/>
  <c r="K177"/>
  <c r="K179" s="1"/>
  <c r="J176"/>
  <c r="I176"/>
  <c r="G176"/>
  <c r="F176"/>
  <c r="E176"/>
  <c r="D176"/>
  <c r="C176"/>
  <c r="B176"/>
  <c r="L175"/>
  <c r="K175"/>
  <c r="L174"/>
  <c r="L176" s="1"/>
  <c r="K174"/>
  <c r="K176" s="1"/>
  <c r="J173"/>
  <c r="I173"/>
  <c r="G173"/>
  <c r="F173"/>
  <c r="E173"/>
  <c r="D173"/>
  <c r="C173"/>
  <c r="B173"/>
  <c r="L172"/>
  <c r="K172"/>
  <c r="L171"/>
  <c r="L173" s="1"/>
  <c r="K171"/>
  <c r="K173" s="1"/>
  <c r="J170"/>
  <c r="I170"/>
  <c r="G170"/>
  <c r="F170"/>
  <c r="E170"/>
  <c r="D170"/>
  <c r="C170"/>
  <c r="B170"/>
  <c r="L169"/>
  <c r="K169"/>
  <c r="L168"/>
  <c r="L170" s="1"/>
  <c r="K168"/>
  <c r="K170" s="1"/>
  <c r="J167"/>
  <c r="I167"/>
  <c r="G167"/>
  <c r="F167"/>
  <c r="E167"/>
  <c r="D167"/>
  <c r="C167"/>
  <c r="B167"/>
  <c r="L166"/>
  <c r="K166"/>
  <c r="L165"/>
  <c r="L167" s="1"/>
  <c r="K165"/>
  <c r="K167" s="1"/>
  <c r="J164"/>
  <c r="I164"/>
  <c r="G164"/>
  <c r="F164"/>
  <c r="E164"/>
  <c r="D164"/>
  <c r="C164"/>
  <c r="B164"/>
  <c r="L163"/>
  <c r="K163"/>
  <c r="L162"/>
  <c r="L164" s="1"/>
  <c r="K162"/>
  <c r="K164" s="1"/>
  <c r="J161"/>
  <c r="I161"/>
  <c r="G161"/>
  <c r="F161"/>
  <c r="E161"/>
  <c r="D161"/>
  <c r="C161"/>
  <c r="B161"/>
  <c r="L160"/>
  <c r="K160"/>
  <c r="L159"/>
  <c r="L161" s="1"/>
  <c r="K159"/>
  <c r="K161" s="1"/>
  <c r="J158"/>
  <c r="I158"/>
  <c r="G158"/>
  <c r="F158"/>
  <c r="E158"/>
  <c r="D158"/>
  <c r="C158"/>
  <c r="B158"/>
  <c r="L157"/>
  <c r="L158" s="1"/>
  <c r="L156"/>
  <c r="K156"/>
  <c r="K158" s="1"/>
  <c r="J155"/>
  <c r="I155"/>
  <c r="I180" s="1"/>
  <c r="I181" s="1"/>
  <c r="G155"/>
  <c r="F155"/>
  <c r="E155"/>
  <c r="D155"/>
  <c r="C155"/>
  <c r="B155"/>
  <c r="L154"/>
  <c r="K154"/>
  <c r="L153"/>
  <c r="L155" s="1"/>
  <c r="K153"/>
  <c r="K155" s="1"/>
  <c r="J152"/>
  <c r="I152"/>
  <c r="G152"/>
  <c r="F152"/>
  <c r="E152"/>
  <c r="D152"/>
  <c r="C152"/>
  <c r="B152"/>
  <c r="L151"/>
  <c r="K151"/>
  <c r="L150"/>
  <c r="L152" s="1"/>
  <c r="K150"/>
  <c r="K152" s="1"/>
  <c r="J149"/>
  <c r="I149"/>
  <c r="G149"/>
  <c r="F149"/>
  <c r="E149"/>
  <c r="D149"/>
  <c r="C149"/>
  <c r="B149"/>
  <c r="L148"/>
  <c r="K148"/>
  <c r="L147"/>
  <c r="L149" s="1"/>
  <c r="K147"/>
  <c r="K149" s="1"/>
  <c r="J146"/>
  <c r="I146"/>
  <c r="G146"/>
  <c r="F146"/>
  <c r="E146"/>
  <c r="D146"/>
  <c r="C146"/>
  <c r="B146"/>
  <c r="L145"/>
  <c r="K145"/>
  <c r="L144"/>
  <c r="L146" s="1"/>
  <c r="K144"/>
  <c r="K146" s="1"/>
  <c r="J143"/>
  <c r="I143"/>
  <c r="G143"/>
  <c r="F143"/>
  <c r="E143"/>
  <c r="D143"/>
  <c r="C143"/>
  <c r="B143"/>
  <c r="L142"/>
  <c r="K142"/>
  <c r="L141"/>
  <c r="L143" s="1"/>
  <c r="K141"/>
  <c r="K143" s="1"/>
  <c r="J140"/>
  <c r="I140"/>
  <c r="G140"/>
  <c r="F140"/>
  <c r="E140"/>
  <c r="D140"/>
  <c r="C140"/>
  <c r="B140"/>
  <c r="L139"/>
  <c r="K139"/>
  <c r="L138"/>
  <c r="L140" s="1"/>
  <c r="K138"/>
  <c r="K140" s="1"/>
  <c r="J137"/>
  <c r="I137"/>
  <c r="G137"/>
  <c r="F137"/>
  <c r="E137"/>
  <c r="D137"/>
  <c r="C137"/>
  <c r="B137"/>
  <c r="L136"/>
  <c r="K136"/>
  <c r="L135"/>
  <c r="L137" s="1"/>
  <c r="K135"/>
  <c r="K137" s="1"/>
  <c r="J134"/>
  <c r="I134"/>
  <c r="G134"/>
  <c r="F134"/>
  <c r="E134"/>
  <c r="D134"/>
  <c r="C134"/>
  <c r="B134"/>
  <c r="L133"/>
  <c r="K133"/>
  <c r="L132"/>
  <c r="L134" s="1"/>
  <c r="K132"/>
  <c r="K134" s="1"/>
  <c r="J131"/>
  <c r="I131"/>
  <c r="G131"/>
  <c r="F131"/>
  <c r="E131"/>
  <c r="D131"/>
  <c r="C131"/>
  <c r="B131"/>
  <c r="L130"/>
  <c r="K130"/>
  <c r="K129"/>
  <c r="K131" s="1"/>
  <c r="D129"/>
  <c r="L129" s="1"/>
  <c r="L131" s="1"/>
  <c r="J128"/>
  <c r="I128"/>
  <c r="G128"/>
  <c r="F128"/>
  <c r="E128"/>
  <c r="D128"/>
  <c r="C128"/>
  <c r="B128"/>
  <c r="L127"/>
  <c r="K127"/>
  <c r="L126"/>
  <c r="L128" s="1"/>
  <c r="K126"/>
  <c r="K128" s="1"/>
  <c r="J125"/>
  <c r="I125"/>
  <c r="G125"/>
  <c r="F125"/>
  <c r="E125"/>
  <c r="C125"/>
  <c r="D125" s="1"/>
  <c r="B125"/>
  <c r="L124"/>
  <c r="K124"/>
  <c r="D123"/>
  <c r="K123" s="1"/>
  <c r="K125" s="1"/>
  <c r="J122"/>
  <c r="I122"/>
  <c r="G122"/>
  <c r="F122"/>
  <c r="E122"/>
  <c r="C122"/>
  <c r="B122"/>
  <c r="D122" s="1"/>
  <c r="L121"/>
  <c r="K121"/>
  <c r="K120"/>
  <c r="K122" s="1"/>
  <c r="D120"/>
  <c r="L120" s="1"/>
  <c r="L122" s="1"/>
  <c r="J119"/>
  <c r="I119"/>
  <c r="G119"/>
  <c r="F119"/>
  <c r="E119"/>
  <c r="C119"/>
  <c r="D119" s="1"/>
  <c r="B119"/>
  <c r="L118"/>
  <c r="K118"/>
  <c r="D117"/>
  <c r="K117" s="1"/>
  <c r="K119" s="1"/>
  <c r="J116"/>
  <c r="I116"/>
  <c r="G116"/>
  <c r="F116"/>
  <c r="E116"/>
  <c r="D116"/>
  <c r="C116"/>
  <c r="B116"/>
  <c r="L115"/>
  <c r="K115"/>
  <c r="L114"/>
  <c r="L116" s="1"/>
  <c r="K114"/>
  <c r="K116" s="1"/>
  <c r="J113"/>
  <c r="I113"/>
  <c r="G113"/>
  <c r="F113"/>
  <c r="E113"/>
  <c r="D113"/>
  <c r="C113"/>
  <c r="B113"/>
  <c r="L112"/>
  <c r="K112"/>
  <c r="L111"/>
  <c r="L113" s="1"/>
  <c r="K111"/>
  <c r="K113" s="1"/>
  <c r="J110"/>
  <c r="I110"/>
  <c r="G110"/>
  <c r="F110"/>
  <c r="E110"/>
  <c r="D110"/>
  <c r="C110"/>
  <c r="B110"/>
  <c r="L109"/>
  <c r="K109"/>
  <c r="L108"/>
  <c r="L110" s="1"/>
  <c r="K108"/>
  <c r="K110" s="1"/>
  <c r="J107"/>
  <c r="I107"/>
  <c r="G107"/>
  <c r="F107"/>
  <c r="E107"/>
  <c r="D107"/>
  <c r="C107"/>
  <c r="B107"/>
  <c r="L106"/>
  <c r="K106"/>
  <c r="L105"/>
  <c r="L107" s="1"/>
  <c r="K105"/>
  <c r="K107" s="1"/>
  <c r="J104"/>
  <c r="I104"/>
  <c r="G104"/>
  <c r="F104"/>
  <c r="E104"/>
  <c r="D104"/>
  <c r="C104"/>
  <c r="B104"/>
  <c r="L103"/>
  <c r="K103"/>
  <c r="L102"/>
  <c r="L104" s="1"/>
  <c r="K102"/>
  <c r="K104" s="1"/>
  <c r="J101"/>
  <c r="I101"/>
  <c r="G101"/>
  <c r="F101"/>
  <c r="E101"/>
  <c r="D101"/>
  <c r="C101"/>
  <c r="B101"/>
  <c r="L100"/>
  <c r="K100"/>
  <c r="L99"/>
  <c r="L101" s="1"/>
  <c r="K99"/>
  <c r="K101" s="1"/>
  <c r="J98"/>
  <c r="I98"/>
  <c r="G98"/>
  <c r="F98"/>
  <c r="E98"/>
  <c r="D98"/>
  <c r="C98"/>
  <c r="B98"/>
  <c r="L97"/>
  <c r="K97"/>
  <c r="L96"/>
  <c r="L98" s="1"/>
  <c r="K96"/>
  <c r="K98" s="1"/>
  <c r="J95"/>
  <c r="I95"/>
  <c r="F95"/>
  <c r="E95"/>
  <c r="D95"/>
  <c r="C95"/>
  <c r="B95"/>
  <c r="L94"/>
  <c r="K94"/>
  <c r="K95" s="1"/>
  <c r="G94"/>
  <c r="G95" s="1"/>
  <c r="L93"/>
  <c r="L95" s="1"/>
  <c r="K93"/>
  <c r="J92"/>
  <c r="I92"/>
  <c r="G92"/>
  <c r="F92"/>
  <c r="D92"/>
  <c r="C92"/>
  <c r="B92"/>
  <c r="L91"/>
  <c r="L92" s="1"/>
  <c r="K91"/>
  <c r="E91"/>
  <c r="E92" s="1"/>
  <c r="L90"/>
  <c r="K90"/>
  <c r="K92" s="1"/>
  <c r="J89"/>
  <c r="I89"/>
  <c r="G89"/>
  <c r="F89"/>
  <c r="E89"/>
  <c r="D89"/>
  <c r="C89"/>
  <c r="B89"/>
  <c r="L88"/>
  <c r="K88"/>
  <c r="L87"/>
  <c r="L89" s="1"/>
  <c r="K87"/>
  <c r="K89" s="1"/>
  <c r="J86"/>
  <c r="I86"/>
  <c r="G86"/>
  <c r="F86"/>
  <c r="E86"/>
  <c r="D86"/>
  <c r="C86"/>
  <c r="B86"/>
  <c r="L85"/>
  <c r="K85"/>
  <c r="L84"/>
  <c r="L86" s="1"/>
  <c r="K84"/>
  <c r="K86" s="1"/>
  <c r="J83"/>
  <c r="I83"/>
  <c r="G83"/>
  <c r="F83"/>
  <c r="E83"/>
  <c r="D83"/>
  <c r="C83"/>
  <c r="B83"/>
  <c r="L82"/>
  <c r="K82"/>
  <c r="L81"/>
  <c r="L83" s="1"/>
  <c r="K81"/>
  <c r="K83" s="1"/>
  <c r="J80"/>
  <c r="I80"/>
  <c r="G80"/>
  <c r="F80"/>
  <c r="E80"/>
  <c r="D80"/>
  <c r="C80"/>
  <c r="B80"/>
  <c r="L79"/>
  <c r="K79"/>
  <c r="L78"/>
  <c r="L80" s="1"/>
  <c r="K78"/>
  <c r="K80" s="1"/>
  <c r="J77"/>
  <c r="I77"/>
  <c r="G77"/>
  <c r="F77"/>
  <c r="E77"/>
  <c r="D77"/>
  <c r="C77"/>
  <c r="B77"/>
  <c r="L76"/>
  <c r="K76"/>
  <c r="K77" s="1"/>
  <c r="L75"/>
  <c r="L77" s="1"/>
  <c r="J74"/>
  <c r="I74"/>
  <c r="G74"/>
  <c r="F74"/>
  <c r="E74"/>
  <c r="D74"/>
  <c r="C74"/>
  <c r="B74"/>
  <c r="L73"/>
  <c r="K73"/>
  <c r="L72"/>
  <c r="L74" s="1"/>
  <c r="K72"/>
  <c r="K74" s="1"/>
  <c r="J71"/>
  <c r="I71"/>
  <c r="G71"/>
  <c r="F71"/>
  <c r="E71"/>
  <c r="D71"/>
  <c r="C71"/>
  <c r="B71"/>
  <c r="L70"/>
  <c r="K70"/>
  <c r="L69"/>
  <c r="L71" s="1"/>
  <c r="K69"/>
  <c r="K71" s="1"/>
  <c r="J68"/>
  <c r="I68"/>
  <c r="G68"/>
  <c r="F68"/>
  <c r="E68"/>
  <c r="D68"/>
  <c r="C68"/>
  <c r="B68"/>
  <c r="L67"/>
  <c r="K67"/>
  <c r="L66"/>
  <c r="L68" s="1"/>
  <c r="K66"/>
  <c r="K68" s="1"/>
  <c r="J65"/>
  <c r="I65"/>
  <c r="G65"/>
  <c r="F65"/>
  <c r="E65"/>
  <c r="D65"/>
  <c r="C65"/>
  <c r="B65"/>
  <c r="L64"/>
  <c r="K64"/>
  <c r="L63"/>
  <c r="L65" s="1"/>
  <c r="K63"/>
  <c r="K65" s="1"/>
  <c r="J62"/>
  <c r="I62"/>
  <c r="G62"/>
  <c r="F62"/>
  <c r="E62"/>
  <c r="D62"/>
  <c r="C62"/>
  <c r="B62"/>
  <c r="L61"/>
  <c r="K61"/>
  <c r="L60"/>
  <c r="L62" s="1"/>
  <c r="K60"/>
  <c r="K62" s="1"/>
  <c r="J59"/>
  <c r="I59"/>
  <c r="G59"/>
  <c r="F59"/>
  <c r="E59"/>
  <c r="D59"/>
  <c r="C59"/>
  <c r="B59"/>
  <c r="L58"/>
  <c r="K58"/>
  <c r="L57"/>
  <c r="L59" s="1"/>
  <c r="K57"/>
  <c r="K59" s="1"/>
  <c r="J56"/>
  <c r="I56"/>
  <c r="G56"/>
  <c r="F56"/>
  <c r="E56"/>
  <c r="D56"/>
  <c r="C56"/>
  <c r="B56"/>
  <c r="L55"/>
  <c r="K55"/>
  <c r="L54"/>
  <c r="L56" s="1"/>
  <c r="K54"/>
  <c r="K56" s="1"/>
  <c r="J53"/>
  <c r="I53"/>
  <c r="G53"/>
  <c r="F53"/>
  <c r="E53"/>
  <c r="D53"/>
  <c r="C53"/>
  <c r="B53"/>
  <c r="L52"/>
  <c r="K52"/>
  <c r="L51"/>
  <c r="L53" s="1"/>
  <c r="K51"/>
  <c r="K53" s="1"/>
  <c r="J50"/>
  <c r="I50"/>
  <c r="G50"/>
  <c r="F50"/>
  <c r="E50"/>
  <c r="D50"/>
  <c r="C50"/>
  <c r="B50"/>
  <c r="L49"/>
  <c r="K49"/>
  <c r="L48"/>
  <c r="L50" s="1"/>
  <c r="K48"/>
  <c r="K50" s="1"/>
  <c r="J47"/>
  <c r="I47"/>
  <c r="G47"/>
  <c r="F47"/>
  <c r="E47"/>
  <c r="D47"/>
  <c r="C47"/>
  <c r="B47"/>
  <c r="L46"/>
  <c r="K46"/>
  <c r="L45"/>
  <c r="L47" s="1"/>
  <c r="K45"/>
  <c r="K47" s="1"/>
  <c r="J44"/>
  <c r="I44"/>
  <c r="G44"/>
  <c r="F44"/>
  <c r="E44"/>
  <c r="D44"/>
  <c r="C44"/>
  <c r="B44"/>
  <c r="L43"/>
  <c r="K43"/>
  <c r="L42"/>
  <c r="L44" s="1"/>
  <c r="K42"/>
  <c r="K44" s="1"/>
  <c r="I41"/>
  <c r="G41"/>
  <c r="F41"/>
  <c r="E41"/>
  <c r="D41"/>
  <c r="C41"/>
  <c r="B41"/>
  <c r="L40"/>
  <c r="K40"/>
  <c r="J40"/>
  <c r="A40"/>
  <c r="L39"/>
  <c r="L41" s="1"/>
  <c r="K39"/>
  <c r="K41" s="1"/>
  <c r="J39"/>
  <c r="J41" s="1"/>
  <c r="A39"/>
  <c r="J38"/>
  <c r="I38"/>
  <c r="G38"/>
  <c r="F38"/>
  <c r="E38"/>
  <c r="D38"/>
  <c r="C38"/>
  <c r="B38"/>
  <c r="L37"/>
  <c r="K37"/>
  <c r="L36"/>
  <c r="L38" s="1"/>
  <c r="K36"/>
  <c r="K38" s="1"/>
  <c r="J35"/>
  <c r="I35"/>
  <c r="F35"/>
  <c r="E35"/>
  <c r="C35"/>
  <c r="B35"/>
  <c r="L34"/>
  <c r="K34"/>
  <c r="G34"/>
  <c r="G35" s="1"/>
  <c r="D33"/>
  <c r="D35" s="1"/>
  <c r="J32"/>
  <c r="I32"/>
  <c r="G32"/>
  <c r="F32"/>
  <c r="E32"/>
  <c r="D32"/>
  <c r="C32"/>
  <c r="B32"/>
  <c r="L31"/>
  <c r="K31"/>
  <c r="L30"/>
  <c r="L32" s="1"/>
  <c r="K30"/>
  <c r="K32" s="1"/>
  <c r="J29"/>
  <c r="I29"/>
  <c r="G29"/>
  <c r="F29"/>
  <c r="E29"/>
  <c r="D29"/>
  <c r="C29"/>
  <c r="B29"/>
  <c r="L28"/>
  <c r="K28"/>
  <c r="L27"/>
  <c r="L29" s="1"/>
  <c r="K27"/>
  <c r="K29" s="1"/>
  <c r="J26"/>
  <c r="I26"/>
  <c r="G26"/>
  <c r="F26"/>
  <c r="E26"/>
  <c r="D26"/>
  <c r="C26"/>
  <c r="B26"/>
  <c r="L25"/>
  <c r="K25"/>
  <c r="L24"/>
  <c r="L26" s="1"/>
  <c r="K24"/>
  <c r="K26" s="1"/>
  <c r="J23"/>
  <c r="I23"/>
  <c r="G23"/>
  <c r="F23"/>
  <c r="E23"/>
  <c r="D23"/>
  <c r="C23"/>
  <c r="B23"/>
  <c r="L22"/>
  <c r="K22"/>
  <c r="L21"/>
  <c r="L23" s="1"/>
  <c r="K21"/>
  <c r="K23" s="1"/>
  <c r="J20"/>
  <c r="I20"/>
  <c r="G20"/>
  <c r="F20"/>
  <c r="E20"/>
  <c r="D20"/>
  <c r="C20"/>
  <c r="B20"/>
  <c r="L19"/>
  <c r="K19"/>
  <c r="L18"/>
  <c r="L20" s="1"/>
  <c r="K18"/>
  <c r="K20" s="1"/>
  <c r="J17"/>
  <c r="I17"/>
  <c r="G17"/>
  <c r="F17"/>
  <c r="E17"/>
  <c r="D17"/>
  <c r="C17"/>
  <c r="B17"/>
  <c r="L16"/>
  <c r="K16"/>
  <c r="L15"/>
  <c r="L17" s="1"/>
  <c r="K15"/>
  <c r="K17" s="1"/>
  <c r="J14"/>
  <c r="I14"/>
  <c r="G14"/>
  <c r="F14"/>
  <c r="E14"/>
  <c r="D14"/>
  <c r="C14"/>
  <c r="B14"/>
  <c r="L13"/>
  <c r="K13"/>
  <c r="L12"/>
  <c r="L14" s="1"/>
  <c r="K12"/>
  <c r="K14" s="1"/>
  <c r="R133" i="82" l="1"/>
  <c r="S133"/>
  <c r="S127"/>
  <c r="R134"/>
  <c r="S134"/>
  <c r="G232" i="81"/>
  <c r="E230"/>
  <c r="E231" s="1"/>
  <c r="G230"/>
  <c r="G231" s="1"/>
  <c r="F230"/>
  <c r="F231" s="1"/>
  <c r="D180" i="80"/>
  <c r="D181" s="1"/>
  <c r="E180"/>
  <c r="E181" s="1"/>
  <c r="G180"/>
  <c r="G181" s="1"/>
  <c r="J180"/>
  <c r="J181" s="1"/>
  <c r="K33"/>
  <c r="K35" s="1"/>
  <c r="K180" s="1"/>
  <c r="K181" s="1"/>
  <c r="L117"/>
  <c r="L119" s="1"/>
  <c r="L123"/>
  <c r="L125" s="1"/>
  <c r="L180" s="1"/>
  <c r="L181" s="1"/>
  <c r="L33"/>
  <c r="L35" s="1"/>
  <c r="VN105" i="62" l="1"/>
  <c r="VN104"/>
  <c r="VN103"/>
  <c r="VN102"/>
  <c r="VN101"/>
  <c r="VN100"/>
  <c r="VN99"/>
  <c r="VN98"/>
  <c r="VN97"/>
  <c r="VN96"/>
  <c r="VN95"/>
  <c r="VN94"/>
  <c r="VN93"/>
  <c r="VN92"/>
  <c r="VN90"/>
  <c r="VN89"/>
  <c r="VN88"/>
  <c r="VN87"/>
  <c r="VN86"/>
  <c r="VN85"/>
  <c r="VN84"/>
  <c r="VN83"/>
  <c r="VN82"/>
  <c r="VN81"/>
  <c r="VN80"/>
  <c r="VN79"/>
  <c r="VN78"/>
  <c r="VN77"/>
  <c r="VN76"/>
  <c r="VN74" s="1"/>
  <c r="VN73"/>
  <c r="VN72"/>
  <c r="VN71"/>
  <c r="VN70"/>
  <c r="VN69"/>
  <c r="VN68"/>
  <c r="VN67"/>
  <c r="VN66"/>
  <c r="VN65"/>
  <c r="VN64"/>
  <c r="VN63"/>
  <c r="VN62"/>
  <c r="VN61"/>
  <c r="VN60"/>
  <c r="VN58" s="1"/>
  <c r="VN57"/>
  <c r="VN56"/>
  <c r="VN55"/>
  <c r="VN54"/>
  <c r="VN53"/>
  <c r="VN52"/>
  <c r="VN51"/>
  <c r="VN50"/>
  <c r="VN49"/>
  <c r="VN48"/>
  <c r="VN47"/>
  <c r="VN46"/>
  <c r="VN45"/>
  <c r="VN44"/>
  <c r="VN42" s="1"/>
  <c r="VN41"/>
  <c r="VN40"/>
  <c r="VN39"/>
  <c r="VN38"/>
  <c r="VN37"/>
  <c r="VN36"/>
  <c r="VN35"/>
  <c r="VN34"/>
  <c r="VN33"/>
  <c r="VN32"/>
  <c r="VN31"/>
  <c r="VN30"/>
  <c r="VN29"/>
  <c r="VN28"/>
  <c r="VD105"/>
  <c r="VD104"/>
  <c r="VD103"/>
  <c r="VD102"/>
  <c r="VD101"/>
  <c r="VD100"/>
  <c r="VD99"/>
  <c r="VD98"/>
  <c r="VD97"/>
  <c r="VD96"/>
  <c r="VD95"/>
  <c r="VD94"/>
  <c r="VD93"/>
  <c r="VD92"/>
  <c r="VD90" s="1"/>
  <c r="VD89"/>
  <c r="VD88"/>
  <c r="VD87"/>
  <c r="VD86"/>
  <c r="VD85"/>
  <c r="VD84"/>
  <c r="VD83"/>
  <c r="VD82"/>
  <c r="VD81"/>
  <c r="VD80"/>
  <c r="VD79"/>
  <c r="VD78"/>
  <c r="VD77"/>
  <c r="VD76"/>
  <c r="VD74" s="1"/>
  <c r="VD73"/>
  <c r="VD72"/>
  <c r="VD71"/>
  <c r="VD70"/>
  <c r="VD69"/>
  <c r="VD68"/>
  <c r="VD67"/>
  <c r="VD66"/>
  <c r="VD65"/>
  <c r="VD64"/>
  <c r="VD63"/>
  <c r="VD62"/>
  <c r="VD61"/>
  <c r="VD60"/>
  <c r="VD58" s="1"/>
  <c r="VD57"/>
  <c r="VD56"/>
  <c r="VD55"/>
  <c r="VD54"/>
  <c r="VD53"/>
  <c r="VD52"/>
  <c r="VD51"/>
  <c r="VD50"/>
  <c r="VD49"/>
  <c r="VD48"/>
  <c r="VD47"/>
  <c r="VD46"/>
  <c r="VD45"/>
  <c r="VD44"/>
  <c r="VD42" s="1"/>
  <c r="VD41"/>
  <c r="VD40"/>
  <c r="VD39"/>
  <c r="VD38"/>
  <c r="VD37"/>
  <c r="VD36"/>
  <c r="VD35"/>
  <c r="VD34"/>
  <c r="VD33"/>
  <c r="VD32"/>
  <c r="VD31"/>
  <c r="VD30"/>
  <c r="VD29"/>
  <c r="VD28"/>
  <c r="UT105"/>
  <c r="UT104"/>
  <c r="UT103"/>
  <c r="UT102"/>
  <c r="UT101"/>
  <c r="UT100"/>
  <c r="UT99"/>
  <c r="UT98"/>
  <c r="UT97"/>
  <c r="UT96"/>
  <c r="UT95"/>
  <c r="UT94"/>
  <c r="UT93"/>
  <c r="UT92"/>
  <c r="UT90" s="1"/>
  <c r="UT89"/>
  <c r="UT88"/>
  <c r="UT87"/>
  <c r="UT86"/>
  <c r="UT85"/>
  <c r="UT84"/>
  <c r="UT83"/>
  <c r="UT82"/>
  <c r="UT81"/>
  <c r="UT80"/>
  <c r="UT79"/>
  <c r="UT78"/>
  <c r="UT77"/>
  <c r="UT76"/>
  <c r="UT74" s="1"/>
  <c r="UT73"/>
  <c r="UT72"/>
  <c r="UT71"/>
  <c r="UT70"/>
  <c r="UT69"/>
  <c r="UT68"/>
  <c r="UT67"/>
  <c r="UT66"/>
  <c r="UT65"/>
  <c r="UT64"/>
  <c r="UT63"/>
  <c r="UT62"/>
  <c r="UT61"/>
  <c r="UT60"/>
  <c r="UT58" s="1"/>
  <c r="UT57"/>
  <c r="UT56"/>
  <c r="UT55"/>
  <c r="UT54"/>
  <c r="UT53"/>
  <c r="UT52"/>
  <c r="UT51"/>
  <c r="UT50"/>
  <c r="UT49"/>
  <c r="UT48"/>
  <c r="UT47"/>
  <c r="UT46"/>
  <c r="UT45"/>
  <c r="UT44"/>
  <c r="UT42" s="1"/>
  <c r="UT41"/>
  <c r="UT40"/>
  <c r="UT39"/>
  <c r="UT38"/>
  <c r="UT37"/>
  <c r="UT36"/>
  <c r="UT35"/>
  <c r="UT34"/>
  <c r="UT33"/>
  <c r="UT32"/>
  <c r="UT31"/>
  <c r="UT30"/>
  <c r="UT29"/>
  <c r="UT28"/>
  <c r="UJ105"/>
  <c r="UJ104"/>
  <c r="UJ103"/>
  <c r="UJ102"/>
  <c r="UJ101"/>
  <c r="UJ100"/>
  <c r="UJ99"/>
  <c r="UJ98"/>
  <c r="UJ97"/>
  <c r="UJ96"/>
  <c r="UJ95"/>
  <c r="UJ94"/>
  <c r="UJ93"/>
  <c r="UJ92"/>
  <c r="UJ90"/>
  <c r="UJ89"/>
  <c r="UJ88"/>
  <c r="UJ87"/>
  <c r="UJ86"/>
  <c r="UJ85"/>
  <c r="UJ84"/>
  <c r="UJ83"/>
  <c r="UJ82"/>
  <c r="UJ81"/>
  <c r="UJ80"/>
  <c r="UJ79"/>
  <c r="UJ78"/>
  <c r="UJ77"/>
  <c r="UJ76"/>
  <c r="UJ74" s="1"/>
  <c r="UJ73"/>
  <c r="UJ72"/>
  <c r="UJ71"/>
  <c r="UJ70"/>
  <c r="UJ69"/>
  <c r="UJ68"/>
  <c r="UJ67"/>
  <c r="UJ66"/>
  <c r="UJ65"/>
  <c r="UJ64"/>
  <c r="UJ63"/>
  <c r="UJ62"/>
  <c r="UJ61"/>
  <c r="UJ60"/>
  <c r="UJ58" s="1"/>
  <c r="UJ57"/>
  <c r="UJ56"/>
  <c r="UJ55"/>
  <c r="UJ54"/>
  <c r="UJ53"/>
  <c r="UJ52"/>
  <c r="UJ51"/>
  <c r="UJ50"/>
  <c r="UJ49"/>
  <c r="UJ48"/>
  <c r="UJ47"/>
  <c r="UJ46"/>
  <c r="UJ45"/>
  <c r="UJ44"/>
  <c r="UJ42" s="1"/>
  <c r="UJ41"/>
  <c r="UJ40"/>
  <c r="UJ39"/>
  <c r="UJ38"/>
  <c r="UJ37"/>
  <c r="UJ36"/>
  <c r="UJ35"/>
  <c r="UJ34"/>
  <c r="UJ33"/>
  <c r="UJ32"/>
  <c r="UJ31"/>
  <c r="UJ30"/>
  <c r="UJ29"/>
  <c r="UJ28"/>
  <c r="TZ105"/>
  <c r="TZ104"/>
  <c r="TZ103"/>
  <c r="TZ102"/>
  <c r="TZ101"/>
  <c r="TZ100"/>
  <c r="TZ99"/>
  <c r="TZ98"/>
  <c r="TZ97"/>
  <c r="TZ96"/>
  <c r="TZ95"/>
  <c r="TZ94"/>
  <c r="TZ93"/>
  <c r="TZ92"/>
  <c r="TZ90" s="1"/>
  <c r="TZ89"/>
  <c r="TZ88"/>
  <c r="TZ87"/>
  <c r="TZ86"/>
  <c r="TZ85"/>
  <c r="TZ84"/>
  <c r="TZ83"/>
  <c r="TZ82"/>
  <c r="TZ81"/>
  <c r="TZ80"/>
  <c r="TZ79"/>
  <c r="TZ78"/>
  <c r="TZ77"/>
  <c r="TZ76"/>
  <c r="TZ74" s="1"/>
  <c r="TZ73"/>
  <c r="TZ72"/>
  <c r="TZ71"/>
  <c r="TZ70"/>
  <c r="TZ69"/>
  <c r="TZ68"/>
  <c r="TZ67"/>
  <c r="TZ66"/>
  <c r="TZ65"/>
  <c r="TZ64"/>
  <c r="TZ63"/>
  <c r="TZ62"/>
  <c r="TZ61"/>
  <c r="TZ60"/>
  <c r="TZ58" s="1"/>
  <c r="TZ57"/>
  <c r="TZ56"/>
  <c r="TZ55"/>
  <c r="TZ54"/>
  <c r="TZ53"/>
  <c r="TZ52"/>
  <c r="TZ51"/>
  <c r="TZ50"/>
  <c r="TZ49"/>
  <c r="TZ48"/>
  <c r="TZ47"/>
  <c r="TZ46"/>
  <c r="TZ45"/>
  <c r="TZ44"/>
  <c r="TZ42" s="1"/>
  <c r="TZ41"/>
  <c r="TZ40"/>
  <c r="TZ39"/>
  <c r="TZ38"/>
  <c r="TZ37"/>
  <c r="TZ36"/>
  <c r="TZ35"/>
  <c r="TZ34"/>
  <c r="TZ33"/>
  <c r="TZ32"/>
  <c r="TZ31"/>
  <c r="TZ30"/>
  <c r="TZ29"/>
  <c r="TZ28"/>
  <c r="TP105"/>
  <c r="TP104"/>
  <c r="TP103"/>
  <c r="TP102"/>
  <c r="TP101"/>
  <c r="TP100"/>
  <c r="TP99"/>
  <c r="TP98"/>
  <c r="TP97"/>
  <c r="TP96"/>
  <c r="TP95"/>
  <c r="TP94"/>
  <c r="TP93"/>
  <c r="TP92"/>
  <c r="TP90" s="1"/>
  <c r="TP89"/>
  <c r="TP88"/>
  <c r="TP87"/>
  <c r="TP86"/>
  <c r="TP85"/>
  <c r="TP84"/>
  <c r="TP83"/>
  <c r="TP82"/>
  <c r="TP81"/>
  <c r="TP80"/>
  <c r="TP79"/>
  <c r="TP78"/>
  <c r="TP77"/>
  <c r="TP76"/>
  <c r="TP74" s="1"/>
  <c r="TP73"/>
  <c r="TP72"/>
  <c r="TP71"/>
  <c r="TP70"/>
  <c r="TP69"/>
  <c r="TP68"/>
  <c r="TP67"/>
  <c r="TP66"/>
  <c r="TP65"/>
  <c r="TP64"/>
  <c r="TP63"/>
  <c r="TP62"/>
  <c r="TP61"/>
  <c r="TP60"/>
  <c r="TP58" s="1"/>
  <c r="TP57"/>
  <c r="TP56"/>
  <c r="TP55"/>
  <c r="TP54"/>
  <c r="TP53"/>
  <c r="TP52"/>
  <c r="TP51"/>
  <c r="TP50"/>
  <c r="TP49"/>
  <c r="TP48"/>
  <c r="TP47"/>
  <c r="TP46"/>
  <c r="TP45"/>
  <c r="TP44"/>
  <c r="TP42" s="1"/>
  <c r="TP41"/>
  <c r="TP40"/>
  <c r="TP39"/>
  <c r="TP38"/>
  <c r="TP37"/>
  <c r="TP36"/>
  <c r="TP35"/>
  <c r="TP34"/>
  <c r="TP33"/>
  <c r="TP32"/>
  <c r="TP31"/>
  <c r="TP30"/>
  <c r="TP29"/>
  <c r="TP28"/>
  <c r="TF105"/>
  <c r="TF104"/>
  <c r="TF103"/>
  <c r="TF102"/>
  <c r="TF101"/>
  <c r="TF100"/>
  <c r="TF99"/>
  <c r="TF98"/>
  <c r="TF97"/>
  <c r="TF96"/>
  <c r="TF95"/>
  <c r="TF94"/>
  <c r="TF93"/>
  <c r="TF92"/>
  <c r="TF90"/>
  <c r="TF89"/>
  <c r="TF88"/>
  <c r="TF87"/>
  <c r="TF86"/>
  <c r="TF85"/>
  <c r="TF84"/>
  <c r="TF83"/>
  <c r="TF82"/>
  <c r="TF81"/>
  <c r="TF80"/>
  <c r="TF79"/>
  <c r="TF78"/>
  <c r="TF77"/>
  <c r="TF76"/>
  <c r="TF74" s="1"/>
  <c r="TF73"/>
  <c r="TF72"/>
  <c r="TF71"/>
  <c r="TF70"/>
  <c r="TF69"/>
  <c r="TF68"/>
  <c r="TF67"/>
  <c r="TF66"/>
  <c r="TF65"/>
  <c r="TF64"/>
  <c r="TF63"/>
  <c r="TF62"/>
  <c r="TF61"/>
  <c r="TF60"/>
  <c r="TF58" s="1"/>
  <c r="TF57"/>
  <c r="TF56"/>
  <c r="TF55"/>
  <c r="TF54"/>
  <c r="TF53"/>
  <c r="TF52"/>
  <c r="TF51"/>
  <c r="TF50"/>
  <c r="TF49"/>
  <c r="TF48"/>
  <c r="TF47"/>
  <c r="TF46"/>
  <c r="TF45"/>
  <c r="TF44"/>
  <c r="TF42" s="1"/>
  <c r="TF41"/>
  <c r="TF40"/>
  <c r="TF39"/>
  <c r="TF38"/>
  <c r="TF37"/>
  <c r="TF36"/>
  <c r="TF35"/>
  <c r="TF34"/>
  <c r="TF33"/>
  <c r="TF32"/>
  <c r="TF31"/>
  <c r="TF30"/>
  <c r="TF29"/>
  <c r="TF28"/>
  <c r="SV105"/>
  <c r="SV104"/>
  <c r="SV103"/>
  <c r="SV102"/>
  <c r="SV101"/>
  <c r="SV100"/>
  <c r="SV99"/>
  <c r="SV98"/>
  <c r="SV97"/>
  <c r="SV96"/>
  <c r="SV95"/>
  <c r="SV94"/>
  <c r="SV93"/>
  <c r="SV92"/>
  <c r="SV90" s="1"/>
  <c r="SV89"/>
  <c r="SV88"/>
  <c r="SV87"/>
  <c r="SV86"/>
  <c r="SV85"/>
  <c r="SV84"/>
  <c r="SV83"/>
  <c r="SV82"/>
  <c r="SV81"/>
  <c r="SV80"/>
  <c r="SV79"/>
  <c r="SV78"/>
  <c r="SV77"/>
  <c r="SV76"/>
  <c r="SV74" s="1"/>
  <c r="SV73"/>
  <c r="SV72"/>
  <c r="SV71"/>
  <c r="SV70"/>
  <c r="SV69"/>
  <c r="SV68"/>
  <c r="SV67"/>
  <c r="SV66"/>
  <c r="SV65"/>
  <c r="SV64"/>
  <c r="SV63"/>
  <c r="SV62"/>
  <c r="SV61"/>
  <c r="SV60"/>
  <c r="SV58" s="1"/>
  <c r="SV57"/>
  <c r="SV56"/>
  <c r="SV55"/>
  <c r="SV54"/>
  <c r="SV53"/>
  <c r="SV52"/>
  <c r="SV51"/>
  <c r="SV50"/>
  <c r="SV49"/>
  <c r="SV48"/>
  <c r="SV47"/>
  <c r="SV46"/>
  <c r="SV45"/>
  <c r="SV44"/>
  <c r="SV42" s="1"/>
  <c r="SV41"/>
  <c r="SV40"/>
  <c r="SV39"/>
  <c r="SV38"/>
  <c r="SV37"/>
  <c r="SV36"/>
  <c r="SV35"/>
  <c r="SV34"/>
  <c r="SV33"/>
  <c r="SV32"/>
  <c r="SV31"/>
  <c r="SV30"/>
  <c r="SV29"/>
  <c r="SV28"/>
  <c r="SL105"/>
  <c r="SL104"/>
  <c r="SL103"/>
  <c r="SL102"/>
  <c r="SL101"/>
  <c r="SL100"/>
  <c r="SL99"/>
  <c r="SL98"/>
  <c r="SL97"/>
  <c r="SL96"/>
  <c r="SL95"/>
  <c r="SL94"/>
  <c r="SL93"/>
  <c r="SL92"/>
  <c r="SL90"/>
  <c r="SL89"/>
  <c r="SL88"/>
  <c r="SL87"/>
  <c r="SL86"/>
  <c r="SL85"/>
  <c r="SL84"/>
  <c r="SL83"/>
  <c r="SL82"/>
  <c r="SL81"/>
  <c r="SL80"/>
  <c r="SL79"/>
  <c r="SL78"/>
  <c r="SL77"/>
  <c r="SL76"/>
  <c r="SL74" s="1"/>
  <c r="SL73"/>
  <c r="SL72"/>
  <c r="SL71"/>
  <c r="SL70"/>
  <c r="SL69"/>
  <c r="SL68"/>
  <c r="SL67"/>
  <c r="SL66"/>
  <c r="SL65"/>
  <c r="SL64"/>
  <c r="SL63"/>
  <c r="SL62"/>
  <c r="SL61"/>
  <c r="SL60"/>
  <c r="SL58" s="1"/>
  <c r="SL57"/>
  <c r="SL56"/>
  <c r="SL55"/>
  <c r="SL54"/>
  <c r="SL53"/>
  <c r="SL52"/>
  <c r="SL51"/>
  <c r="SL50"/>
  <c r="SL49"/>
  <c r="SL48"/>
  <c r="SL47"/>
  <c r="SL46"/>
  <c r="SL45"/>
  <c r="SL44"/>
  <c r="SL42" s="1"/>
  <c r="SL41"/>
  <c r="SL40"/>
  <c r="SL39"/>
  <c r="SL38"/>
  <c r="SL37"/>
  <c r="SL36"/>
  <c r="SL35"/>
  <c r="SL34"/>
  <c r="SL33"/>
  <c r="SL32"/>
  <c r="SL31"/>
  <c r="SL30"/>
  <c r="SL29"/>
  <c r="SL28"/>
  <c r="SB105"/>
  <c r="SB104"/>
  <c r="SB103"/>
  <c r="SB102"/>
  <c r="SB101"/>
  <c r="SB100"/>
  <c r="SB99"/>
  <c r="SB98"/>
  <c r="SB97"/>
  <c r="SB96"/>
  <c r="SB95"/>
  <c r="SB94"/>
  <c r="SB93"/>
  <c r="SB92"/>
  <c r="SB90"/>
  <c r="SB89"/>
  <c r="SB88"/>
  <c r="SB87"/>
  <c r="SB86"/>
  <c r="SB85"/>
  <c r="SB84"/>
  <c r="SB83"/>
  <c r="SB82"/>
  <c r="SB81"/>
  <c r="SB80"/>
  <c r="SB79"/>
  <c r="SB78"/>
  <c r="SB77"/>
  <c r="SB76"/>
  <c r="SB74" s="1"/>
  <c r="SB73"/>
  <c r="SB72"/>
  <c r="SB71"/>
  <c r="SB70"/>
  <c r="SB69"/>
  <c r="SB68"/>
  <c r="SB67"/>
  <c r="SB66"/>
  <c r="SB65"/>
  <c r="SB64"/>
  <c r="SB63"/>
  <c r="SB62"/>
  <c r="SB61"/>
  <c r="SB60"/>
  <c r="SB58" s="1"/>
  <c r="SB57"/>
  <c r="SB56"/>
  <c r="SB55"/>
  <c r="SB54"/>
  <c r="SB53"/>
  <c r="SB52"/>
  <c r="SB51"/>
  <c r="SB50"/>
  <c r="SB49"/>
  <c r="SB48"/>
  <c r="SB47"/>
  <c r="SB46"/>
  <c r="SB45"/>
  <c r="SB44"/>
  <c r="SB42" s="1"/>
  <c r="SB41"/>
  <c r="SB40"/>
  <c r="SB39"/>
  <c r="SB38"/>
  <c r="SB37"/>
  <c r="SB36"/>
  <c r="SB35"/>
  <c r="SB34"/>
  <c r="SB33"/>
  <c r="SB32"/>
  <c r="SB31"/>
  <c r="SB30"/>
  <c r="SB29"/>
  <c r="SB28"/>
  <c r="RR105"/>
  <c r="RR104"/>
  <c r="RR103"/>
  <c r="RR102"/>
  <c r="RR101"/>
  <c r="RR100"/>
  <c r="RR99"/>
  <c r="RR98"/>
  <c r="RR97"/>
  <c r="RR96"/>
  <c r="RR95"/>
  <c r="RR94"/>
  <c r="RR93"/>
  <c r="RR92"/>
  <c r="RR90" s="1"/>
  <c r="RR89"/>
  <c r="RR88"/>
  <c r="RR87"/>
  <c r="RR86"/>
  <c r="RR85"/>
  <c r="RR84"/>
  <c r="RR83"/>
  <c r="RR82"/>
  <c r="RR81"/>
  <c r="RR80"/>
  <c r="RR79"/>
  <c r="RR78"/>
  <c r="RR77"/>
  <c r="RR76"/>
  <c r="RR73"/>
  <c r="RR72"/>
  <c r="RR71"/>
  <c r="RR70"/>
  <c r="RR69"/>
  <c r="RR68"/>
  <c r="RR67"/>
  <c r="RR66"/>
  <c r="RR65"/>
  <c r="RR64"/>
  <c r="RR63"/>
  <c r="RR62"/>
  <c r="RR61"/>
  <c r="RR60"/>
  <c r="RR58" s="1"/>
  <c r="RR57"/>
  <c r="RR56"/>
  <c r="RR55"/>
  <c r="RR54"/>
  <c r="RR53"/>
  <c r="RR52"/>
  <c r="RR51"/>
  <c r="RR50"/>
  <c r="RR49"/>
  <c r="RR48"/>
  <c r="RR47"/>
  <c r="RR46"/>
  <c r="RR45"/>
  <c r="RR44"/>
  <c r="RR42" s="1"/>
  <c r="RR41"/>
  <c r="RR40"/>
  <c r="RR39"/>
  <c r="RR38"/>
  <c r="RR37"/>
  <c r="RR36"/>
  <c r="RR35"/>
  <c r="RR34"/>
  <c r="RR33"/>
  <c r="RR32"/>
  <c r="RR31"/>
  <c r="RR30"/>
  <c r="RR29"/>
  <c r="RR28"/>
  <c r="RH105"/>
  <c r="RH104"/>
  <c r="RH103"/>
  <c r="RH102"/>
  <c r="RH101"/>
  <c r="RH100"/>
  <c r="RH99"/>
  <c r="RH98"/>
  <c r="RH97"/>
  <c r="RH96"/>
  <c r="RH95"/>
  <c r="RH94"/>
  <c r="RH93"/>
  <c r="RH92"/>
  <c r="RH90" s="1"/>
  <c r="RH89"/>
  <c r="RH88"/>
  <c r="RH87"/>
  <c r="RH86"/>
  <c r="RH85"/>
  <c r="RH84"/>
  <c r="RH83"/>
  <c r="RH82"/>
  <c r="RH81"/>
  <c r="RH80"/>
  <c r="RH79"/>
  <c r="RH78"/>
  <c r="RH77"/>
  <c r="RH76"/>
  <c r="RH74" s="1"/>
  <c r="RH73"/>
  <c r="RH72"/>
  <c r="RH71"/>
  <c r="RH70"/>
  <c r="RH69"/>
  <c r="RH68"/>
  <c r="RH67"/>
  <c r="RH66"/>
  <c r="RH65"/>
  <c r="RH64"/>
  <c r="RH63"/>
  <c r="RH62"/>
  <c r="RH61"/>
  <c r="RH60"/>
  <c r="RH58" s="1"/>
  <c r="RH57"/>
  <c r="RH56"/>
  <c r="RH55"/>
  <c r="RH54"/>
  <c r="RH53"/>
  <c r="RH52"/>
  <c r="RH51"/>
  <c r="RH50"/>
  <c r="RH49"/>
  <c r="RH48"/>
  <c r="RH47"/>
  <c r="RH46"/>
  <c r="RH45"/>
  <c r="RH44"/>
  <c r="RH42" s="1"/>
  <c r="RH41"/>
  <c r="RH40"/>
  <c r="RH39"/>
  <c r="RH38"/>
  <c r="RH37"/>
  <c r="RH36"/>
  <c r="RH35"/>
  <c r="RH34"/>
  <c r="RH33"/>
  <c r="RH32"/>
  <c r="RH31"/>
  <c r="RH30"/>
  <c r="RH29"/>
  <c r="RH28"/>
  <c r="QX105"/>
  <c r="QX104"/>
  <c r="QX103"/>
  <c r="QX102"/>
  <c r="QX101"/>
  <c r="QX100"/>
  <c r="QX99"/>
  <c r="QX98"/>
  <c r="QX97"/>
  <c r="QX96"/>
  <c r="QX95"/>
  <c r="QX94"/>
  <c r="QX93"/>
  <c r="QX92"/>
  <c r="QX90" s="1"/>
  <c r="QX89"/>
  <c r="QX88"/>
  <c r="QX87"/>
  <c r="QX86"/>
  <c r="QX85"/>
  <c r="QX84"/>
  <c r="QX83"/>
  <c r="QX82"/>
  <c r="QX81"/>
  <c r="QX80"/>
  <c r="QX79"/>
  <c r="QX78"/>
  <c r="QX77"/>
  <c r="QX76"/>
  <c r="QX73"/>
  <c r="QX72"/>
  <c r="QX71"/>
  <c r="QX70"/>
  <c r="QX69"/>
  <c r="QX68"/>
  <c r="QX67"/>
  <c r="QX66"/>
  <c r="QX65"/>
  <c r="QX64"/>
  <c r="QX63"/>
  <c r="QX62"/>
  <c r="QX61"/>
  <c r="QX60"/>
  <c r="QX58" s="1"/>
  <c r="QX57"/>
  <c r="QX56"/>
  <c r="QX55"/>
  <c r="QX54"/>
  <c r="QX53"/>
  <c r="QX52"/>
  <c r="QX51"/>
  <c r="QX50"/>
  <c r="QX49"/>
  <c r="QX48"/>
  <c r="QX47"/>
  <c r="QX46"/>
  <c r="QX45"/>
  <c r="QX44"/>
  <c r="QX42" s="1"/>
  <c r="QX41"/>
  <c r="QX40"/>
  <c r="QX39"/>
  <c r="QX38"/>
  <c r="QX37"/>
  <c r="QX36"/>
  <c r="QX35"/>
  <c r="QX34"/>
  <c r="QX33"/>
  <c r="QX32"/>
  <c r="QX31"/>
  <c r="QX30"/>
  <c r="QX29"/>
  <c r="QX28"/>
  <c r="QN105"/>
  <c r="QN104"/>
  <c r="QN103"/>
  <c r="QN102"/>
  <c r="QN101"/>
  <c r="QN100"/>
  <c r="QN99"/>
  <c r="QN98"/>
  <c r="QN97"/>
  <c r="QN96"/>
  <c r="QN95"/>
  <c r="QN94"/>
  <c r="QN93"/>
  <c r="QN92"/>
  <c r="QN90"/>
  <c r="QN89"/>
  <c r="QN88"/>
  <c r="QN87"/>
  <c r="QN86"/>
  <c r="QN85"/>
  <c r="QN84"/>
  <c r="QN83"/>
  <c r="QN82"/>
  <c r="QN81"/>
  <c r="QN80"/>
  <c r="QN79"/>
  <c r="QN78"/>
  <c r="QN77"/>
  <c r="QN76"/>
  <c r="QN74" s="1"/>
  <c r="QN73"/>
  <c r="QN72"/>
  <c r="QN71"/>
  <c r="QN70"/>
  <c r="QN69"/>
  <c r="QN68"/>
  <c r="QN67"/>
  <c r="QN66"/>
  <c r="QN65"/>
  <c r="QN64"/>
  <c r="QN63"/>
  <c r="QN62"/>
  <c r="QN61"/>
  <c r="QN60"/>
  <c r="QN58" s="1"/>
  <c r="QN57"/>
  <c r="QN56"/>
  <c r="QN55"/>
  <c r="QN54"/>
  <c r="QN53"/>
  <c r="QN52"/>
  <c r="QN51"/>
  <c r="QN50"/>
  <c r="QN49"/>
  <c r="QN48"/>
  <c r="QN47"/>
  <c r="QN46"/>
  <c r="QN45"/>
  <c r="QN44"/>
  <c r="QN42" s="1"/>
  <c r="QN41"/>
  <c r="QN40"/>
  <c r="QN39"/>
  <c r="QN38"/>
  <c r="QN37"/>
  <c r="QN36"/>
  <c r="QN35"/>
  <c r="QN34"/>
  <c r="QN33"/>
  <c r="QN32"/>
  <c r="QN31"/>
  <c r="QN30"/>
  <c r="QN29"/>
  <c r="QN28"/>
  <c r="QD105"/>
  <c r="QD104"/>
  <c r="QD103"/>
  <c r="QD102"/>
  <c r="QD101"/>
  <c r="QD100"/>
  <c r="QD99"/>
  <c r="QD98"/>
  <c r="QD97"/>
  <c r="QD96"/>
  <c r="QD95"/>
  <c r="QD94"/>
  <c r="QD93"/>
  <c r="QD92"/>
  <c r="QD90"/>
  <c r="QD89"/>
  <c r="QD88"/>
  <c r="QD87"/>
  <c r="QD86"/>
  <c r="QD85"/>
  <c r="QD84"/>
  <c r="QD83"/>
  <c r="QD82"/>
  <c r="QD81"/>
  <c r="QD80"/>
  <c r="QD79"/>
  <c r="QD78"/>
  <c r="QD77"/>
  <c r="QD76"/>
  <c r="QD74" s="1"/>
  <c r="QD73"/>
  <c r="QD72"/>
  <c r="QD71"/>
  <c r="QD70"/>
  <c r="QD69"/>
  <c r="QD68"/>
  <c r="QD67"/>
  <c r="QD66"/>
  <c r="QD65"/>
  <c r="QD64"/>
  <c r="QD63"/>
  <c r="QD62"/>
  <c r="QD61"/>
  <c r="QD60"/>
  <c r="QD58" s="1"/>
  <c r="QD57"/>
  <c r="QD56"/>
  <c r="QD55"/>
  <c r="QD54"/>
  <c r="QD53"/>
  <c r="QD52"/>
  <c r="QD51"/>
  <c r="QD50"/>
  <c r="QD49"/>
  <c r="QD48"/>
  <c r="QD47"/>
  <c r="QD46"/>
  <c r="QD45"/>
  <c r="QD44"/>
  <c r="QD42" s="1"/>
  <c r="QD41"/>
  <c r="QD40"/>
  <c r="QD39"/>
  <c r="QD38"/>
  <c r="QD37"/>
  <c r="QD36"/>
  <c r="QD35"/>
  <c r="QD34"/>
  <c r="QD33"/>
  <c r="QD32"/>
  <c r="QD31"/>
  <c r="QD30"/>
  <c r="QD29"/>
  <c r="QD28"/>
  <c r="PT105"/>
  <c r="PT104"/>
  <c r="PT103"/>
  <c r="PT102"/>
  <c r="PT101"/>
  <c r="PT100"/>
  <c r="PT99"/>
  <c r="PT98"/>
  <c r="PT97"/>
  <c r="PT96"/>
  <c r="PT95"/>
  <c r="PT94"/>
  <c r="PT93"/>
  <c r="PT92"/>
  <c r="PT90"/>
  <c r="PT89"/>
  <c r="PT88"/>
  <c r="PT87"/>
  <c r="PT86"/>
  <c r="PT85"/>
  <c r="PT84"/>
  <c r="PT83"/>
  <c r="PT82"/>
  <c r="PT81"/>
  <c r="PT80"/>
  <c r="PT79"/>
  <c r="PT78"/>
  <c r="PT77"/>
  <c r="PT76"/>
  <c r="PT74" s="1"/>
  <c r="PT73"/>
  <c r="PT72"/>
  <c r="PT71"/>
  <c r="PT70"/>
  <c r="PT69"/>
  <c r="PT68"/>
  <c r="PT67"/>
  <c r="PT66"/>
  <c r="PT65"/>
  <c r="PT64"/>
  <c r="PT63"/>
  <c r="PT62"/>
  <c r="PT61"/>
  <c r="PT60"/>
  <c r="PT58" s="1"/>
  <c r="PT57"/>
  <c r="PT56"/>
  <c r="PT55"/>
  <c r="PT54"/>
  <c r="PT53"/>
  <c r="PT52"/>
  <c r="PT51"/>
  <c r="PT50"/>
  <c r="PT49"/>
  <c r="PT48"/>
  <c r="PT47"/>
  <c r="PT46"/>
  <c r="PT45"/>
  <c r="PT44"/>
  <c r="PT42" s="1"/>
  <c r="PT41"/>
  <c r="PT40"/>
  <c r="PT39"/>
  <c r="PT38"/>
  <c r="PT37"/>
  <c r="PT36"/>
  <c r="PT35"/>
  <c r="PT34"/>
  <c r="PT33"/>
  <c r="PT32"/>
  <c r="PT31"/>
  <c r="PT30"/>
  <c r="PT29"/>
  <c r="PT28"/>
  <c r="PJ105"/>
  <c r="PJ104"/>
  <c r="PJ103"/>
  <c r="PJ102"/>
  <c r="PJ101"/>
  <c r="PJ100"/>
  <c r="PJ99"/>
  <c r="PJ98"/>
  <c r="PJ97"/>
  <c r="PJ96"/>
  <c r="PJ95"/>
  <c r="PJ94"/>
  <c r="PJ93"/>
  <c r="PJ92"/>
  <c r="PJ90"/>
  <c r="PJ89"/>
  <c r="PJ88"/>
  <c r="PJ87"/>
  <c r="PJ86"/>
  <c r="PJ85"/>
  <c r="PJ84"/>
  <c r="PJ83"/>
  <c r="PJ82"/>
  <c r="PJ81"/>
  <c r="PJ80"/>
  <c r="PJ79"/>
  <c r="PJ78"/>
  <c r="PJ77"/>
  <c r="PJ76"/>
  <c r="PJ74" s="1"/>
  <c r="PJ73"/>
  <c r="PJ72"/>
  <c r="PJ71"/>
  <c r="PJ70"/>
  <c r="PJ69"/>
  <c r="PJ68"/>
  <c r="PJ67"/>
  <c r="PJ66"/>
  <c r="PJ65"/>
  <c r="PJ64"/>
  <c r="PJ63"/>
  <c r="PJ62"/>
  <c r="PJ61"/>
  <c r="PJ60"/>
  <c r="PJ58" s="1"/>
  <c r="PJ57"/>
  <c r="PJ56"/>
  <c r="PJ55"/>
  <c r="PJ54"/>
  <c r="PJ53"/>
  <c r="PJ52"/>
  <c r="PJ51"/>
  <c r="PJ50"/>
  <c r="PJ49"/>
  <c r="PJ48"/>
  <c r="PJ47"/>
  <c r="PJ46"/>
  <c r="PJ45"/>
  <c r="PJ44"/>
  <c r="PJ42" s="1"/>
  <c r="PJ41"/>
  <c r="PJ40"/>
  <c r="PJ39"/>
  <c r="PJ38"/>
  <c r="PJ37"/>
  <c r="PJ36"/>
  <c r="PJ35"/>
  <c r="PJ34"/>
  <c r="PJ33"/>
  <c r="PJ32"/>
  <c r="PJ31"/>
  <c r="PJ30"/>
  <c r="PJ29"/>
  <c r="PJ28"/>
  <c r="OZ105"/>
  <c r="OZ104"/>
  <c r="OZ103"/>
  <c r="OZ102"/>
  <c r="OZ101"/>
  <c r="OZ100"/>
  <c r="OZ99"/>
  <c r="OZ98"/>
  <c r="OZ97"/>
  <c r="OZ96"/>
  <c r="OZ95"/>
  <c r="OZ94"/>
  <c r="OZ93"/>
  <c r="OZ92"/>
  <c r="OZ90" s="1"/>
  <c r="OZ89"/>
  <c r="OZ88"/>
  <c r="OZ87"/>
  <c r="OZ86"/>
  <c r="OZ85"/>
  <c r="OZ84"/>
  <c r="OZ83"/>
  <c r="OZ82"/>
  <c r="OZ81"/>
  <c r="OZ80"/>
  <c r="OZ79"/>
  <c r="OZ78"/>
  <c r="OZ77"/>
  <c r="OZ76"/>
  <c r="OZ74" s="1"/>
  <c r="OZ73"/>
  <c r="OZ72"/>
  <c r="OZ71"/>
  <c r="OZ70"/>
  <c r="OZ69"/>
  <c r="OZ68"/>
  <c r="OZ67"/>
  <c r="OZ66"/>
  <c r="OZ65"/>
  <c r="OZ64"/>
  <c r="OZ63"/>
  <c r="OZ62"/>
  <c r="OZ61"/>
  <c r="OZ60"/>
  <c r="OZ58" s="1"/>
  <c r="OZ57"/>
  <c r="OZ56"/>
  <c r="OZ55"/>
  <c r="OZ54"/>
  <c r="OZ53"/>
  <c r="OZ52"/>
  <c r="OZ51"/>
  <c r="OZ50"/>
  <c r="OZ49"/>
  <c r="OZ48"/>
  <c r="OZ47"/>
  <c r="OZ46"/>
  <c r="OZ45"/>
  <c r="OZ44"/>
  <c r="OZ42" s="1"/>
  <c r="OZ41"/>
  <c r="OZ40"/>
  <c r="OZ39"/>
  <c r="OZ38"/>
  <c r="OZ37"/>
  <c r="OZ36"/>
  <c r="OZ35"/>
  <c r="OZ34"/>
  <c r="OZ33"/>
  <c r="OZ32"/>
  <c r="OZ31"/>
  <c r="OZ30"/>
  <c r="OZ29"/>
  <c r="OZ28"/>
  <c r="OP105"/>
  <c r="OP104"/>
  <c r="OP103"/>
  <c r="OP102"/>
  <c r="OP101"/>
  <c r="OP100"/>
  <c r="OP99"/>
  <c r="OP98"/>
  <c r="OP97"/>
  <c r="OP96"/>
  <c r="OP95"/>
  <c r="OP94"/>
  <c r="OP93"/>
  <c r="OP92"/>
  <c r="OP90"/>
  <c r="OP89"/>
  <c r="OP88"/>
  <c r="OP87"/>
  <c r="OP86"/>
  <c r="OP85"/>
  <c r="OP84"/>
  <c r="OP83"/>
  <c r="OP82"/>
  <c r="OP81"/>
  <c r="OP80"/>
  <c r="OP79"/>
  <c r="OP78"/>
  <c r="OP77"/>
  <c r="OP76"/>
  <c r="OP74" s="1"/>
  <c r="OP73"/>
  <c r="OP72"/>
  <c r="OP71"/>
  <c r="OP70"/>
  <c r="OP69"/>
  <c r="OP68"/>
  <c r="OP67"/>
  <c r="OP66"/>
  <c r="OP65"/>
  <c r="OP64"/>
  <c r="OP63"/>
  <c r="OP62"/>
  <c r="OP61"/>
  <c r="OP60"/>
  <c r="OP58" s="1"/>
  <c r="OP57"/>
  <c r="OP56"/>
  <c r="OP55"/>
  <c r="OP54"/>
  <c r="OP53"/>
  <c r="OP52"/>
  <c r="OP51"/>
  <c r="OP50"/>
  <c r="OP49"/>
  <c r="OP48"/>
  <c r="OP47"/>
  <c r="OP46"/>
  <c r="OP45"/>
  <c r="OP44"/>
  <c r="OP42" s="1"/>
  <c r="OP41"/>
  <c r="OP40"/>
  <c r="OP39"/>
  <c r="OP38"/>
  <c r="OP37"/>
  <c r="OP36"/>
  <c r="OP35"/>
  <c r="OP34"/>
  <c r="OP33"/>
  <c r="OP32"/>
  <c r="OP31"/>
  <c r="OP30"/>
  <c r="OP29"/>
  <c r="OP28"/>
  <c r="OF105"/>
  <c r="OF104"/>
  <c r="OF103"/>
  <c r="OF102"/>
  <c r="OF101"/>
  <c r="OF100"/>
  <c r="OF99"/>
  <c r="OF98"/>
  <c r="OF97"/>
  <c r="OF96"/>
  <c r="OF95"/>
  <c r="OF94"/>
  <c r="OF93"/>
  <c r="OF92"/>
  <c r="OF90"/>
  <c r="OF89"/>
  <c r="OF88"/>
  <c r="OF87"/>
  <c r="OF86"/>
  <c r="OF85"/>
  <c r="OF84"/>
  <c r="OF83"/>
  <c r="OF82"/>
  <c r="OF81"/>
  <c r="OF80"/>
  <c r="OF79"/>
  <c r="OF78"/>
  <c r="OF77"/>
  <c r="OF76"/>
  <c r="OF74" s="1"/>
  <c r="OF73"/>
  <c r="OF72"/>
  <c r="OF71"/>
  <c r="OF70"/>
  <c r="OF69"/>
  <c r="OF68"/>
  <c r="OF67"/>
  <c r="OF66"/>
  <c r="OF65"/>
  <c r="OF64"/>
  <c r="OF63"/>
  <c r="OF62"/>
  <c r="OF61"/>
  <c r="OF60"/>
  <c r="OF58" s="1"/>
  <c r="OF57"/>
  <c r="OF56"/>
  <c r="OF55"/>
  <c r="OF54"/>
  <c r="OF53"/>
  <c r="OF52"/>
  <c r="OF51"/>
  <c r="OF50"/>
  <c r="OF49"/>
  <c r="OF48"/>
  <c r="OF47"/>
  <c r="OF46"/>
  <c r="OF45"/>
  <c r="OF44"/>
  <c r="OF42" s="1"/>
  <c r="OF41"/>
  <c r="OF40"/>
  <c r="OF39"/>
  <c r="OF38"/>
  <c r="OF37"/>
  <c r="OF36"/>
  <c r="OF35"/>
  <c r="OF34"/>
  <c r="OF33"/>
  <c r="OF32"/>
  <c r="OF31"/>
  <c r="OF30"/>
  <c r="OF29"/>
  <c r="OF28"/>
  <c r="NV105"/>
  <c r="NV104"/>
  <c r="NV103"/>
  <c r="NV102"/>
  <c r="NV101"/>
  <c r="NV100"/>
  <c r="NV99"/>
  <c r="NV98"/>
  <c r="NV97"/>
  <c r="NV96"/>
  <c r="NV95"/>
  <c r="NV94"/>
  <c r="NV93"/>
  <c r="NV92"/>
  <c r="NV90"/>
  <c r="NV89"/>
  <c r="NV88"/>
  <c r="NV87"/>
  <c r="NV86"/>
  <c r="NV85"/>
  <c r="NV84"/>
  <c r="NV83"/>
  <c r="NV82"/>
  <c r="NV81"/>
  <c r="NV80"/>
  <c r="NV79"/>
  <c r="NV78"/>
  <c r="NV77"/>
  <c r="NV76"/>
  <c r="NV74" s="1"/>
  <c r="NV73"/>
  <c r="NV72"/>
  <c r="NV71"/>
  <c r="NV70"/>
  <c r="NV69"/>
  <c r="NV68"/>
  <c r="NV67"/>
  <c r="NV66"/>
  <c r="NV65"/>
  <c r="NV64"/>
  <c r="NV63"/>
  <c r="NV62"/>
  <c r="NV61"/>
  <c r="NV60"/>
  <c r="NV58" s="1"/>
  <c r="NV57"/>
  <c r="NV56"/>
  <c r="NV55"/>
  <c r="NV54"/>
  <c r="NV53"/>
  <c r="NV52"/>
  <c r="NV51"/>
  <c r="NV50"/>
  <c r="NV49"/>
  <c r="NV48"/>
  <c r="NV47"/>
  <c r="NV46"/>
  <c r="NV45"/>
  <c r="NV44"/>
  <c r="NV42" s="1"/>
  <c r="NV41"/>
  <c r="NV40"/>
  <c r="NV39"/>
  <c r="NV38"/>
  <c r="NV37"/>
  <c r="NV36"/>
  <c r="NV35"/>
  <c r="NV34"/>
  <c r="NV33"/>
  <c r="NV32"/>
  <c r="NV31"/>
  <c r="NV30"/>
  <c r="NV29"/>
  <c r="NV28"/>
  <c r="NL105"/>
  <c r="NL104"/>
  <c r="NL103"/>
  <c r="NL102"/>
  <c r="NL101"/>
  <c r="NL100"/>
  <c r="NL99"/>
  <c r="NL98"/>
  <c r="NL97"/>
  <c r="NL96"/>
  <c r="NL95"/>
  <c r="NL94"/>
  <c r="NL93"/>
  <c r="NL92"/>
  <c r="NL90" s="1"/>
  <c r="NL89"/>
  <c r="NL88"/>
  <c r="NL87"/>
  <c r="NL86"/>
  <c r="NL85"/>
  <c r="NL84"/>
  <c r="NL83"/>
  <c r="NL82"/>
  <c r="NL81"/>
  <c r="NL80"/>
  <c r="NL79"/>
  <c r="NL78"/>
  <c r="NL77"/>
  <c r="NL76"/>
  <c r="NL74" s="1"/>
  <c r="NL73"/>
  <c r="NL72"/>
  <c r="NL71"/>
  <c r="NL70"/>
  <c r="NL69"/>
  <c r="NL68"/>
  <c r="NL67"/>
  <c r="NL66"/>
  <c r="NL65"/>
  <c r="NL64"/>
  <c r="NL63"/>
  <c r="NL62"/>
  <c r="NL61"/>
  <c r="NL60"/>
  <c r="NL58" s="1"/>
  <c r="NL57"/>
  <c r="NL56"/>
  <c r="NL55"/>
  <c r="NL54"/>
  <c r="NL53"/>
  <c r="NL52"/>
  <c r="NL51"/>
  <c r="NL50"/>
  <c r="NL49"/>
  <c r="NL48"/>
  <c r="NL47"/>
  <c r="NL46"/>
  <c r="NL45"/>
  <c r="NL44"/>
  <c r="NL42" s="1"/>
  <c r="NL41"/>
  <c r="NL40"/>
  <c r="NL39"/>
  <c r="NL38"/>
  <c r="NL37"/>
  <c r="NL36"/>
  <c r="NL35"/>
  <c r="NL34"/>
  <c r="NL33"/>
  <c r="NL32"/>
  <c r="NL31"/>
  <c r="NL30"/>
  <c r="NL29"/>
  <c r="NL28"/>
  <c r="NB105"/>
  <c r="NB104"/>
  <c r="NB103"/>
  <c r="NB102"/>
  <c r="NB101"/>
  <c r="NB100"/>
  <c r="NB99"/>
  <c r="NB98"/>
  <c r="NB97"/>
  <c r="NB96"/>
  <c r="NB95"/>
  <c r="NB94"/>
  <c r="NB93"/>
  <c r="NB92"/>
  <c r="NB90" s="1"/>
  <c r="NB89"/>
  <c r="NB88"/>
  <c r="NB87"/>
  <c r="NB86"/>
  <c r="NB85"/>
  <c r="NB84"/>
  <c r="NB83"/>
  <c r="NB82"/>
  <c r="NB81"/>
  <c r="NB80"/>
  <c r="NB79"/>
  <c r="NB78"/>
  <c r="NB77"/>
  <c r="NB76"/>
  <c r="NB74" s="1"/>
  <c r="NB73"/>
  <c r="NB72"/>
  <c r="NB71"/>
  <c r="NB70"/>
  <c r="NB69"/>
  <c r="NB68"/>
  <c r="NB67"/>
  <c r="NB66"/>
  <c r="NB65"/>
  <c r="NB64"/>
  <c r="NB63"/>
  <c r="NB62"/>
  <c r="NB61"/>
  <c r="NB60"/>
  <c r="NB58" s="1"/>
  <c r="NB57"/>
  <c r="NB56"/>
  <c r="NB55"/>
  <c r="NB54"/>
  <c r="NB53"/>
  <c r="NB52"/>
  <c r="NB51"/>
  <c r="NB50"/>
  <c r="NB49"/>
  <c r="NB48"/>
  <c r="NB47"/>
  <c r="NB46"/>
  <c r="NB45"/>
  <c r="NB44"/>
  <c r="NB42" s="1"/>
  <c r="NB41"/>
  <c r="NB40"/>
  <c r="NB39"/>
  <c r="NB38"/>
  <c r="NB37"/>
  <c r="NB36"/>
  <c r="NB35"/>
  <c r="NB34"/>
  <c r="NB33"/>
  <c r="NB32"/>
  <c r="NB31"/>
  <c r="NB30"/>
  <c r="NB29"/>
  <c r="NB28"/>
  <c r="MR105"/>
  <c r="MR104"/>
  <c r="MR103"/>
  <c r="MR102"/>
  <c r="MR101"/>
  <c r="MR100"/>
  <c r="MR99"/>
  <c r="MR98"/>
  <c r="MR97"/>
  <c r="MR96"/>
  <c r="MR95"/>
  <c r="MR94"/>
  <c r="MR93"/>
  <c r="MR92"/>
  <c r="MR90" s="1"/>
  <c r="MR89"/>
  <c r="MR88"/>
  <c r="MR87"/>
  <c r="MR86"/>
  <c r="MR85"/>
  <c r="MR84"/>
  <c r="MR83"/>
  <c r="MR82"/>
  <c r="MR81"/>
  <c r="MR80"/>
  <c r="MR79"/>
  <c r="MR78"/>
  <c r="MR77"/>
  <c r="MR76"/>
  <c r="MR74" s="1"/>
  <c r="MR73"/>
  <c r="MR72"/>
  <c r="MR71"/>
  <c r="MR70"/>
  <c r="MR69"/>
  <c r="MR68"/>
  <c r="MR67"/>
  <c r="MR66"/>
  <c r="MR65"/>
  <c r="MR64"/>
  <c r="MR63"/>
  <c r="MR62"/>
  <c r="MR61"/>
  <c r="MR60"/>
  <c r="MR58" s="1"/>
  <c r="MR57"/>
  <c r="MR56"/>
  <c r="MR55"/>
  <c r="MR54"/>
  <c r="MR53"/>
  <c r="MR52"/>
  <c r="MR51"/>
  <c r="MR50"/>
  <c r="MR49"/>
  <c r="MR48"/>
  <c r="MR47"/>
  <c r="MR46"/>
  <c r="MR45"/>
  <c r="MR44"/>
  <c r="MR42" s="1"/>
  <c r="MR41"/>
  <c r="MR40"/>
  <c r="MR39"/>
  <c r="MR38"/>
  <c r="MR37"/>
  <c r="MR36"/>
  <c r="MR35"/>
  <c r="MR34"/>
  <c r="MR33"/>
  <c r="MR32"/>
  <c r="MR31"/>
  <c r="MR30"/>
  <c r="MR29"/>
  <c r="MR28"/>
  <c r="MH105"/>
  <c r="MH104"/>
  <c r="MH103"/>
  <c r="MH102"/>
  <c r="MH101"/>
  <c r="MH100"/>
  <c r="MH99"/>
  <c r="MH98"/>
  <c r="MH97"/>
  <c r="MH96"/>
  <c r="MH95"/>
  <c r="MH94"/>
  <c r="MH93"/>
  <c r="MH92"/>
  <c r="MH90" s="1"/>
  <c r="MH89"/>
  <c r="MH88"/>
  <c r="MH87"/>
  <c r="MH86"/>
  <c r="MH85"/>
  <c r="MH84"/>
  <c r="MH83"/>
  <c r="MH82"/>
  <c r="MH81"/>
  <c r="MH80"/>
  <c r="MH79"/>
  <c r="MH78"/>
  <c r="MH77"/>
  <c r="MH76"/>
  <c r="MH74" s="1"/>
  <c r="MH73"/>
  <c r="MH72"/>
  <c r="MH71"/>
  <c r="MH70"/>
  <c r="MH69"/>
  <c r="MH68"/>
  <c r="MH67"/>
  <c r="MH66"/>
  <c r="MH65"/>
  <c r="MH64"/>
  <c r="MH63"/>
  <c r="MH62"/>
  <c r="MH61"/>
  <c r="MH60"/>
  <c r="MH58" s="1"/>
  <c r="MH57"/>
  <c r="MH56"/>
  <c r="MH55"/>
  <c r="MH54"/>
  <c r="MH53"/>
  <c r="MH52"/>
  <c r="MH51"/>
  <c r="MH50"/>
  <c r="MH49"/>
  <c r="MH48"/>
  <c r="MH47"/>
  <c r="MH46"/>
  <c r="MH45"/>
  <c r="MH44"/>
  <c r="MH41"/>
  <c r="MH40"/>
  <c r="MH39"/>
  <c r="MH38"/>
  <c r="MH37"/>
  <c r="MH36"/>
  <c r="MH35"/>
  <c r="MH34"/>
  <c r="MH33"/>
  <c r="MH32"/>
  <c r="MH31"/>
  <c r="MH30"/>
  <c r="MH29"/>
  <c r="MH28"/>
  <c r="LX105"/>
  <c r="LX104"/>
  <c r="LX103"/>
  <c r="LX102"/>
  <c r="LX101"/>
  <c r="LX100"/>
  <c r="LX99"/>
  <c r="LX98"/>
  <c r="LX97"/>
  <c r="LX96"/>
  <c r="LX95"/>
  <c r="LX94"/>
  <c r="LX93"/>
  <c r="LX92"/>
  <c r="LX90"/>
  <c r="LX89"/>
  <c r="LX88"/>
  <c r="LX87"/>
  <c r="LX86"/>
  <c r="LX85"/>
  <c r="LX84"/>
  <c r="LX83"/>
  <c r="LX82"/>
  <c r="LX81"/>
  <c r="LX80"/>
  <c r="LX79"/>
  <c r="LX78"/>
  <c r="LX77"/>
  <c r="LX76"/>
  <c r="LX74" s="1"/>
  <c r="LX73"/>
  <c r="LX72"/>
  <c r="LX71"/>
  <c r="LX70"/>
  <c r="LX69"/>
  <c r="LX68"/>
  <c r="LX67"/>
  <c r="LX66"/>
  <c r="LX65"/>
  <c r="LX64"/>
  <c r="LX63"/>
  <c r="LX62"/>
  <c r="LX61"/>
  <c r="LX60"/>
  <c r="LX58"/>
  <c r="LX57"/>
  <c r="LX56"/>
  <c r="LX55"/>
  <c r="LX54"/>
  <c r="LX53"/>
  <c r="LX52"/>
  <c r="LX51"/>
  <c r="LX50"/>
  <c r="LX49"/>
  <c r="LX48"/>
  <c r="LX47"/>
  <c r="LX46"/>
  <c r="LX45"/>
  <c r="LX44"/>
  <c r="LX42" s="1"/>
  <c r="LX41"/>
  <c r="LX40"/>
  <c r="LX39"/>
  <c r="LX38"/>
  <c r="LX37"/>
  <c r="LX36"/>
  <c r="LX35"/>
  <c r="LX34"/>
  <c r="LX33"/>
  <c r="LX32"/>
  <c r="LX31"/>
  <c r="LX30"/>
  <c r="LX29"/>
  <c r="LX28"/>
  <c r="LN105"/>
  <c r="LN104"/>
  <c r="LN103"/>
  <c r="LN102"/>
  <c r="LN101"/>
  <c r="LN100"/>
  <c r="LN99"/>
  <c r="LN98"/>
  <c r="LN97"/>
  <c r="LN96"/>
  <c r="LN95"/>
  <c r="LN94"/>
  <c r="LN93"/>
  <c r="LN92"/>
  <c r="LN90" s="1"/>
  <c r="LN89"/>
  <c r="LN88"/>
  <c r="LN87"/>
  <c r="LN86"/>
  <c r="LN85"/>
  <c r="LN84"/>
  <c r="LN83"/>
  <c r="LN82"/>
  <c r="LN81"/>
  <c r="LN80"/>
  <c r="LN79"/>
  <c r="LN78"/>
  <c r="LN77"/>
  <c r="LN76"/>
  <c r="LN74" s="1"/>
  <c r="LN73"/>
  <c r="LN72"/>
  <c r="LN71"/>
  <c r="LN70"/>
  <c r="LN69"/>
  <c r="LN68"/>
  <c r="LN67"/>
  <c r="LN66"/>
  <c r="LN65"/>
  <c r="LN64"/>
  <c r="LN63"/>
  <c r="LN62"/>
  <c r="LN61"/>
  <c r="LN60"/>
  <c r="LN57"/>
  <c r="LN56"/>
  <c r="LN55"/>
  <c r="LN54"/>
  <c r="LN53"/>
  <c r="LN52"/>
  <c r="LN51"/>
  <c r="LN50"/>
  <c r="LN49"/>
  <c r="LN48"/>
  <c r="LN47"/>
  <c r="LN46"/>
  <c r="LN45"/>
  <c r="LN44"/>
  <c r="LN42"/>
  <c r="LN41"/>
  <c r="LN40"/>
  <c r="LN39"/>
  <c r="LN38"/>
  <c r="LN37"/>
  <c r="LN36"/>
  <c r="LN35"/>
  <c r="LN34"/>
  <c r="LN33"/>
  <c r="LN32"/>
  <c r="LN31"/>
  <c r="LN30"/>
  <c r="LN29"/>
  <c r="LN28"/>
  <c r="LD105"/>
  <c r="LD104"/>
  <c r="LD103"/>
  <c r="LD102"/>
  <c r="LD101"/>
  <c r="LD100"/>
  <c r="LD99"/>
  <c r="LD98"/>
  <c r="LD97"/>
  <c r="LD96"/>
  <c r="LD95"/>
  <c r="LD94"/>
  <c r="LD93"/>
  <c r="LD92"/>
  <c r="LD90" s="1"/>
  <c r="LD89"/>
  <c r="LD88"/>
  <c r="LD87"/>
  <c r="LD86"/>
  <c r="LD85"/>
  <c r="LD84"/>
  <c r="LD83"/>
  <c r="LD82"/>
  <c r="LD81"/>
  <c r="LD80"/>
  <c r="LD79"/>
  <c r="LD78"/>
  <c r="LD77"/>
  <c r="LD76"/>
  <c r="LD74" s="1"/>
  <c r="LD73"/>
  <c r="LD72"/>
  <c r="LD71"/>
  <c r="LD70"/>
  <c r="LD69"/>
  <c r="LD68"/>
  <c r="LD67"/>
  <c r="LD66"/>
  <c r="LD65"/>
  <c r="LD64"/>
  <c r="LD63"/>
  <c r="LD62"/>
  <c r="LD61"/>
  <c r="LD60"/>
  <c r="LD58" s="1"/>
  <c r="LD57"/>
  <c r="LD56"/>
  <c r="LD55"/>
  <c r="LD54"/>
  <c r="LD53"/>
  <c r="LD52"/>
  <c r="LD51"/>
  <c r="LD50"/>
  <c r="LD49"/>
  <c r="LD48"/>
  <c r="LD47"/>
  <c r="LD46"/>
  <c r="LD45"/>
  <c r="LD44"/>
  <c r="LD42" s="1"/>
  <c r="LD41"/>
  <c r="LD40"/>
  <c r="LD39"/>
  <c r="LD38"/>
  <c r="LD37"/>
  <c r="LD36"/>
  <c r="LD35"/>
  <c r="LD34"/>
  <c r="LD33"/>
  <c r="LD32"/>
  <c r="LD31"/>
  <c r="LD30"/>
  <c r="LD29"/>
  <c r="LD28"/>
  <c r="KT105"/>
  <c r="KT104"/>
  <c r="KT103"/>
  <c r="KT102"/>
  <c r="KT101"/>
  <c r="KT100"/>
  <c r="KT99"/>
  <c r="KT98"/>
  <c r="KT97"/>
  <c r="KT96"/>
  <c r="KT95"/>
  <c r="KT94"/>
  <c r="KT93"/>
  <c r="KT92"/>
  <c r="KT90" s="1"/>
  <c r="KT89"/>
  <c r="KT88"/>
  <c r="KT87"/>
  <c r="KT86"/>
  <c r="KT85"/>
  <c r="KT84"/>
  <c r="KT83"/>
  <c r="KT82"/>
  <c r="KT81"/>
  <c r="KT80"/>
  <c r="KT79"/>
  <c r="KT78"/>
  <c r="KT77"/>
  <c r="KT76"/>
  <c r="KT74" s="1"/>
  <c r="KT73"/>
  <c r="KT72"/>
  <c r="KT71"/>
  <c r="KT70"/>
  <c r="KT69"/>
  <c r="KT68"/>
  <c r="KT67"/>
  <c r="KT66"/>
  <c r="KT65"/>
  <c r="KT64"/>
  <c r="KT63"/>
  <c r="KT62"/>
  <c r="KT61"/>
  <c r="KT60"/>
  <c r="KT58" s="1"/>
  <c r="KT57"/>
  <c r="KT56"/>
  <c r="KT55"/>
  <c r="KT54"/>
  <c r="KT53"/>
  <c r="KT52"/>
  <c r="KT51"/>
  <c r="KT50"/>
  <c r="KT49"/>
  <c r="KT48"/>
  <c r="KT47"/>
  <c r="KT46"/>
  <c r="KT45"/>
  <c r="KT44"/>
  <c r="KT42" s="1"/>
  <c r="KT41"/>
  <c r="KT40"/>
  <c r="KT39"/>
  <c r="KT38"/>
  <c r="KT37"/>
  <c r="KT36"/>
  <c r="KT35"/>
  <c r="KT34"/>
  <c r="KT33"/>
  <c r="KT32"/>
  <c r="KT31"/>
  <c r="KT30"/>
  <c r="KT29"/>
  <c r="KT28"/>
  <c r="KJ105"/>
  <c r="KJ104"/>
  <c r="KJ103"/>
  <c r="KJ102"/>
  <c r="KJ101"/>
  <c r="KJ100"/>
  <c r="KJ99"/>
  <c r="KJ98"/>
  <c r="KJ97"/>
  <c r="KJ96"/>
  <c r="KJ95"/>
  <c r="KJ94"/>
  <c r="KJ93"/>
  <c r="KJ92"/>
  <c r="KJ90" s="1"/>
  <c r="KJ89"/>
  <c r="KJ88"/>
  <c r="KJ87"/>
  <c r="KJ86"/>
  <c r="KJ85"/>
  <c r="KJ84"/>
  <c r="KJ83"/>
  <c r="KJ82"/>
  <c r="KJ81"/>
  <c r="KJ80"/>
  <c r="KJ79"/>
  <c r="KJ78"/>
  <c r="KJ77"/>
  <c r="KJ76"/>
  <c r="KJ74" s="1"/>
  <c r="KJ73"/>
  <c r="KJ72"/>
  <c r="KJ71"/>
  <c r="KJ70"/>
  <c r="KJ69"/>
  <c r="KJ68"/>
  <c r="KJ67"/>
  <c r="KJ66"/>
  <c r="KJ65"/>
  <c r="KJ64"/>
  <c r="KJ63"/>
  <c r="KJ62"/>
  <c r="KJ61"/>
  <c r="KJ60"/>
  <c r="KJ58" s="1"/>
  <c r="KJ57"/>
  <c r="KJ56"/>
  <c r="KJ55"/>
  <c r="KJ54"/>
  <c r="KJ53"/>
  <c r="KJ52"/>
  <c r="KJ51"/>
  <c r="KJ50"/>
  <c r="KJ49"/>
  <c r="KJ48"/>
  <c r="KJ47"/>
  <c r="KJ46"/>
  <c r="KJ45"/>
  <c r="KJ44"/>
  <c r="KJ42" s="1"/>
  <c r="KJ41"/>
  <c r="KJ40"/>
  <c r="KJ39"/>
  <c r="KJ38"/>
  <c r="KJ37"/>
  <c r="KJ36"/>
  <c r="KJ35"/>
  <c r="KJ34"/>
  <c r="KJ33"/>
  <c r="KJ32"/>
  <c r="KJ31"/>
  <c r="KJ30"/>
  <c r="KJ29"/>
  <c r="KJ28"/>
  <c r="JZ105"/>
  <c r="JZ104"/>
  <c r="JZ103"/>
  <c r="JZ102"/>
  <c r="JZ101"/>
  <c r="JZ100"/>
  <c r="JZ99"/>
  <c r="JZ98"/>
  <c r="JZ97"/>
  <c r="JZ96"/>
  <c r="JZ95"/>
  <c r="JZ94"/>
  <c r="JZ93"/>
  <c r="JZ92"/>
  <c r="JZ90" s="1"/>
  <c r="JZ89"/>
  <c r="JZ88"/>
  <c r="JZ87"/>
  <c r="JZ86"/>
  <c r="JZ85"/>
  <c r="JZ84"/>
  <c r="JZ83"/>
  <c r="JZ82"/>
  <c r="JZ81"/>
  <c r="JZ80"/>
  <c r="JZ79"/>
  <c r="JZ78"/>
  <c r="JZ77"/>
  <c r="JZ76"/>
  <c r="JZ74" s="1"/>
  <c r="JZ73"/>
  <c r="JZ72"/>
  <c r="JZ71"/>
  <c r="JZ70"/>
  <c r="JZ69"/>
  <c r="JZ68"/>
  <c r="JZ67"/>
  <c r="JZ66"/>
  <c r="JZ65"/>
  <c r="JZ64"/>
  <c r="JZ63"/>
  <c r="JZ62"/>
  <c r="JZ61"/>
  <c r="JZ60"/>
  <c r="JZ58" s="1"/>
  <c r="JZ57"/>
  <c r="JZ56"/>
  <c r="JZ55"/>
  <c r="JZ54"/>
  <c r="JZ53"/>
  <c r="JZ52"/>
  <c r="JZ51"/>
  <c r="JZ50"/>
  <c r="JZ49"/>
  <c r="JZ48"/>
  <c r="JZ47"/>
  <c r="JZ46"/>
  <c r="JZ45"/>
  <c r="JZ44"/>
  <c r="JZ42" s="1"/>
  <c r="JZ41"/>
  <c r="JZ40"/>
  <c r="JZ39"/>
  <c r="JZ38"/>
  <c r="JZ37"/>
  <c r="JZ36"/>
  <c r="JZ35"/>
  <c r="JZ34"/>
  <c r="JZ33"/>
  <c r="JZ32"/>
  <c r="JZ31"/>
  <c r="JZ30"/>
  <c r="JZ29"/>
  <c r="JZ28"/>
  <c r="JP105"/>
  <c r="JP104"/>
  <c r="JP103"/>
  <c r="JP102"/>
  <c r="JP101"/>
  <c r="JP100"/>
  <c r="JP99"/>
  <c r="JP98"/>
  <c r="JP97"/>
  <c r="JP96"/>
  <c r="JP95"/>
  <c r="JP94"/>
  <c r="JP93"/>
  <c r="JP92"/>
  <c r="JP90"/>
  <c r="JP89"/>
  <c r="JP88"/>
  <c r="JP87"/>
  <c r="JP86"/>
  <c r="JP85"/>
  <c r="JP84"/>
  <c r="JP83"/>
  <c r="JP82"/>
  <c r="JP81"/>
  <c r="JP80"/>
  <c r="JP79"/>
  <c r="JP78"/>
  <c r="JP77"/>
  <c r="JP76"/>
  <c r="JP74" s="1"/>
  <c r="JP73"/>
  <c r="JP72"/>
  <c r="JP71"/>
  <c r="JP70"/>
  <c r="JP69"/>
  <c r="JP68"/>
  <c r="JP67"/>
  <c r="JP66"/>
  <c r="JP65"/>
  <c r="JP64"/>
  <c r="JP63"/>
  <c r="JP62"/>
  <c r="JP61"/>
  <c r="JP60"/>
  <c r="JP58" s="1"/>
  <c r="JP57"/>
  <c r="JP56"/>
  <c r="JP55"/>
  <c r="JP54"/>
  <c r="JP53"/>
  <c r="JP52"/>
  <c r="JP51"/>
  <c r="JP50"/>
  <c r="JP49"/>
  <c r="JP48"/>
  <c r="JP47"/>
  <c r="JP46"/>
  <c r="JP45"/>
  <c r="JP44"/>
  <c r="JP42" s="1"/>
  <c r="JP41"/>
  <c r="JP40"/>
  <c r="JP39"/>
  <c r="JP38"/>
  <c r="JP37"/>
  <c r="JP36"/>
  <c r="JP35"/>
  <c r="JP34"/>
  <c r="JP33"/>
  <c r="JP32"/>
  <c r="JP31"/>
  <c r="JP30"/>
  <c r="JP29"/>
  <c r="JP28"/>
  <c r="JF105"/>
  <c r="JF104"/>
  <c r="JF103"/>
  <c r="JF102"/>
  <c r="JF101"/>
  <c r="JF100"/>
  <c r="JF99"/>
  <c r="JF98"/>
  <c r="JF97"/>
  <c r="JF96"/>
  <c r="JF95"/>
  <c r="JF94"/>
  <c r="JF93"/>
  <c r="JF92"/>
  <c r="JF90" s="1"/>
  <c r="JF89"/>
  <c r="JF88"/>
  <c r="JF87"/>
  <c r="JF86"/>
  <c r="JF85"/>
  <c r="JF84"/>
  <c r="JF83"/>
  <c r="JF82"/>
  <c r="JF81"/>
  <c r="JF80"/>
  <c r="JF79"/>
  <c r="JF78"/>
  <c r="JF77"/>
  <c r="JF76"/>
  <c r="JF74" s="1"/>
  <c r="JF73"/>
  <c r="JF72"/>
  <c r="JF71"/>
  <c r="JF70"/>
  <c r="JF69"/>
  <c r="JF68"/>
  <c r="JF67"/>
  <c r="JF66"/>
  <c r="JF65"/>
  <c r="JF64"/>
  <c r="JF63"/>
  <c r="JF62"/>
  <c r="JF61"/>
  <c r="JF60"/>
  <c r="JF58" s="1"/>
  <c r="JF57"/>
  <c r="JF56"/>
  <c r="JF55"/>
  <c r="JF54"/>
  <c r="JF53"/>
  <c r="JF52"/>
  <c r="JF51"/>
  <c r="JF50"/>
  <c r="JF49"/>
  <c r="JF48"/>
  <c r="JF47"/>
  <c r="JF46"/>
  <c r="JF45"/>
  <c r="JF44"/>
  <c r="JF42" s="1"/>
  <c r="JF41"/>
  <c r="JF40"/>
  <c r="JF39"/>
  <c r="JF38"/>
  <c r="JF37"/>
  <c r="JF36"/>
  <c r="JF35"/>
  <c r="JF34"/>
  <c r="JF33"/>
  <c r="JF32"/>
  <c r="JF31"/>
  <c r="JF30"/>
  <c r="JF29"/>
  <c r="JF28"/>
  <c r="IV105"/>
  <c r="IV104"/>
  <c r="IV103"/>
  <c r="IV102"/>
  <c r="IV101"/>
  <c r="IV100"/>
  <c r="IV99"/>
  <c r="IV98"/>
  <c r="IV97"/>
  <c r="IV96"/>
  <c r="IV95"/>
  <c r="IV94"/>
  <c r="IV93"/>
  <c r="IV92"/>
  <c r="IV90" s="1"/>
  <c r="IV89"/>
  <c r="IV88"/>
  <c r="IV87"/>
  <c r="IV86"/>
  <c r="IV85"/>
  <c r="IV84"/>
  <c r="IV83"/>
  <c r="IV82"/>
  <c r="IV81"/>
  <c r="IV80"/>
  <c r="IV79"/>
  <c r="IV78"/>
  <c r="IV77"/>
  <c r="IV76"/>
  <c r="IV74" s="1"/>
  <c r="IV73"/>
  <c r="IV72"/>
  <c r="IV71"/>
  <c r="IV70"/>
  <c r="IV69"/>
  <c r="IV68"/>
  <c r="IV67"/>
  <c r="IV66"/>
  <c r="IV65"/>
  <c r="IV64"/>
  <c r="IV63"/>
  <c r="IV62"/>
  <c r="IV61"/>
  <c r="IV60"/>
  <c r="IV58"/>
  <c r="IV57"/>
  <c r="IV56"/>
  <c r="IV55"/>
  <c r="IV54"/>
  <c r="IV53"/>
  <c r="IV52"/>
  <c r="IV51"/>
  <c r="IV50"/>
  <c r="IV49"/>
  <c r="IV48"/>
  <c r="IV47"/>
  <c r="IV46"/>
  <c r="IV45"/>
  <c r="IV44"/>
  <c r="IV42" s="1"/>
  <c r="IV41"/>
  <c r="IV40"/>
  <c r="IV39"/>
  <c r="IV38"/>
  <c r="IV37"/>
  <c r="IV36"/>
  <c r="IV35"/>
  <c r="IV34"/>
  <c r="IV33"/>
  <c r="IV32"/>
  <c r="IV31"/>
  <c r="IV30"/>
  <c r="IV29"/>
  <c r="IV28"/>
  <c r="IL105"/>
  <c r="IL104"/>
  <c r="IL103"/>
  <c r="IL102"/>
  <c r="IL101"/>
  <c r="IL100"/>
  <c r="IL99"/>
  <c r="IL98"/>
  <c r="IL97"/>
  <c r="IL96"/>
  <c r="IL95"/>
  <c r="IL94"/>
  <c r="IL93"/>
  <c r="IL92"/>
  <c r="IL90" s="1"/>
  <c r="IL89"/>
  <c r="IL88"/>
  <c r="IL87"/>
  <c r="IL86"/>
  <c r="IL85"/>
  <c r="IL84"/>
  <c r="IL83"/>
  <c r="IL82"/>
  <c r="IL81"/>
  <c r="IL80"/>
  <c r="IL79"/>
  <c r="IL78"/>
  <c r="IL77"/>
  <c r="IL76"/>
  <c r="IL74" s="1"/>
  <c r="IL73"/>
  <c r="IL72"/>
  <c r="IL71"/>
  <c r="IL70"/>
  <c r="IL69"/>
  <c r="IL68"/>
  <c r="IL67"/>
  <c r="IL66"/>
  <c r="IL65"/>
  <c r="IL64"/>
  <c r="IL63"/>
  <c r="IL62"/>
  <c r="IL61"/>
  <c r="IL60"/>
  <c r="IL58" s="1"/>
  <c r="IL57"/>
  <c r="IL56"/>
  <c r="IL55"/>
  <c r="IL54"/>
  <c r="IL53"/>
  <c r="IL52"/>
  <c r="IL51"/>
  <c r="IL50"/>
  <c r="IL49"/>
  <c r="IL48"/>
  <c r="IL47"/>
  <c r="IL46"/>
  <c r="IL45"/>
  <c r="IL44"/>
  <c r="IL42" s="1"/>
  <c r="IL41"/>
  <c r="IL40"/>
  <c r="IL39"/>
  <c r="IL38"/>
  <c r="IL37"/>
  <c r="IL36"/>
  <c r="IL35"/>
  <c r="IL34"/>
  <c r="IL33"/>
  <c r="IL32"/>
  <c r="IL31"/>
  <c r="IL30"/>
  <c r="IL29"/>
  <c r="IL28"/>
  <c r="IB105"/>
  <c r="IB104"/>
  <c r="IB103"/>
  <c r="IB102"/>
  <c r="IB101"/>
  <c r="IB100"/>
  <c r="IB99"/>
  <c r="IB98"/>
  <c r="IB97"/>
  <c r="IB96"/>
  <c r="IB95"/>
  <c r="IB94"/>
  <c r="IB93"/>
  <c r="IB92"/>
  <c r="IB90" s="1"/>
  <c r="IB89"/>
  <c r="IB88"/>
  <c r="IB87"/>
  <c r="IB86"/>
  <c r="IB85"/>
  <c r="IB84"/>
  <c r="IB83"/>
  <c r="IB82"/>
  <c r="IB81"/>
  <c r="IB80"/>
  <c r="IB79"/>
  <c r="IB78"/>
  <c r="IB77"/>
  <c r="IB76"/>
  <c r="IB74" s="1"/>
  <c r="IB73"/>
  <c r="IB72"/>
  <c r="IB71"/>
  <c r="IB70"/>
  <c r="IB69"/>
  <c r="IB68"/>
  <c r="IB67"/>
  <c r="IB66"/>
  <c r="IB65"/>
  <c r="IB64"/>
  <c r="IB63"/>
  <c r="IB62"/>
  <c r="IB61"/>
  <c r="IB60"/>
  <c r="IB58" s="1"/>
  <c r="IB57"/>
  <c r="IB56"/>
  <c r="IB55"/>
  <c r="IB54"/>
  <c r="IB53"/>
  <c r="IB52"/>
  <c r="IB51"/>
  <c r="IB50"/>
  <c r="IB49"/>
  <c r="IB48"/>
  <c r="IB47"/>
  <c r="IB46"/>
  <c r="IB45"/>
  <c r="IB44"/>
  <c r="IB42" s="1"/>
  <c r="IB41"/>
  <c r="IB40"/>
  <c r="IB39"/>
  <c r="IB38"/>
  <c r="IB37"/>
  <c r="IB36"/>
  <c r="IB35"/>
  <c r="IB34"/>
  <c r="IB33"/>
  <c r="IB32"/>
  <c r="IB31"/>
  <c r="IB30"/>
  <c r="IB29"/>
  <c r="IB28"/>
  <c r="HR105"/>
  <c r="HR104"/>
  <c r="HR103"/>
  <c r="HR102"/>
  <c r="HR101"/>
  <c r="HR100"/>
  <c r="HR99"/>
  <c r="HR98"/>
  <c r="HR97"/>
  <c r="HR96"/>
  <c r="HR95"/>
  <c r="HR94"/>
  <c r="HR93"/>
  <c r="HR92"/>
  <c r="HR90"/>
  <c r="HR89"/>
  <c r="HR88"/>
  <c r="HR87"/>
  <c r="HR86"/>
  <c r="HR85"/>
  <c r="HR84"/>
  <c r="HR83"/>
  <c r="HR82"/>
  <c r="HR81"/>
  <c r="HR80"/>
  <c r="HR79"/>
  <c r="HR78"/>
  <c r="HR77"/>
  <c r="HR76"/>
  <c r="HR74" s="1"/>
  <c r="HR73"/>
  <c r="HR72"/>
  <c r="HR71"/>
  <c r="HR70"/>
  <c r="HR69"/>
  <c r="HR68"/>
  <c r="HR67"/>
  <c r="HR66"/>
  <c r="HR65"/>
  <c r="HR64"/>
  <c r="HR63"/>
  <c r="HR62"/>
  <c r="HR61"/>
  <c r="HR60"/>
  <c r="HR58" s="1"/>
  <c r="HR57"/>
  <c r="HR56"/>
  <c r="HR55"/>
  <c r="HR54"/>
  <c r="HR53"/>
  <c r="HR52"/>
  <c r="HR51"/>
  <c r="HR50"/>
  <c r="HR49"/>
  <c r="HR48"/>
  <c r="HR47"/>
  <c r="HR46"/>
  <c r="HR45"/>
  <c r="HR44"/>
  <c r="HR42" s="1"/>
  <c r="HR41"/>
  <c r="HR40"/>
  <c r="HR39"/>
  <c r="HR38"/>
  <c r="HR37"/>
  <c r="HR36"/>
  <c r="HR35"/>
  <c r="HR34"/>
  <c r="HR33"/>
  <c r="HR32"/>
  <c r="HR31"/>
  <c r="HR30"/>
  <c r="HR29"/>
  <c r="HR28"/>
  <c r="HH105"/>
  <c r="HH104"/>
  <c r="HH103"/>
  <c r="HH102"/>
  <c r="HH101"/>
  <c r="HH100"/>
  <c r="HH99"/>
  <c r="HH98"/>
  <c r="HH97"/>
  <c r="HH96"/>
  <c r="HH95"/>
  <c r="HH94"/>
  <c r="HH93"/>
  <c r="HH92"/>
  <c r="HH90" s="1"/>
  <c r="HH89"/>
  <c r="HH88"/>
  <c r="HH87"/>
  <c r="HH86"/>
  <c r="HH85"/>
  <c r="HH84"/>
  <c r="HH83"/>
  <c r="HH82"/>
  <c r="HH81"/>
  <c r="HH80"/>
  <c r="HH79"/>
  <c r="HH78"/>
  <c r="HH77"/>
  <c r="HH76"/>
  <c r="HH74" s="1"/>
  <c r="HH73"/>
  <c r="HH72"/>
  <c r="HH71"/>
  <c r="HH70"/>
  <c r="HH69"/>
  <c r="HH68"/>
  <c r="HH67"/>
  <c r="HH66"/>
  <c r="HH65"/>
  <c r="HH64"/>
  <c r="HH63"/>
  <c r="HH62"/>
  <c r="HH61"/>
  <c r="HH60"/>
  <c r="HH58" s="1"/>
  <c r="HH57"/>
  <c r="HH56"/>
  <c r="HH55"/>
  <c r="HH54"/>
  <c r="HH53"/>
  <c r="HH52"/>
  <c r="HH51"/>
  <c r="HH50"/>
  <c r="HH49"/>
  <c r="HH48"/>
  <c r="HH47"/>
  <c r="HH46"/>
  <c r="HH45"/>
  <c r="HH44"/>
  <c r="HH42" s="1"/>
  <c r="HH41"/>
  <c r="HH40"/>
  <c r="HH39"/>
  <c r="HH38"/>
  <c r="HH37"/>
  <c r="HH36"/>
  <c r="HH35"/>
  <c r="HH34"/>
  <c r="HH33"/>
  <c r="HH32"/>
  <c r="HH31"/>
  <c r="HH30"/>
  <c r="HH29"/>
  <c r="HH28"/>
  <c r="GX105"/>
  <c r="GX104"/>
  <c r="GX103"/>
  <c r="GX102"/>
  <c r="GX101"/>
  <c r="GX100"/>
  <c r="GX99"/>
  <c r="GX98"/>
  <c r="GX97"/>
  <c r="GX96"/>
  <c r="GX95"/>
  <c r="GX94"/>
  <c r="GX93"/>
  <c r="GX92"/>
  <c r="GX90"/>
  <c r="GX89"/>
  <c r="GX88"/>
  <c r="GX87"/>
  <c r="GX86"/>
  <c r="GX85"/>
  <c r="GX84"/>
  <c r="GX83"/>
  <c r="GX82"/>
  <c r="GX81"/>
  <c r="GX80"/>
  <c r="GX79"/>
  <c r="GX78"/>
  <c r="GX77"/>
  <c r="GX76"/>
  <c r="GX74" s="1"/>
  <c r="GX73"/>
  <c r="GX72"/>
  <c r="GX71"/>
  <c r="GX70"/>
  <c r="GX69"/>
  <c r="GX68"/>
  <c r="GX67"/>
  <c r="GX66"/>
  <c r="GX65"/>
  <c r="GX64"/>
  <c r="GX63"/>
  <c r="GX62"/>
  <c r="GX61"/>
  <c r="GX60"/>
  <c r="GX58" s="1"/>
  <c r="GX57"/>
  <c r="GX56"/>
  <c r="GX55"/>
  <c r="GX54"/>
  <c r="GX53"/>
  <c r="GX52"/>
  <c r="GX51"/>
  <c r="GX50"/>
  <c r="GX49"/>
  <c r="GX48"/>
  <c r="GX47"/>
  <c r="GX46"/>
  <c r="GX45"/>
  <c r="GX44"/>
  <c r="GX42" s="1"/>
  <c r="GX41"/>
  <c r="GX40"/>
  <c r="GX39"/>
  <c r="GX38"/>
  <c r="GX37"/>
  <c r="GX36"/>
  <c r="GX35"/>
  <c r="GX34"/>
  <c r="GX33"/>
  <c r="GX32"/>
  <c r="GX31"/>
  <c r="GX30"/>
  <c r="GX29"/>
  <c r="GX28"/>
  <c r="GN105"/>
  <c r="GN104"/>
  <c r="GN103"/>
  <c r="GN102"/>
  <c r="GN101"/>
  <c r="GN100"/>
  <c r="GN99"/>
  <c r="GN98"/>
  <c r="GN97"/>
  <c r="GN96"/>
  <c r="GN95"/>
  <c r="GN94"/>
  <c r="GN93"/>
  <c r="GN92"/>
  <c r="GN90" s="1"/>
  <c r="GN89"/>
  <c r="GN88"/>
  <c r="GN87"/>
  <c r="GN86"/>
  <c r="GN85"/>
  <c r="GN84"/>
  <c r="GN83"/>
  <c r="GN82"/>
  <c r="GN81"/>
  <c r="GN80"/>
  <c r="GN79"/>
  <c r="GN78"/>
  <c r="GN77"/>
  <c r="GN76"/>
  <c r="GN74" s="1"/>
  <c r="GN73"/>
  <c r="GN72"/>
  <c r="GN71"/>
  <c r="GN70"/>
  <c r="GN69"/>
  <c r="GN68"/>
  <c r="GN67"/>
  <c r="GN66"/>
  <c r="GN65"/>
  <c r="GN64"/>
  <c r="GN63"/>
  <c r="GN62"/>
  <c r="GN61"/>
  <c r="GN60"/>
  <c r="GN58"/>
  <c r="GN57"/>
  <c r="GN56"/>
  <c r="GN55"/>
  <c r="GN54"/>
  <c r="GN53"/>
  <c r="GN52"/>
  <c r="GN51"/>
  <c r="GN50"/>
  <c r="GN49"/>
  <c r="GN48"/>
  <c r="GN47"/>
  <c r="GN46"/>
  <c r="GN45"/>
  <c r="GN44"/>
  <c r="GN42" s="1"/>
  <c r="GN41"/>
  <c r="GN40"/>
  <c r="GN39"/>
  <c r="GN38"/>
  <c r="GN37"/>
  <c r="GN36"/>
  <c r="GN35"/>
  <c r="GN34"/>
  <c r="GN33"/>
  <c r="GN32"/>
  <c r="GN31"/>
  <c r="GN30"/>
  <c r="GN29"/>
  <c r="GN28"/>
  <c r="GD105"/>
  <c r="GD104"/>
  <c r="GD103"/>
  <c r="GD102"/>
  <c r="GD101"/>
  <c r="GD100"/>
  <c r="GD99"/>
  <c r="GD98"/>
  <c r="GD97"/>
  <c r="GD96"/>
  <c r="GD95"/>
  <c r="GD94"/>
  <c r="GD93"/>
  <c r="GD92"/>
  <c r="GD90" s="1"/>
  <c r="GD89"/>
  <c r="GD88"/>
  <c r="GD87"/>
  <c r="GD86"/>
  <c r="GD85"/>
  <c r="GD84"/>
  <c r="GD83"/>
  <c r="GD82"/>
  <c r="GD81"/>
  <c r="GD80"/>
  <c r="GD79"/>
  <c r="GD78"/>
  <c r="GD77"/>
  <c r="GD76"/>
  <c r="GD74" s="1"/>
  <c r="GD73"/>
  <c r="GD72"/>
  <c r="GD71"/>
  <c r="GD70"/>
  <c r="GD69"/>
  <c r="GD68"/>
  <c r="GD67"/>
  <c r="GD66"/>
  <c r="GD65"/>
  <c r="GD64"/>
  <c r="GD63"/>
  <c r="GD62"/>
  <c r="GD61"/>
  <c r="GD60"/>
  <c r="GD58"/>
  <c r="GD57"/>
  <c r="GD56"/>
  <c r="GD55"/>
  <c r="GD54"/>
  <c r="GD53"/>
  <c r="GD52"/>
  <c r="GD51"/>
  <c r="GD50"/>
  <c r="GD49"/>
  <c r="GD48"/>
  <c r="GD47"/>
  <c r="GD46"/>
  <c r="GD45"/>
  <c r="GD44"/>
  <c r="GD42" s="1"/>
  <c r="GD41"/>
  <c r="GD40"/>
  <c r="GD39"/>
  <c r="GD38"/>
  <c r="GD37"/>
  <c r="GD36"/>
  <c r="GD35"/>
  <c r="GD34"/>
  <c r="GD33"/>
  <c r="GD32"/>
  <c r="GD31"/>
  <c r="GD30"/>
  <c r="GD29"/>
  <c r="GD28"/>
  <c r="FT105"/>
  <c r="FT104"/>
  <c r="FT103"/>
  <c r="FT102"/>
  <c r="FT101"/>
  <c r="FT100"/>
  <c r="FT99"/>
  <c r="FT98"/>
  <c r="FT97"/>
  <c r="FT96"/>
  <c r="FT95"/>
  <c r="FT94"/>
  <c r="FT93"/>
  <c r="FT92"/>
  <c r="FT90"/>
  <c r="FT89"/>
  <c r="FT88"/>
  <c r="FT87"/>
  <c r="FT86"/>
  <c r="FT85"/>
  <c r="FT84"/>
  <c r="FT83"/>
  <c r="FT82"/>
  <c r="FT81"/>
  <c r="FT80"/>
  <c r="FT79"/>
  <c r="FT78"/>
  <c r="FT77"/>
  <c r="FT76"/>
  <c r="FT74" s="1"/>
  <c r="FT73"/>
  <c r="FT72"/>
  <c r="FT71"/>
  <c r="FT70"/>
  <c r="FT69"/>
  <c r="FT68"/>
  <c r="FT67"/>
  <c r="FT66"/>
  <c r="FT65"/>
  <c r="FT64"/>
  <c r="FT63"/>
  <c r="FT62"/>
  <c r="FT61"/>
  <c r="FT60"/>
  <c r="FT58"/>
  <c r="FT57"/>
  <c r="FT56"/>
  <c r="FT55"/>
  <c r="FT54"/>
  <c r="FT53"/>
  <c r="FT52"/>
  <c r="FT51"/>
  <c r="FT50"/>
  <c r="FT49"/>
  <c r="FT48"/>
  <c r="FT47"/>
  <c r="FT46"/>
  <c r="FT45"/>
  <c r="FT44"/>
  <c r="FT41"/>
  <c r="FT40"/>
  <c r="FT39"/>
  <c r="FT38"/>
  <c r="FT37"/>
  <c r="FT36"/>
  <c r="FT35"/>
  <c r="FT34"/>
  <c r="FT33"/>
  <c r="FT32"/>
  <c r="FT31"/>
  <c r="FT30"/>
  <c r="FT29"/>
  <c r="FT28"/>
  <c r="FJ105"/>
  <c r="FJ104"/>
  <c r="FJ103"/>
  <c r="FJ102"/>
  <c r="FJ101"/>
  <c r="FJ100"/>
  <c r="FJ99"/>
  <c r="FJ98"/>
  <c r="FJ97"/>
  <c r="FJ96"/>
  <c r="FJ95"/>
  <c r="FJ94"/>
  <c r="FJ93"/>
  <c r="FJ92"/>
  <c r="FJ90" s="1"/>
  <c r="FJ89"/>
  <c r="FJ88"/>
  <c r="FJ87"/>
  <c r="FJ86"/>
  <c r="FJ85"/>
  <c r="FJ84"/>
  <c r="FJ83"/>
  <c r="FJ82"/>
  <c r="FJ81"/>
  <c r="FJ80"/>
  <c r="FJ79"/>
  <c r="FJ78"/>
  <c r="FJ77"/>
  <c r="FJ76"/>
  <c r="FJ74" s="1"/>
  <c r="FJ73"/>
  <c r="FJ72"/>
  <c r="FJ71"/>
  <c r="FJ70"/>
  <c r="FJ69"/>
  <c r="FJ68"/>
  <c r="FJ67"/>
  <c r="FJ66"/>
  <c r="FJ65"/>
  <c r="FJ64"/>
  <c r="FJ63"/>
  <c r="FJ62"/>
  <c r="FJ61"/>
  <c r="FJ60"/>
  <c r="FJ58" s="1"/>
  <c r="FJ57"/>
  <c r="FJ56"/>
  <c r="FJ55"/>
  <c r="FJ54"/>
  <c r="FJ53"/>
  <c r="FJ52"/>
  <c r="FJ51"/>
  <c r="FJ50"/>
  <c r="FJ49"/>
  <c r="FJ48"/>
  <c r="FJ47"/>
  <c r="FJ46"/>
  <c r="FJ45"/>
  <c r="FJ44"/>
  <c r="FJ42" s="1"/>
  <c r="FJ41"/>
  <c r="FJ40"/>
  <c r="FJ39"/>
  <c r="FJ38"/>
  <c r="FJ37"/>
  <c r="FJ36"/>
  <c r="FJ35"/>
  <c r="FJ34"/>
  <c r="FJ33"/>
  <c r="FJ32"/>
  <c r="FJ31"/>
  <c r="FJ30"/>
  <c r="FJ29"/>
  <c r="FJ28"/>
  <c r="EZ105"/>
  <c r="EZ104"/>
  <c r="EZ103"/>
  <c r="EZ102"/>
  <c r="EZ101"/>
  <c r="EZ100"/>
  <c r="EZ99"/>
  <c r="EZ98"/>
  <c r="EZ97"/>
  <c r="EZ96"/>
  <c r="EZ95"/>
  <c r="EZ94"/>
  <c r="EZ93"/>
  <c r="EZ92"/>
  <c r="EZ90"/>
  <c r="EZ89"/>
  <c r="EZ88"/>
  <c r="EZ87"/>
  <c r="EZ86"/>
  <c r="EZ85"/>
  <c r="EZ84"/>
  <c r="EZ83"/>
  <c r="EZ82"/>
  <c r="EZ81"/>
  <c r="EZ80"/>
  <c r="EZ79"/>
  <c r="EZ78"/>
  <c r="EZ77"/>
  <c r="EZ76"/>
  <c r="EZ74" s="1"/>
  <c r="EZ73"/>
  <c r="EZ72"/>
  <c r="EZ71"/>
  <c r="EZ70"/>
  <c r="EZ69"/>
  <c r="EZ68"/>
  <c r="EZ67"/>
  <c r="EZ66"/>
  <c r="EZ65"/>
  <c r="EZ64"/>
  <c r="EZ63"/>
  <c r="EZ62"/>
  <c r="EZ61"/>
  <c r="EZ60"/>
  <c r="EZ58" s="1"/>
  <c r="EZ57"/>
  <c r="EZ56"/>
  <c r="EZ55"/>
  <c r="EZ54"/>
  <c r="EZ53"/>
  <c r="EZ52"/>
  <c r="EZ51"/>
  <c r="EZ50"/>
  <c r="EZ49"/>
  <c r="EZ48"/>
  <c r="EZ47"/>
  <c r="EZ46"/>
  <c r="EZ45"/>
  <c r="EZ44"/>
  <c r="EZ42" s="1"/>
  <c r="EZ41"/>
  <c r="EZ40"/>
  <c r="EZ39"/>
  <c r="EZ38"/>
  <c r="EZ37"/>
  <c r="EZ36"/>
  <c r="EZ35"/>
  <c r="EZ34"/>
  <c r="EZ33"/>
  <c r="EZ32"/>
  <c r="EZ31"/>
  <c r="EZ30"/>
  <c r="EZ29"/>
  <c r="EZ28"/>
  <c r="EP105"/>
  <c r="EP104"/>
  <c r="EP103"/>
  <c r="EP102"/>
  <c r="EP101"/>
  <c r="EP100"/>
  <c r="EP99"/>
  <c r="EP98"/>
  <c r="EP97"/>
  <c r="EP96"/>
  <c r="EP95"/>
  <c r="EP94"/>
  <c r="EP93"/>
  <c r="EP92"/>
  <c r="EP90" s="1"/>
  <c r="EP89"/>
  <c r="EP88"/>
  <c r="EP87"/>
  <c r="EP86"/>
  <c r="EP85"/>
  <c r="EP84"/>
  <c r="EP83"/>
  <c r="EP82"/>
  <c r="EP81"/>
  <c r="EP80"/>
  <c r="EP79"/>
  <c r="EP78"/>
  <c r="EP77"/>
  <c r="EP76"/>
  <c r="EP74" s="1"/>
  <c r="EP73"/>
  <c r="EP72"/>
  <c r="EP71"/>
  <c r="EP70"/>
  <c r="EP69"/>
  <c r="EP68"/>
  <c r="EP67"/>
  <c r="EP66"/>
  <c r="EP65"/>
  <c r="EP64"/>
  <c r="EP63"/>
  <c r="EP62"/>
  <c r="EP61"/>
  <c r="EP60"/>
  <c r="EP58" s="1"/>
  <c r="EP57"/>
  <c r="EP56"/>
  <c r="EP55"/>
  <c r="EP54"/>
  <c r="EP53"/>
  <c r="EP52"/>
  <c r="EP51"/>
  <c r="EP50"/>
  <c r="EP49"/>
  <c r="EP48"/>
  <c r="EP47"/>
  <c r="EP46"/>
  <c r="EP45"/>
  <c r="EP44"/>
  <c r="EP42" s="1"/>
  <c r="EP41"/>
  <c r="EP40"/>
  <c r="EP39"/>
  <c r="EP38"/>
  <c r="EP37"/>
  <c r="EP36"/>
  <c r="EP35"/>
  <c r="EP34"/>
  <c r="EP33"/>
  <c r="EP32"/>
  <c r="EP31"/>
  <c r="EP30"/>
  <c r="EP29"/>
  <c r="EP28"/>
  <c r="EF105"/>
  <c r="EF104"/>
  <c r="EF103"/>
  <c r="EF102"/>
  <c r="EF101"/>
  <c r="EF100"/>
  <c r="EF99"/>
  <c r="EF98"/>
  <c r="EF97"/>
  <c r="EF96"/>
  <c r="EF95"/>
  <c r="EF94"/>
  <c r="EF93"/>
  <c r="EF92"/>
  <c r="EF90" s="1"/>
  <c r="EF89"/>
  <c r="EF88"/>
  <c r="EF87"/>
  <c r="EF86"/>
  <c r="EF85"/>
  <c r="EF84"/>
  <c r="EF83"/>
  <c r="EF82"/>
  <c r="EF81"/>
  <c r="EF80"/>
  <c r="EF79"/>
  <c r="EF78"/>
  <c r="EF77"/>
  <c r="EF76"/>
  <c r="EF74" s="1"/>
  <c r="EF73"/>
  <c r="EF72"/>
  <c r="EF71"/>
  <c r="EF70"/>
  <c r="EF69"/>
  <c r="EF68"/>
  <c r="EF67"/>
  <c r="EF66"/>
  <c r="EF65"/>
  <c r="EF64"/>
  <c r="EF63"/>
  <c r="EF62"/>
  <c r="EF61"/>
  <c r="EF60"/>
  <c r="EF58" s="1"/>
  <c r="EF57"/>
  <c r="EF56"/>
  <c r="EF55"/>
  <c r="EF54"/>
  <c r="EF53"/>
  <c r="EF52"/>
  <c r="EF51"/>
  <c r="EF50"/>
  <c r="EF49"/>
  <c r="EF48"/>
  <c r="EF47"/>
  <c r="EF46"/>
  <c r="EF45"/>
  <c r="EF44"/>
  <c r="EF42" s="1"/>
  <c r="EF41"/>
  <c r="EF40"/>
  <c r="EF39"/>
  <c r="EF38"/>
  <c r="EF37"/>
  <c r="EF36"/>
  <c r="EF35"/>
  <c r="EF34"/>
  <c r="EF33"/>
  <c r="EF32"/>
  <c r="EF31"/>
  <c r="EF30"/>
  <c r="EF29"/>
  <c r="EF28"/>
  <c r="DV105"/>
  <c r="DV104"/>
  <c r="DV103"/>
  <c r="DV102"/>
  <c r="DV101"/>
  <c r="DV100"/>
  <c r="DV99"/>
  <c r="DV98"/>
  <c r="DV97"/>
  <c r="DV96"/>
  <c r="DV95"/>
  <c r="DV94"/>
  <c r="DV93"/>
  <c r="DV92"/>
  <c r="DV90" s="1"/>
  <c r="DV89"/>
  <c r="DV88"/>
  <c r="DV87"/>
  <c r="DV86"/>
  <c r="DV85"/>
  <c r="DV84"/>
  <c r="DV83"/>
  <c r="DV82"/>
  <c r="DV81"/>
  <c r="DV80"/>
  <c r="DV79"/>
  <c r="DV78"/>
  <c r="DV77"/>
  <c r="DV76"/>
  <c r="DV74" s="1"/>
  <c r="DV73"/>
  <c r="DV72"/>
  <c r="DV71"/>
  <c r="DV70"/>
  <c r="DV69"/>
  <c r="DV68"/>
  <c r="DV67"/>
  <c r="DV66"/>
  <c r="DV65"/>
  <c r="DV64"/>
  <c r="DV63"/>
  <c r="DV62"/>
  <c r="DV61"/>
  <c r="DV60"/>
  <c r="DV58" s="1"/>
  <c r="DV57"/>
  <c r="DV56"/>
  <c r="DV55"/>
  <c r="DV54"/>
  <c r="DV53"/>
  <c r="DV52"/>
  <c r="DV51"/>
  <c r="DV50"/>
  <c r="DV49"/>
  <c r="DV48"/>
  <c r="DV47"/>
  <c r="DV46"/>
  <c r="DV45"/>
  <c r="DV44"/>
  <c r="DV42" s="1"/>
  <c r="DV41"/>
  <c r="DV40"/>
  <c r="DV39"/>
  <c r="DV38"/>
  <c r="DV37"/>
  <c r="DV36"/>
  <c r="DV35"/>
  <c r="DV34"/>
  <c r="DV33"/>
  <c r="DV32"/>
  <c r="DV31"/>
  <c r="DV30"/>
  <c r="DV29"/>
  <c r="DV28"/>
  <c r="DL105"/>
  <c r="DL104"/>
  <c r="DL103"/>
  <c r="DL102"/>
  <c r="DL101"/>
  <c r="DL100"/>
  <c r="DL99"/>
  <c r="DL98"/>
  <c r="DL97"/>
  <c r="DL96"/>
  <c r="DL95"/>
  <c r="DL94"/>
  <c r="DL93"/>
  <c r="DL92"/>
  <c r="DL90" s="1"/>
  <c r="DL89"/>
  <c r="DL88"/>
  <c r="DL87"/>
  <c r="DL86"/>
  <c r="DL85"/>
  <c r="DL84"/>
  <c r="DL83"/>
  <c r="DL82"/>
  <c r="DL81"/>
  <c r="DL80"/>
  <c r="DL79"/>
  <c r="DL78"/>
  <c r="DL77"/>
  <c r="DL76"/>
  <c r="DL74" s="1"/>
  <c r="DL73"/>
  <c r="DL72"/>
  <c r="DL71"/>
  <c r="DL70"/>
  <c r="DL69"/>
  <c r="DL68"/>
  <c r="DL67"/>
  <c r="DL66"/>
  <c r="DL65"/>
  <c r="DL64"/>
  <c r="DL63"/>
  <c r="DL62"/>
  <c r="DL61"/>
  <c r="DL60"/>
  <c r="DL58" s="1"/>
  <c r="DL57"/>
  <c r="DL56"/>
  <c r="DL55"/>
  <c r="DL54"/>
  <c r="DL53"/>
  <c r="DL52"/>
  <c r="DL51"/>
  <c r="DL50"/>
  <c r="DL49"/>
  <c r="DL48"/>
  <c r="DL47"/>
  <c r="DL46"/>
  <c r="DL45"/>
  <c r="DL44"/>
  <c r="DL42" s="1"/>
  <c r="DL41"/>
  <c r="DL40"/>
  <c r="DL39"/>
  <c r="DL38"/>
  <c r="DL37"/>
  <c r="DL36"/>
  <c r="DL35"/>
  <c r="DL34"/>
  <c r="DL33"/>
  <c r="DL32"/>
  <c r="DL31"/>
  <c r="DL30"/>
  <c r="DL29"/>
  <c r="DL28"/>
  <c r="DB105"/>
  <c r="DB104"/>
  <c r="DB103"/>
  <c r="DB102"/>
  <c r="DB101"/>
  <c r="DB100"/>
  <c r="DB99"/>
  <c r="DB98"/>
  <c r="DB97"/>
  <c r="DB96"/>
  <c r="DB95"/>
  <c r="DB94"/>
  <c r="DB93"/>
  <c r="DB92"/>
  <c r="DB90" s="1"/>
  <c r="DB89"/>
  <c r="DB88"/>
  <c r="DB87"/>
  <c r="DB86"/>
  <c r="DB85"/>
  <c r="DB84"/>
  <c r="DB83"/>
  <c r="DB82"/>
  <c r="DB81"/>
  <c r="DB80"/>
  <c r="DB79"/>
  <c r="DB78"/>
  <c r="DB77"/>
  <c r="DB76"/>
  <c r="DB74" s="1"/>
  <c r="DB73"/>
  <c r="DB72"/>
  <c r="DB71"/>
  <c r="DB70"/>
  <c r="DB69"/>
  <c r="DB68"/>
  <c r="DB67"/>
  <c r="DB66"/>
  <c r="DB65"/>
  <c r="DB64"/>
  <c r="DB63"/>
  <c r="DB62"/>
  <c r="DB61"/>
  <c r="DB60"/>
  <c r="DB58" s="1"/>
  <c r="DB57"/>
  <c r="DB56"/>
  <c r="DB55"/>
  <c r="DB54"/>
  <c r="DB53"/>
  <c r="DB52"/>
  <c r="DB51"/>
  <c r="DB50"/>
  <c r="DB49"/>
  <c r="DB48"/>
  <c r="DB47"/>
  <c r="DB46"/>
  <c r="DB45"/>
  <c r="DB44"/>
  <c r="DB42"/>
  <c r="DB41"/>
  <c r="DB40"/>
  <c r="DB39"/>
  <c r="DB38"/>
  <c r="DB37"/>
  <c r="DB36"/>
  <c r="DB35"/>
  <c r="DB34"/>
  <c r="DB33"/>
  <c r="DB32"/>
  <c r="DB31"/>
  <c r="DB30"/>
  <c r="DB29"/>
  <c r="DB28"/>
  <c r="CR105"/>
  <c r="CR104"/>
  <c r="CR103"/>
  <c r="CR102"/>
  <c r="CR101"/>
  <c r="CR100"/>
  <c r="CR99"/>
  <c r="CR98"/>
  <c r="CR97"/>
  <c r="CR96"/>
  <c r="CR95"/>
  <c r="CR94"/>
  <c r="CR93"/>
  <c r="CR92"/>
  <c r="CR90" s="1"/>
  <c r="CR89"/>
  <c r="CR88"/>
  <c r="CR87"/>
  <c r="CR86"/>
  <c r="CR85"/>
  <c r="CR84"/>
  <c r="CR83"/>
  <c r="CR82"/>
  <c r="CR81"/>
  <c r="CR80"/>
  <c r="CR79"/>
  <c r="CR78"/>
  <c r="CR77"/>
  <c r="CR76"/>
  <c r="CR74" s="1"/>
  <c r="CR73"/>
  <c r="CR72"/>
  <c r="CR71"/>
  <c r="CR70"/>
  <c r="CR69"/>
  <c r="CR68"/>
  <c r="CR67"/>
  <c r="CR66"/>
  <c r="CR65"/>
  <c r="CR64"/>
  <c r="CR63"/>
  <c r="CR62"/>
  <c r="CR61"/>
  <c r="CR60"/>
  <c r="CR58" s="1"/>
  <c r="CR57"/>
  <c r="CR56"/>
  <c r="CR55"/>
  <c r="CR54"/>
  <c r="CR53"/>
  <c r="CR52"/>
  <c r="CR51"/>
  <c r="CR50"/>
  <c r="CR49"/>
  <c r="CR48"/>
  <c r="CR47"/>
  <c r="CR46"/>
  <c r="CR45"/>
  <c r="CR44"/>
  <c r="CR42" s="1"/>
  <c r="CR41"/>
  <c r="CR40"/>
  <c r="CR39"/>
  <c r="CR38"/>
  <c r="CR37"/>
  <c r="CR36"/>
  <c r="CR35"/>
  <c r="CR34"/>
  <c r="CR33"/>
  <c r="CR32"/>
  <c r="CR31"/>
  <c r="CR30"/>
  <c r="CR29"/>
  <c r="CR28"/>
  <c r="CH105"/>
  <c r="CH104"/>
  <c r="CH103"/>
  <c r="CH102"/>
  <c r="CH101"/>
  <c r="CH100"/>
  <c r="CH99"/>
  <c r="CH98"/>
  <c r="CH97"/>
  <c r="CH96"/>
  <c r="CH95"/>
  <c r="CH94"/>
  <c r="CH93"/>
  <c r="CH92"/>
  <c r="CH90" s="1"/>
  <c r="CH89"/>
  <c r="CH88"/>
  <c r="CH87"/>
  <c r="CH86"/>
  <c r="CH85"/>
  <c r="CH84"/>
  <c r="CH83"/>
  <c r="CH82"/>
  <c r="CH81"/>
  <c r="CH80"/>
  <c r="CH79"/>
  <c r="CH78"/>
  <c r="CH77"/>
  <c r="CH76"/>
  <c r="CH74" s="1"/>
  <c r="CH73"/>
  <c r="CH72"/>
  <c r="CH71"/>
  <c r="CH70"/>
  <c r="CH69"/>
  <c r="CH68"/>
  <c r="CH67"/>
  <c r="CH66"/>
  <c r="CH65"/>
  <c r="CH64"/>
  <c r="CH63"/>
  <c r="CH62"/>
  <c r="CH61"/>
  <c r="CH60"/>
  <c r="CH58" s="1"/>
  <c r="CH57"/>
  <c r="CH56"/>
  <c r="CH55"/>
  <c r="CH54"/>
  <c r="CH53"/>
  <c r="CH52"/>
  <c r="CH51"/>
  <c r="CH50"/>
  <c r="CH49"/>
  <c r="CH48"/>
  <c r="CH47"/>
  <c r="CH46"/>
  <c r="CH45"/>
  <c r="CH44"/>
  <c r="CH42" s="1"/>
  <c r="CH41"/>
  <c r="CH40"/>
  <c r="CH39"/>
  <c r="CH38"/>
  <c r="CH37"/>
  <c r="CH36"/>
  <c r="CH35"/>
  <c r="CH34"/>
  <c r="CH33"/>
  <c r="CH32"/>
  <c r="CH31"/>
  <c r="CH30"/>
  <c r="CH29"/>
  <c r="CH28"/>
  <c r="BX105"/>
  <c r="BX104"/>
  <c r="BX103"/>
  <c r="BX102"/>
  <c r="BX101"/>
  <c r="BX100"/>
  <c r="BX99"/>
  <c r="BX98"/>
  <c r="BX97"/>
  <c r="BX96"/>
  <c r="BX95"/>
  <c r="BX94"/>
  <c r="BX93"/>
  <c r="BX92"/>
  <c r="BX90" s="1"/>
  <c r="BX89"/>
  <c r="BX88"/>
  <c r="BX87"/>
  <c r="BX86"/>
  <c r="BX85"/>
  <c r="BX84"/>
  <c r="BX83"/>
  <c r="BX82"/>
  <c r="BX81"/>
  <c r="BX80"/>
  <c r="BX79"/>
  <c r="BX78"/>
  <c r="BX77"/>
  <c r="BX76"/>
  <c r="BX74" s="1"/>
  <c r="BX73"/>
  <c r="BX72"/>
  <c r="BX71"/>
  <c r="BX70"/>
  <c r="BX69"/>
  <c r="BX68"/>
  <c r="BX67"/>
  <c r="BX66"/>
  <c r="BX65"/>
  <c r="BX64"/>
  <c r="BX63"/>
  <c r="BX62"/>
  <c r="BX61"/>
  <c r="BX60"/>
  <c r="BX58" s="1"/>
  <c r="BX57"/>
  <c r="BX56"/>
  <c r="BX55"/>
  <c r="BX54"/>
  <c r="BX53"/>
  <c r="BX52"/>
  <c r="BX51"/>
  <c r="BX50"/>
  <c r="BX49"/>
  <c r="BX48"/>
  <c r="BX47"/>
  <c r="BX46"/>
  <c r="BX45"/>
  <c r="BX44"/>
  <c r="BX42" s="1"/>
  <c r="BX41"/>
  <c r="BX40"/>
  <c r="BX39"/>
  <c r="BX38"/>
  <c r="BX37"/>
  <c r="BX36"/>
  <c r="BX35"/>
  <c r="BX34"/>
  <c r="BX33"/>
  <c r="BX32"/>
  <c r="BX31"/>
  <c r="BX30"/>
  <c r="BX29"/>
  <c r="BX28"/>
  <c r="BN105"/>
  <c r="BN104"/>
  <c r="BN103"/>
  <c r="BN102"/>
  <c r="BN101"/>
  <c r="BN100"/>
  <c r="BN99"/>
  <c r="BN98"/>
  <c r="BN97"/>
  <c r="BN96"/>
  <c r="BN95"/>
  <c r="BN94"/>
  <c r="BN93"/>
  <c r="BN92"/>
  <c r="BN90"/>
  <c r="BN89"/>
  <c r="BN88"/>
  <c r="BN87"/>
  <c r="BN86"/>
  <c r="BN85"/>
  <c r="BN84"/>
  <c r="BN83"/>
  <c r="BN82"/>
  <c r="BN81"/>
  <c r="BN80"/>
  <c r="BN79"/>
  <c r="BN78"/>
  <c r="BN77"/>
  <c r="BN76"/>
  <c r="BN74" s="1"/>
  <c r="BN73"/>
  <c r="BN72"/>
  <c r="BN71"/>
  <c r="BN70"/>
  <c r="BN69"/>
  <c r="BN68"/>
  <c r="BN67"/>
  <c r="BN66"/>
  <c r="BN65"/>
  <c r="BN64"/>
  <c r="BN63"/>
  <c r="BN62"/>
  <c r="BN61"/>
  <c r="BN60"/>
  <c r="BN58" s="1"/>
  <c r="BN57"/>
  <c r="BN56"/>
  <c r="BN55"/>
  <c r="BN54"/>
  <c r="BN53"/>
  <c r="BN52"/>
  <c r="BN51"/>
  <c r="BN50"/>
  <c r="BN49"/>
  <c r="BN48"/>
  <c r="BN47"/>
  <c r="BN46"/>
  <c r="BN45"/>
  <c r="BN44"/>
  <c r="BN42" s="1"/>
  <c r="BN41"/>
  <c r="BN40"/>
  <c r="BN39"/>
  <c r="BN38"/>
  <c r="BN37"/>
  <c r="BN36"/>
  <c r="BN35"/>
  <c r="BN34"/>
  <c r="BN33"/>
  <c r="BN32"/>
  <c r="BN31"/>
  <c r="BN30"/>
  <c r="BN29"/>
  <c r="BN28"/>
  <c r="BD105"/>
  <c r="BD104"/>
  <c r="BD103"/>
  <c r="BD102"/>
  <c r="BD101"/>
  <c r="BD100"/>
  <c r="BD99"/>
  <c r="BD98"/>
  <c r="BD97"/>
  <c r="BD96"/>
  <c r="BD95"/>
  <c r="BD94"/>
  <c r="BD93"/>
  <c r="BD92"/>
  <c r="BD90" s="1"/>
  <c r="BD89"/>
  <c r="BD88"/>
  <c r="BD87"/>
  <c r="BD86"/>
  <c r="BD85"/>
  <c r="BD84"/>
  <c r="BD83"/>
  <c r="BD82"/>
  <c r="BD81"/>
  <c r="BD80"/>
  <c r="BD79"/>
  <c r="BD78"/>
  <c r="BD77"/>
  <c r="BD76"/>
  <c r="BD74" s="1"/>
  <c r="BD73"/>
  <c r="BD72"/>
  <c r="BD71"/>
  <c r="BD70"/>
  <c r="BD69"/>
  <c r="BD68"/>
  <c r="BD67"/>
  <c r="BD66"/>
  <c r="BD65"/>
  <c r="BD64"/>
  <c r="BD63"/>
  <c r="BD62"/>
  <c r="BD61"/>
  <c r="BD60"/>
  <c r="BD58" s="1"/>
  <c r="BD57"/>
  <c r="BD56"/>
  <c r="BD55"/>
  <c r="BD54"/>
  <c r="BD53"/>
  <c r="BD52"/>
  <c r="BD51"/>
  <c r="BD50"/>
  <c r="BD49"/>
  <c r="BD48"/>
  <c r="BD47"/>
  <c r="BD46"/>
  <c r="BD45"/>
  <c r="BD44"/>
  <c r="BD42" s="1"/>
  <c r="BD41"/>
  <c r="BD40"/>
  <c r="BD39"/>
  <c r="BD38"/>
  <c r="BD37"/>
  <c r="BD36"/>
  <c r="BD35"/>
  <c r="BD34"/>
  <c r="BD33"/>
  <c r="BD32"/>
  <c r="BD31"/>
  <c r="BD30"/>
  <c r="BD29"/>
  <c r="BD28"/>
  <c r="AT105"/>
  <c r="AT104"/>
  <c r="AT103"/>
  <c r="AT102"/>
  <c r="AT101"/>
  <c r="AT100"/>
  <c r="AT99"/>
  <c r="AT98"/>
  <c r="AT97"/>
  <c r="AT96"/>
  <c r="AT95"/>
  <c r="AT94"/>
  <c r="AT93"/>
  <c r="AT92"/>
  <c r="AT90"/>
  <c r="AT89"/>
  <c r="AT88"/>
  <c r="AT87"/>
  <c r="AT86"/>
  <c r="AT85"/>
  <c r="AT84"/>
  <c r="AT83"/>
  <c r="AT82"/>
  <c r="AT81"/>
  <c r="AT80"/>
  <c r="AT79"/>
  <c r="AT78"/>
  <c r="AT77"/>
  <c r="AT76"/>
  <c r="AT74" s="1"/>
  <c r="AT73"/>
  <c r="AT72"/>
  <c r="AT71"/>
  <c r="AT70"/>
  <c r="AT69"/>
  <c r="AT68"/>
  <c r="AT67"/>
  <c r="AT66"/>
  <c r="AT65"/>
  <c r="AT64"/>
  <c r="AT63"/>
  <c r="AT62"/>
  <c r="AT61"/>
  <c r="AT60"/>
  <c r="AT58" s="1"/>
  <c r="AT57"/>
  <c r="AT56"/>
  <c r="AT55"/>
  <c r="AT54"/>
  <c r="AT53"/>
  <c r="AT52"/>
  <c r="AT51"/>
  <c r="AT50"/>
  <c r="AT49"/>
  <c r="AT48"/>
  <c r="AT47"/>
  <c r="AT46"/>
  <c r="AT45"/>
  <c r="AT44"/>
  <c r="AT42" s="1"/>
  <c r="AT41"/>
  <c r="AT40"/>
  <c r="AT39"/>
  <c r="AT38"/>
  <c r="AT37"/>
  <c r="AT36"/>
  <c r="AT35"/>
  <c r="AT34"/>
  <c r="AT33"/>
  <c r="AT32"/>
  <c r="AT31"/>
  <c r="AT30"/>
  <c r="AT29"/>
  <c r="AT28"/>
  <c r="F105"/>
  <c r="F104"/>
  <c r="F103"/>
  <c r="F102"/>
  <c r="F101"/>
  <c r="F100"/>
  <c r="F99"/>
  <c r="F98"/>
  <c r="F97"/>
  <c r="F96"/>
  <c r="F95"/>
  <c r="F94"/>
  <c r="F93"/>
  <c r="F92"/>
  <c r="F90" s="1"/>
  <c r="F89"/>
  <c r="F88"/>
  <c r="F87"/>
  <c r="F86"/>
  <c r="F85"/>
  <c r="F84"/>
  <c r="F83"/>
  <c r="F82"/>
  <c r="F81"/>
  <c r="F80"/>
  <c r="F79"/>
  <c r="F78"/>
  <c r="F77"/>
  <c r="F76"/>
  <c r="F74" s="1"/>
  <c r="F73"/>
  <c r="F72"/>
  <c r="F71"/>
  <c r="F70"/>
  <c r="F69"/>
  <c r="F68"/>
  <c r="F67"/>
  <c r="F66"/>
  <c r="F65"/>
  <c r="F64"/>
  <c r="F63"/>
  <c r="F62"/>
  <c r="F61"/>
  <c r="F60"/>
  <c r="F58"/>
  <c r="F57"/>
  <c r="F56"/>
  <c r="F55"/>
  <c r="F54"/>
  <c r="F53"/>
  <c r="F52"/>
  <c r="F51"/>
  <c r="F50"/>
  <c r="F49"/>
  <c r="F48"/>
  <c r="F47"/>
  <c r="F46"/>
  <c r="F45"/>
  <c r="F44"/>
  <c r="F42" s="1"/>
  <c r="F41"/>
  <c r="F40"/>
  <c r="F39"/>
  <c r="F38"/>
  <c r="F37"/>
  <c r="F36"/>
  <c r="F35"/>
  <c r="F34"/>
  <c r="F33"/>
  <c r="F32"/>
  <c r="F31"/>
  <c r="F30"/>
  <c r="F29"/>
  <c r="F28"/>
  <c r="AJ105"/>
  <c r="AJ104"/>
  <c r="AJ103"/>
  <c r="AJ102"/>
  <c r="AJ101"/>
  <c r="AJ100"/>
  <c r="AJ99"/>
  <c r="AJ98"/>
  <c r="AJ97"/>
  <c r="AJ96"/>
  <c r="AJ95"/>
  <c r="AJ94"/>
  <c r="AJ93"/>
  <c r="AJ92"/>
  <c r="AJ90" s="1"/>
  <c r="AJ89"/>
  <c r="AJ88"/>
  <c r="AJ87"/>
  <c r="AJ86"/>
  <c r="AJ85"/>
  <c r="AJ84"/>
  <c r="AJ83"/>
  <c r="AJ82"/>
  <c r="AJ81"/>
  <c r="AJ80"/>
  <c r="AJ79"/>
  <c r="AJ78"/>
  <c r="AJ77"/>
  <c r="AJ76"/>
  <c r="AJ74" s="1"/>
  <c r="AJ73"/>
  <c r="AJ72"/>
  <c r="AJ71"/>
  <c r="AJ70"/>
  <c r="AJ69"/>
  <c r="AJ68"/>
  <c r="AJ67"/>
  <c r="AJ66"/>
  <c r="AJ65"/>
  <c r="AJ64"/>
  <c r="AJ63"/>
  <c r="AJ62"/>
  <c r="AJ61"/>
  <c r="AJ60"/>
  <c r="AJ58" s="1"/>
  <c r="AJ57"/>
  <c r="AJ56"/>
  <c r="AJ55"/>
  <c r="AJ54"/>
  <c r="AJ53"/>
  <c r="AJ52"/>
  <c r="AJ51"/>
  <c r="AJ50"/>
  <c r="AJ49"/>
  <c r="AJ48"/>
  <c r="AJ47"/>
  <c r="AJ46"/>
  <c r="AJ45"/>
  <c r="AJ44"/>
  <c r="AJ42" s="1"/>
  <c r="AJ41"/>
  <c r="AJ40"/>
  <c r="AJ39"/>
  <c r="AJ38"/>
  <c r="AJ37"/>
  <c r="AJ36"/>
  <c r="AJ35"/>
  <c r="AJ34"/>
  <c r="AJ33"/>
  <c r="AJ32"/>
  <c r="AJ31"/>
  <c r="AJ30"/>
  <c r="AJ29"/>
  <c r="AJ28"/>
  <c r="Z105"/>
  <c r="Z104"/>
  <c r="Z103"/>
  <c r="Z102"/>
  <c r="Z101"/>
  <c r="Z100"/>
  <c r="Z99"/>
  <c r="Z98"/>
  <c r="Z97"/>
  <c r="Z96"/>
  <c r="Z95"/>
  <c r="Z94"/>
  <c r="Z93"/>
  <c r="Z92"/>
  <c r="Z90"/>
  <c r="Z89"/>
  <c r="Z88"/>
  <c r="Z87"/>
  <c r="Z86"/>
  <c r="Z85"/>
  <c r="Z84"/>
  <c r="Z83"/>
  <c r="Z82"/>
  <c r="Z81"/>
  <c r="Z80"/>
  <c r="Z79"/>
  <c r="Z78"/>
  <c r="Z77"/>
  <c r="Z76"/>
  <c r="Z74" s="1"/>
  <c r="Z73"/>
  <c r="Z72"/>
  <c r="Z71"/>
  <c r="Z70"/>
  <c r="Z69"/>
  <c r="Z68"/>
  <c r="Z67"/>
  <c r="Z66"/>
  <c r="Z65"/>
  <c r="Z64"/>
  <c r="Z63"/>
  <c r="Z62"/>
  <c r="Z61"/>
  <c r="Z60"/>
  <c r="Z58" s="1"/>
  <c r="Z57"/>
  <c r="Z56"/>
  <c r="Z55"/>
  <c r="Z54"/>
  <c r="Z53"/>
  <c r="Z52"/>
  <c r="Z51"/>
  <c r="Z50"/>
  <c r="Z49"/>
  <c r="Z48"/>
  <c r="Z47"/>
  <c r="Z46"/>
  <c r="Z45"/>
  <c r="Z44"/>
  <c r="Z42" s="1"/>
  <c r="Z41"/>
  <c r="Z40"/>
  <c r="Z39"/>
  <c r="Z38"/>
  <c r="Z37"/>
  <c r="Z36"/>
  <c r="Z35"/>
  <c r="Z34"/>
  <c r="Z33"/>
  <c r="Z32"/>
  <c r="Z31"/>
  <c r="Z30"/>
  <c r="Z29"/>
  <c r="Z28"/>
  <c r="P92"/>
  <c r="P93"/>
  <c r="P94"/>
  <c r="P95"/>
  <c r="P96"/>
  <c r="P97"/>
  <c r="P98"/>
  <c r="P99"/>
  <c r="P100"/>
  <c r="P101"/>
  <c r="P102"/>
  <c r="P103"/>
  <c r="P104"/>
  <c r="P105"/>
  <c r="P76"/>
  <c r="P77"/>
  <c r="P78"/>
  <c r="P79"/>
  <c r="P80"/>
  <c r="P81"/>
  <c r="P82"/>
  <c r="P83"/>
  <c r="P84"/>
  <c r="P85"/>
  <c r="P86"/>
  <c r="P87"/>
  <c r="P88"/>
  <c r="P89"/>
  <c r="P60"/>
  <c r="P61"/>
  <c r="P62"/>
  <c r="P63"/>
  <c r="P64"/>
  <c r="P65"/>
  <c r="P66"/>
  <c r="P67"/>
  <c r="P68"/>
  <c r="P69"/>
  <c r="P70"/>
  <c r="P71"/>
  <c r="P72"/>
  <c r="P73"/>
  <c r="P44"/>
  <c r="P45"/>
  <c r="P46"/>
  <c r="P47"/>
  <c r="P48"/>
  <c r="P49"/>
  <c r="P50"/>
  <c r="P51"/>
  <c r="P52"/>
  <c r="P53"/>
  <c r="P54"/>
  <c r="P55"/>
  <c r="P56"/>
  <c r="P57"/>
  <c r="P28"/>
  <c r="P29"/>
  <c r="P30"/>
  <c r="P31"/>
  <c r="P32"/>
  <c r="P33"/>
  <c r="P34"/>
  <c r="P35"/>
  <c r="P36"/>
  <c r="P37"/>
  <c r="P38"/>
  <c r="P39"/>
  <c r="P40"/>
  <c r="P41"/>
  <c r="AVW565" i="79"/>
  <c r="AVV565"/>
  <c r="AVT565"/>
  <c r="AVS565"/>
  <c r="AVR565"/>
  <c r="AVW564"/>
  <c r="AVV564"/>
  <c r="AVU564"/>
  <c r="AVT564"/>
  <c r="AVS564"/>
  <c r="AVR564"/>
  <c r="AVT558"/>
  <c r="AVS558"/>
  <c r="AVR558"/>
  <c r="AVT557"/>
  <c r="AVS557"/>
  <c r="AVR557"/>
  <c r="AVT556"/>
  <c r="AVS556"/>
  <c r="AVR556"/>
  <c r="AVT555"/>
  <c r="AVS555"/>
  <c r="AVR555"/>
  <c r="AVT554"/>
  <c r="AVS554"/>
  <c r="AVR554"/>
  <c r="AVT553"/>
  <c r="AVS553"/>
  <c r="AVR553"/>
  <c r="AVT552"/>
  <c r="AVS552"/>
  <c r="AVR552"/>
  <c r="AVT551"/>
  <c r="AVS551"/>
  <c r="AVR551"/>
  <c r="AVT550"/>
  <c r="AVS550"/>
  <c r="AVR550"/>
  <c r="AVT549"/>
  <c r="AVS549"/>
  <c r="AVR549"/>
  <c r="AVH558"/>
  <c r="AVG558"/>
  <c r="AVF558"/>
  <c r="AVH557"/>
  <c r="AVG557"/>
  <c r="AVF557"/>
  <c r="AVH556"/>
  <c r="AVG556"/>
  <c r="AVF556"/>
  <c r="AVH555"/>
  <c r="AVG555"/>
  <c r="AVF555"/>
  <c r="AVH554"/>
  <c r="AVG554"/>
  <c r="AVF554"/>
  <c r="AVH553"/>
  <c r="AVG553"/>
  <c r="AVF553"/>
  <c r="AVH552"/>
  <c r="AVG552"/>
  <c r="AVF552"/>
  <c r="AVH551"/>
  <c r="AVG551"/>
  <c r="AVF551"/>
  <c r="AVH550"/>
  <c r="AVG550"/>
  <c r="AVF550"/>
  <c r="AVH549"/>
  <c r="AVG549"/>
  <c r="AVF549"/>
  <c r="AVE558"/>
  <c r="AVD558"/>
  <c r="AVC558"/>
  <c r="AVE557"/>
  <c r="AVD557"/>
  <c r="AVC557"/>
  <c r="AVE556"/>
  <c r="AVD556"/>
  <c r="AVC556"/>
  <c r="AVE555"/>
  <c r="AVD555"/>
  <c r="AVC555"/>
  <c r="AVE554"/>
  <c r="AVD554"/>
  <c r="AVC554"/>
  <c r="AVE553"/>
  <c r="AVD553"/>
  <c r="AVC553"/>
  <c r="AVE552"/>
  <c r="AVD552"/>
  <c r="AVC552"/>
  <c r="AVE551"/>
  <c r="AVD551"/>
  <c r="AVC551"/>
  <c r="AVE550"/>
  <c r="AVD550"/>
  <c r="AVC550"/>
  <c r="AVE549"/>
  <c r="AVD549"/>
  <c r="AVC549"/>
  <c r="AVE546"/>
  <c r="AVD546"/>
  <c r="AVC546"/>
  <c r="AVE545"/>
  <c r="AVD545"/>
  <c r="AVC545"/>
  <c r="AVE544"/>
  <c r="AVD544"/>
  <c r="AVC544"/>
  <c r="AVE543"/>
  <c r="AVD543"/>
  <c r="AVC543"/>
  <c r="AVE542"/>
  <c r="AVD542"/>
  <c r="AVC542"/>
  <c r="AVE541"/>
  <c r="AVD541"/>
  <c r="AVC541"/>
  <c r="AVE540"/>
  <c r="AVD540"/>
  <c r="AVC540"/>
  <c r="AVE539"/>
  <c r="AVD539"/>
  <c r="AVC539"/>
  <c r="AVE538"/>
  <c r="AVD538"/>
  <c r="AVC538"/>
  <c r="AVE537"/>
  <c r="AVD537"/>
  <c r="AVC537"/>
  <c r="AVE536"/>
  <c r="AVD536"/>
  <c r="AVC536"/>
  <c r="AVE535"/>
  <c r="AVD535"/>
  <c r="AVC535"/>
  <c r="AVE534"/>
  <c r="AVD534"/>
  <c r="AVC534"/>
  <c r="AVE533"/>
  <c r="AVD533"/>
  <c r="AVC533"/>
  <c r="AVT548"/>
  <c r="AVS548"/>
  <c r="AVR548"/>
  <c r="AVH548"/>
  <c r="AVG548"/>
  <c r="AVF548"/>
  <c r="AUY548"/>
  <c r="AUX548"/>
  <c r="AUW548"/>
  <c r="AUM548"/>
  <c r="AUL548"/>
  <c r="AUK548"/>
  <c r="AUJ548"/>
  <c r="AUI548"/>
  <c r="AUH548"/>
  <c r="AUJ532"/>
  <c r="AUI532"/>
  <c r="AUH532"/>
  <c r="AUD548"/>
  <c r="AUC548"/>
  <c r="AUB548"/>
  <c r="ATR548"/>
  <c r="ATQ548"/>
  <c r="ATP548"/>
  <c r="ATO548"/>
  <c r="ATN548"/>
  <c r="ATM548"/>
  <c r="ATO532"/>
  <c r="ATN532"/>
  <c r="ATM532"/>
  <c r="ATI548"/>
  <c r="ATH548"/>
  <c r="ATG548"/>
  <c r="ASW548"/>
  <c r="ASV548"/>
  <c r="ASU548"/>
  <c r="AST548"/>
  <c r="ASS548"/>
  <c r="ASR548"/>
  <c r="AST532"/>
  <c r="ASS532"/>
  <c r="ASR532"/>
  <c r="ASN548"/>
  <c r="ASM548"/>
  <c r="ASL548"/>
  <c r="ASB548"/>
  <c r="ASA548"/>
  <c r="ARZ548"/>
  <c r="ARY548"/>
  <c r="ARX548"/>
  <c r="ARW548"/>
  <c r="ARY532"/>
  <c r="ARX532"/>
  <c r="ARW532"/>
  <c r="ARS548"/>
  <c r="ARR548"/>
  <c r="ARQ548"/>
  <c r="ARG548"/>
  <c r="ARF548"/>
  <c r="ARE548"/>
  <c r="ARD548"/>
  <c r="ARC548"/>
  <c r="ARB548"/>
  <c r="ARD532"/>
  <c r="ARC532"/>
  <c r="ARB532"/>
  <c r="AQX548"/>
  <c r="AQW548"/>
  <c r="AQV548"/>
  <c r="AQL548"/>
  <c r="AQK548"/>
  <c r="AQJ548"/>
  <c r="AQI548"/>
  <c r="AQH548"/>
  <c r="AQG548"/>
  <c r="AQI532"/>
  <c r="AQH532"/>
  <c r="AQG532"/>
  <c r="AQC548"/>
  <c r="AQB548"/>
  <c r="AQA548"/>
  <c r="APQ548"/>
  <c r="APP548"/>
  <c r="APO548"/>
  <c r="APN548"/>
  <c r="APM548"/>
  <c r="APL548"/>
  <c r="APN532"/>
  <c r="APM532"/>
  <c r="APL532"/>
  <c r="APH548"/>
  <c r="APG548"/>
  <c r="APF548"/>
  <c r="AOV548"/>
  <c r="AOU548"/>
  <c r="AOT548"/>
  <c r="AOS548"/>
  <c r="AOR548"/>
  <c r="AOQ548"/>
  <c r="AOS532"/>
  <c r="AOR532"/>
  <c r="AOQ532"/>
  <c r="AOM548"/>
  <c r="AOL548"/>
  <c r="AOK548"/>
  <c r="AOA548"/>
  <c r="ANZ548"/>
  <c r="ANY548"/>
  <c r="ANX548"/>
  <c r="ANW548"/>
  <c r="ANV548"/>
  <c r="ANX532"/>
  <c r="ANW532"/>
  <c r="ANV532"/>
  <c r="ANR548"/>
  <c r="ANQ548"/>
  <c r="ANP548"/>
  <c r="ANF548"/>
  <c r="ANE548"/>
  <c r="AND548"/>
  <c r="ANC548"/>
  <c r="ANB548"/>
  <c r="ANA548"/>
  <c r="ANC532"/>
  <c r="ANB532"/>
  <c r="ANA532"/>
  <c r="AMW548"/>
  <c r="AMV548"/>
  <c r="AMU548"/>
  <c r="AMK548"/>
  <c r="AMJ548"/>
  <c r="AMI548"/>
  <c r="AMH548"/>
  <c r="AMG548"/>
  <c r="AMF548"/>
  <c r="AMH532"/>
  <c r="AMG532"/>
  <c r="AMF532"/>
  <c r="AMB548"/>
  <c r="AMA548"/>
  <c r="ALZ548"/>
  <c r="ALP548"/>
  <c r="ALO548"/>
  <c r="ALN548"/>
  <c r="ALM548"/>
  <c r="ALL548"/>
  <c r="ALK548"/>
  <c r="ALM532"/>
  <c r="ALL532"/>
  <c r="ALK532"/>
  <c r="ALG548"/>
  <c r="ALF548"/>
  <c r="ALE548"/>
  <c r="AKU548"/>
  <c r="AKT548"/>
  <c r="AKS548"/>
  <c r="AKR548"/>
  <c r="AKQ548"/>
  <c r="AKP548"/>
  <c r="AKR532"/>
  <c r="AKQ532"/>
  <c r="AKP532"/>
  <c r="AKL548"/>
  <c r="AKK548"/>
  <c r="AKJ548"/>
  <c r="AJZ548"/>
  <c r="AJY548"/>
  <c r="AJX548"/>
  <c r="AJW548"/>
  <c r="AJV548"/>
  <c r="AJU548"/>
  <c r="AJW532"/>
  <c r="AJV532"/>
  <c r="AJU532"/>
  <c r="AJQ548"/>
  <c r="AJP548"/>
  <c r="AJO548"/>
  <c r="AJE548"/>
  <c r="AJD548"/>
  <c r="AJC548"/>
  <c r="AJB548"/>
  <c r="AJA548"/>
  <c r="AIZ548"/>
  <c r="AJB532"/>
  <c r="AJA532"/>
  <c r="AIZ532"/>
  <c r="AIV548"/>
  <c r="AIU548"/>
  <c r="AIT548"/>
  <c r="AIJ548"/>
  <c r="AII548"/>
  <c r="AIH548"/>
  <c r="AIG548"/>
  <c r="AIF548"/>
  <c r="AIE548"/>
  <c r="AIG532"/>
  <c r="AIF532"/>
  <c r="AIE532"/>
  <c r="AIA548"/>
  <c r="AHZ548"/>
  <c r="AHY548"/>
  <c r="AHO548"/>
  <c r="AHN548"/>
  <c r="AHM548"/>
  <c r="AHL548"/>
  <c r="AHK548"/>
  <c r="AHJ548"/>
  <c r="AHL532"/>
  <c r="AHK532"/>
  <c r="AHJ532"/>
  <c r="AHF548"/>
  <c r="AHE548"/>
  <c r="AHD548"/>
  <c r="AGT548"/>
  <c r="AGS548"/>
  <c r="AGR548"/>
  <c r="AGQ548"/>
  <c r="AGP548"/>
  <c r="AGO548"/>
  <c r="AGQ532"/>
  <c r="AGP532"/>
  <c r="AGO532"/>
  <c r="AGK548"/>
  <c r="AGJ548"/>
  <c r="AGI548"/>
  <c r="AFY548"/>
  <c r="AFX548"/>
  <c r="AFW548"/>
  <c r="AFV548"/>
  <c r="AFU548"/>
  <c r="AFT548"/>
  <c r="AFV532"/>
  <c r="AFU532"/>
  <c r="AFT532"/>
  <c r="AFP548"/>
  <c r="AFO548"/>
  <c r="AFN548"/>
  <c r="AFD548"/>
  <c r="AFC548"/>
  <c r="AFB548"/>
  <c r="AFA548"/>
  <c r="AEZ548"/>
  <c r="AEY548"/>
  <c r="AFA532"/>
  <c r="AEZ532"/>
  <c r="AEY532"/>
  <c r="AEU548"/>
  <c r="AET548"/>
  <c r="AES548"/>
  <c r="AEI548"/>
  <c r="AEH548"/>
  <c r="AEG548"/>
  <c r="AEF548"/>
  <c r="AEE548"/>
  <c r="AED548"/>
  <c r="AEF532"/>
  <c r="AEE532"/>
  <c r="AED532"/>
  <c r="ADZ548"/>
  <c r="ADY548"/>
  <c r="ADX548"/>
  <c r="ADN548"/>
  <c r="ADM548"/>
  <c r="ADL548"/>
  <c r="ADK548"/>
  <c r="ADJ548"/>
  <c r="ADI548"/>
  <c r="ADK532"/>
  <c r="ADJ532"/>
  <c r="ADI532"/>
  <c r="ADE548"/>
  <c r="ADD548"/>
  <c r="ADC548"/>
  <c r="ACS548"/>
  <c r="ACR548"/>
  <c r="ACQ548"/>
  <c r="ACP548"/>
  <c r="ACO548"/>
  <c r="ACN548"/>
  <c r="ACP532"/>
  <c r="ACO532"/>
  <c r="ACN532"/>
  <c r="ACJ548"/>
  <c r="ACI548"/>
  <c r="ACH548"/>
  <c r="ABX548"/>
  <c r="ABW548"/>
  <c r="ABV548"/>
  <c r="ABU548"/>
  <c r="ABT548"/>
  <c r="ABS548"/>
  <c r="ABU532"/>
  <c r="ABT532"/>
  <c r="ABS532"/>
  <c r="ABO548"/>
  <c r="ABN548"/>
  <c r="ABM548"/>
  <c r="ABC548"/>
  <c r="ABB548"/>
  <c r="ABA548"/>
  <c r="AAZ548"/>
  <c r="AAY548"/>
  <c r="AAX548"/>
  <c r="AAZ532"/>
  <c r="AAY532"/>
  <c r="AAX532"/>
  <c r="AAT548"/>
  <c r="AAS548"/>
  <c r="AAR548"/>
  <c r="AAH548"/>
  <c r="AAG548"/>
  <c r="AAF548"/>
  <c r="AAE548"/>
  <c r="AAD548"/>
  <c r="AAC548"/>
  <c r="AAE532"/>
  <c r="AAD532"/>
  <c r="AAC532"/>
  <c r="ZY548"/>
  <c r="ZX548"/>
  <c r="ZW548"/>
  <c r="ZM548"/>
  <c r="ZL548"/>
  <c r="ZK548"/>
  <c r="ZJ548"/>
  <c r="ZI548"/>
  <c r="ZH548"/>
  <c r="ZJ532"/>
  <c r="ZI532"/>
  <c r="ZH532"/>
  <c r="ZD548"/>
  <c r="ZC548"/>
  <c r="ZB548"/>
  <c r="YR548"/>
  <c r="YQ548"/>
  <c r="YP548"/>
  <c r="YO548"/>
  <c r="YN548"/>
  <c r="YM548"/>
  <c r="YO532"/>
  <c r="YN532"/>
  <c r="YM532"/>
  <c r="YI548"/>
  <c r="YH548"/>
  <c r="YG548"/>
  <c r="XW548"/>
  <c r="XV548"/>
  <c r="XU548"/>
  <c r="XT548"/>
  <c r="XS548"/>
  <c r="XR548"/>
  <c r="XT532"/>
  <c r="XS532"/>
  <c r="XR532"/>
  <c r="XN548"/>
  <c r="XM548"/>
  <c r="XL548"/>
  <c r="XB548"/>
  <c r="XA548"/>
  <c r="WZ548"/>
  <c r="WY548"/>
  <c r="WX548"/>
  <c r="WW548"/>
  <c r="WY532"/>
  <c r="WX532"/>
  <c r="WW532"/>
  <c r="WS548"/>
  <c r="WR548"/>
  <c r="WQ548"/>
  <c r="WG548"/>
  <c r="WF548"/>
  <c r="WE548"/>
  <c r="WD548"/>
  <c r="WC548"/>
  <c r="WB548"/>
  <c r="WD532"/>
  <c r="WC532"/>
  <c r="WB532"/>
  <c r="VX548"/>
  <c r="VW548"/>
  <c r="VV548"/>
  <c r="VL548"/>
  <c r="VK548"/>
  <c r="VJ548"/>
  <c r="VI548"/>
  <c r="VH548"/>
  <c r="VG548"/>
  <c r="VI532"/>
  <c r="VH532"/>
  <c r="VG532"/>
  <c r="VC548"/>
  <c r="VB548"/>
  <c r="VA548"/>
  <c r="UQ548"/>
  <c r="UP548"/>
  <c r="UO548"/>
  <c r="UN548"/>
  <c r="UM548"/>
  <c r="UL548"/>
  <c r="UN532"/>
  <c r="UM532"/>
  <c r="UL532"/>
  <c r="UH548"/>
  <c r="UG548"/>
  <c r="UF548"/>
  <c r="TV548"/>
  <c r="TU548"/>
  <c r="TT548"/>
  <c r="TS548"/>
  <c r="TR548"/>
  <c r="TQ548"/>
  <c r="TS532"/>
  <c r="TR532"/>
  <c r="TQ532"/>
  <c r="TM548"/>
  <c r="TL548"/>
  <c r="TK548"/>
  <c r="TA548"/>
  <c r="SZ548"/>
  <c r="SY548"/>
  <c r="SX548"/>
  <c r="SW548"/>
  <c r="SV548"/>
  <c r="SX532"/>
  <c r="SW532"/>
  <c r="SV532"/>
  <c r="SR548"/>
  <c r="SQ548"/>
  <c r="SP548"/>
  <c r="SF548"/>
  <c r="SE548"/>
  <c r="SD548"/>
  <c r="SC548"/>
  <c r="SB548"/>
  <c r="SA548"/>
  <c r="SC532"/>
  <c r="SB532"/>
  <c r="SA532"/>
  <c r="RW548"/>
  <c r="RV548"/>
  <c r="RU548"/>
  <c r="RK548"/>
  <c r="RJ548"/>
  <c r="RI548"/>
  <c r="RH548"/>
  <c r="RG548"/>
  <c r="RF548"/>
  <c r="RH532"/>
  <c r="RG532"/>
  <c r="RF532"/>
  <c r="RB548"/>
  <c r="RA548"/>
  <c r="QZ548"/>
  <c r="QP548"/>
  <c r="QO548"/>
  <c r="QN548"/>
  <c r="QM548"/>
  <c r="QL548"/>
  <c r="QK548"/>
  <c r="QM532"/>
  <c r="QL532"/>
  <c r="QK532"/>
  <c r="QG548"/>
  <c r="QF548"/>
  <c r="QE548"/>
  <c r="PU548"/>
  <c r="PT548"/>
  <c r="PS548"/>
  <c r="PR548"/>
  <c r="PQ548"/>
  <c r="PP548"/>
  <c r="PR532"/>
  <c r="PQ532"/>
  <c r="PP532"/>
  <c r="PL548"/>
  <c r="PK548"/>
  <c r="PJ548"/>
  <c r="OZ548"/>
  <c r="OY548"/>
  <c r="OX548"/>
  <c r="OW548"/>
  <c r="OV548"/>
  <c r="OU548"/>
  <c r="OW532"/>
  <c r="OV532"/>
  <c r="OU532"/>
  <c r="OQ548"/>
  <c r="OP548"/>
  <c r="OO548"/>
  <c r="OE548"/>
  <c r="OD548"/>
  <c r="OC548"/>
  <c r="OB548"/>
  <c r="OA548"/>
  <c r="NZ548"/>
  <c r="OB532"/>
  <c r="OA532"/>
  <c r="NZ532"/>
  <c r="NV548"/>
  <c r="NU548"/>
  <c r="NT548"/>
  <c r="NJ548"/>
  <c r="NI548"/>
  <c r="NH548"/>
  <c r="NG548"/>
  <c r="NF548"/>
  <c r="NE548"/>
  <c r="NG532"/>
  <c r="NF532"/>
  <c r="NE532"/>
  <c r="NA548"/>
  <c r="MZ548"/>
  <c r="MY548"/>
  <c r="MO548"/>
  <c r="MN548"/>
  <c r="MM548"/>
  <c r="ML548"/>
  <c r="MK548"/>
  <c r="MJ548"/>
  <c r="ML532"/>
  <c r="MK532"/>
  <c r="MJ532"/>
  <c r="MF548"/>
  <c r="ME548"/>
  <c r="MD548"/>
  <c r="LT548"/>
  <c r="LS548"/>
  <c r="LR548"/>
  <c r="LQ548"/>
  <c r="LP548"/>
  <c r="LO548"/>
  <c r="LQ532"/>
  <c r="LP532"/>
  <c r="LO532"/>
  <c r="LK548"/>
  <c r="LJ548"/>
  <c r="LI548"/>
  <c r="KY548"/>
  <c r="KX548"/>
  <c r="KW548"/>
  <c r="KV548"/>
  <c r="KU548"/>
  <c r="KT548"/>
  <c r="KV532"/>
  <c r="KU532"/>
  <c r="KT532"/>
  <c r="KP548"/>
  <c r="KO548"/>
  <c r="KN548"/>
  <c r="KD548"/>
  <c r="KC548"/>
  <c r="KB548"/>
  <c r="KA548"/>
  <c r="JZ548"/>
  <c r="JY548"/>
  <c r="KA532"/>
  <c r="JZ532"/>
  <c r="JY532"/>
  <c r="JU548"/>
  <c r="JT548"/>
  <c r="JS548"/>
  <c r="JI548"/>
  <c r="JH548"/>
  <c r="JG548"/>
  <c r="JF548"/>
  <c r="JE548"/>
  <c r="JD548"/>
  <c r="JF532"/>
  <c r="JE532"/>
  <c r="JD532"/>
  <c r="IZ548"/>
  <c r="IY548"/>
  <c r="IX548"/>
  <c r="IN548"/>
  <c r="IM548"/>
  <c r="IL548"/>
  <c r="IK548"/>
  <c r="IJ548"/>
  <c r="II548"/>
  <c r="IK532"/>
  <c r="IJ532"/>
  <c r="II532"/>
  <c r="IE548"/>
  <c r="ID548"/>
  <c r="IC548"/>
  <c r="HS548"/>
  <c r="HR548"/>
  <c r="HQ548"/>
  <c r="HP548"/>
  <c r="HO548"/>
  <c r="HN548"/>
  <c r="HP532"/>
  <c r="HO532"/>
  <c r="HN532"/>
  <c r="HJ548"/>
  <c r="HI548"/>
  <c r="HH548"/>
  <c r="GX548"/>
  <c r="GW548"/>
  <c r="GV548"/>
  <c r="GU548"/>
  <c r="GT548"/>
  <c r="GS548"/>
  <c r="GU532"/>
  <c r="GT532"/>
  <c r="GS532"/>
  <c r="GO548"/>
  <c r="GN548"/>
  <c r="GM548"/>
  <c r="GC548"/>
  <c r="GB548"/>
  <c r="GA548"/>
  <c r="FZ548"/>
  <c r="FY548"/>
  <c r="FX548"/>
  <c r="FZ532"/>
  <c r="FY532"/>
  <c r="FX532"/>
  <c r="FT548"/>
  <c r="FS548"/>
  <c r="FR548"/>
  <c r="FH548"/>
  <c r="FG548"/>
  <c r="FF548"/>
  <c r="FE548"/>
  <c r="FD548"/>
  <c r="FC548"/>
  <c r="FE532"/>
  <c r="FD532"/>
  <c r="FC532"/>
  <c r="EY548"/>
  <c r="EX548"/>
  <c r="EW548"/>
  <c r="EM548"/>
  <c r="EL548"/>
  <c r="EK548"/>
  <c r="EJ548"/>
  <c r="EI548"/>
  <c r="EH548"/>
  <c r="EJ532"/>
  <c r="EI532"/>
  <c r="EH532"/>
  <c r="ED548"/>
  <c r="EC548"/>
  <c r="EB548"/>
  <c r="DR548"/>
  <c r="DQ548"/>
  <c r="DP548"/>
  <c r="DO548"/>
  <c r="DN548"/>
  <c r="DM548"/>
  <c r="DO532"/>
  <c r="DN532"/>
  <c r="DM532"/>
  <c r="DI548"/>
  <c r="DH548"/>
  <c r="DG548"/>
  <c r="CW548"/>
  <c r="CV548"/>
  <c r="CU548"/>
  <c r="CT548"/>
  <c r="CS548"/>
  <c r="CR548"/>
  <c r="CT532"/>
  <c r="CS532"/>
  <c r="CR532"/>
  <c r="CN548"/>
  <c r="CM548"/>
  <c r="CL548"/>
  <c r="CB548"/>
  <c r="CA548"/>
  <c r="BZ548"/>
  <c r="BY548"/>
  <c r="BX548"/>
  <c r="BW548"/>
  <c r="BY532"/>
  <c r="BX532"/>
  <c r="BW532"/>
  <c r="BS548"/>
  <c r="BR548"/>
  <c r="BQ548"/>
  <c r="BG548"/>
  <c r="BF548"/>
  <c r="BE548"/>
  <c r="BD548"/>
  <c r="BC548"/>
  <c r="BB548"/>
  <c r="BD532"/>
  <c r="BC532"/>
  <c r="BB532"/>
  <c r="AY565"/>
  <c r="AVU565" s="1"/>
  <c r="AX548"/>
  <c r="AW548"/>
  <c r="AV548"/>
  <c r="AL548"/>
  <c r="AK548"/>
  <c r="AJ548"/>
  <c r="AI548"/>
  <c r="AH548"/>
  <c r="AG548"/>
  <c r="AI532"/>
  <c r="AH532"/>
  <c r="AG532"/>
  <c r="AC548"/>
  <c r="AB548"/>
  <c r="AA548"/>
  <c r="Q548"/>
  <c r="P548"/>
  <c r="O548"/>
  <c r="N548"/>
  <c r="M548"/>
  <c r="L548"/>
  <c r="N532"/>
  <c r="M532"/>
  <c r="L532"/>
  <c r="H200"/>
  <c r="G200"/>
  <c r="F200"/>
  <c r="H199"/>
  <c r="G199"/>
  <c r="F199"/>
  <c r="H198"/>
  <c r="G198"/>
  <c r="F198"/>
  <c r="H197"/>
  <c r="G197"/>
  <c r="F197"/>
  <c r="H196"/>
  <c r="G196"/>
  <c r="F196"/>
  <c r="H195"/>
  <c r="G195"/>
  <c r="F195"/>
  <c r="H194"/>
  <c r="G194"/>
  <c r="F194"/>
  <c r="H193"/>
  <c r="G193"/>
  <c r="F193"/>
  <c r="H192"/>
  <c r="G192"/>
  <c r="F192"/>
  <c r="H191"/>
  <c r="G191"/>
  <c r="F191"/>
  <c r="H189"/>
  <c r="G189"/>
  <c r="F189"/>
  <c r="H188"/>
  <c r="G188"/>
  <c r="F188"/>
  <c r="H187"/>
  <c r="G187"/>
  <c r="F187"/>
  <c r="H186"/>
  <c r="G186"/>
  <c r="F186"/>
  <c r="H185"/>
  <c r="G185"/>
  <c r="F185"/>
  <c r="H184"/>
  <c r="G184"/>
  <c r="F184"/>
  <c r="H183"/>
  <c r="G183"/>
  <c r="F183"/>
  <c r="H182"/>
  <c r="G182"/>
  <c r="F182"/>
  <c r="H181"/>
  <c r="G181"/>
  <c r="F181"/>
  <c r="H180"/>
  <c r="G180"/>
  <c r="F180"/>
  <c r="H179"/>
  <c r="G179"/>
  <c r="F179"/>
  <c r="H178"/>
  <c r="G178"/>
  <c r="F178"/>
  <c r="H177"/>
  <c r="G177"/>
  <c r="F177"/>
  <c r="H176"/>
  <c r="G176"/>
  <c r="F176"/>
  <c r="H173"/>
  <c r="G173"/>
  <c r="F173"/>
  <c r="H172"/>
  <c r="G172"/>
  <c r="F172"/>
  <c r="H171"/>
  <c r="G171"/>
  <c r="F171"/>
  <c r="H170"/>
  <c r="G170"/>
  <c r="F170"/>
  <c r="H169"/>
  <c r="G169"/>
  <c r="F169"/>
  <c r="H168"/>
  <c r="G168"/>
  <c r="F168"/>
  <c r="H167"/>
  <c r="G167"/>
  <c r="F167"/>
  <c r="H166"/>
  <c r="G166"/>
  <c r="F166"/>
  <c r="H165"/>
  <c r="G165"/>
  <c r="F165"/>
  <c r="H164"/>
  <c r="G164"/>
  <c r="F164"/>
  <c r="H162"/>
  <c r="K546" s="1"/>
  <c r="SI546" s="1"/>
  <c r="G162"/>
  <c r="J546" s="1"/>
  <c r="F162"/>
  <c r="I546" s="1"/>
  <c r="SG546" s="1"/>
  <c r="H161"/>
  <c r="K545" s="1"/>
  <c r="G161"/>
  <c r="J545" s="1"/>
  <c r="TC545" s="1"/>
  <c r="F161"/>
  <c r="I545" s="1"/>
  <c r="H160"/>
  <c r="K544" s="1"/>
  <c r="SI544" s="1"/>
  <c r="G160"/>
  <c r="J544" s="1"/>
  <c r="F160"/>
  <c r="I544" s="1"/>
  <c r="SG544" s="1"/>
  <c r="H159"/>
  <c r="K543" s="1"/>
  <c r="G159"/>
  <c r="J543" s="1"/>
  <c r="TC543" s="1"/>
  <c r="F159"/>
  <c r="I543" s="1"/>
  <c r="H158"/>
  <c r="K542" s="1"/>
  <c r="SI542" s="1"/>
  <c r="G158"/>
  <c r="J542" s="1"/>
  <c r="F158"/>
  <c r="I542" s="1"/>
  <c r="SG542" s="1"/>
  <c r="H157"/>
  <c r="K541" s="1"/>
  <c r="G157"/>
  <c r="J541" s="1"/>
  <c r="TC541" s="1"/>
  <c r="F157"/>
  <c r="I541" s="1"/>
  <c r="H156"/>
  <c r="K540" s="1"/>
  <c r="SI540" s="1"/>
  <c r="G156"/>
  <c r="J540" s="1"/>
  <c r="F156"/>
  <c r="I540" s="1"/>
  <c r="SG540" s="1"/>
  <c r="H155"/>
  <c r="K539" s="1"/>
  <c r="G155"/>
  <c r="J539" s="1"/>
  <c r="TC539" s="1"/>
  <c r="F155"/>
  <c r="I539" s="1"/>
  <c r="H154"/>
  <c r="K538" s="1"/>
  <c r="SI538" s="1"/>
  <c r="G154"/>
  <c r="J538" s="1"/>
  <c r="F154"/>
  <c r="I538" s="1"/>
  <c r="SG538" s="1"/>
  <c r="H153"/>
  <c r="K537" s="1"/>
  <c r="G153"/>
  <c r="J537" s="1"/>
  <c r="TC537" s="1"/>
  <c r="F153"/>
  <c r="I537" s="1"/>
  <c r="H152"/>
  <c r="K536" s="1"/>
  <c r="SI536" s="1"/>
  <c r="G152"/>
  <c r="J536" s="1"/>
  <c r="F152"/>
  <c r="I536" s="1"/>
  <c r="SG536" s="1"/>
  <c r="H151"/>
  <c r="K535" s="1"/>
  <c r="G151"/>
  <c r="J535" s="1"/>
  <c r="TC535" s="1"/>
  <c r="F151"/>
  <c r="I535" s="1"/>
  <c r="H150"/>
  <c r="K534" s="1"/>
  <c r="SI534" s="1"/>
  <c r="G150"/>
  <c r="J534" s="1"/>
  <c r="F150"/>
  <c r="I534" s="1"/>
  <c r="SG534" s="1"/>
  <c r="H149"/>
  <c r="K533" s="1"/>
  <c r="G149"/>
  <c r="J533" s="1"/>
  <c r="TC533" s="1"/>
  <c r="F149"/>
  <c r="I533" s="1"/>
  <c r="H92"/>
  <c r="G92"/>
  <c r="F92"/>
  <c r="F38" s="1"/>
  <c r="F524" s="1"/>
  <c r="I558" s="1"/>
  <c r="RL558" s="1"/>
  <c r="H91"/>
  <c r="G91"/>
  <c r="F91"/>
  <c r="H90"/>
  <c r="G90"/>
  <c r="F90"/>
  <c r="H89"/>
  <c r="G89"/>
  <c r="F89"/>
  <c r="H88"/>
  <c r="G88"/>
  <c r="F88"/>
  <c r="F34" s="1"/>
  <c r="F520" s="1"/>
  <c r="I554" s="1"/>
  <c r="RL554" s="1"/>
  <c r="H87"/>
  <c r="G87"/>
  <c r="F87"/>
  <c r="H86"/>
  <c r="G86"/>
  <c r="F86"/>
  <c r="F32" s="1"/>
  <c r="F518" s="1"/>
  <c r="I552" s="1"/>
  <c r="RL552" s="1"/>
  <c r="H85"/>
  <c r="G85"/>
  <c r="F85"/>
  <c r="H84"/>
  <c r="G84"/>
  <c r="F84"/>
  <c r="H83"/>
  <c r="G83"/>
  <c r="F83"/>
  <c r="F29" s="1"/>
  <c r="F515" s="1"/>
  <c r="I549" s="1"/>
  <c r="H81"/>
  <c r="G81"/>
  <c r="F81"/>
  <c r="H80"/>
  <c r="G80"/>
  <c r="G26" s="1"/>
  <c r="G545" s="1"/>
  <c r="SE545" s="1"/>
  <c r="F80"/>
  <c r="H79"/>
  <c r="G79"/>
  <c r="F79"/>
  <c r="F25" s="1"/>
  <c r="F544" s="1"/>
  <c r="SY544" s="1"/>
  <c r="H78"/>
  <c r="G78"/>
  <c r="G24" s="1"/>
  <c r="G543" s="1"/>
  <c r="SE543" s="1"/>
  <c r="F78"/>
  <c r="F24" s="1"/>
  <c r="F543" s="1"/>
  <c r="H77"/>
  <c r="H23" s="1"/>
  <c r="H542" s="1"/>
  <c r="TA542" s="1"/>
  <c r="G77"/>
  <c r="F77"/>
  <c r="F23" s="1"/>
  <c r="F542" s="1"/>
  <c r="SY542" s="1"/>
  <c r="H76"/>
  <c r="G76"/>
  <c r="G22" s="1"/>
  <c r="G541" s="1"/>
  <c r="SE541" s="1"/>
  <c r="F76"/>
  <c r="F22" s="1"/>
  <c r="F541" s="1"/>
  <c r="H75"/>
  <c r="G75"/>
  <c r="G21" s="1"/>
  <c r="G540" s="1"/>
  <c r="F75"/>
  <c r="F21" s="1"/>
  <c r="F540" s="1"/>
  <c r="SY540" s="1"/>
  <c r="H74"/>
  <c r="G74"/>
  <c r="G20" s="1"/>
  <c r="G539" s="1"/>
  <c r="SE539" s="1"/>
  <c r="F74"/>
  <c r="H73"/>
  <c r="H19" s="1"/>
  <c r="H538" s="1"/>
  <c r="TA538" s="1"/>
  <c r="G73"/>
  <c r="G19" s="1"/>
  <c r="G538" s="1"/>
  <c r="F73"/>
  <c r="F19" s="1"/>
  <c r="F538" s="1"/>
  <c r="SY538" s="1"/>
  <c r="H72"/>
  <c r="G72"/>
  <c r="G18" s="1"/>
  <c r="G537" s="1"/>
  <c r="SE537" s="1"/>
  <c r="F72"/>
  <c r="F18" s="1"/>
  <c r="F537" s="1"/>
  <c r="H71"/>
  <c r="H17" s="1"/>
  <c r="H536" s="1"/>
  <c r="TA536" s="1"/>
  <c r="G71"/>
  <c r="G17" s="1"/>
  <c r="G536" s="1"/>
  <c r="F71"/>
  <c r="F17" s="1"/>
  <c r="F536" s="1"/>
  <c r="SY536" s="1"/>
  <c r="H70"/>
  <c r="G70"/>
  <c r="G16" s="1"/>
  <c r="G535" s="1"/>
  <c r="SE535" s="1"/>
  <c r="F70"/>
  <c r="F16" s="1"/>
  <c r="F535" s="1"/>
  <c r="H69"/>
  <c r="H15" s="1"/>
  <c r="H534" s="1"/>
  <c r="TA534" s="1"/>
  <c r="G69"/>
  <c r="G15" s="1"/>
  <c r="G534" s="1"/>
  <c r="F69"/>
  <c r="F15" s="1"/>
  <c r="F534" s="1"/>
  <c r="SY534" s="1"/>
  <c r="H68"/>
  <c r="G68"/>
  <c r="G14" s="1"/>
  <c r="G533" s="1"/>
  <c r="SE533" s="1"/>
  <c r="F68"/>
  <c r="F14" s="1"/>
  <c r="F533" s="1"/>
  <c r="H38"/>
  <c r="H524" s="1"/>
  <c r="K558" s="1"/>
  <c r="RN558" s="1"/>
  <c r="G38"/>
  <c r="G524" s="1"/>
  <c r="J558" s="1"/>
  <c r="H37"/>
  <c r="H523" s="1"/>
  <c r="K557" s="1"/>
  <c r="G37"/>
  <c r="G523" s="1"/>
  <c r="J557" s="1"/>
  <c r="RM557" s="1"/>
  <c r="F37"/>
  <c r="F523" s="1"/>
  <c r="I557" s="1"/>
  <c r="H36"/>
  <c r="H522" s="1"/>
  <c r="K556" s="1"/>
  <c r="RN556" s="1"/>
  <c r="G36"/>
  <c r="G522" s="1"/>
  <c r="J556" s="1"/>
  <c r="F36"/>
  <c r="F522" s="1"/>
  <c r="I556" s="1"/>
  <c r="RL556" s="1"/>
  <c r="H35"/>
  <c r="H521" s="1"/>
  <c r="K555" s="1"/>
  <c r="G35"/>
  <c r="G521" s="1"/>
  <c r="J555" s="1"/>
  <c r="RM555" s="1"/>
  <c r="F35"/>
  <c r="F521" s="1"/>
  <c r="I555" s="1"/>
  <c r="H34"/>
  <c r="H520" s="1"/>
  <c r="K554" s="1"/>
  <c r="RN554" s="1"/>
  <c r="G34"/>
  <c r="G520" s="1"/>
  <c r="J554" s="1"/>
  <c r="H33"/>
  <c r="H519" s="1"/>
  <c r="K553" s="1"/>
  <c r="G33"/>
  <c r="G519" s="1"/>
  <c r="J553" s="1"/>
  <c r="RM553" s="1"/>
  <c r="F33"/>
  <c r="F519" s="1"/>
  <c r="I553" s="1"/>
  <c r="H32"/>
  <c r="H518" s="1"/>
  <c r="K552" s="1"/>
  <c r="RN552" s="1"/>
  <c r="G32"/>
  <c r="G518" s="1"/>
  <c r="J552" s="1"/>
  <c r="H31"/>
  <c r="H517" s="1"/>
  <c r="K551" s="1"/>
  <c r="G31"/>
  <c r="G517" s="1"/>
  <c r="J551" s="1"/>
  <c r="RM551" s="1"/>
  <c r="F31"/>
  <c r="F517" s="1"/>
  <c r="I551" s="1"/>
  <c r="H30"/>
  <c r="H516" s="1"/>
  <c r="K550" s="1"/>
  <c r="RN550" s="1"/>
  <c r="G30"/>
  <c r="G516" s="1"/>
  <c r="J550" s="1"/>
  <c r="F30"/>
  <c r="F516" s="1"/>
  <c r="I550" s="1"/>
  <c r="RL550" s="1"/>
  <c r="H29"/>
  <c r="H515" s="1"/>
  <c r="K549" s="1"/>
  <c r="G29"/>
  <c r="G515" s="1"/>
  <c r="J549" s="1"/>
  <c r="RM549" s="1"/>
  <c r="H27"/>
  <c r="H546" s="1"/>
  <c r="TA546" s="1"/>
  <c r="G27"/>
  <c r="G546" s="1"/>
  <c r="F27"/>
  <c r="F546" s="1"/>
  <c r="SY546" s="1"/>
  <c r="H26"/>
  <c r="H545" s="1"/>
  <c r="F26"/>
  <c r="F545" s="1"/>
  <c r="H25"/>
  <c r="H544" s="1"/>
  <c r="TA544" s="1"/>
  <c r="G25"/>
  <c r="G544" s="1"/>
  <c r="H24"/>
  <c r="H543" s="1"/>
  <c r="G23"/>
  <c r="G542" s="1"/>
  <c r="H22"/>
  <c r="H541" s="1"/>
  <c r="H21"/>
  <c r="H540" s="1"/>
  <c r="TA540" s="1"/>
  <c r="H20"/>
  <c r="H539" s="1"/>
  <c r="F20"/>
  <c r="F539" s="1"/>
  <c r="H18"/>
  <c r="H537" s="1"/>
  <c r="H16"/>
  <c r="H535" s="1"/>
  <c r="H14"/>
  <c r="H533" s="1"/>
  <c r="FT42" i="62" l="1"/>
  <c r="MH42"/>
  <c r="QX74"/>
  <c r="LN58"/>
  <c r="RR74"/>
  <c r="AVD548" i="79"/>
  <c r="AVE532"/>
  <c r="AVD532"/>
  <c r="AVC548"/>
  <c r="AVE548"/>
  <c r="AVC532"/>
  <c r="AJ533"/>
  <c r="ASU533"/>
  <c r="AUK533"/>
  <c r="ATP533"/>
  <c r="ARZ533"/>
  <c r="ARE533"/>
  <c r="AQJ533"/>
  <c r="APO533"/>
  <c r="AOT533"/>
  <c r="ANY533"/>
  <c r="AMI533"/>
  <c r="AND533"/>
  <c r="ALN533"/>
  <c r="AKS533"/>
  <c r="AJX533"/>
  <c r="AJC533"/>
  <c r="AHM533"/>
  <c r="AGR533"/>
  <c r="AIH533"/>
  <c r="AFB533"/>
  <c r="ADL533"/>
  <c r="ABV533"/>
  <c r="YP533"/>
  <c r="XU533"/>
  <c r="WZ533"/>
  <c r="VJ533"/>
  <c r="UO533"/>
  <c r="AFW533"/>
  <c r="AEG533"/>
  <c r="ACQ533"/>
  <c r="ABA533"/>
  <c r="AAF533"/>
  <c r="ZK533"/>
  <c r="WE533"/>
  <c r="TT533"/>
  <c r="ASW533"/>
  <c r="AUM533"/>
  <c r="ATR533"/>
  <c r="ASB533"/>
  <c r="ARG533"/>
  <c r="AQL533"/>
  <c r="APQ533"/>
  <c r="AOV533"/>
  <c r="AOA533"/>
  <c r="AMK533"/>
  <c r="ALP533"/>
  <c r="AKU533"/>
  <c r="AJZ533"/>
  <c r="AJE533"/>
  <c r="AHO533"/>
  <c r="AGT533"/>
  <c r="ANF533"/>
  <c r="AIJ533"/>
  <c r="AFY533"/>
  <c r="AFD533"/>
  <c r="ADN533"/>
  <c r="ABX533"/>
  <c r="YR533"/>
  <c r="XW533"/>
  <c r="XB533"/>
  <c r="VL533"/>
  <c r="UQ533"/>
  <c r="AEI533"/>
  <c r="ACS533"/>
  <c r="ABC533"/>
  <c r="AAH533"/>
  <c r="ZM533"/>
  <c r="WG533"/>
  <c r="TV533"/>
  <c r="AUL534"/>
  <c r="ATQ534"/>
  <c r="ASV534"/>
  <c r="APP534"/>
  <c r="AOU534"/>
  <c r="ANZ534"/>
  <c r="ASA534"/>
  <c r="ARF534"/>
  <c r="AQK534"/>
  <c r="ANE534"/>
  <c r="AII534"/>
  <c r="AFX534"/>
  <c r="AMJ534"/>
  <c r="ALO534"/>
  <c r="AKT534"/>
  <c r="AJY534"/>
  <c r="AJD534"/>
  <c r="AHN534"/>
  <c r="AGS534"/>
  <c r="AEH534"/>
  <c r="ACR534"/>
  <c r="ABB534"/>
  <c r="AAG534"/>
  <c r="ZL534"/>
  <c r="WF534"/>
  <c r="TU534"/>
  <c r="AFC534"/>
  <c r="ADM534"/>
  <c r="ABW534"/>
  <c r="YQ534"/>
  <c r="XV534"/>
  <c r="XA534"/>
  <c r="VK534"/>
  <c r="UP534"/>
  <c r="AJ535"/>
  <c r="ASU535"/>
  <c r="AUK535"/>
  <c r="ATP535"/>
  <c r="ARZ535"/>
  <c r="ARE535"/>
  <c r="AQJ535"/>
  <c r="AND535"/>
  <c r="APO535"/>
  <c r="AOT535"/>
  <c r="ANY535"/>
  <c r="AMI535"/>
  <c r="ALN535"/>
  <c r="AKS535"/>
  <c r="AJX535"/>
  <c r="AJC535"/>
  <c r="AHM535"/>
  <c r="AGR535"/>
  <c r="AIH535"/>
  <c r="AFB535"/>
  <c r="ADL535"/>
  <c r="ABV535"/>
  <c r="YP535"/>
  <c r="XU535"/>
  <c r="WZ535"/>
  <c r="VJ535"/>
  <c r="UO535"/>
  <c r="AFW535"/>
  <c r="AEG535"/>
  <c r="ACQ535"/>
  <c r="ABA535"/>
  <c r="AAF535"/>
  <c r="ZK535"/>
  <c r="WE535"/>
  <c r="TT535"/>
  <c r="ASW535"/>
  <c r="AUM535"/>
  <c r="ATR535"/>
  <c r="ASB535"/>
  <c r="ARG535"/>
  <c r="AQL535"/>
  <c r="ANF535"/>
  <c r="APQ535"/>
  <c r="AOV535"/>
  <c r="AOA535"/>
  <c r="AMK535"/>
  <c r="ALP535"/>
  <c r="AKU535"/>
  <c r="AJZ535"/>
  <c r="AJE535"/>
  <c r="AHO535"/>
  <c r="AGT535"/>
  <c r="AIJ535"/>
  <c r="AFY535"/>
  <c r="AFD535"/>
  <c r="ADN535"/>
  <c r="ABX535"/>
  <c r="YR535"/>
  <c r="XW535"/>
  <c r="XB535"/>
  <c r="VL535"/>
  <c r="UQ535"/>
  <c r="AEI535"/>
  <c r="ACS535"/>
  <c r="ABC535"/>
  <c r="AAH535"/>
  <c r="ZM535"/>
  <c r="WG535"/>
  <c r="TV535"/>
  <c r="AUL536"/>
  <c r="ATQ536"/>
  <c r="ASV536"/>
  <c r="APP536"/>
  <c r="AOU536"/>
  <c r="ANZ536"/>
  <c r="ASA536"/>
  <c r="ARF536"/>
  <c r="AQK536"/>
  <c r="ANE536"/>
  <c r="AII536"/>
  <c r="AFX536"/>
  <c r="AMJ536"/>
  <c r="ALO536"/>
  <c r="AKT536"/>
  <c r="AJY536"/>
  <c r="AJD536"/>
  <c r="AHN536"/>
  <c r="AGS536"/>
  <c r="AEH536"/>
  <c r="ACR536"/>
  <c r="ABB536"/>
  <c r="AAG536"/>
  <c r="ZL536"/>
  <c r="WF536"/>
  <c r="TU536"/>
  <c r="AFC536"/>
  <c r="ADM536"/>
  <c r="ABW536"/>
  <c r="YQ536"/>
  <c r="XV536"/>
  <c r="XA536"/>
  <c r="VK536"/>
  <c r="UP536"/>
  <c r="AJ537"/>
  <c r="ASU537"/>
  <c r="AUK537"/>
  <c r="ATP537"/>
  <c r="ARZ537"/>
  <c r="ARE537"/>
  <c r="AQJ537"/>
  <c r="AND537"/>
  <c r="APO537"/>
  <c r="AOT537"/>
  <c r="ANY537"/>
  <c r="AMI537"/>
  <c r="ALN537"/>
  <c r="AKS537"/>
  <c r="AJX537"/>
  <c r="AJC537"/>
  <c r="AHM537"/>
  <c r="AGR537"/>
  <c r="AIH537"/>
  <c r="AFB537"/>
  <c r="ADL537"/>
  <c r="ABV537"/>
  <c r="YP537"/>
  <c r="XU537"/>
  <c r="WZ537"/>
  <c r="VJ537"/>
  <c r="UO537"/>
  <c r="AFW537"/>
  <c r="AEG537"/>
  <c r="ACQ537"/>
  <c r="ABA537"/>
  <c r="AAF537"/>
  <c r="ZK537"/>
  <c r="WE537"/>
  <c r="TT537"/>
  <c r="ASW537"/>
  <c r="AUM537"/>
  <c r="ATR537"/>
  <c r="ASB537"/>
  <c r="ARG537"/>
  <c r="AQL537"/>
  <c r="ANF537"/>
  <c r="APQ537"/>
  <c r="AOV537"/>
  <c r="AOA537"/>
  <c r="AMK537"/>
  <c r="ALP537"/>
  <c r="AKU537"/>
  <c r="AJZ537"/>
  <c r="AJE537"/>
  <c r="AHO537"/>
  <c r="AGT537"/>
  <c r="AIJ537"/>
  <c r="AFY537"/>
  <c r="AFD537"/>
  <c r="ADN537"/>
  <c r="ABX537"/>
  <c r="YR537"/>
  <c r="XW537"/>
  <c r="XB537"/>
  <c r="VL537"/>
  <c r="UQ537"/>
  <c r="AEI537"/>
  <c r="ACS537"/>
  <c r="ABC537"/>
  <c r="AAH537"/>
  <c r="ZM537"/>
  <c r="WG537"/>
  <c r="TV537"/>
  <c r="AUL538"/>
  <c r="ATQ538"/>
  <c r="ASV538"/>
  <c r="APP538"/>
  <c r="AOU538"/>
  <c r="ANZ538"/>
  <c r="ASA538"/>
  <c r="ARF538"/>
  <c r="AQK538"/>
  <c r="ANE538"/>
  <c r="AII538"/>
  <c r="AFX538"/>
  <c r="AMJ538"/>
  <c r="ALO538"/>
  <c r="AKT538"/>
  <c r="AJY538"/>
  <c r="AJD538"/>
  <c r="AHN538"/>
  <c r="AGS538"/>
  <c r="AEH538"/>
  <c r="ACR538"/>
  <c r="ABB538"/>
  <c r="AAG538"/>
  <c r="ZL538"/>
  <c r="WF538"/>
  <c r="TU538"/>
  <c r="AFC538"/>
  <c r="ADM538"/>
  <c r="ABW538"/>
  <c r="YQ538"/>
  <c r="XV538"/>
  <c r="XA538"/>
  <c r="VK538"/>
  <c r="UP538"/>
  <c r="DP539"/>
  <c r="ASU539"/>
  <c r="AUK539"/>
  <c r="ATP539"/>
  <c r="ARZ539"/>
  <c r="ARE539"/>
  <c r="AQJ539"/>
  <c r="AND539"/>
  <c r="APO539"/>
  <c r="AOT539"/>
  <c r="ANY539"/>
  <c r="AMI539"/>
  <c r="ALN539"/>
  <c r="AKS539"/>
  <c r="AJX539"/>
  <c r="AJC539"/>
  <c r="AHM539"/>
  <c r="AGR539"/>
  <c r="AIH539"/>
  <c r="AFB539"/>
  <c r="ADL539"/>
  <c r="ABV539"/>
  <c r="YP539"/>
  <c r="XU539"/>
  <c r="WZ539"/>
  <c r="VJ539"/>
  <c r="UO539"/>
  <c r="AFW539"/>
  <c r="AEG539"/>
  <c r="ACQ539"/>
  <c r="ABA539"/>
  <c r="AAF539"/>
  <c r="ZK539"/>
  <c r="WE539"/>
  <c r="TT539"/>
  <c r="ASW539"/>
  <c r="AUM539"/>
  <c r="ATR539"/>
  <c r="ASB539"/>
  <c r="ARG539"/>
  <c r="AQL539"/>
  <c r="ANF539"/>
  <c r="APQ539"/>
  <c r="AOV539"/>
  <c r="AOA539"/>
  <c r="AMK539"/>
  <c r="ALP539"/>
  <c r="AKU539"/>
  <c r="AJZ539"/>
  <c r="AJE539"/>
  <c r="AHO539"/>
  <c r="AGT539"/>
  <c r="AIJ539"/>
  <c r="AFY539"/>
  <c r="AFD539"/>
  <c r="ADN539"/>
  <c r="ABX539"/>
  <c r="YR539"/>
  <c r="XW539"/>
  <c r="XB539"/>
  <c r="VL539"/>
  <c r="UQ539"/>
  <c r="AEI539"/>
  <c r="ACS539"/>
  <c r="ABC539"/>
  <c r="AAH539"/>
  <c r="ZM539"/>
  <c r="WG539"/>
  <c r="TV539"/>
  <c r="AUL540"/>
  <c r="ATQ540"/>
  <c r="ASV540"/>
  <c r="APP540"/>
  <c r="AOU540"/>
  <c r="ANZ540"/>
  <c r="ASA540"/>
  <c r="ARF540"/>
  <c r="AQK540"/>
  <c r="ANE540"/>
  <c r="AII540"/>
  <c r="AFX540"/>
  <c r="AMJ540"/>
  <c r="ALO540"/>
  <c r="AKT540"/>
  <c r="AJY540"/>
  <c r="AJD540"/>
  <c r="AHN540"/>
  <c r="AGS540"/>
  <c r="AEH540"/>
  <c r="ACR540"/>
  <c r="ABB540"/>
  <c r="AAG540"/>
  <c r="ZL540"/>
  <c r="WF540"/>
  <c r="TU540"/>
  <c r="AFC540"/>
  <c r="ADM540"/>
  <c r="ABW540"/>
  <c r="YQ540"/>
  <c r="XV540"/>
  <c r="XA540"/>
  <c r="VK540"/>
  <c r="UP540"/>
  <c r="AJ541"/>
  <c r="ASU541"/>
  <c r="AUK541"/>
  <c r="ATP541"/>
  <c r="ARZ541"/>
  <c r="ARE541"/>
  <c r="AQJ541"/>
  <c r="AND541"/>
  <c r="APO541"/>
  <c r="AOT541"/>
  <c r="ANY541"/>
  <c r="AMI541"/>
  <c r="ALN541"/>
  <c r="AKS541"/>
  <c r="AJX541"/>
  <c r="AJC541"/>
  <c r="AHM541"/>
  <c r="AGR541"/>
  <c r="AIH541"/>
  <c r="AFB541"/>
  <c r="ADL541"/>
  <c r="ABV541"/>
  <c r="YP541"/>
  <c r="XU541"/>
  <c r="WZ541"/>
  <c r="VJ541"/>
  <c r="UO541"/>
  <c r="AFW541"/>
  <c r="AEG541"/>
  <c r="ACQ541"/>
  <c r="ABA541"/>
  <c r="AAF541"/>
  <c r="ZK541"/>
  <c r="WE541"/>
  <c r="TT541"/>
  <c r="ASW541"/>
  <c r="AUM541"/>
  <c r="ATR541"/>
  <c r="ASB541"/>
  <c r="ARG541"/>
  <c r="AQL541"/>
  <c r="ANF541"/>
  <c r="APQ541"/>
  <c r="AOV541"/>
  <c r="AOA541"/>
  <c r="AMK541"/>
  <c r="ALP541"/>
  <c r="AKU541"/>
  <c r="AJZ541"/>
  <c r="AJE541"/>
  <c r="AHO541"/>
  <c r="AGT541"/>
  <c r="AIJ541"/>
  <c r="AFY541"/>
  <c r="AFD541"/>
  <c r="ADN541"/>
  <c r="ABX541"/>
  <c r="YR541"/>
  <c r="XW541"/>
  <c r="XB541"/>
  <c r="VL541"/>
  <c r="UQ541"/>
  <c r="AEI541"/>
  <c r="ACS541"/>
  <c r="ABC541"/>
  <c r="AAH541"/>
  <c r="ZM541"/>
  <c r="WG541"/>
  <c r="TV541"/>
  <c r="AUL542"/>
  <c r="ATQ542"/>
  <c r="ASV542"/>
  <c r="APP542"/>
  <c r="AOU542"/>
  <c r="ANZ542"/>
  <c r="ASA542"/>
  <c r="ARF542"/>
  <c r="AQK542"/>
  <c r="ANE542"/>
  <c r="ALO542"/>
  <c r="AII542"/>
  <c r="AFX542"/>
  <c r="AMJ542"/>
  <c r="AKT542"/>
  <c r="AJY542"/>
  <c r="AJD542"/>
  <c r="AHN542"/>
  <c r="AGS542"/>
  <c r="AEH542"/>
  <c r="ACR542"/>
  <c r="ABB542"/>
  <c r="AAG542"/>
  <c r="ZL542"/>
  <c r="WF542"/>
  <c r="TU542"/>
  <c r="AFC542"/>
  <c r="ADM542"/>
  <c r="ABW542"/>
  <c r="YQ542"/>
  <c r="XV542"/>
  <c r="XA542"/>
  <c r="VK542"/>
  <c r="UP542"/>
  <c r="AJ543"/>
  <c r="ASU543"/>
  <c r="AUK543"/>
  <c r="ATP543"/>
  <c r="ARZ543"/>
  <c r="ARE543"/>
  <c r="AQJ543"/>
  <c r="AND543"/>
  <c r="APO543"/>
  <c r="AOT543"/>
  <c r="ANY543"/>
  <c r="AMI543"/>
  <c r="ALN543"/>
  <c r="AKS543"/>
  <c r="AJX543"/>
  <c r="AJC543"/>
  <c r="AHM543"/>
  <c r="AGR543"/>
  <c r="AIH543"/>
  <c r="AFB543"/>
  <c r="ADL543"/>
  <c r="ABV543"/>
  <c r="YP543"/>
  <c r="XU543"/>
  <c r="WZ543"/>
  <c r="VJ543"/>
  <c r="UO543"/>
  <c r="AFW543"/>
  <c r="AEG543"/>
  <c r="ACQ543"/>
  <c r="ABA543"/>
  <c r="AAF543"/>
  <c r="ZK543"/>
  <c r="WE543"/>
  <c r="TT543"/>
  <c r="ASW543"/>
  <c r="AUM543"/>
  <c r="ATR543"/>
  <c r="ASB543"/>
  <c r="ARG543"/>
  <c r="AQL543"/>
  <c r="ANF543"/>
  <c r="APQ543"/>
  <c r="AOV543"/>
  <c r="AOA543"/>
  <c r="AMK543"/>
  <c r="ALP543"/>
  <c r="AKU543"/>
  <c r="AJZ543"/>
  <c r="AJE543"/>
  <c r="AHO543"/>
  <c r="AGT543"/>
  <c r="AIJ543"/>
  <c r="AFY543"/>
  <c r="AFD543"/>
  <c r="ADN543"/>
  <c r="ABX543"/>
  <c r="YR543"/>
  <c r="XW543"/>
  <c r="XB543"/>
  <c r="VL543"/>
  <c r="UQ543"/>
  <c r="AEI543"/>
  <c r="ACS543"/>
  <c r="ABC543"/>
  <c r="AAH543"/>
  <c r="ZM543"/>
  <c r="WG543"/>
  <c r="TV543"/>
  <c r="AUL544"/>
  <c r="ATQ544"/>
  <c r="ASV544"/>
  <c r="APP544"/>
  <c r="AOU544"/>
  <c r="ANZ544"/>
  <c r="ASA544"/>
  <c r="ARF544"/>
  <c r="AQK544"/>
  <c r="ANE544"/>
  <c r="ALO544"/>
  <c r="AII544"/>
  <c r="AFX544"/>
  <c r="AMJ544"/>
  <c r="AKT544"/>
  <c r="AJY544"/>
  <c r="AJD544"/>
  <c r="AHN544"/>
  <c r="AGS544"/>
  <c r="AEH544"/>
  <c r="ACR544"/>
  <c r="ABB544"/>
  <c r="AAG544"/>
  <c r="ZL544"/>
  <c r="WF544"/>
  <c r="TU544"/>
  <c r="AFC544"/>
  <c r="ADM544"/>
  <c r="ABW544"/>
  <c r="YQ544"/>
  <c r="XV544"/>
  <c r="XA544"/>
  <c r="VK544"/>
  <c r="UP544"/>
  <c r="AJ545"/>
  <c r="ASU545"/>
  <c r="AUK545"/>
  <c r="ATP545"/>
  <c r="ARZ545"/>
  <c r="ARE545"/>
  <c r="AQJ545"/>
  <c r="AND545"/>
  <c r="APO545"/>
  <c r="AOT545"/>
  <c r="ANY545"/>
  <c r="AMI545"/>
  <c r="ALN545"/>
  <c r="AKS545"/>
  <c r="AJX545"/>
  <c r="AJC545"/>
  <c r="AHM545"/>
  <c r="AGR545"/>
  <c r="AIH545"/>
  <c r="AFB545"/>
  <c r="ADL545"/>
  <c r="ABV545"/>
  <c r="YP545"/>
  <c r="XU545"/>
  <c r="WZ545"/>
  <c r="VJ545"/>
  <c r="UO545"/>
  <c r="AFW545"/>
  <c r="AEG545"/>
  <c r="ACQ545"/>
  <c r="ABA545"/>
  <c r="AAF545"/>
  <c r="ZK545"/>
  <c r="WE545"/>
  <c r="TT545"/>
  <c r="ASW545"/>
  <c r="AUM545"/>
  <c r="ATR545"/>
  <c r="ASB545"/>
  <c r="ARG545"/>
  <c r="AQL545"/>
  <c r="ANF545"/>
  <c r="APQ545"/>
  <c r="AOV545"/>
  <c r="AOA545"/>
  <c r="AMK545"/>
  <c r="ALP545"/>
  <c r="AKU545"/>
  <c r="AJZ545"/>
  <c r="AJE545"/>
  <c r="AHO545"/>
  <c r="AGT545"/>
  <c r="AIJ545"/>
  <c r="AFY545"/>
  <c r="AFD545"/>
  <c r="ADN545"/>
  <c r="ABX545"/>
  <c r="YR545"/>
  <c r="XW545"/>
  <c r="XB545"/>
  <c r="VL545"/>
  <c r="UQ545"/>
  <c r="AEI545"/>
  <c r="ACS545"/>
  <c r="ABC545"/>
  <c r="AAH545"/>
  <c r="ZM545"/>
  <c r="WG545"/>
  <c r="TV545"/>
  <c r="AUL546"/>
  <c r="ATQ546"/>
  <c r="ASV546"/>
  <c r="APP546"/>
  <c r="AOU546"/>
  <c r="ANZ546"/>
  <c r="ASA546"/>
  <c r="ARF546"/>
  <c r="AQK546"/>
  <c r="ANE546"/>
  <c r="ALO546"/>
  <c r="AII546"/>
  <c r="AFX546"/>
  <c r="AMJ546"/>
  <c r="AKT546"/>
  <c r="AJY546"/>
  <c r="AJD546"/>
  <c r="AHN546"/>
  <c r="AGS546"/>
  <c r="AEH546"/>
  <c r="ACR546"/>
  <c r="ABB546"/>
  <c r="AAG546"/>
  <c r="ZL546"/>
  <c r="WF546"/>
  <c r="TU546"/>
  <c r="AFC546"/>
  <c r="ADM546"/>
  <c r="ABW546"/>
  <c r="YQ546"/>
  <c r="XV546"/>
  <c r="XA546"/>
  <c r="VK546"/>
  <c r="UP546"/>
  <c r="AUN549"/>
  <c r="ATS549"/>
  <c r="ASX549"/>
  <c r="ARH549"/>
  <c r="AQM549"/>
  <c r="APR549"/>
  <c r="ASC549"/>
  <c r="AOW549"/>
  <c r="AOB549"/>
  <c r="ANG549"/>
  <c r="AML549"/>
  <c r="AKV549"/>
  <c r="AKA549"/>
  <c r="AJF549"/>
  <c r="AIK549"/>
  <c r="AGU549"/>
  <c r="AFZ549"/>
  <c r="ALQ549"/>
  <c r="AFE549"/>
  <c r="AEJ549"/>
  <c r="ACT549"/>
  <c r="ABD549"/>
  <c r="XX549"/>
  <c r="XC549"/>
  <c r="WH549"/>
  <c r="AHP549"/>
  <c r="ADO549"/>
  <c r="ABY549"/>
  <c r="AAI549"/>
  <c r="ZN549"/>
  <c r="YS549"/>
  <c r="VM549"/>
  <c r="UR549"/>
  <c r="TW549"/>
  <c r="AUP549"/>
  <c r="ATU549"/>
  <c r="ASZ549"/>
  <c r="ARJ549"/>
  <c r="AQO549"/>
  <c r="APT549"/>
  <c r="ASE549"/>
  <c r="AOY549"/>
  <c r="AOD549"/>
  <c r="ANI549"/>
  <c r="ALS549"/>
  <c r="AKX549"/>
  <c r="AKC549"/>
  <c r="AJH549"/>
  <c r="AIM549"/>
  <c r="AGW549"/>
  <c r="AGB549"/>
  <c r="AMN549"/>
  <c r="AHR549"/>
  <c r="AFG549"/>
  <c r="AEL549"/>
  <c r="ACV549"/>
  <c r="ABF549"/>
  <c r="XZ549"/>
  <c r="XE549"/>
  <c r="WJ549"/>
  <c r="ADQ549"/>
  <c r="ACA549"/>
  <c r="AAK549"/>
  <c r="ZP549"/>
  <c r="YU549"/>
  <c r="VO549"/>
  <c r="UT549"/>
  <c r="TY549"/>
  <c r="AUO550"/>
  <c r="ATT550"/>
  <c r="ASY550"/>
  <c r="ARI550"/>
  <c r="AQN550"/>
  <c r="APS550"/>
  <c r="ASD550"/>
  <c r="AOX550"/>
  <c r="AOC550"/>
  <c r="ANH550"/>
  <c r="AMM550"/>
  <c r="AKW550"/>
  <c r="AKB550"/>
  <c r="AJG550"/>
  <c r="AIL550"/>
  <c r="AGV550"/>
  <c r="AGA550"/>
  <c r="ALR550"/>
  <c r="AFF550"/>
  <c r="AEK550"/>
  <c r="ACU550"/>
  <c r="ABE550"/>
  <c r="XY550"/>
  <c r="XD550"/>
  <c r="WI550"/>
  <c r="AHQ550"/>
  <c r="ADP550"/>
  <c r="ABZ550"/>
  <c r="AAJ550"/>
  <c r="ZO550"/>
  <c r="YT550"/>
  <c r="VN550"/>
  <c r="US550"/>
  <c r="TX550"/>
  <c r="AUN551"/>
  <c r="ATS551"/>
  <c r="ASX551"/>
  <c r="ARH551"/>
  <c r="AQM551"/>
  <c r="APR551"/>
  <c r="ASC551"/>
  <c r="AOW551"/>
  <c r="AOB551"/>
  <c r="ANG551"/>
  <c r="ALQ551"/>
  <c r="AKV551"/>
  <c r="AKA551"/>
  <c r="AJF551"/>
  <c r="AIK551"/>
  <c r="AGU551"/>
  <c r="AFZ551"/>
  <c r="AML551"/>
  <c r="AHP551"/>
  <c r="AFE551"/>
  <c r="AEJ551"/>
  <c r="ACT551"/>
  <c r="ABD551"/>
  <c r="XX551"/>
  <c r="XC551"/>
  <c r="WH551"/>
  <c r="ADO551"/>
  <c r="ABY551"/>
  <c r="AAI551"/>
  <c r="ZN551"/>
  <c r="YS551"/>
  <c r="VM551"/>
  <c r="UR551"/>
  <c r="TW551"/>
  <c r="CZ551"/>
  <c r="AUP551"/>
  <c r="ATU551"/>
  <c r="ASZ551"/>
  <c r="ARJ551"/>
  <c r="AQO551"/>
  <c r="APT551"/>
  <c r="ASE551"/>
  <c r="AOY551"/>
  <c r="AOD551"/>
  <c r="ANI551"/>
  <c r="AMN551"/>
  <c r="AKX551"/>
  <c r="AKC551"/>
  <c r="AJH551"/>
  <c r="AIM551"/>
  <c r="AGW551"/>
  <c r="AGB551"/>
  <c r="ALS551"/>
  <c r="AFG551"/>
  <c r="AEL551"/>
  <c r="ACV551"/>
  <c r="ABF551"/>
  <c r="XZ551"/>
  <c r="XE551"/>
  <c r="WJ551"/>
  <c r="AHR551"/>
  <c r="ADQ551"/>
  <c r="ACA551"/>
  <c r="AAK551"/>
  <c r="ZP551"/>
  <c r="YU551"/>
  <c r="VO551"/>
  <c r="UT551"/>
  <c r="TY551"/>
  <c r="AUO552"/>
  <c r="ATT552"/>
  <c r="ASY552"/>
  <c r="ASD552"/>
  <c r="ARI552"/>
  <c r="AQN552"/>
  <c r="APS552"/>
  <c r="AOX552"/>
  <c r="AOC552"/>
  <c r="ANH552"/>
  <c r="ALR552"/>
  <c r="AKW552"/>
  <c r="AKB552"/>
  <c r="AJG552"/>
  <c r="AIL552"/>
  <c r="AGV552"/>
  <c r="AGA552"/>
  <c r="AMM552"/>
  <c r="AHQ552"/>
  <c r="AFF552"/>
  <c r="AEK552"/>
  <c r="ACU552"/>
  <c r="ABE552"/>
  <c r="XY552"/>
  <c r="XD552"/>
  <c r="WI552"/>
  <c r="ADP552"/>
  <c r="ABZ552"/>
  <c r="AAJ552"/>
  <c r="ZO552"/>
  <c r="YT552"/>
  <c r="VN552"/>
  <c r="US552"/>
  <c r="TX552"/>
  <c r="TC552"/>
  <c r="ASC553"/>
  <c r="AUN553"/>
  <c r="ATS553"/>
  <c r="ASX553"/>
  <c r="ARH553"/>
  <c r="AQM553"/>
  <c r="APR553"/>
  <c r="AOW553"/>
  <c r="AOB553"/>
  <c r="ANG553"/>
  <c r="AML553"/>
  <c r="AKV553"/>
  <c r="AKA553"/>
  <c r="AJF553"/>
  <c r="AIK553"/>
  <c r="AGU553"/>
  <c r="AFZ553"/>
  <c r="ALQ553"/>
  <c r="AFE553"/>
  <c r="AEJ553"/>
  <c r="ACT553"/>
  <c r="ABD553"/>
  <c r="XX553"/>
  <c r="XC553"/>
  <c r="WH553"/>
  <c r="AHP553"/>
  <c r="ADO553"/>
  <c r="ABY553"/>
  <c r="AAI553"/>
  <c r="ZN553"/>
  <c r="YS553"/>
  <c r="VM553"/>
  <c r="UR553"/>
  <c r="TW553"/>
  <c r="TB553"/>
  <c r="ASE553"/>
  <c r="AUP553"/>
  <c r="ATU553"/>
  <c r="ASZ553"/>
  <c r="ARJ553"/>
  <c r="AQO553"/>
  <c r="APT553"/>
  <c r="AOY553"/>
  <c r="AOD553"/>
  <c r="ANI553"/>
  <c r="ALS553"/>
  <c r="AKX553"/>
  <c r="AKC553"/>
  <c r="AJH553"/>
  <c r="AIM553"/>
  <c r="AGW553"/>
  <c r="AGB553"/>
  <c r="AMN553"/>
  <c r="AHR553"/>
  <c r="AFG553"/>
  <c r="AEL553"/>
  <c r="ACV553"/>
  <c r="ABF553"/>
  <c r="XZ553"/>
  <c r="XE553"/>
  <c r="WJ553"/>
  <c r="ADQ553"/>
  <c r="ACA553"/>
  <c r="AAK553"/>
  <c r="ZP553"/>
  <c r="YU553"/>
  <c r="VO553"/>
  <c r="UT553"/>
  <c r="TY553"/>
  <c r="TD553"/>
  <c r="CY554"/>
  <c r="ASD554"/>
  <c r="AUO554"/>
  <c r="ATT554"/>
  <c r="ASY554"/>
  <c r="ARI554"/>
  <c r="AQN554"/>
  <c r="APS554"/>
  <c r="AOX554"/>
  <c r="AOC554"/>
  <c r="ANH554"/>
  <c r="AMM554"/>
  <c r="AKW554"/>
  <c r="AKB554"/>
  <c r="AJG554"/>
  <c r="AIL554"/>
  <c r="AGV554"/>
  <c r="AGA554"/>
  <c r="ALR554"/>
  <c r="AFF554"/>
  <c r="AEK554"/>
  <c r="ACU554"/>
  <c r="ABE554"/>
  <c r="XY554"/>
  <c r="XD554"/>
  <c r="WI554"/>
  <c r="AHQ554"/>
  <c r="ADP554"/>
  <c r="ABZ554"/>
  <c r="AAJ554"/>
  <c r="ZO554"/>
  <c r="YT554"/>
  <c r="VN554"/>
  <c r="US554"/>
  <c r="TX554"/>
  <c r="TC554"/>
  <c r="ASC555"/>
  <c r="AUN555"/>
  <c r="ATS555"/>
  <c r="ASX555"/>
  <c r="ARH555"/>
  <c r="AQM555"/>
  <c r="APR555"/>
  <c r="AOW555"/>
  <c r="AOB555"/>
  <c r="ANG555"/>
  <c r="ALQ555"/>
  <c r="AKV555"/>
  <c r="AKA555"/>
  <c r="AJF555"/>
  <c r="AIK555"/>
  <c r="AGU555"/>
  <c r="AFZ555"/>
  <c r="AML555"/>
  <c r="AHP555"/>
  <c r="AFE555"/>
  <c r="AEJ555"/>
  <c r="ACT555"/>
  <c r="ABD555"/>
  <c r="XX555"/>
  <c r="XC555"/>
  <c r="WH555"/>
  <c r="ADO555"/>
  <c r="ABY555"/>
  <c r="AAI555"/>
  <c r="ZN555"/>
  <c r="YS555"/>
  <c r="VM555"/>
  <c r="UR555"/>
  <c r="TW555"/>
  <c r="TB555"/>
  <c r="ASE555"/>
  <c r="AUP555"/>
  <c r="ATU555"/>
  <c r="ASZ555"/>
  <c r="ARJ555"/>
  <c r="AQO555"/>
  <c r="APT555"/>
  <c r="AOY555"/>
  <c r="AOD555"/>
  <c r="ANI555"/>
  <c r="AMN555"/>
  <c r="AKX555"/>
  <c r="AKC555"/>
  <c r="AJH555"/>
  <c r="AIM555"/>
  <c r="AGW555"/>
  <c r="AGB555"/>
  <c r="ALS555"/>
  <c r="AFG555"/>
  <c r="AEL555"/>
  <c r="ACV555"/>
  <c r="ABF555"/>
  <c r="XZ555"/>
  <c r="XE555"/>
  <c r="WJ555"/>
  <c r="AHR555"/>
  <c r="ADQ555"/>
  <c r="ACA555"/>
  <c r="AAK555"/>
  <c r="ZP555"/>
  <c r="YU555"/>
  <c r="VO555"/>
  <c r="UT555"/>
  <c r="TY555"/>
  <c r="TD555"/>
  <c r="ASD556"/>
  <c r="AUO556"/>
  <c r="ATT556"/>
  <c r="ASY556"/>
  <c r="ARI556"/>
  <c r="AQN556"/>
  <c r="APS556"/>
  <c r="AOX556"/>
  <c r="AOC556"/>
  <c r="ANH556"/>
  <c r="ALR556"/>
  <c r="AKW556"/>
  <c r="AKB556"/>
  <c r="AJG556"/>
  <c r="AIL556"/>
  <c r="AGV556"/>
  <c r="AGA556"/>
  <c r="AMM556"/>
  <c r="AHQ556"/>
  <c r="AFF556"/>
  <c r="AEK556"/>
  <c r="ACU556"/>
  <c r="ABE556"/>
  <c r="XY556"/>
  <c r="XD556"/>
  <c r="WI556"/>
  <c r="ADP556"/>
  <c r="ABZ556"/>
  <c r="AAJ556"/>
  <c r="ZO556"/>
  <c r="YT556"/>
  <c r="VN556"/>
  <c r="US556"/>
  <c r="TX556"/>
  <c r="TC556"/>
  <c r="CX557"/>
  <c r="ASC557"/>
  <c r="AUN557"/>
  <c r="ATS557"/>
  <c r="ASX557"/>
  <c r="ARH557"/>
  <c r="AQM557"/>
  <c r="APR557"/>
  <c r="AOW557"/>
  <c r="AOB557"/>
  <c r="ANG557"/>
  <c r="AML557"/>
  <c r="AKV557"/>
  <c r="AKA557"/>
  <c r="AJF557"/>
  <c r="AIK557"/>
  <c r="AGU557"/>
  <c r="AFZ557"/>
  <c r="ALQ557"/>
  <c r="AFE557"/>
  <c r="AEJ557"/>
  <c r="ACT557"/>
  <c r="ABD557"/>
  <c r="XX557"/>
  <c r="XC557"/>
  <c r="WH557"/>
  <c r="AHP557"/>
  <c r="ADO557"/>
  <c r="ABY557"/>
  <c r="AAI557"/>
  <c r="ZN557"/>
  <c r="YS557"/>
  <c r="VM557"/>
  <c r="UR557"/>
  <c r="TW557"/>
  <c r="TB557"/>
  <c r="ASE557"/>
  <c r="AUP557"/>
  <c r="ATU557"/>
  <c r="ASZ557"/>
  <c r="ARJ557"/>
  <c r="AQO557"/>
  <c r="APT557"/>
  <c r="AOY557"/>
  <c r="AOD557"/>
  <c r="ANI557"/>
  <c r="ALS557"/>
  <c r="AKX557"/>
  <c r="AKC557"/>
  <c r="AJH557"/>
  <c r="AIM557"/>
  <c r="AGW557"/>
  <c r="AGB557"/>
  <c r="AMN557"/>
  <c r="AHR557"/>
  <c r="AFG557"/>
  <c r="AEL557"/>
  <c r="ACV557"/>
  <c r="ABF557"/>
  <c r="XZ557"/>
  <c r="XE557"/>
  <c r="WJ557"/>
  <c r="ADQ557"/>
  <c r="ACA557"/>
  <c r="AAK557"/>
  <c r="ZP557"/>
  <c r="YU557"/>
  <c r="VO557"/>
  <c r="UT557"/>
  <c r="TY557"/>
  <c r="TD557"/>
  <c r="ASD558"/>
  <c r="AUO558"/>
  <c r="ATT558"/>
  <c r="ASY558"/>
  <c r="ARI558"/>
  <c r="AQN558"/>
  <c r="APS558"/>
  <c r="AOX558"/>
  <c r="AOC558"/>
  <c r="ANH558"/>
  <c r="AMM558"/>
  <c r="AKW558"/>
  <c r="AKB558"/>
  <c r="AJG558"/>
  <c r="AIL558"/>
  <c r="AGV558"/>
  <c r="AGA558"/>
  <c r="ALR558"/>
  <c r="AFF558"/>
  <c r="AEK558"/>
  <c r="ACU558"/>
  <c r="ABE558"/>
  <c r="XY558"/>
  <c r="XD558"/>
  <c r="WI558"/>
  <c r="AHQ558"/>
  <c r="ADP558"/>
  <c r="ABZ558"/>
  <c r="AAJ558"/>
  <c r="ZO558"/>
  <c r="YT558"/>
  <c r="VN558"/>
  <c r="US558"/>
  <c r="TX558"/>
  <c r="TC558"/>
  <c r="AUN533"/>
  <c r="ATS533"/>
  <c r="ASX533"/>
  <c r="APR533"/>
  <c r="AOW533"/>
  <c r="AOB533"/>
  <c r="ASC533"/>
  <c r="ARH533"/>
  <c r="AQM533"/>
  <c r="ANG533"/>
  <c r="AIK533"/>
  <c r="AFZ533"/>
  <c r="AML533"/>
  <c r="ALQ533"/>
  <c r="AKV533"/>
  <c r="AKA533"/>
  <c r="AJF533"/>
  <c r="AHP533"/>
  <c r="AGU533"/>
  <c r="AEJ533"/>
  <c r="ACT533"/>
  <c r="ABD533"/>
  <c r="AAI533"/>
  <c r="ZN533"/>
  <c r="WH533"/>
  <c r="TW533"/>
  <c r="AFE533"/>
  <c r="ADO533"/>
  <c r="ABY533"/>
  <c r="YS533"/>
  <c r="XX533"/>
  <c r="XC533"/>
  <c r="VM533"/>
  <c r="UR533"/>
  <c r="CZ533"/>
  <c r="AUP533"/>
  <c r="ATU533"/>
  <c r="ASZ533"/>
  <c r="APT533"/>
  <c r="AOY533"/>
  <c r="AOD533"/>
  <c r="ASE533"/>
  <c r="ARJ533"/>
  <c r="AQO533"/>
  <c r="ANI533"/>
  <c r="AMN533"/>
  <c r="AIM533"/>
  <c r="AGB533"/>
  <c r="ALS533"/>
  <c r="AKX533"/>
  <c r="AKC533"/>
  <c r="AJH533"/>
  <c r="AEL533"/>
  <c r="ACV533"/>
  <c r="ABF533"/>
  <c r="AAK533"/>
  <c r="ZP533"/>
  <c r="WJ533"/>
  <c r="TY533"/>
  <c r="AHR533"/>
  <c r="AGW533"/>
  <c r="AFG533"/>
  <c r="ADQ533"/>
  <c r="ACA533"/>
  <c r="YU533"/>
  <c r="XZ533"/>
  <c r="XE533"/>
  <c r="VO533"/>
  <c r="UT533"/>
  <c r="ASY534"/>
  <c r="AUO534"/>
  <c r="ATT534"/>
  <c r="ASD534"/>
  <c r="ARI534"/>
  <c r="AQN534"/>
  <c r="APS534"/>
  <c r="AOX534"/>
  <c r="AOC534"/>
  <c r="AMM534"/>
  <c r="ALR534"/>
  <c r="AKW534"/>
  <c r="AKB534"/>
  <c r="AJG534"/>
  <c r="AHQ534"/>
  <c r="AGV534"/>
  <c r="ANH534"/>
  <c r="AIL534"/>
  <c r="AGA534"/>
  <c r="AFF534"/>
  <c r="ADP534"/>
  <c r="ABZ534"/>
  <c r="YT534"/>
  <c r="XY534"/>
  <c r="XD534"/>
  <c r="VN534"/>
  <c r="US534"/>
  <c r="AEK534"/>
  <c r="ACU534"/>
  <c r="ABE534"/>
  <c r="AAJ534"/>
  <c r="ZO534"/>
  <c r="WI534"/>
  <c r="TX534"/>
  <c r="AUN535"/>
  <c r="ATS535"/>
  <c r="ASX535"/>
  <c r="APR535"/>
  <c r="AOW535"/>
  <c r="AOB535"/>
  <c r="ASC535"/>
  <c r="ARH535"/>
  <c r="AQM535"/>
  <c r="ANG535"/>
  <c r="AIK535"/>
  <c r="AFZ535"/>
  <c r="AML535"/>
  <c r="ALQ535"/>
  <c r="AKV535"/>
  <c r="AKA535"/>
  <c r="AJF535"/>
  <c r="AHP535"/>
  <c r="AGU535"/>
  <c r="AEJ535"/>
  <c r="ACT535"/>
  <c r="ABD535"/>
  <c r="AAI535"/>
  <c r="ZN535"/>
  <c r="WH535"/>
  <c r="TW535"/>
  <c r="AFE535"/>
  <c r="ADO535"/>
  <c r="ABY535"/>
  <c r="YS535"/>
  <c r="XX535"/>
  <c r="XC535"/>
  <c r="VM535"/>
  <c r="UR535"/>
  <c r="CZ535"/>
  <c r="AUP535"/>
  <c r="ATU535"/>
  <c r="ASZ535"/>
  <c r="APT535"/>
  <c r="AOY535"/>
  <c r="AOD535"/>
  <c r="ASE535"/>
  <c r="ARJ535"/>
  <c r="AQO535"/>
  <c r="ANI535"/>
  <c r="AMN535"/>
  <c r="AIM535"/>
  <c r="AGB535"/>
  <c r="ALS535"/>
  <c r="AKX535"/>
  <c r="AKC535"/>
  <c r="AJH535"/>
  <c r="AEL535"/>
  <c r="ACV535"/>
  <c r="ABF535"/>
  <c r="AAK535"/>
  <c r="ZP535"/>
  <c r="WJ535"/>
  <c r="TY535"/>
  <c r="AHR535"/>
  <c r="AGW535"/>
  <c r="AFG535"/>
  <c r="ADQ535"/>
  <c r="ACA535"/>
  <c r="YU535"/>
  <c r="XZ535"/>
  <c r="XE535"/>
  <c r="VO535"/>
  <c r="UT535"/>
  <c r="ASY536"/>
  <c r="AUO536"/>
  <c r="ATT536"/>
  <c r="ASD536"/>
  <c r="ARI536"/>
  <c r="AQN536"/>
  <c r="ANH536"/>
  <c r="APS536"/>
  <c r="AOX536"/>
  <c r="AOC536"/>
  <c r="AMM536"/>
  <c r="ALR536"/>
  <c r="AKW536"/>
  <c r="AKB536"/>
  <c r="AJG536"/>
  <c r="AHQ536"/>
  <c r="AGV536"/>
  <c r="AIL536"/>
  <c r="AGA536"/>
  <c r="AFF536"/>
  <c r="ADP536"/>
  <c r="ABZ536"/>
  <c r="YT536"/>
  <c r="XY536"/>
  <c r="XD536"/>
  <c r="VN536"/>
  <c r="US536"/>
  <c r="AEK536"/>
  <c r="ACU536"/>
  <c r="ABE536"/>
  <c r="AAJ536"/>
  <c r="ZO536"/>
  <c r="WI536"/>
  <c r="TX536"/>
  <c r="AUN537"/>
  <c r="ATS537"/>
  <c r="ASX537"/>
  <c r="APR537"/>
  <c r="AOW537"/>
  <c r="AOB537"/>
  <c r="ASC537"/>
  <c r="ARH537"/>
  <c r="AQM537"/>
  <c r="ANG537"/>
  <c r="AIK537"/>
  <c r="AFZ537"/>
  <c r="AML537"/>
  <c r="ALQ537"/>
  <c r="AKV537"/>
  <c r="AKA537"/>
  <c r="AJF537"/>
  <c r="AHP537"/>
  <c r="AGU537"/>
  <c r="AEJ537"/>
  <c r="ACT537"/>
  <c r="ABD537"/>
  <c r="AAI537"/>
  <c r="ZN537"/>
  <c r="WH537"/>
  <c r="TW537"/>
  <c r="AFE537"/>
  <c r="ADO537"/>
  <c r="ABY537"/>
  <c r="YS537"/>
  <c r="XX537"/>
  <c r="XC537"/>
  <c r="VM537"/>
  <c r="UR537"/>
  <c r="CZ537"/>
  <c r="AUP537"/>
  <c r="ATU537"/>
  <c r="ASZ537"/>
  <c r="APT537"/>
  <c r="AOY537"/>
  <c r="AOD537"/>
  <c r="ASE537"/>
  <c r="ARJ537"/>
  <c r="AQO537"/>
  <c r="ANI537"/>
  <c r="AMN537"/>
  <c r="AIM537"/>
  <c r="AGB537"/>
  <c r="ALS537"/>
  <c r="AKX537"/>
  <c r="AKC537"/>
  <c r="AJH537"/>
  <c r="AEL537"/>
  <c r="ACV537"/>
  <c r="ABF537"/>
  <c r="AAK537"/>
  <c r="ZP537"/>
  <c r="WJ537"/>
  <c r="TY537"/>
  <c r="AHR537"/>
  <c r="AGW537"/>
  <c r="AFG537"/>
  <c r="ADQ537"/>
  <c r="ACA537"/>
  <c r="YU537"/>
  <c r="XZ537"/>
  <c r="XE537"/>
  <c r="VO537"/>
  <c r="UT537"/>
  <c r="ASY538"/>
  <c r="AUO538"/>
  <c r="ATT538"/>
  <c r="ASD538"/>
  <c r="ARI538"/>
  <c r="AQN538"/>
  <c r="ANH538"/>
  <c r="APS538"/>
  <c r="AOX538"/>
  <c r="AOC538"/>
  <c r="AMM538"/>
  <c r="ALR538"/>
  <c r="AKW538"/>
  <c r="AKB538"/>
  <c r="AJG538"/>
  <c r="AHQ538"/>
  <c r="AGV538"/>
  <c r="AIL538"/>
  <c r="AGA538"/>
  <c r="AFF538"/>
  <c r="ADP538"/>
  <c r="ABZ538"/>
  <c r="YT538"/>
  <c r="XY538"/>
  <c r="XD538"/>
  <c r="VN538"/>
  <c r="US538"/>
  <c r="AEK538"/>
  <c r="ACU538"/>
  <c r="ABE538"/>
  <c r="AAJ538"/>
  <c r="ZO538"/>
  <c r="WI538"/>
  <c r="TX538"/>
  <c r="AUN539"/>
  <c r="ATS539"/>
  <c r="ASX539"/>
  <c r="APR539"/>
  <c r="AOW539"/>
  <c r="AOB539"/>
  <c r="ASC539"/>
  <c r="ARH539"/>
  <c r="AQM539"/>
  <c r="ANG539"/>
  <c r="AIK539"/>
  <c r="AFZ539"/>
  <c r="AML539"/>
  <c r="ALQ539"/>
  <c r="AKV539"/>
  <c r="AKA539"/>
  <c r="AJF539"/>
  <c r="AHP539"/>
  <c r="AGU539"/>
  <c r="AEJ539"/>
  <c r="ACT539"/>
  <c r="ABD539"/>
  <c r="AAI539"/>
  <c r="ZN539"/>
  <c r="WH539"/>
  <c r="TW539"/>
  <c r="AFE539"/>
  <c r="ADO539"/>
  <c r="ABY539"/>
  <c r="YS539"/>
  <c r="XX539"/>
  <c r="XC539"/>
  <c r="VM539"/>
  <c r="UR539"/>
  <c r="CZ539"/>
  <c r="AUP539"/>
  <c r="ATU539"/>
  <c r="ASZ539"/>
  <c r="APT539"/>
  <c r="AOY539"/>
  <c r="AOD539"/>
  <c r="ASE539"/>
  <c r="ARJ539"/>
  <c r="AQO539"/>
  <c r="ANI539"/>
  <c r="AMN539"/>
  <c r="AIM539"/>
  <c r="AGB539"/>
  <c r="ALS539"/>
  <c r="AKX539"/>
  <c r="AKC539"/>
  <c r="AJH539"/>
  <c r="AEL539"/>
  <c r="ACV539"/>
  <c r="ABF539"/>
  <c r="AAK539"/>
  <c r="ZP539"/>
  <c r="WJ539"/>
  <c r="TY539"/>
  <c r="AHR539"/>
  <c r="AGW539"/>
  <c r="AFG539"/>
  <c r="ADQ539"/>
  <c r="ACA539"/>
  <c r="YU539"/>
  <c r="XZ539"/>
  <c r="XE539"/>
  <c r="VO539"/>
  <c r="UT539"/>
  <c r="ASY540"/>
  <c r="AUO540"/>
  <c r="ATT540"/>
  <c r="ASD540"/>
  <c r="ARI540"/>
  <c r="AQN540"/>
  <c r="ANH540"/>
  <c r="APS540"/>
  <c r="AOX540"/>
  <c r="AOC540"/>
  <c r="AMM540"/>
  <c r="ALR540"/>
  <c r="AKW540"/>
  <c r="AKB540"/>
  <c r="AJG540"/>
  <c r="AHQ540"/>
  <c r="AGV540"/>
  <c r="AIL540"/>
  <c r="AGA540"/>
  <c r="AFF540"/>
  <c r="ADP540"/>
  <c r="ABZ540"/>
  <c r="YT540"/>
  <c r="XY540"/>
  <c r="XD540"/>
  <c r="VN540"/>
  <c r="US540"/>
  <c r="AEK540"/>
  <c r="ACU540"/>
  <c r="ABE540"/>
  <c r="AAJ540"/>
  <c r="ZO540"/>
  <c r="WI540"/>
  <c r="TX540"/>
  <c r="AUN541"/>
  <c r="ATS541"/>
  <c r="ASX541"/>
  <c r="APR541"/>
  <c r="AOW541"/>
  <c r="AOB541"/>
  <c r="ASC541"/>
  <c r="ARH541"/>
  <c r="AQM541"/>
  <c r="ANG541"/>
  <c r="AIK541"/>
  <c r="AFZ541"/>
  <c r="AML541"/>
  <c r="ALQ541"/>
  <c r="AKV541"/>
  <c r="AKA541"/>
  <c r="AJF541"/>
  <c r="AHP541"/>
  <c r="AGU541"/>
  <c r="AEJ541"/>
  <c r="ACT541"/>
  <c r="ABD541"/>
  <c r="AAI541"/>
  <c r="ZN541"/>
  <c r="WH541"/>
  <c r="TW541"/>
  <c r="AFE541"/>
  <c r="ADO541"/>
  <c r="ABY541"/>
  <c r="YS541"/>
  <c r="XX541"/>
  <c r="XC541"/>
  <c r="VM541"/>
  <c r="UR541"/>
  <c r="CZ541"/>
  <c r="AUP541"/>
  <c r="ATU541"/>
  <c r="ASZ541"/>
  <c r="APT541"/>
  <c r="AOY541"/>
  <c r="AOD541"/>
  <c r="ASE541"/>
  <c r="ARJ541"/>
  <c r="AQO541"/>
  <c r="ANI541"/>
  <c r="AMN541"/>
  <c r="AIM541"/>
  <c r="AGB541"/>
  <c r="ALS541"/>
  <c r="AKX541"/>
  <c r="AKC541"/>
  <c r="AJH541"/>
  <c r="AEL541"/>
  <c r="ACV541"/>
  <c r="ABF541"/>
  <c r="AAK541"/>
  <c r="ZP541"/>
  <c r="WJ541"/>
  <c r="TY541"/>
  <c r="AHR541"/>
  <c r="AGW541"/>
  <c r="AFG541"/>
  <c r="ADQ541"/>
  <c r="ACA541"/>
  <c r="YU541"/>
  <c r="XZ541"/>
  <c r="XE541"/>
  <c r="VO541"/>
  <c r="UT541"/>
  <c r="ASY542"/>
  <c r="AUO542"/>
  <c r="ATT542"/>
  <c r="ASD542"/>
  <c r="ARI542"/>
  <c r="AQN542"/>
  <c r="ANH542"/>
  <c r="APS542"/>
  <c r="AOX542"/>
  <c r="AOC542"/>
  <c r="AMM542"/>
  <c r="ALR542"/>
  <c r="AKW542"/>
  <c r="AKB542"/>
  <c r="AJG542"/>
  <c r="AHQ542"/>
  <c r="AGV542"/>
  <c r="AIL542"/>
  <c r="AGA542"/>
  <c r="AFF542"/>
  <c r="ADP542"/>
  <c r="ABZ542"/>
  <c r="YT542"/>
  <c r="XY542"/>
  <c r="XD542"/>
  <c r="VN542"/>
  <c r="US542"/>
  <c r="AEK542"/>
  <c r="ACU542"/>
  <c r="ABE542"/>
  <c r="AAJ542"/>
  <c r="ZO542"/>
  <c r="WI542"/>
  <c r="TX542"/>
  <c r="AUN543"/>
  <c r="ATS543"/>
  <c r="ASX543"/>
  <c r="APR543"/>
  <c r="AOW543"/>
  <c r="AOB543"/>
  <c r="ASC543"/>
  <c r="ARH543"/>
  <c r="AQM543"/>
  <c r="ANG543"/>
  <c r="ALQ543"/>
  <c r="AIK543"/>
  <c r="AFZ543"/>
  <c r="AML543"/>
  <c r="AKV543"/>
  <c r="AKA543"/>
  <c r="AJF543"/>
  <c r="AHP543"/>
  <c r="AGU543"/>
  <c r="AEJ543"/>
  <c r="ACT543"/>
  <c r="ABD543"/>
  <c r="AAI543"/>
  <c r="ZN543"/>
  <c r="WH543"/>
  <c r="TW543"/>
  <c r="AFE543"/>
  <c r="ADO543"/>
  <c r="ABY543"/>
  <c r="YS543"/>
  <c r="XX543"/>
  <c r="XC543"/>
  <c r="VM543"/>
  <c r="UR543"/>
  <c r="CZ543"/>
  <c r="AUP543"/>
  <c r="ATU543"/>
  <c r="ASZ543"/>
  <c r="APT543"/>
  <c r="AOY543"/>
  <c r="AOD543"/>
  <c r="ASE543"/>
  <c r="ARJ543"/>
  <c r="AQO543"/>
  <c r="ANI543"/>
  <c r="AMN543"/>
  <c r="AIM543"/>
  <c r="AGB543"/>
  <c r="ALS543"/>
  <c r="AKX543"/>
  <c r="AKC543"/>
  <c r="AJH543"/>
  <c r="AEL543"/>
  <c r="ACV543"/>
  <c r="ABF543"/>
  <c r="AAK543"/>
  <c r="ZP543"/>
  <c r="WJ543"/>
  <c r="TY543"/>
  <c r="AHR543"/>
  <c r="AGW543"/>
  <c r="AFG543"/>
  <c r="ADQ543"/>
  <c r="ACA543"/>
  <c r="YU543"/>
  <c r="XZ543"/>
  <c r="XE543"/>
  <c r="VO543"/>
  <c r="UT543"/>
  <c r="ASY544"/>
  <c r="AUO544"/>
  <c r="ATT544"/>
  <c r="ASD544"/>
  <c r="ARI544"/>
  <c r="AQN544"/>
  <c r="ANH544"/>
  <c r="APS544"/>
  <c r="AOX544"/>
  <c r="AOC544"/>
  <c r="AMM544"/>
  <c r="ALR544"/>
  <c r="AKW544"/>
  <c r="AKB544"/>
  <c r="AJG544"/>
  <c r="AHQ544"/>
  <c r="AGV544"/>
  <c r="AIL544"/>
  <c r="AGA544"/>
  <c r="AFF544"/>
  <c r="ADP544"/>
  <c r="ABZ544"/>
  <c r="YT544"/>
  <c r="XY544"/>
  <c r="XD544"/>
  <c r="VN544"/>
  <c r="US544"/>
  <c r="AEK544"/>
  <c r="ACU544"/>
  <c r="ABE544"/>
  <c r="AAJ544"/>
  <c r="ZO544"/>
  <c r="WI544"/>
  <c r="TX544"/>
  <c r="AUN545"/>
  <c r="ATS545"/>
  <c r="ASX545"/>
  <c r="APR545"/>
  <c r="AOW545"/>
  <c r="AOB545"/>
  <c r="ASC545"/>
  <c r="ARH545"/>
  <c r="AQM545"/>
  <c r="ANG545"/>
  <c r="ALQ545"/>
  <c r="AIK545"/>
  <c r="AFZ545"/>
  <c r="AML545"/>
  <c r="AKV545"/>
  <c r="AKA545"/>
  <c r="AJF545"/>
  <c r="AHP545"/>
  <c r="AGU545"/>
  <c r="AEJ545"/>
  <c r="ACT545"/>
  <c r="ABD545"/>
  <c r="AAI545"/>
  <c r="ZN545"/>
  <c r="WH545"/>
  <c r="TW545"/>
  <c r="AFE545"/>
  <c r="ADO545"/>
  <c r="ABY545"/>
  <c r="YS545"/>
  <c r="XX545"/>
  <c r="XC545"/>
  <c r="VM545"/>
  <c r="UR545"/>
  <c r="CZ545"/>
  <c r="AUP545"/>
  <c r="ATU545"/>
  <c r="ASZ545"/>
  <c r="APT545"/>
  <c r="AOY545"/>
  <c r="AOD545"/>
  <c r="ASE545"/>
  <c r="ARJ545"/>
  <c r="AQO545"/>
  <c r="ANI545"/>
  <c r="AMN545"/>
  <c r="AIM545"/>
  <c r="AGB545"/>
  <c r="ALS545"/>
  <c r="AKX545"/>
  <c r="AKC545"/>
  <c r="AJH545"/>
  <c r="AEL545"/>
  <c r="ACV545"/>
  <c r="ABF545"/>
  <c r="AAK545"/>
  <c r="ZP545"/>
  <c r="WJ545"/>
  <c r="TY545"/>
  <c r="AHR545"/>
  <c r="AGW545"/>
  <c r="AFG545"/>
  <c r="ADQ545"/>
  <c r="ACA545"/>
  <c r="YU545"/>
  <c r="XZ545"/>
  <c r="XE545"/>
  <c r="VO545"/>
  <c r="UT545"/>
  <c r="ASY546"/>
  <c r="AUO546"/>
  <c r="ATT546"/>
  <c r="ASD546"/>
  <c r="ARI546"/>
  <c r="AQN546"/>
  <c r="ANH546"/>
  <c r="APS546"/>
  <c r="AOX546"/>
  <c r="AOC546"/>
  <c r="AMM546"/>
  <c r="ALR546"/>
  <c r="AKW546"/>
  <c r="AKB546"/>
  <c r="AJG546"/>
  <c r="AHQ546"/>
  <c r="AGV546"/>
  <c r="AIL546"/>
  <c r="AGA546"/>
  <c r="AFF546"/>
  <c r="ADP546"/>
  <c r="ABZ546"/>
  <c r="YT546"/>
  <c r="XY546"/>
  <c r="XD546"/>
  <c r="VN546"/>
  <c r="US546"/>
  <c r="AEK546"/>
  <c r="ACU546"/>
  <c r="ABE546"/>
  <c r="AAJ546"/>
  <c r="ZO546"/>
  <c r="WI546"/>
  <c r="TX546"/>
  <c r="IL533"/>
  <c r="IN533"/>
  <c r="IP533"/>
  <c r="IL534"/>
  <c r="IN534"/>
  <c r="IP534"/>
  <c r="IL535"/>
  <c r="IN535"/>
  <c r="IP535"/>
  <c r="IL536"/>
  <c r="IN536"/>
  <c r="IP536"/>
  <c r="IL537"/>
  <c r="IN537"/>
  <c r="IP537"/>
  <c r="IL538"/>
  <c r="IN538"/>
  <c r="IP538"/>
  <c r="IL539"/>
  <c r="IN539"/>
  <c r="IP539"/>
  <c r="IL540"/>
  <c r="IN540"/>
  <c r="IP540"/>
  <c r="IL541"/>
  <c r="IN541"/>
  <c r="IP541"/>
  <c r="IL542"/>
  <c r="IN542"/>
  <c r="IP542"/>
  <c r="IL543"/>
  <c r="IN543"/>
  <c r="IP543"/>
  <c r="IL544"/>
  <c r="IN544"/>
  <c r="IP544"/>
  <c r="IL545"/>
  <c r="IN545"/>
  <c r="IP545"/>
  <c r="IL546"/>
  <c r="IN546"/>
  <c r="IP546"/>
  <c r="IO549"/>
  <c r="IQ549"/>
  <c r="IP550"/>
  <c r="IO551"/>
  <c r="IQ551"/>
  <c r="IP552"/>
  <c r="IO553"/>
  <c r="IQ553"/>
  <c r="IP554"/>
  <c r="IO555"/>
  <c r="IQ555"/>
  <c r="IP556"/>
  <c r="IO557"/>
  <c r="IQ557"/>
  <c r="IP558"/>
  <c r="JG533"/>
  <c r="JI533"/>
  <c r="JK533"/>
  <c r="JG534"/>
  <c r="JI534"/>
  <c r="JK534"/>
  <c r="JG535"/>
  <c r="JI535"/>
  <c r="JK535"/>
  <c r="JG536"/>
  <c r="JI536"/>
  <c r="JK536"/>
  <c r="JG537"/>
  <c r="JI537"/>
  <c r="JK537"/>
  <c r="JG538"/>
  <c r="JI538"/>
  <c r="JK538"/>
  <c r="JG539"/>
  <c r="JI539"/>
  <c r="JK539"/>
  <c r="JG540"/>
  <c r="JI540"/>
  <c r="JK540"/>
  <c r="JG541"/>
  <c r="JI541"/>
  <c r="JK541"/>
  <c r="JG542"/>
  <c r="JI542"/>
  <c r="JK542"/>
  <c r="JG543"/>
  <c r="JI543"/>
  <c r="JK543"/>
  <c r="JG544"/>
  <c r="JI544"/>
  <c r="JK544"/>
  <c r="JG545"/>
  <c r="JI545"/>
  <c r="JK545"/>
  <c r="JG546"/>
  <c r="JI546"/>
  <c r="JK546"/>
  <c r="JJ549"/>
  <c r="JL549"/>
  <c r="JK550"/>
  <c r="JJ551"/>
  <c r="JL551"/>
  <c r="JK552"/>
  <c r="JJ553"/>
  <c r="JL553"/>
  <c r="JK554"/>
  <c r="JJ555"/>
  <c r="JL555"/>
  <c r="JK556"/>
  <c r="JJ557"/>
  <c r="JL557"/>
  <c r="JK558"/>
  <c r="KB533"/>
  <c r="KD533"/>
  <c r="KF533"/>
  <c r="KB534"/>
  <c r="KD534"/>
  <c r="KF534"/>
  <c r="KB535"/>
  <c r="KD535"/>
  <c r="KF535"/>
  <c r="KB536"/>
  <c r="KD536"/>
  <c r="KF536"/>
  <c r="KB537"/>
  <c r="KD537"/>
  <c r="KF537"/>
  <c r="KB538"/>
  <c r="KD538"/>
  <c r="KF538"/>
  <c r="KB539"/>
  <c r="KD539"/>
  <c r="KF539"/>
  <c r="KB540"/>
  <c r="KD540"/>
  <c r="KF540"/>
  <c r="KB541"/>
  <c r="KD541"/>
  <c r="KF541"/>
  <c r="KB542"/>
  <c r="KD542"/>
  <c r="KF542"/>
  <c r="KB543"/>
  <c r="KD543"/>
  <c r="KF543"/>
  <c r="KB544"/>
  <c r="KD544"/>
  <c r="KF544"/>
  <c r="KB545"/>
  <c r="KD545"/>
  <c r="KF545"/>
  <c r="KB546"/>
  <c r="KD546"/>
  <c r="KF546"/>
  <c r="KE549"/>
  <c r="KG549"/>
  <c r="KF550"/>
  <c r="KE551"/>
  <c r="KG551"/>
  <c r="KF552"/>
  <c r="KE553"/>
  <c r="KG553"/>
  <c r="KF554"/>
  <c r="KE555"/>
  <c r="KG555"/>
  <c r="KF556"/>
  <c r="KE557"/>
  <c r="KG557"/>
  <c r="KF558"/>
  <c r="KW533"/>
  <c r="KY533"/>
  <c r="LA533"/>
  <c r="KW534"/>
  <c r="KY534"/>
  <c r="LA534"/>
  <c r="KW535"/>
  <c r="KY535"/>
  <c r="LA535"/>
  <c r="KW536"/>
  <c r="KY536"/>
  <c r="LA536"/>
  <c r="KW537"/>
  <c r="KY537"/>
  <c r="LA537"/>
  <c r="KW538"/>
  <c r="KY538"/>
  <c r="LA538"/>
  <c r="KW539"/>
  <c r="KY539"/>
  <c r="LA539"/>
  <c r="KW540"/>
  <c r="KY540"/>
  <c r="LA540"/>
  <c r="KW541"/>
  <c r="KY541"/>
  <c r="LA541"/>
  <c r="KW542"/>
  <c r="KY542"/>
  <c r="LA542"/>
  <c r="KW543"/>
  <c r="KY543"/>
  <c r="LA543"/>
  <c r="KW544"/>
  <c r="KY544"/>
  <c r="LA544"/>
  <c r="KW545"/>
  <c r="KY545"/>
  <c r="LA545"/>
  <c r="KW546"/>
  <c r="KY546"/>
  <c r="LA546"/>
  <c r="LA549"/>
  <c r="KZ550"/>
  <c r="LB550"/>
  <c r="LA551"/>
  <c r="KZ552"/>
  <c r="LB552"/>
  <c r="LA553"/>
  <c r="KZ554"/>
  <c r="LB554"/>
  <c r="LA555"/>
  <c r="KZ556"/>
  <c r="LB556"/>
  <c r="LA557"/>
  <c r="KZ558"/>
  <c r="LB558"/>
  <c r="LS533"/>
  <c r="LU533"/>
  <c r="LW533"/>
  <c r="LS534"/>
  <c r="LU534"/>
  <c r="LW534"/>
  <c r="LS535"/>
  <c r="LU535"/>
  <c r="LW535"/>
  <c r="LS536"/>
  <c r="LU536"/>
  <c r="LW536"/>
  <c r="LS537"/>
  <c r="LU537"/>
  <c r="LW537"/>
  <c r="LS538"/>
  <c r="LU538"/>
  <c r="LW538"/>
  <c r="LS539"/>
  <c r="LU539"/>
  <c r="LW539"/>
  <c r="LS540"/>
  <c r="LU540"/>
  <c r="LW540"/>
  <c r="LS541"/>
  <c r="LU541"/>
  <c r="LW541"/>
  <c r="LS542"/>
  <c r="LU542"/>
  <c r="LW542"/>
  <c r="LS543"/>
  <c r="LU543"/>
  <c r="LW543"/>
  <c r="LS544"/>
  <c r="LU544"/>
  <c r="LW544"/>
  <c r="LS545"/>
  <c r="LU545"/>
  <c r="LW545"/>
  <c r="LS546"/>
  <c r="LU546"/>
  <c r="LW546"/>
  <c r="LV549"/>
  <c r="LU550"/>
  <c r="LW550"/>
  <c r="LV551"/>
  <c r="LU552"/>
  <c r="LW552"/>
  <c r="LV553"/>
  <c r="LU554"/>
  <c r="LW554"/>
  <c r="LV555"/>
  <c r="LU556"/>
  <c r="LW556"/>
  <c r="LV557"/>
  <c r="LU558"/>
  <c r="LW558"/>
  <c r="MM533"/>
  <c r="MO533"/>
  <c r="MQ533"/>
  <c r="MM534"/>
  <c r="MO534"/>
  <c r="MQ534"/>
  <c r="MM535"/>
  <c r="MO535"/>
  <c r="MQ535"/>
  <c r="MM536"/>
  <c r="MO536"/>
  <c r="MQ536"/>
  <c r="MM537"/>
  <c r="MO537"/>
  <c r="MQ537"/>
  <c r="MM538"/>
  <c r="MO538"/>
  <c r="MQ538"/>
  <c r="MM539"/>
  <c r="MO539"/>
  <c r="MQ539"/>
  <c r="MM540"/>
  <c r="MO540"/>
  <c r="MQ540"/>
  <c r="MM541"/>
  <c r="MO541"/>
  <c r="MQ541"/>
  <c r="MM542"/>
  <c r="MO542"/>
  <c r="MQ542"/>
  <c r="MM543"/>
  <c r="MO543"/>
  <c r="MQ543"/>
  <c r="MM544"/>
  <c r="MO544"/>
  <c r="MQ544"/>
  <c r="MM545"/>
  <c r="MO545"/>
  <c r="MQ545"/>
  <c r="MM546"/>
  <c r="MO546"/>
  <c r="MQ546"/>
  <c r="MP549"/>
  <c r="MR549"/>
  <c r="MQ550"/>
  <c r="MP551"/>
  <c r="MR551"/>
  <c r="MQ552"/>
  <c r="MP553"/>
  <c r="MR553"/>
  <c r="MQ554"/>
  <c r="MP555"/>
  <c r="MR555"/>
  <c r="MQ556"/>
  <c r="MP557"/>
  <c r="MR557"/>
  <c r="MQ558"/>
  <c r="NH533"/>
  <c r="NJ533"/>
  <c r="NL533"/>
  <c r="NH534"/>
  <c r="NJ534"/>
  <c r="NL534"/>
  <c r="NH535"/>
  <c r="NJ535"/>
  <c r="NL535"/>
  <c r="NH536"/>
  <c r="NJ536"/>
  <c r="NL536"/>
  <c r="NH537"/>
  <c r="NJ537"/>
  <c r="NL537"/>
  <c r="NH538"/>
  <c r="NJ538"/>
  <c r="NL538"/>
  <c r="NH539"/>
  <c r="NJ539"/>
  <c r="NL539"/>
  <c r="NH540"/>
  <c r="NJ540"/>
  <c r="NL540"/>
  <c r="NH541"/>
  <c r="NJ541"/>
  <c r="NL541"/>
  <c r="NH542"/>
  <c r="NJ542"/>
  <c r="NL542"/>
  <c r="NH543"/>
  <c r="NJ543"/>
  <c r="NL543"/>
  <c r="NH544"/>
  <c r="NJ544"/>
  <c r="NL544"/>
  <c r="NH545"/>
  <c r="NJ545"/>
  <c r="NL545"/>
  <c r="NH546"/>
  <c r="NJ546"/>
  <c r="NL546"/>
  <c r="NL549"/>
  <c r="NK550"/>
  <c r="NM550"/>
  <c r="NL551"/>
  <c r="NK552"/>
  <c r="NM552"/>
  <c r="NL553"/>
  <c r="NK554"/>
  <c r="NM554"/>
  <c r="NL555"/>
  <c r="NK556"/>
  <c r="NM556"/>
  <c r="NL557"/>
  <c r="NK558"/>
  <c r="NM558"/>
  <c r="OC533"/>
  <c r="OE533"/>
  <c r="OG533"/>
  <c r="OC534"/>
  <c r="OE534"/>
  <c r="OG534"/>
  <c r="OC535"/>
  <c r="OE535"/>
  <c r="OG535"/>
  <c r="OC536"/>
  <c r="OE536"/>
  <c r="OG536"/>
  <c r="OC537"/>
  <c r="OE537"/>
  <c r="OG537"/>
  <c r="OC538"/>
  <c r="OE538"/>
  <c r="OG538"/>
  <c r="OC539"/>
  <c r="OE539"/>
  <c r="OG539"/>
  <c r="OC540"/>
  <c r="OE540"/>
  <c r="OG540"/>
  <c r="OC541"/>
  <c r="OE541"/>
  <c r="OG541"/>
  <c r="OC542"/>
  <c r="OE542"/>
  <c r="OG542"/>
  <c r="OC543"/>
  <c r="OE543"/>
  <c r="OG543"/>
  <c r="OC544"/>
  <c r="OE544"/>
  <c r="OG544"/>
  <c r="OC545"/>
  <c r="OE545"/>
  <c r="OG545"/>
  <c r="OC546"/>
  <c r="OE546"/>
  <c r="OG546"/>
  <c r="OG549"/>
  <c r="OF550"/>
  <c r="OH550"/>
  <c r="OG551"/>
  <c r="OF552"/>
  <c r="OH552"/>
  <c r="OG553"/>
  <c r="OF554"/>
  <c r="OH554"/>
  <c r="OG555"/>
  <c r="OF556"/>
  <c r="OH556"/>
  <c r="OG557"/>
  <c r="OF558"/>
  <c r="OH558"/>
  <c r="OY533"/>
  <c r="PA533"/>
  <c r="PC533"/>
  <c r="OY534"/>
  <c r="PA534"/>
  <c r="PC534"/>
  <c r="OY535"/>
  <c r="PA535"/>
  <c r="PC535"/>
  <c r="OY536"/>
  <c r="PA536"/>
  <c r="PC536"/>
  <c r="OY537"/>
  <c r="PA537"/>
  <c r="PC537"/>
  <c r="OY538"/>
  <c r="PA538"/>
  <c r="PC538"/>
  <c r="OY539"/>
  <c r="PA539"/>
  <c r="PC539"/>
  <c r="OY540"/>
  <c r="PA540"/>
  <c r="PC540"/>
  <c r="OY541"/>
  <c r="PA541"/>
  <c r="PC541"/>
  <c r="OY542"/>
  <c r="PA542"/>
  <c r="PC542"/>
  <c r="OY543"/>
  <c r="PA543"/>
  <c r="PC543"/>
  <c r="OY544"/>
  <c r="PA544"/>
  <c r="PC544"/>
  <c r="OY545"/>
  <c r="PA545"/>
  <c r="PC545"/>
  <c r="OY546"/>
  <c r="PA546"/>
  <c r="PC546"/>
  <c r="PB549"/>
  <c r="PA550"/>
  <c r="PC550"/>
  <c r="PB551"/>
  <c r="PA552"/>
  <c r="PC552"/>
  <c r="PB553"/>
  <c r="PA554"/>
  <c r="PC554"/>
  <c r="PB555"/>
  <c r="PA556"/>
  <c r="PC556"/>
  <c r="PB557"/>
  <c r="PA558"/>
  <c r="PC558"/>
  <c r="PT533"/>
  <c r="PV533"/>
  <c r="PX533"/>
  <c r="PT534"/>
  <c r="PV534"/>
  <c r="PX534"/>
  <c r="PT535"/>
  <c r="PV535"/>
  <c r="PX535"/>
  <c r="PT536"/>
  <c r="PV536"/>
  <c r="PX536"/>
  <c r="PT537"/>
  <c r="PV537"/>
  <c r="PX537"/>
  <c r="PT538"/>
  <c r="PV538"/>
  <c r="PX538"/>
  <c r="PT539"/>
  <c r="PV539"/>
  <c r="PX539"/>
  <c r="PT540"/>
  <c r="PV540"/>
  <c r="PX540"/>
  <c r="PT541"/>
  <c r="PV541"/>
  <c r="PX541"/>
  <c r="PT542"/>
  <c r="PV542"/>
  <c r="PX542"/>
  <c r="PT543"/>
  <c r="PV543"/>
  <c r="PX543"/>
  <c r="PT544"/>
  <c r="PV544"/>
  <c r="PX544"/>
  <c r="PT545"/>
  <c r="PV545"/>
  <c r="PX545"/>
  <c r="PT546"/>
  <c r="PV546"/>
  <c r="PX546"/>
  <c r="PV549"/>
  <c r="PX549"/>
  <c r="PW550"/>
  <c r="PV551"/>
  <c r="PX551"/>
  <c r="PW552"/>
  <c r="PV553"/>
  <c r="PX553"/>
  <c r="PW554"/>
  <c r="PV555"/>
  <c r="PX555"/>
  <c r="PW556"/>
  <c r="PV557"/>
  <c r="PX557"/>
  <c r="PW558"/>
  <c r="QN533"/>
  <c r="QP533"/>
  <c r="QR533"/>
  <c r="QN534"/>
  <c r="QP534"/>
  <c r="QR534"/>
  <c r="QN535"/>
  <c r="QP535"/>
  <c r="QR535"/>
  <c r="QN536"/>
  <c r="QP536"/>
  <c r="QR536"/>
  <c r="QN537"/>
  <c r="QP537"/>
  <c r="QR537"/>
  <c r="QN538"/>
  <c r="QP538"/>
  <c r="QR538"/>
  <c r="QN539"/>
  <c r="QP539"/>
  <c r="QR539"/>
  <c r="QN540"/>
  <c r="QP540"/>
  <c r="QR540"/>
  <c r="QN541"/>
  <c r="QP541"/>
  <c r="QR541"/>
  <c r="QN542"/>
  <c r="QP542"/>
  <c r="QR542"/>
  <c r="QN543"/>
  <c r="QP543"/>
  <c r="QR543"/>
  <c r="QN544"/>
  <c r="QP544"/>
  <c r="QR544"/>
  <c r="QN545"/>
  <c r="QP545"/>
  <c r="QR545"/>
  <c r="QN546"/>
  <c r="QP546"/>
  <c r="QR546"/>
  <c r="QQ549"/>
  <c r="QS549"/>
  <c r="QR550"/>
  <c r="QQ551"/>
  <c r="QS551"/>
  <c r="QR552"/>
  <c r="QQ553"/>
  <c r="QS553"/>
  <c r="QR554"/>
  <c r="QQ555"/>
  <c r="QS555"/>
  <c r="QR556"/>
  <c r="QQ557"/>
  <c r="QS557"/>
  <c r="QR558"/>
  <c r="RI533"/>
  <c r="RK533"/>
  <c r="RM533"/>
  <c r="RI534"/>
  <c r="RK534"/>
  <c r="RM534"/>
  <c r="RI535"/>
  <c r="RK535"/>
  <c r="RM535"/>
  <c r="RI536"/>
  <c r="RK536"/>
  <c r="RM536"/>
  <c r="RI537"/>
  <c r="RK537"/>
  <c r="RM537"/>
  <c r="RI538"/>
  <c r="RK538"/>
  <c r="RM538"/>
  <c r="RI539"/>
  <c r="RK539"/>
  <c r="RM539"/>
  <c r="RI540"/>
  <c r="RK540"/>
  <c r="RM540"/>
  <c r="RI541"/>
  <c r="RK541"/>
  <c r="RM541"/>
  <c r="RI542"/>
  <c r="RK542"/>
  <c r="RM542"/>
  <c r="RI543"/>
  <c r="RK543"/>
  <c r="RM543"/>
  <c r="RI544"/>
  <c r="RK544"/>
  <c r="RM544"/>
  <c r="RI545"/>
  <c r="RK545"/>
  <c r="RM545"/>
  <c r="RI546"/>
  <c r="RK546"/>
  <c r="RM546"/>
  <c r="SG533"/>
  <c r="SI533"/>
  <c r="SE534"/>
  <c r="SG535"/>
  <c r="SI535"/>
  <c r="SE536"/>
  <c r="SG537"/>
  <c r="SI537"/>
  <c r="SE538"/>
  <c r="SG539"/>
  <c r="SI539"/>
  <c r="SE540"/>
  <c r="SG541"/>
  <c r="SI541"/>
  <c r="SE542"/>
  <c r="SG543"/>
  <c r="SI543"/>
  <c r="SE544"/>
  <c r="SG545"/>
  <c r="SI545"/>
  <c r="SE546"/>
  <c r="SG549"/>
  <c r="SI549"/>
  <c r="SH550"/>
  <c r="SG551"/>
  <c r="SI551"/>
  <c r="SH552"/>
  <c r="SG553"/>
  <c r="SI553"/>
  <c r="SH554"/>
  <c r="SG555"/>
  <c r="SI555"/>
  <c r="SH556"/>
  <c r="SG557"/>
  <c r="SI557"/>
  <c r="SH558"/>
  <c r="SY533"/>
  <c r="TA533"/>
  <c r="TC534"/>
  <c r="SY535"/>
  <c r="TA535"/>
  <c r="TC536"/>
  <c r="SY537"/>
  <c r="TA537"/>
  <c r="TC538"/>
  <c r="SY539"/>
  <c r="TA539"/>
  <c r="TC540"/>
  <c r="SY541"/>
  <c r="TA541"/>
  <c r="TC542"/>
  <c r="SY543"/>
  <c r="TA543"/>
  <c r="TC544"/>
  <c r="SY545"/>
  <c r="TA545"/>
  <c r="TC546"/>
  <c r="TB549"/>
  <c r="TD549"/>
  <c r="TC550"/>
  <c r="TB551"/>
  <c r="TD551"/>
  <c r="CV533"/>
  <c r="AUL533"/>
  <c r="ATQ533"/>
  <c r="ASV533"/>
  <c r="APP533"/>
  <c r="AOU533"/>
  <c r="ANZ533"/>
  <c r="ASA533"/>
  <c r="ARF533"/>
  <c r="AQK533"/>
  <c r="ANE533"/>
  <c r="AMJ533"/>
  <c r="AII533"/>
  <c r="AFX533"/>
  <c r="ALO533"/>
  <c r="AKT533"/>
  <c r="AJY533"/>
  <c r="AJD533"/>
  <c r="AEH533"/>
  <c r="ACR533"/>
  <c r="ABB533"/>
  <c r="AAG533"/>
  <c r="ZL533"/>
  <c r="WF533"/>
  <c r="TU533"/>
  <c r="AHN533"/>
  <c r="AGS533"/>
  <c r="AFC533"/>
  <c r="ADM533"/>
  <c r="ABW533"/>
  <c r="YQ533"/>
  <c r="XV533"/>
  <c r="XA533"/>
  <c r="VK533"/>
  <c r="UP533"/>
  <c r="AJ534"/>
  <c r="ASU534"/>
  <c r="AUK534"/>
  <c r="ATP534"/>
  <c r="ARZ534"/>
  <c r="ARE534"/>
  <c r="AQJ534"/>
  <c r="APO534"/>
  <c r="AOT534"/>
  <c r="ANY534"/>
  <c r="AMI534"/>
  <c r="ALN534"/>
  <c r="AKS534"/>
  <c r="AJX534"/>
  <c r="AJC534"/>
  <c r="AHM534"/>
  <c r="AGR534"/>
  <c r="AND534"/>
  <c r="AIH534"/>
  <c r="AFW534"/>
  <c r="AFB534"/>
  <c r="ADL534"/>
  <c r="ABV534"/>
  <c r="YP534"/>
  <c r="XU534"/>
  <c r="WZ534"/>
  <c r="VJ534"/>
  <c r="UO534"/>
  <c r="AEG534"/>
  <c r="ACQ534"/>
  <c r="ABA534"/>
  <c r="AAF534"/>
  <c r="ZK534"/>
  <c r="WE534"/>
  <c r="TT534"/>
  <c r="DR534"/>
  <c r="ASW534"/>
  <c r="AUM534"/>
  <c r="ATR534"/>
  <c r="ASB534"/>
  <c r="ARG534"/>
  <c r="AQL534"/>
  <c r="APQ534"/>
  <c r="AOV534"/>
  <c r="AOA534"/>
  <c r="AMK534"/>
  <c r="ANF534"/>
  <c r="ALP534"/>
  <c r="AKU534"/>
  <c r="AJZ534"/>
  <c r="AJE534"/>
  <c r="AHO534"/>
  <c r="AGT534"/>
  <c r="AIJ534"/>
  <c r="AFD534"/>
  <c r="ADN534"/>
  <c r="ABX534"/>
  <c r="YR534"/>
  <c r="XW534"/>
  <c r="XB534"/>
  <c r="VL534"/>
  <c r="UQ534"/>
  <c r="AFY534"/>
  <c r="AEI534"/>
  <c r="ACS534"/>
  <c r="ABC534"/>
  <c r="AAH534"/>
  <c r="ZM534"/>
  <c r="WG534"/>
  <c r="TV534"/>
  <c r="GW535"/>
  <c r="AUL535"/>
  <c r="ATQ535"/>
  <c r="ASV535"/>
  <c r="APP535"/>
  <c r="AOU535"/>
  <c r="ANZ535"/>
  <c r="ASA535"/>
  <c r="ARF535"/>
  <c r="AQK535"/>
  <c r="ANE535"/>
  <c r="AMJ535"/>
  <c r="AII535"/>
  <c r="AFX535"/>
  <c r="ALO535"/>
  <c r="AKT535"/>
  <c r="AJY535"/>
  <c r="AJD535"/>
  <c r="AEH535"/>
  <c r="ACR535"/>
  <c r="ABB535"/>
  <c r="AAG535"/>
  <c r="ZL535"/>
  <c r="WF535"/>
  <c r="TU535"/>
  <c r="AHN535"/>
  <c r="AGS535"/>
  <c r="AFC535"/>
  <c r="ADM535"/>
  <c r="ABW535"/>
  <c r="YQ535"/>
  <c r="XV535"/>
  <c r="XA535"/>
  <c r="VK535"/>
  <c r="UP535"/>
  <c r="AJ536"/>
  <c r="ASU536"/>
  <c r="AUK536"/>
  <c r="ATP536"/>
  <c r="ARZ536"/>
  <c r="ARE536"/>
  <c r="AQJ536"/>
  <c r="AND536"/>
  <c r="APO536"/>
  <c r="AOT536"/>
  <c r="ANY536"/>
  <c r="AMI536"/>
  <c r="ALN536"/>
  <c r="AKS536"/>
  <c r="AJX536"/>
  <c r="AJC536"/>
  <c r="AHM536"/>
  <c r="AGR536"/>
  <c r="AIH536"/>
  <c r="AFW536"/>
  <c r="AFB536"/>
  <c r="ADL536"/>
  <c r="ABV536"/>
  <c r="YP536"/>
  <c r="XU536"/>
  <c r="WZ536"/>
  <c r="VJ536"/>
  <c r="UO536"/>
  <c r="AEG536"/>
  <c r="ACQ536"/>
  <c r="ABA536"/>
  <c r="AAF536"/>
  <c r="ZK536"/>
  <c r="WE536"/>
  <c r="TT536"/>
  <c r="GC536"/>
  <c r="ASW536"/>
  <c r="AUM536"/>
  <c r="ATR536"/>
  <c r="ASB536"/>
  <c r="ARG536"/>
  <c r="AQL536"/>
  <c r="ANF536"/>
  <c r="APQ536"/>
  <c r="AOV536"/>
  <c r="AOA536"/>
  <c r="AMK536"/>
  <c r="ALP536"/>
  <c r="AKU536"/>
  <c r="AJZ536"/>
  <c r="AJE536"/>
  <c r="AHO536"/>
  <c r="AGT536"/>
  <c r="AIJ536"/>
  <c r="AFD536"/>
  <c r="ADN536"/>
  <c r="ABX536"/>
  <c r="YR536"/>
  <c r="XW536"/>
  <c r="XB536"/>
  <c r="VL536"/>
  <c r="UQ536"/>
  <c r="AFY536"/>
  <c r="AEI536"/>
  <c r="ACS536"/>
  <c r="ABC536"/>
  <c r="AAH536"/>
  <c r="ZM536"/>
  <c r="WG536"/>
  <c r="TV536"/>
  <c r="CV537"/>
  <c r="AUL537"/>
  <c r="ATQ537"/>
  <c r="ASV537"/>
  <c r="APP537"/>
  <c r="AOU537"/>
  <c r="ANZ537"/>
  <c r="ASA537"/>
  <c r="ARF537"/>
  <c r="AQK537"/>
  <c r="ANE537"/>
  <c r="AMJ537"/>
  <c r="AII537"/>
  <c r="AFX537"/>
  <c r="ALO537"/>
  <c r="AKT537"/>
  <c r="AJY537"/>
  <c r="AJD537"/>
  <c r="AEH537"/>
  <c r="ACR537"/>
  <c r="ABB537"/>
  <c r="AAG537"/>
  <c r="ZL537"/>
  <c r="WF537"/>
  <c r="TU537"/>
  <c r="AHN537"/>
  <c r="AGS537"/>
  <c r="AFC537"/>
  <c r="ADM537"/>
  <c r="ABW537"/>
  <c r="YQ537"/>
  <c r="XV537"/>
  <c r="XA537"/>
  <c r="VK537"/>
  <c r="UP537"/>
  <c r="AJ538"/>
  <c r="ASU538"/>
  <c r="AUK538"/>
  <c r="ATP538"/>
  <c r="ARZ538"/>
  <c r="ARE538"/>
  <c r="AQJ538"/>
  <c r="AND538"/>
  <c r="APO538"/>
  <c r="AOT538"/>
  <c r="ANY538"/>
  <c r="AMI538"/>
  <c r="ALN538"/>
  <c r="AKS538"/>
  <c r="AJX538"/>
  <c r="AJC538"/>
  <c r="AHM538"/>
  <c r="AGR538"/>
  <c r="AIH538"/>
  <c r="AFW538"/>
  <c r="AFB538"/>
  <c r="ADL538"/>
  <c r="ABV538"/>
  <c r="YP538"/>
  <c r="XU538"/>
  <c r="WZ538"/>
  <c r="VJ538"/>
  <c r="UO538"/>
  <c r="AEG538"/>
  <c r="ACQ538"/>
  <c r="ABA538"/>
  <c r="AAF538"/>
  <c r="ZK538"/>
  <c r="WE538"/>
  <c r="TT538"/>
  <c r="DR538"/>
  <c r="ASW538"/>
  <c r="AUM538"/>
  <c r="ATR538"/>
  <c r="ASB538"/>
  <c r="ARG538"/>
  <c r="AQL538"/>
  <c r="ANF538"/>
  <c r="APQ538"/>
  <c r="AOV538"/>
  <c r="AOA538"/>
  <c r="AMK538"/>
  <c r="ALP538"/>
  <c r="AKU538"/>
  <c r="AJZ538"/>
  <c r="AJE538"/>
  <c r="AHO538"/>
  <c r="AGT538"/>
  <c r="AIJ538"/>
  <c r="AFD538"/>
  <c r="ADN538"/>
  <c r="ABX538"/>
  <c r="YR538"/>
  <c r="XW538"/>
  <c r="XB538"/>
  <c r="VL538"/>
  <c r="UQ538"/>
  <c r="AFY538"/>
  <c r="AEI538"/>
  <c r="ACS538"/>
  <c r="ABC538"/>
  <c r="AAH538"/>
  <c r="ZM538"/>
  <c r="WG538"/>
  <c r="TV538"/>
  <c r="GW539"/>
  <c r="AUL539"/>
  <c r="ATQ539"/>
  <c r="ASV539"/>
  <c r="APP539"/>
  <c r="AOU539"/>
  <c r="ANZ539"/>
  <c r="ASA539"/>
  <c r="ARF539"/>
  <c r="AQK539"/>
  <c r="ANE539"/>
  <c r="AMJ539"/>
  <c r="AII539"/>
  <c r="AFX539"/>
  <c r="ALO539"/>
  <c r="AKT539"/>
  <c r="AJY539"/>
  <c r="AJD539"/>
  <c r="AEH539"/>
  <c r="ACR539"/>
  <c r="ABB539"/>
  <c r="AAG539"/>
  <c r="ZL539"/>
  <c r="WF539"/>
  <c r="TU539"/>
  <c r="AHN539"/>
  <c r="AGS539"/>
  <c r="AFC539"/>
  <c r="ADM539"/>
  <c r="ABW539"/>
  <c r="YQ539"/>
  <c r="XV539"/>
  <c r="XA539"/>
  <c r="VK539"/>
  <c r="UP539"/>
  <c r="AJ540"/>
  <c r="ASU540"/>
  <c r="AUK540"/>
  <c r="ATP540"/>
  <c r="ARZ540"/>
  <c r="ARE540"/>
  <c r="AQJ540"/>
  <c r="AND540"/>
  <c r="APO540"/>
  <c r="AOT540"/>
  <c r="ANY540"/>
  <c r="AMI540"/>
  <c r="ALN540"/>
  <c r="AKS540"/>
  <c r="AJX540"/>
  <c r="AJC540"/>
  <c r="AHM540"/>
  <c r="AGR540"/>
  <c r="AIH540"/>
  <c r="AFW540"/>
  <c r="AFB540"/>
  <c r="ADL540"/>
  <c r="ABV540"/>
  <c r="YP540"/>
  <c r="XU540"/>
  <c r="WZ540"/>
  <c r="VJ540"/>
  <c r="UO540"/>
  <c r="AEG540"/>
  <c r="ACQ540"/>
  <c r="ABA540"/>
  <c r="AAF540"/>
  <c r="ZK540"/>
  <c r="WE540"/>
  <c r="TT540"/>
  <c r="DR540"/>
  <c r="ASW540"/>
  <c r="AUM540"/>
  <c r="ATR540"/>
  <c r="ASB540"/>
  <c r="ARG540"/>
  <c r="AQL540"/>
  <c r="ANF540"/>
  <c r="APQ540"/>
  <c r="AOV540"/>
  <c r="AOA540"/>
  <c r="AMK540"/>
  <c r="ALP540"/>
  <c r="AKU540"/>
  <c r="AJZ540"/>
  <c r="AJE540"/>
  <c r="AHO540"/>
  <c r="AGT540"/>
  <c r="AIJ540"/>
  <c r="AFD540"/>
  <c r="ADN540"/>
  <c r="ABX540"/>
  <c r="YR540"/>
  <c r="XW540"/>
  <c r="XB540"/>
  <c r="VL540"/>
  <c r="UQ540"/>
  <c r="AFY540"/>
  <c r="AEI540"/>
  <c r="ACS540"/>
  <c r="ABC540"/>
  <c r="AAH540"/>
  <c r="ZM540"/>
  <c r="WG540"/>
  <c r="TV540"/>
  <c r="CV541"/>
  <c r="AUL541"/>
  <c r="ATQ541"/>
  <c r="ASV541"/>
  <c r="APP541"/>
  <c r="AOU541"/>
  <c r="ANZ541"/>
  <c r="ASA541"/>
  <c r="ARF541"/>
  <c r="AQK541"/>
  <c r="ANE541"/>
  <c r="AMJ541"/>
  <c r="AII541"/>
  <c r="AFX541"/>
  <c r="ALO541"/>
  <c r="AKT541"/>
  <c r="AJY541"/>
  <c r="AJD541"/>
  <c r="AEH541"/>
  <c r="ACR541"/>
  <c r="ABB541"/>
  <c r="AAG541"/>
  <c r="ZL541"/>
  <c r="WF541"/>
  <c r="TU541"/>
  <c r="AHN541"/>
  <c r="AGS541"/>
  <c r="AFC541"/>
  <c r="ADM541"/>
  <c r="ABW541"/>
  <c r="YQ541"/>
  <c r="XV541"/>
  <c r="XA541"/>
  <c r="VK541"/>
  <c r="UP541"/>
  <c r="AJ542"/>
  <c r="ASU542"/>
  <c r="AUK542"/>
  <c r="ATP542"/>
  <c r="ARZ542"/>
  <c r="ARE542"/>
  <c r="AQJ542"/>
  <c r="AND542"/>
  <c r="APO542"/>
  <c r="AOT542"/>
  <c r="ANY542"/>
  <c r="AMI542"/>
  <c r="ALN542"/>
  <c r="AKS542"/>
  <c r="AJX542"/>
  <c r="AJC542"/>
  <c r="AHM542"/>
  <c r="AGR542"/>
  <c r="AIH542"/>
  <c r="AFW542"/>
  <c r="AFB542"/>
  <c r="ADL542"/>
  <c r="ABV542"/>
  <c r="YP542"/>
  <c r="XU542"/>
  <c r="WZ542"/>
  <c r="VJ542"/>
  <c r="UO542"/>
  <c r="AEG542"/>
  <c r="ACQ542"/>
  <c r="ABA542"/>
  <c r="AAF542"/>
  <c r="ZK542"/>
  <c r="WE542"/>
  <c r="TT542"/>
  <c r="DR542"/>
  <c r="ASW542"/>
  <c r="AUM542"/>
  <c r="ATR542"/>
  <c r="ASB542"/>
  <c r="ARG542"/>
  <c r="AQL542"/>
  <c r="ANF542"/>
  <c r="APQ542"/>
  <c r="AOV542"/>
  <c r="AOA542"/>
  <c r="AMK542"/>
  <c r="ALP542"/>
  <c r="AKU542"/>
  <c r="AJZ542"/>
  <c r="AJE542"/>
  <c r="AHO542"/>
  <c r="AGT542"/>
  <c r="AIJ542"/>
  <c r="AFD542"/>
  <c r="ADN542"/>
  <c r="ABX542"/>
  <c r="YR542"/>
  <c r="XW542"/>
  <c r="XB542"/>
  <c r="VL542"/>
  <c r="UQ542"/>
  <c r="AFY542"/>
  <c r="AEI542"/>
  <c r="ACS542"/>
  <c r="ABC542"/>
  <c r="AAH542"/>
  <c r="ZM542"/>
  <c r="WG542"/>
  <c r="TV542"/>
  <c r="GW543"/>
  <c r="AUL543"/>
  <c r="ATQ543"/>
  <c r="ASV543"/>
  <c r="APP543"/>
  <c r="AOU543"/>
  <c r="ANZ543"/>
  <c r="ASA543"/>
  <c r="ARF543"/>
  <c r="AQK543"/>
  <c r="ANE543"/>
  <c r="AMJ543"/>
  <c r="AII543"/>
  <c r="AFX543"/>
  <c r="ALO543"/>
  <c r="AKT543"/>
  <c r="AJY543"/>
  <c r="AJD543"/>
  <c r="AEH543"/>
  <c r="ACR543"/>
  <c r="ABB543"/>
  <c r="AAG543"/>
  <c r="ZL543"/>
  <c r="WF543"/>
  <c r="TU543"/>
  <c r="AHN543"/>
  <c r="AGS543"/>
  <c r="AFC543"/>
  <c r="ADM543"/>
  <c r="ABW543"/>
  <c r="YQ543"/>
  <c r="XV543"/>
  <c r="XA543"/>
  <c r="VK543"/>
  <c r="UP543"/>
  <c r="AJ544"/>
  <c r="ASU544"/>
  <c r="AUK544"/>
  <c r="ATP544"/>
  <c r="ARZ544"/>
  <c r="ARE544"/>
  <c r="AQJ544"/>
  <c r="AND544"/>
  <c r="APO544"/>
  <c r="AOT544"/>
  <c r="ANY544"/>
  <c r="AMI544"/>
  <c r="ALN544"/>
  <c r="AKS544"/>
  <c r="AJX544"/>
  <c r="AJC544"/>
  <c r="AHM544"/>
  <c r="AGR544"/>
  <c r="AIH544"/>
  <c r="AFW544"/>
  <c r="AFB544"/>
  <c r="ADL544"/>
  <c r="ABV544"/>
  <c r="YP544"/>
  <c r="XU544"/>
  <c r="WZ544"/>
  <c r="VJ544"/>
  <c r="UO544"/>
  <c r="AEG544"/>
  <c r="ACQ544"/>
  <c r="ABA544"/>
  <c r="AAF544"/>
  <c r="ZK544"/>
  <c r="WE544"/>
  <c r="TT544"/>
  <c r="GC544"/>
  <c r="ASW544"/>
  <c r="AUM544"/>
  <c r="ATR544"/>
  <c r="ASB544"/>
  <c r="ARG544"/>
  <c r="AQL544"/>
  <c r="ANF544"/>
  <c r="APQ544"/>
  <c r="AOV544"/>
  <c r="AOA544"/>
  <c r="AMK544"/>
  <c r="ALP544"/>
  <c r="AKU544"/>
  <c r="AJZ544"/>
  <c r="AJE544"/>
  <c r="AHO544"/>
  <c r="AGT544"/>
  <c r="AIJ544"/>
  <c r="AFD544"/>
  <c r="ADN544"/>
  <c r="ABX544"/>
  <c r="YR544"/>
  <c r="XW544"/>
  <c r="XB544"/>
  <c r="VL544"/>
  <c r="UQ544"/>
  <c r="AFY544"/>
  <c r="AEI544"/>
  <c r="ACS544"/>
  <c r="ABC544"/>
  <c r="AAH544"/>
  <c r="ZM544"/>
  <c r="WG544"/>
  <c r="TV544"/>
  <c r="CV545"/>
  <c r="AUL545"/>
  <c r="ATQ545"/>
  <c r="ASV545"/>
  <c r="APP545"/>
  <c r="AOU545"/>
  <c r="ANZ545"/>
  <c r="ASA545"/>
  <c r="ARF545"/>
  <c r="AQK545"/>
  <c r="ANE545"/>
  <c r="AMJ545"/>
  <c r="AII545"/>
  <c r="AFX545"/>
  <c r="ALO545"/>
  <c r="AKT545"/>
  <c r="AJY545"/>
  <c r="AJD545"/>
  <c r="AEH545"/>
  <c r="ACR545"/>
  <c r="ABB545"/>
  <c r="AAG545"/>
  <c r="ZL545"/>
  <c r="WF545"/>
  <c r="TU545"/>
  <c r="AHN545"/>
  <c r="AGS545"/>
  <c r="AFC545"/>
  <c r="ADM545"/>
  <c r="ABW545"/>
  <c r="YQ545"/>
  <c r="XV545"/>
  <c r="XA545"/>
  <c r="VK545"/>
  <c r="UP545"/>
  <c r="AJ546"/>
  <c r="ASU546"/>
  <c r="AUK546"/>
  <c r="ATP546"/>
  <c r="ARZ546"/>
  <c r="ARE546"/>
  <c r="AQJ546"/>
  <c r="AND546"/>
  <c r="APO546"/>
  <c r="AOT546"/>
  <c r="ANY546"/>
  <c r="AMI546"/>
  <c r="ALN546"/>
  <c r="AKS546"/>
  <c r="AJX546"/>
  <c r="AJC546"/>
  <c r="AHM546"/>
  <c r="AGR546"/>
  <c r="AIH546"/>
  <c r="AFW546"/>
  <c r="AFB546"/>
  <c r="ADL546"/>
  <c r="ABV546"/>
  <c r="YP546"/>
  <c r="XU546"/>
  <c r="WZ546"/>
  <c r="VJ546"/>
  <c r="UO546"/>
  <c r="AEG546"/>
  <c r="ACQ546"/>
  <c r="ABA546"/>
  <c r="AAF546"/>
  <c r="ZK546"/>
  <c r="WE546"/>
  <c r="TT546"/>
  <c r="DR546"/>
  <c r="ASW546"/>
  <c r="AUM546"/>
  <c r="ATR546"/>
  <c r="ASB546"/>
  <c r="ARG546"/>
  <c r="AQL546"/>
  <c r="ANF546"/>
  <c r="APQ546"/>
  <c r="AOV546"/>
  <c r="AOA546"/>
  <c r="AMK546"/>
  <c r="ALP546"/>
  <c r="AKU546"/>
  <c r="AJZ546"/>
  <c r="AJE546"/>
  <c r="AHO546"/>
  <c r="AGT546"/>
  <c r="AIJ546"/>
  <c r="AFD546"/>
  <c r="ADN546"/>
  <c r="ABX546"/>
  <c r="YR546"/>
  <c r="XW546"/>
  <c r="XB546"/>
  <c r="VL546"/>
  <c r="UQ546"/>
  <c r="AFY546"/>
  <c r="AEI546"/>
  <c r="ACS546"/>
  <c r="ABC546"/>
  <c r="AAH546"/>
  <c r="ZM546"/>
  <c r="WG546"/>
  <c r="TV546"/>
  <c r="GE549"/>
  <c r="AUO549"/>
  <c r="ATT549"/>
  <c r="ASY549"/>
  <c r="ASD549"/>
  <c r="AOX549"/>
  <c r="AOC549"/>
  <c r="ANH549"/>
  <c r="ARI549"/>
  <c r="AQN549"/>
  <c r="APS549"/>
  <c r="AMM549"/>
  <c r="ALR549"/>
  <c r="AHQ549"/>
  <c r="AKW549"/>
  <c r="AKB549"/>
  <c r="AJG549"/>
  <c r="AIL549"/>
  <c r="ADP549"/>
  <c r="ABZ549"/>
  <c r="AAJ549"/>
  <c r="ZO549"/>
  <c r="YT549"/>
  <c r="VN549"/>
  <c r="US549"/>
  <c r="TX549"/>
  <c r="AGV549"/>
  <c r="AGA549"/>
  <c r="AFF549"/>
  <c r="AEK549"/>
  <c r="ACU549"/>
  <c r="ABE549"/>
  <c r="XY549"/>
  <c r="XD549"/>
  <c r="WI549"/>
  <c r="CC550"/>
  <c r="AUN550"/>
  <c r="ATS550"/>
  <c r="ASX550"/>
  <c r="ASC550"/>
  <c r="AOW550"/>
  <c r="AOB550"/>
  <c r="ANG550"/>
  <c r="ARH550"/>
  <c r="AQM550"/>
  <c r="APR550"/>
  <c r="AML550"/>
  <c r="ALQ550"/>
  <c r="AHP550"/>
  <c r="AKV550"/>
  <c r="AKA550"/>
  <c r="AJF550"/>
  <c r="AIK550"/>
  <c r="AGU550"/>
  <c r="AFZ550"/>
  <c r="ADO550"/>
  <c r="ABY550"/>
  <c r="AAI550"/>
  <c r="ZN550"/>
  <c r="YS550"/>
  <c r="VM550"/>
  <c r="UR550"/>
  <c r="TW550"/>
  <c r="AFE550"/>
  <c r="AEJ550"/>
  <c r="ACT550"/>
  <c r="ABD550"/>
  <c r="XX550"/>
  <c r="XC550"/>
  <c r="WH550"/>
  <c r="DU550"/>
  <c r="AUP550"/>
  <c r="ATU550"/>
  <c r="ASZ550"/>
  <c r="ASE550"/>
  <c r="AOY550"/>
  <c r="AOD550"/>
  <c r="ANI550"/>
  <c r="ARJ550"/>
  <c r="AQO550"/>
  <c r="APT550"/>
  <c r="AMN550"/>
  <c r="ALS550"/>
  <c r="AHR550"/>
  <c r="AKX550"/>
  <c r="AKC550"/>
  <c r="AJH550"/>
  <c r="AIM550"/>
  <c r="ADQ550"/>
  <c r="ACA550"/>
  <c r="AAK550"/>
  <c r="ZP550"/>
  <c r="YU550"/>
  <c r="VO550"/>
  <c r="UT550"/>
  <c r="TY550"/>
  <c r="AGW550"/>
  <c r="AGB550"/>
  <c r="AFG550"/>
  <c r="AEL550"/>
  <c r="ACV550"/>
  <c r="ABF550"/>
  <c r="XZ550"/>
  <c r="XE550"/>
  <c r="WJ550"/>
  <c r="CD551"/>
  <c r="AUO551"/>
  <c r="ATT551"/>
  <c r="ASY551"/>
  <c r="ASD551"/>
  <c r="AOX551"/>
  <c r="AOC551"/>
  <c r="ANH551"/>
  <c r="ARI551"/>
  <c r="AQN551"/>
  <c r="APS551"/>
  <c r="AMM551"/>
  <c r="ALR551"/>
  <c r="AHQ551"/>
  <c r="AKW551"/>
  <c r="AKB551"/>
  <c r="AJG551"/>
  <c r="AIL551"/>
  <c r="AGV551"/>
  <c r="AGA551"/>
  <c r="ADP551"/>
  <c r="ABZ551"/>
  <c r="AAJ551"/>
  <c r="ZO551"/>
  <c r="YT551"/>
  <c r="VN551"/>
  <c r="US551"/>
  <c r="TX551"/>
  <c r="AFF551"/>
  <c r="AEK551"/>
  <c r="ACU551"/>
  <c r="ABE551"/>
  <c r="XY551"/>
  <c r="XD551"/>
  <c r="WI551"/>
  <c r="EN552"/>
  <c r="AUN552"/>
  <c r="ATS552"/>
  <c r="ASX552"/>
  <c r="ASC552"/>
  <c r="AOW552"/>
  <c r="AOB552"/>
  <c r="ANG552"/>
  <c r="ARH552"/>
  <c r="AQM552"/>
  <c r="APR552"/>
  <c r="AML552"/>
  <c r="ALQ552"/>
  <c r="AHP552"/>
  <c r="AKV552"/>
  <c r="AKA552"/>
  <c r="AJF552"/>
  <c r="AIK552"/>
  <c r="ADO552"/>
  <c r="ABY552"/>
  <c r="AAI552"/>
  <c r="ZN552"/>
  <c r="YS552"/>
  <c r="VM552"/>
  <c r="UR552"/>
  <c r="TW552"/>
  <c r="TB552"/>
  <c r="AGU552"/>
  <c r="AFZ552"/>
  <c r="AFE552"/>
  <c r="AEJ552"/>
  <c r="ACT552"/>
  <c r="ABD552"/>
  <c r="XX552"/>
  <c r="XC552"/>
  <c r="WH552"/>
  <c r="HV552"/>
  <c r="AUP552"/>
  <c r="ATU552"/>
  <c r="ASZ552"/>
  <c r="ASE552"/>
  <c r="AOY552"/>
  <c r="AOD552"/>
  <c r="ANI552"/>
  <c r="ARJ552"/>
  <c r="AQO552"/>
  <c r="APT552"/>
  <c r="AMN552"/>
  <c r="ALS552"/>
  <c r="AHR552"/>
  <c r="AKX552"/>
  <c r="AKC552"/>
  <c r="AJH552"/>
  <c r="AIM552"/>
  <c r="AGW552"/>
  <c r="AGB552"/>
  <c r="ADQ552"/>
  <c r="ACA552"/>
  <c r="AAK552"/>
  <c r="ZP552"/>
  <c r="YU552"/>
  <c r="VO552"/>
  <c r="UT552"/>
  <c r="TY552"/>
  <c r="TD552"/>
  <c r="AFG552"/>
  <c r="AEL552"/>
  <c r="ACV552"/>
  <c r="ABF552"/>
  <c r="XZ552"/>
  <c r="XE552"/>
  <c r="WJ552"/>
  <c r="DT553"/>
  <c r="AUO553"/>
  <c r="ATT553"/>
  <c r="ASY553"/>
  <c r="ASD553"/>
  <c r="AOX553"/>
  <c r="AOC553"/>
  <c r="ANH553"/>
  <c r="ARI553"/>
  <c r="AQN553"/>
  <c r="APS553"/>
  <c r="AMM553"/>
  <c r="ALR553"/>
  <c r="AHQ553"/>
  <c r="AKW553"/>
  <c r="AKB553"/>
  <c r="AJG553"/>
  <c r="AIL553"/>
  <c r="ADP553"/>
  <c r="ABZ553"/>
  <c r="AAJ553"/>
  <c r="ZO553"/>
  <c r="YT553"/>
  <c r="VN553"/>
  <c r="US553"/>
  <c r="TX553"/>
  <c r="TC553"/>
  <c r="AGV553"/>
  <c r="AGA553"/>
  <c r="AFF553"/>
  <c r="AEK553"/>
  <c r="ACU553"/>
  <c r="ABE553"/>
  <c r="XY553"/>
  <c r="XD553"/>
  <c r="WI553"/>
  <c r="GY554"/>
  <c r="AUN554"/>
  <c r="ATS554"/>
  <c r="ASX554"/>
  <c r="ASC554"/>
  <c r="AOW554"/>
  <c r="AOB554"/>
  <c r="ANG554"/>
  <c r="ARH554"/>
  <c r="AQM554"/>
  <c r="APR554"/>
  <c r="AML554"/>
  <c r="ALQ554"/>
  <c r="AHP554"/>
  <c r="AKV554"/>
  <c r="AKA554"/>
  <c r="AJF554"/>
  <c r="AIK554"/>
  <c r="AGU554"/>
  <c r="AFZ554"/>
  <c r="ADO554"/>
  <c r="ABY554"/>
  <c r="AAI554"/>
  <c r="ZN554"/>
  <c r="YS554"/>
  <c r="VM554"/>
  <c r="UR554"/>
  <c r="TW554"/>
  <c r="TB554"/>
  <c r="AFE554"/>
  <c r="AEJ554"/>
  <c r="ACT554"/>
  <c r="ABD554"/>
  <c r="XX554"/>
  <c r="XC554"/>
  <c r="WH554"/>
  <c r="GF554"/>
  <c r="AUP554"/>
  <c r="ATU554"/>
  <c r="ASZ554"/>
  <c r="ASE554"/>
  <c r="AOY554"/>
  <c r="AOD554"/>
  <c r="ANI554"/>
  <c r="ARJ554"/>
  <c r="AQO554"/>
  <c r="APT554"/>
  <c r="AMN554"/>
  <c r="ALS554"/>
  <c r="AHR554"/>
  <c r="AKX554"/>
  <c r="AKC554"/>
  <c r="AJH554"/>
  <c r="AIM554"/>
  <c r="ADQ554"/>
  <c r="ACA554"/>
  <c r="AAK554"/>
  <c r="ZP554"/>
  <c r="YU554"/>
  <c r="VO554"/>
  <c r="UT554"/>
  <c r="TY554"/>
  <c r="TD554"/>
  <c r="AGW554"/>
  <c r="AGB554"/>
  <c r="AFG554"/>
  <c r="AEL554"/>
  <c r="ACV554"/>
  <c r="ABF554"/>
  <c r="XZ554"/>
  <c r="XE554"/>
  <c r="WJ554"/>
  <c r="CD555"/>
  <c r="AUO555"/>
  <c r="ATT555"/>
  <c r="ASY555"/>
  <c r="ASD555"/>
  <c r="AOX555"/>
  <c r="AOC555"/>
  <c r="ANH555"/>
  <c r="ARI555"/>
  <c r="AQN555"/>
  <c r="APS555"/>
  <c r="AMM555"/>
  <c r="ALR555"/>
  <c r="AHQ555"/>
  <c r="AKW555"/>
  <c r="AKB555"/>
  <c r="AJG555"/>
  <c r="AIL555"/>
  <c r="AGV555"/>
  <c r="AGA555"/>
  <c r="ADP555"/>
  <c r="ABZ555"/>
  <c r="AAJ555"/>
  <c r="ZO555"/>
  <c r="YT555"/>
  <c r="VN555"/>
  <c r="US555"/>
  <c r="TX555"/>
  <c r="TC555"/>
  <c r="AFF555"/>
  <c r="AEK555"/>
  <c r="ACU555"/>
  <c r="ABE555"/>
  <c r="XY555"/>
  <c r="XD555"/>
  <c r="WI555"/>
  <c r="DS556"/>
  <c r="AUN556"/>
  <c r="ATS556"/>
  <c r="ASX556"/>
  <c r="ASC556"/>
  <c r="AOW556"/>
  <c r="AOB556"/>
  <c r="ANG556"/>
  <c r="ARH556"/>
  <c r="AQM556"/>
  <c r="APR556"/>
  <c r="AML556"/>
  <c r="ALQ556"/>
  <c r="AHP556"/>
  <c r="AKV556"/>
  <c r="AKA556"/>
  <c r="AJF556"/>
  <c r="AIK556"/>
  <c r="ADO556"/>
  <c r="ABY556"/>
  <c r="AAI556"/>
  <c r="ZN556"/>
  <c r="YS556"/>
  <c r="VM556"/>
  <c r="UR556"/>
  <c r="TW556"/>
  <c r="TB556"/>
  <c r="AGU556"/>
  <c r="AFZ556"/>
  <c r="AFE556"/>
  <c r="AEJ556"/>
  <c r="ACT556"/>
  <c r="ABD556"/>
  <c r="XX556"/>
  <c r="XC556"/>
  <c r="WH556"/>
  <c r="CE556"/>
  <c r="AUP556"/>
  <c r="ATU556"/>
  <c r="ASZ556"/>
  <c r="ASE556"/>
  <c r="AOY556"/>
  <c r="AOD556"/>
  <c r="ANI556"/>
  <c r="ARJ556"/>
  <c r="AQO556"/>
  <c r="APT556"/>
  <c r="AMN556"/>
  <c r="ALS556"/>
  <c r="AHR556"/>
  <c r="AKX556"/>
  <c r="AKC556"/>
  <c r="AJH556"/>
  <c r="AIM556"/>
  <c r="AGW556"/>
  <c r="AGB556"/>
  <c r="ADQ556"/>
  <c r="ACA556"/>
  <c r="AAK556"/>
  <c r="ZP556"/>
  <c r="YU556"/>
  <c r="VO556"/>
  <c r="UT556"/>
  <c r="TY556"/>
  <c r="TD556"/>
  <c r="AFG556"/>
  <c r="AEL556"/>
  <c r="ACV556"/>
  <c r="ABF556"/>
  <c r="XZ556"/>
  <c r="XE556"/>
  <c r="WJ556"/>
  <c r="EO557"/>
  <c r="AUO557"/>
  <c r="ATT557"/>
  <c r="ASY557"/>
  <c r="ASD557"/>
  <c r="AOX557"/>
  <c r="AOC557"/>
  <c r="ANH557"/>
  <c r="ARI557"/>
  <c r="AQN557"/>
  <c r="APS557"/>
  <c r="AMM557"/>
  <c r="ALR557"/>
  <c r="AHQ557"/>
  <c r="AKW557"/>
  <c r="AKB557"/>
  <c r="AJG557"/>
  <c r="AIL557"/>
  <c r="ADP557"/>
  <c r="ABZ557"/>
  <c r="AAJ557"/>
  <c r="ZO557"/>
  <c r="YT557"/>
  <c r="VN557"/>
  <c r="US557"/>
  <c r="TX557"/>
  <c r="TC557"/>
  <c r="AGV557"/>
  <c r="AGA557"/>
  <c r="AFF557"/>
  <c r="AEK557"/>
  <c r="ACU557"/>
  <c r="ABE557"/>
  <c r="XY557"/>
  <c r="XD557"/>
  <c r="WI557"/>
  <c r="HT558"/>
  <c r="AUN558"/>
  <c r="ATS558"/>
  <c r="ASX558"/>
  <c r="ASC558"/>
  <c r="AOW558"/>
  <c r="AOB558"/>
  <c r="ANG558"/>
  <c r="ARH558"/>
  <c r="AQM558"/>
  <c r="APR558"/>
  <c r="AML558"/>
  <c r="ALQ558"/>
  <c r="AHP558"/>
  <c r="AKV558"/>
  <c r="AKA558"/>
  <c r="AJF558"/>
  <c r="AIK558"/>
  <c r="AGU558"/>
  <c r="AFZ558"/>
  <c r="ADO558"/>
  <c r="ABY558"/>
  <c r="AAI558"/>
  <c r="ZN558"/>
  <c r="YS558"/>
  <c r="VM558"/>
  <c r="UR558"/>
  <c r="TW558"/>
  <c r="TB558"/>
  <c r="AFE558"/>
  <c r="AEJ558"/>
  <c r="ACT558"/>
  <c r="ABD558"/>
  <c r="XX558"/>
  <c r="XC558"/>
  <c r="WH558"/>
  <c r="DU558"/>
  <c r="AUP558"/>
  <c r="ATU558"/>
  <c r="ASZ558"/>
  <c r="ASE558"/>
  <c r="AOY558"/>
  <c r="AOD558"/>
  <c r="ANI558"/>
  <c r="ARJ558"/>
  <c r="AQO558"/>
  <c r="APT558"/>
  <c r="AMN558"/>
  <c r="ALS558"/>
  <c r="AHR558"/>
  <c r="AKX558"/>
  <c r="AKC558"/>
  <c r="AJH558"/>
  <c r="AIM558"/>
  <c r="ADQ558"/>
  <c r="ACA558"/>
  <c r="AAK558"/>
  <c r="ZP558"/>
  <c r="YU558"/>
  <c r="VO558"/>
  <c r="UT558"/>
  <c r="TY558"/>
  <c r="TD558"/>
  <c r="AGW558"/>
  <c r="AGB558"/>
  <c r="AFG558"/>
  <c r="AEL558"/>
  <c r="ACV558"/>
  <c r="ABF558"/>
  <c r="XZ558"/>
  <c r="XE558"/>
  <c r="WJ558"/>
  <c r="GE533"/>
  <c r="ASY533"/>
  <c r="AUO533"/>
  <c r="ATT533"/>
  <c r="ASD533"/>
  <c r="ARI533"/>
  <c r="AQN533"/>
  <c r="APS533"/>
  <c r="AOX533"/>
  <c r="AOC533"/>
  <c r="AMM533"/>
  <c r="ANH533"/>
  <c r="ALR533"/>
  <c r="AKW533"/>
  <c r="AKB533"/>
  <c r="AJG533"/>
  <c r="AHQ533"/>
  <c r="AGV533"/>
  <c r="AIL533"/>
  <c r="AFF533"/>
  <c r="ADP533"/>
  <c r="ABZ533"/>
  <c r="YT533"/>
  <c r="XY533"/>
  <c r="XD533"/>
  <c r="VN533"/>
  <c r="US533"/>
  <c r="AGA533"/>
  <c r="AEK533"/>
  <c r="ACU533"/>
  <c r="ABE533"/>
  <c r="AAJ533"/>
  <c r="ZO533"/>
  <c r="WI533"/>
  <c r="TX533"/>
  <c r="EN534"/>
  <c r="AUN534"/>
  <c r="ATS534"/>
  <c r="ASX534"/>
  <c r="APR534"/>
  <c r="AOW534"/>
  <c r="AOB534"/>
  <c r="ASC534"/>
  <c r="ARH534"/>
  <c r="AQM534"/>
  <c r="ANG534"/>
  <c r="AML534"/>
  <c r="AIK534"/>
  <c r="AFZ534"/>
  <c r="ALQ534"/>
  <c r="AKV534"/>
  <c r="AKA534"/>
  <c r="AJF534"/>
  <c r="AEJ534"/>
  <c r="ACT534"/>
  <c r="ABD534"/>
  <c r="AAI534"/>
  <c r="ZN534"/>
  <c r="WH534"/>
  <c r="TW534"/>
  <c r="AHP534"/>
  <c r="AGU534"/>
  <c r="AFE534"/>
  <c r="ADO534"/>
  <c r="ABY534"/>
  <c r="YS534"/>
  <c r="XX534"/>
  <c r="XC534"/>
  <c r="VM534"/>
  <c r="UR534"/>
  <c r="HV534"/>
  <c r="AUP534"/>
  <c r="ATU534"/>
  <c r="ASZ534"/>
  <c r="APT534"/>
  <c r="AOY534"/>
  <c r="AOD534"/>
  <c r="ASE534"/>
  <c r="ARJ534"/>
  <c r="AQO534"/>
  <c r="ANI534"/>
  <c r="AIM534"/>
  <c r="AGB534"/>
  <c r="AMN534"/>
  <c r="ALS534"/>
  <c r="AKX534"/>
  <c r="AKC534"/>
  <c r="AJH534"/>
  <c r="AHR534"/>
  <c r="AGW534"/>
  <c r="AEL534"/>
  <c r="ACV534"/>
  <c r="ABF534"/>
  <c r="AAK534"/>
  <c r="ZP534"/>
  <c r="WJ534"/>
  <c r="TY534"/>
  <c r="AFG534"/>
  <c r="ADQ534"/>
  <c r="ACA534"/>
  <c r="YU534"/>
  <c r="XZ534"/>
  <c r="XE534"/>
  <c r="VO534"/>
  <c r="UT534"/>
  <c r="DT535"/>
  <c r="ASY535"/>
  <c r="AUO535"/>
  <c r="ATT535"/>
  <c r="ASD535"/>
  <c r="ARI535"/>
  <c r="AQN535"/>
  <c r="ANH535"/>
  <c r="APS535"/>
  <c r="AOX535"/>
  <c r="AOC535"/>
  <c r="AMM535"/>
  <c r="ALR535"/>
  <c r="AKW535"/>
  <c r="AKB535"/>
  <c r="AJG535"/>
  <c r="AHQ535"/>
  <c r="AGV535"/>
  <c r="AIL535"/>
  <c r="AFF535"/>
  <c r="ADP535"/>
  <c r="ABZ535"/>
  <c r="YT535"/>
  <c r="XY535"/>
  <c r="XD535"/>
  <c r="VN535"/>
  <c r="US535"/>
  <c r="AGA535"/>
  <c r="AEK535"/>
  <c r="ACU535"/>
  <c r="ABE535"/>
  <c r="AAJ535"/>
  <c r="ZO535"/>
  <c r="WI535"/>
  <c r="TX535"/>
  <c r="FI536"/>
  <c r="AUN536"/>
  <c r="ATS536"/>
  <c r="ASX536"/>
  <c r="APR536"/>
  <c r="AOW536"/>
  <c r="AOB536"/>
  <c r="ASC536"/>
  <c r="ARH536"/>
  <c r="AQM536"/>
  <c r="ANG536"/>
  <c r="AML536"/>
  <c r="AIK536"/>
  <c r="AFZ536"/>
  <c r="ALQ536"/>
  <c r="AKV536"/>
  <c r="AKA536"/>
  <c r="AJF536"/>
  <c r="AEJ536"/>
  <c r="ACT536"/>
  <c r="ABD536"/>
  <c r="AAI536"/>
  <c r="ZN536"/>
  <c r="WH536"/>
  <c r="TW536"/>
  <c r="AHP536"/>
  <c r="AGU536"/>
  <c r="AFE536"/>
  <c r="ADO536"/>
  <c r="ABY536"/>
  <c r="YS536"/>
  <c r="XX536"/>
  <c r="XC536"/>
  <c r="VM536"/>
  <c r="UR536"/>
  <c r="CZ536"/>
  <c r="AUP536"/>
  <c r="ATU536"/>
  <c r="ASZ536"/>
  <c r="APT536"/>
  <c r="AOY536"/>
  <c r="AOD536"/>
  <c r="ASE536"/>
  <c r="ARJ536"/>
  <c r="AQO536"/>
  <c r="ANI536"/>
  <c r="AIM536"/>
  <c r="AGB536"/>
  <c r="AMN536"/>
  <c r="ALS536"/>
  <c r="AKX536"/>
  <c r="AKC536"/>
  <c r="AJH536"/>
  <c r="AHR536"/>
  <c r="AGW536"/>
  <c r="AEL536"/>
  <c r="ACV536"/>
  <c r="ABF536"/>
  <c r="AAK536"/>
  <c r="ZP536"/>
  <c r="WJ536"/>
  <c r="TY536"/>
  <c r="AFG536"/>
  <c r="ADQ536"/>
  <c r="ACA536"/>
  <c r="YU536"/>
  <c r="XZ536"/>
  <c r="XE536"/>
  <c r="VO536"/>
  <c r="UT536"/>
  <c r="GE537"/>
  <c r="ASY537"/>
  <c r="AUO537"/>
  <c r="ATT537"/>
  <c r="ASD537"/>
  <c r="ARI537"/>
  <c r="AQN537"/>
  <c r="ANH537"/>
  <c r="APS537"/>
  <c r="AOX537"/>
  <c r="AOC537"/>
  <c r="AMM537"/>
  <c r="ALR537"/>
  <c r="AKW537"/>
  <c r="AKB537"/>
  <c r="AJG537"/>
  <c r="AHQ537"/>
  <c r="AGV537"/>
  <c r="AIL537"/>
  <c r="AFF537"/>
  <c r="ADP537"/>
  <c r="ABZ537"/>
  <c r="YT537"/>
  <c r="XY537"/>
  <c r="XD537"/>
  <c r="VN537"/>
  <c r="US537"/>
  <c r="AGA537"/>
  <c r="AEK537"/>
  <c r="ACU537"/>
  <c r="ABE537"/>
  <c r="AAJ537"/>
  <c r="ZO537"/>
  <c r="WI537"/>
  <c r="TX537"/>
  <c r="EN538"/>
  <c r="AUN538"/>
  <c r="ATS538"/>
  <c r="ASX538"/>
  <c r="APR538"/>
  <c r="AOW538"/>
  <c r="AOB538"/>
  <c r="ASC538"/>
  <c r="ARH538"/>
  <c r="AQM538"/>
  <c r="ANG538"/>
  <c r="AML538"/>
  <c r="AIK538"/>
  <c r="AFZ538"/>
  <c r="ALQ538"/>
  <c r="AKV538"/>
  <c r="AKA538"/>
  <c r="AJF538"/>
  <c r="AEJ538"/>
  <c r="ACT538"/>
  <c r="ABD538"/>
  <c r="AAI538"/>
  <c r="ZN538"/>
  <c r="WH538"/>
  <c r="TW538"/>
  <c r="AHP538"/>
  <c r="AGU538"/>
  <c r="AFE538"/>
  <c r="ADO538"/>
  <c r="ABY538"/>
  <c r="YS538"/>
  <c r="XX538"/>
  <c r="XC538"/>
  <c r="VM538"/>
  <c r="UR538"/>
  <c r="HV538"/>
  <c r="AUP538"/>
  <c r="ATU538"/>
  <c r="ASZ538"/>
  <c r="APT538"/>
  <c r="AOY538"/>
  <c r="AOD538"/>
  <c r="ASE538"/>
  <c r="ARJ538"/>
  <c r="AQO538"/>
  <c r="ANI538"/>
  <c r="AIM538"/>
  <c r="AGB538"/>
  <c r="AMN538"/>
  <c r="ALS538"/>
  <c r="AKX538"/>
  <c r="AKC538"/>
  <c r="AJH538"/>
  <c r="AHR538"/>
  <c r="AGW538"/>
  <c r="AEL538"/>
  <c r="ACV538"/>
  <c r="ABF538"/>
  <c r="AAK538"/>
  <c r="ZP538"/>
  <c r="WJ538"/>
  <c r="TY538"/>
  <c r="AFG538"/>
  <c r="ADQ538"/>
  <c r="ACA538"/>
  <c r="YU538"/>
  <c r="XZ538"/>
  <c r="XE538"/>
  <c r="VO538"/>
  <c r="UT538"/>
  <c r="DT539"/>
  <c r="ASY539"/>
  <c r="AUO539"/>
  <c r="ATT539"/>
  <c r="ASD539"/>
  <c r="ARI539"/>
  <c r="AQN539"/>
  <c r="ANH539"/>
  <c r="APS539"/>
  <c r="AOX539"/>
  <c r="AOC539"/>
  <c r="AMM539"/>
  <c r="ALR539"/>
  <c r="AKW539"/>
  <c r="AKB539"/>
  <c r="AJG539"/>
  <c r="AHQ539"/>
  <c r="AGV539"/>
  <c r="AIL539"/>
  <c r="AFF539"/>
  <c r="ADP539"/>
  <c r="ABZ539"/>
  <c r="YT539"/>
  <c r="XY539"/>
  <c r="XD539"/>
  <c r="VN539"/>
  <c r="US539"/>
  <c r="AGA539"/>
  <c r="AEK539"/>
  <c r="ACU539"/>
  <c r="ABE539"/>
  <c r="AAJ539"/>
  <c r="ZO539"/>
  <c r="WI539"/>
  <c r="TX539"/>
  <c r="FI540"/>
  <c r="AUN540"/>
  <c r="ATS540"/>
  <c r="ASX540"/>
  <c r="APR540"/>
  <c r="AOW540"/>
  <c r="AOB540"/>
  <c r="ASC540"/>
  <c r="ARH540"/>
  <c r="AQM540"/>
  <c r="ANG540"/>
  <c r="AML540"/>
  <c r="AIK540"/>
  <c r="AFZ540"/>
  <c r="ALQ540"/>
  <c r="AKV540"/>
  <c r="AKA540"/>
  <c r="AJF540"/>
  <c r="AEJ540"/>
  <c r="ACT540"/>
  <c r="ABD540"/>
  <c r="AAI540"/>
  <c r="ZN540"/>
  <c r="WH540"/>
  <c r="TW540"/>
  <c r="AHP540"/>
  <c r="AGU540"/>
  <c r="AFE540"/>
  <c r="ADO540"/>
  <c r="ABY540"/>
  <c r="YS540"/>
  <c r="XX540"/>
  <c r="XC540"/>
  <c r="VM540"/>
  <c r="UR540"/>
  <c r="CZ540"/>
  <c r="AUP540"/>
  <c r="ATU540"/>
  <c r="ASZ540"/>
  <c r="APT540"/>
  <c r="AOY540"/>
  <c r="AOD540"/>
  <c r="ASE540"/>
  <c r="ARJ540"/>
  <c r="AQO540"/>
  <c r="ANI540"/>
  <c r="AIM540"/>
  <c r="AGB540"/>
  <c r="AMN540"/>
  <c r="ALS540"/>
  <c r="AKX540"/>
  <c r="AKC540"/>
  <c r="AJH540"/>
  <c r="AHR540"/>
  <c r="AGW540"/>
  <c r="AEL540"/>
  <c r="ACV540"/>
  <c r="ABF540"/>
  <c r="AAK540"/>
  <c r="ZP540"/>
  <c r="WJ540"/>
  <c r="TY540"/>
  <c r="AFG540"/>
  <c r="ADQ540"/>
  <c r="ACA540"/>
  <c r="YU540"/>
  <c r="XZ540"/>
  <c r="XE540"/>
  <c r="VO540"/>
  <c r="UT540"/>
  <c r="GE541"/>
  <c r="ASY541"/>
  <c r="AUO541"/>
  <c r="ATT541"/>
  <c r="ASD541"/>
  <c r="ARI541"/>
  <c r="AQN541"/>
  <c r="ANH541"/>
  <c r="APS541"/>
  <c r="AOX541"/>
  <c r="AOC541"/>
  <c r="AMM541"/>
  <c r="ALR541"/>
  <c r="AKW541"/>
  <c r="AKB541"/>
  <c r="AJG541"/>
  <c r="AHQ541"/>
  <c r="AGV541"/>
  <c r="AIL541"/>
  <c r="AFF541"/>
  <c r="ADP541"/>
  <c r="ABZ541"/>
  <c r="YT541"/>
  <c r="XY541"/>
  <c r="XD541"/>
  <c r="VN541"/>
  <c r="US541"/>
  <c r="AGA541"/>
  <c r="AEK541"/>
  <c r="ACU541"/>
  <c r="ABE541"/>
  <c r="AAJ541"/>
  <c r="ZO541"/>
  <c r="WI541"/>
  <c r="TX541"/>
  <c r="EN542"/>
  <c r="AUN542"/>
  <c r="ATS542"/>
  <c r="ASX542"/>
  <c r="APR542"/>
  <c r="AOW542"/>
  <c r="AOB542"/>
  <c r="ASC542"/>
  <c r="ARH542"/>
  <c r="AQM542"/>
  <c r="ANG542"/>
  <c r="AML542"/>
  <c r="AIK542"/>
  <c r="AFZ542"/>
  <c r="ALQ542"/>
  <c r="AKV542"/>
  <c r="AKA542"/>
  <c r="AJF542"/>
  <c r="AEJ542"/>
  <c r="ACT542"/>
  <c r="ABD542"/>
  <c r="AAI542"/>
  <c r="ZN542"/>
  <c r="WH542"/>
  <c r="TW542"/>
  <c r="AHP542"/>
  <c r="AGU542"/>
  <c r="AFE542"/>
  <c r="ADO542"/>
  <c r="ABY542"/>
  <c r="YS542"/>
  <c r="XX542"/>
  <c r="XC542"/>
  <c r="VM542"/>
  <c r="UR542"/>
  <c r="HV542"/>
  <c r="AUP542"/>
  <c r="ATU542"/>
  <c r="ASZ542"/>
  <c r="APT542"/>
  <c r="AOY542"/>
  <c r="AOD542"/>
  <c r="ASE542"/>
  <c r="ARJ542"/>
  <c r="AQO542"/>
  <c r="ANI542"/>
  <c r="ALS542"/>
  <c r="AIM542"/>
  <c r="AGB542"/>
  <c r="AMN542"/>
  <c r="AKX542"/>
  <c r="AKC542"/>
  <c r="AJH542"/>
  <c r="AHR542"/>
  <c r="AGW542"/>
  <c r="AEL542"/>
  <c r="ACV542"/>
  <c r="ABF542"/>
  <c r="AAK542"/>
  <c r="ZP542"/>
  <c r="WJ542"/>
  <c r="TY542"/>
  <c r="AFG542"/>
  <c r="ADQ542"/>
  <c r="ACA542"/>
  <c r="YU542"/>
  <c r="XZ542"/>
  <c r="XE542"/>
  <c r="VO542"/>
  <c r="UT542"/>
  <c r="DT543"/>
  <c r="ASY543"/>
  <c r="AUO543"/>
  <c r="ATT543"/>
  <c r="ASD543"/>
  <c r="ARI543"/>
  <c r="AQN543"/>
  <c r="ANH543"/>
  <c r="APS543"/>
  <c r="AOX543"/>
  <c r="AOC543"/>
  <c r="AMM543"/>
  <c r="ALR543"/>
  <c r="AKW543"/>
  <c r="AKB543"/>
  <c r="AJG543"/>
  <c r="AHQ543"/>
  <c r="AGV543"/>
  <c r="AIL543"/>
  <c r="AFF543"/>
  <c r="ADP543"/>
  <c r="ABZ543"/>
  <c r="YT543"/>
  <c r="XY543"/>
  <c r="XD543"/>
  <c r="VN543"/>
  <c r="US543"/>
  <c r="AGA543"/>
  <c r="AEK543"/>
  <c r="ACU543"/>
  <c r="ABE543"/>
  <c r="AAJ543"/>
  <c r="ZO543"/>
  <c r="WI543"/>
  <c r="TX543"/>
  <c r="FI544"/>
  <c r="AUN544"/>
  <c r="ATS544"/>
  <c r="ASX544"/>
  <c r="APR544"/>
  <c r="AOW544"/>
  <c r="AOB544"/>
  <c r="ASC544"/>
  <c r="ARH544"/>
  <c r="AQM544"/>
  <c r="ANG544"/>
  <c r="AML544"/>
  <c r="AIK544"/>
  <c r="AFZ544"/>
  <c r="ALQ544"/>
  <c r="AKV544"/>
  <c r="AKA544"/>
  <c r="AJF544"/>
  <c r="AEJ544"/>
  <c r="ACT544"/>
  <c r="ABD544"/>
  <c r="AAI544"/>
  <c r="ZN544"/>
  <c r="WH544"/>
  <c r="TW544"/>
  <c r="AHP544"/>
  <c r="AGU544"/>
  <c r="AFE544"/>
  <c r="ADO544"/>
  <c r="ABY544"/>
  <c r="YS544"/>
  <c r="XX544"/>
  <c r="XC544"/>
  <c r="VM544"/>
  <c r="UR544"/>
  <c r="CZ544"/>
  <c r="AUP544"/>
  <c r="ATU544"/>
  <c r="ASZ544"/>
  <c r="APT544"/>
  <c r="AOY544"/>
  <c r="AOD544"/>
  <c r="ASE544"/>
  <c r="ARJ544"/>
  <c r="AQO544"/>
  <c r="ANI544"/>
  <c r="ALS544"/>
  <c r="AIM544"/>
  <c r="AGB544"/>
  <c r="AMN544"/>
  <c r="AKX544"/>
  <c r="AKC544"/>
  <c r="AJH544"/>
  <c r="AHR544"/>
  <c r="AGW544"/>
  <c r="AEL544"/>
  <c r="ACV544"/>
  <c r="ABF544"/>
  <c r="AAK544"/>
  <c r="ZP544"/>
  <c r="WJ544"/>
  <c r="TY544"/>
  <c r="AFG544"/>
  <c r="ADQ544"/>
  <c r="ACA544"/>
  <c r="YU544"/>
  <c r="XZ544"/>
  <c r="XE544"/>
  <c r="VO544"/>
  <c r="UT544"/>
  <c r="GE545"/>
  <c r="ASY545"/>
  <c r="AUO545"/>
  <c r="ATT545"/>
  <c r="ASD545"/>
  <c r="ARI545"/>
  <c r="AQN545"/>
  <c r="ANH545"/>
  <c r="APS545"/>
  <c r="AOX545"/>
  <c r="AOC545"/>
  <c r="AMM545"/>
  <c r="ALR545"/>
  <c r="AKW545"/>
  <c r="AKB545"/>
  <c r="AJG545"/>
  <c r="AHQ545"/>
  <c r="AGV545"/>
  <c r="AIL545"/>
  <c r="AFF545"/>
  <c r="ADP545"/>
  <c r="ABZ545"/>
  <c r="YT545"/>
  <c r="XY545"/>
  <c r="XD545"/>
  <c r="VN545"/>
  <c r="US545"/>
  <c r="AGA545"/>
  <c r="AEK545"/>
  <c r="ACU545"/>
  <c r="ABE545"/>
  <c r="AAJ545"/>
  <c r="ZO545"/>
  <c r="WI545"/>
  <c r="TX545"/>
  <c r="EN546"/>
  <c r="AUN546"/>
  <c r="ATS546"/>
  <c r="ASX546"/>
  <c r="APR546"/>
  <c r="AOW546"/>
  <c r="AOB546"/>
  <c r="ASC546"/>
  <c r="ARH546"/>
  <c r="AQM546"/>
  <c r="ANG546"/>
  <c r="AML546"/>
  <c r="AIK546"/>
  <c r="AFZ546"/>
  <c r="ALQ546"/>
  <c r="AKV546"/>
  <c r="AKA546"/>
  <c r="AJF546"/>
  <c r="AEJ546"/>
  <c r="ACT546"/>
  <c r="ABD546"/>
  <c r="AAI546"/>
  <c r="ZN546"/>
  <c r="WH546"/>
  <c r="TW546"/>
  <c r="AHP546"/>
  <c r="AGU546"/>
  <c r="AFE546"/>
  <c r="ADO546"/>
  <c r="ABY546"/>
  <c r="YS546"/>
  <c r="XX546"/>
  <c r="XC546"/>
  <c r="VM546"/>
  <c r="UR546"/>
  <c r="HV546"/>
  <c r="AUP546"/>
  <c r="ATU546"/>
  <c r="ASZ546"/>
  <c r="APT546"/>
  <c r="AOY546"/>
  <c r="AOD546"/>
  <c r="ASE546"/>
  <c r="ARJ546"/>
  <c r="AQO546"/>
  <c r="ANI546"/>
  <c r="ALS546"/>
  <c r="AIM546"/>
  <c r="AGB546"/>
  <c r="AMN546"/>
  <c r="AKX546"/>
  <c r="AKC546"/>
  <c r="AJH546"/>
  <c r="AHR546"/>
  <c r="AGW546"/>
  <c r="AEL546"/>
  <c r="ACV546"/>
  <c r="ABF546"/>
  <c r="AAK546"/>
  <c r="ZP546"/>
  <c r="WJ546"/>
  <c r="TY546"/>
  <c r="AFG546"/>
  <c r="ADQ546"/>
  <c r="ACA546"/>
  <c r="YU546"/>
  <c r="XZ546"/>
  <c r="XE546"/>
  <c r="VO546"/>
  <c r="UT546"/>
  <c r="IM533"/>
  <c r="IO533"/>
  <c r="IQ533"/>
  <c r="IM534"/>
  <c r="IO534"/>
  <c r="IQ534"/>
  <c r="IM535"/>
  <c r="IO535"/>
  <c r="IQ535"/>
  <c r="IM536"/>
  <c r="IO536"/>
  <c r="IQ536"/>
  <c r="IM537"/>
  <c r="IO537"/>
  <c r="IQ537"/>
  <c r="IM538"/>
  <c r="IO538"/>
  <c r="IQ538"/>
  <c r="IM539"/>
  <c r="IO539"/>
  <c r="IQ539"/>
  <c r="IM540"/>
  <c r="IO540"/>
  <c r="IQ540"/>
  <c r="IM541"/>
  <c r="IO541"/>
  <c r="IQ541"/>
  <c r="IM542"/>
  <c r="IO542"/>
  <c r="IQ542"/>
  <c r="IM543"/>
  <c r="IO543"/>
  <c r="IQ543"/>
  <c r="IM544"/>
  <c r="IO544"/>
  <c r="IQ544"/>
  <c r="IM545"/>
  <c r="IO545"/>
  <c r="IQ545"/>
  <c r="IM546"/>
  <c r="IO546"/>
  <c r="IQ546"/>
  <c r="IP549"/>
  <c r="IO550"/>
  <c r="IQ550"/>
  <c r="IP551"/>
  <c r="IO552"/>
  <c r="IQ552"/>
  <c r="IP553"/>
  <c r="IO554"/>
  <c r="IQ554"/>
  <c r="IP555"/>
  <c r="IO556"/>
  <c r="IQ556"/>
  <c r="IP557"/>
  <c r="IO558"/>
  <c r="IQ558"/>
  <c r="JH533"/>
  <c r="JJ533"/>
  <c r="JL533"/>
  <c r="JH534"/>
  <c r="JJ534"/>
  <c r="JL534"/>
  <c r="JH535"/>
  <c r="JJ535"/>
  <c r="JL535"/>
  <c r="JH536"/>
  <c r="JJ536"/>
  <c r="JL536"/>
  <c r="JH537"/>
  <c r="JJ537"/>
  <c r="JL537"/>
  <c r="JH538"/>
  <c r="JJ538"/>
  <c r="JL538"/>
  <c r="JH539"/>
  <c r="JJ539"/>
  <c r="JL539"/>
  <c r="JH540"/>
  <c r="JJ540"/>
  <c r="JL540"/>
  <c r="JH541"/>
  <c r="JJ541"/>
  <c r="JL541"/>
  <c r="JH542"/>
  <c r="JJ542"/>
  <c r="JL542"/>
  <c r="JH543"/>
  <c r="JJ543"/>
  <c r="JL543"/>
  <c r="JH544"/>
  <c r="JJ544"/>
  <c r="JL544"/>
  <c r="JH545"/>
  <c r="JJ545"/>
  <c r="JL545"/>
  <c r="JH546"/>
  <c r="JJ546"/>
  <c r="JL546"/>
  <c r="JK549"/>
  <c r="JJ550"/>
  <c r="JL550"/>
  <c r="JK551"/>
  <c r="JJ552"/>
  <c r="JL552"/>
  <c r="JK553"/>
  <c r="JJ554"/>
  <c r="JL554"/>
  <c r="JK555"/>
  <c r="JJ556"/>
  <c r="JL556"/>
  <c r="JK557"/>
  <c r="JJ558"/>
  <c r="JL558"/>
  <c r="KC533"/>
  <c r="KE533"/>
  <c r="KG533"/>
  <c r="KC534"/>
  <c r="KE534"/>
  <c r="KG534"/>
  <c r="KC535"/>
  <c r="KE535"/>
  <c r="KG535"/>
  <c r="KC536"/>
  <c r="KE536"/>
  <c r="KG536"/>
  <c r="KC537"/>
  <c r="KE537"/>
  <c r="KG537"/>
  <c r="KC538"/>
  <c r="KE538"/>
  <c r="KG538"/>
  <c r="KC539"/>
  <c r="KE539"/>
  <c r="KG539"/>
  <c r="KC540"/>
  <c r="KE540"/>
  <c r="KG540"/>
  <c r="KC541"/>
  <c r="KE541"/>
  <c r="KG541"/>
  <c r="KC542"/>
  <c r="KE542"/>
  <c r="KG542"/>
  <c r="KC543"/>
  <c r="KE543"/>
  <c r="KG543"/>
  <c r="KC544"/>
  <c r="KE544"/>
  <c r="KG544"/>
  <c r="KC545"/>
  <c r="KE545"/>
  <c r="KG545"/>
  <c r="KC546"/>
  <c r="KE546"/>
  <c r="KG546"/>
  <c r="KF549"/>
  <c r="KE550"/>
  <c r="KG550"/>
  <c r="KF551"/>
  <c r="KE552"/>
  <c r="KG552"/>
  <c r="KF553"/>
  <c r="KE554"/>
  <c r="KG554"/>
  <c r="KF555"/>
  <c r="KE556"/>
  <c r="KG556"/>
  <c r="KF557"/>
  <c r="KE558"/>
  <c r="KG558"/>
  <c r="KX533"/>
  <c r="KZ533"/>
  <c r="LB533"/>
  <c r="KX534"/>
  <c r="KZ534"/>
  <c r="LB534"/>
  <c r="KX535"/>
  <c r="KZ535"/>
  <c r="LB535"/>
  <c r="KX536"/>
  <c r="KZ536"/>
  <c r="LB536"/>
  <c r="KX537"/>
  <c r="KZ537"/>
  <c r="LB537"/>
  <c r="KX538"/>
  <c r="KZ538"/>
  <c r="LB538"/>
  <c r="KX539"/>
  <c r="KZ539"/>
  <c r="LB539"/>
  <c r="KX540"/>
  <c r="KZ540"/>
  <c r="LB540"/>
  <c r="KX541"/>
  <c r="KZ541"/>
  <c r="LB541"/>
  <c r="KX542"/>
  <c r="KZ542"/>
  <c r="LB542"/>
  <c r="KX543"/>
  <c r="KZ543"/>
  <c r="LB543"/>
  <c r="KX544"/>
  <c r="KZ544"/>
  <c r="LB544"/>
  <c r="KX545"/>
  <c r="KZ545"/>
  <c r="LB545"/>
  <c r="KX546"/>
  <c r="KZ546"/>
  <c r="LB546"/>
  <c r="KZ549"/>
  <c r="LB549"/>
  <c r="LA550"/>
  <c r="KZ551"/>
  <c r="LB551"/>
  <c r="LA552"/>
  <c r="KZ553"/>
  <c r="LB553"/>
  <c r="LA554"/>
  <c r="KZ555"/>
  <c r="LB555"/>
  <c r="LA556"/>
  <c r="KZ557"/>
  <c r="LB557"/>
  <c r="LA558"/>
  <c r="LR533"/>
  <c r="LT533"/>
  <c r="LV533"/>
  <c r="LR534"/>
  <c r="LT534"/>
  <c r="LV534"/>
  <c r="LR535"/>
  <c r="LT535"/>
  <c r="LV535"/>
  <c r="LR536"/>
  <c r="LT536"/>
  <c r="LV536"/>
  <c r="LR537"/>
  <c r="LT537"/>
  <c r="LV537"/>
  <c r="LR538"/>
  <c r="LT538"/>
  <c r="LV538"/>
  <c r="LR539"/>
  <c r="LT539"/>
  <c r="LV539"/>
  <c r="LR540"/>
  <c r="LT540"/>
  <c r="LV540"/>
  <c r="LR541"/>
  <c r="LT541"/>
  <c r="LV541"/>
  <c r="LR542"/>
  <c r="LT542"/>
  <c r="LV542"/>
  <c r="LR543"/>
  <c r="LT543"/>
  <c r="LV543"/>
  <c r="LR544"/>
  <c r="LT544"/>
  <c r="LV544"/>
  <c r="LR545"/>
  <c r="LT545"/>
  <c r="LV545"/>
  <c r="LR546"/>
  <c r="LT546"/>
  <c r="LV546"/>
  <c r="LU549"/>
  <c r="LW549"/>
  <c r="LV550"/>
  <c r="LU551"/>
  <c r="LW551"/>
  <c r="LV552"/>
  <c r="LU553"/>
  <c r="LW553"/>
  <c r="LV554"/>
  <c r="LU555"/>
  <c r="LW555"/>
  <c r="LV556"/>
  <c r="LU557"/>
  <c r="LW557"/>
  <c r="LV558"/>
  <c r="MN533"/>
  <c r="MP533"/>
  <c r="MR533"/>
  <c r="MN534"/>
  <c r="MP534"/>
  <c r="MR534"/>
  <c r="MN535"/>
  <c r="MP535"/>
  <c r="MR535"/>
  <c r="MN536"/>
  <c r="MP536"/>
  <c r="MR536"/>
  <c r="MN537"/>
  <c r="MP537"/>
  <c r="MR537"/>
  <c r="MN538"/>
  <c r="MP538"/>
  <c r="MR538"/>
  <c r="MN539"/>
  <c r="MP539"/>
  <c r="MR539"/>
  <c r="MN540"/>
  <c r="MP540"/>
  <c r="MR540"/>
  <c r="MN541"/>
  <c r="MP541"/>
  <c r="MR541"/>
  <c r="MN542"/>
  <c r="MP542"/>
  <c r="MR542"/>
  <c r="MN543"/>
  <c r="MP543"/>
  <c r="MR543"/>
  <c r="MN544"/>
  <c r="MP544"/>
  <c r="MR544"/>
  <c r="MN545"/>
  <c r="MP545"/>
  <c r="MR545"/>
  <c r="MN546"/>
  <c r="MP546"/>
  <c r="MR546"/>
  <c r="MQ549"/>
  <c r="MP550"/>
  <c r="MR550"/>
  <c r="MQ551"/>
  <c r="MP552"/>
  <c r="MR552"/>
  <c r="MQ553"/>
  <c r="MP554"/>
  <c r="MR554"/>
  <c r="MQ555"/>
  <c r="MP556"/>
  <c r="MR556"/>
  <c r="MQ557"/>
  <c r="MP558"/>
  <c r="MR558"/>
  <c r="NI533"/>
  <c r="NK533"/>
  <c r="NM533"/>
  <c r="NI534"/>
  <c r="NK534"/>
  <c r="NM534"/>
  <c r="NI535"/>
  <c r="NK535"/>
  <c r="NM535"/>
  <c r="NI536"/>
  <c r="NK536"/>
  <c r="NM536"/>
  <c r="NI537"/>
  <c r="NK537"/>
  <c r="NM537"/>
  <c r="NI538"/>
  <c r="NK538"/>
  <c r="NM538"/>
  <c r="NI539"/>
  <c r="NK539"/>
  <c r="NM539"/>
  <c r="NI540"/>
  <c r="NK540"/>
  <c r="NM540"/>
  <c r="NI541"/>
  <c r="NK541"/>
  <c r="NM541"/>
  <c r="NI542"/>
  <c r="NK542"/>
  <c r="NM542"/>
  <c r="NI543"/>
  <c r="NK543"/>
  <c r="NM543"/>
  <c r="NI544"/>
  <c r="NK544"/>
  <c r="NM544"/>
  <c r="NI545"/>
  <c r="NK545"/>
  <c r="NM545"/>
  <c r="NI546"/>
  <c r="NK546"/>
  <c r="NM546"/>
  <c r="NK549"/>
  <c r="NM549"/>
  <c r="NL550"/>
  <c r="NK551"/>
  <c r="NM551"/>
  <c r="NL552"/>
  <c r="NK553"/>
  <c r="NM553"/>
  <c r="NL554"/>
  <c r="NK555"/>
  <c r="NM555"/>
  <c r="NL556"/>
  <c r="NK557"/>
  <c r="NM557"/>
  <c r="NL558"/>
  <c r="OD533"/>
  <c r="OF533"/>
  <c r="OH533"/>
  <c r="OD534"/>
  <c r="OF534"/>
  <c r="OH534"/>
  <c r="OD535"/>
  <c r="OF535"/>
  <c r="OH535"/>
  <c r="OD536"/>
  <c r="OF536"/>
  <c r="OH536"/>
  <c r="OD537"/>
  <c r="OF537"/>
  <c r="OH537"/>
  <c r="OD538"/>
  <c r="OF538"/>
  <c r="OH538"/>
  <c r="OD539"/>
  <c r="OF539"/>
  <c r="OH539"/>
  <c r="OD540"/>
  <c r="OF540"/>
  <c r="OH540"/>
  <c r="OD541"/>
  <c r="OF541"/>
  <c r="OH541"/>
  <c r="OD542"/>
  <c r="OF542"/>
  <c r="OH542"/>
  <c r="OD543"/>
  <c r="OF543"/>
  <c r="OH543"/>
  <c r="OD544"/>
  <c r="OF544"/>
  <c r="OH544"/>
  <c r="OD545"/>
  <c r="OF545"/>
  <c r="OH545"/>
  <c r="OD546"/>
  <c r="OF546"/>
  <c r="OH546"/>
  <c r="OF549"/>
  <c r="OH549"/>
  <c r="OG550"/>
  <c r="OF551"/>
  <c r="OH551"/>
  <c r="OG552"/>
  <c r="OF553"/>
  <c r="OH553"/>
  <c r="OG554"/>
  <c r="OF555"/>
  <c r="OH555"/>
  <c r="OG556"/>
  <c r="OF557"/>
  <c r="OH557"/>
  <c r="OG558"/>
  <c r="OX533"/>
  <c r="OZ533"/>
  <c r="PB533"/>
  <c r="OX534"/>
  <c r="OZ534"/>
  <c r="PB534"/>
  <c r="OX535"/>
  <c r="OZ535"/>
  <c r="PB535"/>
  <c r="OX536"/>
  <c r="OZ536"/>
  <c r="PB536"/>
  <c r="OX537"/>
  <c r="OZ537"/>
  <c r="PB537"/>
  <c r="OX538"/>
  <c r="OZ538"/>
  <c r="PB538"/>
  <c r="OX539"/>
  <c r="OZ539"/>
  <c r="PB539"/>
  <c r="OX540"/>
  <c r="OZ540"/>
  <c r="PB540"/>
  <c r="OX541"/>
  <c r="OZ541"/>
  <c r="PB541"/>
  <c r="OX542"/>
  <c r="OZ542"/>
  <c r="PB542"/>
  <c r="OX543"/>
  <c r="OZ543"/>
  <c r="PB543"/>
  <c r="OX544"/>
  <c r="OZ544"/>
  <c r="PB544"/>
  <c r="OX545"/>
  <c r="OZ545"/>
  <c r="PB545"/>
  <c r="OX546"/>
  <c r="OZ546"/>
  <c r="PB546"/>
  <c r="PA549"/>
  <c r="PC549"/>
  <c r="PB550"/>
  <c r="PA551"/>
  <c r="PC551"/>
  <c r="PB552"/>
  <c r="PA553"/>
  <c r="PC553"/>
  <c r="PB554"/>
  <c r="PA555"/>
  <c r="PC555"/>
  <c r="PB556"/>
  <c r="PA557"/>
  <c r="PC557"/>
  <c r="PB558"/>
  <c r="PS533"/>
  <c r="PU533"/>
  <c r="PW533"/>
  <c r="PS534"/>
  <c r="PU534"/>
  <c r="PW534"/>
  <c r="PS535"/>
  <c r="PU535"/>
  <c r="PW535"/>
  <c r="PS536"/>
  <c r="PU536"/>
  <c r="PW536"/>
  <c r="PS537"/>
  <c r="PU537"/>
  <c r="PW537"/>
  <c r="PS538"/>
  <c r="PU538"/>
  <c r="PW538"/>
  <c r="PS539"/>
  <c r="PU539"/>
  <c r="PW539"/>
  <c r="PS540"/>
  <c r="PU540"/>
  <c r="PW540"/>
  <c r="PS541"/>
  <c r="PU541"/>
  <c r="PW541"/>
  <c r="PS542"/>
  <c r="PU542"/>
  <c r="PW542"/>
  <c r="PS543"/>
  <c r="PU543"/>
  <c r="PW543"/>
  <c r="PS544"/>
  <c r="PU544"/>
  <c r="PW544"/>
  <c r="PS545"/>
  <c r="PU545"/>
  <c r="PW545"/>
  <c r="PS546"/>
  <c r="PU546"/>
  <c r="PW546"/>
  <c r="PW549"/>
  <c r="PV550"/>
  <c r="PX550"/>
  <c r="PW551"/>
  <c r="PV552"/>
  <c r="PX552"/>
  <c r="PW553"/>
  <c r="PV554"/>
  <c r="PX554"/>
  <c r="PW555"/>
  <c r="PV556"/>
  <c r="PX556"/>
  <c r="PW557"/>
  <c r="PV558"/>
  <c r="PX558"/>
  <c r="QO533"/>
  <c r="QQ533"/>
  <c r="QS533"/>
  <c r="QO534"/>
  <c r="QQ534"/>
  <c r="QS534"/>
  <c r="QO535"/>
  <c r="QQ535"/>
  <c r="QS535"/>
  <c r="QO536"/>
  <c r="QQ536"/>
  <c r="QS536"/>
  <c r="QO537"/>
  <c r="QQ537"/>
  <c r="QS537"/>
  <c r="QO538"/>
  <c r="QQ538"/>
  <c r="QS538"/>
  <c r="QO539"/>
  <c r="QQ539"/>
  <c r="QS539"/>
  <c r="QO540"/>
  <c r="QQ540"/>
  <c r="QS540"/>
  <c r="QO541"/>
  <c r="QQ541"/>
  <c r="QS541"/>
  <c r="QO542"/>
  <c r="QQ542"/>
  <c r="QS542"/>
  <c r="QO543"/>
  <c r="QQ543"/>
  <c r="QS543"/>
  <c r="QO544"/>
  <c r="QQ544"/>
  <c r="QS544"/>
  <c r="QO545"/>
  <c r="QQ545"/>
  <c r="QS545"/>
  <c r="QO546"/>
  <c r="QQ546"/>
  <c r="QS546"/>
  <c r="QR549"/>
  <c r="QQ550"/>
  <c r="QS550"/>
  <c r="QR551"/>
  <c r="QQ552"/>
  <c r="QS552"/>
  <c r="QR553"/>
  <c r="QQ554"/>
  <c r="QS554"/>
  <c r="QR555"/>
  <c r="QQ556"/>
  <c r="QS556"/>
  <c r="QR557"/>
  <c r="QQ558"/>
  <c r="QS558"/>
  <c r="RJ533"/>
  <c r="RL533"/>
  <c r="RN533"/>
  <c r="RJ534"/>
  <c r="RL534"/>
  <c r="RN534"/>
  <c r="RJ535"/>
  <c r="RL535"/>
  <c r="RN535"/>
  <c r="RJ536"/>
  <c r="RL536"/>
  <c r="RN536"/>
  <c r="RJ537"/>
  <c r="RL537"/>
  <c r="RN537"/>
  <c r="RJ538"/>
  <c r="RL538"/>
  <c r="RN538"/>
  <c r="RJ539"/>
  <c r="RL539"/>
  <c r="RN539"/>
  <c r="RJ540"/>
  <c r="RL540"/>
  <c r="RN540"/>
  <c r="RJ541"/>
  <c r="RL541"/>
  <c r="RN541"/>
  <c r="RJ542"/>
  <c r="RL542"/>
  <c r="RN542"/>
  <c r="RJ543"/>
  <c r="RL543"/>
  <c r="RN543"/>
  <c r="RJ544"/>
  <c r="RL544"/>
  <c r="RN544"/>
  <c r="RJ545"/>
  <c r="RL545"/>
  <c r="RN545"/>
  <c r="RJ546"/>
  <c r="RL546"/>
  <c r="RN546"/>
  <c r="RL549"/>
  <c r="RN549"/>
  <c r="RM550"/>
  <c r="RL551"/>
  <c r="RN551"/>
  <c r="RM552"/>
  <c r="RL553"/>
  <c r="RN553"/>
  <c r="RM554"/>
  <c r="RL555"/>
  <c r="RN555"/>
  <c r="RM556"/>
  <c r="RL557"/>
  <c r="RN557"/>
  <c r="RM558"/>
  <c r="SD533"/>
  <c r="SF533"/>
  <c r="SH533"/>
  <c r="SD534"/>
  <c r="SF534"/>
  <c r="SH534"/>
  <c r="SD535"/>
  <c r="SF535"/>
  <c r="SH535"/>
  <c r="SD536"/>
  <c r="SF536"/>
  <c r="SH536"/>
  <c r="SD537"/>
  <c r="SF537"/>
  <c r="SH537"/>
  <c r="SD538"/>
  <c r="SF538"/>
  <c r="SH538"/>
  <c r="SD539"/>
  <c r="SF539"/>
  <c r="SH539"/>
  <c r="SD540"/>
  <c r="SF540"/>
  <c r="SH540"/>
  <c r="SD541"/>
  <c r="SF541"/>
  <c r="SH541"/>
  <c r="SD542"/>
  <c r="SF542"/>
  <c r="SH542"/>
  <c r="SD543"/>
  <c r="SF543"/>
  <c r="SH543"/>
  <c r="SD544"/>
  <c r="SF544"/>
  <c r="SH544"/>
  <c r="SD545"/>
  <c r="SF545"/>
  <c r="SH545"/>
  <c r="SD546"/>
  <c r="SF546"/>
  <c r="SH546"/>
  <c r="SH549"/>
  <c r="SG550"/>
  <c r="SI550"/>
  <c r="SH551"/>
  <c r="SG552"/>
  <c r="SI552"/>
  <c r="SH553"/>
  <c r="SG554"/>
  <c r="SI554"/>
  <c r="SH555"/>
  <c r="SG556"/>
  <c r="SI556"/>
  <c r="SH557"/>
  <c r="SG558"/>
  <c r="SI558"/>
  <c r="SZ533"/>
  <c r="TB533"/>
  <c r="TD533"/>
  <c r="SZ534"/>
  <c r="TB534"/>
  <c r="TD534"/>
  <c r="SZ535"/>
  <c r="TB535"/>
  <c r="TD535"/>
  <c r="SZ536"/>
  <c r="TB536"/>
  <c r="TD536"/>
  <c r="SZ537"/>
  <c r="TB537"/>
  <c r="TD537"/>
  <c r="SZ538"/>
  <c r="TB538"/>
  <c r="TD538"/>
  <c r="SZ539"/>
  <c r="TB539"/>
  <c r="TD539"/>
  <c r="SZ540"/>
  <c r="TB540"/>
  <c r="TD540"/>
  <c r="SZ541"/>
  <c r="TB541"/>
  <c r="TD541"/>
  <c r="SZ542"/>
  <c r="TB542"/>
  <c r="TD542"/>
  <c r="SZ543"/>
  <c r="TB543"/>
  <c r="TD543"/>
  <c r="SZ544"/>
  <c r="TB544"/>
  <c r="TD544"/>
  <c r="SZ545"/>
  <c r="TB545"/>
  <c r="TD545"/>
  <c r="SZ546"/>
  <c r="TB546"/>
  <c r="TD546"/>
  <c r="TC549"/>
  <c r="TC548" s="1"/>
  <c r="TB550"/>
  <c r="TD550"/>
  <c r="TC551"/>
  <c r="T533"/>
  <c r="T534"/>
  <c r="T535"/>
  <c r="T536"/>
  <c r="T537"/>
  <c r="T538"/>
  <c r="T539"/>
  <c r="T540"/>
  <c r="T541"/>
  <c r="T542"/>
  <c r="T543"/>
  <c r="T544"/>
  <c r="T545"/>
  <c r="T546"/>
  <c r="R550"/>
  <c r="S551"/>
  <c r="T552"/>
  <c r="R554"/>
  <c r="S555"/>
  <c r="T556"/>
  <c r="R558"/>
  <c r="AN533"/>
  <c r="AL534"/>
  <c r="AN535"/>
  <c r="AL536"/>
  <c r="AN537"/>
  <c r="AL538"/>
  <c r="AN539"/>
  <c r="AL540"/>
  <c r="AN541"/>
  <c r="AL542"/>
  <c r="AN543"/>
  <c r="AL544"/>
  <c r="AN545"/>
  <c r="AL546"/>
  <c r="AN549"/>
  <c r="AO550"/>
  <c r="AM552"/>
  <c r="AN553"/>
  <c r="AO554"/>
  <c r="AM556"/>
  <c r="AN557"/>
  <c r="AO558"/>
  <c r="BJ533"/>
  <c r="BJ534"/>
  <c r="BJ535"/>
  <c r="BJ536"/>
  <c r="BJ537"/>
  <c r="BJ538"/>
  <c r="BJ539"/>
  <c r="BJ540"/>
  <c r="BJ541"/>
  <c r="BJ542"/>
  <c r="BJ543"/>
  <c r="BJ544"/>
  <c r="BJ545"/>
  <c r="BJ546"/>
  <c r="BI549"/>
  <c r="BJ550"/>
  <c r="BH552"/>
  <c r="BI553"/>
  <c r="BJ554"/>
  <c r="BH556"/>
  <c r="BI557"/>
  <c r="BJ558"/>
  <c r="CE533"/>
  <c r="CE534"/>
  <c r="CE535"/>
  <c r="CE536"/>
  <c r="CE537"/>
  <c r="CE538"/>
  <c r="CE539"/>
  <c r="CE540"/>
  <c r="CE541"/>
  <c r="CE542"/>
  <c r="CE543"/>
  <c r="CE544"/>
  <c r="CE545"/>
  <c r="CE546"/>
  <c r="CD549"/>
  <c r="CE550"/>
  <c r="CC552"/>
  <c r="CD553"/>
  <c r="CE554"/>
  <c r="CC556"/>
  <c r="CD557"/>
  <c r="CE558"/>
  <c r="CZ534"/>
  <c r="CZ538"/>
  <c r="CZ542"/>
  <c r="CZ546"/>
  <c r="CY549"/>
  <c r="DT533"/>
  <c r="DP535"/>
  <c r="DR536"/>
  <c r="DT541"/>
  <c r="DP543"/>
  <c r="DR544"/>
  <c r="DT549"/>
  <c r="DS552"/>
  <c r="DU554"/>
  <c r="DT557"/>
  <c r="EL533"/>
  <c r="EL535"/>
  <c r="EL537"/>
  <c r="EL539"/>
  <c r="EL541"/>
  <c r="EL543"/>
  <c r="EL545"/>
  <c r="EP550"/>
  <c r="EP554"/>
  <c r="FG535"/>
  <c r="FG539"/>
  <c r="FG543"/>
  <c r="GC540"/>
  <c r="GD552"/>
  <c r="GE557"/>
  <c r="GY536"/>
  <c r="GY540"/>
  <c r="GY544"/>
  <c r="GZ551"/>
  <c r="HA556"/>
  <c r="HT550"/>
  <c r="HU555"/>
  <c r="P533"/>
  <c r="R534"/>
  <c r="P535"/>
  <c r="R536"/>
  <c r="P537"/>
  <c r="R538"/>
  <c r="P539"/>
  <c r="R540"/>
  <c r="P541"/>
  <c r="R542"/>
  <c r="P543"/>
  <c r="R544"/>
  <c r="P545"/>
  <c r="R546"/>
  <c r="S549"/>
  <c r="T550"/>
  <c r="R552"/>
  <c r="S553"/>
  <c r="T554"/>
  <c r="R556"/>
  <c r="S557"/>
  <c r="T558"/>
  <c r="AJ539"/>
  <c r="AM550"/>
  <c r="AN551"/>
  <c r="AO552"/>
  <c r="AM554"/>
  <c r="AN555"/>
  <c r="AO556"/>
  <c r="AM558"/>
  <c r="BF533"/>
  <c r="BH534"/>
  <c r="BF535"/>
  <c r="BH536"/>
  <c r="BF537"/>
  <c r="BH538"/>
  <c r="BF539"/>
  <c r="BH540"/>
  <c r="BF541"/>
  <c r="BH542"/>
  <c r="BF543"/>
  <c r="BH544"/>
  <c r="BF545"/>
  <c r="BH546"/>
  <c r="BH550"/>
  <c r="BI551"/>
  <c r="BJ552"/>
  <c r="BH554"/>
  <c r="BI555"/>
  <c r="BJ556"/>
  <c r="BH558"/>
  <c r="CA533"/>
  <c r="CC534"/>
  <c r="CA535"/>
  <c r="CC536"/>
  <c r="CA537"/>
  <c r="CC538"/>
  <c r="CA539"/>
  <c r="CC540"/>
  <c r="CA541"/>
  <c r="CC542"/>
  <c r="CA543"/>
  <c r="CC544"/>
  <c r="CA545"/>
  <c r="CC546"/>
  <c r="CE552"/>
  <c r="CC554"/>
  <c r="CC558"/>
  <c r="CX534"/>
  <c r="CV535"/>
  <c r="CX536"/>
  <c r="CX538"/>
  <c r="CV539"/>
  <c r="CX540"/>
  <c r="CX542"/>
  <c r="CV543"/>
  <c r="CX544"/>
  <c r="CX546"/>
  <c r="DT537"/>
  <c r="DT545"/>
  <c r="EN536"/>
  <c r="EN540"/>
  <c r="EN544"/>
  <c r="EO549"/>
  <c r="HQ533"/>
  <c r="GV533"/>
  <c r="FF533"/>
  <c r="EK533"/>
  <c r="GA533"/>
  <c r="CU533"/>
  <c r="BZ533"/>
  <c r="BE533"/>
  <c r="O533"/>
  <c r="HS533"/>
  <c r="GX533"/>
  <c r="FH533"/>
  <c r="GC533"/>
  <c r="EM533"/>
  <c r="DR533"/>
  <c r="CW533"/>
  <c r="CB533"/>
  <c r="BG533"/>
  <c r="Q533"/>
  <c r="GB534"/>
  <c r="GW534"/>
  <c r="FG534"/>
  <c r="DQ534"/>
  <c r="HR534"/>
  <c r="EL534"/>
  <c r="AK534"/>
  <c r="HQ535"/>
  <c r="GV535"/>
  <c r="FF535"/>
  <c r="EK535"/>
  <c r="CU535"/>
  <c r="BZ535"/>
  <c r="BE535"/>
  <c r="O535"/>
  <c r="GA535"/>
  <c r="HS535"/>
  <c r="GX535"/>
  <c r="FH535"/>
  <c r="GC535"/>
  <c r="EM535"/>
  <c r="DR535"/>
  <c r="CW535"/>
  <c r="CB535"/>
  <c r="BG535"/>
  <c r="Q535"/>
  <c r="GB536"/>
  <c r="GW536"/>
  <c r="FG536"/>
  <c r="DQ536"/>
  <c r="EL536"/>
  <c r="AK536"/>
  <c r="HR536"/>
  <c r="HQ537"/>
  <c r="GV537"/>
  <c r="FF537"/>
  <c r="EK537"/>
  <c r="GA537"/>
  <c r="CU537"/>
  <c r="BZ537"/>
  <c r="BE537"/>
  <c r="O537"/>
  <c r="HS537"/>
  <c r="GX537"/>
  <c r="FH537"/>
  <c r="GC537"/>
  <c r="EM537"/>
  <c r="DR537"/>
  <c r="CW537"/>
  <c r="CB537"/>
  <c r="BG537"/>
  <c r="Q537"/>
  <c r="GB538"/>
  <c r="GW538"/>
  <c r="FG538"/>
  <c r="DQ538"/>
  <c r="HR538"/>
  <c r="EL538"/>
  <c r="AK538"/>
  <c r="HQ539"/>
  <c r="GV539"/>
  <c r="FF539"/>
  <c r="EK539"/>
  <c r="CU539"/>
  <c r="BZ539"/>
  <c r="BE539"/>
  <c r="O539"/>
  <c r="GA539"/>
  <c r="HS539"/>
  <c r="GX539"/>
  <c r="FH539"/>
  <c r="GC539"/>
  <c r="EM539"/>
  <c r="DR539"/>
  <c r="CW539"/>
  <c r="CB539"/>
  <c r="BG539"/>
  <c r="Q539"/>
  <c r="GB540"/>
  <c r="GW540"/>
  <c r="FG540"/>
  <c r="DQ540"/>
  <c r="EL540"/>
  <c r="AK540"/>
  <c r="HR540"/>
  <c r="HQ541"/>
  <c r="GV541"/>
  <c r="FF541"/>
  <c r="EK541"/>
  <c r="GA541"/>
  <c r="CU541"/>
  <c r="BZ541"/>
  <c r="BE541"/>
  <c r="O541"/>
  <c r="HS541"/>
  <c r="GX541"/>
  <c r="FH541"/>
  <c r="GC541"/>
  <c r="EM541"/>
  <c r="DR541"/>
  <c r="CW541"/>
  <c r="CB541"/>
  <c r="BG541"/>
  <c r="Q541"/>
  <c r="GB542"/>
  <c r="GW542"/>
  <c r="FG542"/>
  <c r="DQ542"/>
  <c r="HR542"/>
  <c r="EL542"/>
  <c r="AK542"/>
  <c r="HQ543"/>
  <c r="GV543"/>
  <c r="FF543"/>
  <c r="EK543"/>
  <c r="CU543"/>
  <c r="BZ543"/>
  <c r="BE543"/>
  <c r="O543"/>
  <c r="GA543"/>
  <c r="HS543"/>
  <c r="GX543"/>
  <c r="FH543"/>
  <c r="GC543"/>
  <c r="EM543"/>
  <c r="DR543"/>
  <c r="CW543"/>
  <c r="CB543"/>
  <c r="BG543"/>
  <c r="Q543"/>
  <c r="GB544"/>
  <c r="GW544"/>
  <c r="FG544"/>
  <c r="DQ544"/>
  <c r="EL544"/>
  <c r="AK544"/>
  <c r="HR544"/>
  <c r="HQ545"/>
  <c r="GV545"/>
  <c r="FF545"/>
  <c r="EK545"/>
  <c r="GA545"/>
  <c r="CU545"/>
  <c r="BZ545"/>
  <c r="BE545"/>
  <c r="O545"/>
  <c r="HS545"/>
  <c r="GX545"/>
  <c r="FH545"/>
  <c r="GC545"/>
  <c r="EM545"/>
  <c r="DR545"/>
  <c r="CW545"/>
  <c r="CB545"/>
  <c r="BG545"/>
  <c r="Q545"/>
  <c r="GB546"/>
  <c r="GW546"/>
  <c r="FG546"/>
  <c r="DQ546"/>
  <c r="HR546"/>
  <c r="EL546"/>
  <c r="AK546"/>
  <c r="HT549"/>
  <c r="GY549"/>
  <c r="GD549"/>
  <c r="EN549"/>
  <c r="DS549"/>
  <c r="CX549"/>
  <c r="CC549"/>
  <c r="BH549"/>
  <c r="AM549"/>
  <c r="R549"/>
  <c r="FI549"/>
  <c r="HV549"/>
  <c r="HA549"/>
  <c r="GF549"/>
  <c r="FK549"/>
  <c r="EP549"/>
  <c r="DU549"/>
  <c r="CZ549"/>
  <c r="CE549"/>
  <c r="BJ549"/>
  <c r="AO549"/>
  <c r="T549"/>
  <c r="HU550"/>
  <c r="GZ550"/>
  <c r="GE550"/>
  <c r="EO550"/>
  <c r="DT550"/>
  <c r="FJ550"/>
  <c r="CD550"/>
  <c r="BI550"/>
  <c r="AN550"/>
  <c r="S550"/>
  <c r="HT551"/>
  <c r="GY551"/>
  <c r="GD551"/>
  <c r="FI551"/>
  <c r="EN551"/>
  <c r="DS551"/>
  <c r="CX551"/>
  <c r="CC551"/>
  <c r="BH551"/>
  <c r="AM551"/>
  <c r="R551"/>
  <c r="HV551"/>
  <c r="HA551"/>
  <c r="GF551"/>
  <c r="EP551"/>
  <c r="DU551"/>
  <c r="CE551"/>
  <c r="BJ551"/>
  <c r="AO551"/>
  <c r="T551"/>
  <c r="FK551"/>
  <c r="HU552"/>
  <c r="GZ552"/>
  <c r="GE552"/>
  <c r="EO552"/>
  <c r="FJ552"/>
  <c r="DT552"/>
  <c r="CY552"/>
  <c r="CD552"/>
  <c r="BI552"/>
  <c r="AN552"/>
  <c r="S552"/>
  <c r="HT553"/>
  <c r="GY553"/>
  <c r="GD553"/>
  <c r="EN553"/>
  <c r="DS553"/>
  <c r="FI553"/>
  <c r="CC553"/>
  <c r="BH553"/>
  <c r="AM553"/>
  <c r="R553"/>
  <c r="HV553"/>
  <c r="HA553"/>
  <c r="GF553"/>
  <c r="EP553"/>
  <c r="FK553"/>
  <c r="DU553"/>
  <c r="CZ553"/>
  <c r="CE553"/>
  <c r="BJ553"/>
  <c r="AO553"/>
  <c r="T553"/>
  <c r="HU554"/>
  <c r="GZ554"/>
  <c r="GE554"/>
  <c r="EO554"/>
  <c r="DT554"/>
  <c r="CD554"/>
  <c r="BI554"/>
  <c r="AN554"/>
  <c r="S554"/>
  <c r="FJ554"/>
  <c r="HT555"/>
  <c r="GY555"/>
  <c r="GD555"/>
  <c r="EN555"/>
  <c r="FI555"/>
  <c r="DS555"/>
  <c r="CX555"/>
  <c r="CC555"/>
  <c r="BH555"/>
  <c r="AM555"/>
  <c r="R555"/>
  <c r="HV555"/>
  <c r="HA555"/>
  <c r="GF555"/>
  <c r="EP555"/>
  <c r="DU555"/>
  <c r="FK555"/>
  <c r="CE555"/>
  <c r="BJ555"/>
  <c r="AO555"/>
  <c r="T555"/>
  <c r="HU556"/>
  <c r="GZ556"/>
  <c r="GE556"/>
  <c r="EO556"/>
  <c r="FJ556"/>
  <c r="DT556"/>
  <c r="CY556"/>
  <c r="CD556"/>
  <c r="BI556"/>
  <c r="AN556"/>
  <c r="S556"/>
  <c r="HT557"/>
  <c r="GY557"/>
  <c r="GD557"/>
  <c r="EN557"/>
  <c r="DS557"/>
  <c r="CC557"/>
  <c r="BH557"/>
  <c r="AM557"/>
  <c r="R557"/>
  <c r="FI557"/>
  <c r="HV557"/>
  <c r="HA557"/>
  <c r="GF557"/>
  <c r="EP557"/>
  <c r="FK557"/>
  <c r="DU557"/>
  <c r="CZ557"/>
  <c r="CE557"/>
  <c r="BJ557"/>
  <c r="AO557"/>
  <c r="T557"/>
  <c r="HU558"/>
  <c r="GZ558"/>
  <c r="GE558"/>
  <c r="EO558"/>
  <c r="DT558"/>
  <c r="FJ558"/>
  <c r="CD558"/>
  <c r="BI558"/>
  <c r="AN558"/>
  <c r="S558"/>
  <c r="GD533"/>
  <c r="GY533"/>
  <c r="FI533"/>
  <c r="DS533"/>
  <c r="EN533"/>
  <c r="AM533"/>
  <c r="HT533"/>
  <c r="GF533"/>
  <c r="HV533"/>
  <c r="DU533"/>
  <c r="AO533"/>
  <c r="HA533"/>
  <c r="FK533"/>
  <c r="EP533"/>
  <c r="HU534"/>
  <c r="GZ534"/>
  <c r="FJ534"/>
  <c r="GE534"/>
  <c r="EO534"/>
  <c r="DT534"/>
  <c r="CY534"/>
  <c r="CD534"/>
  <c r="BI534"/>
  <c r="S534"/>
  <c r="GD535"/>
  <c r="GY535"/>
  <c r="FI535"/>
  <c r="DS535"/>
  <c r="HT535"/>
  <c r="EN535"/>
  <c r="AM535"/>
  <c r="GF535"/>
  <c r="HV535"/>
  <c r="DU535"/>
  <c r="HA535"/>
  <c r="FK535"/>
  <c r="AO535"/>
  <c r="EP535"/>
  <c r="HU536"/>
  <c r="GZ536"/>
  <c r="FJ536"/>
  <c r="GE536"/>
  <c r="EO536"/>
  <c r="DT536"/>
  <c r="CY536"/>
  <c r="CD536"/>
  <c r="BI536"/>
  <c r="S536"/>
  <c r="GD537"/>
  <c r="GY537"/>
  <c r="FI537"/>
  <c r="DS537"/>
  <c r="EN537"/>
  <c r="AM537"/>
  <c r="HT537"/>
  <c r="GF537"/>
  <c r="HV537"/>
  <c r="DU537"/>
  <c r="AO537"/>
  <c r="HA537"/>
  <c r="FK537"/>
  <c r="EP537"/>
  <c r="HU538"/>
  <c r="GZ538"/>
  <c r="FJ538"/>
  <c r="GE538"/>
  <c r="EO538"/>
  <c r="DT538"/>
  <c r="CY538"/>
  <c r="CD538"/>
  <c r="BI538"/>
  <c r="S538"/>
  <c r="GD539"/>
  <c r="GY539"/>
  <c r="FI539"/>
  <c r="DS539"/>
  <c r="HT539"/>
  <c r="EN539"/>
  <c r="AM539"/>
  <c r="GF539"/>
  <c r="HV539"/>
  <c r="DU539"/>
  <c r="HA539"/>
  <c r="FK539"/>
  <c r="AO539"/>
  <c r="EP539"/>
  <c r="HU540"/>
  <c r="GZ540"/>
  <c r="FJ540"/>
  <c r="GE540"/>
  <c r="EO540"/>
  <c r="DT540"/>
  <c r="CY540"/>
  <c r="CD540"/>
  <c r="BI540"/>
  <c r="S540"/>
  <c r="GD541"/>
  <c r="GY541"/>
  <c r="FI541"/>
  <c r="DS541"/>
  <c r="EN541"/>
  <c r="AM541"/>
  <c r="HT541"/>
  <c r="GF541"/>
  <c r="HV541"/>
  <c r="DU541"/>
  <c r="AO541"/>
  <c r="HA541"/>
  <c r="FK541"/>
  <c r="EP541"/>
  <c r="HU542"/>
  <c r="GZ542"/>
  <c r="FJ542"/>
  <c r="GE542"/>
  <c r="EO542"/>
  <c r="DT542"/>
  <c r="CY542"/>
  <c r="CD542"/>
  <c r="BI542"/>
  <c r="S542"/>
  <c r="GD543"/>
  <c r="GY543"/>
  <c r="FI543"/>
  <c r="DS543"/>
  <c r="HT543"/>
  <c r="EN543"/>
  <c r="AM543"/>
  <c r="GF543"/>
  <c r="HV543"/>
  <c r="DU543"/>
  <c r="HA543"/>
  <c r="FK543"/>
  <c r="AO543"/>
  <c r="EP543"/>
  <c r="HU544"/>
  <c r="GZ544"/>
  <c r="FJ544"/>
  <c r="GE544"/>
  <c r="EO544"/>
  <c r="DT544"/>
  <c r="CY544"/>
  <c r="CD544"/>
  <c r="BI544"/>
  <c r="S544"/>
  <c r="GD545"/>
  <c r="GY545"/>
  <c r="FI545"/>
  <c r="DS545"/>
  <c r="EN545"/>
  <c r="AM545"/>
  <c r="HT545"/>
  <c r="GF545"/>
  <c r="HV545"/>
  <c r="DU545"/>
  <c r="AO545"/>
  <c r="HA545"/>
  <c r="FK545"/>
  <c r="EP545"/>
  <c r="HU546"/>
  <c r="GZ546"/>
  <c r="FJ546"/>
  <c r="GE546"/>
  <c r="EO546"/>
  <c r="DT546"/>
  <c r="CY546"/>
  <c r="CD546"/>
  <c r="BI546"/>
  <c r="S546"/>
  <c r="AN548"/>
  <c r="R533"/>
  <c r="P534"/>
  <c r="R535"/>
  <c r="P536"/>
  <c r="R537"/>
  <c r="P538"/>
  <c r="R539"/>
  <c r="P540"/>
  <c r="R541"/>
  <c r="P542"/>
  <c r="R543"/>
  <c r="P544"/>
  <c r="R545"/>
  <c r="P546"/>
  <c r="AL533"/>
  <c r="AN534"/>
  <c r="AL535"/>
  <c r="AN536"/>
  <c r="AL537"/>
  <c r="AN538"/>
  <c r="AL539"/>
  <c r="AN540"/>
  <c r="AL541"/>
  <c r="AN542"/>
  <c r="AVJ542" s="1"/>
  <c r="AL543"/>
  <c r="AN544"/>
  <c r="AVJ544" s="1"/>
  <c r="AL545"/>
  <c r="AN546"/>
  <c r="AVJ546" s="1"/>
  <c r="BH533"/>
  <c r="BF534"/>
  <c r="BH535"/>
  <c r="BF536"/>
  <c r="BH537"/>
  <c r="BF538"/>
  <c r="BH539"/>
  <c r="BF540"/>
  <c r="BH541"/>
  <c r="BF542"/>
  <c r="BH543"/>
  <c r="BF544"/>
  <c r="BH545"/>
  <c r="BF546"/>
  <c r="CC533"/>
  <c r="CA534"/>
  <c r="CC535"/>
  <c r="CA536"/>
  <c r="CC537"/>
  <c r="CA538"/>
  <c r="CC539"/>
  <c r="CA540"/>
  <c r="CC541"/>
  <c r="CA542"/>
  <c r="CC543"/>
  <c r="CA544"/>
  <c r="CC545"/>
  <c r="CA546"/>
  <c r="CX533"/>
  <c r="CV534"/>
  <c r="CX535"/>
  <c r="CV536"/>
  <c r="CX537"/>
  <c r="CV538"/>
  <c r="CX539"/>
  <c r="CV540"/>
  <c r="CX541"/>
  <c r="CV542"/>
  <c r="CX543"/>
  <c r="CV544"/>
  <c r="CX545"/>
  <c r="CV546"/>
  <c r="CY550"/>
  <c r="CX553"/>
  <c r="CZ555"/>
  <c r="CY558"/>
  <c r="DP533"/>
  <c r="DP537"/>
  <c r="DP541"/>
  <c r="DP545"/>
  <c r="GB533"/>
  <c r="HR533"/>
  <c r="DQ533"/>
  <c r="HQ534"/>
  <c r="GV534"/>
  <c r="FF534"/>
  <c r="GA534"/>
  <c r="EK534"/>
  <c r="HS534"/>
  <c r="GX534"/>
  <c r="FH534"/>
  <c r="EM534"/>
  <c r="GB535"/>
  <c r="HR535"/>
  <c r="DQ535"/>
  <c r="HQ536"/>
  <c r="GV536"/>
  <c r="FF536"/>
  <c r="GA536"/>
  <c r="EK536"/>
  <c r="HS536"/>
  <c r="GX536"/>
  <c r="FH536"/>
  <c r="EM536"/>
  <c r="GB537"/>
  <c r="HR537"/>
  <c r="DQ537"/>
  <c r="HQ538"/>
  <c r="GV538"/>
  <c r="FF538"/>
  <c r="GA538"/>
  <c r="EK538"/>
  <c r="HS538"/>
  <c r="GX538"/>
  <c r="FH538"/>
  <c r="EM538"/>
  <c r="GB539"/>
  <c r="HR539"/>
  <c r="DQ539"/>
  <c r="HQ540"/>
  <c r="GV540"/>
  <c r="FF540"/>
  <c r="GA540"/>
  <c r="EK540"/>
  <c r="HS540"/>
  <c r="GX540"/>
  <c r="FH540"/>
  <c r="EM540"/>
  <c r="GB541"/>
  <c r="HR541"/>
  <c r="DQ541"/>
  <c r="HQ542"/>
  <c r="GV542"/>
  <c r="FF542"/>
  <c r="GA542"/>
  <c r="EK542"/>
  <c r="HS542"/>
  <c r="GX542"/>
  <c r="FH542"/>
  <c r="EM542"/>
  <c r="GB543"/>
  <c r="HR543"/>
  <c r="DQ543"/>
  <c r="HQ544"/>
  <c r="GV544"/>
  <c r="FF544"/>
  <c r="GA544"/>
  <c r="EK544"/>
  <c r="HS544"/>
  <c r="GX544"/>
  <c r="FH544"/>
  <c r="EM544"/>
  <c r="GB545"/>
  <c r="HR545"/>
  <c r="DQ545"/>
  <c r="HQ546"/>
  <c r="GV546"/>
  <c r="FF546"/>
  <c r="GA546"/>
  <c r="EK546"/>
  <c r="HS546"/>
  <c r="GX546"/>
  <c r="FH546"/>
  <c r="EM546"/>
  <c r="FJ549"/>
  <c r="HU549"/>
  <c r="GZ549"/>
  <c r="FI550"/>
  <c r="GD550"/>
  <c r="CX550"/>
  <c r="FK550"/>
  <c r="HV550"/>
  <c r="HA550"/>
  <c r="CZ550"/>
  <c r="FJ551"/>
  <c r="GE551"/>
  <c r="CY551"/>
  <c r="FI552"/>
  <c r="HT552"/>
  <c r="GY552"/>
  <c r="CX552"/>
  <c r="FK552"/>
  <c r="GF552"/>
  <c r="EP552"/>
  <c r="CZ552"/>
  <c r="FJ553"/>
  <c r="HU553"/>
  <c r="GZ553"/>
  <c r="CY553"/>
  <c r="FI554"/>
  <c r="GD554"/>
  <c r="EN554"/>
  <c r="CX554"/>
  <c r="FK554"/>
  <c r="HV554"/>
  <c r="HA554"/>
  <c r="CZ554"/>
  <c r="FJ555"/>
  <c r="GE555"/>
  <c r="EO555"/>
  <c r="CY555"/>
  <c r="FI556"/>
  <c r="HT556"/>
  <c r="GY556"/>
  <c r="CX556"/>
  <c r="FK556"/>
  <c r="GF556"/>
  <c r="EP556"/>
  <c r="CZ556"/>
  <c r="FJ557"/>
  <c r="HU557"/>
  <c r="GZ557"/>
  <c r="CY557"/>
  <c r="FI558"/>
  <c r="GD558"/>
  <c r="EN558"/>
  <c r="CX558"/>
  <c r="FK558"/>
  <c r="HV558"/>
  <c r="HA558"/>
  <c r="CZ558"/>
  <c r="HU533"/>
  <c r="GZ533"/>
  <c r="FJ533"/>
  <c r="EO533"/>
  <c r="GD534"/>
  <c r="HT534"/>
  <c r="DS534"/>
  <c r="GF534"/>
  <c r="HA534"/>
  <c r="FK534"/>
  <c r="DU534"/>
  <c r="HU535"/>
  <c r="GZ535"/>
  <c r="FJ535"/>
  <c r="EO535"/>
  <c r="GD536"/>
  <c r="HT536"/>
  <c r="DS536"/>
  <c r="GF536"/>
  <c r="HA536"/>
  <c r="FK536"/>
  <c r="DU536"/>
  <c r="HU537"/>
  <c r="GZ537"/>
  <c r="FJ537"/>
  <c r="EO537"/>
  <c r="GD538"/>
  <c r="HT538"/>
  <c r="DS538"/>
  <c r="GF538"/>
  <c r="HA538"/>
  <c r="FK538"/>
  <c r="DU538"/>
  <c r="HU539"/>
  <c r="GZ539"/>
  <c r="FJ539"/>
  <c r="EO539"/>
  <c r="GD540"/>
  <c r="HT540"/>
  <c r="DS540"/>
  <c r="GF540"/>
  <c r="HA540"/>
  <c r="FK540"/>
  <c r="DU540"/>
  <c r="HU541"/>
  <c r="GZ541"/>
  <c r="FJ541"/>
  <c r="EO541"/>
  <c r="GD542"/>
  <c r="HT542"/>
  <c r="DS542"/>
  <c r="GF542"/>
  <c r="HA542"/>
  <c r="FK542"/>
  <c r="DU542"/>
  <c r="HU543"/>
  <c r="GZ543"/>
  <c r="FJ543"/>
  <c r="EO543"/>
  <c r="GD544"/>
  <c r="HT544"/>
  <c r="DS544"/>
  <c r="GF544"/>
  <c r="HA544"/>
  <c r="FK544"/>
  <c r="DU544"/>
  <c r="HU545"/>
  <c r="GZ545"/>
  <c r="FJ545"/>
  <c r="EO545"/>
  <c r="GD546"/>
  <c r="HT546"/>
  <c r="DS546"/>
  <c r="GF546"/>
  <c r="HA546"/>
  <c r="FK546"/>
  <c r="DU546"/>
  <c r="S533"/>
  <c r="O534"/>
  <c r="Q534"/>
  <c r="S535"/>
  <c r="O536"/>
  <c r="Q536"/>
  <c r="S537"/>
  <c r="O538"/>
  <c r="Q538"/>
  <c r="S539"/>
  <c r="O540"/>
  <c r="Q540"/>
  <c r="S541"/>
  <c r="O542"/>
  <c r="Q542"/>
  <c r="S543"/>
  <c r="O544"/>
  <c r="Q544"/>
  <c r="S545"/>
  <c r="O546"/>
  <c r="Q546"/>
  <c r="AK533"/>
  <c r="AM534"/>
  <c r="AO534"/>
  <c r="AK535"/>
  <c r="AM536"/>
  <c r="AO536"/>
  <c r="AK537"/>
  <c r="AM538"/>
  <c r="AO538"/>
  <c r="AK539"/>
  <c r="AM540"/>
  <c r="AVI540" s="1"/>
  <c r="AO540"/>
  <c r="AK541"/>
  <c r="AM542"/>
  <c r="AO542"/>
  <c r="AK543"/>
  <c r="AM544"/>
  <c r="AVI544" s="1"/>
  <c r="AO544"/>
  <c r="AK545"/>
  <c r="AM546"/>
  <c r="AO546"/>
  <c r="BI533"/>
  <c r="BE534"/>
  <c r="BG534"/>
  <c r="BI535"/>
  <c r="BE536"/>
  <c r="BG536"/>
  <c r="BI537"/>
  <c r="BE538"/>
  <c r="BG538"/>
  <c r="BI539"/>
  <c r="BE540"/>
  <c r="BG540"/>
  <c r="BI541"/>
  <c r="BE542"/>
  <c r="BG542"/>
  <c r="BI543"/>
  <c r="BE544"/>
  <c r="BG544"/>
  <c r="BI545"/>
  <c r="BE546"/>
  <c r="BG546"/>
  <c r="CD533"/>
  <c r="BZ534"/>
  <c r="CB534"/>
  <c r="CD535"/>
  <c r="BZ536"/>
  <c r="CB536"/>
  <c r="CD537"/>
  <c r="BZ538"/>
  <c r="CB538"/>
  <c r="CD539"/>
  <c r="BZ540"/>
  <c r="CB540"/>
  <c r="CD541"/>
  <c r="BZ542"/>
  <c r="CB542"/>
  <c r="CD543"/>
  <c r="BZ544"/>
  <c r="CB544"/>
  <c r="CD545"/>
  <c r="BZ546"/>
  <c r="CB546"/>
  <c r="CY533"/>
  <c r="CU534"/>
  <c r="CW534"/>
  <c r="CY535"/>
  <c r="CU536"/>
  <c r="CW536"/>
  <c r="CY537"/>
  <c r="CU538"/>
  <c r="CW538"/>
  <c r="CY539"/>
  <c r="CU540"/>
  <c r="CW540"/>
  <c r="CY541"/>
  <c r="CU542"/>
  <c r="CW542"/>
  <c r="CY543"/>
  <c r="CU544"/>
  <c r="CW544"/>
  <c r="CY545"/>
  <c r="CU546"/>
  <c r="CW546"/>
  <c r="DP534"/>
  <c r="DP536"/>
  <c r="DP538"/>
  <c r="DP540"/>
  <c r="DP542"/>
  <c r="DP544"/>
  <c r="DP546"/>
  <c r="DS550"/>
  <c r="DT551"/>
  <c r="DU552"/>
  <c r="DS554"/>
  <c r="DT555"/>
  <c r="DU556"/>
  <c r="DS558"/>
  <c r="EP534"/>
  <c r="EP536"/>
  <c r="EP538"/>
  <c r="EP540"/>
  <c r="EP542"/>
  <c r="EP544"/>
  <c r="EP546"/>
  <c r="EN550"/>
  <c r="EO551"/>
  <c r="EO553"/>
  <c r="EN556"/>
  <c r="EP558"/>
  <c r="FG533"/>
  <c r="FI534"/>
  <c r="FG537"/>
  <c r="FI538"/>
  <c r="FG541"/>
  <c r="FI542"/>
  <c r="FG545"/>
  <c r="FI546"/>
  <c r="GC534"/>
  <c r="GE535"/>
  <c r="GC538"/>
  <c r="GE539"/>
  <c r="GC542"/>
  <c r="GE543"/>
  <c r="GC546"/>
  <c r="GF550"/>
  <c r="GE553"/>
  <c r="GE548" s="1"/>
  <c r="GD556"/>
  <c r="GF558"/>
  <c r="GW533"/>
  <c r="GY534"/>
  <c r="GW537"/>
  <c r="GY538"/>
  <c r="GW541"/>
  <c r="GY542"/>
  <c r="GW545"/>
  <c r="GY546"/>
  <c r="GY550"/>
  <c r="HA552"/>
  <c r="GZ555"/>
  <c r="GY558"/>
  <c r="HV536"/>
  <c r="HV540"/>
  <c r="HV544"/>
  <c r="HU551"/>
  <c r="HT554"/>
  <c r="HV556"/>
  <c r="F500"/>
  <c r="H500"/>
  <c r="G501"/>
  <c r="F502"/>
  <c r="H502"/>
  <c r="G503"/>
  <c r="F504"/>
  <c r="H504"/>
  <c r="G505"/>
  <c r="F506"/>
  <c r="H506"/>
  <c r="G507"/>
  <c r="F508"/>
  <c r="H508"/>
  <c r="G509"/>
  <c r="F510"/>
  <c r="H510"/>
  <c r="G511"/>
  <c r="F512"/>
  <c r="H512"/>
  <c r="G513"/>
  <c r="G500"/>
  <c r="F501"/>
  <c r="H501"/>
  <c r="G502"/>
  <c r="F503"/>
  <c r="H503"/>
  <c r="G504"/>
  <c r="F505"/>
  <c r="H505"/>
  <c r="G506"/>
  <c r="F507"/>
  <c r="H507"/>
  <c r="G508"/>
  <c r="F509"/>
  <c r="H509"/>
  <c r="G510"/>
  <c r="F511"/>
  <c r="H511"/>
  <c r="G512"/>
  <c r="F513"/>
  <c r="H513"/>
  <c r="AVK543" l="1"/>
  <c r="AVH545"/>
  <c r="AVH543"/>
  <c r="AVH541"/>
  <c r="AVG546"/>
  <c r="AVH546"/>
  <c r="AVF546"/>
  <c r="AVG541"/>
  <c r="AVI546"/>
  <c r="AVK544"/>
  <c r="AVI542"/>
  <c r="AVK540"/>
  <c r="AVK546"/>
  <c r="AVK542"/>
  <c r="AVK545"/>
  <c r="AVK541"/>
  <c r="AVH539"/>
  <c r="AVH535"/>
  <c r="AVJ554"/>
  <c r="AVK551"/>
  <c r="AVH537"/>
  <c r="AVG545"/>
  <c r="AVH533"/>
  <c r="AVI557"/>
  <c r="AVG543"/>
  <c r="AVG535"/>
  <c r="TC532"/>
  <c r="TC560" s="1"/>
  <c r="TI561" s="1"/>
  <c r="SE532"/>
  <c r="SE560" s="1"/>
  <c r="SK561" s="1"/>
  <c r="RM548"/>
  <c r="AVK557"/>
  <c r="AVI555"/>
  <c r="AVJ552"/>
  <c r="AVK549"/>
  <c r="AVG539"/>
  <c r="AVJ558"/>
  <c r="AVI553"/>
  <c r="AVI549"/>
  <c r="AVK538"/>
  <c r="AVK534"/>
  <c r="AVK536"/>
  <c r="AVI538"/>
  <c r="AVI534"/>
  <c r="AVJ555"/>
  <c r="AVI550"/>
  <c r="AVK555"/>
  <c r="AVJ550"/>
  <c r="AVK556"/>
  <c r="AVJ551"/>
  <c r="AVJ556"/>
  <c r="AVK553"/>
  <c r="AVI551"/>
  <c r="AVI558"/>
  <c r="AVK552"/>
  <c r="AVK558"/>
  <c r="AVI556"/>
  <c r="AVJ553"/>
  <c r="AVK550"/>
  <c r="AVI554"/>
  <c r="AVJ557"/>
  <c r="AVK554"/>
  <c r="AVI552"/>
  <c r="AVJ549"/>
  <c r="AVG537"/>
  <c r="AVG533"/>
  <c r="AVJ540"/>
  <c r="AVJ538"/>
  <c r="AVJ536"/>
  <c r="AVJ534"/>
  <c r="AVK539"/>
  <c r="AVK537"/>
  <c r="AVK535"/>
  <c r="AVK533"/>
  <c r="AVI536"/>
  <c r="AVI545"/>
  <c r="AVI541"/>
  <c r="AVI537"/>
  <c r="AVI533"/>
  <c r="AVG542"/>
  <c r="AVG538"/>
  <c r="AVG534"/>
  <c r="AVJ545"/>
  <c r="AVJ543"/>
  <c r="AVJ541"/>
  <c r="AVJ539"/>
  <c r="AVJ537"/>
  <c r="AVJ535"/>
  <c r="AVJ533"/>
  <c r="AVF544"/>
  <c r="AVF540"/>
  <c r="AVF536"/>
  <c r="AVF545"/>
  <c r="AVF541"/>
  <c r="AVF537"/>
  <c r="AVF533"/>
  <c r="AVI543"/>
  <c r="AVI539"/>
  <c r="AVI535"/>
  <c r="AVG544"/>
  <c r="AVG540"/>
  <c r="AVG536"/>
  <c r="AVH544"/>
  <c r="AVH542"/>
  <c r="AVH540"/>
  <c r="AVH538"/>
  <c r="AVH536"/>
  <c r="AVH534"/>
  <c r="AVF542"/>
  <c r="AVF538"/>
  <c r="AVF534"/>
  <c r="AVF543"/>
  <c r="AVF535"/>
  <c r="AJ532"/>
  <c r="AJ560" s="1"/>
  <c r="AP561" s="1"/>
  <c r="AP533" s="1"/>
  <c r="AV533" s="1"/>
  <c r="AVF539"/>
  <c r="CZ532"/>
  <c r="TB532"/>
  <c r="SH548"/>
  <c r="SF532"/>
  <c r="SF560" s="1"/>
  <c r="SL561" s="1"/>
  <c r="RL548"/>
  <c r="RN532"/>
  <c r="RJ532"/>
  <c r="RJ560" s="1"/>
  <c r="RP561" s="1"/>
  <c r="QQ532"/>
  <c r="PW548"/>
  <c r="PU532"/>
  <c r="PU560" s="1"/>
  <c r="QA561" s="1"/>
  <c r="PA548"/>
  <c r="PB532"/>
  <c r="OX532"/>
  <c r="OX560" s="1"/>
  <c r="PD561" s="1"/>
  <c r="OH548"/>
  <c r="OF532"/>
  <c r="NK548"/>
  <c r="NM532"/>
  <c r="NI532"/>
  <c r="NI560" s="1"/>
  <c r="NO561" s="1"/>
  <c r="MP532"/>
  <c r="LU548"/>
  <c r="LV532"/>
  <c r="LR532"/>
  <c r="LR560" s="1"/>
  <c r="LX561" s="1"/>
  <c r="LB548"/>
  <c r="KZ532"/>
  <c r="KF548"/>
  <c r="KG532"/>
  <c r="KC532"/>
  <c r="KC560" s="1"/>
  <c r="KI561" s="1"/>
  <c r="JJ532"/>
  <c r="IP548"/>
  <c r="IQ532"/>
  <c r="IM532"/>
  <c r="IM560" s="1"/>
  <c r="IS561" s="1"/>
  <c r="WI532"/>
  <c r="AAJ532"/>
  <c r="ACU532"/>
  <c r="AGA532"/>
  <c r="VN532"/>
  <c r="XY532"/>
  <c r="ABZ532"/>
  <c r="AFF532"/>
  <c r="AGV532"/>
  <c r="AJG532"/>
  <c r="AKW532"/>
  <c r="ANH532"/>
  <c r="AOC532"/>
  <c r="APS532"/>
  <c r="ARI532"/>
  <c r="ATT532"/>
  <c r="WI548"/>
  <c r="XY548"/>
  <c r="ACU548"/>
  <c r="AFF548"/>
  <c r="AGV548"/>
  <c r="US548"/>
  <c r="YT548"/>
  <c r="AAJ548"/>
  <c r="ADP548"/>
  <c r="AJG548"/>
  <c r="AKW548"/>
  <c r="ALR548"/>
  <c r="APS548"/>
  <c r="ARI548"/>
  <c r="AOC548"/>
  <c r="ASD548"/>
  <c r="ATT548"/>
  <c r="UP532"/>
  <c r="UP560" s="1"/>
  <c r="UV561" s="1"/>
  <c r="XA532"/>
  <c r="XA560" s="1"/>
  <c r="XG561" s="1"/>
  <c r="YQ532"/>
  <c r="YQ560" s="1"/>
  <c r="YW561" s="1"/>
  <c r="ADM532"/>
  <c r="ADM560" s="1"/>
  <c r="ADS561" s="1"/>
  <c r="AGS532"/>
  <c r="AGS560" s="1"/>
  <c r="AGY561" s="1"/>
  <c r="TU532"/>
  <c r="TU560" s="1"/>
  <c r="UA561" s="1"/>
  <c r="ZL532"/>
  <c r="ZL560" s="1"/>
  <c r="ZR561" s="1"/>
  <c r="ABB532"/>
  <c r="ABB560" s="1"/>
  <c r="ABH561" s="1"/>
  <c r="AEH532"/>
  <c r="AEH560" s="1"/>
  <c r="AEN561" s="1"/>
  <c r="AJY532"/>
  <c r="AJY560" s="1"/>
  <c r="AKE561" s="1"/>
  <c r="ALO532"/>
  <c r="ALO560" s="1"/>
  <c r="ALU561" s="1"/>
  <c r="AII532"/>
  <c r="AII560" s="1"/>
  <c r="AIO561" s="1"/>
  <c r="ANE532"/>
  <c r="ANE560" s="1"/>
  <c r="ANK561" s="1"/>
  <c r="ARF532"/>
  <c r="ARF560" s="1"/>
  <c r="ARL561" s="1"/>
  <c r="ANZ532"/>
  <c r="ANZ560" s="1"/>
  <c r="AOF561" s="1"/>
  <c r="APP532"/>
  <c r="APP560" s="1"/>
  <c r="APV561" s="1"/>
  <c r="ATQ532"/>
  <c r="ATQ560" s="1"/>
  <c r="ATW561" s="1"/>
  <c r="TB548"/>
  <c r="TA532"/>
  <c r="TA560" s="1"/>
  <c r="TG561" s="1"/>
  <c r="SG548"/>
  <c r="SI532"/>
  <c r="RM532"/>
  <c r="RM560" s="1"/>
  <c r="RS561" s="1"/>
  <c r="RI532"/>
  <c r="RI560" s="1"/>
  <c r="RO561" s="1"/>
  <c r="QS548"/>
  <c r="QP532"/>
  <c r="QP560" s="1"/>
  <c r="QV561" s="1"/>
  <c r="PV548"/>
  <c r="PX532"/>
  <c r="PT532"/>
  <c r="PT560" s="1"/>
  <c r="PZ561" s="1"/>
  <c r="PA532"/>
  <c r="PA560" s="1"/>
  <c r="PG561" s="1"/>
  <c r="OG548"/>
  <c r="OE532"/>
  <c r="OE560" s="1"/>
  <c r="OK561" s="1"/>
  <c r="NL548"/>
  <c r="NJ532"/>
  <c r="NJ560" s="1"/>
  <c r="NP561" s="1"/>
  <c r="MP548"/>
  <c r="MQ532"/>
  <c r="MM532"/>
  <c r="MM560" s="1"/>
  <c r="MS561" s="1"/>
  <c r="LU532"/>
  <c r="LA548"/>
  <c r="LA532"/>
  <c r="KW532"/>
  <c r="KW560" s="1"/>
  <c r="LC561" s="1"/>
  <c r="KG548"/>
  <c r="KD532"/>
  <c r="KD560" s="1"/>
  <c r="KJ561" s="1"/>
  <c r="JJ548"/>
  <c r="JK532"/>
  <c r="JG532"/>
  <c r="JG560" s="1"/>
  <c r="JM561" s="1"/>
  <c r="IQ548"/>
  <c r="IN532"/>
  <c r="IN560" s="1"/>
  <c r="IT561" s="1"/>
  <c r="VO532"/>
  <c r="XZ532"/>
  <c r="ACA532"/>
  <c r="AFG532"/>
  <c r="AHR532"/>
  <c r="WJ532"/>
  <c r="AAK532"/>
  <c r="ACV532"/>
  <c r="AJH532"/>
  <c r="AKX532"/>
  <c r="AGB532"/>
  <c r="AMN532"/>
  <c r="AQO532"/>
  <c r="ASE532"/>
  <c r="AOY532"/>
  <c r="ASZ532"/>
  <c r="AUP532"/>
  <c r="VM532"/>
  <c r="XX532"/>
  <c r="ABY532"/>
  <c r="AFE532"/>
  <c r="WH532"/>
  <c r="AAI532"/>
  <c r="ACT532"/>
  <c r="AGU532"/>
  <c r="AJF532"/>
  <c r="AKV532"/>
  <c r="AML532"/>
  <c r="AIK532"/>
  <c r="AQM532"/>
  <c r="ASC532"/>
  <c r="AOW532"/>
  <c r="ASX532"/>
  <c r="AUN532"/>
  <c r="TY548"/>
  <c r="VO548"/>
  <c r="ZP548"/>
  <c r="ACA548"/>
  <c r="WJ548"/>
  <c r="XZ548"/>
  <c r="ACV548"/>
  <c r="AFG548"/>
  <c r="AMN548"/>
  <c r="AGW548"/>
  <c r="AJH548"/>
  <c r="AKX548"/>
  <c r="ANI548"/>
  <c r="AOY548"/>
  <c r="APT548"/>
  <c r="ARJ548"/>
  <c r="ATU548"/>
  <c r="UR548"/>
  <c r="YS548"/>
  <c r="AAI548"/>
  <c r="ADO548"/>
  <c r="WH548"/>
  <c r="XX548"/>
  <c r="ACT548"/>
  <c r="AFE548"/>
  <c r="AFZ548"/>
  <c r="AIK548"/>
  <c r="AIK560" s="1"/>
  <c r="AIQ561" s="1"/>
  <c r="AKA548"/>
  <c r="AML548"/>
  <c r="AOB548"/>
  <c r="ASC548"/>
  <c r="ASC560" s="1"/>
  <c r="ASI561" s="1"/>
  <c r="AQM548"/>
  <c r="ASX548"/>
  <c r="ASX560" s="1"/>
  <c r="ATD561" s="1"/>
  <c r="AUN548"/>
  <c r="WG532"/>
  <c r="WG560" s="1"/>
  <c r="WM561" s="1"/>
  <c r="AAH532"/>
  <c r="AAH560" s="1"/>
  <c r="AAN561" s="1"/>
  <c r="ACS532"/>
  <c r="ACS560" s="1"/>
  <c r="ACY561" s="1"/>
  <c r="UQ532"/>
  <c r="UQ560" s="1"/>
  <c r="UW561" s="1"/>
  <c r="XB532"/>
  <c r="XB560" s="1"/>
  <c r="XH561" s="1"/>
  <c r="YR532"/>
  <c r="YR560" s="1"/>
  <c r="YX561" s="1"/>
  <c r="ADN532"/>
  <c r="ADN560" s="1"/>
  <c r="ADT561" s="1"/>
  <c r="AFY532"/>
  <c r="AFY560" s="1"/>
  <c r="AGE561" s="1"/>
  <c r="ANF532"/>
  <c r="ANF560" s="1"/>
  <c r="ANL561" s="1"/>
  <c r="AHO532"/>
  <c r="AHO560" s="1"/>
  <c r="AHU561" s="1"/>
  <c r="AJZ532"/>
  <c r="AJZ560" s="1"/>
  <c r="AKF561" s="1"/>
  <c r="ALP532"/>
  <c r="ALP560" s="1"/>
  <c r="ALV561" s="1"/>
  <c r="AOA532"/>
  <c r="AOA560" s="1"/>
  <c r="AOG561" s="1"/>
  <c r="APQ532"/>
  <c r="APQ560" s="1"/>
  <c r="APW561" s="1"/>
  <c r="ARG532"/>
  <c r="ARG560" s="1"/>
  <c r="ARM561" s="1"/>
  <c r="ATR532"/>
  <c r="ATR560" s="1"/>
  <c r="ATX561" s="1"/>
  <c r="TT532"/>
  <c r="TT560" s="1"/>
  <c r="TZ561" s="1"/>
  <c r="ZK532"/>
  <c r="ZK560" s="1"/>
  <c r="ZQ561" s="1"/>
  <c r="ABA532"/>
  <c r="ABA560" s="1"/>
  <c r="ABG561" s="1"/>
  <c r="AEG532"/>
  <c r="AEG560" s="1"/>
  <c r="AEM561" s="1"/>
  <c r="UO532"/>
  <c r="UO560" s="1"/>
  <c r="UU561" s="1"/>
  <c r="WZ532"/>
  <c r="WZ560" s="1"/>
  <c r="XF561" s="1"/>
  <c r="YP532"/>
  <c r="YP560" s="1"/>
  <c r="YV561" s="1"/>
  <c r="ADL532"/>
  <c r="ADL560" s="1"/>
  <c r="ADR561" s="1"/>
  <c r="AIH532"/>
  <c r="AIH560" s="1"/>
  <c r="AIN561" s="1"/>
  <c r="AHM532"/>
  <c r="AHM560" s="1"/>
  <c r="AHS561" s="1"/>
  <c r="AJX532"/>
  <c r="AJX560" s="1"/>
  <c r="AKD561" s="1"/>
  <c r="ALN532"/>
  <c r="ALN560" s="1"/>
  <c r="ALT561" s="1"/>
  <c r="AMI532"/>
  <c r="AMI560" s="1"/>
  <c r="AMO561" s="1"/>
  <c r="AOT532"/>
  <c r="AOT560" s="1"/>
  <c r="AOZ561" s="1"/>
  <c r="AQJ532"/>
  <c r="AQJ560" s="1"/>
  <c r="AQP561" s="1"/>
  <c r="ARZ532"/>
  <c r="ARZ560" s="1"/>
  <c r="ASF561" s="1"/>
  <c r="AUK532"/>
  <c r="AUK560" s="1"/>
  <c r="AUQ561" s="1"/>
  <c r="ASU532"/>
  <c r="ASU560" s="1"/>
  <c r="ATA561" s="1"/>
  <c r="TD532"/>
  <c r="SZ532"/>
  <c r="SZ560" s="1"/>
  <c r="TF561" s="1"/>
  <c r="SH532"/>
  <c r="SD532"/>
  <c r="SD560" s="1"/>
  <c r="SJ561" s="1"/>
  <c r="RN548"/>
  <c r="RL532"/>
  <c r="QR548"/>
  <c r="QS532"/>
  <c r="QS560" s="1"/>
  <c r="QY561" s="1"/>
  <c r="QO532"/>
  <c r="QO560" s="1"/>
  <c r="QU561" s="1"/>
  <c r="PW532"/>
  <c r="PW560" s="1"/>
  <c r="QC561" s="1"/>
  <c r="PS532"/>
  <c r="PS560" s="1"/>
  <c r="PY561" s="1"/>
  <c r="PC548"/>
  <c r="OZ532"/>
  <c r="OZ560" s="1"/>
  <c r="PF561" s="1"/>
  <c r="OF548"/>
  <c r="OF560" s="1"/>
  <c r="OL561" s="1"/>
  <c r="OH532"/>
  <c r="OD532"/>
  <c r="OD560" s="1"/>
  <c r="OJ561" s="1"/>
  <c r="NM548"/>
  <c r="NM560" s="1"/>
  <c r="NS561" s="1"/>
  <c r="NK532"/>
  <c r="MQ548"/>
  <c r="MR532"/>
  <c r="MN532"/>
  <c r="MN560" s="1"/>
  <c r="MT561" s="1"/>
  <c r="LW548"/>
  <c r="LT532"/>
  <c r="LT560" s="1"/>
  <c r="LZ561" s="1"/>
  <c r="KZ548"/>
  <c r="LB532"/>
  <c r="KX532"/>
  <c r="KX560" s="1"/>
  <c r="LD561" s="1"/>
  <c r="KE532"/>
  <c r="JK548"/>
  <c r="JL532"/>
  <c r="JH532"/>
  <c r="JH560" s="1"/>
  <c r="JN561" s="1"/>
  <c r="IO532"/>
  <c r="TX532"/>
  <c r="ZO532"/>
  <c r="ABE532"/>
  <c r="AEK532"/>
  <c r="US532"/>
  <c r="US560" s="1"/>
  <c r="UY561" s="1"/>
  <c r="XD532"/>
  <c r="YT532"/>
  <c r="YT560" s="1"/>
  <c r="YZ561" s="1"/>
  <c r="ADP532"/>
  <c r="ADP560" s="1"/>
  <c r="ADV561" s="1"/>
  <c r="AIL532"/>
  <c r="AHQ532"/>
  <c r="AKB532"/>
  <c r="ALR532"/>
  <c r="AMM532"/>
  <c r="AOX532"/>
  <c r="AQN532"/>
  <c r="ASD532"/>
  <c r="AUO532"/>
  <c r="ASY532"/>
  <c r="XD548"/>
  <c r="ABE548"/>
  <c r="AEK548"/>
  <c r="AGA548"/>
  <c r="TX548"/>
  <c r="VN548"/>
  <c r="ZO548"/>
  <c r="ABZ548"/>
  <c r="AIL548"/>
  <c r="AKB548"/>
  <c r="AHQ548"/>
  <c r="AMM548"/>
  <c r="AQN548"/>
  <c r="ANH548"/>
  <c r="AOX548"/>
  <c r="ASY548"/>
  <c r="AUO548"/>
  <c r="AUO560" s="1"/>
  <c r="AUU561" s="1"/>
  <c r="VK532"/>
  <c r="VK560" s="1"/>
  <c r="VQ561" s="1"/>
  <c r="XV532"/>
  <c r="XV560" s="1"/>
  <c r="YB561" s="1"/>
  <c r="ABW532"/>
  <c r="ABW560" s="1"/>
  <c r="ACC561" s="1"/>
  <c r="AFC532"/>
  <c r="AFC560" s="1"/>
  <c r="AFI561" s="1"/>
  <c r="AHN532"/>
  <c r="AHN560" s="1"/>
  <c r="AHT561" s="1"/>
  <c r="WF532"/>
  <c r="WF560" s="1"/>
  <c r="WL561" s="1"/>
  <c r="AAG532"/>
  <c r="AAG560" s="1"/>
  <c r="AAM561" s="1"/>
  <c r="ACR532"/>
  <c r="ACR560" s="1"/>
  <c r="ACX561" s="1"/>
  <c r="AJD532"/>
  <c r="AJD560" s="1"/>
  <c r="AJJ561" s="1"/>
  <c r="AKT532"/>
  <c r="AKT560" s="1"/>
  <c r="AKZ561" s="1"/>
  <c r="AFX532"/>
  <c r="AFX560" s="1"/>
  <c r="AGD561" s="1"/>
  <c r="AMJ532"/>
  <c r="AMJ560" s="1"/>
  <c r="AMP561" s="1"/>
  <c r="AQK532"/>
  <c r="AQK560" s="1"/>
  <c r="AQQ561" s="1"/>
  <c r="ASA532"/>
  <c r="ASA560" s="1"/>
  <c r="ASG561" s="1"/>
  <c r="AOU532"/>
  <c r="AOU560" s="1"/>
  <c r="APA561" s="1"/>
  <c r="ASV532"/>
  <c r="ASV560" s="1"/>
  <c r="ATB561" s="1"/>
  <c r="AUL532"/>
  <c r="AUL560" s="1"/>
  <c r="AUR561" s="1"/>
  <c r="TD548"/>
  <c r="SY532"/>
  <c r="SY560" s="1"/>
  <c r="TE561" s="1"/>
  <c r="SI548"/>
  <c r="SI560" s="1"/>
  <c r="SO561" s="1"/>
  <c r="SG532"/>
  <c r="RK532"/>
  <c r="RK560" s="1"/>
  <c r="RQ561" s="1"/>
  <c r="QQ548"/>
  <c r="QR532"/>
  <c r="QR560" s="1"/>
  <c r="QX561" s="1"/>
  <c r="QN532"/>
  <c r="QN560" s="1"/>
  <c r="QT561" s="1"/>
  <c r="PX548"/>
  <c r="PX560" s="1"/>
  <c r="QD561" s="1"/>
  <c r="PV532"/>
  <c r="PB548"/>
  <c r="PC532"/>
  <c r="OY532"/>
  <c r="OY560" s="1"/>
  <c r="PE561" s="1"/>
  <c r="OG532"/>
  <c r="OG560" s="1"/>
  <c r="OM561" s="1"/>
  <c r="OC532"/>
  <c r="OC560" s="1"/>
  <c r="OI561" s="1"/>
  <c r="NL532"/>
  <c r="NL560" s="1"/>
  <c r="NR561" s="1"/>
  <c r="NH532"/>
  <c r="NH560" s="1"/>
  <c r="NN561" s="1"/>
  <c r="MR548"/>
  <c r="MO532"/>
  <c r="MO560" s="1"/>
  <c r="MU561" s="1"/>
  <c r="LV548"/>
  <c r="LW532"/>
  <c r="LW560" s="1"/>
  <c r="MC561" s="1"/>
  <c r="LS532"/>
  <c r="LS560" s="1"/>
  <c r="LY561" s="1"/>
  <c r="KY532"/>
  <c r="KY560" s="1"/>
  <c r="LE561" s="1"/>
  <c r="KE548"/>
  <c r="KF532"/>
  <c r="KF560" s="1"/>
  <c r="KL561" s="1"/>
  <c r="KB532"/>
  <c r="KB560" s="1"/>
  <c r="KH561" s="1"/>
  <c r="JL548"/>
  <c r="JI532"/>
  <c r="JI560" s="1"/>
  <c r="JO561" s="1"/>
  <c r="IO548"/>
  <c r="IP532"/>
  <c r="IL532"/>
  <c r="IL560" s="1"/>
  <c r="IR561" s="1"/>
  <c r="UT532"/>
  <c r="XE532"/>
  <c r="YU532"/>
  <c r="ADQ532"/>
  <c r="AGW532"/>
  <c r="TY532"/>
  <c r="TY560" s="1"/>
  <c r="UE561" s="1"/>
  <c r="ZP532"/>
  <c r="ZP560" s="1"/>
  <c r="ZV561" s="1"/>
  <c r="ABF532"/>
  <c r="AEL532"/>
  <c r="AKC532"/>
  <c r="ALS532"/>
  <c r="AIM532"/>
  <c r="ANI532"/>
  <c r="ARJ532"/>
  <c r="ARJ560" s="1"/>
  <c r="ARP561" s="1"/>
  <c r="AOD532"/>
  <c r="APT532"/>
  <c r="ATU532"/>
  <c r="ATU560" s="1"/>
  <c r="AUA561" s="1"/>
  <c r="UR532"/>
  <c r="XC532"/>
  <c r="YS532"/>
  <c r="ADO532"/>
  <c r="TW532"/>
  <c r="ZN532"/>
  <c r="ABD532"/>
  <c r="AEJ532"/>
  <c r="AHP532"/>
  <c r="AKA532"/>
  <c r="ALQ532"/>
  <c r="AFZ532"/>
  <c r="ANG532"/>
  <c r="ARH532"/>
  <c r="AOB532"/>
  <c r="AOB560" s="1"/>
  <c r="AOH561" s="1"/>
  <c r="APR532"/>
  <c r="ATS532"/>
  <c r="UT548"/>
  <c r="UT560" s="1"/>
  <c r="UZ561" s="1"/>
  <c r="YU548"/>
  <c r="AAK548"/>
  <c r="ADQ548"/>
  <c r="ADQ560" s="1"/>
  <c r="ADW561" s="1"/>
  <c r="XE548"/>
  <c r="ABF548"/>
  <c r="ABF560" s="1"/>
  <c r="ABL561" s="1"/>
  <c r="AEL548"/>
  <c r="AEL560" s="1"/>
  <c r="AER561" s="1"/>
  <c r="AHR548"/>
  <c r="AGB548"/>
  <c r="AGB560" s="1"/>
  <c r="AGH561" s="1"/>
  <c r="AIM548"/>
  <c r="AIM560" s="1"/>
  <c r="AIS561" s="1"/>
  <c r="AKC548"/>
  <c r="ALS548"/>
  <c r="AOD548"/>
  <c r="ASE548"/>
  <c r="ASE560" s="1"/>
  <c r="ASK561" s="1"/>
  <c r="AQO548"/>
  <c r="ASZ548"/>
  <c r="ASZ560" s="1"/>
  <c r="ATF561" s="1"/>
  <c r="AUP548"/>
  <c r="TW548"/>
  <c r="VM548"/>
  <c r="ZN548"/>
  <c r="ABY548"/>
  <c r="AHP548"/>
  <c r="AHP560" s="1"/>
  <c r="AHV561" s="1"/>
  <c r="XC548"/>
  <c r="ABD548"/>
  <c r="ABD560" s="1"/>
  <c r="ABJ561" s="1"/>
  <c r="AEJ548"/>
  <c r="ALQ548"/>
  <c r="ALQ560" s="1"/>
  <c r="ALW561" s="1"/>
  <c r="AGU548"/>
  <c r="AJF548"/>
  <c r="AKV548"/>
  <c r="ANG548"/>
  <c r="ANG560" s="1"/>
  <c r="ANM561" s="1"/>
  <c r="AOW548"/>
  <c r="APR548"/>
  <c r="ARH548"/>
  <c r="ATS548"/>
  <c r="TV532"/>
  <c r="TV560" s="1"/>
  <c r="UB561" s="1"/>
  <c r="ZM532"/>
  <c r="ZM560" s="1"/>
  <c r="ZS561" s="1"/>
  <c r="ABC532"/>
  <c r="ABC560" s="1"/>
  <c r="ABI561" s="1"/>
  <c r="AEI532"/>
  <c r="AEI560" s="1"/>
  <c r="AEO561" s="1"/>
  <c r="VL532"/>
  <c r="VL560" s="1"/>
  <c r="VR561" s="1"/>
  <c r="XW532"/>
  <c r="XW560" s="1"/>
  <c r="YC561" s="1"/>
  <c r="ABX532"/>
  <c r="ABX560" s="1"/>
  <c r="ACD561" s="1"/>
  <c r="AFD532"/>
  <c r="AFD560" s="1"/>
  <c r="AFJ561" s="1"/>
  <c r="AIJ532"/>
  <c r="AIJ560" s="1"/>
  <c r="AIP561" s="1"/>
  <c r="AGT532"/>
  <c r="AGT560" s="1"/>
  <c r="AGZ561" s="1"/>
  <c r="AJE532"/>
  <c r="AJE560" s="1"/>
  <c r="AJK561" s="1"/>
  <c r="AKU532"/>
  <c r="AKU560" s="1"/>
  <c r="ALA561" s="1"/>
  <c r="AMK532"/>
  <c r="AMK560" s="1"/>
  <c r="AMQ561" s="1"/>
  <c r="AOV532"/>
  <c r="AOV560" s="1"/>
  <c r="APB561" s="1"/>
  <c r="AQL532"/>
  <c r="AQL560" s="1"/>
  <c r="AQR561" s="1"/>
  <c r="ASB532"/>
  <c r="ASB560" s="1"/>
  <c r="ASH561" s="1"/>
  <c r="AUM532"/>
  <c r="AUM560" s="1"/>
  <c r="AUS561" s="1"/>
  <c r="ASW532"/>
  <c r="ASW560" s="1"/>
  <c r="ATC561" s="1"/>
  <c r="WE532"/>
  <c r="WE560" s="1"/>
  <c r="WK561" s="1"/>
  <c r="AAF532"/>
  <c r="AAF560" s="1"/>
  <c r="AAL561" s="1"/>
  <c r="ACQ532"/>
  <c r="ACQ560" s="1"/>
  <c r="ACW561" s="1"/>
  <c r="AFW532"/>
  <c r="AFW560" s="1"/>
  <c r="AGC561" s="1"/>
  <c r="VJ532"/>
  <c r="VJ560" s="1"/>
  <c r="VP561" s="1"/>
  <c r="XU532"/>
  <c r="XU560" s="1"/>
  <c r="YA561" s="1"/>
  <c r="ABV532"/>
  <c r="ABV560" s="1"/>
  <c r="ACB561" s="1"/>
  <c r="AFB532"/>
  <c r="AFB560" s="1"/>
  <c r="AFH561" s="1"/>
  <c r="AGR532"/>
  <c r="AGR560" s="1"/>
  <c r="AGX561" s="1"/>
  <c r="AJC532"/>
  <c r="AJC560" s="1"/>
  <c r="AJI561" s="1"/>
  <c r="AKS532"/>
  <c r="AKS560" s="1"/>
  <c r="AKY561" s="1"/>
  <c r="AND532"/>
  <c r="AND560" s="1"/>
  <c r="ANJ561" s="1"/>
  <c r="ANY532"/>
  <c r="ANY560" s="1"/>
  <c r="AOE561" s="1"/>
  <c r="APO532"/>
  <c r="APO560" s="1"/>
  <c r="APU561" s="1"/>
  <c r="ARE532"/>
  <c r="ARE560" s="1"/>
  <c r="ARK561" s="1"/>
  <c r="ATP532"/>
  <c r="ATP560" s="1"/>
  <c r="ATV561" s="1"/>
  <c r="GE532"/>
  <c r="GE560" s="1"/>
  <c r="GK561" s="1"/>
  <c r="GK553" s="1"/>
  <c r="GQ553" s="1"/>
  <c r="HU548"/>
  <c r="CV532"/>
  <c r="CV560" s="1"/>
  <c r="DB561" s="1"/>
  <c r="DB544" s="1"/>
  <c r="DH544" s="1"/>
  <c r="BF532"/>
  <c r="BF560" s="1"/>
  <c r="BL561" s="1"/>
  <c r="BL545" s="1"/>
  <c r="BR545" s="1"/>
  <c r="AO548"/>
  <c r="CE548"/>
  <c r="CE532"/>
  <c r="BJ532"/>
  <c r="GK557"/>
  <c r="GQ557" s="1"/>
  <c r="BL546"/>
  <c r="BR546" s="1"/>
  <c r="GW532"/>
  <c r="GW560" s="1"/>
  <c r="HC561" s="1"/>
  <c r="CY532"/>
  <c r="BI532"/>
  <c r="FJ532"/>
  <c r="HU532"/>
  <c r="HR532"/>
  <c r="HR560" s="1"/>
  <c r="HX561" s="1"/>
  <c r="CA532"/>
  <c r="CA560" s="1"/>
  <c r="CG561" s="1"/>
  <c r="AN532"/>
  <c r="AN560" s="1"/>
  <c r="AT561" s="1"/>
  <c r="FK532"/>
  <c r="AO532"/>
  <c r="HV532"/>
  <c r="HT532"/>
  <c r="EN532"/>
  <c r="FI532"/>
  <c r="GD532"/>
  <c r="DU548"/>
  <c r="FK548"/>
  <c r="HA548"/>
  <c r="FI548"/>
  <c r="BH548"/>
  <c r="CX548"/>
  <c r="EN548"/>
  <c r="GY548"/>
  <c r="BE532"/>
  <c r="BE560" s="1"/>
  <c r="BK561" s="1"/>
  <c r="CU532"/>
  <c r="CU560" s="1"/>
  <c r="DA561" s="1"/>
  <c r="EK532"/>
  <c r="EK560" s="1"/>
  <c r="EQ561" s="1"/>
  <c r="GV532"/>
  <c r="GV560" s="1"/>
  <c r="HB561" s="1"/>
  <c r="DT548"/>
  <c r="DT532"/>
  <c r="BI548"/>
  <c r="EO548"/>
  <c r="EL532"/>
  <c r="EL560" s="1"/>
  <c r="ER561" s="1"/>
  <c r="CB532"/>
  <c r="CB560" s="1"/>
  <c r="CH561" s="1"/>
  <c r="DR532"/>
  <c r="DR560" s="1"/>
  <c r="DX561" s="1"/>
  <c r="GC532"/>
  <c r="GC560" s="1"/>
  <c r="GI561" s="1"/>
  <c r="GX532"/>
  <c r="GX560" s="1"/>
  <c r="HD561" s="1"/>
  <c r="FG532"/>
  <c r="FG560" s="1"/>
  <c r="FM561" s="1"/>
  <c r="CD532"/>
  <c r="AK532"/>
  <c r="AK560" s="1"/>
  <c r="AQ561" s="1"/>
  <c r="EO532"/>
  <c r="GZ532"/>
  <c r="GZ548"/>
  <c r="FJ548"/>
  <c r="DQ532"/>
  <c r="DQ560" s="1"/>
  <c r="DW561" s="1"/>
  <c r="GB532"/>
  <c r="GB560" s="1"/>
  <c r="GH561" s="1"/>
  <c r="DP532"/>
  <c r="DP560" s="1"/>
  <c r="DV561" s="1"/>
  <c r="CY548"/>
  <c r="CX532"/>
  <c r="CC532"/>
  <c r="BH532"/>
  <c r="BH560" s="1"/>
  <c r="BN561" s="1"/>
  <c r="AL532"/>
  <c r="AL560" s="1"/>
  <c r="AR561" s="1"/>
  <c r="EP532"/>
  <c r="HA532"/>
  <c r="DU532"/>
  <c r="GF532"/>
  <c r="AM532"/>
  <c r="DS532"/>
  <c r="GY532"/>
  <c r="CD548"/>
  <c r="BJ548"/>
  <c r="BJ560" s="1"/>
  <c r="BP561" s="1"/>
  <c r="CZ548"/>
  <c r="CZ560" s="1"/>
  <c r="DF561" s="1"/>
  <c r="EP548"/>
  <c r="GF548"/>
  <c r="GF560" s="1"/>
  <c r="GL561" s="1"/>
  <c r="HV548"/>
  <c r="AM548"/>
  <c r="CC548"/>
  <c r="DS548"/>
  <c r="DS560" s="1"/>
  <c r="DY561" s="1"/>
  <c r="GD548"/>
  <c r="HT548"/>
  <c r="BG532"/>
  <c r="BG560" s="1"/>
  <c r="BM561" s="1"/>
  <c r="CW532"/>
  <c r="CW560" s="1"/>
  <c r="DC561" s="1"/>
  <c r="EM532"/>
  <c r="EM560" s="1"/>
  <c r="ES561" s="1"/>
  <c r="FH532"/>
  <c r="FH560" s="1"/>
  <c r="FN561" s="1"/>
  <c r="HS532"/>
  <c r="HS560" s="1"/>
  <c r="HY561" s="1"/>
  <c r="BZ532"/>
  <c r="BZ560" s="1"/>
  <c r="CF561" s="1"/>
  <c r="GA532"/>
  <c r="GA560" s="1"/>
  <c r="GG561" s="1"/>
  <c r="FF532"/>
  <c r="FF560" s="1"/>
  <c r="FL561" s="1"/>
  <c r="HQ532"/>
  <c r="HQ560" s="1"/>
  <c r="HW561" s="1"/>
  <c r="S532"/>
  <c r="P532"/>
  <c r="P560" s="1"/>
  <c r="V561" s="1"/>
  <c r="T532"/>
  <c r="R532"/>
  <c r="Q532"/>
  <c r="Q560" s="1"/>
  <c r="W561" s="1"/>
  <c r="O532"/>
  <c r="O560" s="1"/>
  <c r="U561" s="1"/>
  <c r="T548"/>
  <c r="R548"/>
  <c r="S548"/>
  <c r="GD560" l="1"/>
  <c r="GJ561" s="1"/>
  <c r="GJ546" s="1"/>
  <c r="GP546" s="1"/>
  <c r="AHR560"/>
  <c r="AHX561" s="1"/>
  <c r="PB560"/>
  <c r="PH561" s="1"/>
  <c r="PH543" s="1"/>
  <c r="PN543" s="1"/>
  <c r="FI560"/>
  <c r="FO561" s="1"/>
  <c r="AO560"/>
  <c r="AU561" s="1"/>
  <c r="AU536" s="1"/>
  <c r="BA536" s="1"/>
  <c r="AP546"/>
  <c r="AV546" s="1"/>
  <c r="GY560"/>
  <c r="HE561" s="1"/>
  <c r="HE558" s="1"/>
  <c r="HK558" s="1"/>
  <c r="AOW560"/>
  <c r="APC561" s="1"/>
  <c r="LA560"/>
  <c r="LG561" s="1"/>
  <c r="LG556" s="1"/>
  <c r="LM556" s="1"/>
  <c r="HA560"/>
  <c r="HG561" s="1"/>
  <c r="DB539"/>
  <c r="DH539" s="1"/>
  <c r="DB538"/>
  <c r="DH538" s="1"/>
  <c r="AP538"/>
  <c r="AV538" s="1"/>
  <c r="AP541"/>
  <c r="AV541" s="1"/>
  <c r="AP534"/>
  <c r="AV534" s="1"/>
  <c r="AP542"/>
  <c r="AV542" s="1"/>
  <c r="AP537"/>
  <c r="AV537" s="1"/>
  <c r="AP545"/>
  <c r="AV545" s="1"/>
  <c r="AP536"/>
  <c r="AV536" s="1"/>
  <c r="AP540"/>
  <c r="AV540" s="1"/>
  <c r="AP544"/>
  <c r="AV544" s="1"/>
  <c r="AP535"/>
  <c r="AV535" s="1"/>
  <c r="AP539"/>
  <c r="AV539" s="1"/>
  <c r="AP543"/>
  <c r="AV543" s="1"/>
  <c r="DB541"/>
  <c r="DH541" s="1"/>
  <c r="DB546"/>
  <c r="DH546" s="1"/>
  <c r="ALS560"/>
  <c r="ALY561" s="1"/>
  <c r="ALY542" s="1"/>
  <c r="AME542" s="1"/>
  <c r="YU560"/>
  <c r="ZA561" s="1"/>
  <c r="ACA560"/>
  <c r="ACG561" s="1"/>
  <c r="ACG558" s="1"/>
  <c r="ACM558" s="1"/>
  <c r="VO560"/>
  <c r="VU561" s="1"/>
  <c r="GZ560"/>
  <c r="HF561" s="1"/>
  <c r="HF538" s="1"/>
  <c r="HL538" s="1"/>
  <c r="GK539"/>
  <c r="GQ539" s="1"/>
  <c r="DB533"/>
  <c r="DH533" s="1"/>
  <c r="DB534"/>
  <c r="DH534" s="1"/>
  <c r="DB542"/>
  <c r="DH542" s="1"/>
  <c r="AKA560"/>
  <c r="AKG561" s="1"/>
  <c r="SH560"/>
  <c r="SN561" s="1"/>
  <c r="SN554" s="1"/>
  <c r="ST554" s="1"/>
  <c r="LU560"/>
  <c r="MA561" s="1"/>
  <c r="LB560"/>
  <c r="LH561" s="1"/>
  <c r="LH549" s="1"/>
  <c r="LN549" s="1"/>
  <c r="GK533"/>
  <c r="GQ533" s="1"/>
  <c r="GK540"/>
  <c r="GQ540" s="1"/>
  <c r="EO560"/>
  <c r="EU561" s="1"/>
  <c r="CX560"/>
  <c r="DD561" s="1"/>
  <c r="DD552" s="1"/>
  <c r="DJ552" s="1"/>
  <c r="AUN560"/>
  <c r="AUT561" s="1"/>
  <c r="ATT560"/>
  <c r="ATZ561" s="1"/>
  <c r="ATZ545" s="1"/>
  <c r="AUF545" s="1"/>
  <c r="ARH560"/>
  <c r="ARN561" s="1"/>
  <c r="AQM560"/>
  <c r="AQS561" s="1"/>
  <c r="AQS557" s="1"/>
  <c r="AQY557" s="1"/>
  <c r="APR560"/>
  <c r="APX561" s="1"/>
  <c r="APX556" s="1"/>
  <c r="AQD556" s="1"/>
  <c r="AOC560"/>
  <c r="AOI561" s="1"/>
  <c r="AOI558" s="1"/>
  <c r="AOO558" s="1"/>
  <c r="AML560"/>
  <c r="AMR561" s="1"/>
  <c r="AMM560"/>
  <c r="AMS561" s="1"/>
  <c r="AMS540" s="1"/>
  <c r="AMY540" s="1"/>
  <c r="AKW560"/>
  <c r="ALC561" s="1"/>
  <c r="AKC560"/>
  <c r="AKI561" s="1"/>
  <c r="AKI550" s="1"/>
  <c r="AKO550" s="1"/>
  <c r="AKB560"/>
  <c r="AKH561" s="1"/>
  <c r="AKH556" s="1"/>
  <c r="AKN556" s="1"/>
  <c r="AGV560"/>
  <c r="AHB561" s="1"/>
  <c r="AHB556" s="1"/>
  <c r="AHH556" s="1"/>
  <c r="ACU560"/>
  <c r="ADA561" s="1"/>
  <c r="ABZ560"/>
  <c r="ACF561" s="1"/>
  <c r="ACF550" s="1"/>
  <c r="ACL550" s="1"/>
  <c r="ABE560"/>
  <c r="ABK561" s="1"/>
  <c r="YS560"/>
  <c r="YY561" s="1"/>
  <c r="YY558" s="1"/>
  <c r="ZE558" s="1"/>
  <c r="XE560"/>
  <c r="XK561" s="1"/>
  <c r="XC560"/>
  <c r="XI561" s="1"/>
  <c r="XI545" s="1"/>
  <c r="XO545" s="1"/>
  <c r="WI560"/>
  <c r="WO561" s="1"/>
  <c r="VN560"/>
  <c r="VT561" s="1"/>
  <c r="VT552" s="1"/>
  <c r="VZ552" s="1"/>
  <c r="TB560"/>
  <c r="TH561" s="1"/>
  <c r="TH551" s="1"/>
  <c r="TN551" s="1"/>
  <c r="TI554"/>
  <c r="TO554" s="1"/>
  <c r="TI545"/>
  <c r="TO545" s="1"/>
  <c r="TI541"/>
  <c r="TO541" s="1"/>
  <c r="TI539"/>
  <c r="TO539" s="1"/>
  <c r="TI535"/>
  <c r="TO535" s="1"/>
  <c r="TI555"/>
  <c r="TO555" s="1"/>
  <c r="TI556"/>
  <c r="TO556" s="1"/>
  <c r="TI552"/>
  <c r="TO552" s="1"/>
  <c r="TI546"/>
  <c r="TO546" s="1"/>
  <c r="TI544"/>
  <c r="TO544" s="1"/>
  <c r="TI542"/>
  <c r="TO542" s="1"/>
  <c r="TI540"/>
  <c r="TO540" s="1"/>
  <c r="TI538"/>
  <c r="TO538" s="1"/>
  <c r="TI536"/>
  <c r="TO536" s="1"/>
  <c r="TI534"/>
  <c r="TO534" s="1"/>
  <c r="TI557"/>
  <c r="TO557" s="1"/>
  <c r="TI553"/>
  <c r="TO553" s="1"/>
  <c r="TI549"/>
  <c r="TO549" s="1"/>
  <c r="TI558"/>
  <c r="TO558" s="1"/>
  <c r="TI550"/>
  <c r="TO550" s="1"/>
  <c r="TI543"/>
  <c r="TO543" s="1"/>
  <c r="TI537"/>
  <c r="TO537" s="1"/>
  <c r="TI533"/>
  <c r="TO533" s="1"/>
  <c r="TI551"/>
  <c r="TO551" s="1"/>
  <c r="SK546"/>
  <c r="SQ546" s="1"/>
  <c r="SK544"/>
  <c r="SQ544" s="1"/>
  <c r="SK542"/>
  <c r="SQ542" s="1"/>
  <c r="SK540"/>
  <c r="SQ540" s="1"/>
  <c r="SK538"/>
  <c r="SQ538" s="1"/>
  <c r="SK536"/>
  <c r="SQ536" s="1"/>
  <c r="SK534"/>
  <c r="SQ534" s="1"/>
  <c r="SK545"/>
  <c r="SQ545" s="1"/>
  <c r="SK543"/>
  <c r="SQ543" s="1"/>
  <c r="SK541"/>
  <c r="SQ541" s="1"/>
  <c r="SK539"/>
  <c r="SQ539" s="1"/>
  <c r="SK537"/>
  <c r="SQ537" s="1"/>
  <c r="SK535"/>
  <c r="SQ535" s="1"/>
  <c r="SK533"/>
  <c r="SQ533" s="1"/>
  <c r="QQ560"/>
  <c r="QW561" s="1"/>
  <c r="QW552" s="1"/>
  <c r="RC552" s="1"/>
  <c r="AVJ548"/>
  <c r="OH560"/>
  <c r="ON561" s="1"/>
  <c r="ON558" s="1"/>
  <c r="OT558" s="1"/>
  <c r="MR560"/>
  <c r="MX561" s="1"/>
  <c r="IQ560"/>
  <c r="IW561" s="1"/>
  <c r="IW543" s="1"/>
  <c r="JC543" s="1"/>
  <c r="AVK548"/>
  <c r="AVI548"/>
  <c r="GK545"/>
  <c r="GQ545" s="1"/>
  <c r="GK555"/>
  <c r="GQ555" s="1"/>
  <c r="GK552"/>
  <c r="GQ552" s="1"/>
  <c r="GK537"/>
  <c r="GQ537" s="1"/>
  <c r="GK551"/>
  <c r="GQ551" s="1"/>
  <c r="GK550"/>
  <c r="GQ550" s="1"/>
  <c r="GK536"/>
  <c r="GQ536" s="1"/>
  <c r="GK544"/>
  <c r="GQ544" s="1"/>
  <c r="GK549"/>
  <c r="GQ549" s="1"/>
  <c r="GK541"/>
  <c r="GQ541" s="1"/>
  <c r="GK554"/>
  <c r="GQ554" s="1"/>
  <c r="GK535"/>
  <c r="GQ535" s="1"/>
  <c r="GK543"/>
  <c r="GQ543" s="1"/>
  <c r="GK558"/>
  <c r="GQ558" s="1"/>
  <c r="GK534"/>
  <c r="GQ534" s="1"/>
  <c r="GK538"/>
  <c r="GQ538" s="1"/>
  <c r="GK542"/>
  <c r="GQ542" s="1"/>
  <c r="GK546"/>
  <c r="GQ546" s="1"/>
  <c r="GK556"/>
  <c r="GQ556" s="1"/>
  <c r="FK560"/>
  <c r="FQ561" s="1"/>
  <c r="FQ537" s="1"/>
  <c r="FW537" s="1"/>
  <c r="AVK532"/>
  <c r="AVK560" s="1"/>
  <c r="DB535"/>
  <c r="DH535" s="1"/>
  <c r="DB543"/>
  <c r="DH543" s="1"/>
  <c r="DB537"/>
  <c r="DH537" s="1"/>
  <c r="DB545"/>
  <c r="DH545" s="1"/>
  <c r="DB536"/>
  <c r="DH536" s="1"/>
  <c r="DB540"/>
  <c r="DH540" s="1"/>
  <c r="AVH532"/>
  <c r="AVH560" s="1"/>
  <c r="AVF532"/>
  <c r="AVF560" s="1"/>
  <c r="AVI532"/>
  <c r="AVJ532"/>
  <c r="AVG532"/>
  <c r="AVG560" s="1"/>
  <c r="CE560"/>
  <c r="CK561" s="1"/>
  <c r="BL538"/>
  <c r="BR538" s="1"/>
  <c r="BL539"/>
  <c r="BR539" s="1"/>
  <c r="BL534"/>
  <c r="BR534" s="1"/>
  <c r="BL542"/>
  <c r="BR542" s="1"/>
  <c r="BL535"/>
  <c r="BR535" s="1"/>
  <c r="BL543"/>
  <c r="BR543" s="1"/>
  <c r="ARK546"/>
  <c r="ARQ546" s="1"/>
  <c r="ARK544"/>
  <c r="ARQ544" s="1"/>
  <c r="ARK542"/>
  <c r="ARQ542" s="1"/>
  <c r="ARK540"/>
  <c r="ARQ540" s="1"/>
  <c r="ARK538"/>
  <c r="ARQ538" s="1"/>
  <c r="ARK536"/>
  <c r="ARQ536" s="1"/>
  <c r="ARK534"/>
  <c r="ARQ534" s="1"/>
  <c r="ARK545"/>
  <c r="ARQ545" s="1"/>
  <c r="ARK543"/>
  <c r="ARQ543" s="1"/>
  <c r="ARK541"/>
  <c r="ARQ541" s="1"/>
  <c r="ARK539"/>
  <c r="ARQ539" s="1"/>
  <c r="ARK537"/>
  <c r="ARQ537" s="1"/>
  <c r="ARK535"/>
  <c r="ARQ535" s="1"/>
  <c r="ARK533"/>
  <c r="ARQ533" s="1"/>
  <c r="AOE546"/>
  <c r="AOK546" s="1"/>
  <c r="AOE544"/>
  <c r="AOK544" s="1"/>
  <c r="AOE542"/>
  <c r="AOK542" s="1"/>
  <c r="AOE540"/>
  <c r="AOK540" s="1"/>
  <c r="AOE538"/>
  <c r="AOK538" s="1"/>
  <c r="AOE536"/>
  <c r="AOK536" s="1"/>
  <c r="AOE534"/>
  <c r="AOK534" s="1"/>
  <c r="AOE545"/>
  <c r="AOK545" s="1"/>
  <c r="AOE543"/>
  <c r="AOK543" s="1"/>
  <c r="AOE541"/>
  <c r="AOK541" s="1"/>
  <c r="AOE539"/>
  <c r="AOK539" s="1"/>
  <c r="AOE537"/>
  <c r="AOK537" s="1"/>
  <c r="AOE535"/>
  <c r="AOK535" s="1"/>
  <c r="AOE533"/>
  <c r="AOK533" s="1"/>
  <c r="AKY546"/>
  <c r="ALE546" s="1"/>
  <c r="AKY544"/>
  <c r="ALE544" s="1"/>
  <c r="AKY542"/>
  <c r="ALE542" s="1"/>
  <c r="AKY540"/>
  <c r="ALE540" s="1"/>
  <c r="AKY538"/>
  <c r="ALE538" s="1"/>
  <c r="AKY536"/>
  <c r="ALE536" s="1"/>
  <c r="AKY534"/>
  <c r="ALE534" s="1"/>
  <c r="AKY545"/>
  <c r="ALE545" s="1"/>
  <c r="AKY543"/>
  <c r="ALE543" s="1"/>
  <c r="AKY541"/>
  <c r="ALE541" s="1"/>
  <c r="AKY539"/>
  <c r="ALE539" s="1"/>
  <c r="AKY537"/>
  <c r="ALE537" s="1"/>
  <c r="AKY535"/>
  <c r="ALE535" s="1"/>
  <c r="AKY533"/>
  <c r="ALE533" s="1"/>
  <c r="AGX545"/>
  <c r="AHD545" s="1"/>
  <c r="AGX543"/>
  <c r="AHD543" s="1"/>
  <c r="AGX541"/>
  <c r="AHD541" s="1"/>
  <c r="AGX539"/>
  <c r="AHD539" s="1"/>
  <c r="AGX537"/>
  <c r="AHD537" s="1"/>
  <c r="AGX535"/>
  <c r="AHD535" s="1"/>
  <c r="AGX533"/>
  <c r="AHD533" s="1"/>
  <c r="AGX546"/>
  <c r="AHD546" s="1"/>
  <c r="AGX544"/>
  <c r="AHD544" s="1"/>
  <c r="AGX542"/>
  <c r="AHD542" s="1"/>
  <c r="AGX540"/>
  <c r="AHD540" s="1"/>
  <c r="AGX538"/>
  <c r="AHD538" s="1"/>
  <c r="AGX536"/>
  <c r="AHD536" s="1"/>
  <c r="AGX534"/>
  <c r="AHD534" s="1"/>
  <c r="ACB545"/>
  <c r="ACH545" s="1"/>
  <c r="ACB543"/>
  <c r="ACH543" s="1"/>
  <c r="ACB541"/>
  <c r="ACH541" s="1"/>
  <c r="ACB539"/>
  <c r="ACH539" s="1"/>
  <c r="ACB537"/>
  <c r="ACH537" s="1"/>
  <c r="ACB535"/>
  <c r="ACH535" s="1"/>
  <c r="ACB546"/>
  <c r="ACH546" s="1"/>
  <c r="ACB544"/>
  <c r="ACH544" s="1"/>
  <c r="ACB542"/>
  <c r="ACH542" s="1"/>
  <c r="ACB540"/>
  <c r="ACH540" s="1"/>
  <c r="ACB538"/>
  <c r="ACH538" s="1"/>
  <c r="ACB536"/>
  <c r="ACH536" s="1"/>
  <c r="ACB534"/>
  <c r="ACH534" s="1"/>
  <c r="ACB533"/>
  <c r="ACH533" s="1"/>
  <c r="VP545"/>
  <c r="VV545" s="1"/>
  <c r="VP543"/>
  <c r="VV543" s="1"/>
  <c r="VP541"/>
  <c r="VV541" s="1"/>
  <c r="VP539"/>
  <c r="VV539" s="1"/>
  <c r="VP537"/>
  <c r="VV537" s="1"/>
  <c r="VP535"/>
  <c r="VV535" s="1"/>
  <c r="VP533"/>
  <c r="VV533" s="1"/>
  <c r="VP546"/>
  <c r="VV546" s="1"/>
  <c r="VP544"/>
  <c r="VV544" s="1"/>
  <c r="VP542"/>
  <c r="VV542" s="1"/>
  <c r="VP540"/>
  <c r="VV540" s="1"/>
  <c r="VP538"/>
  <c r="VV538" s="1"/>
  <c r="VP536"/>
  <c r="VV536" s="1"/>
  <c r="VP534"/>
  <c r="VV534" s="1"/>
  <c r="ACW545"/>
  <c r="ADC545" s="1"/>
  <c r="ACW543"/>
  <c r="ADC543" s="1"/>
  <c r="ACW541"/>
  <c r="ADC541" s="1"/>
  <c r="ACW539"/>
  <c r="ADC539" s="1"/>
  <c r="ACW537"/>
  <c r="ADC537" s="1"/>
  <c r="ACW535"/>
  <c r="ADC535" s="1"/>
  <c r="ACW546"/>
  <c r="ADC546" s="1"/>
  <c r="ACW544"/>
  <c r="ADC544" s="1"/>
  <c r="ACW542"/>
  <c r="ADC542" s="1"/>
  <c r="ACW540"/>
  <c r="ADC540" s="1"/>
  <c r="ACW538"/>
  <c r="ADC538" s="1"/>
  <c r="ACW536"/>
  <c r="ADC536" s="1"/>
  <c r="ACW534"/>
  <c r="ADC534" s="1"/>
  <c r="ACW533"/>
  <c r="ADC533" s="1"/>
  <c r="WK545"/>
  <c r="WQ545" s="1"/>
  <c r="WK543"/>
  <c r="WQ543" s="1"/>
  <c r="WK541"/>
  <c r="WQ541" s="1"/>
  <c r="WK539"/>
  <c r="WQ539" s="1"/>
  <c r="WK537"/>
  <c r="WQ537" s="1"/>
  <c r="WK535"/>
  <c r="WQ535" s="1"/>
  <c r="WK546"/>
  <c r="WQ546" s="1"/>
  <c r="WK544"/>
  <c r="WQ544" s="1"/>
  <c r="WK542"/>
  <c r="WQ542" s="1"/>
  <c r="WK540"/>
  <c r="WQ540" s="1"/>
  <c r="WK538"/>
  <c r="WQ538" s="1"/>
  <c r="WK536"/>
  <c r="WQ536" s="1"/>
  <c r="WK534"/>
  <c r="WQ534" s="1"/>
  <c r="WK533"/>
  <c r="WQ533" s="1"/>
  <c r="AUS545"/>
  <c r="AUY545" s="1"/>
  <c r="AUS543"/>
  <c r="AUY543" s="1"/>
  <c r="AUS541"/>
  <c r="AUY541" s="1"/>
  <c r="AUS539"/>
  <c r="AUY539" s="1"/>
  <c r="AUS537"/>
  <c r="AUY537" s="1"/>
  <c r="AUS535"/>
  <c r="AUY535" s="1"/>
  <c r="AUS533"/>
  <c r="AUY533" s="1"/>
  <c r="AUS546"/>
  <c r="AUY546" s="1"/>
  <c r="AUS544"/>
  <c r="AUY544" s="1"/>
  <c r="AUS542"/>
  <c r="AUY542" s="1"/>
  <c r="AUS540"/>
  <c r="AUY540" s="1"/>
  <c r="AUS538"/>
  <c r="AUY538" s="1"/>
  <c r="AUS536"/>
  <c r="AUY536" s="1"/>
  <c r="AUS534"/>
  <c r="AUY534" s="1"/>
  <c r="AQR546"/>
  <c r="AQX546" s="1"/>
  <c r="AQR544"/>
  <c r="AQX544" s="1"/>
  <c r="AQR542"/>
  <c r="AQX542" s="1"/>
  <c r="AQR540"/>
  <c r="AQX540" s="1"/>
  <c r="AQR538"/>
  <c r="AQX538" s="1"/>
  <c r="AQR536"/>
  <c r="AQX536" s="1"/>
  <c r="AQR534"/>
  <c r="AQX534" s="1"/>
  <c r="AQR545"/>
  <c r="AQX545" s="1"/>
  <c r="AQR543"/>
  <c r="AQX543" s="1"/>
  <c r="AQR541"/>
  <c r="AQX541" s="1"/>
  <c r="AQR539"/>
  <c r="AQX539" s="1"/>
  <c r="AQR537"/>
  <c r="AQX537" s="1"/>
  <c r="AQR535"/>
  <c r="AQX535" s="1"/>
  <c r="AQR533"/>
  <c r="AQX533" s="1"/>
  <c r="AMQ546"/>
  <c r="AMW546" s="1"/>
  <c r="AMQ544"/>
  <c r="AMW544" s="1"/>
  <c r="AMQ542"/>
  <c r="AMW542" s="1"/>
  <c r="AMQ540"/>
  <c r="AMW540" s="1"/>
  <c r="AMQ538"/>
  <c r="AMW538" s="1"/>
  <c r="AMQ536"/>
  <c r="AMW536" s="1"/>
  <c r="AMQ534"/>
  <c r="AMW534" s="1"/>
  <c r="AMQ545"/>
  <c r="AMW545" s="1"/>
  <c r="AMQ543"/>
  <c r="AMW543" s="1"/>
  <c r="AMQ541"/>
  <c r="AMW541" s="1"/>
  <c r="AMQ539"/>
  <c r="AMW539" s="1"/>
  <c r="AMQ537"/>
  <c r="AMW537" s="1"/>
  <c r="AMQ535"/>
  <c r="AMW535" s="1"/>
  <c r="AMQ533"/>
  <c r="AMW533" s="1"/>
  <c r="AJK545"/>
  <c r="AJQ545" s="1"/>
  <c r="AJK543"/>
  <c r="AJQ543" s="1"/>
  <c r="AJK541"/>
  <c r="AJQ541" s="1"/>
  <c r="AJK539"/>
  <c r="AJQ539" s="1"/>
  <c r="AJK537"/>
  <c r="AJQ537" s="1"/>
  <c r="AJK535"/>
  <c r="AJQ535" s="1"/>
  <c r="AJK533"/>
  <c r="AJQ533" s="1"/>
  <c r="AJK546"/>
  <c r="AJQ546" s="1"/>
  <c r="AJK544"/>
  <c r="AJQ544" s="1"/>
  <c r="AJK542"/>
  <c r="AJQ542" s="1"/>
  <c r="AJK540"/>
  <c r="AJQ540" s="1"/>
  <c r="AJK538"/>
  <c r="AJQ538" s="1"/>
  <c r="AJK536"/>
  <c r="AJQ536" s="1"/>
  <c r="AJK534"/>
  <c r="AJQ534" s="1"/>
  <c r="AIP546"/>
  <c r="AIV546" s="1"/>
  <c r="AIP544"/>
  <c r="AIV544" s="1"/>
  <c r="AIP542"/>
  <c r="AIV542" s="1"/>
  <c r="AIP540"/>
  <c r="AIV540" s="1"/>
  <c r="AIP538"/>
  <c r="AIV538" s="1"/>
  <c r="AIP536"/>
  <c r="AIV536" s="1"/>
  <c r="AIP534"/>
  <c r="AIV534" s="1"/>
  <c r="AIP533"/>
  <c r="AIV533" s="1"/>
  <c r="AIP545"/>
  <c r="AIV545" s="1"/>
  <c r="AIP543"/>
  <c r="AIV543" s="1"/>
  <c r="AIP541"/>
  <c r="AIV541" s="1"/>
  <c r="AIP539"/>
  <c r="AIV539" s="1"/>
  <c r="AIP537"/>
  <c r="AIV537" s="1"/>
  <c r="AIP535"/>
  <c r="AIV535" s="1"/>
  <c r="ACD546"/>
  <c r="ACJ546" s="1"/>
  <c r="ACD544"/>
  <c r="ACJ544" s="1"/>
  <c r="ACD542"/>
  <c r="ACJ542" s="1"/>
  <c r="ACD540"/>
  <c r="ACJ540" s="1"/>
  <c r="ACD538"/>
  <c r="ACJ538" s="1"/>
  <c r="ACD536"/>
  <c r="ACJ536" s="1"/>
  <c r="ACD534"/>
  <c r="ACJ534" s="1"/>
  <c r="ACD533"/>
  <c r="ACJ533" s="1"/>
  <c r="ACD545"/>
  <c r="ACJ545" s="1"/>
  <c r="ACD543"/>
  <c r="ACJ543" s="1"/>
  <c r="ACD541"/>
  <c r="ACJ541" s="1"/>
  <c r="ACD539"/>
  <c r="ACJ539" s="1"/>
  <c r="ACD537"/>
  <c r="ACJ537" s="1"/>
  <c r="ACD535"/>
  <c r="ACJ535" s="1"/>
  <c r="VR545"/>
  <c r="VX545" s="1"/>
  <c r="VR543"/>
  <c r="VX543" s="1"/>
  <c r="VR541"/>
  <c r="VX541" s="1"/>
  <c r="VR539"/>
  <c r="VX539" s="1"/>
  <c r="VR537"/>
  <c r="VX537" s="1"/>
  <c r="VR535"/>
  <c r="VX535" s="1"/>
  <c r="VR533"/>
  <c r="VX533" s="1"/>
  <c r="VR546"/>
  <c r="VX546" s="1"/>
  <c r="VR544"/>
  <c r="VX544" s="1"/>
  <c r="VR542"/>
  <c r="VX542" s="1"/>
  <c r="VR540"/>
  <c r="VX540" s="1"/>
  <c r="VR538"/>
  <c r="VX538" s="1"/>
  <c r="VR536"/>
  <c r="VX536" s="1"/>
  <c r="VR534"/>
  <c r="VX534" s="1"/>
  <c r="ABI546"/>
  <c r="ABO546" s="1"/>
  <c r="ABI544"/>
  <c r="ABO544" s="1"/>
  <c r="ABI542"/>
  <c r="ABO542" s="1"/>
  <c r="ABI540"/>
  <c r="ABO540" s="1"/>
  <c r="ABI538"/>
  <c r="ABO538" s="1"/>
  <c r="ABI536"/>
  <c r="ABO536" s="1"/>
  <c r="ABI534"/>
  <c r="ABO534" s="1"/>
  <c r="ABI533"/>
  <c r="ABO533" s="1"/>
  <c r="ABI545"/>
  <c r="ABO545" s="1"/>
  <c r="ABI543"/>
  <c r="ABO543" s="1"/>
  <c r="ABI541"/>
  <c r="ABO541" s="1"/>
  <c r="ABI539"/>
  <c r="ABO539" s="1"/>
  <c r="ABI537"/>
  <c r="ABO537" s="1"/>
  <c r="ABI535"/>
  <c r="ABO535" s="1"/>
  <c r="UB545"/>
  <c r="UH545" s="1"/>
  <c r="UB543"/>
  <c r="UH543" s="1"/>
  <c r="UB541"/>
  <c r="UH541" s="1"/>
  <c r="UB539"/>
  <c r="UH539" s="1"/>
  <c r="UB537"/>
  <c r="UH537" s="1"/>
  <c r="UB535"/>
  <c r="UH535" s="1"/>
  <c r="UB533"/>
  <c r="UH533" s="1"/>
  <c r="UB546"/>
  <c r="UH546" s="1"/>
  <c r="UB544"/>
  <c r="UH544" s="1"/>
  <c r="UB542"/>
  <c r="UH542" s="1"/>
  <c r="UB540"/>
  <c r="UH540" s="1"/>
  <c r="UB538"/>
  <c r="UH538" s="1"/>
  <c r="UB536"/>
  <c r="UH536" s="1"/>
  <c r="UB534"/>
  <c r="UH534" s="1"/>
  <c r="APX552"/>
  <c r="AQD552" s="1"/>
  <c r="APX544"/>
  <c r="AQD544" s="1"/>
  <c r="APX540"/>
  <c r="AQD540" s="1"/>
  <c r="APX536"/>
  <c r="AQD536" s="1"/>
  <c r="APX557"/>
  <c r="AQD557" s="1"/>
  <c r="APX549"/>
  <c r="AQD549" s="1"/>
  <c r="APX554"/>
  <c r="AQD554" s="1"/>
  <c r="APX545"/>
  <c r="AQD545" s="1"/>
  <c r="APX541"/>
  <c r="AQD541" s="1"/>
  <c r="APX537"/>
  <c r="AQD537" s="1"/>
  <c r="APX533"/>
  <c r="AQD533" s="1"/>
  <c r="APX551"/>
  <c r="AQD551" s="1"/>
  <c r="ANM556"/>
  <c r="ANS556" s="1"/>
  <c r="ANM552"/>
  <c r="ANS552" s="1"/>
  <c r="ANM546"/>
  <c r="ANS546" s="1"/>
  <c r="ANM544"/>
  <c r="ANS544" s="1"/>
  <c r="ANM542"/>
  <c r="ANS542" s="1"/>
  <c r="ANM540"/>
  <c r="ANS540" s="1"/>
  <c r="ANM538"/>
  <c r="ANS538" s="1"/>
  <c r="ANM536"/>
  <c r="ANS536" s="1"/>
  <c r="ANM534"/>
  <c r="ANS534" s="1"/>
  <c r="ANM557"/>
  <c r="ANS557" s="1"/>
  <c r="ANM553"/>
  <c r="ANS553" s="1"/>
  <c r="ANM549"/>
  <c r="ANS549" s="1"/>
  <c r="ANM558"/>
  <c r="ANS558" s="1"/>
  <c r="ANM554"/>
  <c r="ANS554" s="1"/>
  <c r="ANM550"/>
  <c r="ANS550" s="1"/>
  <c r="ANM545"/>
  <c r="ANS545" s="1"/>
  <c r="ANM543"/>
  <c r="ANS543" s="1"/>
  <c r="ANM541"/>
  <c r="ANS541" s="1"/>
  <c r="ANM539"/>
  <c r="ANS539" s="1"/>
  <c r="ANM537"/>
  <c r="ANS537" s="1"/>
  <c r="ANM535"/>
  <c r="ANS535" s="1"/>
  <c r="ANM533"/>
  <c r="ANS533" s="1"/>
  <c r="ANM555"/>
  <c r="ANS555" s="1"/>
  <c r="ANM551"/>
  <c r="ANS551" s="1"/>
  <c r="ALW556"/>
  <c r="AMC556" s="1"/>
  <c r="ALW552"/>
  <c r="AMC552" s="1"/>
  <c r="ALW546"/>
  <c r="AMC546" s="1"/>
  <c r="ALW544"/>
  <c r="AMC544" s="1"/>
  <c r="ALW542"/>
  <c r="AMC542" s="1"/>
  <c r="ALW540"/>
  <c r="AMC540" s="1"/>
  <c r="ALW538"/>
  <c r="AMC538" s="1"/>
  <c r="ALW536"/>
  <c r="AMC536" s="1"/>
  <c r="ALW534"/>
  <c r="AMC534" s="1"/>
  <c r="ALW557"/>
  <c r="AMC557" s="1"/>
  <c r="ALW553"/>
  <c r="AMC553" s="1"/>
  <c r="ALW549"/>
  <c r="AMC549" s="1"/>
  <c r="ALW558"/>
  <c r="AMC558" s="1"/>
  <c r="ALW554"/>
  <c r="AMC554" s="1"/>
  <c r="ALW550"/>
  <c r="AMC550" s="1"/>
  <c r="ALW545"/>
  <c r="AMC545" s="1"/>
  <c r="ALW543"/>
  <c r="AMC543" s="1"/>
  <c r="ALW541"/>
  <c r="AMC541" s="1"/>
  <c r="ALW539"/>
  <c r="AMC539" s="1"/>
  <c r="ALW537"/>
  <c r="AMC537" s="1"/>
  <c r="ALW535"/>
  <c r="AMC535" s="1"/>
  <c r="ALW533"/>
  <c r="AMC533" s="1"/>
  <c r="ALW555"/>
  <c r="AMC555" s="1"/>
  <c r="ALW551"/>
  <c r="AMC551" s="1"/>
  <c r="ABJ558"/>
  <c r="ABP558" s="1"/>
  <c r="ABJ554"/>
  <c r="ABP554" s="1"/>
  <c r="ABJ550"/>
  <c r="ABP550" s="1"/>
  <c r="ABJ545"/>
  <c r="ABP545" s="1"/>
  <c r="ABJ543"/>
  <c r="ABP543" s="1"/>
  <c r="ABJ541"/>
  <c r="ABP541" s="1"/>
  <c r="ABJ539"/>
  <c r="ABP539" s="1"/>
  <c r="ABJ537"/>
  <c r="ABP537" s="1"/>
  <c r="ABJ535"/>
  <c r="ABP535" s="1"/>
  <c r="ABJ533"/>
  <c r="ABP533" s="1"/>
  <c r="ABJ555"/>
  <c r="ABP555" s="1"/>
  <c r="ABJ551"/>
  <c r="ABP551" s="1"/>
  <c r="ABJ556"/>
  <c r="ABP556" s="1"/>
  <c r="ABJ552"/>
  <c r="ABP552" s="1"/>
  <c r="ABJ546"/>
  <c r="ABP546" s="1"/>
  <c r="ABJ544"/>
  <c r="ABP544" s="1"/>
  <c r="ABJ542"/>
  <c r="ABP542" s="1"/>
  <c r="ABJ540"/>
  <c r="ABP540" s="1"/>
  <c r="ABJ538"/>
  <c r="ABP538" s="1"/>
  <c r="ABJ536"/>
  <c r="ABP536" s="1"/>
  <c r="ABJ534"/>
  <c r="ABP534" s="1"/>
  <c r="ABJ557"/>
  <c r="ABP557" s="1"/>
  <c r="ABJ553"/>
  <c r="ABP553" s="1"/>
  <c r="ABJ549"/>
  <c r="ABP549" s="1"/>
  <c r="AHV558"/>
  <c r="AIB558" s="1"/>
  <c r="AHV554"/>
  <c r="AIB554" s="1"/>
  <c r="AHV550"/>
  <c r="AIB550" s="1"/>
  <c r="AHV545"/>
  <c r="AIB545" s="1"/>
  <c r="AHV543"/>
  <c r="AIB543" s="1"/>
  <c r="AHV541"/>
  <c r="AIB541" s="1"/>
  <c r="AHV539"/>
  <c r="AIB539" s="1"/>
  <c r="AHV537"/>
  <c r="AIB537" s="1"/>
  <c r="AHV535"/>
  <c r="AIB535" s="1"/>
  <c r="AHV533"/>
  <c r="AIB533" s="1"/>
  <c r="AHV555"/>
  <c r="AIB555" s="1"/>
  <c r="AHV551"/>
  <c r="AIB551" s="1"/>
  <c r="AHV556"/>
  <c r="AIB556" s="1"/>
  <c r="AHV552"/>
  <c r="AIB552" s="1"/>
  <c r="AHV546"/>
  <c r="AIB546" s="1"/>
  <c r="AHV544"/>
  <c r="AIB544" s="1"/>
  <c r="AHV542"/>
  <c r="AIB542" s="1"/>
  <c r="AHV540"/>
  <c r="AIB540" s="1"/>
  <c r="AHV538"/>
  <c r="AIB538" s="1"/>
  <c r="AHV536"/>
  <c r="AIB536" s="1"/>
  <c r="AHV534"/>
  <c r="AIB534" s="1"/>
  <c r="AHV557"/>
  <c r="AIB557" s="1"/>
  <c r="AHV553"/>
  <c r="AIB553" s="1"/>
  <c r="AHV549"/>
  <c r="AIB549" s="1"/>
  <c r="ATF557"/>
  <c r="ATL557" s="1"/>
  <c r="ATF553"/>
  <c r="ATL553" s="1"/>
  <c r="ATF549"/>
  <c r="ATL549" s="1"/>
  <c r="ATF556"/>
  <c r="ATL556" s="1"/>
  <c r="ATF552"/>
  <c r="ATL552" s="1"/>
  <c r="ATF546"/>
  <c r="ATL546" s="1"/>
  <c r="ATF544"/>
  <c r="ATL544" s="1"/>
  <c r="ATF542"/>
  <c r="ATL542" s="1"/>
  <c r="ATF540"/>
  <c r="ATL540" s="1"/>
  <c r="ATF538"/>
  <c r="ATL538" s="1"/>
  <c r="ATF536"/>
  <c r="ATL536" s="1"/>
  <c r="ATF534"/>
  <c r="ATL534" s="1"/>
  <c r="ATF555"/>
  <c r="ATL555" s="1"/>
  <c r="ATF551"/>
  <c r="ATL551" s="1"/>
  <c r="ATF558"/>
  <c r="ATL558" s="1"/>
  <c r="ATF554"/>
  <c r="ATL554" s="1"/>
  <c r="ATF550"/>
  <c r="ATL550" s="1"/>
  <c r="ATF545"/>
  <c r="ATL545" s="1"/>
  <c r="ATF543"/>
  <c r="ATL543" s="1"/>
  <c r="ATF541"/>
  <c r="ATL541" s="1"/>
  <c r="ATF539"/>
  <c r="ATL539" s="1"/>
  <c r="ATF537"/>
  <c r="ATL537" s="1"/>
  <c r="ATF535"/>
  <c r="ATL535" s="1"/>
  <c r="ATF533"/>
  <c r="ATL533" s="1"/>
  <c r="ASK556"/>
  <c r="ASQ556" s="1"/>
  <c r="ASK552"/>
  <c r="ASQ552" s="1"/>
  <c r="ASK546"/>
  <c r="ASQ546" s="1"/>
  <c r="ASK544"/>
  <c r="ASQ544" s="1"/>
  <c r="ASK542"/>
  <c r="ASQ542" s="1"/>
  <c r="ASK540"/>
  <c r="ASQ540" s="1"/>
  <c r="ASK538"/>
  <c r="ASQ538" s="1"/>
  <c r="ASK536"/>
  <c r="ASQ536" s="1"/>
  <c r="ASK534"/>
  <c r="ASQ534" s="1"/>
  <c r="ASK557"/>
  <c r="ASQ557" s="1"/>
  <c r="ASK553"/>
  <c r="ASQ553" s="1"/>
  <c r="ASK549"/>
  <c r="ASQ549" s="1"/>
  <c r="ASK558"/>
  <c r="ASQ558" s="1"/>
  <c r="ASK554"/>
  <c r="ASQ554" s="1"/>
  <c r="ASK550"/>
  <c r="ASQ550" s="1"/>
  <c r="ASK545"/>
  <c r="ASQ545" s="1"/>
  <c r="ASK543"/>
  <c r="ASQ543" s="1"/>
  <c r="ASK541"/>
  <c r="ASQ541" s="1"/>
  <c r="ASK539"/>
  <c r="ASQ539" s="1"/>
  <c r="ASK537"/>
  <c r="ASQ537" s="1"/>
  <c r="ASK535"/>
  <c r="ASQ535" s="1"/>
  <c r="ASK533"/>
  <c r="ASQ533" s="1"/>
  <c r="ASK555"/>
  <c r="ASQ555" s="1"/>
  <c r="ASK551"/>
  <c r="ASQ551" s="1"/>
  <c r="ALY556"/>
  <c r="AME556" s="1"/>
  <c r="ALY534"/>
  <c r="AME534" s="1"/>
  <c r="ALY543"/>
  <c r="AME543" s="1"/>
  <c r="AIS558"/>
  <c r="AIY558" s="1"/>
  <c r="AIS554"/>
  <c r="AIY554" s="1"/>
  <c r="AIS550"/>
  <c r="AIY550" s="1"/>
  <c r="AIS545"/>
  <c r="AIY545" s="1"/>
  <c r="AIS543"/>
  <c r="AIY543" s="1"/>
  <c r="AIS541"/>
  <c r="AIY541" s="1"/>
  <c r="AIS539"/>
  <c r="AIY539" s="1"/>
  <c r="AIS537"/>
  <c r="AIY537" s="1"/>
  <c r="AIS535"/>
  <c r="AIY535" s="1"/>
  <c r="AIS533"/>
  <c r="AIY533" s="1"/>
  <c r="AIS555"/>
  <c r="AIY555" s="1"/>
  <c r="AIS551"/>
  <c r="AIY551" s="1"/>
  <c r="AIS556"/>
  <c r="AIY556" s="1"/>
  <c r="AIS552"/>
  <c r="AIY552" s="1"/>
  <c r="AIS546"/>
  <c r="AIY546" s="1"/>
  <c r="AIS544"/>
  <c r="AIY544" s="1"/>
  <c r="AIS542"/>
  <c r="AIY542" s="1"/>
  <c r="AIS540"/>
  <c r="AIY540" s="1"/>
  <c r="AIS538"/>
  <c r="AIY538" s="1"/>
  <c r="AIS536"/>
  <c r="AIY536" s="1"/>
  <c r="AIS534"/>
  <c r="AIY534" s="1"/>
  <c r="AIS557"/>
  <c r="AIY557" s="1"/>
  <c r="AIS553"/>
  <c r="AIY553" s="1"/>
  <c r="AIS549"/>
  <c r="AIY549" s="1"/>
  <c r="AHX558"/>
  <c r="AID558" s="1"/>
  <c r="AHX554"/>
  <c r="AID554" s="1"/>
  <c r="AHX550"/>
  <c r="AID550" s="1"/>
  <c r="AHX545"/>
  <c r="AID545" s="1"/>
  <c r="AHX543"/>
  <c r="AID543" s="1"/>
  <c r="AHX541"/>
  <c r="AID541" s="1"/>
  <c r="AHX539"/>
  <c r="AID539" s="1"/>
  <c r="AHX537"/>
  <c r="AID537" s="1"/>
  <c r="AHX535"/>
  <c r="AID535" s="1"/>
  <c r="AHX533"/>
  <c r="AID533" s="1"/>
  <c r="AHX555"/>
  <c r="AID555" s="1"/>
  <c r="AHX551"/>
  <c r="AID551" s="1"/>
  <c r="AHX556"/>
  <c r="AID556" s="1"/>
  <c r="AHX552"/>
  <c r="AID552" s="1"/>
  <c r="AHX546"/>
  <c r="AID546" s="1"/>
  <c r="AHX544"/>
  <c r="AID544" s="1"/>
  <c r="AHX542"/>
  <c r="AID542" s="1"/>
  <c r="AHX540"/>
  <c r="AID540" s="1"/>
  <c r="AHX538"/>
  <c r="AID538" s="1"/>
  <c r="AHX536"/>
  <c r="AID536" s="1"/>
  <c r="AHX534"/>
  <c r="AID534" s="1"/>
  <c r="AHX557"/>
  <c r="AID557" s="1"/>
  <c r="AHX553"/>
  <c r="AID553" s="1"/>
  <c r="AHX549"/>
  <c r="AID549" s="1"/>
  <c r="ABL558"/>
  <c r="ABR558" s="1"/>
  <c r="ABL554"/>
  <c r="ABR554" s="1"/>
  <c r="ABL550"/>
  <c r="ABR550" s="1"/>
  <c r="ABL545"/>
  <c r="ABR545" s="1"/>
  <c r="ABL543"/>
  <c r="ABR543" s="1"/>
  <c r="ABL541"/>
  <c r="ABR541" s="1"/>
  <c r="ABL539"/>
  <c r="ABR539" s="1"/>
  <c r="ABL537"/>
  <c r="ABR537" s="1"/>
  <c r="ABL535"/>
  <c r="ABR535" s="1"/>
  <c r="ABL533"/>
  <c r="ABR533" s="1"/>
  <c r="ABL555"/>
  <c r="ABR555" s="1"/>
  <c r="ABL551"/>
  <c r="ABR551" s="1"/>
  <c r="ABL556"/>
  <c r="ABR556" s="1"/>
  <c r="ABL552"/>
  <c r="ABR552" s="1"/>
  <c r="ABL546"/>
  <c r="ABR546" s="1"/>
  <c r="ABL544"/>
  <c r="ABR544" s="1"/>
  <c r="ABL542"/>
  <c r="ABR542" s="1"/>
  <c r="ABL540"/>
  <c r="ABR540" s="1"/>
  <c r="ABL538"/>
  <c r="ABR538" s="1"/>
  <c r="ABL536"/>
  <c r="ABR536" s="1"/>
  <c r="ABL534"/>
  <c r="ABR534" s="1"/>
  <c r="ABL557"/>
  <c r="ABR557" s="1"/>
  <c r="ABL553"/>
  <c r="ABR553" s="1"/>
  <c r="ABL549"/>
  <c r="ABR549" s="1"/>
  <c r="ADW556"/>
  <c r="AEC556" s="1"/>
  <c r="ADW552"/>
  <c r="AEC552" s="1"/>
  <c r="ADW546"/>
  <c r="AEC546" s="1"/>
  <c r="ADW544"/>
  <c r="AEC544" s="1"/>
  <c r="ADW542"/>
  <c r="AEC542" s="1"/>
  <c r="ADW540"/>
  <c r="AEC540" s="1"/>
  <c r="ADW538"/>
  <c r="AEC538" s="1"/>
  <c r="ADW536"/>
  <c r="AEC536" s="1"/>
  <c r="ADW534"/>
  <c r="AEC534" s="1"/>
  <c r="ADW557"/>
  <c r="AEC557" s="1"/>
  <c r="ADW553"/>
  <c r="AEC553" s="1"/>
  <c r="ADW549"/>
  <c r="AEC549" s="1"/>
  <c r="ADW558"/>
  <c r="AEC558" s="1"/>
  <c r="ADW554"/>
  <c r="AEC554" s="1"/>
  <c r="ADW550"/>
  <c r="AEC550" s="1"/>
  <c r="ADW545"/>
  <c r="AEC545" s="1"/>
  <c r="ADW543"/>
  <c r="AEC543" s="1"/>
  <c r="ADW541"/>
  <c r="AEC541" s="1"/>
  <c r="ADW539"/>
  <c r="AEC539" s="1"/>
  <c r="ADW537"/>
  <c r="AEC537" s="1"/>
  <c r="ADW535"/>
  <c r="AEC535" s="1"/>
  <c r="ADW533"/>
  <c r="AEC533" s="1"/>
  <c r="ADW555"/>
  <c r="AEC555" s="1"/>
  <c r="ADW551"/>
  <c r="AEC551" s="1"/>
  <c r="ZA558"/>
  <c r="ZG558" s="1"/>
  <c r="ZA554"/>
  <c r="ZG554" s="1"/>
  <c r="ZA550"/>
  <c r="ZG550" s="1"/>
  <c r="ZA545"/>
  <c r="ZG545" s="1"/>
  <c r="ZA543"/>
  <c r="ZG543" s="1"/>
  <c r="ZA541"/>
  <c r="ZG541" s="1"/>
  <c r="ZA539"/>
  <c r="ZG539" s="1"/>
  <c r="ZA537"/>
  <c r="ZG537" s="1"/>
  <c r="ZA535"/>
  <c r="ZG535" s="1"/>
  <c r="ZA533"/>
  <c r="ZG533" s="1"/>
  <c r="ZA555"/>
  <c r="ZG555" s="1"/>
  <c r="ZA551"/>
  <c r="ZG551" s="1"/>
  <c r="ZA556"/>
  <c r="ZG556" s="1"/>
  <c r="ZA552"/>
  <c r="ZG552" s="1"/>
  <c r="ZA546"/>
  <c r="ZG546" s="1"/>
  <c r="ZA544"/>
  <c r="ZG544" s="1"/>
  <c r="ZA542"/>
  <c r="ZG542" s="1"/>
  <c r="ZA540"/>
  <c r="ZG540" s="1"/>
  <c r="ZA538"/>
  <c r="ZG538" s="1"/>
  <c r="ZA536"/>
  <c r="ZG536" s="1"/>
  <c r="ZA534"/>
  <c r="ZG534" s="1"/>
  <c r="ZA557"/>
  <c r="ZG557" s="1"/>
  <c r="ZA553"/>
  <c r="ZG553" s="1"/>
  <c r="ZA549"/>
  <c r="ZG549" s="1"/>
  <c r="ARN557"/>
  <c r="ART557" s="1"/>
  <c r="ARN553"/>
  <c r="ART553" s="1"/>
  <c r="ARN549"/>
  <c r="ART549" s="1"/>
  <c r="ARN556"/>
  <c r="ART556" s="1"/>
  <c r="ARN552"/>
  <c r="ART552" s="1"/>
  <c r="ARN546"/>
  <c r="ART546" s="1"/>
  <c r="ARN544"/>
  <c r="ART544" s="1"/>
  <c r="ARN542"/>
  <c r="ART542" s="1"/>
  <c r="ARN540"/>
  <c r="ART540" s="1"/>
  <c r="ARN538"/>
  <c r="ART538" s="1"/>
  <c r="ARN536"/>
  <c r="ART536" s="1"/>
  <c r="ARN534"/>
  <c r="ART534" s="1"/>
  <c r="ARN555"/>
  <c r="ART555" s="1"/>
  <c r="ARN551"/>
  <c r="ART551" s="1"/>
  <c r="ARN558"/>
  <c r="ART558" s="1"/>
  <c r="ARN554"/>
  <c r="ART554" s="1"/>
  <c r="ARN550"/>
  <c r="ART550" s="1"/>
  <c r="ARN545"/>
  <c r="ART545" s="1"/>
  <c r="ARN543"/>
  <c r="ART543" s="1"/>
  <c r="ARN541"/>
  <c r="ART541" s="1"/>
  <c r="ARN539"/>
  <c r="ART539" s="1"/>
  <c r="ARN537"/>
  <c r="ART537" s="1"/>
  <c r="ARN535"/>
  <c r="ART535" s="1"/>
  <c r="ARN533"/>
  <c r="ART533" s="1"/>
  <c r="AKG555"/>
  <c r="AKM555" s="1"/>
  <c r="AKG551"/>
  <c r="AKM551" s="1"/>
  <c r="AKG558"/>
  <c r="AKM558" s="1"/>
  <c r="AKG554"/>
  <c r="AKM554" s="1"/>
  <c r="AKG550"/>
  <c r="AKM550" s="1"/>
  <c r="AKG545"/>
  <c r="AKM545" s="1"/>
  <c r="AKG543"/>
  <c r="AKM543" s="1"/>
  <c r="AKG541"/>
  <c r="AKM541" s="1"/>
  <c r="AKG539"/>
  <c r="AKM539" s="1"/>
  <c r="AKG537"/>
  <c r="AKM537" s="1"/>
  <c r="AKG535"/>
  <c r="AKM535" s="1"/>
  <c r="AKG533"/>
  <c r="AKM533" s="1"/>
  <c r="AKG557"/>
  <c r="AKM557" s="1"/>
  <c r="AKG549"/>
  <c r="AKM549" s="1"/>
  <c r="AKG552"/>
  <c r="AKM552" s="1"/>
  <c r="AKG544"/>
  <c r="AKM544" s="1"/>
  <c r="AKG540"/>
  <c r="AKM540" s="1"/>
  <c r="AKG536"/>
  <c r="AKM536" s="1"/>
  <c r="AKG553"/>
  <c r="AKM553" s="1"/>
  <c r="AKG556"/>
  <c r="AKM556" s="1"/>
  <c r="AKG546"/>
  <c r="AKM546" s="1"/>
  <c r="AKG542"/>
  <c r="AKM542" s="1"/>
  <c r="AKG538"/>
  <c r="AKM538" s="1"/>
  <c r="AKG534"/>
  <c r="AKM534" s="1"/>
  <c r="ARP557"/>
  <c r="ARV557" s="1"/>
  <c r="ARP553"/>
  <c r="ARV553" s="1"/>
  <c r="ARP549"/>
  <c r="ARV549" s="1"/>
  <c r="ARP556"/>
  <c r="ARV556" s="1"/>
  <c r="ARP552"/>
  <c r="ARV552" s="1"/>
  <c r="ARP546"/>
  <c r="ARV546" s="1"/>
  <c r="ARP544"/>
  <c r="ARV544" s="1"/>
  <c r="ARP542"/>
  <c r="ARV542" s="1"/>
  <c r="ARP540"/>
  <c r="ARV540" s="1"/>
  <c r="ARP538"/>
  <c r="ARV538" s="1"/>
  <c r="ARP536"/>
  <c r="ARV536" s="1"/>
  <c r="ARP534"/>
  <c r="ARV534" s="1"/>
  <c r="ARP555"/>
  <c r="ARV555" s="1"/>
  <c r="ARP551"/>
  <c r="ARV551" s="1"/>
  <c r="ARP558"/>
  <c r="ARV558" s="1"/>
  <c r="ARP554"/>
  <c r="ARV554" s="1"/>
  <c r="ARP550"/>
  <c r="ARV550" s="1"/>
  <c r="ARP545"/>
  <c r="ARV545" s="1"/>
  <c r="ARP543"/>
  <c r="ARV543" s="1"/>
  <c r="ARP541"/>
  <c r="ARV541" s="1"/>
  <c r="ARP539"/>
  <c r="ARV539" s="1"/>
  <c r="ARP537"/>
  <c r="ARV537" s="1"/>
  <c r="ARP535"/>
  <c r="ARV535" s="1"/>
  <c r="ARP533"/>
  <c r="ARV533" s="1"/>
  <c r="AKI555"/>
  <c r="AKO555" s="1"/>
  <c r="AKI539"/>
  <c r="AKO539" s="1"/>
  <c r="AKI540"/>
  <c r="AKO540" s="1"/>
  <c r="UE555"/>
  <c r="UK555" s="1"/>
  <c r="UE551"/>
  <c r="UK551" s="1"/>
  <c r="UE558"/>
  <c r="UK558" s="1"/>
  <c r="UE554"/>
  <c r="UK554" s="1"/>
  <c r="UE550"/>
  <c r="UK550" s="1"/>
  <c r="UE545"/>
  <c r="UK545" s="1"/>
  <c r="UE543"/>
  <c r="UK543" s="1"/>
  <c r="UE541"/>
  <c r="UK541" s="1"/>
  <c r="UE539"/>
  <c r="UK539" s="1"/>
  <c r="UE537"/>
  <c r="UK537" s="1"/>
  <c r="UE535"/>
  <c r="UK535" s="1"/>
  <c r="UE533"/>
  <c r="UK533" s="1"/>
  <c r="UE557"/>
  <c r="UK557" s="1"/>
  <c r="UE553"/>
  <c r="UK553" s="1"/>
  <c r="UE549"/>
  <c r="UK549" s="1"/>
  <c r="UE556"/>
  <c r="UK556" s="1"/>
  <c r="UE552"/>
  <c r="UK552" s="1"/>
  <c r="UE546"/>
  <c r="UK546" s="1"/>
  <c r="UE544"/>
  <c r="UK544" s="1"/>
  <c r="UE542"/>
  <c r="UK542" s="1"/>
  <c r="UE540"/>
  <c r="UK540" s="1"/>
  <c r="UE538"/>
  <c r="UK538" s="1"/>
  <c r="UE536"/>
  <c r="UK536" s="1"/>
  <c r="UE534"/>
  <c r="UK534" s="1"/>
  <c r="IR546"/>
  <c r="IX546" s="1"/>
  <c r="IR544"/>
  <c r="IX544" s="1"/>
  <c r="IR542"/>
  <c r="IX542" s="1"/>
  <c r="IR540"/>
  <c r="IX540" s="1"/>
  <c r="IR538"/>
  <c r="IX538" s="1"/>
  <c r="IR536"/>
  <c r="IX536" s="1"/>
  <c r="IR534"/>
  <c r="IX534" s="1"/>
  <c r="IR545"/>
  <c r="IX545" s="1"/>
  <c r="IR543"/>
  <c r="IX543" s="1"/>
  <c r="IR541"/>
  <c r="IX541" s="1"/>
  <c r="IR539"/>
  <c r="IX539" s="1"/>
  <c r="IR537"/>
  <c r="IX537" s="1"/>
  <c r="IR535"/>
  <c r="IX535" s="1"/>
  <c r="IR533"/>
  <c r="IX533" s="1"/>
  <c r="KL556"/>
  <c r="KR556" s="1"/>
  <c r="KL552"/>
  <c r="KR552" s="1"/>
  <c r="KL546"/>
  <c r="KR546" s="1"/>
  <c r="KL544"/>
  <c r="KR544" s="1"/>
  <c r="KL542"/>
  <c r="KR542" s="1"/>
  <c r="KL540"/>
  <c r="KR540" s="1"/>
  <c r="KL538"/>
  <c r="KR538" s="1"/>
  <c r="KL536"/>
  <c r="KR536" s="1"/>
  <c r="KL534"/>
  <c r="KR534" s="1"/>
  <c r="KL557"/>
  <c r="KR557" s="1"/>
  <c r="KL553"/>
  <c r="KR553" s="1"/>
  <c r="KL549"/>
  <c r="KR549" s="1"/>
  <c r="KL558"/>
  <c r="KR558" s="1"/>
  <c r="KL554"/>
  <c r="KR554" s="1"/>
  <c r="KL550"/>
  <c r="KR550" s="1"/>
  <c r="KL545"/>
  <c r="KR545" s="1"/>
  <c r="KL543"/>
  <c r="KR543" s="1"/>
  <c r="KL541"/>
  <c r="KR541" s="1"/>
  <c r="KL539"/>
  <c r="KR539" s="1"/>
  <c r="KL537"/>
  <c r="KR537" s="1"/>
  <c r="KL535"/>
  <c r="KR535" s="1"/>
  <c r="KL533"/>
  <c r="KR533" s="1"/>
  <c r="KL555"/>
  <c r="KR555" s="1"/>
  <c r="KL551"/>
  <c r="KR551" s="1"/>
  <c r="LE545"/>
  <c r="LK545" s="1"/>
  <c r="LE543"/>
  <c r="LK543" s="1"/>
  <c r="LE541"/>
  <c r="LK541" s="1"/>
  <c r="LE539"/>
  <c r="LK539" s="1"/>
  <c r="LE537"/>
  <c r="LK537" s="1"/>
  <c r="LE535"/>
  <c r="LK535" s="1"/>
  <c r="LE533"/>
  <c r="LK533" s="1"/>
  <c r="LE546"/>
  <c r="LK546" s="1"/>
  <c r="LE544"/>
  <c r="LK544" s="1"/>
  <c r="LE542"/>
  <c r="LK542" s="1"/>
  <c r="LE540"/>
  <c r="LK540" s="1"/>
  <c r="LE538"/>
  <c r="LK538" s="1"/>
  <c r="LE536"/>
  <c r="LK536" s="1"/>
  <c r="LE534"/>
  <c r="LK534" s="1"/>
  <c r="MC555"/>
  <c r="MI555" s="1"/>
  <c r="MC551"/>
  <c r="MI551" s="1"/>
  <c r="MC558"/>
  <c r="MI558" s="1"/>
  <c r="MC554"/>
  <c r="MI554" s="1"/>
  <c r="MC550"/>
  <c r="MI550" s="1"/>
  <c r="MC545"/>
  <c r="MI545" s="1"/>
  <c r="MC543"/>
  <c r="MI543" s="1"/>
  <c r="MC541"/>
  <c r="MI541" s="1"/>
  <c r="MC539"/>
  <c r="MI539" s="1"/>
  <c r="MC537"/>
  <c r="MI537" s="1"/>
  <c r="MC535"/>
  <c r="MI535" s="1"/>
  <c r="MC533"/>
  <c r="MI533" s="1"/>
  <c r="MC557"/>
  <c r="MI557" s="1"/>
  <c r="MC553"/>
  <c r="MI553" s="1"/>
  <c r="MC549"/>
  <c r="MI549" s="1"/>
  <c r="MC556"/>
  <c r="MI556" s="1"/>
  <c r="MC552"/>
  <c r="MI552" s="1"/>
  <c r="MC546"/>
  <c r="MI546" s="1"/>
  <c r="MC544"/>
  <c r="MI544" s="1"/>
  <c r="MC542"/>
  <c r="MI542" s="1"/>
  <c r="MC540"/>
  <c r="MI540" s="1"/>
  <c r="MC538"/>
  <c r="MI538" s="1"/>
  <c r="MC536"/>
  <c r="MI536" s="1"/>
  <c r="MC534"/>
  <c r="MI534" s="1"/>
  <c r="MU545"/>
  <c r="NA545" s="1"/>
  <c r="MU543"/>
  <c r="NA543" s="1"/>
  <c r="MU541"/>
  <c r="NA541" s="1"/>
  <c r="MU539"/>
  <c r="NA539" s="1"/>
  <c r="MU537"/>
  <c r="NA537" s="1"/>
  <c r="MU535"/>
  <c r="NA535" s="1"/>
  <c r="MU533"/>
  <c r="NA533" s="1"/>
  <c r="MU546"/>
  <c r="NA546" s="1"/>
  <c r="MU544"/>
  <c r="NA544" s="1"/>
  <c r="MU542"/>
  <c r="NA542" s="1"/>
  <c r="MU540"/>
  <c r="NA540" s="1"/>
  <c r="MU538"/>
  <c r="NA538" s="1"/>
  <c r="MU536"/>
  <c r="NA536" s="1"/>
  <c r="MU534"/>
  <c r="NA534" s="1"/>
  <c r="NN545"/>
  <c r="NT545" s="1"/>
  <c r="NN543"/>
  <c r="NT543" s="1"/>
  <c r="NN541"/>
  <c r="NT541" s="1"/>
  <c r="NN539"/>
  <c r="NT539" s="1"/>
  <c r="NN537"/>
  <c r="NT537" s="1"/>
  <c r="NN535"/>
  <c r="NT535" s="1"/>
  <c r="NN546"/>
  <c r="NT546" s="1"/>
  <c r="NN544"/>
  <c r="NT544" s="1"/>
  <c r="NN542"/>
  <c r="NT542" s="1"/>
  <c r="NN540"/>
  <c r="NT540" s="1"/>
  <c r="NN538"/>
  <c r="NT538" s="1"/>
  <c r="NN536"/>
  <c r="NT536" s="1"/>
  <c r="NN534"/>
  <c r="NT534" s="1"/>
  <c r="NN533"/>
  <c r="NT533" s="1"/>
  <c r="OI545"/>
  <c r="OO545" s="1"/>
  <c r="OI543"/>
  <c r="OO543" s="1"/>
  <c r="OI541"/>
  <c r="OO541" s="1"/>
  <c r="OI539"/>
  <c r="OO539" s="1"/>
  <c r="OI537"/>
  <c r="OO537" s="1"/>
  <c r="OI535"/>
  <c r="OO535" s="1"/>
  <c r="OI533"/>
  <c r="OO533" s="1"/>
  <c r="OI546"/>
  <c r="OO546" s="1"/>
  <c r="OI544"/>
  <c r="OO544" s="1"/>
  <c r="OI542"/>
  <c r="OO542" s="1"/>
  <c r="OI540"/>
  <c r="OO540" s="1"/>
  <c r="OI538"/>
  <c r="OO538" s="1"/>
  <c r="OI536"/>
  <c r="OO536" s="1"/>
  <c r="OI534"/>
  <c r="OO534" s="1"/>
  <c r="PE545"/>
  <c r="PK545" s="1"/>
  <c r="PE543"/>
  <c r="PK543" s="1"/>
  <c r="PE541"/>
  <c r="PK541" s="1"/>
  <c r="PE539"/>
  <c r="PK539" s="1"/>
  <c r="PE537"/>
  <c r="PK537" s="1"/>
  <c r="PE535"/>
  <c r="PK535" s="1"/>
  <c r="PE533"/>
  <c r="PK533" s="1"/>
  <c r="PE546"/>
  <c r="PK546" s="1"/>
  <c r="PE544"/>
  <c r="PK544" s="1"/>
  <c r="PE542"/>
  <c r="PK542" s="1"/>
  <c r="PE540"/>
  <c r="PK540" s="1"/>
  <c r="PE538"/>
  <c r="PK538" s="1"/>
  <c r="PE536"/>
  <c r="PK536" s="1"/>
  <c r="PE534"/>
  <c r="PK534" s="1"/>
  <c r="PH558"/>
  <c r="PN558" s="1"/>
  <c r="PH535"/>
  <c r="PN535" s="1"/>
  <c r="PH542"/>
  <c r="PN542" s="1"/>
  <c r="QD558"/>
  <c r="QJ558" s="1"/>
  <c r="QD554"/>
  <c r="QJ554" s="1"/>
  <c r="QD550"/>
  <c r="QJ550" s="1"/>
  <c r="QD545"/>
  <c r="QJ545" s="1"/>
  <c r="QD543"/>
  <c r="QJ543" s="1"/>
  <c r="QD541"/>
  <c r="QJ541" s="1"/>
  <c r="QD539"/>
  <c r="QJ539" s="1"/>
  <c r="QD537"/>
  <c r="QJ537" s="1"/>
  <c r="QD535"/>
  <c r="QJ535" s="1"/>
  <c r="QD533"/>
  <c r="QJ533" s="1"/>
  <c r="QD555"/>
  <c r="QJ555" s="1"/>
  <c r="QD551"/>
  <c r="QJ551" s="1"/>
  <c r="QD556"/>
  <c r="QJ556" s="1"/>
  <c r="QD552"/>
  <c r="QJ552" s="1"/>
  <c r="QD546"/>
  <c r="QJ546" s="1"/>
  <c r="QD544"/>
  <c r="QJ544" s="1"/>
  <c r="QD542"/>
  <c r="QJ542" s="1"/>
  <c r="QD540"/>
  <c r="QJ540" s="1"/>
  <c r="QD538"/>
  <c r="QJ538" s="1"/>
  <c r="QD536"/>
  <c r="QJ536" s="1"/>
  <c r="QD534"/>
  <c r="QJ534" s="1"/>
  <c r="QD557"/>
  <c r="QJ557" s="1"/>
  <c r="QD553"/>
  <c r="QJ553" s="1"/>
  <c r="QD549"/>
  <c r="QJ549" s="1"/>
  <c r="QX556"/>
  <c r="RD556" s="1"/>
  <c r="QX552"/>
  <c r="RD552" s="1"/>
  <c r="QX546"/>
  <c r="RD546" s="1"/>
  <c r="QX544"/>
  <c r="RD544" s="1"/>
  <c r="QX542"/>
  <c r="RD542" s="1"/>
  <c r="QX540"/>
  <c r="RD540" s="1"/>
  <c r="QX538"/>
  <c r="RD538" s="1"/>
  <c r="QX536"/>
  <c r="RD536" s="1"/>
  <c r="QX534"/>
  <c r="RD534" s="1"/>
  <c r="QX557"/>
  <c r="RD557" s="1"/>
  <c r="QX553"/>
  <c r="RD553" s="1"/>
  <c r="QX549"/>
  <c r="RD549" s="1"/>
  <c r="QX558"/>
  <c r="RD558" s="1"/>
  <c r="QX554"/>
  <c r="RD554" s="1"/>
  <c r="QX550"/>
  <c r="RD550" s="1"/>
  <c r="QX545"/>
  <c r="RD545" s="1"/>
  <c r="QX543"/>
  <c r="RD543" s="1"/>
  <c r="QX541"/>
  <c r="RD541" s="1"/>
  <c r="QX539"/>
  <c r="RD539" s="1"/>
  <c r="QX537"/>
  <c r="RD537" s="1"/>
  <c r="QX535"/>
  <c r="RD535" s="1"/>
  <c r="QX533"/>
  <c r="RD533" s="1"/>
  <c r="QX555"/>
  <c r="RD555" s="1"/>
  <c r="QX551"/>
  <c r="RD551" s="1"/>
  <c r="RQ546"/>
  <c r="RW546" s="1"/>
  <c r="RQ544"/>
  <c r="RW544" s="1"/>
  <c r="RQ542"/>
  <c r="RW542" s="1"/>
  <c r="RQ540"/>
  <c r="RW540" s="1"/>
  <c r="RQ538"/>
  <c r="RW538" s="1"/>
  <c r="RQ536"/>
  <c r="RW536" s="1"/>
  <c r="RQ534"/>
  <c r="RW534" s="1"/>
  <c r="RQ533"/>
  <c r="RW533" s="1"/>
  <c r="RQ545"/>
  <c r="RW545" s="1"/>
  <c r="RQ543"/>
  <c r="RW543" s="1"/>
  <c r="RQ541"/>
  <c r="RW541" s="1"/>
  <c r="RQ539"/>
  <c r="RW539" s="1"/>
  <c r="RQ537"/>
  <c r="RW537" s="1"/>
  <c r="RQ535"/>
  <c r="RW535" s="1"/>
  <c r="SO558"/>
  <c r="SU558" s="1"/>
  <c r="SO554"/>
  <c r="SU554" s="1"/>
  <c r="SO550"/>
  <c r="SU550" s="1"/>
  <c r="SO545"/>
  <c r="SU545" s="1"/>
  <c r="SO543"/>
  <c r="SU543" s="1"/>
  <c r="SO541"/>
  <c r="SU541" s="1"/>
  <c r="SO539"/>
  <c r="SU539" s="1"/>
  <c r="SO537"/>
  <c r="SU537" s="1"/>
  <c r="SO535"/>
  <c r="SU535" s="1"/>
  <c r="SO533"/>
  <c r="SU533" s="1"/>
  <c r="SO555"/>
  <c r="SU555" s="1"/>
  <c r="SO551"/>
  <c r="SU551" s="1"/>
  <c r="SO556"/>
  <c r="SU556" s="1"/>
  <c r="SO552"/>
  <c r="SU552" s="1"/>
  <c r="SO546"/>
  <c r="SU546" s="1"/>
  <c r="SO544"/>
  <c r="SU544" s="1"/>
  <c r="SO542"/>
  <c r="SU542" s="1"/>
  <c r="SO540"/>
  <c r="SU540" s="1"/>
  <c r="SO538"/>
  <c r="SU538" s="1"/>
  <c r="SO536"/>
  <c r="SU536" s="1"/>
  <c r="SO534"/>
  <c r="SU534" s="1"/>
  <c r="SO557"/>
  <c r="SU557" s="1"/>
  <c r="SO553"/>
  <c r="SU553" s="1"/>
  <c r="SO549"/>
  <c r="SU549" s="1"/>
  <c r="ATB546"/>
  <c r="ATH546" s="1"/>
  <c r="ATB544"/>
  <c r="ATH544" s="1"/>
  <c r="ATB542"/>
  <c r="ATH542" s="1"/>
  <c r="ATB540"/>
  <c r="ATH540" s="1"/>
  <c r="ATB538"/>
  <c r="ATH538" s="1"/>
  <c r="ATB536"/>
  <c r="ATH536" s="1"/>
  <c r="ATB534"/>
  <c r="ATH534" s="1"/>
  <c r="ATB545"/>
  <c r="ATH545" s="1"/>
  <c r="ATB543"/>
  <c r="ATH543" s="1"/>
  <c r="ATB541"/>
  <c r="ATH541" s="1"/>
  <c r="ATB539"/>
  <c r="ATH539" s="1"/>
  <c r="ATB537"/>
  <c r="ATH537" s="1"/>
  <c r="ATB535"/>
  <c r="ATH535" s="1"/>
  <c r="ATB533"/>
  <c r="ATH533" s="1"/>
  <c r="ASG545"/>
  <c r="ASM545" s="1"/>
  <c r="ASG543"/>
  <c r="ASM543" s="1"/>
  <c r="ASG541"/>
  <c r="ASM541" s="1"/>
  <c r="ASG539"/>
  <c r="ASM539" s="1"/>
  <c r="ASG537"/>
  <c r="ASM537" s="1"/>
  <c r="ASG535"/>
  <c r="ASM535" s="1"/>
  <c r="ASG533"/>
  <c r="ASM533" s="1"/>
  <c r="ASG546"/>
  <c r="ASM546" s="1"/>
  <c r="ASG544"/>
  <c r="ASM544" s="1"/>
  <c r="ASG542"/>
  <c r="ASM542" s="1"/>
  <c r="ASG540"/>
  <c r="ASM540" s="1"/>
  <c r="ASG538"/>
  <c r="ASM538" s="1"/>
  <c r="ASG536"/>
  <c r="ASM536" s="1"/>
  <c r="ASG534"/>
  <c r="ASM534" s="1"/>
  <c r="AMP546"/>
  <c r="AMV546" s="1"/>
  <c r="AMP544"/>
  <c r="AMV544" s="1"/>
  <c r="AMP542"/>
  <c r="AMV542" s="1"/>
  <c r="AMP540"/>
  <c r="AMV540" s="1"/>
  <c r="AMP538"/>
  <c r="AMV538" s="1"/>
  <c r="AMP536"/>
  <c r="AMV536" s="1"/>
  <c r="AMP534"/>
  <c r="AMV534" s="1"/>
  <c r="AMP545"/>
  <c r="AMV545" s="1"/>
  <c r="AMP543"/>
  <c r="AMV543" s="1"/>
  <c r="AMP541"/>
  <c r="AMV541" s="1"/>
  <c r="AMP539"/>
  <c r="AMV539" s="1"/>
  <c r="AMP537"/>
  <c r="AMV537" s="1"/>
  <c r="AMP535"/>
  <c r="AMV535" s="1"/>
  <c r="AMP533"/>
  <c r="AMV533" s="1"/>
  <c r="AKZ546"/>
  <c r="ALF546" s="1"/>
  <c r="AKZ544"/>
  <c r="ALF544" s="1"/>
  <c r="AKZ542"/>
  <c r="ALF542" s="1"/>
  <c r="AKZ540"/>
  <c r="ALF540" s="1"/>
  <c r="AKZ538"/>
  <c r="ALF538" s="1"/>
  <c r="AKZ536"/>
  <c r="ALF536" s="1"/>
  <c r="AKZ534"/>
  <c r="ALF534" s="1"/>
  <c r="AKZ545"/>
  <c r="ALF545" s="1"/>
  <c r="AKZ543"/>
  <c r="ALF543" s="1"/>
  <c r="AKZ541"/>
  <c r="ALF541" s="1"/>
  <c r="AKZ539"/>
  <c r="ALF539" s="1"/>
  <c r="AKZ537"/>
  <c r="ALF537" s="1"/>
  <c r="AKZ535"/>
  <c r="ALF535" s="1"/>
  <c r="AKZ533"/>
  <c r="ALF533" s="1"/>
  <c r="ACX546"/>
  <c r="ADD546" s="1"/>
  <c r="ACX544"/>
  <c r="ADD544" s="1"/>
  <c r="ACX542"/>
  <c r="ADD542" s="1"/>
  <c r="ACX540"/>
  <c r="ADD540" s="1"/>
  <c r="ACX538"/>
  <c r="ADD538" s="1"/>
  <c r="ACX536"/>
  <c r="ADD536" s="1"/>
  <c r="ACX534"/>
  <c r="ADD534" s="1"/>
  <c r="ACX545"/>
  <c r="ADD545" s="1"/>
  <c r="ACX543"/>
  <c r="ADD543" s="1"/>
  <c r="ACX541"/>
  <c r="ADD541" s="1"/>
  <c r="ACX539"/>
  <c r="ADD539" s="1"/>
  <c r="ACX537"/>
  <c r="ADD537" s="1"/>
  <c r="ACX535"/>
  <c r="ADD535" s="1"/>
  <c r="ACX533"/>
  <c r="ADD533" s="1"/>
  <c r="WL546"/>
  <c r="WR546" s="1"/>
  <c r="WL544"/>
  <c r="WR544" s="1"/>
  <c r="WL542"/>
  <c r="WR542" s="1"/>
  <c r="WL540"/>
  <c r="WR540" s="1"/>
  <c r="WL538"/>
  <c r="WR538" s="1"/>
  <c r="WL536"/>
  <c r="WR536" s="1"/>
  <c r="WL534"/>
  <c r="WR534" s="1"/>
  <c r="WL545"/>
  <c r="WR545" s="1"/>
  <c r="WL543"/>
  <c r="WR543" s="1"/>
  <c r="WL541"/>
  <c r="WR541" s="1"/>
  <c r="WL539"/>
  <c r="WR539" s="1"/>
  <c r="WL537"/>
  <c r="WR537" s="1"/>
  <c r="WL535"/>
  <c r="WR535" s="1"/>
  <c r="WL533"/>
  <c r="WR533" s="1"/>
  <c r="AFI545"/>
  <c r="AFO545" s="1"/>
  <c r="AFI543"/>
  <c r="AFO543" s="1"/>
  <c r="AFI541"/>
  <c r="AFO541" s="1"/>
  <c r="AFI539"/>
  <c r="AFO539" s="1"/>
  <c r="AFI537"/>
  <c r="AFO537" s="1"/>
  <c r="AFI535"/>
  <c r="AFO535" s="1"/>
  <c r="AFI533"/>
  <c r="AFO533" s="1"/>
  <c r="AFI546"/>
  <c r="AFO546" s="1"/>
  <c r="AFI544"/>
  <c r="AFO544" s="1"/>
  <c r="AFI542"/>
  <c r="AFO542" s="1"/>
  <c r="AFI540"/>
  <c r="AFO540" s="1"/>
  <c r="AFI538"/>
  <c r="AFO538" s="1"/>
  <c r="AFI536"/>
  <c r="AFO536" s="1"/>
  <c r="AFI534"/>
  <c r="AFO534" s="1"/>
  <c r="YB545"/>
  <c r="YH545" s="1"/>
  <c r="YB543"/>
  <c r="YH543" s="1"/>
  <c r="YB541"/>
  <c r="YH541" s="1"/>
  <c r="YB539"/>
  <c r="YH539" s="1"/>
  <c r="YB537"/>
  <c r="YH537" s="1"/>
  <c r="YB535"/>
  <c r="YH535" s="1"/>
  <c r="YB533"/>
  <c r="YH533" s="1"/>
  <c r="YB546"/>
  <c r="YH546" s="1"/>
  <c r="YB544"/>
  <c r="YH544" s="1"/>
  <c r="YB542"/>
  <c r="YH542" s="1"/>
  <c r="YB540"/>
  <c r="YH540" s="1"/>
  <c r="YB538"/>
  <c r="YH538" s="1"/>
  <c r="YB536"/>
  <c r="YH536" s="1"/>
  <c r="YB534"/>
  <c r="YH534" s="1"/>
  <c r="AUU556"/>
  <c r="AVA556" s="1"/>
  <c r="AUU552"/>
  <c r="AVA552" s="1"/>
  <c r="AUU546"/>
  <c r="AVA546" s="1"/>
  <c r="AUU544"/>
  <c r="AVA544" s="1"/>
  <c r="AUU542"/>
  <c r="AVA542" s="1"/>
  <c r="AUU540"/>
  <c r="AVA540" s="1"/>
  <c r="AUU538"/>
  <c r="AVA538" s="1"/>
  <c r="AUU536"/>
  <c r="AVA536" s="1"/>
  <c r="AUU534"/>
  <c r="AVA534" s="1"/>
  <c r="AUU557"/>
  <c r="AVA557" s="1"/>
  <c r="AUU553"/>
  <c r="AVA553" s="1"/>
  <c r="AUU549"/>
  <c r="AVA549" s="1"/>
  <c r="AUU558"/>
  <c r="AVA558" s="1"/>
  <c r="AUU554"/>
  <c r="AVA554" s="1"/>
  <c r="AUU550"/>
  <c r="AVA550" s="1"/>
  <c r="AUU545"/>
  <c r="AVA545" s="1"/>
  <c r="AUU543"/>
  <c r="AVA543" s="1"/>
  <c r="AUU541"/>
  <c r="AVA541" s="1"/>
  <c r="AUU539"/>
  <c r="AVA539" s="1"/>
  <c r="AUU537"/>
  <c r="AVA537" s="1"/>
  <c r="AUU535"/>
  <c r="AVA535" s="1"/>
  <c r="AUU533"/>
  <c r="AVA533" s="1"/>
  <c r="AUU555"/>
  <c r="AVA555" s="1"/>
  <c r="AUU551"/>
  <c r="AVA551" s="1"/>
  <c r="AMS557"/>
  <c r="AMY557" s="1"/>
  <c r="AMS550"/>
  <c r="AMY550" s="1"/>
  <c r="AKH544"/>
  <c r="AKN544" s="1"/>
  <c r="AKH536"/>
  <c r="AKN536" s="1"/>
  <c r="AKH549"/>
  <c r="AKN549" s="1"/>
  <c r="AKH545"/>
  <c r="AKN545" s="1"/>
  <c r="AKH537"/>
  <c r="AKN537" s="1"/>
  <c r="AKH551"/>
  <c r="AKN551" s="1"/>
  <c r="YZ555"/>
  <c r="ZF555" s="1"/>
  <c r="YZ551"/>
  <c r="ZF551" s="1"/>
  <c r="YZ558"/>
  <c r="ZF558" s="1"/>
  <c r="YZ554"/>
  <c r="ZF554" s="1"/>
  <c r="YZ550"/>
  <c r="ZF550" s="1"/>
  <c r="YZ545"/>
  <c r="ZF545" s="1"/>
  <c r="YZ543"/>
  <c r="ZF543" s="1"/>
  <c r="YZ541"/>
  <c r="ZF541" s="1"/>
  <c r="YZ539"/>
  <c r="ZF539" s="1"/>
  <c r="YZ537"/>
  <c r="ZF537" s="1"/>
  <c r="YZ535"/>
  <c r="ZF535" s="1"/>
  <c r="YZ533"/>
  <c r="ZF533" s="1"/>
  <c r="YZ557"/>
  <c r="ZF557" s="1"/>
  <c r="YZ553"/>
  <c r="ZF553" s="1"/>
  <c r="YZ549"/>
  <c r="ZF549" s="1"/>
  <c r="YZ556"/>
  <c r="ZF556" s="1"/>
  <c r="YZ552"/>
  <c r="ZF552" s="1"/>
  <c r="YZ546"/>
  <c r="ZF546" s="1"/>
  <c r="YZ544"/>
  <c r="ZF544" s="1"/>
  <c r="YZ542"/>
  <c r="ZF542" s="1"/>
  <c r="YZ540"/>
  <c r="ZF540" s="1"/>
  <c r="YZ538"/>
  <c r="ZF538" s="1"/>
  <c r="YZ536"/>
  <c r="ZF536" s="1"/>
  <c r="YZ534"/>
  <c r="ZF534" s="1"/>
  <c r="UY555"/>
  <c r="VE555" s="1"/>
  <c r="UY551"/>
  <c r="VE551" s="1"/>
  <c r="UY558"/>
  <c r="VE558" s="1"/>
  <c r="UY554"/>
  <c r="VE554" s="1"/>
  <c r="UY550"/>
  <c r="VE550" s="1"/>
  <c r="UY545"/>
  <c r="VE545" s="1"/>
  <c r="UY543"/>
  <c r="VE543" s="1"/>
  <c r="UY541"/>
  <c r="VE541" s="1"/>
  <c r="UY539"/>
  <c r="VE539" s="1"/>
  <c r="UY537"/>
  <c r="VE537" s="1"/>
  <c r="UY535"/>
  <c r="VE535" s="1"/>
  <c r="UY533"/>
  <c r="VE533" s="1"/>
  <c r="UY557"/>
  <c r="VE557" s="1"/>
  <c r="UY553"/>
  <c r="VE553" s="1"/>
  <c r="UY549"/>
  <c r="VE549" s="1"/>
  <c r="UY556"/>
  <c r="VE556" s="1"/>
  <c r="UY552"/>
  <c r="VE552" s="1"/>
  <c r="UY546"/>
  <c r="VE546" s="1"/>
  <c r="UY544"/>
  <c r="VE544" s="1"/>
  <c r="UY542"/>
  <c r="VE542" s="1"/>
  <c r="UY540"/>
  <c r="VE540" s="1"/>
  <c r="UY538"/>
  <c r="VE538" s="1"/>
  <c r="UY536"/>
  <c r="VE536" s="1"/>
  <c r="UY534"/>
  <c r="VE534" s="1"/>
  <c r="ABK555"/>
  <c r="ABQ555" s="1"/>
  <c r="ABK551"/>
  <c r="ABQ551" s="1"/>
  <c r="ABK558"/>
  <c r="ABQ558" s="1"/>
  <c r="ABK554"/>
  <c r="ABQ554" s="1"/>
  <c r="ABK550"/>
  <c r="ABQ550" s="1"/>
  <c r="ABK545"/>
  <c r="ABQ545" s="1"/>
  <c r="ABK543"/>
  <c r="ABQ543" s="1"/>
  <c r="ABK541"/>
  <c r="ABQ541" s="1"/>
  <c r="ABK539"/>
  <c r="ABQ539" s="1"/>
  <c r="ABK537"/>
  <c r="ABQ537" s="1"/>
  <c r="ABK535"/>
  <c r="ABQ535" s="1"/>
  <c r="ABK533"/>
  <c r="ABQ533" s="1"/>
  <c r="ABK557"/>
  <c r="ABQ557" s="1"/>
  <c r="ABK553"/>
  <c r="ABQ553" s="1"/>
  <c r="ABK549"/>
  <c r="ABQ549" s="1"/>
  <c r="ABK556"/>
  <c r="ABQ556" s="1"/>
  <c r="ABK552"/>
  <c r="ABQ552" s="1"/>
  <c r="ABK546"/>
  <c r="ABQ546" s="1"/>
  <c r="ABK544"/>
  <c r="ABQ544" s="1"/>
  <c r="ABK542"/>
  <c r="ABQ542" s="1"/>
  <c r="ABK540"/>
  <c r="ABQ540" s="1"/>
  <c r="ABK538"/>
  <c r="ABQ538" s="1"/>
  <c r="ABK536"/>
  <c r="ABQ536" s="1"/>
  <c r="ABK534"/>
  <c r="ABQ534" s="1"/>
  <c r="JN545"/>
  <c r="JT545" s="1"/>
  <c r="JN543"/>
  <c r="JT543" s="1"/>
  <c r="JN541"/>
  <c r="JT541" s="1"/>
  <c r="JN539"/>
  <c r="JT539" s="1"/>
  <c r="JN537"/>
  <c r="JT537" s="1"/>
  <c r="JN535"/>
  <c r="JT535" s="1"/>
  <c r="JN533"/>
  <c r="JT533" s="1"/>
  <c r="JN546"/>
  <c r="JT546" s="1"/>
  <c r="JN544"/>
  <c r="JT544" s="1"/>
  <c r="JN542"/>
  <c r="JT542" s="1"/>
  <c r="JN540"/>
  <c r="JT540" s="1"/>
  <c r="JN538"/>
  <c r="JT538" s="1"/>
  <c r="JN536"/>
  <c r="JT536" s="1"/>
  <c r="JN534"/>
  <c r="JT534" s="1"/>
  <c r="LD545"/>
  <c r="LJ545" s="1"/>
  <c r="LD543"/>
  <c r="LJ543" s="1"/>
  <c r="LD541"/>
  <c r="LJ541" s="1"/>
  <c r="LD539"/>
  <c r="LJ539" s="1"/>
  <c r="LD537"/>
  <c r="LJ537" s="1"/>
  <c r="LD535"/>
  <c r="LJ535" s="1"/>
  <c r="LD533"/>
  <c r="LJ533" s="1"/>
  <c r="LD546"/>
  <c r="LJ546" s="1"/>
  <c r="LD544"/>
  <c r="LJ544" s="1"/>
  <c r="LD542"/>
  <c r="LJ542" s="1"/>
  <c r="LD540"/>
  <c r="LJ540" s="1"/>
  <c r="LD538"/>
  <c r="LJ538" s="1"/>
  <c r="LD536"/>
  <c r="LJ536" s="1"/>
  <c r="LD534"/>
  <c r="LJ534" s="1"/>
  <c r="MX555"/>
  <c r="ND555" s="1"/>
  <c r="MX551"/>
  <c r="ND551" s="1"/>
  <c r="MX558"/>
  <c r="ND558" s="1"/>
  <c r="MX554"/>
  <c r="ND554" s="1"/>
  <c r="MX550"/>
  <c r="ND550" s="1"/>
  <c r="MX545"/>
  <c r="ND545" s="1"/>
  <c r="MX543"/>
  <c r="ND543" s="1"/>
  <c r="MX541"/>
  <c r="ND541" s="1"/>
  <c r="MX539"/>
  <c r="ND539" s="1"/>
  <c r="MX537"/>
  <c r="ND537" s="1"/>
  <c r="MX535"/>
  <c r="ND535" s="1"/>
  <c r="MX533"/>
  <c r="ND533" s="1"/>
  <c r="MX557"/>
  <c r="ND557" s="1"/>
  <c r="MX553"/>
  <c r="ND553" s="1"/>
  <c r="MX549"/>
  <c r="ND549" s="1"/>
  <c r="MX556"/>
  <c r="ND556" s="1"/>
  <c r="MX552"/>
  <c r="ND552" s="1"/>
  <c r="MX546"/>
  <c r="ND546" s="1"/>
  <c r="MX544"/>
  <c r="ND544" s="1"/>
  <c r="MX542"/>
  <c r="ND542" s="1"/>
  <c r="MX540"/>
  <c r="ND540" s="1"/>
  <c r="MX538"/>
  <c r="ND538" s="1"/>
  <c r="MX536"/>
  <c r="ND536" s="1"/>
  <c r="MX534"/>
  <c r="ND534" s="1"/>
  <c r="OJ545"/>
  <c r="OP545" s="1"/>
  <c r="OJ543"/>
  <c r="OP543" s="1"/>
  <c r="OJ541"/>
  <c r="OP541" s="1"/>
  <c r="OJ539"/>
  <c r="OP539" s="1"/>
  <c r="OJ537"/>
  <c r="OP537" s="1"/>
  <c r="OJ535"/>
  <c r="OP535" s="1"/>
  <c r="OJ533"/>
  <c r="OP533" s="1"/>
  <c r="OJ546"/>
  <c r="OP546" s="1"/>
  <c r="OJ544"/>
  <c r="OP544" s="1"/>
  <c r="OJ542"/>
  <c r="OP542" s="1"/>
  <c r="OJ540"/>
  <c r="OP540" s="1"/>
  <c r="OJ538"/>
  <c r="OP538" s="1"/>
  <c r="OJ536"/>
  <c r="OP536" s="1"/>
  <c r="OJ534"/>
  <c r="OP534" s="1"/>
  <c r="OL556"/>
  <c r="OR556" s="1"/>
  <c r="OL552"/>
  <c r="OR552" s="1"/>
  <c r="OL546"/>
  <c r="OR546" s="1"/>
  <c r="OL544"/>
  <c r="OR544" s="1"/>
  <c r="OL542"/>
  <c r="OR542" s="1"/>
  <c r="OL540"/>
  <c r="OR540" s="1"/>
  <c r="OL538"/>
  <c r="OR538" s="1"/>
  <c r="OL536"/>
  <c r="OR536" s="1"/>
  <c r="OL534"/>
  <c r="OR534" s="1"/>
  <c r="OL557"/>
  <c r="OR557" s="1"/>
  <c r="OL553"/>
  <c r="OR553" s="1"/>
  <c r="OL549"/>
  <c r="OR549" s="1"/>
  <c r="OL558"/>
  <c r="OR558" s="1"/>
  <c r="OL554"/>
  <c r="OR554" s="1"/>
  <c r="OL550"/>
  <c r="OR550" s="1"/>
  <c r="OL545"/>
  <c r="OR545" s="1"/>
  <c r="OL543"/>
  <c r="OR543" s="1"/>
  <c r="OL541"/>
  <c r="OR541" s="1"/>
  <c r="OL539"/>
  <c r="OR539" s="1"/>
  <c r="OL537"/>
  <c r="OR537" s="1"/>
  <c r="OL535"/>
  <c r="OR535" s="1"/>
  <c r="OL533"/>
  <c r="OR533" s="1"/>
  <c r="OL555"/>
  <c r="OR555" s="1"/>
  <c r="OL551"/>
  <c r="OR551" s="1"/>
  <c r="QC555"/>
  <c r="QI555" s="1"/>
  <c r="QC551"/>
  <c r="QI551" s="1"/>
  <c r="QC558"/>
  <c r="QI558" s="1"/>
  <c r="QC554"/>
  <c r="QI554" s="1"/>
  <c r="QC550"/>
  <c r="QI550" s="1"/>
  <c r="QC545"/>
  <c r="QI545" s="1"/>
  <c r="QC543"/>
  <c r="QI543" s="1"/>
  <c r="QC541"/>
  <c r="QI541" s="1"/>
  <c r="QC539"/>
  <c r="QI539" s="1"/>
  <c r="QC537"/>
  <c r="QI537" s="1"/>
  <c r="QC535"/>
  <c r="QI535" s="1"/>
  <c r="QC533"/>
  <c r="QI533" s="1"/>
  <c r="QC557"/>
  <c r="QI557" s="1"/>
  <c r="QC553"/>
  <c r="QI553" s="1"/>
  <c r="QC549"/>
  <c r="QI549" s="1"/>
  <c r="QC556"/>
  <c r="QI556" s="1"/>
  <c r="QC552"/>
  <c r="QI552" s="1"/>
  <c r="QC546"/>
  <c r="QI546" s="1"/>
  <c r="QC544"/>
  <c r="QI544" s="1"/>
  <c r="QC542"/>
  <c r="QI542" s="1"/>
  <c r="QC540"/>
  <c r="QI540" s="1"/>
  <c r="QC538"/>
  <c r="QI538" s="1"/>
  <c r="QC536"/>
  <c r="QI536" s="1"/>
  <c r="QC534"/>
  <c r="QI534" s="1"/>
  <c r="QY555"/>
  <c r="RE555" s="1"/>
  <c r="QY551"/>
  <c r="RE551" s="1"/>
  <c r="QY558"/>
  <c r="RE558" s="1"/>
  <c r="QY554"/>
  <c r="RE554" s="1"/>
  <c r="QY550"/>
  <c r="RE550" s="1"/>
  <c r="QY545"/>
  <c r="RE545" s="1"/>
  <c r="QY543"/>
  <c r="RE543" s="1"/>
  <c r="QY541"/>
  <c r="RE541" s="1"/>
  <c r="QY539"/>
  <c r="RE539" s="1"/>
  <c r="QY537"/>
  <c r="RE537" s="1"/>
  <c r="QY535"/>
  <c r="RE535" s="1"/>
  <c r="QY533"/>
  <c r="RE533" s="1"/>
  <c r="QY557"/>
  <c r="RE557" s="1"/>
  <c r="QY553"/>
  <c r="RE553" s="1"/>
  <c r="QY549"/>
  <c r="RE549" s="1"/>
  <c r="QY556"/>
  <c r="RE556" s="1"/>
  <c r="QY552"/>
  <c r="RE552" s="1"/>
  <c r="QY546"/>
  <c r="RE546" s="1"/>
  <c r="QY544"/>
  <c r="RE544" s="1"/>
  <c r="QY542"/>
  <c r="RE542" s="1"/>
  <c r="QY540"/>
  <c r="RE540" s="1"/>
  <c r="QY538"/>
  <c r="RE538" s="1"/>
  <c r="QY536"/>
  <c r="RE536" s="1"/>
  <c r="QY534"/>
  <c r="RE534" s="1"/>
  <c r="SJ545"/>
  <c r="SP545" s="1"/>
  <c r="SJ543"/>
  <c r="SP543" s="1"/>
  <c r="SJ541"/>
  <c r="SP541" s="1"/>
  <c r="SJ539"/>
  <c r="SP539" s="1"/>
  <c r="SJ537"/>
  <c r="SP537" s="1"/>
  <c r="SJ535"/>
  <c r="SP535" s="1"/>
  <c r="SJ546"/>
  <c r="SP546" s="1"/>
  <c r="SJ544"/>
  <c r="SP544" s="1"/>
  <c r="SJ542"/>
  <c r="SP542" s="1"/>
  <c r="SJ540"/>
  <c r="SP540" s="1"/>
  <c r="SJ538"/>
  <c r="SP538" s="1"/>
  <c r="SJ536"/>
  <c r="SP536" s="1"/>
  <c r="SJ534"/>
  <c r="SP534" s="1"/>
  <c r="SJ533"/>
  <c r="SP533" s="1"/>
  <c r="TF545"/>
  <c r="TL545" s="1"/>
  <c r="TF543"/>
  <c r="TL543" s="1"/>
  <c r="TF541"/>
  <c r="TL541" s="1"/>
  <c r="TF539"/>
  <c r="TL539" s="1"/>
  <c r="TF537"/>
  <c r="TL537" s="1"/>
  <c r="TF535"/>
  <c r="TL535" s="1"/>
  <c r="TF533"/>
  <c r="TL533" s="1"/>
  <c r="TF546"/>
  <c r="TL546" s="1"/>
  <c r="TF544"/>
  <c r="TL544" s="1"/>
  <c r="TF542"/>
  <c r="TL542" s="1"/>
  <c r="TF540"/>
  <c r="TL540" s="1"/>
  <c r="TF538"/>
  <c r="TL538" s="1"/>
  <c r="TF536"/>
  <c r="TL536" s="1"/>
  <c r="TF534"/>
  <c r="TL534" s="1"/>
  <c r="ATA546"/>
  <c r="ATG546" s="1"/>
  <c r="ATA544"/>
  <c r="ATG544" s="1"/>
  <c r="ATA542"/>
  <c r="ATG542" s="1"/>
  <c r="ATA538"/>
  <c r="ATG538" s="1"/>
  <c r="ATA541"/>
  <c r="ATG541" s="1"/>
  <c r="ATA537"/>
  <c r="ATG537" s="1"/>
  <c r="ATA534"/>
  <c r="ATG534" s="1"/>
  <c r="ATA545"/>
  <c r="ATG545" s="1"/>
  <c r="ATA543"/>
  <c r="ATG543" s="1"/>
  <c r="ATA539"/>
  <c r="ATG539" s="1"/>
  <c r="ATA535"/>
  <c r="ATG535" s="1"/>
  <c r="ATA540"/>
  <c r="ATG540" s="1"/>
  <c r="ATA536"/>
  <c r="ATG536" s="1"/>
  <c r="ATA533"/>
  <c r="ATG533" s="1"/>
  <c r="ASF546"/>
  <c r="ASL546" s="1"/>
  <c r="ASF544"/>
  <c r="ASL544" s="1"/>
  <c r="ASF542"/>
  <c r="ASL542" s="1"/>
  <c r="ASF540"/>
  <c r="ASL540" s="1"/>
  <c r="ASF538"/>
  <c r="ASL538" s="1"/>
  <c r="ASF536"/>
  <c r="ASL536" s="1"/>
  <c r="ASF534"/>
  <c r="ASL534" s="1"/>
  <c r="ASF533"/>
  <c r="ASL533" s="1"/>
  <c r="ASF545"/>
  <c r="ASL545" s="1"/>
  <c r="ASF543"/>
  <c r="ASL543" s="1"/>
  <c r="ASF541"/>
  <c r="ASL541" s="1"/>
  <c r="ASF539"/>
  <c r="ASL539" s="1"/>
  <c r="ASF537"/>
  <c r="ASL537" s="1"/>
  <c r="ASF535"/>
  <c r="ASL535" s="1"/>
  <c r="AOZ546"/>
  <c r="APF546" s="1"/>
  <c r="AOZ544"/>
  <c r="APF544" s="1"/>
  <c r="AOZ542"/>
  <c r="APF542" s="1"/>
  <c r="AOZ540"/>
  <c r="APF540" s="1"/>
  <c r="AOZ538"/>
  <c r="APF538" s="1"/>
  <c r="AOZ536"/>
  <c r="APF536" s="1"/>
  <c r="AOZ534"/>
  <c r="APF534" s="1"/>
  <c r="AOZ545"/>
  <c r="APF545" s="1"/>
  <c r="AOZ543"/>
  <c r="APF543" s="1"/>
  <c r="AOZ541"/>
  <c r="APF541" s="1"/>
  <c r="AOZ539"/>
  <c r="APF539" s="1"/>
  <c r="AOZ537"/>
  <c r="APF537" s="1"/>
  <c r="AOZ535"/>
  <c r="APF535" s="1"/>
  <c r="AOZ533"/>
  <c r="APF533" s="1"/>
  <c r="ALT546"/>
  <c r="ALZ546" s="1"/>
  <c r="ALT544"/>
  <c r="ALZ544" s="1"/>
  <c r="ALT542"/>
  <c r="ALZ542" s="1"/>
  <c r="ALT540"/>
  <c r="ALZ540" s="1"/>
  <c r="ALT538"/>
  <c r="ALZ538" s="1"/>
  <c r="ALT536"/>
  <c r="ALZ536" s="1"/>
  <c r="ALT534"/>
  <c r="ALZ534" s="1"/>
  <c r="ALT533"/>
  <c r="ALZ533" s="1"/>
  <c r="ALT545"/>
  <c r="ALZ545" s="1"/>
  <c r="ALT543"/>
  <c r="ALZ543" s="1"/>
  <c r="ALT541"/>
  <c r="ALZ541" s="1"/>
  <c r="ALT539"/>
  <c r="ALZ539" s="1"/>
  <c r="ALT537"/>
  <c r="ALZ537" s="1"/>
  <c r="ALT535"/>
  <c r="ALZ535" s="1"/>
  <c r="AHS545"/>
  <c r="AHY545" s="1"/>
  <c r="AHS543"/>
  <c r="AHY543" s="1"/>
  <c r="AHS541"/>
  <c r="AHY541" s="1"/>
  <c r="AHS539"/>
  <c r="AHY539" s="1"/>
  <c r="AHS537"/>
  <c r="AHY537" s="1"/>
  <c r="AHS535"/>
  <c r="AHY535" s="1"/>
  <c r="AHS546"/>
  <c r="AHY546" s="1"/>
  <c r="AHS544"/>
  <c r="AHY544" s="1"/>
  <c r="AHS542"/>
  <c r="AHY542" s="1"/>
  <c r="AHS540"/>
  <c r="AHY540" s="1"/>
  <c r="AHS538"/>
  <c r="AHY538" s="1"/>
  <c r="AHS536"/>
  <c r="AHY536" s="1"/>
  <c r="AHS534"/>
  <c r="AHY534" s="1"/>
  <c r="AHS533"/>
  <c r="AHY533" s="1"/>
  <c r="ADR533"/>
  <c r="ADX533" s="1"/>
  <c r="ADR545"/>
  <c r="ADX545" s="1"/>
  <c r="ADR543"/>
  <c r="ADX543" s="1"/>
  <c r="ADR541"/>
  <c r="ADX541" s="1"/>
  <c r="ADR539"/>
  <c r="ADX539" s="1"/>
  <c r="ADR537"/>
  <c r="ADX537" s="1"/>
  <c r="ADR535"/>
  <c r="ADX535" s="1"/>
  <c r="ADR546"/>
  <c r="ADX546" s="1"/>
  <c r="ADR544"/>
  <c r="ADX544" s="1"/>
  <c r="ADR542"/>
  <c r="ADX542" s="1"/>
  <c r="ADR540"/>
  <c r="ADX540" s="1"/>
  <c r="ADR538"/>
  <c r="ADX538" s="1"/>
  <c r="ADR536"/>
  <c r="ADX536" s="1"/>
  <c r="ADR534"/>
  <c r="ADX534" s="1"/>
  <c r="XF545"/>
  <c r="XL545" s="1"/>
  <c r="XF543"/>
  <c r="XL543" s="1"/>
  <c r="XF541"/>
  <c r="XL541" s="1"/>
  <c r="XF539"/>
  <c r="XL539" s="1"/>
  <c r="XF537"/>
  <c r="XL537" s="1"/>
  <c r="XF535"/>
  <c r="XL535" s="1"/>
  <c r="XF533"/>
  <c r="XL533" s="1"/>
  <c r="XF546"/>
  <c r="XL546" s="1"/>
  <c r="XF544"/>
  <c r="XL544" s="1"/>
  <c r="XF542"/>
  <c r="XL542" s="1"/>
  <c r="XF540"/>
  <c r="XL540" s="1"/>
  <c r="XF538"/>
  <c r="XL538" s="1"/>
  <c r="XF536"/>
  <c r="XL536" s="1"/>
  <c r="XF534"/>
  <c r="XL534" s="1"/>
  <c r="AEM545"/>
  <c r="AES545" s="1"/>
  <c r="AEM543"/>
  <c r="AES543" s="1"/>
  <c r="AEM541"/>
  <c r="AES541" s="1"/>
  <c r="AEM539"/>
  <c r="AES539" s="1"/>
  <c r="AEM537"/>
  <c r="AES537" s="1"/>
  <c r="AEM535"/>
  <c r="AES535" s="1"/>
  <c r="AEM546"/>
  <c r="AES546" s="1"/>
  <c r="AEM544"/>
  <c r="AES544" s="1"/>
  <c r="AEM542"/>
  <c r="AES542" s="1"/>
  <c r="AEM540"/>
  <c r="AES540" s="1"/>
  <c r="AEM538"/>
  <c r="AES538" s="1"/>
  <c r="AEM536"/>
  <c r="AES536" s="1"/>
  <c r="AEM534"/>
  <c r="AES534" s="1"/>
  <c r="AEM533"/>
  <c r="AES533" s="1"/>
  <c r="ZQ545"/>
  <c r="ZW545" s="1"/>
  <c r="ZQ543"/>
  <c r="ZW543" s="1"/>
  <c r="ZQ541"/>
  <c r="ZW541" s="1"/>
  <c r="ZQ539"/>
  <c r="ZW539" s="1"/>
  <c r="ZQ537"/>
  <c r="ZW537" s="1"/>
  <c r="ZQ535"/>
  <c r="ZW535" s="1"/>
  <c r="ZQ533"/>
  <c r="ZW533" s="1"/>
  <c r="ZQ546"/>
  <c r="ZW546" s="1"/>
  <c r="ZQ544"/>
  <c r="ZW544" s="1"/>
  <c r="ZQ542"/>
  <c r="ZW542" s="1"/>
  <c r="ZQ540"/>
  <c r="ZW540" s="1"/>
  <c r="ZQ538"/>
  <c r="ZW538" s="1"/>
  <c r="ZQ536"/>
  <c r="ZW536" s="1"/>
  <c r="ZQ534"/>
  <c r="ZW534" s="1"/>
  <c r="ARM546"/>
  <c r="ARS546" s="1"/>
  <c r="ARM544"/>
  <c r="ARS544" s="1"/>
  <c r="ARM542"/>
  <c r="ARS542" s="1"/>
  <c r="ARM540"/>
  <c r="ARS540" s="1"/>
  <c r="ARM538"/>
  <c r="ARS538" s="1"/>
  <c r="ARM536"/>
  <c r="ARS536" s="1"/>
  <c r="ARM534"/>
  <c r="ARS534" s="1"/>
  <c r="ARM545"/>
  <c r="ARS545" s="1"/>
  <c r="ARM543"/>
  <c r="ARS543" s="1"/>
  <c r="ARM541"/>
  <c r="ARS541" s="1"/>
  <c r="ARM539"/>
  <c r="ARS539" s="1"/>
  <c r="ARM537"/>
  <c r="ARS537" s="1"/>
  <c r="ARM535"/>
  <c r="ARS535" s="1"/>
  <c r="ARM533"/>
  <c r="ARS533" s="1"/>
  <c r="AOG546"/>
  <c r="AOM546" s="1"/>
  <c r="AOG544"/>
  <c r="AOM544" s="1"/>
  <c r="AOG542"/>
  <c r="AOM542" s="1"/>
  <c r="AOG540"/>
  <c r="AOM540" s="1"/>
  <c r="AOG538"/>
  <c r="AOM538" s="1"/>
  <c r="AOG536"/>
  <c r="AOM536" s="1"/>
  <c r="AOG534"/>
  <c r="AOM534" s="1"/>
  <c r="AOG545"/>
  <c r="AOM545" s="1"/>
  <c r="AOG543"/>
  <c r="AOM543" s="1"/>
  <c r="AOG541"/>
  <c r="AOM541" s="1"/>
  <c r="AOG539"/>
  <c r="AOM539" s="1"/>
  <c r="AOG537"/>
  <c r="AOM537" s="1"/>
  <c r="AOG535"/>
  <c r="AOM535" s="1"/>
  <c r="AOG533"/>
  <c r="AOM533" s="1"/>
  <c r="AKF545"/>
  <c r="AKL545" s="1"/>
  <c r="AKF543"/>
  <c r="AKL543" s="1"/>
  <c r="AKF541"/>
  <c r="AKL541" s="1"/>
  <c r="AKF539"/>
  <c r="AKL539" s="1"/>
  <c r="AKF537"/>
  <c r="AKL537" s="1"/>
  <c r="AKF535"/>
  <c r="AKL535" s="1"/>
  <c r="AKF533"/>
  <c r="AKL533" s="1"/>
  <c r="AKF546"/>
  <c r="AKL546" s="1"/>
  <c r="AKF544"/>
  <c r="AKL544" s="1"/>
  <c r="AKF542"/>
  <c r="AKL542" s="1"/>
  <c r="AKF540"/>
  <c r="AKL540" s="1"/>
  <c r="AKF538"/>
  <c r="AKL538" s="1"/>
  <c r="AKF536"/>
  <c r="AKL536" s="1"/>
  <c r="AKF534"/>
  <c r="AKL534" s="1"/>
  <c r="ANL545"/>
  <c r="ANR545" s="1"/>
  <c r="ANL543"/>
  <c r="ANR543" s="1"/>
  <c r="ANL541"/>
  <c r="ANR541" s="1"/>
  <c r="ANL539"/>
  <c r="ANR539" s="1"/>
  <c r="ANL537"/>
  <c r="ANR537" s="1"/>
  <c r="ANL535"/>
  <c r="ANR535" s="1"/>
  <c r="ANL546"/>
  <c r="ANR546" s="1"/>
  <c r="ANL544"/>
  <c r="ANR544" s="1"/>
  <c r="ANL542"/>
  <c r="ANR542" s="1"/>
  <c r="ANL540"/>
  <c r="ANR540" s="1"/>
  <c r="ANL538"/>
  <c r="ANR538" s="1"/>
  <c r="ANL536"/>
  <c r="ANR536" s="1"/>
  <c r="ANL534"/>
  <c r="ANR534" s="1"/>
  <c r="ANL533"/>
  <c r="ANR533" s="1"/>
  <c r="ADT546"/>
  <c r="ADZ546" s="1"/>
  <c r="ADT544"/>
  <c r="ADZ544" s="1"/>
  <c r="ADT542"/>
  <c r="ADZ542" s="1"/>
  <c r="ADT540"/>
  <c r="ADZ540" s="1"/>
  <c r="ADT538"/>
  <c r="ADZ538" s="1"/>
  <c r="ADT536"/>
  <c r="ADZ536" s="1"/>
  <c r="ADT534"/>
  <c r="ADZ534" s="1"/>
  <c r="ADT533"/>
  <c r="ADZ533" s="1"/>
  <c r="ADT545"/>
  <c r="ADZ545" s="1"/>
  <c r="ADT543"/>
  <c r="ADZ543" s="1"/>
  <c r="ADT541"/>
  <c r="ADZ541" s="1"/>
  <c r="ADT539"/>
  <c r="ADZ539" s="1"/>
  <c r="ADT537"/>
  <c r="ADZ537" s="1"/>
  <c r="ADT535"/>
  <c r="ADZ535" s="1"/>
  <c r="XH545"/>
  <c r="XN545" s="1"/>
  <c r="XH543"/>
  <c r="XN543" s="1"/>
  <c r="XH541"/>
  <c r="XN541" s="1"/>
  <c r="XH539"/>
  <c r="XN539" s="1"/>
  <c r="XH537"/>
  <c r="XN537" s="1"/>
  <c r="XH535"/>
  <c r="XN535" s="1"/>
  <c r="XH533"/>
  <c r="XN533" s="1"/>
  <c r="XH546"/>
  <c r="XN546" s="1"/>
  <c r="XH544"/>
  <c r="XN544" s="1"/>
  <c r="XH542"/>
  <c r="XN542" s="1"/>
  <c r="XH540"/>
  <c r="XN540" s="1"/>
  <c r="XH538"/>
  <c r="XN538" s="1"/>
  <c r="XH536"/>
  <c r="XN536" s="1"/>
  <c r="XH534"/>
  <c r="XN534" s="1"/>
  <c r="ACY546"/>
  <c r="ADE546" s="1"/>
  <c r="ACY544"/>
  <c r="ADE544" s="1"/>
  <c r="ACY542"/>
  <c r="ADE542" s="1"/>
  <c r="ACY540"/>
  <c r="ADE540" s="1"/>
  <c r="ACY538"/>
  <c r="ADE538" s="1"/>
  <c r="ACY536"/>
  <c r="ADE536" s="1"/>
  <c r="ACY534"/>
  <c r="ADE534" s="1"/>
  <c r="ACY533"/>
  <c r="ADE533" s="1"/>
  <c r="ACY545"/>
  <c r="ADE545" s="1"/>
  <c r="ACY543"/>
  <c r="ADE543" s="1"/>
  <c r="ACY541"/>
  <c r="ADE541" s="1"/>
  <c r="ACY539"/>
  <c r="ADE539" s="1"/>
  <c r="ACY537"/>
  <c r="ADE537" s="1"/>
  <c r="ACY535"/>
  <c r="ADE535" s="1"/>
  <c r="WM546"/>
  <c r="WS546" s="1"/>
  <c r="WM544"/>
  <c r="WS544" s="1"/>
  <c r="WM542"/>
  <c r="WS542" s="1"/>
  <c r="WM540"/>
  <c r="WS540" s="1"/>
  <c r="WM538"/>
  <c r="WS538" s="1"/>
  <c r="WM536"/>
  <c r="WS536" s="1"/>
  <c r="WM534"/>
  <c r="WS534" s="1"/>
  <c r="WM533"/>
  <c r="WS533" s="1"/>
  <c r="WM545"/>
  <c r="WS545" s="1"/>
  <c r="WM543"/>
  <c r="WS543" s="1"/>
  <c r="WM541"/>
  <c r="WS541" s="1"/>
  <c r="WM539"/>
  <c r="WS539" s="1"/>
  <c r="WM537"/>
  <c r="WS537" s="1"/>
  <c r="WM535"/>
  <c r="WS535" s="1"/>
  <c r="ATD557"/>
  <c r="ATJ557" s="1"/>
  <c r="ATD553"/>
  <c r="ATJ553" s="1"/>
  <c r="ATD549"/>
  <c r="ATJ549" s="1"/>
  <c r="ATD556"/>
  <c r="ATJ556" s="1"/>
  <c r="ATD552"/>
  <c r="ATJ552" s="1"/>
  <c r="ATD546"/>
  <c r="ATJ546" s="1"/>
  <c r="ATD544"/>
  <c r="ATJ544" s="1"/>
  <c r="ATD542"/>
  <c r="ATJ542" s="1"/>
  <c r="ATD540"/>
  <c r="ATJ540" s="1"/>
  <c r="ATD538"/>
  <c r="ATJ538" s="1"/>
  <c r="ATD536"/>
  <c r="ATJ536" s="1"/>
  <c r="ATD534"/>
  <c r="ATJ534" s="1"/>
  <c r="ATD555"/>
  <c r="ATJ555" s="1"/>
  <c r="ATD551"/>
  <c r="ATJ551" s="1"/>
  <c r="ATD558"/>
  <c r="ATJ558" s="1"/>
  <c r="ATD554"/>
  <c r="ATJ554" s="1"/>
  <c r="ATD550"/>
  <c r="ATJ550" s="1"/>
  <c r="ATD545"/>
  <c r="ATJ545" s="1"/>
  <c r="ATD543"/>
  <c r="ATJ543" s="1"/>
  <c r="ATD541"/>
  <c r="ATJ541" s="1"/>
  <c r="ATD539"/>
  <c r="ATJ539" s="1"/>
  <c r="ATD537"/>
  <c r="ATJ537" s="1"/>
  <c r="ATD535"/>
  <c r="ATJ535" s="1"/>
  <c r="ATD533"/>
  <c r="ATJ533" s="1"/>
  <c r="ASI556"/>
  <c r="ASO556" s="1"/>
  <c r="ASI552"/>
  <c r="ASO552" s="1"/>
  <c r="ASI546"/>
  <c r="ASO546" s="1"/>
  <c r="ASI544"/>
  <c r="ASO544" s="1"/>
  <c r="ASI542"/>
  <c r="ASO542" s="1"/>
  <c r="ASI540"/>
  <c r="ASO540" s="1"/>
  <c r="ASI538"/>
  <c r="ASO538" s="1"/>
  <c r="ASI536"/>
  <c r="ASO536" s="1"/>
  <c r="ASI534"/>
  <c r="ASO534" s="1"/>
  <c r="ASI557"/>
  <c r="ASO557" s="1"/>
  <c r="ASI553"/>
  <c r="ASO553" s="1"/>
  <c r="ASI549"/>
  <c r="ASO549" s="1"/>
  <c r="ASI558"/>
  <c r="ASO558" s="1"/>
  <c r="ASI554"/>
  <c r="ASO554" s="1"/>
  <c r="ASI550"/>
  <c r="ASO550" s="1"/>
  <c r="ASI545"/>
  <c r="ASO545" s="1"/>
  <c r="ASI543"/>
  <c r="ASO543" s="1"/>
  <c r="ASI541"/>
  <c r="ASO541" s="1"/>
  <c r="ASI539"/>
  <c r="ASO539" s="1"/>
  <c r="ASI537"/>
  <c r="ASO537" s="1"/>
  <c r="ASI535"/>
  <c r="ASO535" s="1"/>
  <c r="ASI533"/>
  <c r="ASO533" s="1"/>
  <c r="ASI555"/>
  <c r="ASO555" s="1"/>
  <c r="ASI551"/>
  <c r="ASO551" s="1"/>
  <c r="AMR558"/>
  <c r="AMX558" s="1"/>
  <c r="AMR554"/>
  <c r="AMX554" s="1"/>
  <c r="AMR550"/>
  <c r="AMX550" s="1"/>
  <c r="AMR545"/>
  <c r="AMX545" s="1"/>
  <c r="AMR543"/>
  <c r="AMX543" s="1"/>
  <c r="AMR541"/>
  <c r="AMX541" s="1"/>
  <c r="AMR539"/>
  <c r="AMX539" s="1"/>
  <c r="AMR537"/>
  <c r="AMX537" s="1"/>
  <c r="AMR535"/>
  <c r="AMX535" s="1"/>
  <c r="AMR533"/>
  <c r="AMX533" s="1"/>
  <c r="AMR555"/>
  <c r="AMX555" s="1"/>
  <c r="AMR551"/>
  <c r="AMX551" s="1"/>
  <c r="AMR556"/>
  <c r="AMX556" s="1"/>
  <c r="AMR552"/>
  <c r="AMX552" s="1"/>
  <c r="AMR546"/>
  <c r="AMX546" s="1"/>
  <c r="AMR544"/>
  <c r="AMX544" s="1"/>
  <c r="AMR542"/>
  <c r="AMX542" s="1"/>
  <c r="AMR540"/>
  <c r="AMX540" s="1"/>
  <c r="AMR538"/>
  <c r="AMX538" s="1"/>
  <c r="AMR536"/>
  <c r="AMX536" s="1"/>
  <c r="AMR534"/>
  <c r="AMX534" s="1"/>
  <c r="AMR557"/>
  <c r="AMX557" s="1"/>
  <c r="AMR553"/>
  <c r="AMX553" s="1"/>
  <c r="AMR549"/>
  <c r="AMX549" s="1"/>
  <c r="AIQ558"/>
  <c r="AIW558" s="1"/>
  <c r="AIQ554"/>
  <c r="AIW554" s="1"/>
  <c r="AIQ550"/>
  <c r="AIW550" s="1"/>
  <c r="AIQ545"/>
  <c r="AIW545" s="1"/>
  <c r="AIQ543"/>
  <c r="AIW543" s="1"/>
  <c r="AIQ541"/>
  <c r="AIW541" s="1"/>
  <c r="AIQ539"/>
  <c r="AIW539" s="1"/>
  <c r="AIQ537"/>
  <c r="AIW537" s="1"/>
  <c r="AIQ535"/>
  <c r="AIW535" s="1"/>
  <c r="AIQ533"/>
  <c r="AIW533" s="1"/>
  <c r="AIQ555"/>
  <c r="AIW555" s="1"/>
  <c r="AIQ551"/>
  <c r="AIW551" s="1"/>
  <c r="AIQ556"/>
  <c r="AIW556" s="1"/>
  <c r="AIQ552"/>
  <c r="AIW552" s="1"/>
  <c r="AIQ546"/>
  <c r="AIW546" s="1"/>
  <c r="AIQ544"/>
  <c r="AIW544" s="1"/>
  <c r="AIQ542"/>
  <c r="AIW542" s="1"/>
  <c r="AIQ540"/>
  <c r="AIW540" s="1"/>
  <c r="AIQ538"/>
  <c r="AIW538" s="1"/>
  <c r="AIQ536"/>
  <c r="AIW536" s="1"/>
  <c r="AIQ534"/>
  <c r="AIW534" s="1"/>
  <c r="AIQ557"/>
  <c r="AIW557" s="1"/>
  <c r="AIQ553"/>
  <c r="AIW553" s="1"/>
  <c r="AIQ549"/>
  <c r="AIW549" s="1"/>
  <c r="YY543"/>
  <c r="ZE543" s="1"/>
  <c r="YY556"/>
  <c r="ZE556" s="1"/>
  <c r="YY534"/>
  <c r="ZE534" s="1"/>
  <c r="ACG543"/>
  <c r="ACM543" s="1"/>
  <c r="ACG556"/>
  <c r="ACM556" s="1"/>
  <c r="ACG534"/>
  <c r="ACM534" s="1"/>
  <c r="VU556"/>
  <c r="WA556" s="1"/>
  <c r="VU552"/>
  <c r="WA552" s="1"/>
  <c r="VU546"/>
  <c r="WA546" s="1"/>
  <c r="VU544"/>
  <c r="WA544" s="1"/>
  <c r="VU542"/>
  <c r="WA542" s="1"/>
  <c r="VU540"/>
  <c r="WA540" s="1"/>
  <c r="VU538"/>
  <c r="WA538" s="1"/>
  <c r="VU536"/>
  <c r="WA536" s="1"/>
  <c r="VU534"/>
  <c r="WA534" s="1"/>
  <c r="VU557"/>
  <c r="WA557" s="1"/>
  <c r="VU553"/>
  <c r="WA553" s="1"/>
  <c r="VU549"/>
  <c r="WA549" s="1"/>
  <c r="VU558"/>
  <c r="WA558" s="1"/>
  <c r="VU554"/>
  <c r="WA554" s="1"/>
  <c r="VU550"/>
  <c r="WA550" s="1"/>
  <c r="VU545"/>
  <c r="WA545" s="1"/>
  <c r="VU543"/>
  <c r="WA543" s="1"/>
  <c r="VU541"/>
  <c r="WA541" s="1"/>
  <c r="VU539"/>
  <c r="WA539" s="1"/>
  <c r="VU537"/>
  <c r="WA537" s="1"/>
  <c r="VU535"/>
  <c r="WA535" s="1"/>
  <c r="VU533"/>
  <c r="WA533" s="1"/>
  <c r="VU555"/>
  <c r="WA555" s="1"/>
  <c r="VU551"/>
  <c r="WA551" s="1"/>
  <c r="AUT555"/>
  <c r="AUZ555" s="1"/>
  <c r="AUT551"/>
  <c r="AUZ551" s="1"/>
  <c r="AUT558"/>
  <c r="AUZ558" s="1"/>
  <c r="AUT554"/>
  <c r="AUZ554" s="1"/>
  <c r="AUT550"/>
  <c r="AUZ550" s="1"/>
  <c r="AUT545"/>
  <c r="AUZ545" s="1"/>
  <c r="AUT543"/>
  <c r="AUZ543" s="1"/>
  <c r="AUT541"/>
  <c r="AUZ541" s="1"/>
  <c r="AUT539"/>
  <c r="AUZ539" s="1"/>
  <c r="AUT537"/>
  <c r="AUZ537" s="1"/>
  <c r="AUT535"/>
  <c r="AUZ535" s="1"/>
  <c r="AUT557"/>
  <c r="AUZ557" s="1"/>
  <c r="AUT553"/>
  <c r="AUZ553" s="1"/>
  <c r="AUT549"/>
  <c r="AUZ549" s="1"/>
  <c r="AUT556"/>
  <c r="AUZ556" s="1"/>
  <c r="AUT552"/>
  <c r="AUZ552" s="1"/>
  <c r="AUT546"/>
  <c r="AUZ546" s="1"/>
  <c r="AUT544"/>
  <c r="AUZ544" s="1"/>
  <c r="AUT542"/>
  <c r="AUZ542" s="1"/>
  <c r="AUT540"/>
  <c r="AUZ540" s="1"/>
  <c r="AUT538"/>
  <c r="AUZ538" s="1"/>
  <c r="AUT536"/>
  <c r="AUZ536" s="1"/>
  <c r="AUT534"/>
  <c r="AUZ534" s="1"/>
  <c r="AUT533"/>
  <c r="AUZ533" s="1"/>
  <c r="APC557"/>
  <c r="API557" s="1"/>
  <c r="APC553"/>
  <c r="API553" s="1"/>
  <c r="APC549"/>
  <c r="API549" s="1"/>
  <c r="APC556"/>
  <c r="API556" s="1"/>
  <c r="APC552"/>
  <c r="API552" s="1"/>
  <c r="APC546"/>
  <c r="API546" s="1"/>
  <c r="APC544"/>
  <c r="API544" s="1"/>
  <c r="APC542"/>
  <c r="API542" s="1"/>
  <c r="APC540"/>
  <c r="API540" s="1"/>
  <c r="APC538"/>
  <c r="API538" s="1"/>
  <c r="APC536"/>
  <c r="API536" s="1"/>
  <c r="APC534"/>
  <c r="API534" s="1"/>
  <c r="APC555"/>
  <c r="API555" s="1"/>
  <c r="APC551"/>
  <c r="API551" s="1"/>
  <c r="APC558"/>
  <c r="API558" s="1"/>
  <c r="APC554"/>
  <c r="API554" s="1"/>
  <c r="APC550"/>
  <c r="API550" s="1"/>
  <c r="APC545"/>
  <c r="API545" s="1"/>
  <c r="APC543"/>
  <c r="API543" s="1"/>
  <c r="APC541"/>
  <c r="API541" s="1"/>
  <c r="APC539"/>
  <c r="API539" s="1"/>
  <c r="APC537"/>
  <c r="API537" s="1"/>
  <c r="APC535"/>
  <c r="API535" s="1"/>
  <c r="APC533"/>
  <c r="API533" s="1"/>
  <c r="AQS552"/>
  <c r="AQY552" s="1"/>
  <c r="AQS555"/>
  <c r="AQY555" s="1"/>
  <c r="AQS539"/>
  <c r="AQY539" s="1"/>
  <c r="IT546"/>
  <c r="IZ546" s="1"/>
  <c r="IT544"/>
  <c r="IZ544" s="1"/>
  <c r="IT542"/>
  <c r="IZ542" s="1"/>
  <c r="IT540"/>
  <c r="IZ540" s="1"/>
  <c r="IT538"/>
  <c r="IZ538" s="1"/>
  <c r="IT536"/>
  <c r="IZ536" s="1"/>
  <c r="IT534"/>
  <c r="IZ534" s="1"/>
  <c r="IT545"/>
  <c r="IZ545" s="1"/>
  <c r="IT543"/>
  <c r="IZ543" s="1"/>
  <c r="IT541"/>
  <c r="IZ541" s="1"/>
  <c r="IT539"/>
  <c r="IZ539" s="1"/>
  <c r="IT537"/>
  <c r="IZ537" s="1"/>
  <c r="IT535"/>
  <c r="IZ535" s="1"/>
  <c r="IT533"/>
  <c r="IZ533" s="1"/>
  <c r="JM545"/>
  <c r="JS545" s="1"/>
  <c r="JM543"/>
  <c r="JS543" s="1"/>
  <c r="JM541"/>
  <c r="JS541" s="1"/>
  <c r="JM539"/>
  <c r="JS539" s="1"/>
  <c r="JM537"/>
  <c r="JS537" s="1"/>
  <c r="JM535"/>
  <c r="JS535" s="1"/>
  <c r="JM533"/>
  <c r="JS533" s="1"/>
  <c r="JM546"/>
  <c r="JS546" s="1"/>
  <c r="JM544"/>
  <c r="JS544" s="1"/>
  <c r="JM542"/>
  <c r="JS542" s="1"/>
  <c r="JM540"/>
  <c r="JS540" s="1"/>
  <c r="JM538"/>
  <c r="JS538" s="1"/>
  <c r="JM536"/>
  <c r="JS536" s="1"/>
  <c r="JM534"/>
  <c r="JS534" s="1"/>
  <c r="LG542"/>
  <c r="LM542" s="1"/>
  <c r="LG558"/>
  <c r="LM558" s="1"/>
  <c r="LG535"/>
  <c r="LM535" s="1"/>
  <c r="MA555"/>
  <c r="MG555" s="1"/>
  <c r="MA551"/>
  <c r="MG551" s="1"/>
  <c r="MA558"/>
  <c r="MG558" s="1"/>
  <c r="MA554"/>
  <c r="MG554" s="1"/>
  <c r="MA550"/>
  <c r="MG550" s="1"/>
  <c r="MA545"/>
  <c r="MG545" s="1"/>
  <c r="MA543"/>
  <c r="MG543" s="1"/>
  <c r="MA541"/>
  <c r="MG541" s="1"/>
  <c r="MA539"/>
  <c r="MG539" s="1"/>
  <c r="MA537"/>
  <c r="MG537" s="1"/>
  <c r="MA535"/>
  <c r="MG535" s="1"/>
  <c r="MA533"/>
  <c r="MG533" s="1"/>
  <c r="MA557"/>
  <c r="MG557" s="1"/>
  <c r="MA553"/>
  <c r="MG553" s="1"/>
  <c r="MA549"/>
  <c r="MG549" s="1"/>
  <c r="MA556"/>
  <c r="MG556" s="1"/>
  <c r="MA552"/>
  <c r="MG552" s="1"/>
  <c r="MA546"/>
  <c r="MG546" s="1"/>
  <c r="MA544"/>
  <c r="MG544" s="1"/>
  <c r="MA542"/>
  <c r="MG542" s="1"/>
  <c r="MA540"/>
  <c r="MG540" s="1"/>
  <c r="MA538"/>
  <c r="MG538" s="1"/>
  <c r="MA536"/>
  <c r="MG536" s="1"/>
  <c r="MA534"/>
  <c r="MG534" s="1"/>
  <c r="NP546"/>
  <c r="NV546" s="1"/>
  <c r="NP544"/>
  <c r="NV544" s="1"/>
  <c r="NP542"/>
  <c r="NV542" s="1"/>
  <c r="NP540"/>
  <c r="NV540" s="1"/>
  <c r="NP538"/>
  <c r="NV538" s="1"/>
  <c r="NP536"/>
  <c r="NV536" s="1"/>
  <c r="NP534"/>
  <c r="NV534" s="1"/>
  <c r="NP533"/>
  <c r="NV533" s="1"/>
  <c r="NP545"/>
  <c r="NV545" s="1"/>
  <c r="NP543"/>
  <c r="NV543" s="1"/>
  <c r="NP541"/>
  <c r="NV541" s="1"/>
  <c r="NP539"/>
  <c r="NV539" s="1"/>
  <c r="NP537"/>
  <c r="NV537" s="1"/>
  <c r="NP535"/>
  <c r="NV535" s="1"/>
  <c r="OK545"/>
  <c r="OQ545" s="1"/>
  <c r="OK543"/>
  <c r="OQ543" s="1"/>
  <c r="OK541"/>
  <c r="OQ541" s="1"/>
  <c r="OK539"/>
  <c r="OQ539" s="1"/>
  <c r="OK537"/>
  <c r="OQ537" s="1"/>
  <c r="OK535"/>
  <c r="OQ535" s="1"/>
  <c r="OK533"/>
  <c r="OQ533" s="1"/>
  <c r="OK546"/>
  <c r="OQ546" s="1"/>
  <c r="OK544"/>
  <c r="OQ544" s="1"/>
  <c r="OK542"/>
  <c r="OQ542" s="1"/>
  <c r="OK540"/>
  <c r="OQ540" s="1"/>
  <c r="OK538"/>
  <c r="OQ538" s="1"/>
  <c r="OK536"/>
  <c r="OQ536" s="1"/>
  <c r="OK534"/>
  <c r="OQ534" s="1"/>
  <c r="PG557"/>
  <c r="PM557" s="1"/>
  <c r="PG553"/>
  <c r="PM553" s="1"/>
  <c r="PG549"/>
  <c r="PM549" s="1"/>
  <c r="PG556"/>
  <c r="PM556" s="1"/>
  <c r="PG552"/>
  <c r="PM552" s="1"/>
  <c r="PG546"/>
  <c r="PM546" s="1"/>
  <c r="PG544"/>
  <c r="PM544" s="1"/>
  <c r="PG542"/>
  <c r="PM542" s="1"/>
  <c r="PG540"/>
  <c r="PM540" s="1"/>
  <c r="PG538"/>
  <c r="PM538" s="1"/>
  <c r="PG536"/>
  <c r="PM536" s="1"/>
  <c r="PG534"/>
  <c r="PM534" s="1"/>
  <c r="PG533"/>
  <c r="PM533" s="1"/>
  <c r="PG555"/>
  <c r="PM555" s="1"/>
  <c r="PG551"/>
  <c r="PM551" s="1"/>
  <c r="PG558"/>
  <c r="PM558" s="1"/>
  <c r="PG554"/>
  <c r="PM554" s="1"/>
  <c r="PG550"/>
  <c r="PM550" s="1"/>
  <c r="PG545"/>
  <c r="PM545" s="1"/>
  <c r="PG543"/>
  <c r="PM543" s="1"/>
  <c r="PG541"/>
  <c r="PM541" s="1"/>
  <c r="PG539"/>
  <c r="PM539" s="1"/>
  <c r="PG537"/>
  <c r="PM537" s="1"/>
  <c r="PG535"/>
  <c r="PM535" s="1"/>
  <c r="QV545"/>
  <c r="RB545" s="1"/>
  <c r="QV543"/>
  <c r="RB543" s="1"/>
  <c r="QV541"/>
  <c r="RB541" s="1"/>
  <c r="QV539"/>
  <c r="RB539" s="1"/>
  <c r="QV537"/>
  <c r="RB537" s="1"/>
  <c r="QV535"/>
  <c r="RB535" s="1"/>
  <c r="QV533"/>
  <c r="RB533" s="1"/>
  <c r="QV546"/>
  <c r="RB546" s="1"/>
  <c r="QV544"/>
  <c r="RB544" s="1"/>
  <c r="QV542"/>
  <c r="RB542" s="1"/>
  <c r="QV540"/>
  <c r="RB540" s="1"/>
  <c r="QV538"/>
  <c r="RB538" s="1"/>
  <c r="QV536"/>
  <c r="RB536" s="1"/>
  <c r="QV534"/>
  <c r="RB534" s="1"/>
  <c r="RO545"/>
  <c r="RU545" s="1"/>
  <c r="RO543"/>
  <c r="RU543" s="1"/>
  <c r="RO541"/>
  <c r="RU541" s="1"/>
  <c r="RO539"/>
  <c r="RU539" s="1"/>
  <c r="RO537"/>
  <c r="RU537" s="1"/>
  <c r="RO535"/>
  <c r="RU535" s="1"/>
  <c r="RO546"/>
  <c r="RU546" s="1"/>
  <c r="RO544"/>
  <c r="RU544" s="1"/>
  <c r="RO542"/>
  <c r="RU542" s="1"/>
  <c r="RO540"/>
  <c r="RU540" s="1"/>
  <c r="RO538"/>
  <c r="RU538" s="1"/>
  <c r="RO536"/>
  <c r="RU536" s="1"/>
  <c r="RO534"/>
  <c r="RU534" s="1"/>
  <c r="RO533"/>
  <c r="RU533" s="1"/>
  <c r="TG545"/>
  <c r="TM545" s="1"/>
  <c r="TG543"/>
  <c r="TM543" s="1"/>
  <c r="TG541"/>
  <c r="TM541" s="1"/>
  <c r="TG539"/>
  <c r="TM539" s="1"/>
  <c r="TG537"/>
  <c r="TM537" s="1"/>
  <c r="TG535"/>
  <c r="TM535" s="1"/>
  <c r="TG533"/>
  <c r="TM533" s="1"/>
  <c r="TG546"/>
  <c r="TM546" s="1"/>
  <c r="TG544"/>
  <c r="TM544" s="1"/>
  <c r="TG542"/>
  <c r="TM542" s="1"/>
  <c r="TG540"/>
  <c r="TM540" s="1"/>
  <c r="TG538"/>
  <c r="TM538" s="1"/>
  <c r="TG536"/>
  <c r="TM536" s="1"/>
  <c r="TG534"/>
  <c r="TM534" s="1"/>
  <c r="APV545"/>
  <c r="AQB545" s="1"/>
  <c r="APV543"/>
  <c r="AQB543" s="1"/>
  <c r="APV541"/>
  <c r="AQB541" s="1"/>
  <c r="APV539"/>
  <c r="AQB539" s="1"/>
  <c r="APV537"/>
  <c r="AQB537" s="1"/>
  <c r="APV535"/>
  <c r="AQB535" s="1"/>
  <c r="APV533"/>
  <c r="AQB533" s="1"/>
  <c r="APV546"/>
  <c r="AQB546" s="1"/>
  <c r="APV544"/>
  <c r="AQB544" s="1"/>
  <c r="APV542"/>
  <c r="AQB542" s="1"/>
  <c r="APV540"/>
  <c r="AQB540" s="1"/>
  <c r="APV538"/>
  <c r="AQB538" s="1"/>
  <c r="APV536"/>
  <c r="AQB536" s="1"/>
  <c r="APV534"/>
  <c r="AQB534" s="1"/>
  <c r="ARL546"/>
  <c r="ARR546" s="1"/>
  <c r="ARL544"/>
  <c r="ARR544" s="1"/>
  <c r="ARL542"/>
  <c r="ARR542" s="1"/>
  <c r="ARL540"/>
  <c r="ARR540" s="1"/>
  <c r="ARL538"/>
  <c r="ARR538" s="1"/>
  <c r="ARL536"/>
  <c r="ARR536" s="1"/>
  <c r="ARL534"/>
  <c r="ARR534" s="1"/>
  <c r="ARL545"/>
  <c r="ARR545" s="1"/>
  <c r="ARL543"/>
  <c r="ARR543" s="1"/>
  <c r="ARL541"/>
  <c r="ARR541" s="1"/>
  <c r="ARL539"/>
  <c r="ARR539" s="1"/>
  <c r="ARL537"/>
  <c r="ARR537" s="1"/>
  <c r="ARL535"/>
  <c r="ARR535" s="1"/>
  <c r="ARL533"/>
  <c r="ARR533" s="1"/>
  <c r="AIO546"/>
  <c r="AIU546" s="1"/>
  <c r="AIO544"/>
  <c r="AIU544" s="1"/>
  <c r="AIO542"/>
  <c r="AIU542" s="1"/>
  <c r="AIO540"/>
  <c r="AIU540" s="1"/>
  <c r="AIO538"/>
  <c r="AIU538" s="1"/>
  <c r="AIO536"/>
  <c r="AIU536" s="1"/>
  <c r="AIO534"/>
  <c r="AIU534" s="1"/>
  <c r="AIO545"/>
  <c r="AIU545" s="1"/>
  <c r="AIO543"/>
  <c r="AIU543" s="1"/>
  <c r="AIO541"/>
  <c r="AIU541" s="1"/>
  <c r="AIO539"/>
  <c r="AIU539" s="1"/>
  <c r="AIO537"/>
  <c r="AIU537" s="1"/>
  <c r="AIO535"/>
  <c r="AIU535" s="1"/>
  <c r="AIO533"/>
  <c r="AIU533" s="1"/>
  <c r="AKE545"/>
  <c r="AKK545" s="1"/>
  <c r="AKE543"/>
  <c r="AKK543" s="1"/>
  <c r="AKE541"/>
  <c r="AKK541" s="1"/>
  <c r="AKE539"/>
  <c r="AKK539" s="1"/>
  <c r="AKE537"/>
  <c r="AKK537" s="1"/>
  <c r="AKE535"/>
  <c r="AKK535" s="1"/>
  <c r="AKE533"/>
  <c r="AKK533" s="1"/>
  <c r="AKE544"/>
  <c r="AKK544" s="1"/>
  <c r="AKE540"/>
  <c r="AKK540" s="1"/>
  <c r="AKE536"/>
  <c r="AKK536" s="1"/>
  <c r="AKE546"/>
  <c r="AKK546" s="1"/>
  <c r="AKE542"/>
  <c r="AKK542" s="1"/>
  <c r="AKE538"/>
  <c r="AKK538" s="1"/>
  <c r="AKE534"/>
  <c r="AKK534" s="1"/>
  <c r="ABH546"/>
  <c r="ABN546" s="1"/>
  <c r="ABH544"/>
  <c r="ABN544" s="1"/>
  <c r="ABH542"/>
  <c r="ABN542" s="1"/>
  <c r="ABH540"/>
  <c r="ABN540" s="1"/>
  <c r="ABH538"/>
  <c r="ABN538" s="1"/>
  <c r="ABH536"/>
  <c r="ABN536" s="1"/>
  <c r="ABH534"/>
  <c r="ABN534" s="1"/>
  <c r="ABH545"/>
  <c r="ABN545" s="1"/>
  <c r="ABH543"/>
  <c r="ABN543" s="1"/>
  <c r="ABH541"/>
  <c r="ABN541" s="1"/>
  <c r="ABH539"/>
  <c r="ABN539" s="1"/>
  <c r="ABH537"/>
  <c r="ABN537" s="1"/>
  <c r="ABH535"/>
  <c r="ABN535" s="1"/>
  <c r="ABH533"/>
  <c r="ABN533" s="1"/>
  <c r="UA545"/>
  <c r="UG545" s="1"/>
  <c r="UA543"/>
  <c r="UG543" s="1"/>
  <c r="UA541"/>
  <c r="UG541" s="1"/>
  <c r="UA539"/>
  <c r="UG539" s="1"/>
  <c r="UA537"/>
  <c r="UG537" s="1"/>
  <c r="UA535"/>
  <c r="UG535" s="1"/>
  <c r="UA533"/>
  <c r="UG533" s="1"/>
  <c r="UA546"/>
  <c r="UG546" s="1"/>
  <c r="UA544"/>
  <c r="UG544" s="1"/>
  <c r="UA542"/>
  <c r="UG542" s="1"/>
  <c r="UA540"/>
  <c r="UG540" s="1"/>
  <c r="UA538"/>
  <c r="UG538" s="1"/>
  <c r="UA536"/>
  <c r="UG536" s="1"/>
  <c r="UA534"/>
  <c r="UG534" s="1"/>
  <c r="ADS546"/>
  <c r="ADY546" s="1"/>
  <c r="ADS544"/>
  <c r="ADY544" s="1"/>
  <c r="ADS542"/>
  <c r="ADY542" s="1"/>
  <c r="ADS540"/>
  <c r="ADY540" s="1"/>
  <c r="ADS538"/>
  <c r="ADY538" s="1"/>
  <c r="ADS536"/>
  <c r="ADY536" s="1"/>
  <c r="ADS534"/>
  <c r="ADY534" s="1"/>
  <c r="ADS545"/>
  <c r="ADY545" s="1"/>
  <c r="ADS543"/>
  <c r="ADY543" s="1"/>
  <c r="ADS541"/>
  <c r="ADY541" s="1"/>
  <c r="ADS539"/>
  <c r="ADY539" s="1"/>
  <c r="ADS537"/>
  <c r="ADY537" s="1"/>
  <c r="ADS535"/>
  <c r="ADY535" s="1"/>
  <c r="ADS533"/>
  <c r="ADY533" s="1"/>
  <c r="XG545"/>
  <c r="XM545" s="1"/>
  <c r="XG543"/>
  <c r="XM543" s="1"/>
  <c r="XG541"/>
  <c r="XM541" s="1"/>
  <c r="XG539"/>
  <c r="XM539" s="1"/>
  <c r="XG537"/>
  <c r="XM537" s="1"/>
  <c r="XG535"/>
  <c r="XM535" s="1"/>
  <c r="XG533"/>
  <c r="XM533" s="1"/>
  <c r="XG546"/>
  <c r="XM546" s="1"/>
  <c r="XG544"/>
  <c r="XM544" s="1"/>
  <c r="XG542"/>
  <c r="XM542" s="1"/>
  <c r="XG540"/>
  <c r="XM540" s="1"/>
  <c r="XG538"/>
  <c r="XM538" s="1"/>
  <c r="XG536"/>
  <c r="XM536" s="1"/>
  <c r="XG534"/>
  <c r="XM534" s="1"/>
  <c r="AOI543"/>
  <c r="AOO543" s="1"/>
  <c r="AOI556"/>
  <c r="AOO556" s="1"/>
  <c r="AOI534"/>
  <c r="AOO534" s="1"/>
  <c r="ALC558"/>
  <c r="ALI558" s="1"/>
  <c r="ALC554"/>
  <c r="ALI554" s="1"/>
  <c r="ALC550"/>
  <c r="ALI550" s="1"/>
  <c r="ALC545"/>
  <c r="ALI545" s="1"/>
  <c r="ALC543"/>
  <c r="ALI543" s="1"/>
  <c r="ALC541"/>
  <c r="ALI541" s="1"/>
  <c r="ALC539"/>
  <c r="ALI539" s="1"/>
  <c r="ALC537"/>
  <c r="ALI537" s="1"/>
  <c r="ALC535"/>
  <c r="ALI535" s="1"/>
  <c r="ALC533"/>
  <c r="ALI533" s="1"/>
  <c r="ALC555"/>
  <c r="ALI555" s="1"/>
  <c r="ALC551"/>
  <c r="ALI551" s="1"/>
  <c r="ALC556"/>
  <c r="ALI556" s="1"/>
  <c r="ALC552"/>
  <c r="ALI552" s="1"/>
  <c r="ALC546"/>
  <c r="ALI546" s="1"/>
  <c r="ALC544"/>
  <c r="ALI544" s="1"/>
  <c r="ALC542"/>
  <c r="ALI542" s="1"/>
  <c r="ALC540"/>
  <c r="ALI540" s="1"/>
  <c r="ALC538"/>
  <c r="ALI538" s="1"/>
  <c r="ALC536"/>
  <c r="ALI536" s="1"/>
  <c r="ALC534"/>
  <c r="ALI534" s="1"/>
  <c r="ALC557"/>
  <c r="ALI557" s="1"/>
  <c r="ALC553"/>
  <c r="ALI553" s="1"/>
  <c r="ALC549"/>
  <c r="ALI549" s="1"/>
  <c r="AHB534"/>
  <c r="AHH534" s="1"/>
  <c r="ACF555"/>
  <c r="ACL555" s="1"/>
  <c r="ACF539"/>
  <c r="ACL539" s="1"/>
  <c r="ACF552"/>
  <c r="ACL552" s="1"/>
  <c r="VT555"/>
  <c r="VZ555" s="1"/>
  <c r="ADA555"/>
  <c r="ADG555" s="1"/>
  <c r="ADA551"/>
  <c r="ADG551" s="1"/>
  <c r="ADA558"/>
  <c r="ADG558" s="1"/>
  <c r="ADA554"/>
  <c r="ADG554" s="1"/>
  <c r="ADA550"/>
  <c r="ADG550" s="1"/>
  <c r="ADA545"/>
  <c r="ADG545" s="1"/>
  <c r="ADA543"/>
  <c r="ADG543" s="1"/>
  <c r="ADA541"/>
  <c r="ADG541" s="1"/>
  <c r="ADA539"/>
  <c r="ADG539" s="1"/>
  <c r="ADA537"/>
  <c r="ADG537" s="1"/>
  <c r="ADA535"/>
  <c r="ADG535" s="1"/>
  <c r="ADA533"/>
  <c r="ADG533" s="1"/>
  <c r="ADA557"/>
  <c r="ADG557" s="1"/>
  <c r="ADA553"/>
  <c r="ADG553" s="1"/>
  <c r="ADA549"/>
  <c r="ADG549" s="1"/>
  <c r="ADA556"/>
  <c r="ADG556" s="1"/>
  <c r="ADA552"/>
  <c r="ADG552" s="1"/>
  <c r="ADA546"/>
  <c r="ADG546" s="1"/>
  <c r="ADA544"/>
  <c r="ADG544" s="1"/>
  <c r="ADA542"/>
  <c r="ADG542" s="1"/>
  <c r="ADA540"/>
  <c r="ADG540" s="1"/>
  <c r="ADA538"/>
  <c r="ADG538" s="1"/>
  <c r="ADA536"/>
  <c r="ADG536" s="1"/>
  <c r="ADA534"/>
  <c r="ADG534" s="1"/>
  <c r="WO555"/>
  <c r="WU555" s="1"/>
  <c r="WO551"/>
  <c r="WU551" s="1"/>
  <c r="WO558"/>
  <c r="WU558" s="1"/>
  <c r="WO554"/>
  <c r="WU554" s="1"/>
  <c r="WO550"/>
  <c r="WU550" s="1"/>
  <c r="WO545"/>
  <c r="WU545" s="1"/>
  <c r="WO543"/>
  <c r="WU543" s="1"/>
  <c r="WO541"/>
  <c r="WU541" s="1"/>
  <c r="WO539"/>
  <c r="WU539" s="1"/>
  <c r="WO537"/>
  <c r="WU537" s="1"/>
  <c r="WO535"/>
  <c r="WU535" s="1"/>
  <c r="WO533"/>
  <c r="WU533" s="1"/>
  <c r="WO557"/>
  <c r="WU557" s="1"/>
  <c r="WO553"/>
  <c r="WU553" s="1"/>
  <c r="WO549"/>
  <c r="WU549" s="1"/>
  <c r="WO556"/>
  <c r="WU556" s="1"/>
  <c r="WO552"/>
  <c r="WU552" s="1"/>
  <c r="WO546"/>
  <c r="WU546" s="1"/>
  <c r="WO544"/>
  <c r="WU544" s="1"/>
  <c r="WO542"/>
  <c r="WU542" s="1"/>
  <c r="WO540"/>
  <c r="WU540" s="1"/>
  <c r="WO538"/>
  <c r="WU538" s="1"/>
  <c r="WO536"/>
  <c r="WU536" s="1"/>
  <c r="WO534"/>
  <c r="WU534" s="1"/>
  <c r="IW558"/>
  <c r="JC558" s="1"/>
  <c r="IW535"/>
  <c r="JC535" s="1"/>
  <c r="IW542"/>
  <c r="JC542" s="1"/>
  <c r="LX545"/>
  <c r="MD545" s="1"/>
  <c r="LX543"/>
  <c r="MD543" s="1"/>
  <c r="LX541"/>
  <c r="MD541" s="1"/>
  <c r="LX539"/>
  <c r="MD539" s="1"/>
  <c r="LX537"/>
  <c r="MD537" s="1"/>
  <c r="LX535"/>
  <c r="MD535" s="1"/>
  <c r="LX533"/>
  <c r="MD533" s="1"/>
  <c r="LX546"/>
  <c r="MD546" s="1"/>
  <c r="LX544"/>
  <c r="MD544" s="1"/>
  <c r="LX542"/>
  <c r="MD542" s="1"/>
  <c r="LX540"/>
  <c r="MD540" s="1"/>
  <c r="LX538"/>
  <c r="MD538" s="1"/>
  <c r="LX536"/>
  <c r="MD536" s="1"/>
  <c r="LX534"/>
  <c r="MD534" s="1"/>
  <c r="NO546"/>
  <c r="NU546" s="1"/>
  <c r="NO544"/>
  <c r="NU544" s="1"/>
  <c r="NO542"/>
  <c r="NU542" s="1"/>
  <c r="NO540"/>
  <c r="NU540" s="1"/>
  <c r="NO538"/>
  <c r="NU538" s="1"/>
  <c r="NO536"/>
  <c r="NU536" s="1"/>
  <c r="NO534"/>
  <c r="NU534" s="1"/>
  <c r="NO545"/>
  <c r="NU545" s="1"/>
  <c r="NO543"/>
  <c r="NU543" s="1"/>
  <c r="NO541"/>
  <c r="NU541" s="1"/>
  <c r="NO539"/>
  <c r="NU539" s="1"/>
  <c r="NO537"/>
  <c r="NU537" s="1"/>
  <c r="NO535"/>
  <c r="NU535" s="1"/>
  <c r="NO533"/>
  <c r="NU533" s="1"/>
  <c r="ON542"/>
  <c r="OT542" s="1"/>
  <c r="ON535"/>
  <c r="OT535" s="1"/>
  <c r="QA546"/>
  <c r="QG546" s="1"/>
  <c r="QA544"/>
  <c r="QG544" s="1"/>
  <c r="QA542"/>
  <c r="QG542" s="1"/>
  <c r="QA540"/>
  <c r="QG540" s="1"/>
  <c r="QA538"/>
  <c r="QG538" s="1"/>
  <c r="QA536"/>
  <c r="QG536" s="1"/>
  <c r="QA534"/>
  <c r="QG534" s="1"/>
  <c r="QA533"/>
  <c r="QG533" s="1"/>
  <c r="QA545"/>
  <c r="QG545" s="1"/>
  <c r="QA543"/>
  <c r="QG543" s="1"/>
  <c r="QA541"/>
  <c r="QG541" s="1"/>
  <c r="QA539"/>
  <c r="QG539" s="1"/>
  <c r="QA537"/>
  <c r="QG537" s="1"/>
  <c r="QA535"/>
  <c r="QG535" s="1"/>
  <c r="SL546"/>
  <c r="SR546" s="1"/>
  <c r="SL544"/>
  <c r="SR544" s="1"/>
  <c r="SL542"/>
  <c r="SR542" s="1"/>
  <c r="SL540"/>
  <c r="SR540" s="1"/>
  <c r="SL538"/>
  <c r="SR538" s="1"/>
  <c r="SL536"/>
  <c r="SR536" s="1"/>
  <c r="SL534"/>
  <c r="SR534" s="1"/>
  <c r="SL533"/>
  <c r="SR533" s="1"/>
  <c r="SL545"/>
  <c r="SR545" s="1"/>
  <c r="SL543"/>
  <c r="SR543" s="1"/>
  <c r="SL541"/>
  <c r="SR541" s="1"/>
  <c r="SL539"/>
  <c r="SR539" s="1"/>
  <c r="SL537"/>
  <c r="SR537" s="1"/>
  <c r="SL535"/>
  <c r="SR535" s="1"/>
  <c r="TH555"/>
  <c r="TN555" s="1"/>
  <c r="TH550"/>
  <c r="TN550" s="1"/>
  <c r="TH539"/>
  <c r="TN539" s="1"/>
  <c r="TH557"/>
  <c r="TN557" s="1"/>
  <c r="TH552"/>
  <c r="TN552" s="1"/>
  <c r="TH540"/>
  <c r="TN540" s="1"/>
  <c r="ATV546"/>
  <c r="AUB546" s="1"/>
  <c r="ATV544"/>
  <c r="AUB544" s="1"/>
  <c r="ATV542"/>
  <c r="AUB542" s="1"/>
  <c r="ATV540"/>
  <c r="AUB540" s="1"/>
  <c r="ATV538"/>
  <c r="AUB538" s="1"/>
  <c r="ATV536"/>
  <c r="AUB536" s="1"/>
  <c r="ATV534"/>
  <c r="AUB534" s="1"/>
  <c r="ATV545"/>
  <c r="AUB545" s="1"/>
  <c r="ATV543"/>
  <c r="AUB543" s="1"/>
  <c r="ATV541"/>
  <c r="AUB541" s="1"/>
  <c r="ATV539"/>
  <c r="AUB539" s="1"/>
  <c r="ATV537"/>
  <c r="AUB537" s="1"/>
  <c r="ATV535"/>
  <c r="AUB535" s="1"/>
  <c r="ATV533"/>
  <c r="AUB533" s="1"/>
  <c r="APU546"/>
  <c r="AQA546" s="1"/>
  <c r="APU544"/>
  <c r="AQA544" s="1"/>
  <c r="APU542"/>
  <c r="AQA542" s="1"/>
  <c r="APU540"/>
  <c r="AQA540" s="1"/>
  <c r="APU538"/>
  <c r="AQA538" s="1"/>
  <c r="APU536"/>
  <c r="AQA536" s="1"/>
  <c r="APU534"/>
  <c r="AQA534" s="1"/>
  <c r="APU533"/>
  <c r="AQA533" s="1"/>
  <c r="APU545"/>
  <c r="AQA545" s="1"/>
  <c r="APU543"/>
  <c r="AQA543" s="1"/>
  <c r="APU541"/>
  <c r="AQA541" s="1"/>
  <c r="APU539"/>
  <c r="AQA539" s="1"/>
  <c r="APU537"/>
  <c r="AQA537" s="1"/>
  <c r="APU535"/>
  <c r="AQA535" s="1"/>
  <c r="ANJ546"/>
  <c r="ANP546" s="1"/>
  <c r="ANJ544"/>
  <c r="ANP544" s="1"/>
  <c r="ANJ542"/>
  <c r="ANP542" s="1"/>
  <c r="ANJ540"/>
  <c r="ANP540" s="1"/>
  <c r="ANJ538"/>
  <c r="ANP538" s="1"/>
  <c r="ANJ536"/>
  <c r="ANP536" s="1"/>
  <c r="ANJ534"/>
  <c r="ANP534" s="1"/>
  <c r="ANJ533"/>
  <c r="ANP533" s="1"/>
  <c r="ANJ545"/>
  <c r="ANP545" s="1"/>
  <c r="ANJ543"/>
  <c r="ANP543" s="1"/>
  <c r="ANJ541"/>
  <c r="ANP541" s="1"/>
  <c r="ANJ539"/>
  <c r="ANP539" s="1"/>
  <c r="ANJ537"/>
  <c r="ANP537" s="1"/>
  <c r="ANJ535"/>
  <c r="ANP535" s="1"/>
  <c r="AJI545"/>
  <c r="AJO545" s="1"/>
  <c r="AJI543"/>
  <c r="AJO543" s="1"/>
  <c r="AJI541"/>
  <c r="AJO541" s="1"/>
  <c r="AJI539"/>
  <c r="AJO539" s="1"/>
  <c r="AJI537"/>
  <c r="AJO537" s="1"/>
  <c r="AJI535"/>
  <c r="AJO535" s="1"/>
  <c r="AJI533"/>
  <c r="AJO533" s="1"/>
  <c r="AJI546"/>
  <c r="AJO546" s="1"/>
  <c r="AJI544"/>
  <c r="AJO544" s="1"/>
  <c r="AJI542"/>
  <c r="AJO542" s="1"/>
  <c r="AJI540"/>
  <c r="AJO540" s="1"/>
  <c r="AJI538"/>
  <c r="AJO538" s="1"/>
  <c r="AJI536"/>
  <c r="AJO536" s="1"/>
  <c r="AJI534"/>
  <c r="AJO534" s="1"/>
  <c r="AFH545"/>
  <c r="AFN545" s="1"/>
  <c r="AFH543"/>
  <c r="AFN543" s="1"/>
  <c r="AFH541"/>
  <c r="AFN541" s="1"/>
  <c r="AFH539"/>
  <c r="AFN539" s="1"/>
  <c r="AFH537"/>
  <c r="AFN537" s="1"/>
  <c r="AFH535"/>
  <c r="AFN535" s="1"/>
  <c r="AFH533"/>
  <c r="AFN533" s="1"/>
  <c r="AFH546"/>
  <c r="AFN546" s="1"/>
  <c r="AFH544"/>
  <c r="AFN544" s="1"/>
  <c r="AFH542"/>
  <c r="AFN542" s="1"/>
  <c r="AFH540"/>
  <c r="AFN540" s="1"/>
  <c r="AFH538"/>
  <c r="AFN538" s="1"/>
  <c r="AFH536"/>
  <c r="AFN536" s="1"/>
  <c r="AFH534"/>
  <c r="AFN534" s="1"/>
  <c r="YA545"/>
  <c r="YG545" s="1"/>
  <c r="YA543"/>
  <c r="YG543" s="1"/>
  <c r="YA541"/>
  <c r="YG541" s="1"/>
  <c r="YA539"/>
  <c r="YG539" s="1"/>
  <c r="YA537"/>
  <c r="YG537" s="1"/>
  <c r="YA535"/>
  <c r="YG535" s="1"/>
  <c r="YA533"/>
  <c r="YG533" s="1"/>
  <c r="YA546"/>
  <c r="YG546" s="1"/>
  <c r="YA544"/>
  <c r="YG544" s="1"/>
  <c r="YA542"/>
  <c r="YG542" s="1"/>
  <c r="YA540"/>
  <c r="YG540" s="1"/>
  <c r="YA538"/>
  <c r="YG538" s="1"/>
  <c r="YA536"/>
  <c r="YG536" s="1"/>
  <c r="YA534"/>
  <c r="YG534" s="1"/>
  <c r="AGC545"/>
  <c r="AGI545" s="1"/>
  <c r="AGC543"/>
  <c r="AGI543" s="1"/>
  <c r="AGC541"/>
  <c r="AGI541" s="1"/>
  <c r="AGC539"/>
  <c r="AGI539" s="1"/>
  <c r="AGC537"/>
  <c r="AGI537" s="1"/>
  <c r="AGC535"/>
  <c r="AGI535" s="1"/>
  <c r="AGC546"/>
  <c r="AGI546" s="1"/>
  <c r="AGC544"/>
  <c r="AGI544" s="1"/>
  <c r="AGC542"/>
  <c r="AGI542" s="1"/>
  <c r="AGC540"/>
  <c r="AGI540" s="1"/>
  <c r="AGC538"/>
  <c r="AGI538" s="1"/>
  <c r="AGC536"/>
  <c r="AGI536" s="1"/>
  <c r="AGC534"/>
  <c r="AGI534" s="1"/>
  <c r="AGC533"/>
  <c r="AGI533" s="1"/>
  <c r="AAL545"/>
  <c r="AAR545" s="1"/>
  <c r="AAL543"/>
  <c r="AAR543" s="1"/>
  <c r="AAL541"/>
  <c r="AAR541" s="1"/>
  <c r="AAL539"/>
  <c r="AAR539" s="1"/>
  <c r="AAL537"/>
  <c r="AAR537" s="1"/>
  <c r="AAL535"/>
  <c r="AAR535" s="1"/>
  <c r="AAL533"/>
  <c r="AAR533" s="1"/>
  <c r="AAL546"/>
  <c r="AAR546" s="1"/>
  <c r="AAL544"/>
  <c r="AAR544" s="1"/>
  <c r="AAL542"/>
  <c r="AAR542" s="1"/>
  <c r="AAL540"/>
  <c r="AAR540" s="1"/>
  <c r="AAL538"/>
  <c r="AAR538" s="1"/>
  <c r="AAL536"/>
  <c r="AAR536" s="1"/>
  <c r="AAL534"/>
  <c r="AAR534" s="1"/>
  <c r="ATC546"/>
  <c r="ATI546" s="1"/>
  <c r="ATC544"/>
  <c r="ATI544" s="1"/>
  <c r="ATC542"/>
  <c r="ATI542" s="1"/>
  <c r="ATC540"/>
  <c r="ATI540" s="1"/>
  <c r="ATC536"/>
  <c r="ATI536" s="1"/>
  <c r="ATC539"/>
  <c r="ATI539" s="1"/>
  <c r="ATC535"/>
  <c r="ATI535" s="1"/>
  <c r="ATC545"/>
  <c r="ATI545" s="1"/>
  <c r="ATC543"/>
  <c r="ATI543" s="1"/>
  <c r="ATC541"/>
  <c r="ATI541" s="1"/>
  <c r="ATC537"/>
  <c r="ATI537" s="1"/>
  <c r="ATC534"/>
  <c r="ATI534" s="1"/>
  <c r="ATC538"/>
  <c r="ATI538" s="1"/>
  <c r="ATC533"/>
  <c r="ATI533" s="1"/>
  <c r="ASH545"/>
  <c r="ASN545" s="1"/>
  <c r="ASH543"/>
  <c r="ASN543" s="1"/>
  <c r="ASH541"/>
  <c r="ASN541" s="1"/>
  <c r="ASH539"/>
  <c r="ASN539" s="1"/>
  <c r="ASH537"/>
  <c r="ASN537" s="1"/>
  <c r="ASH535"/>
  <c r="ASN535" s="1"/>
  <c r="ASH546"/>
  <c r="ASN546" s="1"/>
  <c r="ASH544"/>
  <c r="ASN544" s="1"/>
  <c r="ASH542"/>
  <c r="ASN542" s="1"/>
  <c r="ASH540"/>
  <c r="ASN540" s="1"/>
  <c r="ASH538"/>
  <c r="ASN538" s="1"/>
  <c r="ASH536"/>
  <c r="ASN536" s="1"/>
  <c r="ASH534"/>
  <c r="ASN534" s="1"/>
  <c r="ASH533"/>
  <c r="ASN533" s="1"/>
  <c r="APB546"/>
  <c r="APH546" s="1"/>
  <c r="APB544"/>
  <c r="APH544" s="1"/>
  <c r="APB542"/>
  <c r="APH542" s="1"/>
  <c r="APB540"/>
  <c r="APH540" s="1"/>
  <c r="APB538"/>
  <c r="APH538" s="1"/>
  <c r="APB536"/>
  <c r="APH536" s="1"/>
  <c r="APB534"/>
  <c r="APH534" s="1"/>
  <c r="APB545"/>
  <c r="APH545" s="1"/>
  <c r="APB543"/>
  <c r="APH543" s="1"/>
  <c r="APB541"/>
  <c r="APH541" s="1"/>
  <c r="APB539"/>
  <c r="APH539" s="1"/>
  <c r="APB537"/>
  <c r="APH537" s="1"/>
  <c r="APB535"/>
  <c r="APH535" s="1"/>
  <c r="APB533"/>
  <c r="APH533" s="1"/>
  <c r="ALA546"/>
  <c r="ALG546" s="1"/>
  <c r="ALA544"/>
  <c r="ALG544" s="1"/>
  <c r="ALA542"/>
  <c r="ALG542" s="1"/>
  <c r="ALA540"/>
  <c r="ALG540" s="1"/>
  <c r="ALA538"/>
  <c r="ALG538" s="1"/>
  <c r="ALA536"/>
  <c r="ALG536" s="1"/>
  <c r="ALA534"/>
  <c r="ALG534" s="1"/>
  <c r="ALA545"/>
  <c r="ALG545" s="1"/>
  <c r="ALA543"/>
  <c r="ALG543" s="1"/>
  <c r="ALA541"/>
  <c r="ALG541" s="1"/>
  <c r="ALA539"/>
  <c r="ALG539" s="1"/>
  <c r="ALA537"/>
  <c r="ALG537" s="1"/>
  <c r="ALA535"/>
  <c r="ALG535" s="1"/>
  <c r="ALA533"/>
  <c r="ALG533" s="1"/>
  <c r="AGZ545"/>
  <c r="AHF545" s="1"/>
  <c r="AGZ543"/>
  <c r="AHF543" s="1"/>
  <c r="AGZ541"/>
  <c r="AHF541" s="1"/>
  <c r="AGZ539"/>
  <c r="AHF539" s="1"/>
  <c r="AGZ537"/>
  <c r="AHF537" s="1"/>
  <c r="AGZ535"/>
  <c r="AHF535" s="1"/>
  <c r="AGZ533"/>
  <c r="AHF533" s="1"/>
  <c r="AGZ546"/>
  <c r="AHF546" s="1"/>
  <c r="AGZ544"/>
  <c r="AHF544" s="1"/>
  <c r="AGZ542"/>
  <c r="AHF542" s="1"/>
  <c r="AGZ540"/>
  <c r="AHF540" s="1"/>
  <c r="AGZ538"/>
  <c r="AHF538" s="1"/>
  <c r="AGZ536"/>
  <c r="AHF536" s="1"/>
  <c r="AGZ534"/>
  <c r="AHF534" s="1"/>
  <c r="AFJ545"/>
  <c r="AFP545" s="1"/>
  <c r="AFJ543"/>
  <c r="AFP543" s="1"/>
  <c r="AFJ541"/>
  <c r="AFP541" s="1"/>
  <c r="AFJ539"/>
  <c r="AFP539" s="1"/>
  <c r="AFJ537"/>
  <c r="AFP537" s="1"/>
  <c r="AFJ535"/>
  <c r="AFP535" s="1"/>
  <c r="AFJ533"/>
  <c r="AFP533" s="1"/>
  <c r="AFJ546"/>
  <c r="AFP546" s="1"/>
  <c r="AFJ544"/>
  <c r="AFP544" s="1"/>
  <c r="AFJ542"/>
  <c r="AFP542" s="1"/>
  <c r="AFJ540"/>
  <c r="AFP540" s="1"/>
  <c r="AFJ538"/>
  <c r="AFP538" s="1"/>
  <c r="AFJ536"/>
  <c r="AFP536" s="1"/>
  <c r="AFJ534"/>
  <c r="AFP534" s="1"/>
  <c r="YC545"/>
  <c r="YI545" s="1"/>
  <c r="YC543"/>
  <c r="YI543" s="1"/>
  <c r="YC541"/>
  <c r="YI541" s="1"/>
  <c r="YC539"/>
  <c r="YI539" s="1"/>
  <c r="YC537"/>
  <c r="YI537" s="1"/>
  <c r="YC535"/>
  <c r="YI535" s="1"/>
  <c r="YC533"/>
  <c r="YI533" s="1"/>
  <c r="YC546"/>
  <c r="YI546" s="1"/>
  <c r="YC544"/>
  <c r="YI544" s="1"/>
  <c r="YC542"/>
  <c r="YI542" s="1"/>
  <c r="YC540"/>
  <c r="YI540" s="1"/>
  <c r="YC538"/>
  <c r="YI538" s="1"/>
  <c r="YC536"/>
  <c r="YI536" s="1"/>
  <c r="YC534"/>
  <c r="YI534" s="1"/>
  <c r="AEO546"/>
  <c r="AEU546" s="1"/>
  <c r="AEO544"/>
  <c r="AEU544" s="1"/>
  <c r="AEO542"/>
  <c r="AEU542" s="1"/>
  <c r="AEO540"/>
  <c r="AEU540" s="1"/>
  <c r="AEO538"/>
  <c r="AEU538" s="1"/>
  <c r="AEO536"/>
  <c r="AEU536" s="1"/>
  <c r="AEO534"/>
  <c r="AEU534" s="1"/>
  <c r="AEO533"/>
  <c r="AEU533" s="1"/>
  <c r="AEO545"/>
  <c r="AEU545" s="1"/>
  <c r="AEO543"/>
  <c r="AEU543" s="1"/>
  <c r="AEO541"/>
  <c r="AEU541" s="1"/>
  <c r="AEO539"/>
  <c r="AEU539" s="1"/>
  <c r="AEO537"/>
  <c r="AEU537" s="1"/>
  <c r="AEO535"/>
  <c r="AEU535" s="1"/>
  <c r="ZS545"/>
  <c r="ZY545" s="1"/>
  <c r="ZS543"/>
  <c r="ZY543" s="1"/>
  <c r="ZS541"/>
  <c r="ZY541" s="1"/>
  <c r="ZS539"/>
  <c r="ZY539" s="1"/>
  <c r="ZS537"/>
  <c r="ZY537" s="1"/>
  <c r="ZS535"/>
  <c r="ZY535" s="1"/>
  <c r="ZS533"/>
  <c r="ZY533" s="1"/>
  <c r="ZS546"/>
  <c r="ZY546" s="1"/>
  <c r="ZS544"/>
  <c r="ZY544" s="1"/>
  <c r="ZS542"/>
  <c r="ZY542" s="1"/>
  <c r="ZS540"/>
  <c r="ZY540" s="1"/>
  <c r="ZS538"/>
  <c r="ZY538" s="1"/>
  <c r="ZS536"/>
  <c r="ZY536" s="1"/>
  <c r="ZS534"/>
  <c r="ZY534" s="1"/>
  <c r="AGH558"/>
  <c r="AGN558" s="1"/>
  <c r="AGH554"/>
  <c r="AGN554" s="1"/>
  <c r="AGH550"/>
  <c r="AGN550" s="1"/>
  <c r="AGH545"/>
  <c r="AGN545" s="1"/>
  <c r="AGH543"/>
  <c r="AGN543" s="1"/>
  <c r="AGH541"/>
  <c r="AGN541" s="1"/>
  <c r="AGH539"/>
  <c r="AGN539" s="1"/>
  <c r="AGH537"/>
  <c r="AGN537" s="1"/>
  <c r="AGH535"/>
  <c r="AGN535" s="1"/>
  <c r="AGH533"/>
  <c r="AGN533" s="1"/>
  <c r="AGH555"/>
  <c r="AGN555" s="1"/>
  <c r="AGH551"/>
  <c r="AGN551" s="1"/>
  <c r="AGH556"/>
  <c r="AGN556" s="1"/>
  <c r="AGH552"/>
  <c r="AGN552" s="1"/>
  <c r="AGH546"/>
  <c r="AGN546" s="1"/>
  <c r="AGH544"/>
  <c r="AGN544" s="1"/>
  <c r="AGH542"/>
  <c r="AGN542" s="1"/>
  <c r="AGH540"/>
  <c r="AGN540" s="1"/>
  <c r="AGH538"/>
  <c r="AGN538" s="1"/>
  <c r="AGH536"/>
  <c r="AGN536" s="1"/>
  <c r="AGH534"/>
  <c r="AGN534" s="1"/>
  <c r="AGH557"/>
  <c r="AGN557" s="1"/>
  <c r="AGH553"/>
  <c r="AGN553" s="1"/>
  <c r="AGH549"/>
  <c r="AGN549" s="1"/>
  <c r="AER558"/>
  <c r="AEX558" s="1"/>
  <c r="AER554"/>
  <c r="AEX554" s="1"/>
  <c r="AER550"/>
  <c r="AEX550" s="1"/>
  <c r="AER545"/>
  <c r="AEX545" s="1"/>
  <c r="AER543"/>
  <c r="AEX543" s="1"/>
  <c r="AER541"/>
  <c r="AEX541" s="1"/>
  <c r="AER539"/>
  <c r="AEX539" s="1"/>
  <c r="AER537"/>
  <c r="AEX537" s="1"/>
  <c r="AER535"/>
  <c r="AEX535" s="1"/>
  <c r="AER533"/>
  <c r="AEX533" s="1"/>
  <c r="AER555"/>
  <c r="AEX555" s="1"/>
  <c r="AER551"/>
  <c r="AEX551" s="1"/>
  <c r="AER556"/>
  <c r="AEX556" s="1"/>
  <c r="AER552"/>
  <c r="AEX552" s="1"/>
  <c r="AER546"/>
  <c r="AEX546" s="1"/>
  <c r="AER544"/>
  <c r="AEX544" s="1"/>
  <c r="AER542"/>
  <c r="AEX542" s="1"/>
  <c r="AER540"/>
  <c r="AEX540" s="1"/>
  <c r="AER538"/>
  <c r="AEX538" s="1"/>
  <c r="AER536"/>
  <c r="AEX536" s="1"/>
  <c r="AER534"/>
  <c r="AEX534" s="1"/>
  <c r="AER557"/>
  <c r="AEX557" s="1"/>
  <c r="AER553"/>
  <c r="AEX553" s="1"/>
  <c r="AER549"/>
  <c r="AEX549" s="1"/>
  <c r="UZ556"/>
  <c r="VF556" s="1"/>
  <c r="UZ552"/>
  <c r="VF552" s="1"/>
  <c r="UZ546"/>
  <c r="VF546" s="1"/>
  <c r="UZ544"/>
  <c r="VF544" s="1"/>
  <c r="UZ542"/>
  <c r="VF542" s="1"/>
  <c r="UZ540"/>
  <c r="VF540" s="1"/>
  <c r="UZ538"/>
  <c r="VF538" s="1"/>
  <c r="UZ536"/>
  <c r="VF536" s="1"/>
  <c r="UZ534"/>
  <c r="VF534" s="1"/>
  <c r="UZ557"/>
  <c r="VF557" s="1"/>
  <c r="UZ553"/>
  <c r="VF553" s="1"/>
  <c r="UZ549"/>
  <c r="VF549" s="1"/>
  <c r="UZ558"/>
  <c r="VF558" s="1"/>
  <c r="UZ554"/>
  <c r="VF554" s="1"/>
  <c r="UZ550"/>
  <c r="VF550" s="1"/>
  <c r="UZ545"/>
  <c r="VF545" s="1"/>
  <c r="UZ543"/>
  <c r="VF543" s="1"/>
  <c r="UZ541"/>
  <c r="VF541" s="1"/>
  <c r="UZ539"/>
  <c r="VF539" s="1"/>
  <c r="UZ537"/>
  <c r="VF537" s="1"/>
  <c r="UZ535"/>
  <c r="VF535" s="1"/>
  <c r="UZ533"/>
  <c r="VF533" s="1"/>
  <c r="UZ555"/>
  <c r="VF555" s="1"/>
  <c r="UZ551"/>
  <c r="VF551" s="1"/>
  <c r="AOH557"/>
  <c r="AON557" s="1"/>
  <c r="AOH553"/>
  <c r="AON553" s="1"/>
  <c r="AOH549"/>
  <c r="AON549" s="1"/>
  <c r="AOH556"/>
  <c r="AON556" s="1"/>
  <c r="AOH552"/>
  <c r="AON552" s="1"/>
  <c r="AOH546"/>
  <c r="AON546" s="1"/>
  <c r="AOH544"/>
  <c r="AON544" s="1"/>
  <c r="AOH542"/>
  <c r="AON542" s="1"/>
  <c r="AOH540"/>
  <c r="AON540" s="1"/>
  <c r="AOH538"/>
  <c r="AON538" s="1"/>
  <c r="AOH536"/>
  <c r="AON536" s="1"/>
  <c r="AOH534"/>
  <c r="AON534" s="1"/>
  <c r="AOH555"/>
  <c r="AON555" s="1"/>
  <c r="AOH551"/>
  <c r="AON551" s="1"/>
  <c r="AOH558"/>
  <c r="AON558" s="1"/>
  <c r="AOH554"/>
  <c r="AON554" s="1"/>
  <c r="AOH550"/>
  <c r="AON550" s="1"/>
  <c r="AOH545"/>
  <c r="AON545" s="1"/>
  <c r="AOH543"/>
  <c r="AON543" s="1"/>
  <c r="AOH541"/>
  <c r="AON541" s="1"/>
  <c r="AOH539"/>
  <c r="AON539" s="1"/>
  <c r="AOH537"/>
  <c r="AON537" s="1"/>
  <c r="AOH535"/>
  <c r="AON535" s="1"/>
  <c r="AOH533"/>
  <c r="AON533" s="1"/>
  <c r="AUA557"/>
  <c r="AUG557" s="1"/>
  <c r="AUA553"/>
  <c r="AUG553" s="1"/>
  <c r="AUA549"/>
  <c r="AUG549" s="1"/>
  <c r="AUA556"/>
  <c r="AUG556" s="1"/>
  <c r="AUA552"/>
  <c r="AUG552" s="1"/>
  <c r="AUA546"/>
  <c r="AUG546" s="1"/>
  <c r="AUA544"/>
  <c r="AUG544" s="1"/>
  <c r="AUA542"/>
  <c r="AUG542" s="1"/>
  <c r="AUA540"/>
  <c r="AUG540" s="1"/>
  <c r="AUA538"/>
  <c r="AUG538" s="1"/>
  <c r="AUA536"/>
  <c r="AUG536" s="1"/>
  <c r="AUA534"/>
  <c r="AUG534" s="1"/>
  <c r="AUA555"/>
  <c r="AUG555" s="1"/>
  <c r="AUA551"/>
  <c r="AUG551" s="1"/>
  <c r="AUA558"/>
  <c r="AUG558" s="1"/>
  <c r="AUA554"/>
  <c r="AUG554" s="1"/>
  <c r="AUA550"/>
  <c r="AUG550" s="1"/>
  <c r="AUA545"/>
  <c r="AUG545" s="1"/>
  <c r="AUA543"/>
  <c r="AUG543" s="1"/>
  <c r="AUA541"/>
  <c r="AUG541" s="1"/>
  <c r="AUA539"/>
  <c r="AUG539" s="1"/>
  <c r="AUA537"/>
  <c r="AUG537" s="1"/>
  <c r="AUA535"/>
  <c r="AUG535" s="1"/>
  <c r="AUA533"/>
  <c r="AUG533" s="1"/>
  <c r="ZV555"/>
  <c r="AAB555" s="1"/>
  <c r="ZV551"/>
  <c r="AAB551" s="1"/>
  <c r="ZV558"/>
  <c r="AAB558" s="1"/>
  <c r="ZV554"/>
  <c r="AAB554" s="1"/>
  <c r="ZV550"/>
  <c r="AAB550" s="1"/>
  <c r="ZV545"/>
  <c r="AAB545" s="1"/>
  <c r="ZV543"/>
  <c r="AAB543" s="1"/>
  <c r="ZV541"/>
  <c r="AAB541" s="1"/>
  <c r="ZV539"/>
  <c r="AAB539" s="1"/>
  <c r="ZV537"/>
  <c r="AAB537" s="1"/>
  <c r="ZV535"/>
  <c r="AAB535" s="1"/>
  <c r="ZV533"/>
  <c r="AAB533" s="1"/>
  <c r="ZV557"/>
  <c r="AAB557" s="1"/>
  <c r="ZV553"/>
  <c r="AAB553" s="1"/>
  <c r="ZV549"/>
  <c r="AAB549" s="1"/>
  <c r="ZV556"/>
  <c r="AAB556" s="1"/>
  <c r="ZV552"/>
  <c r="AAB552" s="1"/>
  <c r="ZV546"/>
  <c r="AAB546" s="1"/>
  <c r="ZV544"/>
  <c r="AAB544" s="1"/>
  <c r="ZV542"/>
  <c r="AAB542" s="1"/>
  <c r="ZV540"/>
  <c r="AAB540" s="1"/>
  <c r="ZV538"/>
  <c r="AAB538" s="1"/>
  <c r="ZV536"/>
  <c r="AAB536" s="1"/>
  <c r="ZV534"/>
  <c r="AAB534" s="1"/>
  <c r="JO545"/>
  <c r="JU545" s="1"/>
  <c r="JO543"/>
  <c r="JU543" s="1"/>
  <c r="JO541"/>
  <c r="JU541" s="1"/>
  <c r="JO539"/>
  <c r="JU539" s="1"/>
  <c r="JO537"/>
  <c r="JU537" s="1"/>
  <c r="JO535"/>
  <c r="JU535" s="1"/>
  <c r="JO533"/>
  <c r="JU533" s="1"/>
  <c r="JO546"/>
  <c r="JU546" s="1"/>
  <c r="JO544"/>
  <c r="JU544" s="1"/>
  <c r="JO542"/>
  <c r="JU542" s="1"/>
  <c r="JO540"/>
  <c r="JU540" s="1"/>
  <c r="JO538"/>
  <c r="JU538" s="1"/>
  <c r="JO536"/>
  <c r="JU536" s="1"/>
  <c r="JO534"/>
  <c r="JU534" s="1"/>
  <c r="KH545"/>
  <c r="KN545" s="1"/>
  <c r="KH543"/>
  <c r="KN543" s="1"/>
  <c r="KH541"/>
  <c r="KN541" s="1"/>
  <c r="KH539"/>
  <c r="KN539" s="1"/>
  <c r="KH537"/>
  <c r="KN537" s="1"/>
  <c r="KH535"/>
  <c r="KN535" s="1"/>
  <c r="KH533"/>
  <c r="KN533" s="1"/>
  <c r="KH546"/>
  <c r="KN546" s="1"/>
  <c r="KH544"/>
  <c r="KN544" s="1"/>
  <c r="KH542"/>
  <c r="KN542" s="1"/>
  <c r="KH540"/>
  <c r="KN540" s="1"/>
  <c r="KH538"/>
  <c r="KN538" s="1"/>
  <c r="KH536"/>
  <c r="KN536" s="1"/>
  <c r="KH534"/>
  <c r="KN534" s="1"/>
  <c r="LY545"/>
  <c r="ME545" s="1"/>
  <c r="LY543"/>
  <c r="ME543" s="1"/>
  <c r="LY541"/>
  <c r="ME541" s="1"/>
  <c r="LY539"/>
  <c r="ME539" s="1"/>
  <c r="LY537"/>
  <c r="ME537" s="1"/>
  <c r="LY535"/>
  <c r="ME535" s="1"/>
  <c r="LY533"/>
  <c r="ME533" s="1"/>
  <c r="LY546"/>
  <c r="ME546" s="1"/>
  <c r="LY544"/>
  <c r="ME544" s="1"/>
  <c r="LY542"/>
  <c r="ME542" s="1"/>
  <c r="LY540"/>
  <c r="ME540" s="1"/>
  <c r="LY538"/>
  <c r="ME538" s="1"/>
  <c r="LY536"/>
  <c r="ME536" s="1"/>
  <c r="LY534"/>
  <c r="ME534" s="1"/>
  <c r="NR555"/>
  <c r="NX555" s="1"/>
  <c r="NR551"/>
  <c r="NX551" s="1"/>
  <c r="NR558"/>
  <c r="NX558" s="1"/>
  <c r="NR554"/>
  <c r="NX554" s="1"/>
  <c r="NR550"/>
  <c r="NX550" s="1"/>
  <c r="NR545"/>
  <c r="NX545" s="1"/>
  <c r="NR543"/>
  <c r="NX543" s="1"/>
  <c r="NR541"/>
  <c r="NX541" s="1"/>
  <c r="NR539"/>
  <c r="NX539" s="1"/>
  <c r="NR537"/>
  <c r="NX537" s="1"/>
  <c r="NR535"/>
  <c r="NX535" s="1"/>
  <c r="NR533"/>
  <c r="NX533" s="1"/>
  <c r="NR557"/>
  <c r="NX557" s="1"/>
  <c r="NR553"/>
  <c r="NX553" s="1"/>
  <c r="NR549"/>
  <c r="NX549" s="1"/>
  <c r="NR556"/>
  <c r="NX556" s="1"/>
  <c r="NR552"/>
  <c r="NX552" s="1"/>
  <c r="NR546"/>
  <c r="NX546" s="1"/>
  <c r="NR544"/>
  <c r="NX544" s="1"/>
  <c r="NR542"/>
  <c r="NX542" s="1"/>
  <c r="NR540"/>
  <c r="NX540" s="1"/>
  <c r="NR538"/>
  <c r="NX538" s="1"/>
  <c r="NR536"/>
  <c r="NX536" s="1"/>
  <c r="NR534"/>
  <c r="NX534" s="1"/>
  <c r="OM555"/>
  <c r="OS555" s="1"/>
  <c r="OM551"/>
  <c r="OS551" s="1"/>
  <c r="OM558"/>
  <c r="OS558" s="1"/>
  <c r="OM554"/>
  <c r="OS554" s="1"/>
  <c r="OM550"/>
  <c r="OS550" s="1"/>
  <c r="OM545"/>
  <c r="OS545" s="1"/>
  <c r="OM543"/>
  <c r="OS543" s="1"/>
  <c r="OM541"/>
  <c r="OS541" s="1"/>
  <c r="OM539"/>
  <c r="OS539" s="1"/>
  <c r="OM537"/>
  <c r="OS537" s="1"/>
  <c r="OM535"/>
  <c r="OS535" s="1"/>
  <c r="OM533"/>
  <c r="OS533" s="1"/>
  <c r="OM557"/>
  <c r="OS557" s="1"/>
  <c r="OM553"/>
  <c r="OS553" s="1"/>
  <c r="OM549"/>
  <c r="OS549" s="1"/>
  <c r="OM556"/>
  <c r="OS556" s="1"/>
  <c r="OM552"/>
  <c r="OS552" s="1"/>
  <c r="OM546"/>
  <c r="OS546" s="1"/>
  <c r="OM544"/>
  <c r="OS544" s="1"/>
  <c r="OM542"/>
  <c r="OS542" s="1"/>
  <c r="OM540"/>
  <c r="OS540" s="1"/>
  <c r="OM538"/>
  <c r="OS538" s="1"/>
  <c r="OM536"/>
  <c r="OS536" s="1"/>
  <c r="OM534"/>
  <c r="OS534" s="1"/>
  <c r="QT545"/>
  <c r="QZ545" s="1"/>
  <c r="QT543"/>
  <c r="QZ543" s="1"/>
  <c r="QT541"/>
  <c r="QZ541" s="1"/>
  <c r="QT539"/>
  <c r="QZ539" s="1"/>
  <c r="QT537"/>
  <c r="QZ537" s="1"/>
  <c r="QT535"/>
  <c r="QZ535" s="1"/>
  <c r="QT533"/>
  <c r="QZ533" s="1"/>
  <c r="QT546"/>
  <c r="QZ546" s="1"/>
  <c r="QT544"/>
  <c r="QZ544" s="1"/>
  <c r="QT542"/>
  <c r="QZ542" s="1"/>
  <c r="QT540"/>
  <c r="QZ540" s="1"/>
  <c r="QT538"/>
  <c r="QZ538" s="1"/>
  <c r="QT536"/>
  <c r="QZ536" s="1"/>
  <c r="QT534"/>
  <c r="QZ534" s="1"/>
  <c r="TE545"/>
  <c r="TK545" s="1"/>
  <c r="TE543"/>
  <c r="TK543" s="1"/>
  <c r="TE541"/>
  <c r="TK541" s="1"/>
  <c r="TE539"/>
  <c r="TK539" s="1"/>
  <c r="TE537"/>
  <c r="TK537" s="1"/>
  <c r="TE535"/>
  <c r="TK535" s="1"/>
  <c r="TE533"/>
  <c r="TK533" s="1"/>
  <c r="TE546"/>
  <c r="TK546" s="1"/>
  <c r="TE544"/>
  <c r="TK544" s="1"/>
  <c r="TE542"/>
  <c r="TK542" s="1"/>
  <c r="TE540"/>
  <c r="TK540" s="1"/>
  <c r="TE538"/>
  <c r="TK538" s="1"/>
  <c r="TE536"/>
  <c r="TK536" s="1"/>
  <c r="TE534"/>
  <c r="TK534" s="1"/>
  <c r="AUR546"/>
  <c r="AUX546" s="1"/>
  <c r="AUR544"/>
  <c r="AUX544" s="1"/>
  <c r="AUR542"/>
  <c r="AUX542" s="1"/>
  <c r="AUR540"/>
  <c r="AUX540" s="1"/>
  <c r="AUR538"/>
  <c r="AUX538" s="1"/>
  <c r="AUR536"/>
  <c r="AUX536" s="1"/>
  <c r="AUR534"/>
  <c r="AUX534" s="1"/>
  <c r="AUR545"/>
  <c r="AUX545" s="1"/>
  <c r="AUR543"/>
  <c r="AUX543" s="1"/>
  <c r="AUR541"/>
  <c r="AUX541" s="1"/>
  <c r="AUR539"/>
  <c r="AUX539" s="1"/>
  <c r="AUR537"/>
  <c r="AUX537" s="1"/>
  <c r="AUR535"/>
  <c r="AUX535" s="1"/>
  <c r="AUR533"/>
  <c r="AUX533" s="1"/>
  <c r="APA546"/>
  <c r="APG546" s="1"/>
  <c r="APA544"/>
  <c r="APG544" s="1"/>
  <c r="APA542"/>
  <c r="APG542" s="1"/>
  <c r="APA540"/>
  <c r="APG540" s="1"/>
  <c r="APA538"/>
  <c r="APG538" s="1"/>
  <c r="APA536"/>
  <c r="APG536" s="1"/>
  <c r="APA534"/>
  <c r="APG534" s="1"/>
  <c r="APA545"/>
  <c r="APG545" s="1"/>
  <c r="APA543"/>
  <c r="APG543" s="1"/>
  <c r="APA541"/>
  <c r="APG541" s="1"/>
  <c r="APA539"/>
  <c r="APG539" s="1"/>
  <c r="APA537"/>
  <c r="APG537" s="1"/>
  <c r="APA535"/>
  <c r="APG535" s="1"/>
  <c r="APA533"/>
  <c r="APG533" s="1"/>
  <c r="AQQ546"/>
  <c r="AQW546" s="1"/>
  <c r="AQQ544"/>
  <c r="AQW544" s="1"/>
  <c r="AQQ542"/>
  <c r="AQW542" s="1"/>
  <c r="AQQ540"/>
  <c r="AQW540" s="1"/>
  <c r="AQQ538"/>
  <c r="AQW538" s="1"/>
  <c r="AQQ536"/>
  <c r="AQW536" s="1"/>
  <c r="AQQ534"/>
  <c r="AQW534" s="1"/>
  <c r="AQQ545"/>
  <c r="AQW545" s="1"/>
  <c r="AQQ543"/>
  <c r="AQW543" s="1"/>
  <c r="AQQ541"/>
  <c r="AQW541" s="1"/>
  <c r="AQQ539"/>
  <c r="AQW539" s="1"/>
  <c r="AQQ537"/>
  <c r="AQW537" s="1"/>
  <c r="AQQ535"/>
  <c r="AQW535" s="1"/>
  <c r="AQQ533"/>
  <c r="AQW533" s="1"/>
  <c r="AGD546"/>
  <c r="AGJ546" s="1"/>
  <c r="AGD544"/>
  <c r="AGJ544" s="1"/>
  <c r="AGD542"/>
  <c r="AGJ542" s="1"/>
  <c r="AGD540"/>
  <c r="AGJ540" s="1"/>
  <c r="AGD538"/>
  <c r="AGJ538" s="1"/>
  <c r="AGD536"/>
  <c r="AGJ536" s="1"/>
  <c r="AGD534"/>
  <c r="AGJ534" s="1"/>
  <c r="AGD545"/>
  <c r="AGJ545" s="1"/>
  <c r="AGD543"/>
  <c r="AGJ543" s="1"/>
  <c r="AGD541"/>
  <c r="AGJ541" s="1"/>
  <c r="AGD539"/>
  <c r="AGJ539" s="1"/>
  <c r="AGD537"/>
  <c r="AGJ537" s="1"/>
  <c r="AGD535"/>
  <c r="AGJ535" s="1"/>
  <c r="AGD533"/>
  <c r="AGJ533" s="1"/>
  <c r="AJJ545"/>
  <c r="AJP545" s="1"/>
  <c r="AJJ543"/>
  <c r="AJP543" s="1"/>
  <c r="AJJ541"/>
  <c r="AJP541" s="1"/>
  <c r="AJJ539"/>
  <c r="AJP539" s="1"/>
  <c r="AJJ537"/>
  <c r="AJP537" s="1"/>
  <c r="AJJ535"/>
  <c r="AJP535" s="1"/>
  <c r="AJJ533"/>
  <c r="AJP533" s="1"/>
  <c r="AJJ546"/>
  <c r="AJP546" s="1"/>
  <c r="AJJ544"/>
  <c r="AJP544" s="1"/>
  <c r="AJJ542"/>
  <c r="AJP542" s="1"/>
  <c r="AJJ540"/>
  <c r="AJP540" s="1"/>
  <c r="AJJ538"/>
  <c r="AJP538" s="1"/>
  <c r="AJJ536"/>
  <c r="AJP536" s="1"/>
  <c r="AJJ534"/>
  <c r="AJP534" s="1"/>
  <c r="AAM545"/>
  <c r="AAS545" s="1"/>
  <c r="AAM543"/>
  <c r="AAS543" s="1"/>
  <c r="AAM541"/>
  <c r="AAS541" s="1"/>
  <c r="AAM539"/>
  <c r="AAS539" s="1"/>
  <c r="AAM537"/>
  <c r="AAS537" s="1"/>
  <c r="AAM535"/>
  <c r="AAS535" s="1"/>
  <c r="AAM533"/>
  <c r="AAS533" s="1"/>
  <c r="AAM546"/>
  <c r="AAS546" s="1"/>
  <c r="AAM544"/>
  <c r="AAS544" s="1"/>
  <c r="AAM542"/>
  <c r="AAS542" s="1"/>
  <c r="AAM540"/>
  <c r="AAS540" s="1"/>
  <c r="AAM538"/>
  <c r="AAS538" s="1"/>
  <c r="AAM536"/>
  <c r="AAS536" s="1"/>
  <c r="AAM534"/>
  <c r="AAS534" s="1"/>
  <c r="AHT546"/>
  <c r="AHZ546" s="1"/>
  <c r="AHT544"/>
  <c r="AHZ544" s="1"/>
  <c r="AHT542"/>
  <c r="AHZ542" s="1"/>
  <c r="AHT540"/>
  <c r="AHZ540" s="1"/>
  <c r="AHT538"/>
  <c r="AHZ538" s="1"/>
  <c r="AHT536"/>
  <c r="AHZ536" s="1"/>
  <c r="AHT534"/>
  <c r="AHZ534" s="1"/>
  <c r="AHT545"/>
  <c r="AHZ545" s="1"/>
  <c r="AHT543"/>
  <c r="AHZ543" s="1"/>
  <c r="AHT541"/>
  <c r="AHZ541" s="1"/>
  <c r="AHT539"/>
  <c r="AHZ539" s="1"/>
  <c r="AHT537"/>
  <c r="AHZ537" s="1"/>
  <c r="AHT535"/>
  <c r="AHZ535" s="1"/>
  <c r="AHT533"/>
  <c r="AHZ533" s="1"/>
  <c r="ACC546"/>
  <c r="ACI546" s="1"/>
  <c r="ACC544"/>
  <c r="ACI544" s="1"/>
  <c r="ACC542"/>
  <c r="ACI542" s="1"/>
  <c r="ACC540"/>
  <c r="ACI540" s="1"/>
  <c r="ACC538"/>
  <c r="ACI538" s="1"/>
  <c r="ACC536"/>
  <c r="ACI536" s="1"/>
  <c r="ACC534"/>
  <c r="ACI534" s="1"/>
  <c r="ACC545"/>
  <c r="ACI545" s="1"/>
  <c r="ACC543"/>
  <c r="ACI543" s="1"/>
  <c r="ACC541"/>
  <c r="ACI541" s="1"/>
  <c r="ACC539"/>
  <c r="ACI539" s="1"/>
  <c r="ACC537"/>
  <c r="ACI537" s="1"/>
  <c r="ACC535"/>
  <c r="ACI535" s="1"/>
  <c r="ACC533"/>
  <c r="ACI533" s="1"/>
  <c r="VQ545"/>
  <c r="VW545" s="1"/>
  <c r="VQ543"/>
  <c r="VW543" s="1"/>
  <c r="VQ541"/>
  <c r="VW541" s="1"/>
  <c r="VQ539"/>
  <c r="VW539" s="1"/>
  <c r="VQ537"/>
  <c r="VW537" s="1"/>
  <c r="VQ535"/>
  <c r="VW535" s="1"/>
  <c r="VQ533"/>
  <c r="VW533" s="1"/>
  <c r="VQ546"/>
  <c r="VW546" s="1"/>
  <c r="VQ544"/>
  <c r="VW544" s="1"/>
  <c r="VQ542"/>
  <c r="VW542" s="1"/>
  <c r="VQ540"/>
  <c r="VW540" s="1"/>
  <c r="VQ538"/>
  <c r="VW538" s="1"/>
  <c r="VQ536"/>
  <c r="VW536" s="1"/>
  <c r="VQ534"/>
  <c r="VW534" s="1"/>
  <c r="ADV533"/>
  <c r="AEB533" s="1"/>
  <c r="ADV555"/>
  <c r="AEB555" s="1"/>
  <c r="ADV551"/>
  <c r="AEB551" s="1"/>
  <c r="ADV558"/>
  <c r="AEB558" s="1"/>
  <c r="ADV554"/>
  <c r="AEB554" s="1"/>
  <c r="ADV550"/>
  <c r="AEB550" s="1"/>
  <c r="ADV545"/>
  <c r="AEB545" s="1"/>
  <c r="ADV543"/>
  <c r="AEB543" s="1"/>
  <c r="ADV541"/>
  <c r="AEB541" s="1"/>
  <c r="ADV539"/>
  <c r="AEB539" s="1"/>
  <c r="ADV537"/>
  <c r="AEB537" s="1"/>
  <c r="ADV535"/>
  <c r="AEB535" s="1"/>
  <c r="ADV557"/>
  <c r="AEB557" s="1"/>
  <c r="ADV553"/>
  <c r="AEB553" s="1"/>
  <c r="ADV549"/>
  <c r="AEB549" s="1"/>
  <c r="ADV556"/>
  <c r="AEB556" s="1"/>
  <c r="ADV552"/>
  <c r="AEB552" s="1"/>
  <c r="ADV546"/>
  <c r="AEB546" s="1"/>
  <c r="ADV544"/>
  <c r="AEB544" s="1"/>
  <c r="ADV542"/>
  <c r="AEB542" s="1"/>
  <c r="ADV540"/>
  <c r="AEB540" s="1"/>
  <c r="ADV538"/>
  <c r="AEB538" s="1"/>
  <c r="ADV536"/>
  <c r="AEB536" s="1"/>
  <c r="ADV534"/>
  <c r="AEB534" s="1"/>
  <c r="LH543"/>
  <c r="LN543" s="1"/>
  <c r="LH536"/>
  <c r="LN536" s="1"/>
  <c r="LZ545"/>
  <c r="MF545" s="1"/>
  <c r="LZ543"/>
  <c r="MF543" s="1"/>
  <c r="LZ541"/>
  <c r="MF541" s="1"/>
  <c r="LZ539"/>
  <c r="MF539" s="1"/>
  <c r="LZ537"/>
  <c r="MF537" s="1"/>
  <c r="LZ535"/>
  <c r="MF535" s="1"/>
  <c r="LZ533"/>
  <c r="MF533" s="1"/>
  <c r="LZ546"/>
  <c r="MF546" s="1"/>
  <c r="LZ544"/>
  <c r="MF544" s="1"/>
  <c r="LZ542"/>
  <c r="MF542" s="1"/>
  <c r="LZ540"/>
  <c r="MF540" s="1"/>
  <c r="LZ538"/>
  <c r="MF538" s="1"/>
  <c r="LZ536"/>
  <c r="MF536" s="1"/>
  <c r="LZ534"/>
  <c r="MF534" s="1"/>
  <c r="MT545"/>
  <c r="MZ545" s="1"/>
  <c r="MT543"/>
  <c r="MZ543" s="1"/>
  <c r="MT541"/>
  <c r="MZ541" s="1"/>
  <c r="MT539"/>
  <c r="MZ539" s="1"/>
  <c r="MT537"/>
  <c r="MZ537" s="1"/>
  <c r="MT535"/>
  <c r="MZ535" s="1"/>
  <c r="MT533"/>
  <c r="MZ533" s="1"/>
  <c r="MT546"/>
  <c r="MZ546" s="1"/>
  <c r="MT544"/>
  <c r="MZ544" s="1"/>
  <c r="MT542"/>
  <c r="MZ542" s="1"/>
  <c r="MT540"/>
  <c r="MZ540" s="1"/>
  <c r="MT538"/>
  <c r="MZ538" s="1"/>
  <c r="MT536"/>
  <c r="MZ536" s="1"/>
  <c r="MT534"/>
  <c r="MZ534" s="1"/>
  <c r="NS558"/>
  <c r="NY558" s="1"/>
  <c r="NS554"/>
  <c r="NY554" s="1"/>
  <c r="NS550"/>
  <c r="NY550" s="1"/>
  <c r="NS545"/>
  <c r="NY545" s="1"/>
  <c r="NS543"/>
  <c r="NY543" s="1"/>
  <c r="NS541"/>
  <c r="NY541" s="1"/>
  <c r="NS539"/>
  <c r="NY539" s="1"/>
  <c r="NS537"/>
  <c r="NY537" s="1"/>
  <c r="NS535"/>
  <c r="NY535" s="1"/>
  <c r="NS533"/>
  <c r="NY533" s="1"/>
  <c r="NS555"/>
  <c r="NY555" s="1"/>
  <c r="NS551"/>
  <c r="NY551" s="1"/>
  <c r="NS556"/>
  <c r="NY556" s="1"/>
  <c r="NS552"/>
  <c r="NY552" s="1"/>
  <c r="NS546"/>
  <c r="NY546" s="1"/>
  <c r="NS544"/>
  <c r="NY544" s="1"/>
  <c r="NS542"/>
  <c r="NY542" s="1"/>
  <c r="NS540"/>
  <c r="NY540" s="1"/>
  <c r="NS538"/>
  <c r="NY538" s="1"/>
  <c r="NS536"/>
  <c r="NY536" s="1"/>
  <c r="NS534"/>
  <c r="NY534" s="1"/>
  <c r="NS557"/>
  <c r="NY557" s="1"/>
  <c r="NS553"/>
  <c r="NY553" s="1"/>
  <c r="NS549"/>
  <c r="NY549" s="1"/>
  <c r="PF546"/>
  <c r="PL546" s="1"/>
  <c r="PF544"/>
  <c r="PL544" s="1"/>
  <c r="PF542"/>
  <c r="PL542" s="1"/>
  <c r="PF540"/>
  <c r="PL540" s="1"/>
  <c r="PF538"/>
  <c r="PL538" s="1"/>
  <c r="PF536"/>
  <c r="PL536" s="1"/>
  <c r="PF534"/>
  <c r="PL534" s="1"/>
  <c r="PF545"/>
  <c r="PL545" s="1"/>
  <c r="PF543"/>
  <c r="PL543" s="1"/>
  <c r="PF541"/>
  <c r="PL541" s="1"/>
  <c r="PF539"/>
  <c r="PL539" s="1"/>
  <c r="PF537"/>
  <c r="PL537" s="1"/>
  <c r="PF535"/>
  <c r="PL535" s="1"/>
  <c r="PF533"/>
  <c r="PL533" s="1"/>
  <c r="PY545"/>
  <c r="QE545" s="1"/>
  <c r="PY543"/>
  <c r="QE543" s="1"/>
  <c r="PY541"/>
  <c r="QE541" s="1"/>
  <c r="PY539"/>
  <c r="QE539" s="1"/>
  <c r="PY537"/>
  <c r="QE537" s="1"/>
  <c r="PY535"/>
  <c r="QE535" s="1"/>
  <c r="PY546"/>
  <c r="QE546" s="1"/>
  <c r="PY544"/>
  <c r="QE544" s="1"/>
  <c r="PY542"/>
  <c r="QE542" s="1"/>
  <c r="PY540"/>
  <c r="QE540" s="1"/>
  <c r="PY538"/>
  <c r="QE538" s="1"/>
  <c r="PY536"/>
  <c r="QE536" s="1"/>
  <c r="PY534"/>
  <c r="QE534" s="1"/>
  <c r="PY533"/>
  <c r="QE533" s="1"/>
  <c r="QU545"/>
  <c r="RA545" s="1"/>
  <c r="QU543"/>
  <c r="RA543" s="1"/>
  <c r="QU541"/>
  <c r="RA541" s="1"/>
  <c r="QU539"/>
  <c r="RA539" s="1"/>
  <c r="QU537"/>
  <c r="RA537" s="1"/>
  <c r="QU535"/>
  <c r="RA535" s="1"/>
  <c r="QU533"/>
  <c r="RA533" s="1"/>
  <c r="QU546"/>
  <c r="RA546" s="1"/>
  <c r="QU544"/>
  <c r="RA544" s="1"/>
  <c r="QU542"/>
  <c r="RA542" s="1"/>
  <c r="QU540"/>
  <c r="RA540" s="1"/>
  <c r="QU538"/>
  <c r="RA538" s="1"/>
  <c r="QU536"/>
  <c r="RA536" s="1"/>
  <c r="QU534"/>
  <c r="RA534" s="1"/>
  <c r="SN541"/>
  <c r="ST541" s="1"/>
  <c r="SN556"/>
  <c r="ST556" s="1"/>
  <c r="SN534"/>
  <c r="ST534" s="1"/>
  <c r="AUQ545"/>
  <c r="AUW545" s="1"/>
  <c r="AUQ543"/>
  <c r="AUW543" s="1"/>
  <c r="AUQ541"/>
  <c r="AUW541" s="1"/>
  <c r="AUQ539"/>
  <c r="AUW539" s="1"/>
  <c r="AUQ537"/>
  <c r="AUW537" s="1"/>
  <c r="AUQ535"/>
  <c r="AUW535" s="1"/>
  <c r="AUQ533"/>
  <c r="AUW533" s="1"/>
  <c r="AUQ546"/>
  <c r="AUW546" s="1"/>
  <c r="AUQ544"/>
  <c r="AUW544" s="1"/>
  <c r="AUQ542"/>
  <c r="AUW542" s="1"/>
  <c r="AUQ540"/>
  <c r="AUW540" s="1"/>
  <c r="AUQ538"/>
  <c r="AUW538" s="1"/>
  <c r="AUQ536"/>
  <c r="AUW536" s="1"/>
  <c r="AUQ534"/>
  <c r="AUW534" s="1"/>
  <c r="AQP546"/>
  <c r="AQV546" s="1"/>
  <c r="AQP544"/>
  <c r="AQV544" s="1"/>
  <c r="AQP542"/>
  <c r="AQV542" s="1"/>
  <c r="AQP540"/>
  <c r="AQV540" s="1"/>
  <c r="AQP538"/>
  <c r="AQV538" s="1"/>
  <c r="AQP536"/>
  <c r="AQV536" s="1"/>
  <c r="AQP534"/>
  <c r="AQV534" s="1"/>
  <c r="AQP545"/>
  <c r="AQV545" s="1"/>
  <c r="AQP543"/>
  <c r="AQV543" s="1"/>
  <c r="AQP541"/>
  <c r="AQV541" s="1"/>
  <c r="AQP539"/>
  <c r="AQV539" s="1"/>
  <c r="AQP537"/>
  <c r="AQV537" s="1"/>
  <c r="AQP535"/>
  <c r="AQV535" s="1"/>
  <c r="AQP533"/>
  <c r="AQV533" s="1"/>
  <c r="AMO546"/>
  <c r="AMU546" s="1"/>
  <c r="AMO544"/>
  <c r="AMU544" s="1"/>
  <c r="AMO542"/>
  <c r="AMU542" s="1"/>
  <c r="AMO540"/>
  <c r="AMU540" s="1"/>
  <c r="AMO538"/>
  <c r="AMU538" s="1"/>
  <c r="AMO536"/>
  <c r="AMU536" s="1"/>
  <c r="AMO534"/>
  <c r="AMU534" s="1"/>
  <c r="AMO545"/>
  <c r="AMU545" s="1"/>
  <c r="AMO543"/>
  <c r="AMU543" s="1"/>
  <c r="AMO541"/>
  <c r="AMU541" s="1"/>
  <c r="AMO539"/>
  <c r="AMU539" s="1"/>
  <c r="AMO537"/>
  <c r="AMU537" s="1"/>
  <c r="AMO535"/>
  <c r="AMU535" s="1"/>
  <c r="AMO533"/>
  <c r="AMU533" s="1"/>
  <c r="AKD545"/>
  <c r="AKJ545" s="1"/>
  <c r="AKD543"/>
  <c r="AKJ543" s="1"/>
  <c r="AKD541"/>
  <c r="AKJ541" s="1"/>
  <c r="AKD539"/>
  <c r="AKJ539" s="1"/>
  <c r="AKD537"/>
  <c r="AKJ537" s="1"/>
  <c r="AKD535"/>
  <c r="AKJ535" s="1"/>
  <c r="AKD533"/>
  <c r="AKJ533" s="1"/>
  <c r="AKD546"/>
  <c r="AKJ546" s="1"/>
  <c r="AKD542"/>
  <c r="AKJ542" s="1"/>
  <c r="AKD538"/>
  <c r="AKJ538" s="1"/>
  <c r="AKD534"/>
  <c r="AKJ534" s="1"/>
  <c r="AKD544"/>
  <c r="AKJ544" s="1"/>
  <c r="AKD540"/>
  <c r="AKJ540" s="1"/>
  <c r="AKD536"/>
  <c r="AKJ536" s="1"/>
  <c r="AIN545"/>
  <c r="AIT545" s="1"/>
  <c r="AIN543"/>
  <c r="AIT543" s="1"/>
  <c r="AIN541"/>
  <c r="AIT541" s="1"/>
  <c r="AIN539"/>
  <c r="AIT539" s="1"/>
  <c r="AIN537"/>
  <c r="AIT537" s="1"/>
  <c r="AIN535"/>
  <c r="AIT535" s="1"/>
  <c r="AIN546"/>
  <c r="AIT546" s="1"/>
  <c r="AIN544"/>
  <c r="AIT544" s="1"/>
  <c r="AIN542"/>
  <c r="AIT542" s="1"/>
  <c r="AIN540"/>
  <c r="AIT540" s="1"/>
  <c r="AIN538"/>
  <c r="AIT538" s="1"/>
  <c r="AIN536"/>
  <c r="AIT536" s="1"/>
  <c r="AIN534"/>
  <c r="AIT534" s="1"/>
  <c r="AIN533"/>
  <c r="AIT533" s="1"/>
  <c r="YV545"/>
  <c r="ZB545" s="1"/>
  <c r="YV543"/>
  <c r="ZB543" s="1"/>
  <c r="YV541"/>
  <c r="ZB541" s="1"/>
  <c r="YV539"/>
  <c r="ZB539" s="1"/>
  <c r="YV537"/>
  <c r="ZB537" s="1"/>
  <c r="YV535"/>
  <c r="ZB535" s="1"/>
  <c r="YV546"/>
  <c r="ZB546" s="1"/>
  <c r="YV544"/>
  <c r="ZB544" s="1"/>
  <c r="YV542"/>
  <c r="ZB542" s="1"/>
  <c r="YV540"/>
  <c r="ZB540" s="1"/>
  <c r="YV538"/>
  <c r="ZB538" s="1"/>
  <c r="YV536"/>
  <c r="ZB536" s="1"/>
  <c r="YV534"/>
  <c r="ZB534" s="1"/>
  <c r="YV533"/>
  <c r="ZB533" s="1"/>
  <c r="UU545"/>
  <c r="VA545" s="1"/>
  <c r="UU543"/>
  <c r="VA543" s="1"/>
  <c r="UU541"/>
  <c r="VA541" s="1"/>
  <c r="UU539"/>
  <c r="VA539" s="1"/>
  <c r="UU537"/>
  <c r="VA537" s="1"/>
  <c r="UU535"/>
  <c r="VA535" s="1"/>
  <c r="UU533"/>
  <c r="VA533" s="1"/>
  <c r="UU546"/>
  <c r="VA546" s="1"/>
  <c r="UU544"/>
  <c r="VA544" s="1"/>
  <c r="UU542"/>
  <c r="VA542" s="1"/>
  <c r="UU540"/>
  <c r="VA540" s="1"/>
  <c r="UU538"/>
  <c r="VA538" s="1"/>
  <c r="UU536"/>
  <c r="VA536" s="1"/>
  <c r="UU534"/>
  <c r="VA534" s="1"/>
  <c r="ABG545"/>
  <c r="ABM545" s="1"/>
  <c r="ABG543"/>
  <c r="ABM543" s="1"/>
  <c r="ABG541"/>
  <c r="ABM541" s="1"/>
  <c r="ABG539"/>
  <c r="ABM539" s="1"/>
  <c r="ABG537"/>
  <c r="ABM537" s="1"/>
  <c r="ABG535"/>
  <c r="ABM535" s="1"/>
  <c r="ABG546"/>
  <c r="ABM546" s="1"/>
  <c r="ABG544"/>
  <c r="ABM544" s="1"/>
  <c r="ABG542"/>
  <c r="ABM542" s="1"/>
  <c r="ABG540"/>
  <c r="ABM540" s="1"/>
  <c r="ABG538"/>
  <c r="ABM538" s="1"/>
  <c r="ABG536"/>
  <c r="ABM536" s="1"/>
  <c r="ABG534"/>
  <c r="ABM534" s="1"/>
  <c r="ABG533"/>
  <c r="ABM533" s="1"/>
  <c r="TZ545"/>
  <c r="UF545" s="1"/>
  <c r="TZ543"/>
  <c r="UF543" s="1"/>
  <c r="TZ541"/>
  <c r="UF541" s="1"/>
  <c r="TZ539"/>
  <c r="UF539" s="1"/>
  <c r="TZ537"/>
  <c r="UF537" s="1"/>
  <c r="TZ535"/>
  <c r="UF535" s="1"/>
  <c r="TZ533"/>
  <c r="UF533" s="1"/>
  <c r="TZ546"/>
  <c r="UF546" s="1"/>
  <c r="TZ544"/>
  <c r="UF544" s="1"/>
  <c r="TZ542"/>
  <c r="UF542" s="1"/>
  <c r="TZ540"/>
  <c r="UF540" s="1"/>
  <c r="TZ538"/>
  <c r="UF538" s="1"/>
  <c r="TZ536"/>
  <c r="UF536" s="1"/>
  <c r="TZ534"/>
  <c r="UF534" s="1"/>
  <c r="ATX546"/>
  <c r="AUD546" s="1"/>
  <c r="ATX544"/>
  <c r="AUD544" s="1"/>
  <c r="ATX542"/>
  <c r="AUD542" s="1"/>
  <c r="ATX540"/>
  <c r="AUD540" s="1"/>
  <c r="ATX538"/>
  <c r="AUD538" s="1"/>
  <c r="ATX536"/>
  <c r="AUD536" s="1"/>
  <c r="ATX534"/>
  <c r="AUD534" s="1"/>
  <c r="ATX545"/>
  <c r="AUD545" s="1"/>
  <c r="ATX543"/>
  <c r="AUD543" s="1"/>
  <c r="ATX541"/>
  <c r="AUD541" s="1"/>
  <c r="ATX539"/>
  <c r="AUD539" s="1"/>
  <c r="ATX537"/>
  <c r="AUD537" s="1"/>
  <c r="ATX535"/>
  <c r="AUD535" s="1"/>
  <c r="ATX533"/>
  <c r="AUD533" s="1"/>
  <c r="APW545"/>
  <c r="AQC545" s="1"/>
  <c r="APW543"/>
  <c r="AQC543" s="1"/>
  <c r="APW541"/>
  <c r="AQC541" s="1"/>
  <c r="APW539"/>
  <c r="AQC539" s="1"/>
  <c r="APW537"/>
  <c r="AQC537" s="1"/>
  <c r="APW535"/>
  <c r="AQC535" s="1"/>
  <c r="APW546"/>
  <c r="AQC546" s="1"/>
  <c r="APW544"/>
  <c r="AQC544" s="1"/>
  <c r="APW542"/>
  <c r="AQC542" s="1"/>
  <c r="APW540"/>
  <c r="AQC540" s="1"/>
  <c r="APW538"/>
  <c r="AQC538" s="1"/>
  <c r="APW536"/>
  <c r="AQC536" s="1"/>
  <c r="APW534"/>
  <c r="AQC534" s="1"/>
  <c r="APW533"/>
  <c r="AQC533" s="1"/>
  <c r="ALV545"/>
  <c r="AMB545" s="1"/>
  <c r="ALV543"/>
  <c r="AMB543" s="1"/>
  <c r="ALV541"/>
  <c r="AMB541" s="1"/>
  <c r="ALV539"/>
  <c r="AMB539" s="1"/>
  <c r="ALV537"/>
  <c r="AMB537" s="1"/>
  <c r="ALV535"/>
  <c r="AMB535" s="1"/>
  <c r="ALV546"/>
  <c r="AMB546" s="1"/>
  <c r="ALV544"/>
  <c r="AMB544" s="1"/>
  <c r="ALV542"/>
  <c r="AMB542" s="1"/>
  <c r="ALV540"/>
  <c r="AMB540" s="1"/>
  <c r="ALV538"/>
  <c r="AMB538" s="1"/>
  <c r="ALV536"/>
  <c r="AMB536" s="1"/>
  <c r="ALV534"/>
  <c r="AMB534" s="1"/>
  <c r="ALV533"/>
  <c r="AMB533" s="1"/>
  <c r="AHU546"/>
  <c r="AIA546" s="1"/>
  <c r="AHU544"/>
  <c r="AIA544" s="1"/>
  <c r="AHU542"/>
  <c r="AIA542" s="1"/>
  <c r="AHU540"/>
  <c r="AIA540" s="1"/>
  <c r="AHU538"/>
  <c r="AIA538" s="1"/>
  <c r="AHU536"/>
  <c r="AIA536" s="1"/>
  <c r="AHU534"/>
  <c r="AIA534" s="1"/>
  <c r="AHU533"/>
  <c r="AIA533" s="1"/>
  <c r="AHU545"/>
  <c r="AIA545" s="1"/>
  <c r="AHU543"/>
  <c r="AIA543" s="1"/>
  <c r="AHU541"/>
  <c r="AIA541" s="1"/>
  <c r="AHU539"/>
  <c r="AIA539" s="1"/>
  <c r="AHU537"/>
  <c r="AIA537" s="1"/>
  <c r="AHU535"/>
  <c r="AIA535" s="1"/>
  <c r="AGE546"/>
  <c r="AGK546" s="1"/>
  <c r="AGE544"/>
  <c r="AGK544" s="1"/>
  <c r="AGE542"/>
  <c r="AGK542" s="1"/>
  <c r="AGE540"/>
  <c r="AGK540" s="1"/>
  <c r="AGE538"/>
  <c r="AGK538" s="1"/>
  <c r="AGE536"/>
  <c r="AGK536" s="1"/>
  <c r="AGE534"/>
  <c r="AGK534" s="1"/>
  <c r="AGE533"/>
  <c r="AGK533" s="1"/>
  <c r="AGE545"/>
  <c r="AGK545" s="1"/>
  <c r="AGE543"/>
  <c r="AGK543" s="1"/>
  <c r="AGE541"/>
  <c r="AGK541" s="1"/>
  <c r="AGE539"/>
  <c r="AGK539" s="1"/>
  <c r="AGE537"/>
  <c r="AGK537" s="1"/>
  <c r="AGE535"/>
  <c r="AGK535" s="1"/>
  <c r="YX546"/>
  <c r="ZD546" s="1"/>
  <c r="YX544"/>
  <c r="ZD544" s="1"/>
  <c r="YX542"/>
  <c r="ZD542" s="1"/>
  <c r="YX540"/>
  <c r="ZD540" s="1"/>
  <c r="YX538"/>
  <c r="ZD538" s="1"/>
  <c r="YX536"/>
  <c r="ZD536" s="1"/>
  <c r="YX534"/>
  <c r="ZD534" s="1"/>
  <c r="YX533"/>
  <c r="ZD533" s="1"/>
  <c r="YX545"/>
  <c r="ZD545" s="1"/>
  <c r="YX543"/>
  <c r="ZD543" s="1"/>
  <c r="YX541"/>
  <c r="ZD541" s="1"/>
  <c r="YX539"/>
  <c r="ZD539" s="1"/>
  <c r="YX537"/>
  <c r="ZD537" s="1"/>
  <c r="YX535"/>
  <c r="ZD535" s="1"/>
  <c r="UW545"/>
  <c r="VC545" s="1"/>
  <c r="UW543"/>
  <c r="VC543" s="1"/>
  <c r="UW541"/>
  <c r="VC541" s="1"/>
  <c r="UW539"/>
  <c r="VC539" s="1"/>
  <c r="UW537"/>
  <c r="VC537" s="1"/>
  <c r="UW535"/>
  <c r="VC535" s="1"/>
  <c r="UW533"/>
  <c r="VC533" s="1"/>
  <c r="UW546"/>
  <c r="VC546" s="1"/>
  <c r="UW544"/>
  <c r="VC544" s="1"/>
  <c r="UW542"/>
  <c r="VC542" s="1"/>
  <c r="UW540"/>
  <c r="VC540" s="1"/>
  <c r="UW538"/>
  <c r="VC538" s="1"/>
  <c r="UW536"/>
  <c r="VC536" s="1"/>
  <c r="UW534"/>
  <c r="VC534" s="1"/>
  <c r="AAN545"/>
  <c r="AAT545" s="1"/>
  <c r="AAN543"/>
  <c r="AAT543" s="1"/>
  <c r="AAN541"/>
  <c r="AAT541" s="1"/>
  <c r="AAN539"/>
  <c r="AAT539" s="1"/>
  <c r="AAN537"/>
  <c r="AAT537" s="1"/>
  <c r="AAN535"/>
  <c r="AAT535" s="1"/>
  <c r="AAN533"/>
  <c r="AAT533" s="1"/>
  <c r="AAN546"/>
  <c r="AAT546" s="1"/>
  <c r="AAN544"/>
  <c r="AAT544" s="1"/>
  <c r="AAN542"/>
  <c r="AAT542" s="1"/>
  <c r="AAN540"/>
  <c r="AAT540" s="1"/>
  <c r="AAN538"/>
  <c r="AAT538" s="1"/>
  <c r="AAN536"/>
  <c r="AAT536" s="1"/>
  <c r="AAN534"/>
  <c r="AAT534" s="1"/>
  <c r="KJ545"/>
  <c r="KP545" s="1"/>
  <c r="KJ543"/>
  <c r="KP543" s="1"/>
  <c r="KJ541"/>
  <c r="KP541" s="1"/>
  <c r="KJ539"/>
  <c r="KP539" s="1"/>
  <c r="KJ537"/>
  <c r="KP537" s="1"/>
  <c r="KJ535"/>
  <c r="KP535" s="1"/>
  <c r="KJ533"/>
  <c r="KP533" s="1"/>
  <c r="KJ546"/>
  <c r="KP546" s="1"/>
  <c r="KJ544"/>
  <c r="KP544" s="1"/>
  <c r="KJ542"/>
  <c r="KP542" s="1"/>
  <c r="KJ540"/>
  <c r="KP540" s="1"/>
  <c r="KJ538"/>
  <c r="KP538" s="1"/>
  <c r="KJ536"/>
  <c r="KP536" s="1"/>
  <c r="KJ534"/>
  <c r="KP534" s="1"/>
  <c r="LC545"/>
  <c r="LI545" s="1"/>
  <c r="LC543"/>
  <c r="LI543" s="1"/>
  <c r="LC541"/>
  <c r="LI541" s="1"/>
  <c r="LC539"/>
  <c r="LI539" s="1"/>
  <c r="LC537"/>
  <c r="LI537" s="1"/>
  <c r="LC535"/>
  <c r="LI535" s="1"/>
  <c r="LC533"/>
  <c r="LI533" s="1"/>
  <c r="LC546"/>
  <c r="LI546" s="1"/>
  <c r="LC544"/>
  <c r="LI544" s="1"/>
  <c r="LC542"/>
  <c r="LI542" s="1"/>
  <c r="LC540"/>
  <c r="LI540" s="1"/>
  <c r="LC538"/>
  <c r="LI538" s="1"/>
  <c r="LC536"/>
  <c r="LI536" s="1"/>
  <c r="LC534"/>
  <c r="LI534" s="1"/>
  <c r="MS545"/>
  <c r="MY545" s="1"/>
  <c r="MS543"/>
  <c r="MY543" s="1"/>
  <c r="MS541"/>
  <c r="MY541" s="1"/>
  <c r="MS539"/>
  <c r="MY539" s="1"/>
  <c r="MS537"/>
  <c r="MY537" s="1"/>
  <c r="MS535"/>
  <c r="MY535" s="1"/>
  <c r="MS533"/>
  <c r="MY533" s="1"/>
  <c r="MS546"/>
  <c r="MY546" s="1"/>
  <c r="MS544"/>
  <c r="MY544" s="1"/>
  <c r="MS542"/>
  <c r="MY542" s="1"/>
  <c r="MS540"/>
  <c r="MY540" s="1"/>
  <c r="MS538"/>
  <c r="MY538" s="1"/>
  <c r="MS536"/>
  <c r="MY536" s="1"/>
  <c r="MS534"/>
  <c r="MY534" s="1"/>
  <c r="PZ546"/>
  <c r="QF546" s="1"/>
  <c r="PZ544"/>
  <c r="QF544" s="1"/>
  <c r="PZ542"/>
  <c r="QF542" s="1"/>
  <c r="PZ540"/>
  <c r="QF540" s="1"/>
  <c r="PZ538"/>
  <c r="QF538" s="1"/>
  <c r="PZ536"/>
  <c r="QF536" s="1"/>
  <c r="PZ534"/>
  <c r="QF534" s="1"/>
  <c r="PZ545"/>
  <c r="QF545" s="1"/>
  <c r="PZ543"/>
  <c r="QF543" s="1"/>
  <c r="PZ541"/>
  <c r="QF541" s="1"/>
  <c r="PZ539"/>
  <c r="QF539" s="1"/>
  <c r="PZ537"/>
  <c r="QF537" s="1"/>
  <c r="PZ535"/>
  <c r="QF535" s="1"/>
  <c r="PZ533"/>
  <c r="QF533" s="1"/>
  <c r="RS555"/>
  <c r="RY555" s="1"/>
  <c r="RS551"/>
  <c r="RY551" s="1"/>
  <c r="RS558"/>
  <c r="RY558" s="1"/>
  <c r="RS554"/>
  <c r="RY554" s="1"/>
  <c r="RS550"/>
  <c r="RY550" s="1"/>
  <c r="RS545"/>
  <c r="RY545" s="1"/>
  <c r="RS543"/>
  <c r="RY543" s="1"/>
  <c r="RS541"/>
  <c r="RY541" s="1"/>
  <c r="RS539"/>
  <c r="RY539" s="1"/>
  <c r="RS537"/>
  <c r="RY537" s="1"/>
  <c r="RS535"/>
  <c r="RY535" s="1"/>
  <c r="RS533"/>
  <c r="RY533" s="1"/>
  <c r="RS557"/>
  <c r="RY557" s="1"/>
  <c r="RS553"/>
  <c r="RY553" s="1"/>
  <c r="RS549"/>
  <c r="RY549" s="1"/>
  <c r="RS556"/>
  <c r="RY556" s="1"/>
  <c r="RS552"/>
  <c r="RY552" s="1"/>
  <c r="RS546"/>
  <c r="RY546" s="1"/>
  <c r="RS544"/>
  <c r="RY544" s="1"/>
  <c r="RS542"/>
  <c r="RY542" s="1"/>
  <c r="RS540"/>
  <c r="RY540" s="1"/>
  <c r="RS538"/>
  <c r="RY538" s="1"/>
  <c r="RS536"/>
  <c r="RY536" s="1"/>
  <c r="RS534"/>
  <c r="RY534" s="1"/>
  <c r="ATW546"/>
  <c r="AUC546" s="1"/>
  <c r="ATW544"/>
  <c r="AUC544" s="1"/>
  <c r="ATW542"/>
  <c r="AUC542" s="1"/>
  <c r="ATW540"/>
  <c r="AUC540" s="1"/>
  <c r="ATW538"/>
  <c r="AUC538" s="1"/>
  <c r="ATW536"/>
  <c r="AUC536" s="1"/>
  <c r="ATW534"/>
  <c r="AUC534" s="1"/>
  <c r="ATW545"/>
  <c r="AUC545" s="1"/>
  <c r="ATW543"/>
  <c r="AUC543" s="1"/>
  <c r="ATW541"/>
  <c r="AUC541" s="1"/>
  <c r="ATW539"/>
  <c r="AUC539" s="1"/>
  <c r="ATW537"/>
  <c r="AUC537" s="1"/>
  <c r="ATW535"/>
  <c r="AUC535" s="1"/>
  <c r="ATW533"/>
  <c r="AUC533" s="1"/>
  <c r="AOF546"/>
  <c r="AOL546" s="1"/>
  <c r="AOF544"/>
  <c r="AOL544" s="1"/>
  <c r="AOF542"/>
  <c r="AOL542" s="1"/>
  <c r="AOF540"/>
  <c r="AOL540" s="1"/>
  <c r="AOF538"/>
  <c r="AOL538" s="1"/>
  <c r="AOF536"/>
  <c r="AOL536" s="1"/>
  <c r="AOF534"/>
  <c r="AOL534" s="1"/>
  <c r="AOF545"/>
  <c r="AOL545" s="1"/>
  <c r="AOF543"/>
  <c r="AOL543" s="1"/>
  <c r="AOF541"/>
  <c r="AOL541" s="1"/>
  <c r="AOF539"/>
  <c r="AOL539" s="1"/>
  <c r="AOF537"/>
  <c r="AOL537" s="1"/>
  <c r="AOF535"/>
  <c r="AOL535" s="1"/>
  <c r="AOF533"/>
  <c r="AOL533" s="1"/>
  <c r="ANK545"/>
  <c r="ANQ545" s="1"/>
  <c r="ANK543"/>
  <c r="ANQ543" s="1"/>
  <c r="ANK541"/>
  <c r="ANQ541" s="1"/>
  <c r="ANK539"/>
  <c r="ANQ539" s="1"/>
  <c r="ANK537"/>
  <c r="ANQ537" s="1"/>
  <c r="ANK535"/>
  <c r="ANQ535" s="1"/>
  <c r="ANK533"/>
  <c r="ANQ533" s="1"/>
  <c r="ANK546"/>
  <c r="ANQ546" s="1"/>
  <c r="ANK544"/>
  <c r="ANQ544" s="1"/>
  <c r="ANK542"/>
  <c r="ANQ542" s="1"/>
  <c r="ANK540"/>
  <c r="ANQ540" s="1"/>
  <c r="ANK538"/>
  <c r="ANQ538" s="1"/>
  <c r="ANK536"/>
  <c r="ANQ536" s="1"/>
  <c r="ANK534"/>
  <c r="ANQ534" s="1"/>
  <c r="ALU545"/>
  <c r="AMA545" s="1"/>
  <c r="ALU543"/>
  <c r="AMA543" s="1"/>
  <c r="ALU541"/>
  <c r="AMA541" s="1"/>
  <c r="ALU539"/>
  <c r="AMA539" s="1"/>
  <c r="ALU537"/>
  <c r="AMA537" s="1"/>
  <c r="ALU535"/>
  <c r="AMA535" s="1"/>
  <c r="ALU533"/>
  <c r="AMA533" s="1"/>
  <c r="ALU546"/>
  <c r="AMA546" s="1"/>
  <c r="ALU544"/>
  <c r="AMA544" s="1"/>
  <c r="ALU542"/>
  <c r="AMA542" s="1"/>
  <c r="ALU540"/>
  <c r="AMA540" s="1"/>
  <c r="ALU538"/>
  <c r="AMA538" s="1"/>
  <c r="ALU536"/>
  <c r="AMA536" s="1"/>
  <c r="ALU534"/>
  <c r="AMA534" s="1"/>
  <c r="AEN546"/>
  <c r="AET546" s="1"/>
  <c r="AEN544"/>
  <c r="AET544" s="1"/>
  <c r="AEN542"/>
  <c r="AET542" s="1"/>
  <c r="AEN540"/>
  <c r="AET540" s="1"/>
  <c r="AEN538"/>
  <c r="AET538" s="1"/>
  <c r="AEN536"/>
  <c r="AET536" s="1"/>
  <c r="AEN534"/>
  <c r="AET534" s="1"/>
  <c r="AEN545"/>
  <c r="AET545" s="1"/>
  <c r="AEN543"/>
  <c r="AET543" s="1"/>
  <c r="AEN541"/>
  <c r="AET541" s="1"/>
  <c r="AEN539"/>
  <c r="AET539" s="1"/>
  <c r="AEN537"/>
  <c r="AET537" s="1"/>
  <c r="AEN535"/>
  <c r="AET535" s="1"/>
  <c r="AEN533"/>
  <c r="AET533" s="1"/>
  <c r="ZR545"/>
  <c r="ZX545" s="1"/>
  <c r="ZR543"/>
  <c r="ZX543" s="1"/>
  <c r="ZR541"/>
  <c r="ZX541" s="1"/>
  <c r="ZR539"/>
  <c r="ZX539" s="1"/>
  <c r="ZR537"/>
  <c r="ZX537" s="1"/>
  <c r="ZR535"/>
  <c r="ZX535" s="1"/>
  <c r="ZR533"/>
  <c r="ZX533" s="1"/>
  <c r="ZR546"/>
  <c r="ZX546" s="1"/>
  <c r="ZR544"/>
  <c r="ZX544" s="1"/>
  <c r="ZR542"/>
  <c r="ZX542" s="1"/>
  <c r="ZR540"/>
  <c r="ZX540" s="1"/>
  <c r="ZR538"/>
  <c r="ZX538" s="1"/>
  <c r="ZR536"/>
  <c r="ZX536" s="1"/>
  <c r="ZR534"/>
  <c r="ZX534" s="1"/>
  <c r="AGY545"/>
  <c r="AHE545" s="1"/>
  <c r="AGY543"/>
  <c r="AHE543" s="1"/>
  <c r="AGY541"/>
  <c r="AHE541" s="1"/>
  <c r="AGY539"/>
  <c r="AHE539" s="1"/>
  <c r="AGY537"/>
  <c r="AHE537" s="1"/>
  <c r="AGY535"/>
  <c r="AHE535" s="1"/>
  <c r="AGY533"/>
  <c r="AHE533" s="1"/>
  <c r="AGY546"/>
  <c r="AHE546" s="1"/>
  <c r="AGY544"/>
  <c r="AHE544" s="1"/>
  <c r="AGY542"/>
  <c r="AHE542" s="1"/>
  <c r="AGY540"/>
  <c r="AHE540" s="1"/>
  <c r="AGY538"/>
  <c r="AHE538" s="1"/>
  <c r="AGY536"/>
  <c r="AHE536" s="1"/>
  <c r="AGY534"/>
  <c r="AHE534" s="1"/>
  <c r="YW546"/>
  <c r="ZC546" s="1"/>
  <c r="YW544"/>
  <c r="ZC544" s="1"/>
  <c r="YW542"/>
  <c r="ZC542" s="1"/>
  <c r="YW540"/>
  <c r="ZC540" s="1"/>
  <c r="YW538"/>
  <c r="ZC538" s="1"/>
  <c r="YW536"/>
  <c r="ZC536" s="1"/>
  <c r="YW534"/>
  <c r="ZC534" s="1"/>
  <c r="YW545"/>
  <c r="ZC545" s="1"/>
  <c r="YW543"/>
  <c r="ZC543" s="1"/>
  <c r="YW541"/>
  <c r="ZC541" s="1"/>
  <c r="YW539"/>
  <c r="ZC539" s="1"/>
  <c r="YW537"/>
  <c r="ZC537" s="1"/>
  <c r="YW535"/>
  <c r="ZC535" s="1"/>
  <c r="YW533"/>
  <c r="ZC533" s="1"/>
  <c r="UV545"/>
  <c r="VB545" s="1"/>
  <c r="UV543"/>
  <c r="VB543" s="1"/>
  <c r="UV541"/>
  <c r="VB541" s="1"/>
  <c r="UV539"/>
  <c r="VB539" s="1"/>
  <c r="UV537"/>
  <c r="VB537" s="1"/>
  <c r="UV535"/>
  <c r="VB535" s="1"/>
  <c r="UV533"/>
  <c r="VB533" s="1"/>
  <c r="UV546"/>
  <c r="VB546" s="1"/>
  <c r="UV544"/>
  <c r="VB544" s="1"/>
  <c r="UV542"/>
  <c r="VB542" s="1"/>
  <c r="UV540"/>
  <c r="VB540" s="1"/>
  <c r="UV538"/>
  <c r="VB538" s="1"/>
  <c r="UV536"/>
  <c r="VB536" s="1"/>
  <c r="UV534"/>
  <c r="VB534" s="1"/>
  <c r="ATZ537"/>
  <c r="AUF537" s="1"/>
  <c r="ATZ544"/>
  <c r="AUF544" s="1"/>
  <c r="ATZ549"/>
  <c r="AUF549" s="1"/>
  <c r="IS545"/>
  <c r="IY545" s="1"/>
  <c r="IS543"/>
  <c r="IY543" s="1"/>
  <c r="IS541"/>
  <c r="IY541" s="1"/>
  <c r="IS539"/>
  <c r="IY539" s="1"/>
  <c r="IS537"/>
  <c r="IY537" s="1"/>
  <c r="IS535"/>
  <c r="IY535" s="1"/>
  <c r="IS533"/>
  <c r="IY533" s="1"/>
  <c r="IS546"/>
  <c r="IY546" s="1"/>
  <c r="IS544"/>
  <c r="IY544" s="1"/>
  <c r="IS542"/>
  <c r="IY542" s="1"/>
  <c r="IS540"/>
  <c r="IY540" s="1"/>
  <c r="IS538"/>
  <c r="IY538" s="1"/>
  <c r="IS536"/>
  <c r="IY536" s="1"/>
  <c r="IS534"/>
  <c r="IY534" s="1"/>
  <c r="KI545"/>
  <c r="KO545" s="1"/>
  <c r="KI543"/>
  <c r="KO543" s="1"/>
  <c r="KI541"/>
  <c r="KO541" s="1"/>
  <c r="KI539"/>
  <c r="KO539" s="1"/>
  <c r="KI537"/>
  <c r="KO537" s="1"/>
  <c r="KI535"/>
  <c r="KO535" s="1"/>
  <c r="KI533"/>
  <c r="KO533" s="1"/>
  <c r="KI546"/>
  <c r="KO546" s="1"/>
  <c r="KI544"/>
  <c r="KO544" s="1"/>
  <c r="KI542"/>
  <c r="KO542" s="1"/>
  <c r="KI540"/>
  <c r="KO540" s="1"/>
  <c r="KI538"/>
  <c r="KO538" s="1"/>
  <c r="KI536"/>
  <c r="KO536" s="1"/>
  <c r="KI534"/>
  <c r="KO534" s="1"/>
  <c r="PD546"/>
  <c r="PJ546" s="1"/>
  <c r="PD544"/>
  <c r="PJ544" s="1"/>
  <c r="PD542"/>
  <c r="PJ542" s="1"/>
  <c r="PD540"/>
  <c r="PJ540" s="1"/>
  <c r="PD538"/>
  <c r="PJ538" s="1"/>
  <c r="PD536"/>
  <c r="PJ536" s="1"/>
  <c r="PD534"/>
  <c r="PJ534" s="1"/>
  <c r="PD545"/>
  <c r="PJ545" s="1"/>
  <c r="PD543"/>
  <c r="PJ543" s="1"/>
  <c r="PD541"/>
  <c r="PJ541" s="1"/>
  <c r="PD539"/>
  <c r="PJ539" s="1"/>
  <c r="PD537"/>
  <c r="PJ537" s="1"/>
  <c r="PD535"/>
  <c r="PJ535" s="1"/>
  <c r="PD533"/>
  <c r="PJ533" s="1"/>
  <c r="RP546"/>
  <c r="RV546" s="1"/>
  <c r="RP544"/>
  <c r="RV544" s="1"/>
  <c r="RP542"/>
  <c r="RV542" s="1"/>
  <c r="RP540"/>
  <c r="RV540" s="1"/>
  <c r="RP538"/>
  <c r="RV538" s="1"/>
  <c r="RP536"/>
  <c r="RV536" s="1"/>
  <c r="RP534"/>
  <c r="RV534" s="1"/>
  <c r="RP545"/>
  <c r="RV545" s="1"/>
  <c r="RP543"/>
  <c r="RV543" s="1"/>
  <c r="RP541"/>
  <c r="RV541" s="1"/>
  <c r="RP539"/>
  <c r="RV539" s="1"/>
  <c r="RP537"/>
  <c r="RV537" s="1"/>
  <c r="RP535"/>
  <c r="RV535" s="1"/>
  <c r="RP533"/>
  <c r="RV533" s="1"/>
  <c r="ZN560"/>
  <c r="ZT561" s="1"/>
  <c r="AQN560"/>
  <c r="AQT561" s="1"/>
  <c r="AIL560"/>
  <c r="AIR561" s="1"/>
  <c r="TX560"/>
  <c r="UD561" s="1"/>
  <c r="ADO560"/>
  <c r="ADU561" s="1"/>
  <c r="AJF560"/>
  <c r="AJL561" s="1"/>
  <c r="AKX560"/>
  <c r="ALD561" s="1"/>
  <c r="AFG560"/>
  <c r="AFM561" s="1"/>
  <c r="XZ560"/>
  <c r="YF561" s="1"/>
  <c r="ARI560"/>
  <c r="ARO561" s="1"/>
  <c r="JJ560"/>
  <c r="JP561" s="1"/>
  <c r="KG560"/>
  <c r="KM561" s="1"/>
  <c r="KZ560"/>
  <c r="LF561" s="1"/>
  <c r="NK560"/>
  <c r="NQ561" s="1"/>
  <c r="CK551"/>
  <c r="CQ551" s="1"/>
  <c r="CK554"/>
  <c r="CQ554" s="1"/>
  <c r="CK545"/>
  <c r="CQ545" s="1"/>
  <c r="CK541"/>
  <c r="CQ541" s="1"/>
  <c r="CK537"/>
  <c r="CQ537" s="1"/>
  <c r="HU560"/>
  <c r="IA561" s="1"/>
  <c r="IA554" s="1"/>
  <c r="IG554" s="1"/>
  <c r="BL536"/>
  <c r="BR536" s="1"/>
  <c r="BL540"/>
  <c r="BR540" s="1"/>
  <c r="BL544"/>
  <c r="BR544" s="1"/>
  <c r="BL533"/>
  <c r="BR533" s="1"/>
  <c r="BL537"/>
  <c r="BR537" s="1"/>
  <c r="BL541"/>
  <c r="BR541" s="1"/>
  <c r="XK533"/>
  <c r="XQ533" s="1"/>
  <c r="XK535"/>
  <c r="XQ535" s="1"/>
  <c r="XK537"/>
  <c r="XQ537" s="1"/>
  <c r="XK539"/>
  <c r="XQ539" s="1"/>
  <c r="XK541"/>
  <c r="XQ541" s="1"/>
  <c r="XK543"/>
  <c r="XQ543" s="1"/>
  <c r="XK545"/>
  <c r="XQ545" s="1"/>
  <c r="XK550"/>
  <c r="XQ550" s="1"/>
  <c r="XK554"/>
  <c r="XQ554" s="1"/>
  <c r="XK558"/>
  <c r="XQ558" s="1"/>
  <c r="XK551"/>
  <c r="XQ551" s="1"/>
  <c r="AEJ560"/>
  <c r="AEP561" s="1"/>
  <c r="ABY560"/>
  <c r="ACE561" s="1"/>
  <c r="VM560"/>
  <c r="VS561" s="1"/>
  <c r="ATS560"/>
  <c r="ATY561" s="1"/>
  <c r="TW560"/>
  <c r="UC561" s="1"/>
  <c r="AOD560"/>
  <c r="AOJ561" s="1"/>
  <c r="AGW560"/>
  <c r="AHC561" s="1"/>
  <c r="PC560"/>
  <c r="PI561" s="1"/>
  <c r="ASY560"/>
  <c r="ATE561" s="1"/>
  <c r="ASD560"/>
  <c r="ASJ561" s="1"/>
  <c r="AOX560"/>
  <c r="APD561" s="1"/>
  <c r="ALR560"/>
  <c r="ALX561" s="1"/>
  <c r="AHQ560"/>
  <c r="AHW561" s="1"/>
  <c r="XD560"/>
  <c r="XJ561" s="1"/>
  <c r="AEK560"/>
  <c r="AEQ561" s="1"/>
  <c r="ZO560"/>
  <c r="ZU561" s="1"/>
  <c r="IO560"/>
  <c r="IU561" s="1"/>
  <c r="JL560"/>
  <c r="JR561" s="1"/>
  <c r="KE560"/>
  <c r="KK561" s="1"/>
  <c r="MQ560"/>
  <c r="MW561" s="1"/>
  <c r="RN560"/>
  <c r="RT561" s="1"/>
  <c r="TD560"/>
  <c r="TJ561" s="1"/>
  <c r="AFZ560"/>
  <c r="AGF561" s="1"/>
  <c r="ACT560"/>
  <c r="ACZ561" s="1"/>
  <c r="WH560"/>
  <c r="WN561" s="1"/>
  <c r="UR560"/>
  <c r="UX561" s="1"/>
  <c r="APT560"/>
  <c r="APZ561" s="1"/>
  <c r="ANI560"/>
  <c r="ANO561" s="1"/>
  <c r="AMN560"/>
  <c r="AMT561" s="1"/>
  <c r="ACV560"/>
  <c r="ADB561" s="1"/>
  <c r="WJ560"/>
  <c r="WP561" s="1"/>
  <c r="AKV560"/>
  <c r="ALB561" s="1"/>
  <c r="AGU560"/>
  <c r="AHA561" s="1"/>
  <c r="AAI560"/>
  <c r="AAO561" s="1"/>
  <c r="AFE560"/>
  <c r="AFK561" s="1"/>
  <c r="XX560"/>
  <c r="YD561" s="1"/>
  <c r="AUP560"/>
  <c r="AUV561" s="1"/>
  <c r="AOY560"/>
  <c r="APE561" s="1"/>
  <c r="AQO560"/>
  <c r="AQU561" s="1"/>
  <c r="AJH560"/>
  <c r="AJN561" s="1"/>
  <c r="AAK560"/>
  <c r="AAQ561" s="1"/>
  <c r="JK560"/>
  <c r="JQ561" s="1"/>
  <c r="PV560"/>
  <c r="QB561" s="1"/>
  <c r="SG560"/>
  <c r="SM561" s="1"/>
  <c r="APS560"/>
  <c r="APY561" s="1"/>
  <c r="ANH560"/>
  <c r="ANN561" s="1"/>
  <c r="AJG560"/>
  <c r="AJM561" s="1"/>
  <c r="AFF560"/>
  <c r="AFL561" s="1"/>
  <c r="XY560"/>
  <c r="YE561" s="1"/>
  <c r="AGA560"/>
  <c r="AGG561" s="1"/>
  <c r="AAJ560"/>
  <c r="AAP561" s="1"/>
  <c r="IP560"/>
  <c r="IV561" s="1"/>
  <c r="LV560"/>
  <c r="MB561" s="1"/>
  <c r="MP560"/>
  <c r="MV561" s="1"/>
  <c r="RL560"/>
  <c r="RR561" s="1"/>
  <c r="CK555"/>
  <c r="CQ555" s="1"/>
  <c r="CK553"/>
  <c r="CQ553" s="1"/>
  <c r="CK556"/>
  <c r="CQ556" s="1"/>
  <c r="CK546"/>
  <c r="CQ546" s="1"/>
  <c r="CK542"/>
  <c r="CQ542" s="1"/>
  <c r="CK538"/>
  <c r="CQ538" s="1"/>
  <c r="CK534"/>
  <c r="CQ534" s="1"/>
  <c r="CK557"/>
  <c r="CQ557" s="1"/>
  <c r="CK549"/>
  <c r="CQ549" s="1"/>
  <c r="CK552"/>
  <c r="CQ552" s="1"/>
  <c r="CK544"/>
  <c r="CQ544" s="1"/>
  <c r="CK540"/>
  <c r="CQ540" s="1"/>
  <c r="CK536"/>
  <c r="CQ536" s="1"/>
  <c r="CD560"/>
  <c r="CJ561" s="1"/>
  <c r="HT560"/>
  <c r="HZ561" s="1"/>
  <c r="HZ553" s="1"/>
  <c r="IF553" s="1"/>
  <c r="FJ560"/>
  <c r="FP561" s="1"/>
  <c r="CY560"/>
  <c r="DE561" s="1"/>
  <c r="DE558" s="1"/>
  <c r="DK558" s="1"/>
  <c r="U533"/>
  <c r="U537"/>
  <c r="AA537" s="1"/>
  <c r="U541"/>
  <c r="AA541" s="1"/>
  <c r="U545"/>
  <c r="AA545" s="1"/>
  <c r="U534"/>
  <c r="AA534" s="1"/>
  <c r="U538"/>
  <c r="AA538" s="1"/>
  <c r="U542"/>
  <c r="AA542" s="1"/>
  <c r="U546"/>
  <c r="AA546" s="1"/>
  <c r="U535"/>
  <c r="AA535" s="1"/>
  <c r="U543"/>
  <c r="AA543" s="1"/>
  <c r="U540"/>
  <c r="U539"/>
  <c r="AA539" s="1"/>
  <c r="U536"/>
  <c r="AA536" s="1"/>
  <c r="U544"/>
  <c r="AA544" s="1"/>
  <c r="V545"/>
  <c r="AB545" s="1"/>
  <c r="V543"/>
  <c r="AB543" s="1"/>
  <c r="V541"/>
  <c r="V539"/>
  <c r="AB539" s="1"/>
  <c r="V537"/>
  <c r="AB537" s="1"/>
  <c r="V535"/>
  <c r="AB535" s="1"/>
  <c r="V533"/>
  <c r="V546"/>
  <c r="AB546" s="1"/>
  <c r="V544"/>
  <c r="AB544" s="1"/>
  <c r="V542"/>
  <c r="AB542" s="1"/>
  <c r="V540"/>
  <c r="V538"/>
  <c r="AB538" s="1"/>
  <c r="V536"/>
  <c r="AB536" s="1"/>
  <c r="V534"/>
  <c r="AB534" s="1"/>
  <c r="HW546"/>
  <c r="IC546" s="1"/>
  <c r="HW544"/>
  <c r="IC544" s="1"/>
  <c r="HW542"/>
  <c r="IC542" s="1"/>
  <c r="HW540"/>
  <c r="IC540" s="1"/>
  <c r="HW538"/>
  <c r="IC538" s="1"/>
  <c r="HW536"/>
  <c r="IC536" s="1"/>
  <c r="HW534"/>
  <c r="IC534" s="1"/>
  <c r="HW543"/>
  <c r="IC543" s="1"/>
  <c r="HW539"/>
  <c r="IC539" s="1"/>
  <c r="HW535"/>
  <c r="IC535" s="1"/>
  <c r="HW545"/>
  <c r="IC545" s="1"/>
  <c r="HW541"/>
  <c r="IC541" s="1"/>
  <c r="HW537"/>
  <c r="IC537" s="1"/>
  <c r="HW533"/>
  <c r="IC533" s="1"/>
  <c r="GG546"/>
  <c r="GM546" s="1"/>
  <c r="GG544"/>
  <c r="GM544" s="1"/>
  <c r="GG542"/>
  <c r="GM542" s="1"/>
  <c r="GG540"/>
  <c r="GM540" s="1"/>
  <c r="GG538"/>
  <c r="GM538" s="1"/>
  <c r="GG536"/>
  <c r="GM536" s="1"/>
  <c r="GG534"/>
  <c r="GM534" s="1"/>
  <c r="GG533"/>
  <c r="GM533" s="1"/>
  <c r="GG543"/>
  <c r="GM543" s="1"/>
  <c r="GG539"/>
  <c r="GM539" s="1"/>
  <c r="GG535"/>
  <c r="GM535" s="1"/>
  <c r="GG545"/>
  <c r="GM545" s="1"/>
  <c r="GG541"/>
  <c r="GM541" s="1"/>
  <c r="GG537"/>
  <c r="GM537" s="1"/>
  <c r="HY546"/>
  <c r="IE546" s="1"/>
  <c r="HY544"/>
  <c r="IE544" s="1"/>
  <c r="HY542"/>
  <c r="IE542" s="1"/>
  <c r="HY540"/>
  <c r="IE540" s="1"/>
  <c r="HY538"/>
  <c r="IE538" s="1"/>
  <c r="HY536"/>
  <c r="IE536" s="1"/>
  <c r="HY534"/>
  <c r="IE534" s="1"/>
  <c r="HY545"/>
  <c r="IE545" s="1"/>
  <c r="HY541"/>
  <c r="IE541" s="1"/>
  <c r="HY537"/>
  <c r="IE537" s="1"/>
  <c r="HY533"/>
  <c r="IE533" s="1"/>
  <c r="HY543"/>
  <c r="IE543" s="1"/>
  <c r="HY539"/>
  <c r="IE539" s="1"/>
  <c r="HY535"/>
  <c r="IE535" s="1"/>
  <c r="ES546"/>
  <c r="EY546" s="1"/>
  <c r="ES544"/>
  <c r="EY544" s="1"/>
  <c r="ES542"/>
  <c r="EY542" s="1"/>
  <c r="ES540"/>
  <c r="EY540" s="1"/>
  <c r="ES538"/>
  <c r="EY538" s="1"/>
  <c r="ES536"/>
  <c r="EY536" s="1"/>
  <c r="ES534"/>
  <c r="EY534" s="1"/>
  <c r="ES543"/>
  <c r="EY543" s="1"/>
  <c r="ES539"/>
  <c r="EY539" s="1"/>
  <c r="ES535"/>
  <c r="EY535" s="1"/>
  <c r="ES545"/>
  <c r="EY545" s="1"/>
  <c r="ES541"/>
  <c r="EY541" s="1"/>
  <c r="ES537"/>
  <c r="EY537" s="1"/>
  <c r="ES533"/>
  <c r="EY533" s="1"/>
  <c r="BM545"/>
  <c r="BS545" s="1"/>
  <c r="BM543"/>
  <c r="BS543" s="1"/>
  <c r="BM541"/>
  <c r="BS541" s="1"/>
  <c r="BM539"/>
  <c r="BS539" s="1"/>
  <c r="BM537"/>
  <c r="BS537" s="1"/>
  <c r="BM535"/>
  <c r="BS535" s="1"/>
  <c r="BM533"/>
  <c r="BS533" s="1"/>
  <c r="BM546"/>
  <c r="BS546" s="1"/>
  <c r="BM544"/>
  <c r="BS544" s="1"/>
  <c r="BM542"/>
  <c r="BS542" s="1"/>
  <c r="BM540"/>
  <c r="BS540" s="1"/>
  <c r="BM538"/>
  <c r="BS538" s="1"/>
  <c r="BM536"/>
  <c r="BS536" s="1"/>
  <c r="BM534"/>
  <c r="BS534" s="1"/>
  <c r="GJ538"/>
  <c r="GP538" s="1"/>
  <c r="GJ543"/>
  <c r="GP543" s="1"/>
  <c r="GJ533"/>
  <c r="GP533" s="1"/>
  <c r="BP555"/>
  <c r="BV555" s="1"/>
  <c r="BP551"/>
  <c r="BV551" s="1"/>
  <c r="BP558"/>
  <c r="BV558" s="1"/>
  <c r="BP554"/>
  <c r="BV554" s="1"/>
  <c r="BP550"/>
  <c r="BV550" s="1"/>
  <c r="BP545"/>
  <c r="BV545" s="1"/>
  <c r="BP543"/>
  <c r="BV543" s="1"/>
  <c r="BP541"/>
  <c r="BV541" s="1"/>
  <c r="BP539"/>
  <c r="BV539" s="1"/>
  <c r="BP537"/>
  <c r="BV537" s="1"/>
  <c r="BP535"/>
  <c r="BV535" s="1"/>
  <c r="BP533"/>
  <c r="BV533" s="1"/>
  <c r="BP557"/>
  <c r="BV557" s="1"/>
  <c r="BP553"/>
  <c r="BV553" s="1"/>
  <c r="BP549"/>
  <c r="BV549" s="1"/>
  <c r="BP556"/>
  <c r="BV556" s="1"/>
  <c r="BP552"/>
  <c r="BV552" s="1"/>
  <c r="BP546"/>
  <c r="BV546" s="1"/>
  <c r="BP544"/>
  <c r="BV544" s="1"/>
  <c r="BP542"/>
  <c r="BV542" s="1"/>
  <c r="BP540"/>
  <c r="BV540" s="1"/>
  <c r="BP538"/>
  <c r="BV538" s="1"/>
  <c r="BP536"/>
  <c r="BV536" s="1"/>
  <c r="BP534"/>
  <c r="BV534" s="1"/>
  <c r="HE543"/>
  <c r="HK543" s="1"/>
  <c r="HE544"/>
  <c r="HK544" s="1"/>
  <c r="HE538"/>
  <c r="HK538" s="1"/>
  <c r="BN555"/>
  <c r="BT555" s="1"/>
  <c r="BN551"/>
  <c r="BT551" s="1"/>
  <c r="BN558"/>
  <c r="BT558" s="1"/>
  <c r="BN554"/>
  <c r="BT554" s="1"/>
  <c r="BN550"/>
  <c r="BT550" s="1"/>
  <c r="BN545"/>
  <c r="BT545" s="1"/>
  <c r="BN543"/>
  <c r="BT543" s="1"/>
  <c r="BN541"/>
  <c r="BT541" s="1"/>
  <c r="BN539"/>
  <c r="BT539" s="1"/>
  <c r="BN537"/>
  <c r="BT537" s="1"/>
  <c r="BN535"/>
  <c r="BT535" s="1"/>
  <c r="BN533"/>
  <c r="BT533" s="1"/>
  <c r="BN557"/>
  <c r="BT557" s="1"/>
  <c r="BN553"/>
  <c r="BT553" s="1"/>
  <c r="BN549"/>
  <c r="BT549" s="1"/>
  <c r="BN556"/>
  <c r="BT556" s="1"/>
  <c r="BN552"/>
  <c r="BT552" s="1"/>
  <c r="BN546"/>
  <c r="BT546" s="1"/>
  <c r="BN544"/>
  <c r="BT544" s="1"/>
  <c r="BN542"/>
  <c r="BT542" s="1"/>
  <c r="BN540"/>
  <c r="BT540" s="1"/>
  <c r="BN538"/>
  <c r="BT538" s="1"/>
  <c r="BN536"/>
  <c r="BT536" s="1"/>
  <c r="BN534"/>
  <c r="BT534" s="1"/>
  <c r="DD551"/>
  <c r="DJ551" s="1"/>
  <c r="DV546"/>
  <c r="EB546" s="1"/>
  <c r="DV544"/>
  <c r="EB544" s="1"/>
  <c r="DV542"/>
  <c r="EB542" s="1"/>
  <c r="DV540"/>
  <c r="EB540" s="1"/>
  <c r="DV538"/>
  <c r="EB538" s="1"/>
  <c r="DV536"/>
  <c r="EB536" s="1"/>
  <c r="DV534"/>
  <c r="EB534" s="1"/>
  <c r="DV533"/>
  <c r="EB533" s="1"/>
  <c r="DV543"/>
  <c r="EB543" s="1"/>
  <c r="DV539"/>
  <c r="EB539" s="1"/>
  <c r="DV535"/>
  <c r="EB535" s="1"/>
  <c r="DV545"/>
  <c r="EB545" s="1"/>
  <c r="DV541"/>
  <c r="EB541" s="1"/>
  <c r="DV537"/>
  <c r="EB537" s="1"/>
  <c r="DW545"/>
  <c r="EC545" s="1"/>
  <c r="DW543"/>
  <c r="EC543" s="1"/>
  <c r="DW541"/>
  <c r="EC541" s="1"/>
  <c r="DW539"/>
  <c r="EC539" s="1"/>
  <c r="DW537"/>
  <c r="EC537" s="1"/>
  <c r="DW535"/>
  <c r="EC535" s="1"/>
  <c r="DW533"/>
  <c r="EC533" s="1"/>
  <c r="DW544"/>
  <c r="EC544" s="1"/>
  <c r="DW540"/>
  <c r="EC540" s="1"/>
  <c r="DW536"/>
  <c r="EC536" s="1"/>
  <c r="DW546"/>
  <c r="EC546" s="1"/>
  <c r="DW542"/>
  <c r="EC542" s="1"/>
  <c r="DW538"/>
  <c r="EC538" s="1"/>
  <c r="DW534"/>
  <c r="EC534" s="1"/>
  <c r="HF546"/>
  <c r="HL546" s="1"/>
  <c r="HF553"/>
  <c r="HL553" s="1"/>
  <c r="HF558"/>
  <c r="HL558" s="1"/>
  <c r="EU558"/>
  <c r="FA558" s="1"/>
  <c r="EU554"/>
  <c r="FA554" s="1"/>
  <c r="EU550"/>
  <c r="FA550" s="1"/>
  <c r="EU545"/>
  <c r="FA545" s="1"/>
  <c r="EU543"/>
  <c r="FA543" s="1"/>
  <c r="EU541"/>
  <c r="FA541" s="1"/>
  <c r="EU539"/>
  <c r="FA539" s="1"/>
  <c r="EU537"/>
  <c r="FA537" s="1"/>
  <c r="EU535"/>
  <c r="FA535" s="1"/>
  <c r="EU533"/>
  <c r="FA533" s="1"/>
  <c r="EU555"/>
  <c r="FA555" s="1"/>
  <c r="EU551"/>
  <c r="FA551" s="1"/>
  <c r="EU556"/>
  <c r="FA556" s="1"/>
  <c r="EU546"/>
  <c r="FA546" s="1"/>
  <c r="EU542"/>
  <c r="FA542" s="1"/>
  <c r="EU538"/>
  <c r="FA538" s="1"/>
  <c r="EU534"/>
  <c r="FA534" s="1"/>
  <c r="EU553"/>
  <c r="FA553" s="1"/>
  <c r="EU552"/>
  <c r="FA552" s="1"/>
  <c r="EU544"/>
  <c r="FA544" s="1"/>
  <c r="EU540"/>
  <c r="FA540" s="1"/>
  <c r="EU536"/>
  <c r="FA536" s="1"/>
  <c r="EU557"/>
  <c r="FA557" s="1"/>
  <c r="EU549"/>
  <c r="FA549" s="1"/>
  <c r="CJ545"/>
  <c r="CP545" s="1"/>
  <c r="CJ546"/>
  <c r="CP546" s="1"/>
  <c r="HD545"/>
  <c r="HJ545" s="1"/>
  <c r="HD543"/>
  <c r="HJ543" s="1"/>
  <c r="HD541"/>
  <c r="HJ541" s="1"/>
  <c r="HD539"/>
  <c r="HJ539" s="1"/>
  <c r="HD537"/>
  <c r="HJ537" s="1"/>
  <c r="HD535"/>
  <c r="HJ535" s="1"/>
  <c r="HD533"/>
  <c r="HJ533" s="1"/>
  <c r="HD546"/>
  <c r="HJ546" s="1"/>
  <c r="HD542"/>
  <c r="HJ542" s="1"/>
  <c r="HD538"/>
  <c r="HJ538" s="1"/>
  <c r="HD534"/>
  <c r="HJ534" s="1"/>
  <c r="HD544"/>
  <c r="HJ544" s="1"/>
  <c r="HD540"/>
  <c r="HJ540" s="1"/>
  <c r="HD536"/>
  <c r="HJ536" s="1"/>
  <c r="DX545"/>
  <c r="ED545" s="1"/>
  <c r="DX543"/>
  <c r="ED543" s="1"/>
  <c r="DX541"/>
  <c r="ED541" s="1"/>
  <c r="DX539"/>
  <c r="ED539" s="1"/>
  <c r="DX537"/>
  <c r="ED537" s="1"/>
  <c r="DX535"/>
  <c r="ED535" s="1"/>
  <c r="DX544"/>
  <c r="ED544" s="1"/>
  <c r="DX540"/>
  <c r="ED540" s="1"/>
  <c r="DX536"/>
  <c r="ED536" s="1"/>
  <c r="DX533"/>
  <c r="ED533" s="1"/>
  <c r="DX546"/>
  <c r="ED546" s="1"/>
  <c r="DX542"/>
  <c r="ED542" s="1"/>
  <c r="DX538"/>
  <c r="ED538" s="1"/>
  <c r="DX534"/>
  <c r="ED534" s="1"/>
  <c r="ER546"/>
  <c r="EX546" s="1"/>
  <c r="ER544"/>
  <c r="EX544" s="1"/>
  <c r="ER542"/>
  <c r="EX542" s="1"/>
  <c r="ER540"/>
  <c r="EX540" s="1"/>
  <c r="ER538"/>
  <c r="EX538" s="1"/>
  <c r="ER536"/>
  <c r="EX536" s="1"/>
  <c r="ER534"/>
  <c r="EX534" s="1"/>
  <c r="ER545"/>
  <c r="EX545" s="1"/>
  <c r="ER541"/>
  <c r="EX541" s="1"/>
  <c r="ER537"/>
  <c r="EX537" s="1"/>
  <c r="ER533"/>
  <c r="EX533" s="1"/>
  <c r="ER543"/>
  <c r="EX543" s="1"/>
  <c r="ER539"/>
  <c r="EX539" s="1"/>
  <c r="ER535"/>
  <c r="EX535" s="1"/>
  <c r="HB545"/>
  <c r="HH545" s="1"/>
  <c r="HB543"/>
  <c r="HH543" s="1"/>
  <c r="HB541"/>
  <c r="HH541" s="1"/>
  <c r="HB539"/>
  <c r="HH539" s="1"/>
  <c r="HB537"/>
  <c r="HH537" s="1"/>
  <c r="HB535"/>
  <c r="HH535" s="1"/>
  <c r="HB533"/>
  <c r="HH533" s="1"/>
  <c r="HB544"/>
  <c r="HH544" s="1"/>
  <c r="HB540"/>
  <c r="HH540" s="1"/>
  <c r="HB536"/>
  <c r="HH536" s="1"/>
  <c r="HB546"/>
  <c r="HH546" s="1"/>
  <c r="HB542"/>
  <c r="HH542" s="1"/>
  <c r="HB538"/>
  <c r="HH538" s="1"/>
  <c r="HB534"/>
  <c r="HH534" s="1"/>
  <c r="DA546"/>
  <c r="DG546" s="1"/>
  <c r="DA544"/>
  <c r="DG544" s="1"/>
  <c r="DA542"/>
  <c r="DG542" s="1"/>
  <c r="DA540"/>
  <c r="DG540" s="1"/>
  <c r="DA538"/>
  <c r="DG538" s="1"/>
  <c r="DA536"/>
  <c r="DG536" s="1"/>
  <c r="DA534"/>
  <c r="DG534" s="1"/>
  <c r="DA545"/>
  <c r="DG545" s="1"/>
  <c r="DA541"/>
  <c r="DG541" s="1"/>
  <c r="DA537"/>
  <c r="DG537" s="1"/>
  <c r="DA533"/>
  <c r="DG533" s="1"/>
  <c r="DA543"/>
  <c r="DG543" s="1"/>
  <c r="DA539"/>
  <c r="DG539" s="1"/>
  <c r="DA535"/>
  <c r="DG535" s="1"/>
  <c r="FO556"/>
  <c r="FU556" s="1"/>
  <c r="FO552"/>
  <c r="FU552" s="1"/>
  <c r="FO546"/>
  <c r="FU546" s="1"/>
  <c r="FO544"/>
  <c r="FU544" s="1"/>
  <c r="FO542"/>
  <c r="FU542" s="1"/>
  <c r="FO540"/>
  <c r="FU540" s="1"/>
  <c r="FO538"/>
  <c r="FU538" s="1"/>
  <c r="FO536"/>
  <c r="FU536" s="1"/>
  <c r="FO534"/>
  <c r="FU534" s="1"/>
  <c r="FO557"/>
  <c r="FU557" s="1"/>
  <c r="FO553"/>
  <c r="FU553" s="1"/>
  <c r="FO549"/>
  <c r="FU549" s="1"/>
  <c r="FO554"/>
  <c r="FU554" s="1"/>
  <c r="FO545"/>
  <c r="FU545" s="1"/>
  <c r="FO541"/>
  <c r="FU541" s="1"/>
  <c r="FO537"/>
  <c r="FU537" s="1"/>
  <c r="FO533"/>
  <c r="FU533" s="1"/>
  <c r="FO551"/>
  <c r="FU551" s="1"/>
  <c r="FO558"/>
  <c r="FU558" s="1"/>
  <c r="FO550"/>
  <c r="FU550" s="1"/>
  <c r="FO543"/>
  <c r="FU543" s="1"/>
  <c r="FO539"/>
  <c r="FU539" s="1"/>
  <c r="FO535"/>
  <c r="FU535" s="1"/>
  <c r="FO555"/>
  <c r="FU555" s="1"/>
  <c r="FQ545"/>
  <c r="FW545" s="1"/>
  <c r="FQ551"/>
  <c r="FW551" s="1"/>
  <c r="FQ544"/>
  <c r="FW544" s="1"/>
  <c r="AU544"/>
  <c r="BA544" s="1"/>
  <c r="AU549"/>
  <c r="BA549" s="1"/>
  <c r="AU537"/>
  <c r="BA537" s="1"/>
  <c r="HZ557"/>
  <c r="IF557" s="1"/>
  <c r="HZ552"/>
  <c r="IF552" s="1"/>
  <c r="HZ540"/>
  <c r="IF540" s="1"/>
  <c r="HZ555"/>
  <c r="IF555" s="1"/>
  <c r="HZ539"/>
  <c r="IF539" s="1"/>
  <c r="HZ545"/>
  <c r="IF545" s="1"/>
  <c r="AT533"/>
  <c r="AZ533" s="1"/>
  <c r="AT555"/>
  <c r="AZ555" s="1"/>
  <c r="AT551"/>
  <c r="AZ551" s="1"/>
  <c r="AT558"/>
  <c r="AZ558" s="1"/>
  <c r="AT554"/>
  <c r="AZ554" s="1"/>
  <c r="AT550"/>
  <c r="AZ550" s="1"/>
  <c r="AT545"/>
  <c r="AZ545" s="1"/>
  <c r="AT543"/>
  <c r="AZ543" s="1"/>
  <c r="AT541"/>
  <c r="AZ541" s="1"/>
  <c r="AT539"/>
  <c r="AZ539" s="1"/>
  <c r="AT537"/>
  <c r="AZ537" s="1"/>
  <c r="AT535"/>
  <c r="AZ535" s="1"/>
  <c r="AT557"/>
  <c r="AZ557" s="1"/>
  <c r="AT553"/>
  <c r="AZ553" s="1"/>
  <c r="AT549"/>
  <c r="AZ549" s="1"/>
  <c r="AT556"/>
  <c r="AZ556" s="1"/>
  <c r="AT552"/>
  <c r="AZ552" s="1"/>
  <c r="AT546"/>
  <c r="AZ546" s="1"/>
  <c r="AT544"/>
  <c r="AZ544" s="1"/>
  <c r="AT542"/>
  <c r="AZ542" s="1"/>
  <c r="AT540"/>
  <c r="AZ540" s="1"/>
  <c r="AT538"/>
  <c r="AZ538" s="1"/>
  <c r="AT536"/>
  <c r="AZ536" s="1"/>
  <c r="AT534"/>
  <c r="AZ534" s="1"/>
  <c r="HX546"/>
  <c r="ID546" s="1"/>
  <c r="HX544"/>
  <c r="ID544" s="1"/>
  <c r="HX542"/>
  <c r="ID542" s="1"/>
  <c r="HX540"/>
  <c r="ID540" s="1"/>
  <c r="HX538"/>
  <c r="ID538" s="1"/>
  <c r="HX536"/>
  <c r="ID536" s="1"/>
  <c r="HX534"/>
  <c r="ID534" s="1"/>
  <c r="HX543"/>
  <c r="ID543" s="1"/>
  <c r="HX539"/>
  <c r="ID539" s="1"/>
  <c r="HX535"/>
  <c r="ID535" s="1"/>
  <c r="HX545"/>
  <c r="ID545" s="1"/>
  <c r="HX541"/>
  <c r="ID541" s="1"/>
  <c r="HX537"/>
  <c r="ID537" s="1"/>
  <c r="HX533"/>
  <c r="ID533" s="1"/>
  <c r="FP552"/>
  <c r="FV552" s="1"/>
  <c r="FP551"/>
  <c r="FV551" s="1"/>
  <c r="FP543"/>
  <c r="FV543" s="1"/>
  <c r="DE554"/>
  <c r="DK554" s="1"/>
  <c r="DE545"/>
  <c r="DK545" s="1"/>
  <c r="DE541"/>
  <c r="DK541" s="1"/>
  <c r="DE537"/>
  <c r="DK537" s="1"/>
  <c r="DE557"/>
  <c r="DK557" s="1"/>
  <c r="DE549"/>
  <c r="DK549" s="1"/>
  <c r="DE546"/>
  <c r="DK546" s="1"/>
  <c r="DE538"/>
  <c r="DK538" s="1"/>
  <c r="DE551"/>
  <c r="DK551" s="1"/>
  <c r="DE544"/>
  <c r="DK544" s="1"/>
  <c r="DE536"/>
  <c r="DK536" s="1"/>
  <c r="DE533"/>
  <c r="DK533" s="1"/>
  <c r="W536"/>
  <c r="AC536" s="1"/>
  <c r="W540"/>
  <c r="AC540" s="1"/>
  <c r="W544"/>
  <c r="AC544" s="1"/>
  <c r="W533"/>
  <c r="AC533" s="1"/>
  <c r="W535"/>
  <c r="AC535" s="1"/>
  <c r="W541"/>
  <c r="AC541" s="1"/>
  <c r="W543"/>
  <c r="AC543" s="1"/>
  <c r="W534"/>
  <c r="W542"/>
  <c r="AC542" s="1"/>
  <c r="W537"/>
  <c r="AC537" s="1"/>
  <c r="W539"/>
  <c r="W545"/>
  <c r="AC545" s="1"/>
  <c r="W538"/>
  <c r="W546"/>
  <c r="AC546" s="1"/>
  <c r="FL533"/>
  <c r="FR533" s="1"/>
  <c r="FL546"/>
  <c r="FR546" s="1"/>
  <c r="FL544"/>
  <c r="FR544" s="1"/>
  <c r="FL542"/>
  <c r="FR542" s="1"/>
  <c r="FL540"/>
  <c r="FR540" s="1"/>
  <c r="FL538"/>
  <c r="FR538" s="1"/>
  <c r="FL536"/>
  <c r="FR536" s="1"/>
  <c r="FL534"/>
  <c r="FR534" s="1"/>
  <c r="FL545"/>
  <c r="FR545" s="1"/>
  <c r="FL541"/>
  <c r="FR541" s="1"/>
  <c r="FL537"/>
  <c r="FR537" s="1"/>
  <c r="FL543"/>
  <c r="FR543" s="1"/>
  <c r="FL539"/>
  <c r="FR539" s="1"/>
  <c r="FL535"/>
  <c r="FR535" s="1"/>
  <c r="CF546"/>
  <c r="CL546" s="1"/>
  <c r="CF544"/>
  <c r="CL544" s="1"/>
  <c r="CF542"/>
  <c r="CL542" s="1"/>
  <c r="CF540"/>
  <c r="CL540" s="1"/>
  <c r="CF538"/>
  <c r="CL538" s="1"/>
  <c r="CF536"/>
  <c r="CL536" s="1"/>
  <c r="CF534"/>
  <c r="CL534" s="1"/>
  <c r="CF543"/>
  <c r="CL543" s="1"/>
  <c r="CF539"/>
  <c r="CL539" s="1"/>
  <c r="CF535"/>
  <c r="CL535" s="1"/>
  <c r="CF545"/>
  <c r="CL545" s="1"/>
  <c r="CF541"/>
  <c r="CL541" s="1"/>
  <c r="CF537"/>
  <c r="CL537" s="1"/>
  <c r="CF533"/>
  <c r="CL533" s="1"/>
  <c r="FN545"/>
  <c r="FT545" s="1"/>
  <c r="FN543"/>
  <c r="FT543" s="1"/>
  <c r="FN541"/>
  <c r="FT541" s="1"/>
  <c r="FN539"/>
  <c r="FT539" s="1"/>
  <c r="FN537"/>
  <c r="FT537" s="1"/>
  <c r="FN535"/>
  <c r="FT535" s="1"/>
  <c r="FN546"/>
  <c r="FT546" s="1"/>
  <c r="FN542"/>
  <c r="FT542" s="1"/>
  <c r="FN538"/>
  <c r="FT538" s="1"/>
  <c r="FN534"/>
  <c r="FT534" s="1"/>
  <c r="FN544"/>
  <c r="FT544" s="1"/>
  <c r="FN540"/>
  <c r="FT540" s="1"/>
  <c r="FN536"/>
  <c r="FT536" s="1"/>
  <c r="FN533"/>
  <c r="FT533" s="1"/>
  <c r="DC546"/>
  <c r="DI546" s="1"/>
  <c r="DC544"/>
  <c r="DI544" s="1"/>
  <c r="DC542"/>
  <c r="DI542" s="1"/>
  <c r="DC540"/>
  <c r="DI540" s="1"/>
  <c r="DC538"/>
  <c r="DI538" s="1"/>
  <c r="DC536"/>
  <c r="DI536" s="1"/>
  <c r="DC534"/>
  <c r="DI534" s="1"/>
  <c r="DC543"/>
  <c r="DI543" s="1"/>
  <c r="DC539"/>
  <c r="DI539" s="1"/>
  <c r="DC535"/>
  <c r="DI535" s="1"/>
  <c r="DC545"/>
  <c r="DI545" s="1"/>
  <c r="DC541"/>
  <c r="DI541" s="1"/>
  <c r="DC537"/>
  <c r="DI537" s="1"/>
  <c r="DC533"/>
  <c r="DI533" s="1"/>
  <c r="DY556"/>
  <c r="EE556" s="1"/>
  <c r="DY552"/>
  <c r="EE552" s="1"/>
  <c r="DY546"/>
  <c r="EE546" s="1"/>
  <c r="DY544"/>
  <c r="EE544" s="1"/>
  <c r="DY542"/>
  <c r="EE542" s="1"/>
  <c r="DY540"/>
  <c r="EE540" s="1"/>
  <c r="DY538"/>
  <c r="EE538" s="1"/>
  <c r="DY536"/>
  <c r="EE536" s="1"/>
  <c r="DY534"/>
  <c r="EE534" s="1"/>
  <c r="DY557"/>
  <c r="EE557" s="1"/>
  <c r="DY553"/>
  <c r="EE553" s="1"/>
  <c r="DY549"/>
  <c r="EE549" s="1"/>
  <c r="DY558"/>
  <c r="EE558" s="1"/>
  <c r="DY550"/>
  <c r="EE550" s="1"/>
  <c r="DY543"/>
  <c r="EE543" s="1"/>
  <c r="DY539"/>
  <c r="EE539" s="1"/>
  <c r="DY535"/>
  <c r="EE535" s="1"/>
  <c r="DY555"/>
  <c r="EE555" s="1"/>
  <c r="DY554"/>
  <c r="EE554" s="1"/>
  <c r="DY545"/>
  <c r="EE545" s="1"/>
  <c r="DY541"/>
  <c r="EE541" s="1"/>
  <c r="DY537"/>
  <c r="EE537" s="1"/>
  <c r="DY533"/>
  <c r="EE533" s="1"/>
  <c r="DY551"/>
  <c r="EE551" s="1"/>
  <c r="GL556"/>
  <c r="GR556" s="1"/>
  <c r="GL552"/>
  <c r="GR552" s="1"/>
  <c r="GL546"/>
  <c r="GR546" s="1"/>
  <c r="GL544"/>
  <c r="GR544" s="1"/>
  <c r="GL542"/>
  <c r="GR542" s="1"/>
  <c r="GL540"/>
  <c r="GR540" s="1"/>
  <c r="GL538"/>
  <c r="GR538" s="1"/>
  <c r="GL536"/>
  <c r="GR536" s="1"/>
  <c r="GL534"/>
  <c r="GR534" s="1"/>
  <c r="GL557"/>
  <c r="GR557" s="1"/>
  <c r="GL553"/>
  <c r="GR553" s="1"/>
  <c r="GL549"/>
  <c r="GR549" s="1"/>
  <c r="GL558"/>
  <c r="GR558" s="1"/>
  <c r="GL550"/>
  <c r="GR550" s="1"/>
  <c r="GL543"/>
  <c r="GR543" s="1"/>
  <c r="GL539"/>
  <c r="GR539" s="1"/>
  <c r="GL535"/>
  <c r="GR535" s="1"/>
  <c r="GL555"/>
  <c r="GR555" s="1"/>
  <c r="GL554"/>
  <c r="GR554" s="1"/>
  <c r="GL545"/>
  <c r="GR545" s="1"/>
  <c r="GL541"/>
  <c r="GR541" s="1"/>
  <c r="GL537"/>
  <c r="GR537" s="1"/>
  <c r="GL533"/>
  <c r="GR533" s="1"/>
  <c r="GL551"/>
  <c r="GR551" s="1"/>
  <c r="DF557"/>
  <c r="DL557" s="1"/>
  <c r="DF553"/>
  <c r="DL553" s="1"/>
  <c r="DF549"/>
  <c r="DL549" s="1"/>
  <c r="DF556"/>
  <c r="DL556" s="1"/>
  <c r="DF552"/>
  <c r="DL552" s="1"/>
  <c r="DF546"/>
  <c r="DL546" s="1"/>
  <c r="DF544"/>
  <c r="DL544" s="1"/>
  <c r="DF542"/>
  <c r="DL542" s="1"/>
  <c r="DF540"/>
  <c r="DL540" s="1"/>
  <c r="DF538"/>
  <c r="DL538" s="1"/>
  <c r="DF536"/>
  <c r="DL536" s="1"/>
  <c r="DF534"/>
  <c r="DL534" s="1"/>
  <c r="DF551"/>
  <c r="DL551" s="1"/>
  <c r="DF554"/>
  <c r="DL554" s="1"/>
  <c r="DF545"/>
  <c r="DL545" s="1"/>
  <c r="DF541"/>
  <c r="DL541" s="1"/>
  <c r="DF537"/>
  <c r="DL537" s="1"/>
  <c r="DF533"/>
  <c r="DL533" s="1"/>
  <c r="DF555"/>
  <c r="DL555" s="1"/>
  <c r="DF558"/>
  <c r="DL558" s="1"/>
  <c r="DF550"/>
  <c r="DL550" s="1"/>
  <c r="DF543"/>
  <c r="DL543" s="1"/>
  <c r="DF539"/>
  <c r="DL539" s="1"/>
  <c r="DF535"/>
  <c r="DL535" s="1"/>
  <c r="HG557"/>
  <c r="HM557" s="1"/>
  <c r="HG553"/>
  <c r="HM553" s="1"/>
  <c r="HG549"/>
  <c r="HM549" s="1"/>
  <c r="HG556"/>
  <c r="HM556" s="1"/>
  <c r="HG552"/>
  <c r="HM552" s="1"/>
  <c r="HG546"/>
  <c r="HM546" s="1"/>
  <c r="HG544"/>
  <c r="HM544" s="1"/>
  <c r="HG542"/>
  <c r="HM542" s="1"/>
  <c r="HG540"/>
  <c r="HM540" s="1"/>
  <c r="HG538"/>
  <c r="HM538" s="1"/>
  <c r="HG536"/>
  <c r="HM536" s="1"/>
  <c r="HG534"/>
  <c r="HM534" s="1"/>
  <c r="HG533"/>
  <c r="HM533" s="1"/>
  <c r="HG555"/>
  <c r="HM555" s="1"/>
  <c r="HG558"/>
  <c r="HM558" s="1"/>
  <c r="HG550"/>
  <c r="HM550" s="1"/>
  <c r="HG543"/>
  <c r="HM543" s="1"/>
  <c r="HG539"/>
  <c r="HM539" s="1"/>
  <c r="HG535"/>
  <c r="HM535" s="1"/>
  <c r="HG551"/>
  <c r="HM551" s="1"/>
  <c r="HG554"/>
  <c r="HM554" s="1"/>
  <c r="HG545"/>
  <c r="HM545" s="1"/>
  <c r="HG541"/>
  <c r="HM541" s="1"/>
  <c r="HG537"/>
  <c r="HM537" s="1"/>
  <c r="AR546"/>
  <c r="AX546" s="1"/>
  <c r="AR544"/>
  <c r="AX544" s="1"/>
  <c r="AR542"/>
  <c r="AX542" s="1"/>
  <c r="AR540"/>
  <c r="AX540" s="1"/>
  <c r="AR538"/>
  <c r="AX538" s="1"/>
  <c r="AR536"/>
  <c r="AX536" s="1"/>
  <c r="AR534"/>
  <c r="AX534" s="1"/>
  <c r="AR533"/>
  <c r="AX533" s="1"/>
  <c r="AR545"/>
  <c r="AX545" s="1"/>
  <c r="AR543"/>
  <c r="AX543" s="1"/>
  <c r="AR541"/>
  <c r="AX541" s="1"/>
  <c r="AR539"/>
  <c r="AX539" s="1"/>
  <c r="AR537"/>
  <c r="AX537" s="1"/>
  <c r="AR535"/>
  <c r="AX535" s="1"/>
  <c r="GH545"/>
  <c r="GN545" s="1"/>
  <c r="GH543"/>
  <c r="GN543" s="1"/>
  <c r="GH541"/>
  <c r="GN541" s="1"/>
  <c r="GH539"/>
  <c r="GN539" s="1"/>
  <c r="GH537"/>
  <c r="GN537" s="1"/>
  <c r="GH535"/>
  <c r="GN535" s="1"/>
  <c r="GH533"/>
  <c r="GN533" s="1"/>
  <c r="GH544"/>
  <c r="GN544" s="1"/>
  <c r="GH540"/>
  <c r="GN540" s="1"/>
  <c r="GH536"/>
  <c r="GN536" s="1"/>
  <c r="GH546"/>
  <c r="GN546" s="1"/>
  <c r="GH542"/>
  <c r="GN542" s="1"/>
  <c r="GH538"/>
  <c r="GN538" s="1"/>
  <c r="GH534"/>
  <c r="GN534" s="1"/>
  <c r="AQ546"/>
  <c r="AW546" s="1"/>
  <c r="AQ544"/>
  <c r="AW544" s="1"/>
  <c r="AQ542"/>
  <c r="AW542" s="1"/>
  <c r="AQ540"/>
  <c r="AW540" s="1"/>
  <c r="AQ538"/>
  <c r="AW538" s="1"/>
  <c r="AQ536"/>
  <c r="AW536" s="1"/>
  <c r="AQ534"/>
  <c r="AW534" s="1"/>
  <c r="AQ545"/>
  <c r="AW545" s="1"/>
  <c r="AQ543"/>
  <c r="AW543" s="1"/>
  <c r="AQ541"/>
  <c r="AW541" s="1"/>
  <c r="AQ539"/>
  <c r="AW539" s="1"/>
  <c r="AQ537"/>
  <c r="AW537" s="1"/>
  <c r="AQ535"/>
  <c r="AW535" s="1"/>
  <c r="AQ533"/>
  <c r="AW533" s="1"/>
  <c r="FM545"/>
  <c r="FS545" s="1"/>
  <c r="FM543"/>
  <c r="FS543" s="1"/>
  <c r="FM541"/>
  <c r="FS541" s="1"/>
  <c r="FM539"/>
  <c r="FS539" s="1"/>
  <c r="FM537"/>
  <c r="FS537" s="1"/>
  <c r="FM535"/>
  <c r="FS535" s="1"/>
  <c r="FM533"/>
  <c r="FS533" s="1"/>
  <c r="FM546"/>
  <c r="FS546" s="1"/>
  <c r="FM542"/>
  <c r="FS542" s="1"/>
  <c r="FM538"/>
  <c r="FS538" s="1"/>
  <c r="FM534"/>
  <c r="FS534" s="1"/>
  <c r="FM544"/>
  <c r="FS544" s="1"/>
  <c r="FM540"/>
  <c r="FS540" s="1"/>
  <c r="FM536"/>
  <c r="FS536" s="1"/>
  <c r="GI545"/>
  <c r="GO545" s="1"/>
  <c r="GI543"/>
  <c r="GO543" s="1"/>
  <c r="GI541"/>
  <c r="GO541" s="1"/>
  <c r="GI539"/>
  <c r="GO539" s="1"/>
  <c r="GI537"/>
  <c r="GO537" s="1"/>
  <c r="GI535"/>
  <c r="GO535" s="1"/>
  <c r="GI544"/>
  <c r="GO544" s="1"/>
  <c r="GI540"/>
  <c r="GO540" s="1"/>
  <c r="GI536"/>
  <c r="GO536" s="1"/>
  <c r="GI533"/>
  <c r="GO533" s="1"/>
  <c r="GI546"/>
  <c r="GO546" s="1"/>
  <c r="GI542"/>
  <c r="GO542" s="1"/>
  <c r="GI538"/>
  <c r="GO538" s="1"/>
  <c r="GI534"/>
  <c r="GO534" s="1"/>
  <c r="CH546"/>
  <c r="CN546" s="1"/>
  <c r="CH544"/>
  <c r="CN544" s="1"/>
  <c r="CH542"/>
  <c r="CN542" s="1"/>
  <c r="CH540"/>
  <c r="CN540" s="1"/>
  <c r="CH538"/>
  <c r="CN538" s="1"/>
  <c r="CH536"/>
  <c r="CN536" s="1"/>
  <c r="CH534"/>
  <c r="CN534" s="1"/>
  <c r="CH545"/>
  <c r="CN545" s="1"/>
  <c r="CH541"/>
  <c r="CN541" s="1"/>
  <c r="CH537"/>
  <c r="CN537" s="1"/>
  <c r="CH533"/>
  <c r="CN533" s="1"/>
  <c r="CH543"/>
  <c r="CN543" s="1"/>
  <c r="CH539"/>
  <c r="CN539" s="1"/>
  <c r="CH535"/>
  <c r="CN535" s="1"/>
  <c r="EQ546"/>
  <c r="EW546" s="1"/>
  <c r="EQ544"/>
  <c r="EW544" s="1"/>
  <c r="EQ542"/>
  <c r="EW542" s="1"/>
  <c r="EQ540"/>
  <c r="EW540" s="1"/>
  <c r="EQ538"/>
  <c r="EW538" s="1"/>
  <c r="EQ536"/>
  <c r="EW536" s="1"/>
  <c r="EQ534"/>
  <c r="EW534" s="1"/>
  <c r="EQ545"/>
  <c r="EW545" s="1"/>
  <c r="EQ541"/>
  <c r="EW541" s="1"/>
  <c r="EQ537"/>
  <c r="EW537" s="1"/>
  <c r="EQ533"/>
  <c r="EW533" s="1"/>
  <c r="EQ543"/>
  <c r="EW543" s="1"/>
  <c r="EQ539"/>
  <c r="EW539" s="1"/>
  <c r="EQ535"/>
  <c r="EW535" s="1"/>
  <c r="BK545"/>
  <c r="BQ545" s="1"/>
  <c r="BK543"/>
  <c r="BQ543" s="1"/>
  <c r="BK541"/>
  <c r="BQ541" s="1"/>
  <c r="BK539"/>
  <c r="BQ539" s="1"/>
  <c r="BK537"/>
  <c r="BQ537" s="1"/>
  <c r="BK535"/>
  <c r="BQ535" s="1"/>
  <c r="BK533"/>
  <c r="BQ533" s="1"/>
  <c r="BK546"/>
  <c r="BQ546" s="1"/>
  <c r="BK544"/>
  <c r="BQ544" s="1"/>
  <c r="BK542"/>
  <c r="BQ542" s="1"/>
  <c r="BK540"/>
  <c r="BQ540" s="1"/>
  <c r="BK538"/>
  <c r="BQ538" s="1"/>
  <c r="BK536"/>
  <c r="BQ536" s="1"/>
  <c r="BK534"/>
  <c r="BQ534" s="1"/>
  <c r="CG546"/>
  <c r="CM546" s="1"/>
  <c r="CG544"/>
  <c r="CM544" s="1"/>
  <c r="CG542"/>
  <c r="CM542" s="1"/>
  <c r="CG540"/>
  <c r="CM540" s="1"/>
  <c r="CG538"/>
  <c r="CM538" s="1"/>
  <c r="CG536"/>
  <c r="CM536" s="1"/>
  <c r="CG534"/>
  <c r="CM534" s="1"/>
  <c r="CG543"/>
  <c r="CM543" s="1"/>
  <c r="CG539"/>
  <c r="CM539" s="1"/>
  <c r="CG535"/>
  <c r="CM535" s="1"/>
  <c r="CG545"/>
  <c r="CM545" s="1"/>
  <c r="CG541"/>
  <c r="CM541" s="1"/>
  <c r="CG537"/>
  <c r="CM537" s="1"/>
  <c r="CG533"/>
  <c r="CM533" s="1"/>
  <c r="IA541"/>
  <c r="IG541" s="1"/>
  <c r="IA552"/>
  <c r="IG552" s="1"/>
  <c r="IA557"/>
  <c r="IG557" s="1"/>
  <c r="IA542"/>
  <c r="IG542" s="1"/>
  <c r="HC546"/>
  <c r="HI546" s="1"/>
  <c r="HC544"/>
  <c r="HI544" s="1"/>
  <c r="HC542"/>
  <c r="HI542" s="1"/>
  <c r="HC540"/>
  <c r="HI540" s="1"/>
  <c r="HC538"/>
  <c r="HI538" s="1"/>
  <c r="HC536"/>
  <c r="HI536" s="1"/>
  <c r="HC534"/>
  <c r="HI534" s="1"/>
  <c r="HC545"/>
  <c r="HI545" s="1"/>
  <c r="HC541"/>
  <c r="HI541" s="1"/>
  <c r="HC537"/>
  <c r="HI537" s="1"/>
  <c r="HC543"/>
  <c r="HI543" s="1"/>
  <c r="HC539"/>
  <c r="HI539" s="1"/>
  <c r="HC535"/>
  <c r="HI535" s="1"/>
  <c r="HC533"/>
  <c r="HI533" s="1"/>
  <c r="EP560"/>
  <c r="EV561" s="1"/>
  <c r="AM560"/>
  <c r="AS561" s="1"/>
  <c r="CC560"/>
  <c r="CI561" s="1"/>
  <c r="DT560"/>
  <c r="DZ561" s="1"/>
  <c r="DU560"/>
  <c r="EA561" s="1"/>
  <c r="EN560"/>
  <c r="ET561" s="1"/>
  <c r="HV560"/>
  <c r="IB561" s="1"/>
  <c r="BI560"/>
  <c r="BO561" s="1"/>
  <c r="AA533"/>
  <c r="AA540"/>
  <c r="AB540"/>
  <c r="AB533"/>
  <c r="AB541"/>
  <c r="AC539"/>
  <c r="AC534"/>
  <c r="AC538"/>
  <c r="R560"/>
  <c r="X561" s="1"/>
  <c r="T560"/>
  <c r="Z561" s="1"/>
  <c r="S560"/>
  <c r="Y561" s="1"/>
  <c r="IA534" l="1"/>
  <c r="IG534" s="1"/>
  <c r="IA556"/>
  <c r="IG556" s="1"/>
  <c r="IA540"/>
  <c r="IG540" s="1"/>
  <c r="IA533"/>
  <c r="IG533" s="1"/>
  <c r="DE555"/>
  <c r="DK555" s="1"/>
  <c r="DE540"/>
  <c r="DK540" s="1"/>
  <c r="DE552"/>
  <c r="DK552" s="1"/>
  <c r="DE534"/>
  <c r="DK534" s="1"/>
  <c r="DE542"/>
  <c r="DK542" s="1"/>
  <c r="DE556"/>
  <c r="DK556" s="1"/>
  <c r="DE553"/>
  <c r="DK553" s="1"/>
  <c r="DE535"/>
  <c r="DK535" s="1"/>
  <c r="DE539"/>
  <c r="DK539" s="1"/>
  <c r="DE543"/>
  <c r="DK543" s="1"/>
  <c r="DE550"/>
  <c r="DK550" s="1"/>
  <c r="DK548" s="1"/>
  <c r="HZ537"/>
  <c r="IF537" s="1"/>
  <c r="HZ551"/>
  <c r="IF551" s="1"/>
  <c r="HZ550"/>
  <c r="IF550" s="1"/>
  <c r="HZ536"/>
  <c r="IF536" s="1"/>
  <c r="HZ544"/>
  <c r="IF544" s="1"/>
  <c r="HZ549"/>
  <c r="IF549" s="1"/>
  <c r="AU551"/>
  <c r="BA551" s="1"/>
  <c r="AU545"/>
  <c r="BA545" s="1"/>
  <c r="FQ549"/>
  <c r="FW549" s="1"/>
  <c r="FQ538"/>
  <c r="FW538" s="1"/>
  <c r="HF535"/>
  <c r="HL535" s="1"/>
  <c r="HF541"/>
  <c r="HL541" s="1"/>
  <c r="DD550"/>
  <c r="DJ550" s="1"/>
  <c r="HE553"/>
  <c r="HK553" s="1"/>
  <c r="HE535"/>
  <c r="HK535" s="1"/>
  <c r="GJ554"/>
  <c r="GP554" s="1"/>
  <c r="GJ553"/>
  <c r="GP553" s="1"/>
  <c r="ATZ536"/>
  <c r="AUF536" s="1"/>
  <c r="ATZ551"/>
  <c r="AUF551" s="1"/>
  <c r="SN542"/>
  <c r="ST542" s="1"/>
  <c r="SN533"/>
  <c r="ST533" s="1"/>
  <c r="IW534"/>
  <c r="JC534" s="1"/>
  <c r="IW556"/>
  <c r="JC556" s="1"/>
  <c r="ACF540"/>
  <c r="ACL540" s="1"/>
  <c r="ACF557"/>
  <c r="ACL557" s="1"/>
  <c r="AHB543"/>
  <c r="AHH543" s="1"/>
  <c r="AOI542"/>
  <c r="AOO542" s="1"/>
  <c r="AOI535"/>
  <c r="AOO535" s="1"/>
  <c r="LG543"/>
  <c r="LM543" s="1"/>
  <c r="LG534"/>
  <c r="LM534" s="1"/>
  <c r="AQS550"/>
  <c r="AQY550" s="1"/>
  <c r="AQS540"/>
  <c r="AQY540" s="1"/>
  <c r="ACG542"/>
  <c r="ACM542" s="1"/>
  <c r="ACG535"/>
  <c r="ACM535" s="1"/>
  <c r="YY542"/>
  <c r="ZE542" s="1"/>
  <c r="YY535"/>
  <c r="ZE535" s="1"/>
  <c r="PH534"/>
  <c r="PN534" s="1"/>
  <c r="PH556"/>
  <c r="PN556" s="1"/>
  <c r="AKI546"/>
  <c r="AKO546" s="1"/>
  <c r="AKI557"/>
  <c r="AKO557" s="1"/>
  <c r="ALY535"/>
  <c r="AME535" s="1"/>
  <c r="ALY558"/>
  <c r="AME558" s="1"/>
  <c r="IA558"/>
  <c r="IG558" s="1"/>
  <c r="IA550"/>
  <c r="IG550" s="1"/>
  <c r="IA543"/>
  <c r="IG543" s="1"/>
  <c r="IA539"/>
  <c r="IG539" s="1"/>
  <c r="IA535"/>
  <c r="IG535" s="1"/>
  <c r="IA555"/>
  <c r="IG555" s="1"/>
  <c r="FQ558"/>
  <c r="FW558" s="1"/>
  <c r="FQ550"/>
  <c r="FW550" s="1"/>
  <c r="FQ543"/>
  <c r="FW543" s="1"/>
  <c r="FQ539"/>
  <c r="FW539" s="1"/>
  <c r="FQ535"/>
  <c r="FW535" s="1"/>
  <c r="FQ555"/>
  <c r="FW555" s="1"/>
  <c r="FQ556"/>
  <c r="FW556" s="1"/>
  <c r="FQ542"/>
  <c r="FW542" s="1"/>
  <c r="FQ534"/>
  <c r="FW534" s="1"/>
  <c r="FQ552"/>
  <c r="FW552" s="1"/>
  <c r="FQ540"/>
  <c r="FW540" s="1"/>
  <c r="FQ557"/>
  <c r="FW557" s="1"/>
  <c r="IW551"/>
  <c r="JC551" s="1"/>
  <c r="IW554"/>
  <c r="JC554" s="1"/>
  <c r="IW545"/>
  <c r="JC545" s="1"/>
  <c r="IW541"/>
  <c r="JC541" s="1"/>
  <c r="IW537"/>
  <c r="JC537" s="1"/>
  <c r="IW557"/>
  <c r="JC557" s="1"/>
  <c r="IW549"/>
  <c r="JC549" s="1"/>
  <c r="IW552"/>
  <c r="JC552" s="1"/>
  <c r="IW544"/>
  <c r="JC544" s="1"/>
  <c r="IW540"/>
  <c r="JC540" s="1"/>
  <c r="IW536"/>
  <c r="JC536" s="1"/>
  <c r="IW533"/>
  <c r="JC533" s="1"/>
  <c r="ON552"/>
  <c r="OT552" s="1"/>
  <c r="ON546"/>
  <c r="OT546" s="1"/>
  <c r="ON538"/>
  <c r="OT538" s="1"/>
  <c r="ON553"/>
  <c r="OT553" s="1"/>
  <c r="ON550"/>
  <c r="OT550" s="1"/>
  <c r="ON539"/>
  <c r="OT539" s="1"/>
  <c r="ON555"/>
  <c r="OT555" s="1"/>
  <c r="QW551"/>
  <c r="RC551" s="1"/>
  <c r="QW539"/>
  <c r="RC539" s="1"/>
  <c r="VT551"/>
  <c r="VZ551" s="1"/>
  <c r="VT550"/>
  <c r="VZ550" s="1"/>
  <c r="VT557"/>
  <c r="VZ557" s="1"/>
  <c r="VT540"/>
  <c r="VZ540" s="1"/>
  <c r="XI535"/>
  <c r="XO535" s="1"/>
  <c r="XI533"/>
  <c r="XO533" s="1"/>
  <c r="XI541"/>
  <c r="XO541" s="1"/>
  <c r="XI554"/>
  <c r="XO554" s="1"/>
  <c r="YY554"/>
  <c r="ZE554" s="1"/>
  <c r="YY545"/>
  <c r="ZE545" s="1"/>
  <c r="YY541"/>
  <c r="ZE541" s="1"/>
  <c r="YY537"/>
  <c r="ZE537" s="1"/>
  <c r="YY533"/>
  <c r="ZE533" s="1"/>
  <c r="YY551"/>
  <c r="ZE551" s="1"/>
  <c r="YY552"/>
  <c r="ZE552" s="1"/>
  <c r="YY544"/>
  <c r="ZE544" s="1"/>
  <c r="YY540"/>
  <c r="ZE540" s="1"/>
  <c r="YY536"/>
  <c r="ZE536" s="1"/>
  <c r="YY557"/>
  <c r="ZE557" s="1"/>
  <c r="YY549"/>
  <c r="ZE549" s="1"/>
  <c r="ACF551"/>
  <c r="ACL551" s="1"/>
  <c r="ACF554"/>
  <c r="ACL554" s="1"/>
  <c r="ACF545"/>
  <c r="ACL545" s="1"/>
  <c r="ACF541"/>
  <c r="ACL541" s="1"/>
  <c r="ACF537"/>
  <c r="ACL537" s="1"/>
  <c r="ACF533"/>
  <c r="ACL533" s="1"/>
  <c r="ACF553"/>
  <c r="ACL553" s="1"/>
  <c r="ACF556"/>
  <c r="ACL556" s="1"/>
  <c r="ACF546"/>
  <c r="ACL546" s="1"/>
  <c r="ACF542"/>
  <c r="ACL542" s="1"/>
  <c r="ACF538"/>
  <c r="ACL538" s="1"/>
  <c r="ACF534"/>
  <c r="ACL534" s="1"/>
  <c r="AHB552"/>
  <c r="AHH552" s="1"/>
  <c r="AHB546"/>
  <c r="AHH546" s="1"/>
  <c r="AHB538"/>
  <c r="AHH538" s="1"/>
  <c r="AHB553"/>
  <c r="AHH553" s="1"/>
  <c r="AHB550"/>
  <c r="AHH550" s="1"/>
  <c r="AHB539"/>
  <c r="AHH539" s="1"/>
  <c r="AHB555"/>
  <c r="AHH555" s="1"/>
  <c r="AKI551"/>
  <c r="AKO551" s="1"/>
  <c r="AKI554"/>
  <c r="AKO554" s="1"/>
  <c r="AKI545"/>
  <c r="AKO545" s="1"/>
  <c r="AKI541"/>
  <c r="AKO541" s="1"/>
  <c r="AKI537"/>
  <c r="AKO537" s="1"/>
  <c r="AKI533"/>
  <c r="AKO533" s="1"/>
  <c r="AKI549"/>
  <c r="AKO549" s="1"/>
  <c r="AKI544"/>
  <c r="AKO544" s="1"/>
  <c r="AKI536"/>
  <c r="AKO536" s="1"/>
  <c r="AKI556"/>
  <c r="AKO556" s="1"/>
  <c r="AKI542"/>
  <c r="AKO542" s="1"/>
  <c r="AKI534"/>
  <c r="AKO534" s="1"/>
  <c r="AMS553"/>
  <c r="AMY553" s="1"/>
  <c r="AMS549"/>
  <c r="AMY549" s="1"/>
  <c r="AMS544"/>
  <c r="AMY544" s="1"/>
  <c r="AMS536"/>
  <c r="AMY536" s="1"/>
  <c r="AMS558"/>
  <c r="AMY558" s="1"/>
  <c r="AMS543"/>
  <c r="AMY543" s="1"/>
  <c r="AMS535"/>
  <c r="AMY535" s="1"/>
  <c r="AOI554"/>
  <c r="AOO554" s="1"/>
  <c r="AOI545"/>
  <c r="AOO545" s="1"/>
  <c r="AOI541"/>
  <c r="AOO541" s="1"/>
  <c r="AOI537"/>
  <c r="AOO537" s="1"/>
  <c r="AOI533"/>
  <c r="AOO533" s="1"/>
  <c r="AOI551"/>
  <c r="AOO551" s="1"/>
  <c r="AOI552"/>
  <c r="AOO552" s="1"/>
  <c r="AOI544"/>
  <c r="AOO544" s="1"/>
  <c r="AOI540"/>
  <c r="AOO540" s="1"/>
  <c r="AOI536"/>
  <c r="AOO536" s="1"/>
  <c r="AOI557"/>
  <c r="AOO557" s="1"/>
  <c r="AOI549"/>
  <c r="AOO549" s="1"/>
  <c r="AQS553"/>
  <c r="AQY553" s="1"/>
  <c r="AQS556"/>
  <c r="AQY556" s="1"/>
  <c r="AQS546"/>
  <c r="AQY546" s="1"/>
  <c r="AQS542"/>
  <c r="AQY542" s="1"/>
  <c r="AQS538"/>
  <c r="AQY538" s="1"/>
  <c r="AQS534"/>
  <c r="AQY534" s="1"/>
  <c r="AQS551"/>
  <c r="AQY551" s="1"/>
  <c r="AQS554"/>
  <c r="AQY554" s="1"/>
  <c r="AQS545"/>
  <c r="AQY545" s="1"/>
  <c r="AQS541"/>
  <c r="AQY541" s="1"/>
  <c r="AQS537"/>
  <c r="AQY537" s="1"/>
  <c r="AQS533"/>
  <c r="AQY533" s="1"/>
  <c r="ATZ558"/>
  <c r="AUF558" s="1"/>
  <c r="ATZ550"/>
  <c r="AUF550" s="1"/>
  <c r="ATZ543"/>
  <c r="AUF543" s="1"/>
  <c r="ATZ539"/>
  <c r="AUF539" s="1"/>
  <c r="ATZ535"/>
  <c r="AUF535" s="1"/>
  <c r="ATZ555"/>
  <c r="AUF555" s="1"/>
  <c r="ATZ556"/>
  <c r="AUF556" s="1"/>
  <c r="ATZ546"/>
  <c r="AUF546" s="1"/>
  <c r="ATZ542"/>
  <c r="AUF542" s="1"/>
  <c r="ATZ538"/>
  <c r="AUF538" s="1"/>
  <c r="ATZ534"/>
  <c r="AUF534" s="1"/>
  <c r="ATZ553"/>
  <c r="AUF553" s="1"/>
  <c r="DD553"/>
  <c r="DJ553" s="1"/>
  <c r="DD549"/>
  <c r="DJ549" s="1"/>
  <c r="DD544"/>
  <c r="DJ544" s="1"/>
  <c r="DD536"/>
  <c r="DJ536" s="1"/>
  <c r="DD545"/>
  <c r="DJ545" s="1"/>
  <c r="DD555"/>
  <c r="DJ555" s="1"/>
  <c r="DD539"/>
  <c r="DJ539" s="1"/>
  <c r="LH551"/>
  <c r="LN551" s="1"/>
  <c r="LH555"/>
  <c r="LN555" s="1"/>
  <c r="LH550"/>
  <c r="LN550" s="1"/>
  <c r="LH539"/>
  <c r="LN539" s="1"/>
  <c r="LH557"/>
  <c r="LN557" s="1"/>
  <c r="LH552"/>
  <c r="LN552" s="1"/>
  <c r="LH540"/>
  <c r="LN540" s="1"/>
  <c r="SN555"/>
  <c r="ST555" s="1"/>
  <c r="SN558"/>
  <c r="ST558" s="1"/>
  <c r="SN550"/>
  <c r="ST550" s="1"/>
  <c r="SN543"/>
  <c r="ST543" s="1"/>
  <c r="SN539"/>
  <c r="ST539" s="1"/>
  <c r="SN535"/>
  <c r="ST535" s="1"/>
  <c r="SN557"/>
  <c r="ST557" s="1"/>
  <c r="SN549"/>
  <c r="ST549" s="1"/>
  <c r="SN552"/>
  <c r="ST552" s="1"/>
  <c r="SN544"/>
  <c r="ST544" s="1"/>
  <c r="SN540"/>
  <c r="ST540" s="1"/>
  <c r="SN536"/>
  <c r="ST536" s="1"/>
  <c r="HF552"/>
  <c r="HL552" s="1"/>
  <c r="HF544"/>
  <c r="HL544" s="1"/>
  <c r="HF540"/>
  <c r="HL540" s="1"/>
  <c r="HF536"/>
  <c r="HL536" s="1"/>
  <c r="HF557"/>
  <c r="HL557" s="1"/>
  <c r="HF549"/>
  <c r="HL549" s="1"/>
  <c r="HF545"/>
  <c r="HL545" s="1"/>
  <c r="HF537"/>
  <c r="HL537" s="1"/>
  <c r="HF551"/>
  <c r="HL551" s="1"/>
  <c r="HF550"/>
  <c r="HL550" s="1"/>
  <c r="HF539"/>
  <c r="HL539" s="1"/>
  <c r="HF555"/>
  <c r="HL555" s="1"/>
  <c r="ACG554"/>
  <c r="ACM554" s="1"/>
  <c r="ACG545"/>
  <c r="ACM545" s="1"/>
  <c r="ACG541"/>
  <c r="ACM541" s="1"/>
  <c r="ACG537"/>
  <c r="ACM537" s="1"/>
  <c r="ACG533"/>
  <c r="ACM533" s="1"/>
  <c r="ACG551"/>
  <c r="ACM551" s="1"/>
  <c r="ACG552"/>
  <c r="ACM552" s="1"/>
  <c r="ACG544"/>
  <c r="ACM544" s="1"/>
  <c r="ACG540"/>
  <c r="ACM540" s="1"/>
  <c r="ACG536"/>
  <c r="ACM536" s="1"/>
  <c r="ACG557"/>
  <c r="ACM557" s="1"/>
  <c r="ACG549"/>
  <c r="ACM549" s="1"/>
  <c r="ALY552"/>
  <c r="AME552" s="1"/>
  <c r="ALY544"/>
  <c r="AME544" s="1"/>
  <c r="ALY540"/>
  <c r="AME540" s="1"/>
  <c r="ALY536"/>
  <c r="AME536" s="1"/>
  <c r="ALY557"/>
  <c r="AME557" s="1"/>
  <c r="ALY549"/>
  <c r="AME549" s="1"/>
  <c r="ALY554"/>
  <c r="AME554" s="1"/>
  <c r="ALY545"/>
  <c r="AME545" s="1"/>
  <c r="ALY541"/>
  <c r="AME541" s="1"/>
  <c r="ALY537"/>
  <c r="AME537" s="1"/>
  <c r="ALY533"/>
  <c r="AME533" s="1"/>
  <c r="ALY551"/>
  <c r="AME551" s="1"/>
  <c r="LG552"/>
  <c r="LM552" s="1"/>
  <c r="LG544"/>
  <c r="LM544" s="1"/>
  <c r="LG540"/>
  <c r="LM540" s="1"/>
  <c r="LG536"/>
  <c r="LM536" s="1"/>
  <c r="LG557"/>
  <c r="LM557" s="1"/>
  <c r="LG549"/>
  <c r="LM549" s="1"/>
  <c r="LG554"/>
  <c r="LM554" s="1"/>
  <c r="LG545"/>
  <c r="LM545" s="1"/>
  <c r="LG541"/>
  <c r="LM541" s="1"/>
  <c r="LG537"/>
  <c r="LM537" s="1"/>
  <c r="LG533"/>
  <c r="LM533" s="1"/>
  <c r="LG551"/>
  <c r="LM551" s="1"/>
  <c r="HE551"/>
  <c r="HK551" s="1"/>
  <c r="HE554"/>
  <c r="HK554" s="1"/>
  <c r="HE545"/>
  <c r="HK545" s="1"/>
  <c r="HE541"/>
  <c r="HK541" s="1"/>
  <c r="HE537"/>
  <c r="HK537" s="1"/>
  <c r="HE557"/>
  <c r="HK557" s="1"/>
  <c r="HE552"/>
  <c r="HK552" s="1"/>
  <c r="HE540"/>
  <c r="HK540" s="1"/>
  <c r="HE533"/>
  <c r="HK533" s="1"/>
  <c r="HE556"/>
  <c r="HK556" s="1"/>
  <c r="HE542"/>
  <c r="HK542" s="1"/>
  <c r="HE534"/>
  <c r="HK534" s="1"/>
  <c r="AU556"/>
  <c r="BA556" s="1"/>
  <c r="AU546"/>
  <c r="BA546" s="1"/>
  <c r="AU542"/>
  <c r="BA542" s="1"/>
  <c r="AU538"/>
  <c r="BA538" s="1"/>
  <c r="AU534"/>
  <c r="BA534" s="1"/>
  <c r="AU553"/>
  <c r="BA553" s="1"/>
  <c r="AU558"/>
  <c r="BA558" s="1"/>
  <c r="AU550"/>
  <c r="BA550" s="1"/>
  <c r="AU543"/>
  <c r="BA543" s="1"/>
  <c r="AU539"/>
  <c r="BA539" s="1"/>
  <c r="AU535"/>
  <c r="BA535" s="1"/>
  <c r="AU555"/>
  <c r="BA555" s="1"/>
  <c r="PH554"/>
  <c r="PN554" s="1"/>
  <c r="PH545"/>
  <c r="PN545" s="1"/>
  <c r="PH541"/>
  <c r="PN541" s="1"/>
  <c r="PH537"/>
  <c r="PN537" s="1"/>
  <c r="PH533"/>
  <c r="PN533" s="1"/>
  <c r="PH551"/>
  <c r="PN551" s="1"/>
  <c r="PH552"/>
  <c r="PN552" s="1"/>
  <c r="PH544"/>
  <c r="PN544" s="1"/>
  <c r="PH540"/>
  <c r="PN540" s="1"/>
  <c r="PH536"/>
  <c r="PN536" s="1"/>
  <c r="PH557"/>
  <c r="PN557" s="1"/>
  <c r="PH549"/>
  <c r="PN549" s="1"/>
  <c r="GJ552"/>
  <c r="GP552" s="1"/>
  <c r="GJ544"/>
  <c r="GP544" s="1"/>
  <c r="GJ540"/>
  <c r="GP540" s="1"/>
  <c r="GJ536"/>
  <c r="GP536" s="1"/>
  <c r="GJ557"/>
  <c r="GP557" s="1"/>
  <c r="GJ549"/>
  <c r="GP549" s="1"/>
  <c r="GJ550"/>
  <c r="GP550" s="1"/>
  <c r="GJ539"/>
  <c r="GP539" s="1"/>
  <c r="GJ555"/>
  <c r="GP555" s="1"/>
  <c r="GJ545"/>
  <c r="GP545" s="1"/>
  <c r="GJ537"/>
  <c r="GP537" s="1"/>
  <c r="GJ551"/>
  <c r="GP551" s="1"/>
  <c r="FP533"/>
  <c r="FV533" s="1"/>
  <c r="FP557"/>
  <c r="FV557" s="1"/>
  <c r="FP540"/>
  <c r="FV540" s="1"/>
  <c r="FP537"/>
  <c r="FV537" s="1"/>
  <c r="CJ558"/>
  <c r="CP558" s="1"/>
  <c r="CJ551"/>
  <c r="CP551" s="1"/>
  <c r="IA553"/>
  <c r="IG553" s="1"/>
  <c r="IA538"/>
  <c r="IG538" s="1"/>
  <c r="IA546"/>
  <c r="IG546" s="1"/>
  <c r="IA549"/>
  <c r="IG549" s="1"/>
  <c r="IA536"/>
  <c r="IG536" s="1"/>
  <c r="IA544"/>
  <c r="IG544" s="1"/>
  <c r="IA551"/>
  <c r="IG551" s="1"/>
  <c r="IA537"/>
  <c r="IG537" s="1"/>
  <c r="IA545"/>
  <c r="IG545" s="1"/>
  <c r="AU533"/>
  <c r="BA533" s="1"/>
  <c r="AU541"/>
  <c r="BA541" s="1"/>
  <c r="AU554"/>
  <c r="BA554" s="1"/>
  <c r="AU557"/>
  <c r="BA557" s="1"/>
  <c r="AU540"/>
  <c r="BA540" s="1"/>
  <c r="AU552"/>
  <c r="BA552" s="1"/>
  <c r="FQ536"/>
  <c r="FW536" s="1"/>
  <c r="FQ553"/>
  <c r="FW553" s="1"/>
  <c r="FQ546"/>
  <c r="FW546" s="1"/>
  <c r="FQ533"/>
  <c r="FW533" s="1"/>
  <c r="FQ541"/>
  <c r="FW541" s="1"/>
  <c r="FQ554"/>
  <c r="FW554" s="1"/>
  <c r="HF543"/>
  <c r="HL543" s="1"/>
  <c r="HF533"/>
  <c r="HL533" s="1"/>
  <c r="HF554"/>
  <c r="HL554" s="1"/>
  <c r="HF534"/>
  <c r="HL534" s="1"/>
  <c r="HF542"/>
  <c r="HL542" s="1"/>
  <c r="HF556"/>
  <c r="HL556" s="1"/>
  <c r="DD537"/>
  <c r="DJ537" s="1"/>
  <c r="DD540"/>
  <c r="DJ540" s="1"/>
  <c r="DD557"/>
  <c r="DJ557" s="1"/>
  <c r="HE546"/>
  <c r="HK546" s="1"/>
  <c r="HE536"/>
  <c r="HK536" s="1"/>
  <c r="HE549"/>
  <c r="HK549" s="1"/>
  <c r="HE539"/>
  <c r="HK539" s="1"/>
  <c r="HE550"/>
  <c r="HK550" s="1"/>
  <c r="HE555"/>
  <c r="HK555" s="1"/>
  <c r="GJ541"/>
  <c r="GP541" s="1"/>
  <c r="GJ535"/>
  <c r="GP535" s="1"/>
  <c r="GJ558"/>
  <c r="GP558" s="1"/>
  <c r="GJ534"/>
  <c r="GP534" s="1"/>
  <c r="GJ542"/>
  <c r="GP542" s="1"/>
  <c r="GJ556"/>
  <c r="GP556" s="1"/>
  <c r="XI551"/>
  <c r="XO551" s="1"/>
  <c r="XI537"/>
  <c r="XO537" s="1"/>
  <c r="ATZ557"/>
  <c r="AUF557" s="1"/>
  <c r="ATZ540"/>
  <c r="AUF540" s="1"/>
  <c r="ATZ552"/>
  <c r="AUF552" s="1"/>
  <c r="ATZ533"/>
  <c r="AUF533" s="1"/>
  <c r="ATZ541"/>
  <c r="AUF541" s="1"/>
  <c r="ATZ554"/>
  <c r="AUF554" s="1"/>
  <c r="SN538"/>
  <c r="ST538" s="1"/>
  <c r="SN546"/>
  <c r="ST546" s="1"/>
  <c r="SN553"/>
  <c r="ST553" s="1"/>
  <c r="SN537"/>
  <c r="ST537" s="1"/>
  <c r="SN545"/>
  <c r="ST545" s="1"/>
  <c r="SN551"/>
  <c r="ST551" s="1"/>
  <c r="LH544"/>
  <c r="LN544" s="1"/>
  <c r="LH535"/>
  <c r="LN535" s="1"/>
  <c r="LH558"/>
  <c r="LN558" s="1"/>
  <c r="QW555"/>
  <c r="RC555" s="1"/>
  <c r="ON543"/>
  <c r="OT543" s="1"/>
  <c r="ON534"/>
  <c r="OT534" s="1"/>
  <c r="ON556"/>
  <c r="OT556" s="1"/>
  <c r="IW538"/>
  <c r="JC538" s="1"/>
  <c r="IW546"/>
  <c r="JC546" s="1"/>
  <c r="IW553"/>
  <c r="JC553" s="1"/>
  <c r="IW539"/>
  <c r="JC539" s="1"/>
  <c r="IW550"/>
  <c r="JC550" s="1"/>
  <c r="IW555"/>
  <c r="JC555" s="1"/>
  <c r="VT539"/>
  <c r="VZ539" s="1"/>
  <c r="ACF536"/>
  <c r="ACL536" s="1"/>
  <c r="ACF544"/>
  <c r="ACL544" s="1"/>
  <c r="ACF549"/>
  <c r="ACL549" s="1"/>
  <c r="ACF535"/>
  <c r="ACL535" s="1"/>
  <c r="ACF543"/>
  <c r="ACL543" s="1"/>
  <c r="ACF558"/>
  <c r="ACL558" s="1"/>
  <c r="AHB535"/>
  <c r="AHH535" s="1"/>
  <c r="AHB558"/>
  <c r="AHH558" s="1"/>
  <c r="AHB542"/>
  <c r="AHH542" s="1"/>
  <c r="AOI553"/>
  <c r="AOO553" s="1"/>
  <c r="AOI538"/>
  <c r="AOO538" s="1"/>
  <c r="AOI546"/>
  <c r="AOO546" s="1"/>
  <c r="AOI555"/>
  <c r="AOO555" s="1"/>
  <c r="AOI539"/>
  <c r="AOO539" s="1"/>
  <c r="AOI550"/>
  <c r="AOO550" s="1"/>
  <c r="LG555"/>
  <c r="LM555" s="1"/>
  <c r="LG539"/>
  <c r="LM539" s="1"/>
  <c r="LG550"/>
  <c r="LM550" s="1"/>
  <c r="LG553"/>
  <c r="LM553" s="1"/>
  <c r="LG538"/>
  <c r="LM538" s="1"/>
  <c r="LG546"/>
  <c r="LM546" s="1"/>
  <c r="AQS535"/>
  <c r="AQY535" s="1"/>
  <c r="AQS543"/>
  <c r="AQY543" s="1"/>
  <c r="AQS558"/>
  <c r="AQY558" s="1"/>
  <c r="AQS536"/>
  <c r="AQY536" s="1"/>
  <c r="AQS544"/>
  <c r="AQY544" s="1"/>
  <c r="AQS549"/>
  <c r="AQY549" s="1"/>
  <c r="ACG553"/>
  <c r="ACM553" s="1"/>
  <c r="ACG538"/>
  <c r="ACM538" s="1"/>
  <c r="ACG546"/>
  <c r="ACM546" s="1"/>
  <c r="ACG555"/>
  <c r="ACM555" s="1"/>
  <c r="ACG539"/>
  <c r="ACM539" s="1"/>
  <c r="ACG550"/>
  <c r="ACM550" s="1"/>
  <c r="YY553"/>
  <c r="ZE553" s="1"/>
  <c r="YY538"/>
  <c r="ZE538" s="1"/>
  <c r="YY546"/>
  <c r="ZE546" s="1"/>
  <c r="YY555"/>
  <c r="ZE555" s="1"/>
  <c r="YY539"/>
  <c r="ZE539" s="1"/>
  <c r="YY550"/>
  <c r="ZE550" s="1"/>
  <c r="AMS539"/>
  <c r="AMY539" s="1"/>
  <c r="AMS555"/>
  <c r="AMY555" s="1"/>
  <c r="AMS552"/>
  <c r="AMY552" s="1"/>
  <c r="PH553"/>
  <c r="PN553" s="1"/>
  <c r="PH538"/>
  <c r="PN538" s="1"/>
  <c r="PH546"/>
  <c r="PN546" s="1"/>
  <c r="PH555"/>
  <c r="PN555" s="1"/>
  <c r="PH539"/>
  <c r="PN539" s="1"/>
  <c r="PH550"/>
  <c r="PN550" s="1"/>
  <c r="AKI538"/>
  <c r="AKO538" s="1"/>
  <c r="AKI553"/>
  <c r="AKO553" s="1"/>
  <c r="AKI552"/>
  <c r="AKO552" s="1"/>
  <c r="AKI535"/>
  <c r="AKO535" s="1"/>
  <c r="AKI543"/>
  <c r="AKO543" s="1"/>
  <c r="AKI558"/>
  <c r="AKO558" s="1"/>
  <c r="ALY555"/>
  <c r="AME555" s="1"/>
  <c r="ALY539"/>
  <c r="AME539" s="1"/>
  <c r="ALY550"/>
  <c r="AME550" s="1"/>
  <c r="ALY553"/>
  <c r="AME553" s="1"/>
  <c r="ALY538"/>
  <c r="AME538" s="1"/>
  <c r="ALY546"/>
  <c r="AME546" s="1"/>
  <c r="ZG548"/>
  <c r="AID548"/>
  <c r="ASQ532"/>
  <c r="AIB548"/>
  <c r="ABP548"/>
  <c r="FP535"/>
  <c r="FV535" s="1"/>
  <c r="FP558"/>
  <c r="FV558" s="1"/>
  <c r="FP545"/>
  <c r="FV545" s="1"/>
  <c r="FP536"/>
  <c r="FV536" s="1"/>
  <c r="FP544"/>
  <c r="FV544" s="1"/>
  <c r="FP549"/>
  <c r="FV549" s="1"/>
  <c r="CJ553"/>
  <c r="CP553" s="1"/>
  <c r="CJ536"/>
  <c r="CP536" s="1"/>
  <c r="CJ537"/>
  <c r="CP537" s="1"/>
  <c r="AIW548"/>
  <c r="AMX548"/>
  <c r="ASO532"/>
  <c r="KR532"/>
  <c r="APX555"/>
  <c r="AQD555" s="1"/>
  <c r="APX535"/>
  <c r="AQD535" s="1"/>
  <c r="APX539"/>
  <c r="AQD539" s="1"/>
  <c r="APX543"/>
  <c r="AQD543" s="1"/>
  <c r="APX550"/>
  <c r="AQD550" s="1"/>
  <c r="APX558"/>
  <c r="AQD558" s="1"/>
  <c r="APX553"/>
  <c r="AQD553" s="1"/>
  <c r="APX534"/>
  <c r="AQD534" s="1"/>
  <c r="APX538"/>
  <c r="AQD538" s="1"/>
  <c r="APX542"/>
  <c r="AQD542" s="1"/>
  <c r="APX546"/>
  <c r="AQD546" s="1"/>
  <c r="TH536"/>
  <c r="TN536" s="1"/>
  <c r="TH544"/>
  <c r="TN544" s="1"/>
  <c r="TH549"/>
  <c r="TN549" s="1"/>
  <c r="TH535"/>
  <c r="TN535" s="1"/>
  <c r="TH543"/>
  <c r="TN543" s="1"/>
  <c r="TH558"/>
  <c r="TN558" s="1"/>
  <c r="AMS533"/>
  <c r="AMY533" s="1"/>
  <c r="AMS537"/>
  <c r="AMY537" s="1"/>
  <c r="AMS541"/>
  <c r="AMY541" s="1"/>
  <c r="AMS545"/>
  <c r="AMY545" s="1"/>
  <c r="AMS554"/>
  <c r="AMY554" s="1"/>
  <c r="AMS551"/>
  <c r="AMY551" s="1"/>
  <c r="AMS534"/>
  <c r="AMY534" s="1"/>
  <c r="AMS538"/>
  <c r="AMY538" s="1"/>
  <c r="AMS542"/>
  <c r="AMY542" s="1"/>
  <c r="AMS546"/>
  <c r="AMY546" s="1"/>
  <c r="AMS556"/>
  <c r="AMY556" s="1"/>
  <c r="VT536"/>
  <c r="VZ536" s="1"/>
  <c r="VT544"/>
  <c r="VZ544" s="1"/>
  <c r="VT549"/>
  <c r="VZ549" s="1"/>
  <c r="VT535"/>
  <c r="VZ535" s="1"/>
  <c r="VT543"/>
  <c r="VZ543" s="1"/>
  <c r="VT558"/>
  <c r="VZ558" s="1"/>
  <c r="HI532"/>
  <c r="HI562" s="1"/>
  <c r="HI563" s="1"/>
  <c r="CM532"/>
  <c r="CM562" s="1"/>
  <c r="CM563" s="1"/>
  <c r="AV532"/>
  <c r="CL532"/>
  <c r="CL562" s="1"/>
  <c r="CL563" s="1"/>
  <c r="RU532"/>
  <c r="RU562" s="1"/>
  <c r="RU563" s="1"/>
  <c r="ACH532"/>
  <c r="ACH562" s="1"/>
  <c r="ACH563" s="1"/>
  <c r="EY532"/>
  <c r="EY562" s="1"/>
  <c r="EY563" s="1"/>
  <c r="AOM532"/>
  <c r="AOM562" s="1"/>
  <c r="AOM563" s="1"/>
  <c r="AMW532"/>
  <c r="AMW562" s="1"/>
  <c r="AMW563" s="1"/>
  <c r="AQX532"/>
  <c r="AQX562" s="1"/>
  <c r="AQX563" s="1"/>
  <c r="ADY532"/>
  <c r="ADY562" s="1"/>
  <c r="ADY563" s="1"/>
  <c r="ABN532"/>
  <c r="ABN562" s="1"/>
  <c r="ABN563" s="1"/>
  <c r="ALF532"/>
  <c r="ALF562" s="1"/>
  <c r="ALF563" s="1"/>
  <c r="ATH532"/>
  <c r="ATH562" s="1"/>
  <c r="ATH563" s="1"/>
  <c r="AIU532"/>
  <c r="AIU562" s="1"/>
  <c r="AIU563" s="1"/>
  <c r="DH532"/>
  <c r="DH562" s="1"/>
  <c r="DH563" s="1"/>
  <c r="ID532"/>
  <c r="ID562" s="1"/>
  <c r="ID563" s="1"/>
  <c r="ARQ532"/>
  <c r="ARQ562" s="1"/>
  <c r="ARQ563" s="1"/>
  <c r="AES532"/>
  <c r="AES562" s="1"/>
  <c r="AES563" s="1"/>
  <c r="AHY532"/>
  <c r="AHY562" s="1"/>
  <c r="AHY563" s="1"/>
  <c r="APF532"/>
  <c r="APF562" s="1"/>
  <c r="APF563" s="1"/>
  <c r="RV532"/>
  <c r="RV562" s="1"/>
  <c r="RV563" s="1"/>
  <c r="PJ532"/>
  <c r="PJ562" s="1"/>
  <c r="PJ563" s="1"/>
  <c r="ZC532"/>
  <c r="ZC562" s="1"/>
  <c r="ZC563" s="1"/>
  <c r="AET532"/>
  <c r="AET562" s="1"/>
  <c r="AET563" s="1"/>
  <c r="QF532"/>
  <c r="QF562" s="1"/>
  <c r="QF563" s="1"/>
  <c r="AQC532"/>
  <c r="AQC562" s="1"/>
  <c r="AQC563" s="1"/>
  <c r="AUD532"/>
  <c r="AUD562" s="1"/>
  <c r="AUD563" s="1"/>
  <c r="ABM532"/>
  <c r="ABM562" s="1"/>
  <c r="ABM563" s="1"/>
  <c r="ZB532"/>
  <c r="ZB562" s="1"/>
  <c r="ZB563" s="1"/>
  <c r="AIT532"/>
  <c r="AIT562" s="1"/>
  <c r="AIT563" s="1"/>
  <c r="AMU532"/>
  <c r="AMU562" s="1"/>
  <c r="AMU563" s="1"/>
  <c r="AQV532"/>
  <c r="AQV562" s="1"/>
  <c r="AQV563" s="1"/>
  <c r="QE532"/>
  <c r="QE562" s="1"/>
  <c r="QE563" s="1"/>
  <c r="AHZ532"/>
  <c r="AHZ562" s="1"/>
  <c r="AHZ563" s="1"/>
  <c r="AGJ532"/>
  <c r="AGJ562" s="1"/>
  <c r="AGJ563" s="1"/>
  <c r="AQW532"/>
  <c r="AQW562" s="1"/>
  <c r="AQW563" s="1"/>
  <c r="APG532"/>
  <c r="APG562" s="1"/>
  <c r="APG563" s="1"/>
  <c r="AUX532"/>
  <c r="AUX562" s="1"/>
  <c r="AUX563" s="1"/>
  <c r="AGI532"/>
  <c r="AGI562" s="1"/>
  <c r="AGI563" s="1"/>
  <c r="SQ532"/>
  <c r="SQ562" s="1"/>
  <c r="SQ563" s="1"/>
  <c r="ATI532"/>
  <c r="ATI562" s="1"/>
  <c r="ATI563" s="1"/>
  <c r="ASN532"/>
  <c r="ASN562" s="1"/>
  <c r="ASN563" s="1"/>
  <c r="APH532"/>
  <c r="APH562" s="1"/>
  <c r="APH563" s="1"/>
  <c r="AHB551"/>
  <c r="AHH551" s="1"/>
  <c r="AHB533"/>
  <c r="AHH533" s="1"/>
  <c r="AHB537"/>
  <c r="AHH537" s="1"/>
  <c r="AHB541"/>
  <c r="AHH541" s="1"/>
  <c r="AHB545"/>
  <c r="AHH545" s="1"/>
  <c r="AHB554"/>
  <c r="AHH554" s="1"/>
  <c r="AHB549"/>
  <c r="AHH549" s="1"/>
  <c r="AHB557"/>
  <c r="AHH557" s="1"/>
  <c r="AHB536"/>
  <c r="AHH536" s="1"/>
  <c r="AHB540"/>
  <c r="AHH540" s="1"/>
  <c r="AHB544"/>
  <c r="AHH544" s="1"/>
  <c r="IZ532"/>
  <c r="IZ562" s="1"/>
  <c r="IZ563" s="1"/>
  <c r="IX532"/>
  <c r="IX562" s="1"/>
  <c r="IX563" s="1"/>
  <c r="GQ548"/>
  <c r="AKH533"/>
  <c r="AKN533" s="1"/>
  <c r="AKH541"/>
  <c r="AKN541" s="1"/>
  <c r="AKH554"/>
  <c r="AKN554" s="1"/>
  <c r="AKH557"/>
  <c r="AKN557" s="1"/>
  <c r="AKH540"/>
  <c r="AKN540" s="1"/>
  <c r="AKH552"/>
  <c r="AKN552" s="1"/>
  <c r="AEX548"/>
  <c r="VT534"/>
  <c r="VZ534" s="1"/>
  <c r="VT538"/>
  <c r="VZ538" s="1"/>
  <c r="VT542"/>
  <c r="VZ542" s="1"/>
  <c r="VT546"/>
  <c r="VZ546" s="1"/>
  <c r="VT556"/>
  <c r="VZ556" s="1"/>
  <c r="VT553"/>
  <c r="VZ553" s="1"/>
  <c r="VT533"/>
  <c r="VZ533" s="1"/>
  <c r="VT537"/>
  <c r="VZ537" s="1"/>
  <c r="VT541"/>
  <c r="VZ541" s="1"/>
  <c r="VT545"/>
  <c r="VZ545" s="1"/>
  <c r="VT554"/>
  <c r="VZ554" s="1"/>
  <c r="TH534"/>
  <c r="TN534" s="1"/>
  <c r="TH538"/>
  <c r="TN538" s="1"/>
  <c r="TH542"/>
  <c r="TN542" s="1"/>
  <c r="TH546"/>
  <c r="TN546" s="1"/>
  <c r="TH556"/>
  <c r="TN556" s="1"/>
  <c r="TH553"/>
  <c r="TN553" s="1"/>
  <c r="TH533"/>
  <c r="TN533" s="1"/>
  <c r="TH537"/>
  <c r="TN537" s="1"/>
  <c r="TH541"/>
  <c r="TN541" s="1"/>
  <c r="TH545"/>
  <c r="TN545" s="1"/>
  <c r="TH554"/>
  <c r="TN554" s="1"/>
  <c r="QW540"/>
  <c r="RC540" s="1"/>
  <c r="QW557"/>
  <c r="RC557" s="1"/>
  <c r="QW550"/>
  <c r="RC550" s="1"/>
  <c r="QW536"/>
  <c r="RC536" s="1"/>
  <c r="QW544"/>
  <c r="RC544" s="1"/>
  <c r="QW549"/>
  <c r="RC549" s="1"/>
  <c r="QW535"/>
  <c r="RC535" s="1"/>
  <c r="QW543"/>
  <c r="RC543" s="1"/>
  <c r="QW558"/>
  <c r="RC558" s="1"/>
  <c r="ON551"/>
  <c r="OT551" s="1"/>
  <c r="ON533"/>
  <c r="OT533" s="1"/>
  <c r="ON537"/>
  <c r="OT537" s="1"/>
  <c r="ON541"/>
  <c r="OT541" s="1"/>
  <c r="ON545"/>
  <c r="OT545" s="1"/>
  <c r="ON554"/>
  <c r="OT554" s="1"/>
  <c r="ON549"/>
  <c r="OT549" s="1"/>
  <c r="ON557"/>
  <c r="OT557" s="1"/>
  <c r="ON536"/>
  <c r="OT536" s="1"/>
  <c r="ON540"/>
  <c r="OT540" s="1"/>
  <c r="ON544"/>
  <c r="OT544" s="1"/>
  <c r="LH534"/>
  <c r="LN534" s="1"/>
  <c r="LH538"/>
  <c r="LN538" s="1"/>
  <c r="LH542"/>
  <c r="LN542" s="1"/>
  <c r="LH546"/>
  <c r="LN546" s="1"/>
  <c r="LH556"/>
  <c r="LN556" s="1"/>
  <c r="LH553"/>
  <c r="LN553" s="1"/>
  <c r="LH533"/>
  <c r="LN533" s="1"/>
  <c r="LH537"/>
  <c r="LN537" s="1"/>
  <c r="LH541"/>
  <c r="LN541" s="1"/>
  <c r="LH545"/>
  <c r="LN545" s="1"/>
  <c r="LH554"/>
  <c r="LN554" s="1"/>
  <c r="FA548"/>
  <c r="DD535"/>
  <c r="DJ535" s="1"/>
  <c r="DD543"/>
  <c r="DJ543" s="1"/>
  <c r="DD558"/>
  <c r="DJ558" s="1"/>
  <c r="DD533"/>
  <c r="DJ533" s="1"/>
  <c r="DD541"/>
  <c r="DJ541" s="1"/>
  <c r="DD554"/>
  <c r="DJ554" s="1"/>
  <c r="DD534"/>
  <c r="DJ534" s="1"/>
  <c r="DD538"/>
  <c r="DJ538" s="1"/>
  <c r="DD542"/>
  <c r="DJ542" s="1"/>
  <c r="DD546"/>
  <c r="DJ546" s="1"/>
  <c r="DD556"/>
  <c r="DJ556" s="1"/>
  <c r="AUZ532"/>
  <c r="AVA532"/>
  <c r="AUB532"/>
  <c r="AUB562" s="1"/>
  <c r="AUB563" s="1"/>
  <c r="AUC532"/>
  <c r="AUC562" s="1"/>
  <c r="AUC563" s="1"/>
  <c r="AUG532"/>
  <c r="ATG532"/>
  <c r="ATG562" s="1"/>
  <c r="ATG563" s="1"/>
  <c r="ATJ532"/>
  <c r="ATL532"/>
  <c r="ARR532"/>
  <c r="ARR562" s="1"/>
  <c r="ARR563" s="1"/>
  <c r="ARS532"/>
  <c r="ARS562" s="1"/>
  <c r="ARS563" s="1"/>
  <c r="ARV532"/>
  <c r="ART532"/>
  <c r="AVJ560"/>
  <c r="API532"/>
  <c r="AOK532"/>
  <c r="AOK562" s="1"/>
  <c r="AOK563" s="1"/>
  <c r="AOL532"/>
  <c r="AOL562" s="1"/>
  <c r="AOL563" s="1"/>
  <c r="AON532"/>
  <c r="ANR532"/>
  <c r="ANR562" s="1"/>
  <c r="ANR563" s="1"/>
  <c r="ANS532"/>
  <c r="AMV532"/>
  <c r="AMV562" s="1"/>
  <c r="AMV563" s="1"/>
  <c r="AMB532"/>
  <c r="AMB562" s="1"/>
  <c r="AMB563" s="1"/>
  <c r="AMC532"/>
  <c r="ALG532"/>
  <c r="ALG562" s="1"/>
  <c r="ALG563" s="1"/>
  <c r="ALE532"/>
  <c r="ALE562" s="1"/>
  <c r="ALE563" s="1"/>
  <c r="ALI548"/>
  <c r="AKH555"/>
  <c r="AKN555" s="1"/>
  <c r="AKH535"/>
  <c r="AKN535" s="1"/>
  <c r="AKH539"/>
  <c r="AKN539" s="1"/>
  <c r="AKH543"/>
  <c r="AKN543" s="1"/>
  <c r="AKH550"/>
  <c r="AKN550" s="1"/>
  <c r="AKH558"/>
  <c r="AKN558" s="1"/>
  <c r="AKH553"/>
  <c r="AKN553" s="1"/>
  <c r="AKH534"/>
  <c r="AKN534" s="1"/>
  <c r="AKH538"/>
  <c r="AKN538" s="1"/>
  <c r="AKH542"/>
  <c r="AKN542" s="1"/>
  <c r="AKH546"/>
  <c r="AKN546" s="1"/>
  <c r="AIY548"/>
  <c r="AGN548"/>
  <c r="AEB532"/>
  <c r="ADX532"/>
  <c r="ADX562" s="1"/>
  <c r="ADX563" s="1"/>
  <c r="AEC532"/>
  <c r="ADD532"/>
  <c r="ADD562" s="1"/>
  <c r="ADD563" s="1"/>
  <c r="ADC532"/>
  <c r="ADC562" s="1"/>
  <c r="ADC563" s="1"/>
  <c r="ACI532"/>
  <c r="ACI562" s="1"/>
  <c r="ACI563" s="1"/>
  <c r="ABR548"/>
  <c r="XI558"/>
  <c r="XO558" s="1"/>
  <c r="XI550"/>
  <c r="XO550" s="1"/>
  <c r="XI543"/>
  <c r="XO543" s="1"/>
  <c r="XI539"/>
  <c r="XO539" s="1"/>
  <c r="XK555"/>
  <c r="XQ555" s="1"/>
  <c r="XK557"/>
  <c r="XQ557" s="1"/>
  <c r="XK549"/>
  <c r="XQ549" s="1"/>
  <c r="XK552"/>
  <c r="XQ552" s="1"/>
  <c r="XK544"/>
  <c r="XQ544" s="1"/>
  <c r="XK540"/>
  <c r="XQ540" s="1"/>
  <c r="XK536"/>
  <c r="XQ536" s="1"/>
  <c r="XK553"/>
  <c r="XQ553" s="1"/>
  <c r="XK556"/>
  <c r="XQ556" s="1"/>
  <c r="XK546"/>
  <c r="XQ546" s="1"/>
  <c r="XK542"/>
  <c r="XQ542" s="1"/>
  <c r="XK538"/>
  <c r="XQ538" s="1"/>
  <c r="XK534"/>
  <c r="XQ534" s="1"/>
  <c r="XI555"/>
  <c r="XO555" s="1"/>
  <c r="XI557"/>
  <c r="XO557" s="1"/>
  <c r="XI549"/>
  <c r="XO549" s="1"/>
  <c r="XI552"/>
  <c r="XO552" s="1"/>
  <c r="XI544"/>
  <c r="XO544" s="1"/>
  <c r="XI540"/>
  <c r="XO540" s="1"/>
  <c r="XI536"/>
  <c r="XO536" s="1"/>
  <c r="XI553"/>
  <c r="XO553" s="1"/>
  <c r="XI556"/>
  <c r="XO556" s="1"/>
  <c r="XI546"/>
  <c r="XO546" s="1"/>
  <c r="XI542"/>
  <c r="XO542" s="1"/>
  <c r="XI538"/>
  <c r="XO538" s="1"/>
  <c r="XI534"/>
  <c r="XO534" s="1"/>
  <c r="WR532"/>
  <c r="WR562" s="1"/>
  <c r="WR563" s="1"/>
  <c r="WQ532"/>
  <c r="WQ562" s="1"/>
  <c r="WQ563" s="1"/>
  <c r="WA532"/>
  <c r="VF532"/>
  <c r="TO532"/>
  <c r="TO548"/>
  <c r="SP532"/>
  <c r="SP562" s="1"/>
  <c r="SP563" s="1"/>
  <c r="SU548"/>
  <c r="QW534"/>
  <c r="RC534" s="1"/>
  <c r="QW538"/>
  <c r="RC538" s="1"/>
  <c r="QW542"/>
  <c r="RC542" s="1"/>
  <c r="QW546"/>
  <c r="RC546" s="1"/>
  <c r="QW556"/>
  <c r="RC556" s="1"/>
  <c r="QW553"/>
  <c r="RC553" s="1"/>
  <c r="QW533"/>
  <c r="RC533" s="1"/>
  <c r="QW537"/>
  <c r="RC537" s="1"/>
  <c r="QW541"/>
  <c r="RC541" s="1"/>
  <c r="QW545"/>
  <c r="RC545" s="1"/>
  <c r="QW554"/>
  <c r="RC554" s="1"/>
  <c r="RD532"/>
  <c r="QJ548"/>
  <c r="PL532"/>
  <c r="PL562" s="1"/>
  <c r="PL563" s="1"/>
  <c r="PN548"/>
  <c r="OR532"/>
  <c r="NY548"/>
  <c r="NU532"/>
  <c r="NU562" s="1"/>
  <c r="NU563" s="1"/>
  <c r="NT532"/>
  <c r="NT562" s="1"/>
  <c r="NT563" s="1"/>
  <c r="AVI560"/>
  <c r="LM532"/>
  <c r="AVR539"/>
  <c r="HZ533"/>
  <c r="IF533" s="1"/>
  <c r="HZ541"/>
  <c r="IF541" s="1"/>
  <c r="HZ554"/>
  <c r="IF554" s="1"/>
  <c r="HZ535"/>
  <c r="IF535" s="1"/>
  <c r="HZ543"/>
  <c r="IF543" s="1"/>
  <c r="HZ558"/>
  <c r="IF558" s="1"/>
  <c r="HZ534"/>
  <c r="IF534" s="1"/>
  <c r="HZ538"/>
  <c r="IF538" s="1"/>
  <c r="HZ542"/>
  <c r="IF542" s="1"/>
  <c r="HZ546"/>
  <c r="IF546" s="1"/>
  <c r="HZ556"/>
  <c r="IF556" s="1"/>
  <c r="IC532"/>
  <c r="IC562" s="1"/>
  <c r="IC563" s="1"/>
  <c r="GQ532"/>
  <c r="GQ562" s="1"/>
  <c r="GQ563" s="1"/>
  <c r="AVT539"/>
  <c r="AVT533"/>
  <c r="AVS537"/>
  <c r="AVS545"/>
  <c r="FT532"/>
  <c r="FT562" s="1"/>
  <c r="FT563" s="1"/>
  <c r="FW548"/>
  <c r="AVR537"/>
  <c r="AVR545"/>
  <c r="AVR534"/>
  <c r="AVR538"/>
  <c r="AVR542"/>
  <c r="AVR546"/>
  <c r="AVR535"/>
  <c r="AVR543"/>
  <c r="DI532"/>
  <c r="DI562" s="1"/>
  <c r="DI563" s="1"/>
  <c r="DK532"/>
  <c r="CK533"/>
  <c r="CQ533" s="1"/>
  <c r="CK535"/>
  <c r="CQ535" s="1"/>
  <c r="CK543"/>
  <c r="CQ543" s="1"/>
  <c r="CK558"/>
  <c r="CQ558" s="1"/>
  <c r="CK539"/>
  <c r="CQ539" s="1"/>
  <c r="CK550"/>
  <c r="CQ550" s="1"/>
  <c r="CQ548" s="1"/>
  <c r="AVS541"/>
  <c r="AVS536"/>
  <c r="AVS540"/>
  <c r="AVS544"/>
  <c r="AVT535"/>
  <c r="AVT543"/>
  <c r="AVT536"/>
  <c r="AVT540"/>
  <c r="AVT544"/>
  <c r="AVR536"/>
  <c r="AVR540"/>
  <c r="AVR544"/>
  <c r="AVR533"/>
  <c r="AVR541"/>
  <c r="AVS535"/>
  <c r="AVS539"/>
  <c r="AVS543"/>
  <c r="AVS534"/>
  <c r="AVS538"/>
  <c r="AVS542"/>
  <c r="AVS546"/>
  <c r="AVT537"/>
  <c r="AVT541"/>
  <c r="AVT545"/>
  <c r="AVT534"/>
  <c r="AVT538"/>
  <c r="AVT542"/>
  <c r="AVT546"/>
  <c r="CJ538"/>
  <c r="CP538" s="1"/>
  <c r="CJ549"/>
  <c r="CP549" s="1"/>
  <c r="CJ544"/>
  <c r="CP544" s="1"/>
  <c r="CJ533"/>
  <c r="CP533" s="1"/>
  <c r="CJ541"/>
  <c r="CP541" s="1"/>
  <c r="CJ554"/>
  <c r="CP554" s="1"/>
  <c r="AW532"/>
  <c r="AW562" s="1"/>
  <c r="AW563" s="1"/>
  <c r="AVS533"/>
  <c r="AZ532"/>
  <c r="BA532"/>
  <c r="RR558"/>
  <c r="RX558" s="1"/>
  <c r="RR554"/>
  <c r="RX554" s="1"/>
  <c r="RR550"/>
  <c r="RX550" s="1"/>
  <c r="RR545"/>
  <c r="RX545" s="1"/>
  <c r="RR543"/>
  <c r="RX543" s="1"/>
  <c r="RR541"/>
  <c r="RX541" s="1"/>
  <c r="RR539"/>
  <c r="RX539" s="1"/>
  <c r="RR537"/>
  <c r="RX537" s="1"/>
  <c r="RR535"/>
  <c r="RX535" s="1"/>
  <c r="RR533"/>
  <c r="RX533" s="1"/>
  <c r="RR555"/>
  <c r="RX555" s="1"/>
  <c r="RR551"/>
  <c r="RX551" s="1"/>
  <c r="RR556"/>
  <c r="RX556" s="1"/>
  <c r="RR552"/>
  <c r="RX552" s="1"/>
  <c r="RR546"/>
  <c r="RX546" s="1"/>
  <c r="RR544"/>
  <c r="RX544" s="1"/>
  <c r="RR542"/>
  <c r="RX542" s="1"/>
  <c r="RR540"/>
  <c r="RX540" s="1"/>
  <c r="RR538"/>
  <c r="RX538" s="1"/>
  <c r="RR536"/>
  <c r="RX536" s="1"/>
  <c r="RR534"/>
  <c r="RX534" s="1"/>
  <c r="RR557"/>
  <c r="RX557" s="1"/>
  <c r="RR553"/>
  <c r="RX553" s="1"/>
  <c r="RR549"/>
  <c r="RX549" s="1"/>
  <c r="YE556"/>
  <c r="YK556" s="1"/>
  <c r="YE552"/>
  <c r="YK552" s="1"/>
  <c r="YE546"/>
  <c r="YK546" s="1"/>
  <c r="YE544"/>
  <c r="YK544" s="1"/>
  <c r="YE542"/>
  <c r="YK542" s="1"/>
  <c r="YE540"/>
  <c r="YK540" s="1"/>
  <c r="YE538"/>
  <c r="YK538" s="1"/>
  <c r="YE536"/>
  <c r="YK536" s="1"/>
  <c r="YE534"/>
  <c r="YK534" s="1"/>
  <c r="YE557"/>
  <c r="YK557" s="1"/>
  <c r="YE553"/>
  <c r="YK553" s="1"/>
  <c r="YE549"/>
  <c r="YK549" s="1"/>
  <c r="YE558"/>
  <c r="YK558" s="1"/>
  <c r="YE554"/>
  <c r="YK554" s="1"/>
  <c r="YE550"/>
  <c r="YK550" s="1"/>
  <c r="YE545"/>
  <c r="YK545" s="1"/>
  <c r="YE543"/>
  <c r="YK543" s="1"/>
  <c r="YE541"/>
  <c r="YK541" s="1"/>
  <c r="YE539"/>
  <c r="YK539" s="1"/>
  <c r="YE537"/>
  <c r="YK537" s="1"/>
  <c r="YE535"/>
  <c r="YK535" s="1"/>
  <c r="YE533"/>
  <c r="YK533" s="1"/>
  <c r="YE555"/>
  <c r="YK555" s="1"/>
  <c r="YE551"/>
  <c r="YK551" s="1"/>
  <c r="AJM556"/>
  <c r="AJS556" s="1"/>
  <c r="AJM552"/>
  <c r="AJS552" s="1"/>
  <c r="AJM546"/>
  <c r="AJS546" s="1"/>
  <c r="AJM544"/>
  <c r="AJS544" s="1"/>
  <c r="AJM542"/>
  <c r="AJS542" s="1"/>
  <c r="AJM540"/>
  <c r="AJS540" s="1"/>
  <c r="AJM538"/>
  <c r="AJS538" s="1"/>
  <c r="AJM536"/>
  <c r="AJS536" s="1"/>
  <c r="AJM534"/>
  <c r="AJS534" s="1"/>
  <c r="AJM557"/>
  <c r="AJS557" s="1"/>
  <c r="AJM553"/>
  <c r="AJS553" s="1"/>
  <c r="AJM549"/>
  <c r="AJS549" s="1"/>
  <c r="AJM558"/>
  <c r="AJS558" s="1"/>
  <c r="AJM554"/>
  <c r="AJS554" s="1"/>
  <c r="AJM550"/>
  <c r="AJS550" s="1"/>
  <c r="AJM545"/>
  <c r="AJS545" s="1"/>
  <c r="AJM543"/>
  <c r="AJS543" s="1"/>
  <c r="AJM541"/>
  <c r="AJS541" s="1"/>
  <c r="AJM539"/>
  <c r="AJS539" s="1"/>
  <c r="AJM537"/>
  <c r="AJS537" s="1"/>
  <c r="AJM535"/>
  <c r="AJS535" s="1"/>
  <c r="AJM533"/>
  <c r="AJS533" s="1"/>
  <c r="AJM555"/>
  <c r="AJS555" s="1"/>
  <c r="AJM551"/>
  <c r="AJS551" s="1"/>
  <c r="AAQ555"/>
  <c r="AAW555" s="1"/>
  <c r="AAQ551"/>
  <c r="AAW551" s="1"/>
  <c r="AAQ558"/>
  <c r="AAW558" s="1"/>
  <c r="AAQ554"/>
  <c r="AAW554" s="1"/>
  <c r="AAQ550"/>
  <c r="AAW550" s="1"/>
  <c r="AAQ545"/>
  <c r="AAW545" s="1"/>
  <c r="AAQ543"/>
  <c r="AAW543" s="1"/>
  <c r="AAQ541"/>
  <c r="AAW541" s="1"/>
  <c r="AAQ539"/>
  <c r="AAW539" s="1"/>
  <c r="AAQ537"/>
  <c r="AAW537" s="1"/>
  <c r="AAQ535"/>
  <c r="AAW535" s="1"/>
  <c r="AAQ533"/>
  <c r="AAW533" s="1"/>
  <c r="AAQ557"/>
  <c r="AAW557" s="1"/>
  <c r="AAQ553"/>
  <c r="AAW553" s="1"/>
  <c r="AAQ549"/>
  <c r="AAW549" s="1"/>
  <c r="AAQ556"/>
  <c r="AAW556" s="1"/>
  <c r="AAQ552"/>
  <c r="AAW552" s="1"/>
  <c r="AAQ546"/>
  <c r="AAW546" s="1"/>
  <c r="AAQ544"/>
  <c r="AAW544" s="1"/>
  <c r="AAQ542"/>
  <c r="AAW542" s="1"/>
  <c r="AAQ540"/>
  <c r="AAW540" s="1"/>
  <c r="AAQ538"/>
  <c r="AAW538" s="1"/>
  <c r="AAQ536"/>
  <c r="AAW536" s="1"/>
  <c r="AAQ534"/>
  <c r="AAW534" s="1"/>
  <c r="AQU557"/>
  <c r="ARA557" s="1"/>
  <c r="AQU553"/>
  <c r="ARA553" s="1"/>
  <c r="AQU549"/>
  <c r="ARA549" s="1"/>
  <c r="AQU556"/>
  <c r="ARA556" s="1"/>
  <c r="AQU552"/>
  <c r="ARA552" s="1"/>
  <c r="AQU546"/>
  <c r="ARA546" s="1"/>
  <c r="AQU544"/>
  <c r="ARA544" s="1"/>
  <c r="AQU542"/>
  <c r="ARA542" s="1"/>
  <c r="AQU540"/>
  <c r="ARA540" s="1"/>
  <c r="AQU538"/>
  <c r="ARA538" s="1"/>
  <c r="AQU536"/>
  <c r="ARA536" s="1"/>
  <c r="AQU534"/>
  <c r="ARA534" s="1"/>
  <c r="AQU555"/>
  <c r="ARA555" s="1"/>
  <c r="AQU551"/>
  <c r="ARA551" s="1"/>
  <c r="AQU558"/>
  <c r="ARA558" s="1"/>
  <c r="AQU554"/>
  <c r="ARA554" s="1"/>
  <c r="AQU550"/>
  <c r="ARA550" s="1"/>
  <c r="AQU545"/>
  <c r="ARA545" s="1"/>
  <c r="AQU543"/>
  <c r="ARA543" s="1"/>
  <c r="AQU541"/>
  <c r="ARA541" s="1"/>
  <c r="AQU539"/>
  <c r="ARA539" s="1"/>
  <c r="AQU537"/>
  <c r="ARA537" s="1"/>
  <c r="AQU535"/>
  <c r="ARA535" s="1"/>
  <c r="AQU533"/>
  <c r="ARA533" s="1"/>
  <c r="AFK555"/>
  <c r="AFQ555" s="1"/>
  <c r="AFK551"/>
  <c r="AFQ551" s="1"/>
  <c r="AFK558"/>
  <c r="AFQ558" s="1"/>
  <c r="AFK554"/>
  <c r="AFQ554" s="1"/>
  <c r="AFK550"/>
  <c r="AFQ550" s="1"/>
  <c r="AFK545"/>
  <c r="AFQ545" s="1"/>
  <c r="AFK543"/>
  <c r="AFQ543" s="1"/>
  <c r="AFK541"/>
  <c r="AFQ541" s="1"/>
  <c r="AFK539"/>
  <c r="AFQ539" s="1"/>
  <c r="AFK537"/>
  <c r="AFQ537" s="1"/>
  <c r="AFK535"/>
  <c r="AFQ535" s="1"/>
  <c r="AFK533"/>
  <c r="AFQ533" s="1"/>
  <c r="AFK557"/>
  <c r="AFQ557" s="1"/>
  <c r="AFK553"/>
  <c r="AFQ553" s="1"/>
  <c r="AFK549"/>
  <c r="AFQ549" s="1"/>
  <c r="AFK556"/>
  <c r="AFQ556" s="1"/>
  <c r="AFK552"/>
  <c r="AFQ552" s="1"/>
  <c r="AFK546"/>
  <c r="AFQ546" s="1"/>
  <c r="AFK544"/>
  <c r="AFQ544" s="1"/>
  <c r="AFK542"/>
  <c r="AFQ542" s="1"/>
  <c r="AFK540"/>
  <c r="AFQ540" s="1"/>
  <c r="AFK538"/>
  <c r="AFQ538" s="1"/>
  <c r="AFK536"/>
  <c r="AFQ536" s="1"/>
  <c r="AFK534"/>
  <c r="AFQ534" s="1"/>
  <c r="AMT558"/>
  <c r="AMZ558" s="1"/>
  <c r="AMT554"/>
  <c r="AMZ554" s="1"/>
  <c r="AMT550"/>
  <c r="AMZ550" s="1"/>
  <c r="AMT545"/>
  <c r="AMZ545" s="1"/>
  <c r="AMT543"/>
  <c r="AMZ543" s="1"/>
  <c r="AMT541"/>
  <c r="AMZ541" s="1"/>
  <c r="AMT539"/>
  <c r="AMZ539" s="1"/>
  <c r="AMT537"/>
  <c r="AMZ537" s="1"/>
  <c r="AMT535"/>
  <c r="AMZ535" s="1"/>
  <c r="AMT533"/>
  <c r="AMZ533" s="1"/>
  <c r="AMT555"/>
  <c r="AMZ555" s="1"/>
  <c r="AMT551"/>
  <c r="AMZ551" s="1"/>
  <c r="AMT556"/>
  <c r="AMZ556" s="1"/>
  <c r="AMT552"/>
  <c r="AMZ552" s="1"/>
  <c r="AMT546"/>
  <c r="AMZ546" s="1"/>
  <c r="AMT544"/>
  <c r="AMZ544" s="1"/>
  <c r="AMT542"/>
  <c r="AMZ542" s="1"/>
  <c r="AMT540"/>
  <c r="AMZ540" s="1"/>
  <c r="AMT538"/>
  <c r="AMZ538" s="1"/>
  <c r="AMT536"/>
  <c r="AMZ536" s="1"/>
  <c r="AMT534"/>
  <c r="AMZ534" s="1"/>
  <c r="AMT557"/>
  <c r="AMZ557" s="1"/>
  <c r="AMT553"/>
  <c r="AMZ553" s="1"/>
  <c r="AMT549"/>
  <c r="AMZ549" s="1"/>
  <c r="WN558"/>
  <c r="WT558" s="1"/>
  <c r="WN554"/>
  <c r="WT554" s="1"/>
  <c r="WN550"/>
  <c r="WT550" s="1"/>
  <c r="WN545"/>
  <c r="WT545" s="1"/>
  <c r="WN543"/>
  <c r="WT543" s="1"/>
  <c r="WN541"/>
  <c r="WT541" s="1"/>
  <c r="WN539"/>
  <c r="WT539" s="1"/>
  <c r="WN537"/>
  <c r="WT537" s="1"/>
  <c r="WN535"/>
  <c r="WT535" s="1"/>
  <c r="WN533"/>
  <c r="WT533" s="1"/>
  <c r="WN555"/>
  <c r="WT555" s="1"/>
  <c r="WN551"/>
  <c r="WT551" s="1"/>
  <c r="WN556"/>
  <c r="WT556" s="1"/>
  <c r="WN552"/>
  <c r="WT552" s="1"/>
  <c r="WN546"/>
  <c r="WT546" s="1"/>
  <c r="WN544"/>
  <c r="WT544" s="1"/>
  <c r="WN542"/>
  <c r="WT542" s="1"/>
  <c r="WN540"/>
  <c r="WT540" s="1"/>
  <c r="WN538"/>
  <c r="WT538" s="1"/>
  <c r="WN536"/>
  <c r="WT536" s="1"/>
  <c r="WN534"/>
  <c r="WT534" s="1"/>
  <c r="WN557"/>
  <c r="WT557" s="1"/>
  <c r="WN553"/>
  <c r="WT553" s="1"/>
  <c r="WN549"/>
  <c r="WT549" s="1"/>
  <c r="AGF558"/>
  <c r="AGL558" s="1"/>
  <c r="AGF554"/>
  <c r="AGL554" s="1"/>
  <c r="AGF550"/>
  <c r="AGL550" s="1"/>
  <c r="AGF545"/>
  <c r="AGL545" s="1"/>
  <c r="AGF543"/>
  <c r="AGL543" s="1"/>
  <c r="AGF541"/>
  <c r="AGL541" s="1"/>
  <c r="AGF539"/>
  <c r="AGL539" s="1"/>
  <c r="AGF537"/>
  <c r="AGL537" s="1"/>
  <c r="AGF535"/>
  <c r="AGL535" s="1"/>
  <c r="AGF533"/>
  <c r="AGL533" s="1"/>
  <c r="AGF555"/>
  <c r="AGL555" s="1"/>
  <c r="AGF551"/>
  <c r="AGL551" s="1"/>
  <c r="AGF556"/>
  <c r="AGL556" s="1"/>
  <c r="AGF552"/>
  <c r="AGL552" s="1"/>
  <c r="AGF546"/>
  <c r="AGL546" s="1"/>
  <c r="AGF544"/>
  <c r="AGL544" s="1"/>
  <c r="AGF542"/>
  <c r="AGL542" s="1"/>
  <c r="AGF540"/>
  <c r="AGL540" s="1"/>
  <c r="AGF538"/>
  <c r="AGL538" s="1"/>
  <c r="AGF536"/>
  <c r="AGL536" s="1"/>
  <c r="AGF534"/>
  <c r="AGL534" s="1"/>
  <c r="AGF557"/>
  <c r="AGL557" s="1"/>
  <c r="AGF553"/>
  <c r="AGL553" s="1"/>
  <c r="AGF549"/>
  <c r="AGL549" s="1"/>
  <c r="KK555"/>
  <c r="KQ555" s="1"/>
  <c r="KK551"/>
  <c r="KQ551" s="1"/>
  <c r="KK558"/>
  <c r="KQ558" s="1"/>
  <c r="KK554"/>
  <c r="KQ554" s="1"/>
  <c r="KK550"/>
  <c r="KQ550" s="1"/>
  <c r="KK545"/>
  <c r="KQ545" s="1"/>
  <c r="KK543"/>
  <c r="KQ543" s="1"/>
  <c r="KK541"/>
  <c r="KQ541" s="1"/>
  <c r="KK539"/>
  <c r="KQ539" s="1"/>
  <c r="KK537"/>
  <c r="KQ537" s="1"/>
  <c r="KK535"/>
  <c r="KQ535" s="1"/>
  <c r="KK533"/>
  <c r="KQ533" s="1"/>
  <c r="KK557"/>
  <c r="KQ557" s="1"/>
  <c r="KK553"/>
  <c r="KQ553" s="1"/>
  <c r="KK549"/>
  <c r="KQ549" s="1"/>
  <c r="KK556"/>
  <c r="KQ556" s="1"/>
  <c r="KK552"/>
  <c r="KQ552" s="1"/>
  <c r="KK546"/>
  <c r="KQ546" s="1"/>
  <c r="KK544"/>
  <c r="KQ544" s="1"/>
  <c r="KK542"/>
  <c r="KQ542" s="1"/>
  <c r="KK540"/>
  <c r="KQ540" s="1"/>
  <c r="KK538"/>
  <c r="KQ538" s="1"/>
  <c r="KK536"/>
  <c r="KQ536" s="1"/>
  <c r="KK534"/>
  <c r="KQ534" s="1"/>
  <c r="AEQ555"/>
  <c r="AEW555" s="1"/>
  <c r="AEQ551"/>
  <c r="AEW551" s="1"/>
  <c r="AEQ558"/>
  <c r="AEW558" s="1"/>
  <c r="AEQ554"/>
  <c r="AEW554" s="1"/>
  <c r="AEQ550"/>
  <c r="AEW550" s="1"/>
  <c r="AEQ545"/>
  <c r="AEW545" s="1"/>
  <c r="AEQ543"/>
  <c r="AEW543" s="1"/>
  <c r="AEQ541"/>
  <c r="AEW541" s="1"/>
  <c r="AEQ539"/>
  <c r="AEW539" s="1"/>
  <c r="AEQ537"/>
  <c r="AEW537" s="1"/>
  <c r="AEQ535"/>
  <c r="AEW535" s="1"/>
  <c r="AEQ533"/>
  <c r="AEW533" s="1"/>
  <c r="AEQ557"/>
  <c r="AEW557" s="1"/>
  <c r="AEQ553"/>
  <c r="AEW553" s="1"/>
  <c r="AEQ549"/>
  <c r="AEW549" s="1"/>
  <c r="AEQ556"/>
  <c r="AEW556" s="1"/>
  <c r="AEQ552"/>
  <c r="AEW552" s="1"/>
  <c r="AEQ546"/>
  <c r="AEW546" s="1"/>
  <c r="AEQ544"/>
  <c r="AEW544" s="1"/>
  <c r="AEQ542"/>
  <c r="AEW542" s="1"/>
  <c r="AEQ540"/>
  <c r="AEW540" s="1"/>
  <c r="AEQ538"/>
  <c r="AEW538" s="1"/>
  <c r="AEQ536"/>
  <c r="AEW536" s="1"/>
  <c r="AEQ534"/>
  <c r="AEW534" s="1"/>
  <c r="APD558"/>
  <c r="APJ558" s="1"/>
  <c r="APD554"/>
  <c r="APJ554" s="1"/>
  <c r="APD550"/>
  <c r="APJ550" s="1"/>
  <c r="APD545"/>
  <c r="APJ545" s="1"/>
  <c r="APD543"/>
  <c r="APJ543" s="1"/>
  <c r="APD541"/>
  <c r="APJ541" s="1"/>
  <c r="APD539"/>
  <c r="APJ539" s="1"/>
  <c r="APD537"/>
  <c r="APJ537" s="1"/>
  <c r="APD535"/>
  <c r="APJ535" s="1"/>
  <c r="APD533"/>
  <c r="APJ533" s="1"/>
  <c r="APD555"/>
  <c r="APJ555" s="1"/>
  <c r="APD551"/>
  <c r="APJ551" s="1"/>
  <c r="APD556"/>
  <c r="APJ556" s="1"/>
  <c r="APD552"/>
  <c r="APJ552" s="1"/>
  <c r="APD546"/>
  <c r="APJ546" s="1"/>
  <c r="APD544"/>
  <c r="APJ544" s="1"/>
  <c r="APD542"/>
  <c r="APJ542" s="1"/>
  <c r="APD540"/>
  <c r="APJ540" s="1"/>
  <c r="APD538"/>
  <c r="APJ538" s="1"/>
  <c r="APD536"/>
  <c r="APJ536" s="1"/>
  <c r="APD534"/>
  <c r="APJ534" s="1"/>
  <c r="APD557"/>
  <c r="APJ557" s="1"/>
  <c r="APD553"/>
  <c r="APJ553" s="1"/>
  <c r="APD549"/>
  <c r="APJ549" s="1"/>
  <c r="AHC555"/>
  <c r="AHI555" s="1"/>
  <c r="AHC551"/>
  <c r="AHI551" s="1"/>
  <c r="AHC558"/>
  <c r="AHI558" s="1"/>
  <c r="AHC554"/>
  <c r="AHI554" s="1"/>
  <c r="AHC550"/>
  <c r="AHI550" s="1"/>
  <c r="AHC545"/>
  <c r="AHI545" s="1"/>
  <c r="AHC543"/>
  <c r="AHI543" s="1"/>
  <c r="AHC541"/>
  <c r="AHI541" s="1"/>
  <c r="AHC539"/>
  <c r="AHI539" s="1"/>
  <c r="AHC537"/>
  <c r="AHI537" s="1"/>
  <c r="AHC535"/>
  <c r="AHI535" s="1"/>
  <c r="AHC533"/>
  <c r="AHI533" s="1"/>
  <c r="AHC557"/>
  <c r="AHI557" s="1"/>
  <c r="AHC553"/>
  <c r="AHI553" s="1"/>
  <c r="AHC549"/>
  <c r="AHI549" s="1"/>
  <c r="AHC556"/>
  <c r="AHI556" s="1"/>
  <c r="AHC552"/>
  <c r="AHI552" s="1"/>
  <c r="AHC546"/>
  <c r="AHI546" s="1"/>
  <c r="AHC544"/>
  <c r="AHI544" s="1"/>
  <c r="AHC542"/>
  <c r="AHI542" s="1"/>
  <c r="AHC540"/>
  <c r="AHI540" s="1"/>
  <c r="AHC538"/>
  <c r="AHI538" s="1"/>
  <c r="AHC536"/>
  <c r="AHI536" s="1"/>
  <c r="AHC534"/>
  <c r="AHI534" s="1"/>
  <c r="UC555"/>
  <c r="UI555" s="1"/>
  <c r="UC551"/>
  <c r="UI551" s="1"/>
  <c r="UC558"/>
  <c r="UI558" s="1"/>
  <c r="UC554"/>
  <c r="UI554" s="1"/>
  <c r="UC550"/>
  <c r="UI550" s="1"/>
  <c r="UC545"/>
  <c r="UI545" s="1"/>
  <c r="UC543"/>
  <c r="UI543" s="1"/>
  <c r="UC541"/>
  <c r="UI541" s="1"/>
  <c r="UC539"/>
  <c r="UI539" s="1"/>
  <c r="UC537"/>
  <c r="UI537" s="1"/>
  <c r="UC535"/>
  <c r="UI535" s="1"/>
  <c r="UC533"/>
  <c r="UI533" s="1"/>
  <c r="UC557"/>
  <c r="UI557" s="1"/>
  <c r="UC553"/>
  <c r="UI553" s="1"/>
  <c r="UC549"/>
  <c r="UI549" s="1"/>
  <c r="UC556"/>
  <c r="UI556" s="1"/>
  <c r="UC552"/>
  <c r="UI552" s="1"/>
  <c r="UC546"/>
  <c r="UI546" s="1"/>
  <c r="UC544"/>
  <c r="UI544" s="1"/>
  <c r="UC542"/>
  <c r="UI542" s="1"/>
  <c r="UC540"/>
  <c r="UI540" s="1"/>
  <c r="UC538"/>
  <c r="UI538" s="1"/>
  <c r="UC536"/>
  <c r="UI536" s="1"/>
  <c r="UC534"/>
  <c r="UI534" s="1"/>
  <c r="AEP558"/>
  <c r="AEV558" s="1"/>
  <c r="AEP554"/>
  <c r="AEV554" s="1"/>
  <c r="AEP550"/>
  <c r="AEV550" s="1"/>
  <c r="AEP545"/>
  <c r="AEV545" s="1"/>
  <c r="AEP543"/>
  <c r="AEV543" s="1"/>
  <c r="AEP541"/>
  <c r="AEV541" s="1"/>
  <c r="AEP539"/>
  <c r="AEV539" s="1"/>
  <c r="AEP537"/>
  <c r="AEV537" s="1"/>
  <c r="AEP535"/>
  <c r="AEV535" s="1"/>
  <c r="AEP533"/>
  <c r="AEV533" s="1"/>
  <c r="AEP555"/>
  <c r="AEV555" s="1"/>
  <c r="AEP551"/>
  <c r="AEV551" s="1"/>
  <c r="AEP556"/>
  <c r="AEV556" s="1"/>
  <c r="AEP552"/>
  <c r="AEV552" s="1"/>
  <c r="AEP546"/>
  <c r="AEV546" s="1"/>
  <c r="AEP544"/>
  <c r="AEV544" s="1"/>
  <c r="AEP542"/>
  <c r="AEV542" s="1"/>
  <c r="AEP540"/>
  <c r="AEV540" s="1"/>
  <c r="AEP538"/>
  <c r="AEV538" s="1"/>
  <c r="AEP536"/>
  <c r="AEV536" s="1"/>
  <c r="AEP534"/>
  <c r="AEV534" s="1"/>
  <c r="AEP557"/>
  <c r="AEV557" s="1"/>
  <c r="AEP553"/>
  <c r="AEV553" s="1"/>
  <c r="AEP549"/>
  <c r="AEV549" s="1"/>
  <c r="LF555"/>
  <c r="LL555" s="1"/>
  <c r="LF551"/>
  <c r="LL551" s="1"/>
  <c r="LF558"/>
  <c r="LL558" s="1"/>
  <c r="LF554"/>
  <c r="LL554" s="1"/>
  <c r="LF550"/>
  <c r="LL550" s="1"/>
  <c r="LF545"/>
  <c r="LL545" s="1"/>
  <c r="LF543"/>
  <c r="LL543" s="1"/>
  <c r="LF541"/>
  <c r="LL541" s="1"/>
  <c r="LF539"/>
  <c r="LL539" s="1"/>
  <c r="LF537"/>
  <c r="LL537" s="1"/>
  <c r="LF535"/>
  <c r="LL535" s="1"/>
  <c r="LF533"/>
  <c r="LL533" s="1"/>
  <c r="LF557"/>
  <c r="LL557" s="1"/>
  <c r="LF553"/>
  <c r="LL553" s="1"/>
  <c r="LF549"/>
  <c r="LL549" s="1"/>
  <c r="LF556"/>
  <c r="LL556" s="1"/>
  <c r="LF552"/>
  <c r="LL552" s="1"/>
  <c r="LF546"/>
  <c r="LL546" s="1"/>
  <c r="LF544"/>
  <c r="LL544" s="1"/>
  <c r="LF542"/>
  <c r="LL542" s="1"/>
  <c r="LF540"/>
  <c r="LL540" s="1"/>
  <c r="LF538"/>
  <c r="LL538" s="1"/>
  <c r="LF536"/>
  <c r="LL536" s="1"/>
  <c r="LF534"/>
  <c r="LL534" s="1"/>
  <c r="JP555"/>
  <c r="JV555" s="1"/>
  <c r="JP551"/>
  <c r="JV551" s="1"/>
  <c r="JP558"/>
  <c r="JV558" s="1"/>
  <c r="JP554"/>
  <c r="JV554" s="1"/>
  <c r="JP550"/>
  <c r="JV550" s="1"/>
  <c r="JP545"/>
  <c r="JV545" s="1"/>
  <c r="JP543"/>
  <c r="JV543" s="1"/>
  <c r="JP541"/>
  <c r="JV541" s="1"/>
  <c r="JP539"/>
  <c r="JV539" s="1"/>
  <c r="JP537"/>
  <c r="JV537" s="1"/>
  <c r="JP535"/>
  <c r="JV535" s="1"/>
  <c r="JP533"/>
  <c r="JV533" s="1"/>
  <c r="JP557"/>
  <c r="JV557" s="1"/>
  <c r="JP553"/>
  <c r="JV553" s="1"/>
  <c r="JP549"/>
  <c r="JV549" s="1"/>
  <c r="JP556"/>
  <c r="JV556" s="1"/>
  <c r="JP552"/>
  <c r="JV552" s="1"/>
  <c r="JP546"/>
  <c r="JV546" s="1"/>
  <c r="JP544"/>
  <c r="JV544" s="1"/>
  <c r="JP542"/>
  <c r="JV542" s="1"/>
  <c r="JP540"/>
  <c r="JV540" s="1"/>
  <c r="JP538"/>
  <c r="JV538" s="1"/>
  <c r="JP536"/>
  <c r="JV536" s="1"/>
  <c r="JP534"/>
  <c r="JV534" s="1"/>
  <c r="AFM555"/>
  <c r="AFS555" s="1"/>
  <c r="AFM551"/>
  <c r="AFS551" s="1"/>
  <c r="AFM558"/>
  <c r="AFS558" s="1"/>
  <c r="AFM554"/>
  <c r="AFS554" s="1"/>
  <c r="AFM550"/>
  <c r="AFS550" s="1"/>
  <c r="AFM545"/>
  <c r="AFS545" s="1"/>
  <c r="AFM543"/>
  <c r="AFS543" s="1"/>
  <c r="AFM541"/>
  <c r="AFS541" s="1"/>
  <c r="AFM539"/>
  <c r="AFS539" s="1"/>
  <c r="AFM537"/>
  <c r="AFS537" s="1"/>
  <c r="AFM535"/>
  <c r="AFS535" s="1"/>
  <c r="AFM533"/>
  <c r="AFS533" s="1"/>
  <c r="AFM557"/>
  <c r="AFS557" s="1"/>
  <c r="AFM553"/>
  <c r="AFS553" s="1"/>
  <c r="AFM549"/>
  <c r="AFS549" s="1"/>
  <c r="AFM556"/>
  <c r="AFS556" s="1"/>
  <c r="AFM552"/>
  <c r="AFS552" s="1"/>
  <c r="AFM546"/>
  <c r="AFS546" s="1"/>
  <c r="AFM544"/>
  <c r="AFS544" s="1"/>
  <c r="AFM542"/>
  <c r="AFS542" s="1"/>
  <c r="AFM540"/>
  <c r="AFS540" s="1"/>
  <c r="AFM538"/>
  <c r="AFS538" s="1"/>
  <c r="AFM536"/>
  <c r="AFS536" s="1"/>
  <c r="AFM534"/>
  <c r="AFS534" s="1"/>
  <c r="AJL555"/>
  <c r="AJR555" s="1"/>
  <c r="AJL551"/>
  <c r="AJR551" s="1"/>
  <c r="AJL558"/>
  <c r="AJR558" s="1"/>
  <c r="AJL554"/>
  <c r="AJR554" s="1"/>
  <c r="AJL550"/>
  <c r="AJR550" s="1"/>
  <c r="AJL545"/>
  <c r="AJR545" s="1"/>
  <c r="AJL543"/>
  <c r="AJR543" s="1"/>
  <c r="AJL541"/>
  <c r="AJR541" s="1"/>
  <c r="AJL539"/>
  <c r="AJR539" s="1"/>
  <c r="AJL537"/>
  <c r="AJR537" s="1"/>
  <c r="AJL535"/>
  <c r="AJR535" s="1"/>
  <c r="AJL533"/>
  <c r="AJR533" s="1"/>
  <c r="AJL557"/>
  <c r="AJR557" s="1"/>
  <c r="AJL553"/>
  <c r="AJR553" s="1"/>
  <c r="AJL549"/>
  <c r="AJR549" s="1"/>
  <c r="AJL556"/>
  <c r="AJR556" s="1"/>
  <c r="AJL552"/>
  <c r="AJR552" s="1"/>
  <c r="AJL546"/>
  <c r="AJR546" s="1"/>
  <c r="AJL544"/>
  <c r="AJR544" s="1"/>
  <c r="AJL542"/>
  <c r="AJR542" s="1"/>
  <c r="AJL540"/>
  <c r="AJR540" s="1"/>
  <c r="AJL538"/>
  <c r="AJR538" s="1"/>
  <c r="AJL536"/>
  <c r="AJR536" s="1"/>
  <c r="AJL534"/>
  <c r="AJR534" s="1"/>
  <c r="UD556"/>
  <c r="UJ556" s="1"/>
  <c r="UD552"/>
  <c r="UJ552" s="1"/>
  <c r="UD546"/>
  <c r="UJ546" s="1"/>
  <c r="UD544"/>
  <c r="UJ544" s="1"/>
  <c r="UD542"/>
  <c r="UJ542" s="1"/>
  <c r="UD540"/>
  <c r="UJ540" s="1"/>
  <c r="UD538"/>
  <c r="UJ538" s="1"/>
  <c r="UD536"/>
  <c r="UJ536" s="1"/>
  <c r="UD534"/>
  <c r="UJ534" s="1"/>
  <c r="UD557"/>
  <c r="UJ557" s="1"/>
  <c r="UD553"/>
  <c r="UJ553" s="1"/>
  <c r="UD549"/>
  <c r="UJ549" s="1"/>
  <c r="UD558"/>
  <c r="UJ558" s="1"/>
  <c r="UD554"/>
  <c r="UJ554" s="1"/>
  <c r="UD550"/>
  <c r="UJ550" s="1"/>
  <c r="UD545"/>
  <c r="UJ545" s="1"/>
  <c r="UD543"/>
  <c r="UJ543" s="1"/>
  <c r="UD541"/>
  <c r="UJ541" s="1"/>
  <c r="UD539"/>
  <c r="UJ539" s="1"/>
  <c r="UD537"/>
  <c r="UJ537" s="1"/>
  <c r="UD535"/>
  <c r="UJ535" s="1"/>
  <c r="UD533"/>
  <c r="UJ533" s="1"/>
  <c r="UD555"/>
  <c r="UJ555" s="1"/>
  <c r="UD551"/>
  <c r="UJ551" s="1"/>
  <c r="AQT558"/>
  <c r="AQZ558" s="1"/>
  <c r="AQT554"/>
  <c r="AQZ554" s="1"/>
  <c r="AQT550"/>
  <c r="AQZ550" s="1"/>
  <c r="AQT545"/>
  <c r="AQZ545" s="1"/>
  <c r="AQT543"/>
  <c r="AQZ543" s="1"/>
  <c r="AQT541"/>
  <c r="AQZ541" s="1"/>
  <c r="AQT539"/>
  <c r="AQZ539" s="1"/>
  <c r="AQT537"/>
  <c r="AQZ537" s="1"/>
  <c r="AQT535"/>
  <c r="AQZ535" s="1"/>
  <c r="AQT533"/>
  <c r="AQZ533" s="1"/>
  <c r="AQT555"/>
  <c r="AQZ555" s="1"/>
  <c r="AQT551"/>
  <c r="AQZ551" s="1"/>
  <c r="AQT556"/>
  <c r="AQZ556" s="1"/>
  <c r="AQT552"/>
  <c r="AQZ552" s="1"/>
  <c r="AQT546"/>
  <c r="AQZ546" s="1"/>
  <c r="AQT544"/>
  <c r="AQZ544" s="1"/>
  <c r="AQT542"/>
  <c r="AQZ542" s="1"/>
  <c r="AQT540"/>
  <c r="AQZ540" s="1"/>
  <c r="AQT538"/>
  <c r="AQZ538" s="1"/>
  <c r="AQT536"/>
  <c r="AQZ536" s="1"/>
  <c r="AQT534"/>
  <c r="AQZ534" s="1"/>
  <c r="AQT557"/>
  <c r="AQZ557" s="1"/>
  <c r="AQT553"/>
  <c r="AQZ553" s="1"/>
  <c r="AQT549"/>
  <c r="AQZ549" s="1"/>
  <c r="MV555"/>
  <c r="NB555" s="1"/>
  <c r="MV551"/>
  <c r="NB551" s="1"/>
  <c r="MV558"/>
  <c r="NB558" s="1"/>
  <c r="MV554"/>
  <c r="NB554" s="1"/>
  <c r="MV550"/>
  <c r="NB550" s="1"/>
  <c r="MV545"/>
  <c r="NB545" s="1"/>
  <c r="MV543"/>
  <c r="NB543" s="1"/>
  <c r="MV541"/>
  <c r="NB541" s="1"/>
  <c r="MV539"/>
  <c r="NB539" s="1"/>
  <c r="MV537"/>
  <c r="NB537" s="1"/>
  <c r="MV535"/>
  <c r="NB535" s="1"/>
  <c r="MV533"/>
  <c r="NB533" s="1"/>
  <c r="MV557"/>
  <c r="NB557" s="1"/>
  <c r="MV553"/>
  <c r="NB553" s="1"/>
  <c r="MV549"/>
  <c r="NB549" s="1"/>
  <c r="MV556"/>
  <c r="NB556" s="1"/>
  <c r="MV552"/>
  <c r="NB552" s="1"/>
  <c r="MV546"/>
  <c r="NB546" s="1"/>
  <c r="MV544"/>
  <c r="NB544" s="1"/>
  <c r="MV542"/>
  <c r="NB542" s="1"/>
  <c r="MV540"/>
  <c r="NB540" s="1"/>
  <c r="MV538"/>
  <c r="NB538" s="1"/>
  <c r="MV536"/>
  <c r="NB536" s="1"/>
  <c r="MV534"/>
  <c r="NB534" s="1"/>
  <c r="IV558"/>
  <c r="JB558" s="1"/>
  <c r="IV554"/>
  <c r="JB554" s="1"/>
  <c r="IV550"/>
  <c r="JB550" s="1"/>
  <c r="IV545"/>
  <c r="JB545" s="1"/>
  <c r="IV543"/>
  <c r="JB543" s="1"/>
  <c r="IV541"/>
  <c r="JB541" s="1"/>
  <c r="IV539"/>
  <c r="JB539" s="1"/>
  <c r="IV537"/>
  <c r="JB537" s="1"/>
  <c r="IV535"/>
  <c r="JB535" s="1"/>
  <c r="IV533"/>
  <c r="JB533" s="1"/>
  <c r="IV555"/>
  <c r="JB555" s="1"/>
  <c r="IV551"/>
  <c r="JB551" s="1"/>
  <c r="IV556"/>
  <c r="JB556" s="1"/>
  <c r="IV552"/>
  <c r="JB552" s="1"/>
  <c r="IV546"/>
  <c r="JB546" s="1"/>
  <c r="IV544"/>
  <c r="JB544" s="1"/>
  <c r="IV542"/>
  <c r="JB542" s="1"/>
  <c r="IV540"/>
  <c r="JB540" s="1"/>
  <c r="IV538"/>
  <c r="JB538" s="1"/>
  <c r="IV536"/>
  <c r="JB536" s="1"/>
  <c r="IV534"/>
  <c r="JB534" s="1"/>
  <c r="IV557"/>
  <c r="JB557" s="1"/>
  <c r="IV553"/>
  <c r="JB553" s="1"/>
  <c r="IV549"/>
  <c r="JB549" s="1"/>
  <c r="AGG555"/>
  <c r="AGM555" s="1"/>
  <c r="AGG551"/>
  <c r="AGM551" s="1"/>
  <c r="AGG558"/>
  <c r="AGM558" s="1"/>
  <c r="AGG554"/>
  <c r="AGM554" s="1"/>
  <c r="AGG550"/>
  <c r="AGM550" s="1"/>
  <c r="AGG545"/>
  <c r="AGM545" s="1"/>
  <c r="AGG543"/>
  <c r="AGM543" s="1"/>
  <c r="AGG541"/>
  <c r="AGM541" s="1"/>
  <c r="AGG539"/>
  <c r="AGM539" s="1"/>
  <c r="AGG537"/>
  <c r="AGM537" s="1"/>
  <c r="AGG535"/>
  <c r="AGM535" s="1"/>
  <c r="AGG533"/>
  <c r="AGM533" s="1"/>
  <c r="AGG557"/>
  <c r="AGM557" s="1"/>
  <c r="AGG553"/>
  <c r="AGM553" s="1"/>
  <c r="AGG549"/>
  <c r="AGM549" s="1"/>
  <c r="AGG556"/>
  <c r="AGM556" s="1"/>
  <c r="AGG552"/>
  <c r="AGM552" s="1"/>
  <c r="AGG546"/>
  <c r="AGM546" s="1"/>
  <c r="AGG544"/>
  <c r="AGM544" s="1"/>
  <c r="AGG542"/>
  <c r="AGM542" s="1"/>
  <c r="AGG540"/>
  <c r="AGM540" s="1"/>
  <c r="AGG538"/>
  <c r="AGM538" s="1"/>
  <c r="AGG536"/>
  <c r="AGM536" s="1"/>
  <c r="AGG534"/>
  <c r="AGM534" s="1"/>
  <c r="AFL556"/>
  <c r="AFR556" s="1"/>
  <c r="AFL552"/>
  <c r="AFR552" s="1"/>
  <c r="AFL546"/>
  <c r="AFR546" s="1"/>
  <c r="AFL544"/>
  <c r="AFR544" s="1"/>
  <c r="AFL542"/>
  <c r="AFR542" s="1"/>
  <c r="AFL540"/>
  <c r="AFR540" s="1"/>
  <c r="AFL538"/>
  <c r="AFR538" s="1"/>
  <c r="AFL536"/>
  <c r="AFR536" s="1"/>
  <c r="AFL534"/>
  <c r="AFR534" s="1"/>
  <c r="AFL557"/>
  <c r="AFR557" s="1"/>
  <c r="AFL553"/>
  <c r="AFR553" s="1"/>
  <c r="AFL549"/>
  <c r="AFR549" s="1"/>
  <c r="AFL558"/>
  <c r="AFR558" s="1"/>
  <c r="AFL554"/>
  <c r="AFR554" s="1"/>
  <c r="AFL550"/>
  <c r="AFR550" s="1"/>
  <c r="AFL545"/>
  <c r="AFR545" s="1"/>
  <c r="AFL543"/>
  <c r="AFR543" s="1"/>
  <c r="AFL541"/>
  <c r="AFR541" s="1"/>
  <c r="AFL539"/>
  <c r="AFR539" s="1"/>
  <c r="AFL537"/>
  <c r="AFR537" s="1"/>
  <c r="AFL535"/>
  <c r="AFR535" s="1"/>
  <c r="AFL533"/>
  <c r="AFR533" s="1"/>
  <c r="AFL555"/>
  <c r="AFR555" s="1"/>
  <c r="AFL551"/>
  <c r="AFR551" s="1"/>
  <c r="ANN557"/>
  <c r="ANT557" s="1"/>
  <c r="ANN553"/>
  <c r="ANT553" s="1"/>
  <c r="ANN549"/>
  <c r="ANT549" s="1"/>
  <c r="ANN556"/>
  <c r="ANT556" s="1"/>
  <c r="ANN552"/>
  <c r="ANT552" s="1"/>
  <c r="ANN546"/>
  <c r="ANT546" s="1"/>
  <c r="ANN544"/>
  <c r="ANT544" s="1"/>
  <c r="ANN542"/>
  <c r="ANT542" s="1"/>
  <c r="ANN540"/>
  <c r="ANT540" s="1"/>
  <c r="ANN538"/>
  <c r="ANT538" s="1"/>
  <c r="ANN536"/>
  <c r="ANT536" s="1"/>
  <c r="ANN534"/>
  <c r="ANT534" s="1"/>
  <c r="ANN555"/>
  <c r="ANT555" s="1"/>
  <c r="ANN551"/>
  <c r="ANT551" s="1"/>
  <c r="ANN558"/>
  <c r="ANT558" s="1"/>
  <c r="ANN554"/>
  <c r="ANT554" s="1"/>
  <c r="ANN550"/>
  <c r="ANT550" s="1"/>
  <c r="ANN545"/>
  <c r="ANT545" s="1"/>
  <c r="ANN543"/>
  <c r="ANT543" s="1"/>
  <c r="ANN541"/>
  <c r="ANT541" s="1"/>
  <c r="ANN539"/>
  <c r="ANT539" s="1"/>
  <c r="ANN537"/>
  <c r="ANT537" s="1"/>
  <c r="ANN535"/>
  <c r="ANT535" s="1"/>
  <c r="ANN533"/>
  <c r="ANT533" s="1"/>
  <c r="SM558"/>
  <c r="SS558" s="1"/>
  <c r="SM554"/>
  <c r="SS554" s="1"/>
  <c r="SM550"/>
  <c r="SS550" s="1"/>
  <c r="SM545"/>
  <c r="SS545" s="1"/>
  <c r="SM543"/>
  <c r="SS543" s="1"/>
  <c r="SM541"/>
  <c r="SS541" s="1"/>
  <c r="SM539"/>
  <c r="SS539" s="1"/>
  <c r="SM537"/>
  <c r="SS537" s="1"/>
  <c r="SM535"/>
  <c r="SS535" s="1"/>
  <c r="SM533"/>
  <c r="SS533" s="1"/>
  <c r="SM555"/>
  <c r="SS555" s="1"/>
  <c r="SM551"/>
  <c r="SS551" s="1"/>
  <c r="SM556"/>
  <c r="SS556" s="1"/>
  <c r="SM552"/>
  <c r="SS552" s="1"/>
  <c r="SM546"/>
  <c r="SS546" s="1"/>
  <c r="SM544"/>
  <c r="SS544" s="1"/>
  <c r="SM542"/>
  <c r="SS542" s="1"/>
  <c r="SM540"/>
  <c r="SS540" s="1"/>
  <c r="SM538"/>
  <c r="SS538" s="1"/>
  <c r="SM536"/>
  <c r="SS536" s="1"/>
  <c r="SM534"/>
  <c r="SS534" s="1"/>
  <c r="SM557"/>
  <c r="SS557" s="1"/>
  <c r="SM553"/>
  <c r="SS553" s="1"/>
  <c r="SM549"/>
  <c r="SS549" s="1"/>
  <c r="JQ556"/>
  <c r="JW556" s="1"/>
  <c r="JQ552"/>
  <c r="JW552" s="1"/>
  <c r="JQ546"/>
  <c r="JW546" s="1"/>
  <c r="JQ544"/>
  <c r="JW544" s="1"/>
  <c r="JQ542"/>
  <c r="JW542" s="1"/>
  <c r="JQ540"/>
  <c r="JW540" s="1"/>
  <c r="JQ538"/>
  <c r="JW538" s="1"/>
  <c r="JQ536"/>
  <c r="JW536" s="1"/>
  <c r="JQ534"/>
  <c r="JW534" s="1"/>
  <c r="JQ557"/>
  <c r="JW557" s="1"/>
  <c r="JQ553"/>
  <c r="JW553" s="1"/>
  <c r="JQ549"/>
  <c r="JW549" s="1"/>
  <c r="JQ558"/>
  <c r="JW558" s="1"/>
  <c r="JQ554"/>
  <c r="JW554" s="1"/>
  <c r="JQ550"/>
  <c r="JW550" s="1"/>
  <c r="JQ545"/>
  <c r="JW545" s="1"/>
  <c r="JQ543"/>
  <c r="JW543" s="1"/>
  <c r="JQ541"/>
  <c r="JW541" s="1"/>
  <c r="JQ539"/>
  <c r="JW539" s="1"/>
  <c r="JQ537"/>
  <c r="JW537" s="1"/>
  <c r="JQ535"/>
  <c r="JW535" s="1"/>
  <c r="JQ533"/>
  <c r="JW533" s="1"/>
  <c r="JQ555"/>
  <c r="JW555" s="1"/>
  <c r="JQ551"/>
  <c r="JW551" s="1"/>
  <c r="AJN555"/>
  <c r="AJT555" s="1"/>
  <c r="AJN551"/>
  <c r="AJT551" s="1"/>
  <c r="AJN558"/>
  <c r="AJT558" s="1"/>
  <c r="AJN554"/>
  <c r="AJT554" s="1"/>
  <c r="AJN550"/>
  <c r="AJT550" s="1"/>
  <c r="AJN545"/>
  <c r="AJT545" s="1"/>
  <c r="AJN543"/>
  <c r="AJT543" s="1"/>
  <c r="AJN541"/>
  <c r="AJT541" s="1"/>
  <c r="AJN539"/>
  <c r="AJT539" s="1"/>
  <c r="AJN537"/>
  <c r="AJT537" s="1"/>
  <c r="AJN535"/>
  <c r="AJT535" s="1"/>
  <c r="AJN533"/>
  <c r="AJT533" s="1"/>
  <c r="AJN557"/>
  <c r="AJT557" s="1"/>
  <c r="AJN553"/>
  <c r="AJT553" s="1"/>
  <c r="AJN549"/>
  <c r="AJT549" s="1"/>
  <c r="AJN556"/>
  <c r="AJT556" s="1"/>
  <c r="AJN552"/>
  <c r="AJT552" s="1"/>
  <c r="AJN546"/>
  <c r="AJT546" s="1"/>
  <c r="AJN544"/>
  <c r="AJT544" s="1"/>
  <c r="AJN542"/>
  <c r="AJT542" s="1"/>
  <c r="AJN540"/>
  <c r="AJT540" s="1"/>
  <c r="AJN538"/>
  <c r="AJT538" s="1"/>
  <c r="AJN536"/>
  <c r="AJT536" s="1"/>
  <c r="AJN534"/>
  <c r="AJT534" s="1"/>
  <c r="APE557"/>
  <c r="APK557" s="1"/>
  <c r="APE553"/>
  <c r="APK553" s="1"/>
  <c r="APE549"/>
  <c r="APK549" s="1"/>
  <c r="APE556"/>
  <c r="APK556" s="1"/>
  <c r="APE552"/>
  <c r="APK552" s="1"/>
  <c r="APE546"/>
  <c r="APK546" s="1"/>
  <c r="APE544"/>
  <c r="APK544" s="1"/>
  <c r="APE542"/>
  <c r="APK542" s="1"/>
  <c r="APE540"/>
  <c r="APK540" s="1"/>
  <c r="APE538"/>
  <c r="APK538" s="1"/>
  <c r="APE536"/>
  <c r="APK536" s="1"/>
  <c r="APE534"/>
  <c r="APK534" s="1"/>
  <c r="APE555"/>
  <c r="APK555" s="1"/>
  <c r="APE551"/>
  <c r="APK551" s="1"/>
  <c r="APE558"/>
  <c r="APK558" s="1"/>
  <c r="APE554"/>
  <c r="APK554" s="1"/>
  <c r="APE550"/>
  <c r="APK550" s="1"/>
  <c r="APE545"/>
  <c r="APK545" s="1"/>
  <c r="APE543"/>
  <c r="APK543" s="1"/>
  <c r="APE541"/>
  <c r="APK541" s="1"/>
  <c r="APE539"/>
  <c r="APK539" s="1"/>
  <c r="APE537"/>
  <c r="APK537" s="1"/>
  <c r="APE535"/>
  <c r="APK535" s="1"/>
  <c r="APE533"/>
  <c r="APK533" s="1"/>
  <c r="YD555"/>
  <c r="YJ555" s="1"/>
  <c r="YD551"/>
  <c r="YJ551" s="1"/>
  <c r="YD558"/>
  <c r="YJ558" s="1"/>
  <c r="YD554"/>
  <c r="YJ554" s="1"/>
  <c r="YD550"/>
  <c r="YJ550" s="1"/>
  <c r="YD545"/>
  <c r="YJ545" s="1"/>
  <c r="YD543"/>
  <c r="YJ543" s="1"/>
  <c r="YD541"/>
  <c r="YJ541" s="1"/>
  <c r="YD539"/>
  <c r="YJ539" s="1"/>
  <c r="YD537"/>
  <c r="YJ537" s="1"/>
  <c r="YD535"/>
  <c r="YJ535" s="1"/>
  <c r="YD533"/>
  <c r="YJ533" s="1"/>
  <c r="YD557"/>
  <c r="YJ557" s="1"/>
  <c r="YD553"/>
  <c r="YJ553" s="1"/>
  <c r="YD549"/>
  <c r="YJ549" s="1"/>
  <c r="YD556"/>
  <c r="YJ556" s="1"/>
  <c r="YD552"/>
  <c r="YJ552" s="1"/>
  <c r="YD546"/>
  <c r="YJ546" s="1"/>
  <c r="YD544"/>
  <c r="YJ544" s="1"/>
  <c r="YD542"/>
  <c r="YJ542" s="1"/>
  <c r="YD540"/>
  <c r="YJ540" s="1"/>
  <c r="YD538"/>
  <c r="YJ538" s="1"/>
  <c r="YD536"/>
  <c r="YJ536" s="1"/>
  <c r="YD534"/>
  <c r="YJ534" s="1"/>
  <c r="AAO555"/>
  <c r="AAU555" s="1"/>
  <c r="AAO551"/>
  <c r="AAU551" s="1"/>
  <c r="AAO558"/>
  <c r="AAU558" s="1"/>
  <c r="AAO554"/>
  <c r="AAU554" s="1"/>
  <c r="AAO550"/>
  <c r="AAU550" s="1"/>
  <c r="AAO545"/>
  <c r="AAU545" s="1"/>
  <c r="AAO543"/>
  <c r="AAU543" s="1"/>
  <c r="AAO541"/>
  <c r="AAU541" s="1"/>
  <c r="AAO539"/>
  <c r="AAU539" s="1"/>
  <c r="AAO537"/>
  <c r="AAU537" s="1"/>
  <c r="AAO535"/>
  <c r="AAU535" s="1"/>
  <c r="AAO533"/>
  <c r="AAU533" s="1"/>
  <c r="AAO557"/>
  <c r="AAU557" s="1"/>
  <c r="AAO553"/>
  <c r="AAU553" s="1"/>
  <c r="AAO549"/>
  <c r="AAU549" s="1"/>
  <c r="AAO556"/>
  <c r="AAU556" s="1"/>
  <c r="AAO552"/>
  <c r="AAU552" s="1"/>
  <c r="AAO546"/>
  <c r="AAU546" s="1"/>
  <c r="AAO544"/>
  <c r="AAU544" s="1"/>
  <c r="AAO542"/>
  <c r="AAU542" s="1"/>
  <c r="AAO540"/>
  <c r="AAU540" s="1"/>
  <c r="AAO538"/>
  <c r="AAU538" s="1"/>
  <c r="AAO536"/>
  <c r="AAU536" s="1"/>
  <c r="AAO534"/>
  <c r="AAU534" s="1"/>
  <c r="ALB557"/>
  <c r="ALH557" s="1"/>
  <c r="ALB553"/>
  <c r="ALH553" s="1"/>
  <c r="ALB549"/>
  <c r="ALH549" s="1"/>
  <c r="ALB556"/>
  <c r="ALH556" s="1"/>
  <c r="ALB552"/>
  <c r="ALH552" s="1"/>
  <c r="ALB546"/>
  <c r="ALH546" s="1"/>
  <c r="ALB544"/>
  <c r="ALH544" s="1"/>
  <c r="ALB542"/>
  <c r="ALH542" s="1"/>
  <c r="ALB540"/>
  <c r="ALH540" s="1"/>
  <c r="ALB538"/>
  <c r="ALH538" s="1"/>
  <c r="ALB536"/>
  <c r="ALH536" s="1"/>
  <c r="ALB555"/>
  <c r="ALH555" s="1"/>
  <c r="ALB551"/>
  <c r="ALH551" s="1"/>
  <c r="ALB558"/>
  <c r="ALH558" s="1"/>
  <c r="ALB554"/>
  <c r="ALH554" s="1"/>
  <c r="ALB550"/>
  <c r="ALH550" s="1"/>
  <c r="ALB545"/>
  <c r="ALH545" s="1"/>
  <c r="ALB543"/>
  <c r="ALH543" s="1"/>
  <c r="ALB541"/>
  <c r="ALH541" s="1"/>
  <c r="ALB539"/>
  <c r="ALH539" s="1"/>
  <c r="ALB537"/>
  <c r="ALH537" s="1"/>
  <c r="ALB535"/>
  <c r="ALH535" s="1"/>
  <c r="ALB533"/>
  <c r="ALH533" s="1"/>
  <c r="ALB534"/>
  <c r="ALH534" s="1"/>
  <c r="ADB558"/>
  <c r="ADH558" s="1"/>
  <c r="ADB554"/>
  <c r="ADH554" s="1"/>
  <c r="ADB550"/>
  <c r="ADH550" s="1"/>
  <c r="ADB545"/>
  <c r="ADH545" s="1"/>
  <c r="ADB543"/>
  <c r="ADH543" s="1"/>
  <c r="ADB541"/>
  <c r="ADH541" s="1"/>
  <c r="ADB539"/>
  <c r="ADH539" s="1"/>
  <c r="ADB537"/>
  <c r="ADH537" s="1"/>
  <c r="ADB535"/>
  <c r="ADH535" s="1"/>
  <c r="ADB533"/>
  <c r="ADH533" s="1"/>
  <c r="ADB555"/>
  <c r="ADH555" s="1"/>
  <c r="ADB551"/>
  <c r="ADH551" s="1"/>
  <c r="ADB556"/>
  <c r="ADH556" s="1"/>
  <c r="ADB552"/>
  <c r="ADH552" s="1"/>
  <c r="ADB546"/>
  <c r="ADH546" s="1"/>
  <c r="ADB544"/>
  <c r="ADH544" s="1"/>
  <c r="ADB542"/>
  <c r="ADH542" s="1"/>
  <c r="ADB540"/>
  <c r="ADH540" s="1"/>
  <c r="ADB538"/>
  <c r="ADH538" s="1"/>
  <c r="ADB536"/>
  <c r="ADH536" s="1"/>
  <c r="ADB534"/>
  <c r="ADH534" s="1"/>
  <c r="ADB557"/>
  <c r="ADH557" s="1"/>
  <c r="ADB553"/>
  <c r="ADH553" s="1"/>
  <c r="ADB549"/>
  <c r="ADH549" s="1"/>
  <c r="ANO556"/>
  <c r="ANU556" s="1"/>
  <c r="ANO552"/>
  <c r="ANU552" s="1"/>
  <c r="ANO546"/>
  <c r="ANU546" s="1"/>
  <c r="ANO544"/>
  <c r="ANU544" s="1"/>
  <c r="ANO542"/>
  <c r="ANU542" s="1"/>
  <c r="ANO540"/>
  <c r="ANU540" s="1"/>
  <c r="ANO538"/>
  <c r="ANU538" s="1"/>
  <c r="ANO536"/>
  <c r="ANU536" s="1"/>
  <c r="ANO534"/>
  <c r="ANU534" s="1"/>
  <c r="ANO557"/>
  <c r="ANU557" s="1"/>
  <c r="ANO553"/>
  <c r="ANU553" s="1"/>
  <c r="ANO549"/>
  <c r="ANU549" s="1"/>
  <c r="ANO558"/>
  <c r="ANU558" s="1"/>
  <c r="ANO554"/>
  <c r="ANU554" s="1"/>
  <c r="ANO550"/>
  <c r="ANU550" s="1"/>
  <c r="ANO545"/>
  <c r="ANU545" s="1"/>
  <c r="ANO543"/>
  <c r="ANU543" s="1"/>
  <c r="ANO541"/>
  <c r="ANU541" s="1"/>
  <c r="ANO539"/>
  <c r="ANU539" s="1"/>
  <c r="ANO537"/>
  <c r="ANU537" s="1"/>
  <c r="ANO535"/>
  <c r="ANU535" s="1"/>
  <c r="ANO533"/>
  <c r="ANU533" s="1"/>
  <c r="ANO555"/>
  <c r="ANU555" s="1"/>
  <c r="ANO551"/>
  <c r="ANU551" s="1"/>
  <c r="UX556"/>
  <c r="VD556" s="1"/>
  <c r="UX552"/>
  <c r="VD552" s="1"/>
  <c r="UX546"/>
  <c r="VD546" s="1"/>
  <c r="UX544"/>
  <c r="VD544" s="1"/>
  <c r="UX542"/>
  <c r="VD542" s="1"/>
  <c r="UX540"/>
  <c r="VD540" s="1"/>
  <c r="UX538"/>
  <c r="VD538" s="1"/>
  <c r="UX536"/>
  <c r="VD536" s="1"/>
  <c r="UX534"/>
  <c r="VD534" s="1"/>
  <c r="UX557"/>
  <c r="VD557" s="1"/>
  <c r="UX553"/>
  <c r="VD553" s="1"/>
  <c r="UX549"/>
  <c r="VD549" s="1"/>
  <c r="UX558"/>
  <c r="VD558" s="1"/>
  <c r="UX554"/>
  <c r="VD554" s="1"/>
  <c r="UX550"/>
  <c r="VD550" s="1"/>
  <c r="UX545"/>
  <c r="VD545" s="1"/>
  <c r="UX543"/>
  <c r="VD543" s="1"/>
  <c r="UX541"/>
  <c r="VD541" s="1"/>
  <c r="UX539"/>
  <c r="VD539" s="1"/>
  <c r="UX537"/>
  <c r="VD537" s="1"/>
  <c r="UX535"/>
  <c r="VD535" s="1"/>
  <c r="UX533"/>
  <c r="VD533" s="1"/>
  <c r="UX555"/>
  <c r="VD555" s="1"/>
  <c r="UX551"/>
  <c r="VD551" s="1"/>
  <c r="ACZ558"/>
  <c r="ADF558" s="1"/>
  <c r="ACZ554"/>
  <c r="ADF554" s="1"/>
  <c r="ACZ550"/>
  <c r="ADF550" s="1"/>
  <c r="ACZ545"/>
  <c r="ADF545" s="1"/>
  <c r="ACZ543"/>
  <c r="ADF543" s="1"/>
  <c r="ACZ541"/>
  <c r="ADF541" s="1"/>
  <c r="ACZ539"/>
  <c r="ADF539" s="1"/>
  <c r="ACZ537"/>
  <c r="ADF537" s="1"/>
  <c r="ACZ535"/>
  <c r="ADF535" s="1"/>
  <c r="ACZ533"/>
  <c r="ADF533" s="1"/>
  <c r="ACZ555"/>
  <c r="ADF555" s="1"/>
  <c r="ACZ551"/>
  <c r="ADF551" s="1"/>
  <c r="ACZ556"/>
  <c r="ADF556" s="1"/>
  <c r="ACZ552"/>
  <c r="ADF552" s="1"/>
  <c r="ACZ546"/>
  <c r="ADF546" s="1"/>
  <c r="ACZ544"/>
  <c r="ADF544" s="1"/>
  <c r="ACZ542"/>
  <c r="ADF542" s="1"/>
  <c r="ACZ540"/>
  <c r="ADF540" s="1"/>
  <c r="ACZ538"/>
  <c r="ADF538" s="1"/>
  <c r="ACZ536"/>
  <c r="ADF536" s="1"/>
  <c r="ACZ534"/>
  <c r="ADF534" s="1"/>
  <c r="ACZ557"/>
  <c r="ADF557" s="1"/>
  <c r="ACZ553"/>
  <c r="ADF553" s="1"/>
  <c r="ACZ549"/>
  <c r="ADF549" s="1"/>
  <c r="TJ555"/>
  <c r="TP555" s="1"/>
  <c r="TJ551"/>
  <c r="TP551" s="1"/>
  <c r="TJ558"/>
  <c r="TP558" s="1"/>
  <c r="TJ554"/>
  <c r="TP554" s="1"/>
  <c r="TJ550"/>
  <c r="TP550" s="1"/>
  <c r="TJ545"/>
  <c r="TP545" s="1"/>
  <c r="TJ543"/>
  <c r="TP543" s="1"/>
  <c r="TJ541"/>
  <c r="TP541" s="1"/>
  <c r="TJ539"/>
  <c r="TP539" s="1"/>
  <c r="TJ537"/>
  <c r="TP537" s="1"/>
  <c r="TJ535"/>
  <c r="TP535" s="1"/>
  <c r="TJ533"/>
  <c r="TP533" s="1"/>
  <c r="TJ557"/>
  <c r="TP557" s="1"/>
  <c r="TJ553"/>
  <c r="TP553" s="1"/>
  <c r="TJ549"/>
  <c r="TP549" s="1"/>
  <c r="TJ556"/>
  <c r="TP556" s="1"/>
  <c r="TJ552"/>
  <c r="TP552" s="1"/>
  <c r="TJ546"/>
  <c r="TP546" s="1"/>
  <c r="TJ544"/>
  <c r="TP544" s="1"/>
  <c r="TJ542"/>
  <c r="TP542" s="1"/>
  <c r="TJ540"/>
  <c r="TP540" s="1"/>
  <c r="TJ538"/>
  <c r="TP538" s="1"/>
  <c r="TJ536"/>
  <c r="TP536" s="1"/>
  <c r="TJ534"/>
  <c r="TP534" s="1"/>
  <c r="MW556"/>
  <c r="NC556" s="1"/>
  <c r="MW552"/>
  <c r="NC552" s="1"/>
  <c r="MW546"/>
  <c r="NC546" s="1"/>
  <c r="MW544"/>
  <c r="NC544" s="1"/>
  <c r="MW542"/>
  <c r="NC542" s="1"/>
  <c r="MW540"/>
  <c r="NC540" s="1"/>
  <c r="MW538"/>
  <c r="NC538" s="1"/>
  <c r="MW536"/>
  <c r="NC536" s="1"/>
  <c r="MW534"/>
  <c r="NC534" s="1"/>
  <c r="MW557"/>
  <c r="NC557" s="1"/>
  <c r="MW553"/>
  <c r="NC553" s="1"/>
  <c r="MW549"/>
  <c r="NC549" s="1"/>
  <c r="MW558"/>
  <c r="NC558" s="1"/>
  <c r="MW554"/>
  <c r="NC554" s="1"/>
  <c r="MW550"/>
  <c r="NC550" s="1"/>
  <c r="MW545"/>
  <c r="NC545" s="1"/>
  <c r="MW543"/>
  <c r="NC543" s="1"/>
  <c r="MW541"/>
  <c r="NC541" s="1"/>
  <c r="MW539"/>
  <c r="NC539" s="1"/>
  <c r="MW537"/>
  <c r="NC537" s="1"/>
  <c r="MW535"/>
  <c r="NC535" s="1"/>
  <c r="MW533"/>
  <c r="NC533" s="1"/>
  <c r="MW555"/>
  <c r="NC555" s="1"/>
  <c r="MW551"/>
  <c r="NC551" s="1"/>
  <c r="JR555"/>
  <c r="JX555" s="1"/>
  <c r="JR551"/>
  <c r="JX551" s="1"/>
  <c r="JR558"/>
  <c r="JX558" s="1"/>
  <c r="JR554"/>
  <c r="JX554" s="1"/>
  <c r="JR550"/>
  <c r="JX550" s="1"/>
  <c r="JR545"/>
  <c r="JX545" s="1"/>
  <c r="JR543"/>
  <c r="JX543" s="1"/>
  <c r="JR541"/>
  <c r="JX541" s="1"/>
  <c r="JR539"/>
  <c r="JX539" s="1"/>
  <c r="JR537"/>
  <c r="JX537" s="1"/>
  <c r="JR535"/>
  <c r="JX535" s="1"/>
  <c r="JR533"/>
  <c r="JX533" s="1"/>
  <c r="JR557"/>
  <c r="JX557" s="1"/>
  <c r="JR553"/>
  <c r="JX553" s="1"/>
  <c r="JR549"/>
  <c r="JX549" s="1"/>
  <c r="JR556"/>
  <c r="JX556" s="1"/>
  <c r="JR552"/>
  <c r="JX552" s="1"/>
  <c r="JR546"/>
  <c r="JX546" s="1"/>
  <c r="JR544"/>
  <c r="JX544" s="1"/>
  <c r="JR542"/>
  <c r="JX542" s="1"/>
  <c r="JR540"/>
  <c r="JX540" s="1"/>
  <c r="JR538"/>
  <c r="JX538" s="1"/>
  <c r="JR536"/>
  <c r="JX536" s="1"/>
  <c r="JR534"/>
  <c r="JX534" s="1"/>
  <c r="ZU556"/>
  <c r="AAA556" s="1"/>
  <c r="ZU552"/>
  <c r="AAA552" s="1"/>
  <c r="ZU546"/>
  <c r="AAA546" s="1"/>
  <c r="ZU544"/>
  <c r="AAA544" s="1"/>
  <c r="ZU542"/>
  <c r="AAA542" s="1"/>
  <c r="ZU540"/>
  <c r="AAA540" s="1"/>
  <c r="ZU538"/>
  <c r="AAA538" s="1"/>
  <c r="ZU536"/>
  <c r="AAA536" s="1"/>
  <c r="ZU534"/>
  <c r="AAA534" s="1"/>
  <c r="ZU557"/>
  <c r="AAA557" s="1"/>
  <c r="ZU553"/>
  <c r="AAA553" s="1"/>
  <c r="ZU549"/>
  <c r="AAA549" s="1"/>
  <c r="ZU558"/>
  <c r="AAA558" s="1"/>
  <c r="ZU554"/>
  <c r="AAA554" s="1"/>
  <c r="ZU550"/>
  <c r="AAA550" s="1"/>
  <c r="ZU545"/>
  <c r="AAA545" s="1"/>
  <c r="ZU543"/>
  <c r="AAA543" s="1"/>
  <c r="ZU541"/>
  <c r="AAA541" s="1"/>
  <c r="ZU539"/>
  <c r="AAA539" s="1"/>
  <c r="ZU537"/>
  <c r="AAA537" s="1"/>
  <c r="ZU535"/>
  <c r="AAA535" s="1"/>
  <c r="ZU533"/>
  <c r="AAA533" s="1"/>
  <c r="ZU555"/>
  <c r="AAA555" s="1"/>
  <c r="ZU551"/>
  <c r="AAA551" s="1"/>
  <c r="XJ556"/>
  <c r="XP556" s="1"/>
  <c r="XJ552"/>
  <c r="XP552" s="1"/>
  <c r="XJ546"/>
  <c r="XP546" s="1"/>
  <c r="XJ544"/>
  <c r="XP544" s="1"/>
  <c r="XJ542"/>
  <c r="XP542" s="1"/>
  <c r="XJ540"/>
  <c r="XP540" s="1"/>
  <c r="XJ538"/>
  <c r="XP538" s="1"/>
  <c r="XJ536"/>
  <c r="XP536" s="1"/>
  <c r="XJ534"/>
  <c r="XP534" s="1"/>
  <c r="XJ557"/>
  <c r="XP557" s="1"/>
  <c r="XJ553"/>
  <c r="XP553" s="1"/>
  <c r="XJ549"/>
  <c r="XP549" s="1"/>
  <c r="XJ558"/>
  <c r="XP558" s="1"/>
  <c r="XJ554"/>
  <c r="XP554" s="1"/>
  <c r="XJ550"/>
  <c r="XP550" s="1"/>
  <c r="XJ545"/>
  <c r="XP545" s="1"/>
  <c r="XJ543"/>
  <c r="XP543" s="1"/>
  <c r="XJ541"/>
  <c r="XP541" s="1"/>
  <c r="XJ539"/>
  <c r="XP539" s="1"/>
  <c r="XJ537"/>
  <c r="XP537" s="1"/>
  <c r="XJ535"/>
  <c r="XP535" s="1"/>
  <c r="XJ533"/>
  <c r="XP533" s="1"/>
  <c r="XJ555"/>
  <c r="XP555" s="1"/>
  <c r="XJ551"/>
  <c r="XP551" s="1"/>
  <c r="ALX557"/>
  <c r="AMD557" s="1"/>
  <c r="ALX553"/>
  <c r="AMD553" s="1"/>
  <c r="ALX549"/>
  <c r="AMD549" s="1"/>
  <c r="ALX556"/>
  <c r="AMD556" s="1"/>
  <c r="ALX552"/>
  <c r="AMD552" s="1"/>
  <c r="ALX546"/>
  <c r="AMD546" s="1"/>
  <c r="ALX544"/>
  <c r="AMD544" s="1"/>
  <c r="ALX542"/>
  <c r="AMD542" s="1"/>
  <c r="ALX540"/>
  <c r="AMD540" s="1"/>
  <c r="ALX538"/>
  <c r="AMD538" s="1"/>
  <c r="ALX536"/>
  <c r="AMD536" s="1"/>
  <c r="ALX534"/>
  <c r="AMD534" s="1"/>
  <c r="ALX555"/>
  <c r="AMD555" s="1"/>
  <c r="ALX551"/>
  <c r="AMD551" s="1"/>
  <c r="ALX558"/>
  <c r="AMD558" s="1"/>
  <c r="ALX554"/>
  <c r="AMD554" s="1"/>
  <c r="ALX550"/>
  <c r="AMD550" s="1"/>
  <c r="ALX545"/>
  <c r="AMD545" s="1"/>
  <c r="ALX543"/>
  <c r="AMD543" s="1"/>
  <c r="ALX541"/>
  <c r="AMD541" s="1"/>
  <c r="ALX539"/>
  <c r="AMD539" s="1"/>
  <c r="ALX537"/>
  <c r="AMD537" s="1"/>
  <c r="ALX535"/>
  <c r="AMD535" s="1"/>
  <c r="ALX533"/>
  <c r="AMD533" s="1"/>
  <c r="ASJ557"/>
  <c r="ASP557" s="1"/>
  <c r="ASJ553"/>
  <c r="ASP553" s="1"/>
  <c r="ASJ549"/>
  <c r="ASP549" s="1"/>
  <c r="ASJ556"/>
  <c r="ASP556" s="1"/>
  <c r="ASJ552"/>
  <c r="ASP552" s="1"/>
  <c r="ASJ546"/>
  <c r="ASP546" s="1"/>
  <c r="ASJ544"/>
  <c r="ASP544" s="1"/>
  <c r="ASJ542"/>
  <c r="ASP542" s="1"/>
  <c r="ASJ540"/>
  <c r="ASP540" s="1"/>
  <c r="ASJ538"/>
  <c r="ASP538" s="1"/>
  <c r="ASJ536"/>
  <c r="ASP536" s="1"/>
  <c r="ASJ534"/>
  <c r="ASP534" s="1"/>
  <c r="ASJ555"/>
  <c r="ASP555" s="1"/>
  <c r="ASJ551"/>
  <c r="ASP551" s="1"/>
  <c r="ASJ558"/>
  <c r="ASP558" s="1"/>
  <c r="ASJ554"/>
  <c r="ASP554" s="1"/>
  <c r="ASJ550"/>
  <c r="ASP550" s="1"/>
  <c r="ASJ545"/>
  <c r="ASP545" s="1"/>
  <c r="ASJ543"/>
  <c r="ASP543" s="1"/>
  <c r="ASJ541"/>
  <c r="ASP541" s="1"/>
  <c r="ASJ539"/>
  <c r="ASP539" s="1"/>
  <c r="ASJ537"/>
  <c r="ASP537" s="1"/>
  <c r="ASJ535"/>
  <c r="ASP535" s="1"/>
  <c r="ASJ533"/>
  <c r="ASP533" s="1"/>
  <c r="PI555"/>
  <c r="PO555" s="1"/>
  <c r="PI551"/>
  <c r="PO551" s="1"/>
  <c r="PI558"/>
  <c r="PO558" s="1"/>
  <c r="PI554"/>
  <c r="PO554" s="1"/>
  <c r="PI550"/>
  <c r="PO550" s="1"/>
  <c r="PI545"/>
  <c r="PO545" s="1"/>
  <c r="PI543"/>
  <c r="PO543" s="1"/>
  <c r="PI541"/>
  <c r="PO541" s="1"/>
  <c r="PI539"/>
  <c r="PO539" s="1"/>
  <c r="PI537"/>
  <c r="PO537" s="1"/>
  <c r="PI535"/>
  <c r="PO535" s="1"/>
  <c r="PI557"/>
  <c r="PO557" s="1"/>
  <c r="PI553"/>
  <c r="PO553" s="1"/>
  <c r="PI549"/>
  <c r="PO549" s="1"/>
  <c r="PI556"/>
  <c r="PO556" s="1"/>
  <c r="PI552"/>
  <c r="PO552" s="1"/>
  <c r="PI546"/>
  <c r="PO546" s="1"/>
  <c r="PI544"/>
  <c r="PO544" s="1"/>
  <c r="PI542"/>
  <c r="PO542" s="1"/>
  <c r="PI540"/>
  <c r="PO540" s="1"/>
  <c r="PI538"/>
  <c r="PO538" s="1"/>
  <c r="PI536"/>
  <c r="PO536" s="1"/>
  <c r="PI534"/>
  <c r="PO534" s="1"/>
  <c r="PI533"/>
  <c r="PO533" s="1"/>
  <c r="AOJ557"/>
  <c r="AOP557" s="1"/>
  <c r="AOJ553"/>
  <c r="AOP553" s="1"/>
  <c r="AOJ549"/>
  <c r="AOP549" s="1"/>
  <c r="AOJ556"/>
  <c r="AOP556" s="1"/>
  <c r="AOJ552"/>
  <c r="AOP552" s="1"/>
  <c r="AOJ546"/>
  <c r="AOP546" s="1"/>
  <c r="AOJ544"/>
  <c r="AOP544" s="1"/>
  <c r="AOJ542"/>
  <c r="AOP542" s="1"/>
  <c r="AOJ540"/>
  <c r="AOP540" s="1"/>
  <c r="AOJ538"/>
  <c r="AOP538" s="1"/>
  <c r="AOJ536"/>
  <c r="AOP536" s="1"/>
  <c r="AOJ534"/>
  <c r="AOP534" s="1"/>
  <c r="AOJ555"/>
  <c r="AOP555" s="1"/>
  <c r="AOJ551"/>
  <c r="AOP551" s="1"/>
  <c r="AOJ558"/>
  <c r="AOP558" s="1"/>
  <c r="AOJ554"/>
  <c r="AOP554" s="1"/>
  <c r="AOJ550"/>
  <c r="AOP550" s="1"/>
  <c r="AOJ545"/>
  <c r="AOP545" s="1"/>
  <c r="AOJ543"/>
  <c r="AOP543" s="1"/>
  <c r="AOJ541"/>
  <c r="AOP541" s="1"/>
  <c r="AOJ539"/>
  <c r="AOP539" s="1"/>
  <c r="AOJ537"/>
  <c r="AOP537" s="1"/>
  <c r="AOJ535"/>
  <c r="AOP535" s="1"/>
  <c r="AOJ533"/>
  <c r="AOP533" s="1"/>
  <c r="ATY557"/>
  <c r="AUE557" s="1"/>
  <c r="ATY553"/>
  <c r="AUE553" s="1"/>
  <c r="ATY549"/>
  <c r="AUE549" s="1"/>
  <c r="ATY556"/>
  <c r="AUE556" s="1"/>
  <c r="ATY552"/>
  <c r="AUE552" s="1"/>
  <c r="ATY546"/>
  <c r="AUE546" s="1"/>
  <c r="ATY544"/>
  <c r="AUE544" s="1"/>
  <c r="ATY542"/>
  <c r="AUE542" s="1"/>
  <c r="ATY540"/>
  <c r="AUE540" s="1"/>
  <c r="ATY538"/>
  <c r="AUE538" s="1"/>
  <c r="ATY536"/>
  <c r="AUE536" s="1"/>
  <c r="ATY534"/>
  <c r="AUE534" s="1"/>
  <c r="ATY555"/>
  <c r="AUE555" s="1"/>
  <c r="ATY551"/>
  <c r="AUE551" s="1"/>
  <c r="ATY558"/>
  <c r="AUE558" s="1"/>
  <c r="ATY554"/>
  <c r="AUE554" s="1"/>
  <c r="ATY550"/>
  <c r="AUE550" s="1"/>
  <c r="ATY545"/>
  <c r="AUE545" s="1"/>
  <c r="ATY543"/>
  <c r="AUE543" s="1"/>
  <c r="ATY541"/>
  <c r="AUE541" s="1"/>
  <c r="ATY539"/>
  <c r="AUE539" s="1"/>
  <c r="ATY537"/>
  <c r="AUE537" s="1"/>
  <c r="ATY535"/>
  <c r="AUE535" s="1"/>
  <c r="ATY533"/>
  <c r="AUE533" s="1"/>
  <c r="ACE558"/>
  <c r="ACK558" s="1"/>
  <c r="ACE554"/>
  <c r="ACK554" s="1"/>
  <c r="ACE550"/>
  <c r="ACK550" s="1"/>
  <c r="ACE545"/>
  <c r="ACK545" s="1"/>
  <c r="ACE543"/>
  <c r="ACK543" s="1"/>
  <c r="ACE541"/>
  <c r="ACK541" s="1"/>
  <c r="ACE539"/>
  <c r="ACK539" s="1"/>
  <c r="ACE537"/>
  <c r="ACK537" s="1"/>
  <c r="ACE535"/>
  <c r="ACK535" s="1"/>
  <c r="ACE533"/>
  <c r="ACK533" s="1"/>
  <c r="ACE555"/>
  <c r="ACK555" s="1"/>
  <c r="ACE551"/>
  <c r="ACK551" s="1"/>
  <c r="ACE556"/>
  <c r="ACK556" s="1"/>
  <c r="ACE552"/>
  <c r="ACK552" s="1"/>
  <c r="ACE546"/>
  <c r="ACK546" s="1"/>
  <c r="ACE544"/>
  <c r="ACK544" s="1"/>
  <c r="ACE542"/>
  <c r="ACK542" s="1"/>
  <c r="ACE540"/>
  <c r="ACK540" s="1"/>
  <c r="ACE538"/>
  <c r="ACK538" s="1"/>
  <c r="ACE536"/>
  <c r="ACK536" s="1"/>
  <c r="ACE534"/>
  <c r="ACK534" s="1"/>
  <c r="ACE557"/>
  <c r="ACK557" s="1"/>
  <c r="ACE553"/>
  <c r="ACK553" s="1"/>
  <c r="ACE549"/>
  <c r="ACK549" s="1"/>
  <c r="NQ558"/>
  <c r="NW558" s="1"/>
  <c r="NQ554"/>
  <c r="NW554" s="1"/>
  <c r="NQ550"/>
  <c r="NW550" s="1"/>
  <c r="NQ545"/>
  <c r="NW545" s="1"/>
  <c r="NQ543"/>
  <c r="NW543" s="1"/>
  <c r="NQ541"/>
  <c r="NW541" s="1"/>
  <c r="NQ539"/>
  <c r="NW539" s="1"/>
  <c r="NQ537"/>
  <c r="NW537" s="1"/>
  <c r="NQ535"/>
  <c r="NW535" s="1"/>
  <c r="NQ533"/>
  <c r="NW533" s="1"/>
  <c r="NQ555"/>
  <c r="NW555" s="1"/>
  <c r="NQ551"/>
  <c r="NW551" s="1"/>
  <c r="NQ556"/>
  <c r="NW556" s="1"/>
  <c r="NQ552"/>
  <c r="NW552" s="1"/>
  <c r="NQ546"/>
  <c r="NW546" s="1"/>
  <c r="NQ544"/>
  <c r="NW544" s="1"/>
  <c r="NQ542"/>
  <c r="NW542" s="1"/>
  <c r="NQ540"/>
  <c r="NW540" s="1"/>
  <c r="NQ538"/>
  <c r="NW538" s="1"/>
  <c r="NQ536"/>
  <c r="NW536" s="1"/>
  <c r="NQ534"/>
  <c r="NW534" s="1"/>
  <c r="NQ557"/>
  <c r="NW557" s="1"/>
  <c r="NQ553"/>
  <c r="NW553" s="1"/>
  <c r="NQ549"/>
  <c r="NW549" s="1"/>
  <c r="KM555"/>
  <c r="KS555" s="1"/>
  <c r="KM551"/>
  <c r="KS551" s="1"/>
  <c r="KM558"/>
  <c r="KS558" s="1"/>
  <c r="KM554"/>
  <c r="KS554" s="1"/>
  <c r="KM550"/>
  <c r="KS550" s="1"/>
  <c r="KM545"/>
  <c r="KS545" s="1"/>
  <c r="KM543"/>
  <c r="KS543" s="1"/>
  <c r="KM541"/>
  <c r="KS541" s="1"/>
  <c r="KM539"/>
  <c r="KS539" s="1"/>
  <c r="KM537"/>
  <c r="KS537" s="1"/>
  <c r="KM535"/>
  <c r="KS535" s="1"/>
  <c r="KM533"/>
  <c r="KS533" s="1"/>
  <c r="KM557"/>
  <c r="KS557" s="1"/>
  <c r="KM553"/>
  <c r="KS553" s="1"/>
  <c r="KM549"/>
  <c r="KS549" s="1"/>
  <c r="KM556"/>
  <c r="KS556" s="1"/>
  <c r="KM552"/>
  <c r="KS552" s="1"/>
  <c r="KM546"/>
  <c r="KS546" s="1"/>
  <c r="KM544"/>
  <c r="KS544" s="1"/>
  <c r="KM542"/>
  <c r="KS542" s="1"/>
  <c r="KM540"/>
  <c r="KS540" s="1"/>
  <c r="KM538"/>
  <c r="KS538" s="1"/>
  <c r="KM536"/>
  <c r="KS536" s="1"/>
  <c r="KM534"/>
  <c r="KS534" s="1"/>
  <c r="ARO558"/>
  <c r="ARU558" s="1"/>
  <c r="ARO554"/>
  <c r="ARU554" s="1"/>
  <c r="ARO550"/>
  <c r="ARU550" s="1"/>
  <c r="ARO545"/>
  <c r="ARU545" s="1"/>
  <c r="ARO543"/>
  <c r="ARU543" s="1"/>
  <c r="ARO541"/>
  <c r="ARU541" s="1"/>
  <c r="ARO539"/>
  <c r="ARU539" s="1"/>
  <c r="ARO537"/>
  <c r="ARU537" s="1"/>
  <c r="ARO535"/>
  <c r="ARU535" s="1"/>
  <c r="ARO533"/>
  <c r="ARU533" s="1"/>
  <c r="ARO555"/>
  <c r="ARU555" s="1"/>
  <c r="ARO551"/>
  <c r="ARU551" s="1"/>
  <c r="ARO556"/>
  <c r="ARU556" s="1"/>
  <c r="ARO552"/>
  <c r="ARU552" s="1"/>
  <c r="ARO546"/>
  <c r="ARU546" s="1"/>
  <c r="ARO544"/>
  <c r="ARU544" s="1"/>
  <c r="ARO542"/>
  <c r="ARU542" s="1"/>
  <c r="ARO540"/>
  <c r="ARU540" s="1"/>
  <c r="ARO538"/>
  <c r="ARU538" s="1"/>
  <c r="ARO536"/>
  <c r="ARU536" s="1"/>
  <c r="ARO534"/>
  <c r="ARU534" s="1"/>
  <c r="ARO557"/>
  <c r="ARU557" s="1"/>
  <c r="ARO553"/>
  <c r="ARU553" s="1"/>
  <c r="ARO549"/>
  <c r="ARU549" s="1"/>
  <c r="YF555"/>
  <c r="YL555" s="1"/>
  <c r="YF551"/>
  <c r="YL551" s="1"/>
  <c r="YF558"/>
  <c r="YL558" s="1"/>
  <c r="YF554"/>
  <c r="YL554" s="1"/>
  <c r="YF550"/>
  <c r="YL550" s="1"/>
  <c r="YF545"/>
  <c r="YL545" s="1"/>
  <c r="YF543"/>
  <c r="YL543" s="1"/>
  <c r="YF541"/>
  <c r="YL541" s="1"/>
  <c r="YF539"/>
  <c r="YL539" s="1"/>
  <c r="YF537"/>
  <c r="YL537" s="1"/>
  <c r="YF535"/>
  <c r="YL535" s="1"/>
  <c r="YF533"/>
  <c r="YL533" s="1"/>
  <c r="YF557"/>
  <c r="YL557" s="1"/>
  <c r="YF553"/>
  <c r="YL553" s="1"/>
  <c r="YF549"/>
  <c r="YL549" s="1"/>
  <c r="YF556"/>
  <c r="YL556" s="1"/>
  <c r="YF552"/>
  <c r="YL552" s="1"/>
  <c r="YF546"/>
  <c r="YL546" s="1"/>
  <c r="YF544"/>
  <c r="YL544" s="1"/>
  <c r="YF542"/>
  <c r="YL542" s="1"/>
  <c r="YF540"/>
  <c r="YL540" s="1"/>
  <c r="YF538"/>
  <c r="YL538" s="1"/>
  <c r="YF536"/>
  <c r="YL536" s="1"/>
  <c r="YF534"/>
  <c r="YL534" s="1"/>
  <c r="ALD555"/>
  <c r="ALJ555" s="1"/>
  <c r="ALD551"/>
  <c r="ALJ551" s="1"/>
  <c r="ALD558"/>
  <c r="ALJ558" s="1"/>
  <c r="ALD554"/>
  <c r="ALJ554" s="1"/>
  <c r="ALD550"/>
  <c r="ALJ550" s="1"/>
  <c r="ALD545"/>
  <c r="ALJ545" s="1"/>
  <c r="ALD543"/>
  <c r="ALJ543" s="1"/>
  <c r="ALD541"/>
  <c r="ALJ541" s="1"/>
  <c r="ALD539"/>
  <c r="ALJ539" s="1"/>
  <c r="ALD537"/>
  <c r="ALJ537" s="1"/>
  <c r="ALD535"/>
  <c r="ALJ535" s="1"/>
  <c r="ALD533"/>
  <c r="ALJ533" s="1"/>
  <c r="ALD553"/>
  <c r="ALJ553" s="1"/>
  <c r="ALD556"/>
  <c r="ALJ556" s="1"/>
  <c r="ALD546"/>
  <c r="ALJ546" s="1"/>
  <c r="ALD542"/>
  <c r="ALJ542" s="1"/>
  <c r="ALD538"/>
  <c r="ALJ538" s="1"/>
  <c r="ALD534"/>
  <c r="ALJ534" s="1"/>
  <c r="ALD557"/>
  <c r="ALJ557" s="1"/>
  <c r="ALD549"/>
  <c r="ALJ549" s="1"/>
  <c r="ALD552"/>
  <c r="ALJ552" s="1"/>
  <c r="ALD544"/>
  <c r="ALJ544" s="1"/>
  <c r="ALD540"/>
  <c r="ALJ540" s="1"/>
  <c r="ALD536"/>
  <c r="ALJ536" s="1"/>
  <c r="ADU558"/>
  <c r="AEA558" s="1"/>
  <c r="ADU554"/>
  <c r="AEA554" s="1"/>
  <c r="ADU550"/>
  <c r="AEA550" s="1"/>
  <c r="ADU545"/>
  <c r="AEA545" s="1"/>
  <c r="ADU543"/>
  <c r="AEA543" s="1"/>
  <c r="ADU541"/>
  <c r="AEA541" s="1"/>
  <c r="ADU539"/>
  <c r="AEA539" s="1"/>
  <c r="ADU537"/>
  <c r="AEA537" s="1"/>
  <c r="ADU535"/>
  <c r="AEA535" s="1"/>
  <c r="ADU533"/>
  <c r="AEA533" s="1"/>
  <c r="ADU555"/>
  <c r="AEA555" s="1"/>
  <c r="ADU551"/>
  <c r="AEA551" s="1"/>
  <c r="ADU556"/>
  <c r="AEA556" s="1"/>
  <c r="ADU552"/>
  <c r="AEA552" s="1"/>
  <c r="ADU546"/>
  <c r="AEA546" s="1"/>
  <c r="ADU544"/>
  <c r="AEA544" s="1"/>
  <c r="ADU542"/>
  <c r="AEA542" s="1"/>
  <c r="ADU540"/>
  <c r="AEA540" s="1"/>
  <c r="ADU538"/>
  <c r="AEA538" s="1"/>
  <c r="ADU536"/>
  <c r="AEA536" s="1"/>
  <c r="ADU534"/>
  <c r="AEA534" s="1"/>
  <c r="ADU557"/>
  <c r="AEA557" s="1"/>
  <c r="ADU553"/>
  <c r="AEA553" s="1"/>
  <c r="ADU549"/>
  <c r="AEA549" s="1"/>
  <c r="AIR555"/>
  <c r="AIX555" s="1"/>
  <c r="AIR551"/>
  <c r="AIX551" s="1"/>
  <c r="AIR558"/>
  <c r="AIX558" s="1"/>
  <c r="AIR554"/>
  <c r="AIX554" s="1"/>
  <c r="AIR550"/>
  <c r="AIX550" s="1"/>
  <c r="AIR545"/>
  <c r="AIX545" s="1"/>
  <c r="AIR543"/>
  <c r="AIX543" s="1"/>
  <c r="AIR541"/>
  <c r="AIX541" s="1"/>
  <c r="AIR539"/>
  <c r="AIX539" s="1"/>
  <c r="AIR537"/>
  <c r="AIX537" s="1"/>
  <c r="AIR535"/>
  <c r="AIX535" s="1"/>
  <c r="AIR533"/>
  <c r="AIX533" s="1"/>
  <c r="AIR557"/>
  <c r="AIX557" s="1"/>
  <c r="AIR553"/>
  <c r="AIX553" s="1"/>
  <c r="AIR549"/>
  <c r="AIX549" s="1"/>
  <c r="AIR556"/>
  <c r="AIX556" s="1"/>
  <c r="AIR552"/>
  <c r="AIX552" s="1"/>
  <c r="AIR546"/>
  <c r="AIX546" s="1"/>
  <c r="AIR544"/>
  <c r="AIX544" s="1"/>
  <c r="AIR542"/>
  <c r="AIX542" s="1"/>
  <c r="AIR540"/>
  <c r="AIX540" s="1"/>
  <c r="AIR538"/>
  <c r="AIX538" s="1"/>
  <c r="AIR536"/>
  <c r="AIX536" s="1"/>
  <c r="AIR534"/>
  <c r="AIX534" s="1"/>
  <c r="ZT555"/>
  <c r="ZZ555" s="1"/>
  <c r="ZT551"/>
  <c r="ZZ551" s="1"/>
  <c r="ZT558"/>
  <c r="ZZ558" s="1"/>
  <c r="ZT554"/>
  <c r="ZZ554" s="1"/>
  <c r="ZT550"/>
  <c r="ZZ550" s="1"/>
  <c r="ZT545"/>
  <c r="ZZ545" s="1"/>
  <c r="ZT543"/>
  <c r="ZZ543" s="1"/>
  <c r="ZT541"/>
  <c r="ZZ541" s="1"/>
  <c r="ZT539"/>
  <c r="ZZ539" s="1"/>
  <c r="ZT537"/>
  <c r="ZZ537" s="1"/>
  <c r="ZT535"/>
  <c r="ZZ535" s="1"/>
  <c r="ZT533"/>
  <c r="ZZ533" s="1"/>
  <c r="ZT557"/>
  <c r="ZZ557" s="1"/>
  <c r="ZT553"/>
  <c r="ZZ553" s="1"/>
  <c r="ZT549"/>
  <c r="ZZ549" s="1"/>
  <c r="ZT556"/>
  <c r="ZZ556" s="1"/>
  <c r="ZT552"/>
  <c r="ZZ552" s="1"/>
  <c r="ZT546"/>
  <c r="ZZ546" s="1"/>
  <c r="ZT544"/>
  <c r="ZZ544" s="1"/>
  <c r="ZT542"/>
  <c r="ZZ542" s="1"/>
  <c r="ZT540"/>
  <c r="ZZ540" s="1"/>
  <c r="ZT538"/>
  <c r="ZZ538" s="1"/>
  <c r="ZT536"/>
  <c r="ZZ536" s="1"/>
  <c r="ZT534"/>
  <c r="ZZ534" s="1"/>
  <c r="RY532"/>
  <c r="ZD532"/>
  <c r="ZD562" s="1"/>
  <c r="ZD563" s="1"/>
  <c r="AGK532"/>
  <c r="AGK562" s="1"/>
  <c r="AGK563" s="1"/>
  <c r="AIA532"/>
  <c r="AIA562" s="1"/>
  <c r="AIA563" s="1"/>
  <c r="NY532"/>
  <c r="OS532"/>
  <c r="NX532"/>
  <c r="AAB532"/>
  <c r="VF548"/>
  <c r="VF562" s="1"/>
  <c r="VF563" s="1"/>
  <c r="AEX532"/>
  <c r="AEX562" s="1"/>
  <c r="AEX563" s="1"/>
  <c r="AGN532"/>
  <c r="AEU532"/>
  <c r="AEU562" s="1"/>
  <c r="AEU563" s="1"/>
  <c r="ANP532"/>
  <c r="ANP562" s="1"/>
  <c r="ANP563" s="1"/>
  <c r="AQA532"/>
  <c r="AQA562" s="1"/>
  <c r="AQA563" s="1"/>
  <c r="SR532"/>
  <c r="SR562" s="1"/>
  <c r="SR563" s="1"/>
  <c r="QG532"/>
  <c r="QG562" s="1"/>
  <c r="QG563" s="1"/>
  <c r="WU532"/>
  <c r="ADG532"/>
  <c r="AHH548"/>
  <c r="ALI532"/>
  <c r="AOO532"/>
  <c r="NV532"/>
  <c r="NV562" s="1"/>
  <c r="NV563" s="1"/>
  <c r="MG532"/>
  <c r="AUZ548"/>
  <c r="WA548"/>
  <c r="AIW532"/>
  <c r="AIW562" s="1"/>
  <c r="AIW563" s="1"/>
  <c r="AMX532"/>
  <c r="AMX562" s="1"/>
  <c r="AMX563" s="1"/>
  <c r="ASO548"/>
  <c r="ASO562" s="1"/>
  <c r="ASO563" s="1"/>
  <c r="WS532"/>
  <c r="WS562" s="1"/>
  <c r="WS563" s="1"/>
  <c r="ADE532"/>
  <c r="ADE562" s="1"/>
  <c r="ADE563" s="1"/>
  <c r="ADZ532"/>
  <c r="ADZ562" s="1"/>
  <c r="ADZ563" s="1"/>
  <c r="ALZ532"/>
  <c r="ALZ562" s="1"/>
  <c r="ALZ563" s="1"/>
  <c r="ASL532"/>
  <c r="ASL562" s="1"/>
  <c r="ASL563" s="1"/>
  <c r="RE532"/>
  <c r="QI532"/>
  <c r="OR548"/>
  <c r="OR562" s="1"/>
  <c r="OR563" s="1"/>
  <c r="ND532"/>
  <c r="ABQ532"/>
  <c r="VE532"/>
  <c r="ZF532"/>
  <c r="AVA548"/>
  <c r="AVA562" s="1"/>
  <c r="AVA563" s="1"/>
  <c r="SU532"/>
  <c r="SU562" s="1"/>
  <c r="SU563" s="1"/>
  <c r="RW532"/>
  <c r="RW562" s="1"/>
  <c r="RW563" s="1"/>
  <c r="RD548"/>
  <c r="RD562" s="1"/>
  <c r="RD563" s="1"/>
  <c r="QJ532"/>
  <c r="MI532"/>
  <c r="KR548"/>
  <c r="KR562" s="1"/>
  <c r="KR563" s="1"/>
  <c r="UK532"/>
  <c r="AKM548"/>
  <c r="AKM532"/>
  <c r="ZG532"/>
  <c r="ZG562" s="1"/>
  <c r="ZG563" s="1"/>
  <c r="AEC548"/>
  <c r="AEC562" s="1"/>
  <c r="AEC563" s="1"/>
  <c r="ABR532"/>
  <c r="ABR562" s="1"/>
  <c r="ABR563" s="1"/>
  <c r="AID532"/>
  <c r="AID562" s="1"/>
  <c r="AID563" s="1"/>
  <c r="AIY532"/>
  <c r="ASQ548"/>
  <c r="ASQ562" s="1"/>
  <c r="ASQ563" s="1"/>
  <c r="AIB532"/>
  <c r="AIB562" s="1"/>
  <c r="AIB563" s="1"/>
  <c r="ABP532"/>
  <c r="ABP562" s="1"/>
  <c r="ABP563" s="1"/>
  <c r="AMC548"/>
  <c r="ANS548"/>
  <c r="ABO532"/>
  <c r="ABO562" s="1"/>
  <c r="ABO563" s="1"/>
  <c r="ACJ532"/>
  <c r="ACJ562" s="1"/>
  <c r="ACJ563" s="1"/>
  <c r="AIV532"/>
  <c r="AIV562" s="1"/>
  <c r="AIV563" s="1"/>
  <c r="FP539"/>
  <c r="FV539" s="1"/>
  <c r="FP550"/>
  <c r="FV550" s="1"/>
  <c r="FP555"/>
  <c r="FV555" s="1"/>
  <c r="FP541"/>
  <c r="FV541" s="1"/>
  <c r="FP554"/>
  <c r="FV554" s="1"/>
  <c r="FP534"/>
  <c r="FV534" s="1"/>
  <c r="FP538"/>
  <c r="FV538" s="1"/>
  <c r="FP542"/>
  <c r="FV542" s="1"/>
  <c r="FP546"/>
  <c r="FV546" s="1"/>
  <c r="FP556"/>
  <c r="FV556" s="1"/>
  <c r="FP553"/>
  <c r="FV553" s="1"/>
  <c r="CJ534"/>
  <c r="CP534" s="1"/>
  <c r="CJ542"/>
  <c r="CP542" s="1"/>
  <c r="CJ556"/>
  <c r="CP556" s="1"/>
  <c r="CJ557"/>
  <c r="CP557" s="1"/>
  <c r="CJ540"/>
  <c r="CP540" s="1"/>
  <c r="CJ552"/>
  <c r="CP552" s="1"/>
  <c r="CJ555"/>
  <c r="CP555" s="1"/>
  <c r="CJ535"/>
  <c r="CP535" s="1"/>
  <c r="CJ539"/>
  <c r="CP539" s="1"/>
  <c r="CJ543"/>
  <c r="CP543" s="1"/>
  <c r="CJ550"/>
  <c r="CP550" s="1"/>
  <c r="BR532"/>
  <c r="BR562" s="1"/>
  <c r="BR563" s="1"/>
  <c r="KO532"/>
  <c r="KO562" s="1"/>
  <c r="KO563" s="1"/>
  <c r="IY532"/>
  <c r="IY562" s="1"/>
  <c r="IY563" s="1"/>
  <c r="VB532"/>
  <c r="VB562" s="1"/>
  <c r="VB563" s="1"/>
  <c r="AHE532"/>
  <c r="AHE562" s="1"/>
  <c r="AHE563" s="1"/>
  <c r="ZX532"/>
  <c r="ZX562" s="1"/>
  <c r="ZX563" s="1"/>
  <c r="AMA532"/>
  <c r="AMA562" s="1"/>
  <c r="AMA563" s="1"/>
  <c r="ANQ532"/>
  <c r="ANQ562" s="1"/>
  <c r="ANQ563" s="1"/>
  <c r="RY548"/>
  <c r="MY532"/>
  <c r="MY562" s="1"/>
  <c r="MY563" s="1"/>
  <c r="LI532"/>
  <c r="LI562" s="1"/>
  <c r="LI563" s="1"/>
  <c r="KP532"/>
  <c r="KP562" s="1"/>
  <c r="KP563" s="1"/>
  <c r="AAT532"/>
  <c r="AAT562" s="1"/>
  <c r="AAT563" s="1"/>
  <c r="VC532"/>
  <c r="VC562" s="1"/>
  <c r="VC563" s="1"/>
  <c r="UF532"/>
  <c r="UF562" s="1"/>
  <c r="UF563" s="1"/>
  <c r="VA532"/>
  <c r="VA562" s="1"/>
  <c r="VA563" s="1"/>
  <c r="AKJ532"/>
  <c r="AKJ562" s="1"/>
  <c r="AKJ563" s="1"/>
  <c r="AUW532"/>
  <c r="AUW562" s="1"/>
  <c r="AUW563" s="1"/>
  <c r="RA532"/>
  <c r="RA562" s="1"/>
  <c r="RA563" s="1"/>
  <c r="MZ532"/>
  <c r="MZ562" s="1"/>
  <c r="MZ563" s="1"/>
  <c r="MF532"/>
  <c r="MF562" s="1"/>
  <c r="MF563" s="1"/>
  <c r="AEB548"/>
  <c r="VW532"/>
  <c r="VW562" s="1"/>
  <c r="VW563" s="1"/>
  <c r="AAS532"/>
  <c r="AAS562" s="1"/>
  <c r="AAS563" s="1"/>
  <c r="AJP532"/>
  <c r="AJP562" s="1"/>
  <c r="AJP563" s="1"/>
  <c r="TK532"/>
  <c r="TK562" s="1"/>
  <c r="TK563" s="1"/>
  <c r="QZ532"/>
  <c r="QZ562" s="1"/>
  <c r="QZ563" s="1"/>
  <c r="OS548"/>
  <c r="NX548"/>
  <c r="ME532"/>
  <c r="ME562" s="1"/>
  <c r="ME563" s="1"/>
  <c r="KN532"/>
  <c r="KN562" s="1"/>
  <c r="KN563" s="1"/>
  <c r="JU532"/>
  <c r="JU562" s="1"/>
  <c r="JU563" s="1"/>
  <c r="AAB548"/>
  <c r="AUG548"/>
  <c r="AON548"/>
  <c r="AON562" s="1"/>
  <c r="AON563" s="1"/>
  <c r="ZY532"/>
  <c r="ZY562" s="1"/>
  <c r="ZY563" s="1"/>
  <c r="YI532"/>
  <c r="YI562" s="1"/>
  <c r="YI563" s="1"/>
  <c r="AFP532"/>
  <c r="AFP562" s="1"/>
  <c r="AFP563" s="1"/>
  <c r="AHF532"/>
  <c r="AHF562" s="1"/>
  <c r="AHF563" s="1"/>
  <c r="AAR532"/>
  <c r="AAR562" s="1"/>
  <c r="AAR563" s="1"/>
  <c r="YG532"/>
  <c r="YG562" s="1"/>
  <c r="YG563" s="1"/>
  <c r="AFN532"/>
  <c r="AFN562" s="1"/>
  <c r="AFN563" s="1"/>
  <c r="AJO532"/>
  <c r="AJO562" s="1"/>
  <c r="AJO563" s="1"/>
  <c r="MD532"/>
  <c r="MD562" s="1"/>
  <c r="MD563" s="1"/>
  <c r="WU548"/>
  <c r="ADG548"/>
  <c r="XM532"/>
  <c r="XM562" s="1"/>
  <c r="XM563" s="1"/>
  <c r="UG532"/>
  <c r="UG562" s="1"/>
  <c r="UG563" s="1"/>
  <c r="AKK532"/>
  <c r="AKK562" s="1"/>
  <c r="AKK563" s="1"/>
  <c r="AQB532"/>
  <c r="AQB562" s="1"/>
  <c r="AQB563" s="1"/>
  <c r="TM532"/>
  <c r="TM562" s="1"/>
  <c r="TM563" s="1"/>
  <c r="RB532"/>
  <c r="RB562" s="1"/>
  <c r="RB563" s="1"/>
  <c r="PM532"/>
  <c r="PM548"/>
  <c r="OQ532"/>
  <c r="OQ562" s="1"/>
  <c r="OQ563" s="1"/>
  <c r="MG548"/>
  <c r="JS532"/>
  <c r="JS562" s="1"/>
  <c r="JS563" s="1"/>
  <c r="API548"/>
  <c r="ATJ548"/>
  <c r="XN532"/>
  <c r="XN562" s="1"/>
  <c r="XN563" s="1"/>
  <c r="AKL532"/>
  <c r="AKL562" s="1"/>
  <c r="AKL563" s="1"/>
  <c r="ZW532"/>
  <c r="ZW562" s="1"/>
  <c r="ZW563" s="1"/>
  <c r="XL532"/>
  <c r="XL562" s="1"/>
  <c r="XL563" s="1"/>
  <c r="TL532"/>
  <c r="TL562" s="1"/>
  <c r="TL563" s="1"/>
  <c r="RE548"/>
  <c r="QI548"/>
  <c r="QI562" s="1"/>
  <c r="QI563" s="1"/>
  <c r="OP532"/>
  <c r="OP562" s="1"/>
  <c r="OP563" s="1"/>
  <c r="ND548"/>
  <c r="LJ532"/>
  <c r="LJ562" s="1"/>
  <c r="LJ563" s="1"/>
  <c r="JT532"/>
  <c r="JT562" s="1"/>
  <c r="JT563" s="1"/>
  <c r="ABQ548"/>
  <c r="VE548"/>
  <c r="ZF548"/>
  <c r="YH532"/>
  <c r="YH562" s="1"/>
  <c r="YH563" s="1"/>
  <c r="AFO532"/>
  <c r="AFO562" s="1"/>
  <c r="AFO563" s="1"/>
  <c r="ASM532"/>
  <c r="ASM562" s="1"/>
  <c r="ASM563" s="1"/>
  <c r="PK532"/>
  <c r="PK562" s="1"/>
  <c r="PK563" s="1"/>
  <c r="OO532"/>
  <c r="OO562" s="1"/>
  <c r="OO563" s="1"/>
  <c r="NA532"/>
  <c r="NA562" s="1"/>
  <c r="NA563" s="1"/>
  <c r="MI548"/>
  <c r="LK532"/>
  <c r="LK562" s="1"/>
  <c r="LK563" s="1"/>
  <c r="UK548"/>
  <c r="ARV548"/>
  <c r="ART548"/>
  <c r="ART562" s="1"/>
  <c r="ART563" s="1"/>
  <c r="ATL548"/>
  <c r="UH532"/>
  <c r="UH562" s="1"/>
  <c r="UH563" s="1"/>
  <c r="VX532"/>
  <c r="VX562" s="1"/>
  <c r="VX563" s="1"/>
  <c r="AJQ532"/>
  <c r="AJQ562" s="1"/>
  <c r="AJQ563" s="1"/>
  <c r="AUY532"/>
  <c r="AUY562" s="1"/>
  <c r="AUY563" s="1"/>
  <c r="VV532"/>
  <c r="VV562" s="1"/>
  <c r="VV563" s="1"/>
  <c r="AHD532"/>
  <c r="AHD562" s="1"/>
  <c r="AHD563" s="1"/>
  <c r="MB556"/>
  <c r="MH556" s="1"/>
  <c r="MB552"/>
  <c r="MH552" s="1"/>
  <c r="MB546"/>
  <c r="MH546" s="1"/>
  <c r="MB544"/>
  <c r="MH544" s="1"/>
  <c r="MB542"/>
  <c r="MH542" s="1"/>
  <c r="MB540"/>
  <c r="MH540" s="1"/>
  <c r="MB538"/>
  <c r="MH538" s="1"/>
  <c r="MB536"/>
  <c r="MH536" s="1"/>
  <c r="MB534"/>
  <c r="MH534" s="1"/>
  <c r="MB557"/>
  <c r="MH557" s="1"/>
  <c r="MB553"/>
  <c r="MH553" s="1"/>
  <c r="MB549"/>
  <c r="MH549" s="1"/>
  <c r="MB558"/>
  <c r="MH558" s="1"/>
  <c r="MB554"/>
  <c r="MH554" s="1"/>
  <c r="MB550"/>
  <c r="MH550" s="1"/>
  <c r="MB545"/>
  <c r="MH545" s="1"/>
  <c r="MB543"/>
  <c r="MH543" s="1"/>
  <c r="MB541"/>
  <c r="MH541" s="1"/>
  <c r="MB539"/>
  <c r="MH539" s="1"/>
  <c r="MB537"/>
  <c r="MH537" s="1"/>
  <c r="MB535"/>
  <c r="MH535" s="1"/>
  <c r="MB533"/>
  <c r="MH533" s="1"/>
  <c r="MB555"/>
  <c r="MH555" s="1"/>
  <c r="MB551"/>
  <c r="MH551" s="1"/>
  <c r="AAP556"/>
  <c r="AAV556" s="1"/>
  <c r="AAP552"/>
  <c r="AAV552" s="1"/>
  <c r="AAP546"/>
  <c r="AAV546" s="1"/>
  <c r="AAP544"/>
  <c r="AAV544" s="1"/>
  <c r="AAP542"/>
  <c r="AAV542" s="1"/>
  <c r="AAP540"/>
  <c r="AAV540" s="1"/>
  <c r="AAP538"/>
  <c r="AAV538" s="1"/>
  <c r="AAP536"/>
  <c r="AAV536" s="1"/>
  <c r="AAP534"/>
  <c r="AAV534" s="1"/>
  <c r="AAP557"/>
  <c r="AAV557" s="1"/>
  <c r="AAP553"/>
  <c r="AAV553" s="1"/>
  <c r="AAP549"/>
  <c r="AAV549" s="1"/>
  <c r="AAP558"/>
  <c r="AAV558" s="1"/>
  <c r="AAP554"/>
  <c r="AAV554" s="1"/>
  <c r="AAP550"/>
  <c r="AAV550" s="1"/>
  <c r="AAP545"/>
  <c r="AAV545" s="1"/>
  <c r="AAP543"/>
  <c r="AAV543" s="1"/>
  <c r="AAP541"/>
  <c r="AAV541" s="1"/>
  <c r="AAP539"/>
  <c r="AAV539" s="1"/>
  <c r="AAP537"/>
  <c r="AAV537" s="1"/>
  <c r="AAP535"/>
  <c r="AAV535" s="1"/>
  <c r="AAP533"/>
  <c r="AAV533" s="1"/>
  <c r="AAP555"/>
  <c r="AAV555" s="1"/>
  <c r="AAP551"/>
  <c r="AAV551" s="1"/>
  <c r="APY557"/>
  <c r="AQE557" s="1"/>
  <c r="APY553"/>
  <c r="AQE553" s="1"/>
  <c r="APY549"/>
  <c r="AQE549" s="1"/>
  <c r="APY556"/>
  <c r="AQE556" s="1"/>
  <c r="APY552"/>
  <c r="AQE552" s="1"/>
  <c r="APY546"/>
  <c r="AQE546" s="1"/>
  <c r="APY544"/>
  <c r="AQE544" s="1"/>
  <c r="APY542"/>
  <c r="AQE542" s="1"/>
  <c r="APY540"/>
  <c r="AQE540" s="1"/>
  <c r="APY538"/>
  <c r="AQE538" s="1"/>
  <c r="APY536"/>
  <c r="AQE536" s="1"/>
  <c r="APY534"/>
  <c r="AQE534" s="1"/>
  <c r="APY555"/>
  <c r="AQE555" s="1"/>
  <c r="APY551"/>
  <c r="AQE551" s="1"/>
  <c r="APY558"/>
  <c r="AQE558" s="1"/>
  <c r="APY554"/>
  <c r="AQE554" s="1"/>
  <c r="APY550"/>
  <c r="AQE550" s="1"/>
  <c r="APY545"/>
  <c r="AQE545" s="1"/>
  <c r="APY543"/>
  <c r="AQE543" s="1"/>
  <c r="APY541"/>
  <c r="AQE541" s="1"/>
  <c r="APY539"/>
  <c r="AQE539" s="1"/>
  <c r="APY537"/>
  <c r="AQE537" s="1"/>
  <c r="APY535"/>
  <c r="AQE535" s="1"/>
  <c r="APY533"/>
  <c r="AQE533" s="1"/>
  <c r="QB558"/>
  <c r="QH558" s="1"/>
  <c r="QB554"/>
  <c r="QH554" s="1"/>
  <c r="QB550"/>
  <c r="QH550" s="1"/>
  <c r="QB545"/>
  <c r="QH545" s="1"/>
  <c r="QB543"/>
  <c r="QH543" s="1"/>
  <c r="QB541"/>
  <c r="QH541" s="1"/>
  <c r="QB539"/>
  <c r="QH539" s="1"/>
  <c r="QB537"/>
  <c r="QH537" s="1"/>
  <c r="QB535"/>
  <c r="QH535" s="1"/>
  <c r="QB533"/>
  <c r="QH533" s="1"/>
  <c r="QB555"/>
  <c r="QH555" s="1"/>
  <c r="QB551"/>
  <c r="QH551" s="1"/>
  <c r="QB556"/>
  <c r="QH556" s="1"/>
  <c r="QB552"/>
  <c r="QH552" s="1"/>
  <c r="QB546"/>
  <c r="QH546" s="1"/>
  <c r="QB544"/>
  <c r="QH544" s="1"/>
  <c r="QB542"/>
  <c r="QH542" s="1"/>
  <c r="QB540"/>
  <c r="QH540" s="1"/>
  <c r="QB538"/>
  <c r="QH538" s="1"/>
  <c r="QB536"/>
  <c r="QH536" s="1"/>
  <c r="QB534"/>
  <c r="QH534" s="1"/>
  <c r="QB557"/>
  <c r="QH557" s="1"/>
  <c r="QB553"/>
  <c r="QH553" s="1"/>
  <c r="QB549"/>
  <c r="QH549" s="1"/>
  <c r="AUV557"/>
  <c r="AVB557" s="1"/>
  <c r="AUV553"/>
  <c r="AVB553" s="1"/>
  <c r="AUV549"/>
  <c r="AVB549" s="1"/>
  <c r="AUV556"/>
  <c r="AVB556" s="1"/>
  <c r="AUV552"/>
  <c r="AVB552" s="1"/>
  <c r="AUV546"/>
  <c r="AVB546" s="1"/>
  <c r="AUV544"/>
  <c r="AVB544" s="1"/>
  <c r="AUV542"/>
  <c r="AVB542" s="1"/>
  <c r="AUV540"/>
  <c r="AVB540" s="1"/>
  <c r="AUV538"/>
  <c r="AVB538" s="1"/>
  <c r="AUV536"/>
  <c r="AVB536" s="1"/>
  <c r="AUV534"/>
  <c r="AVB534" s="1"/>
  <c r="AUV533"/>
  <c r="AVB533" s="1"/>
  <c r="AUV555"/>
  <c r="AVB555" s="1"/>
  <c r="AUV551"/>
  <c r="AVB551" s="1"/>
  <c r="AUV558"/>
  <c r="AVB558" s="1"/>
  <c r="AUV554"/>
  <c r="AVB554" s="1"/>
  <c r="AUV550"/>
  <c r="AVB550" s="1"/>
  <c r="AUV545"/>
  <c r="AVB545" s="1"/>
  <c r="AUV543"/>
  <c r="AVB543" s="1"/>
  <c r="AUV541"/>
  <c r="AVB541" s="1"/>
  <c r="AUV539"/>
  <c r="AVB539" s="1"/>
  <c r="AUV537"/>
  <c r="AVB537" s="1"/>
  <c r="AUV535"/>
  <c r="AVB535" s="1"/>
  <c r="AHA555"/>
  <c r="AHG555" s="1"/>
  <c r="AHA551"/>
  <c r="AHG551" s="1"/>
  <c r="AHA558"/>
  <c r="AHG558" s="1"/>
  <c r="AHA554"/>
  <c r="AHG554" s="1"/>
  <c r="AHA550"/>
  <c r="AHG550" s="1"/>
  <c r="AHA545"/>
  <c r="AHG545" s="1"/>
  <c r="AHA543"/>
  <c r="AHG543" s="1"/>
  <c r="AHA541"/>
  <c r="AHG541" s="1"/>
  <c r="AHA539"/>
  <c r="AHG539" s="1"/>
  <c r="AHA537"/>
  <c r="AHG537" s="1"/>
  <c r="AHA535"/>
  <c r="AHG535" s="1"/>
  <c r="AHA533"/>
  <c r="AHG533" s="1"/>
  <c r="AHA557"/>
  <c r="AHG557" s="1"/>
  <c r="AHA553"/>
  <c r="AHG553" s="1"/>
  <c r="AHA549"/>
  <c r="AHG549" s="1"/>
  <c r="AHA556"/>
  <c r="AHG556" s="1"/>
  <c r="AHA552"/>
  <c r="AHG552" s="1"/>
  <c r="AHA546"/>
  <c r="AHG546" s="1"/>
  <c r="AHA544"/>
  <c r="AHG544" s="1"/>
  <c r="AHA542"/>
  <c r="AHG542" s="1"/>
  <c r="AHA540"/>
  <c r="AHG540" s="1"/>
  <c r="AHA538"/>
  <c r="AHG538" s="1"/>
  <c r="AHA536"/>
  <c r="AHG536" s="1"/>
  <c r="AHA534"/>
  <c r="AHG534" s="1"/>
  <c r="WP558"/>
  <c r="WV558" s="1"/>
  <c r="WP554"/>
  <c r="WV554" s="1"/>
  <c r="WP550"/>
  <c r="WV550" s="1"/>
  <c r="WP545"/>
  <c r="WV545" s="1"/>
  <c r="WP543"/>
  <c r="WV543" s="1"/>
  <c r="WP541"/>
  <c r="WV541" s="1"/>
  <c r="WP539"/>
  <c r="WV539" s="1"/>
  <c r="WP537"/>
  <c r="WV537" s="1"/>
  <c r="WP535"/>
  <c r="WV535" s="1"/>
  <c r="WP533"/>
  <c r="WV533" s="1"/>
  <c r="WP555"/>
  <c r="WV555" s="1"/>
  <c r="WP551"/>
  <c r="WV551" s="1"/>
  <c r="WP556"/>
  <c r="WV556" s="1"/>
  <c r="WP552"/>
  <c r="WV552" s="1"/>
  <c r="WP546"/>
  <c r="WV546" s="1"/>
  <c r="WP544"/>
  <c r="WV544" s="1"/>
  <c r="WP542"/>
  <c r="WV542" s="1"/>
  <c r="WP540"/>
  <c r="WV540" s="1"/>
  <c r="WP538"/>
  <c r="WV538" s="1"/>
  <c r="WP536"/>
  <c r="WV536" s="1"/>
  <c r="WP534"/>
  <c r="WV534" s="1"/>
  <c r="WP557"/>
  <c r="WV557" s="1"/>
  <c r="WP553"/>
  <c r="WV553" s="1"/>
  <c r="WP549"/>
  <c r="WV549" s="1"/>
  <c r="APZ556"/>
  <c r="AQF556" s="1"/>
  <c r="APZ552"/>
  <c r="AQF552" s="1"/>
  <c r="APZ546"/>
  <c r="AQF546" s="1"/>
  <c r="APZ544"/>
  <c r="AQF544" s="1"/>
  <c r="APZ542"/>
  <c r="AQF542" s="1"/>
  <c r="APZ540"/>
  <c r="AQF540" s="1"/>
  <c r="APZ538"/>
  <c r="AQF538" s="1"/>
  <c r="APZ536"/>
  <c r="AQF536" s="1"/>
  <c r="APZ534"/>
  <c r="AQF534" s="1"/>
  <c r="APZ557"/>
  <c r="AQF557" s="1"/>
  <c r="APZ553"/>
  <c r="AQF553" s="1"/>
  <c r="APZ549"/>
  <c r="AQF549" s="1"/>
  <c r="APZ558"/>
  <c r="AQF558" s="1"/>
  <c r="APZ554"/>
  <c r="AQF554" s="1"/>
  <c r="APZ550"/>
  <c r="AQF550" s="1"/>
  <c r="APZ545"/>
  <c r="AQF545" s="1"/>
  <c r="APZ543"/>
  <c r="AQF543" s="1"/>
  <c r="APZ541"/>
  <c r="AQF541" s="1"/>
  <c r="APZ539"/>
  <c r="AQF539" s="1"/>
  <c r="APZ537"/>
  <c r="AQF537" s="1"/>
  <c r="APZ535"/>
  <c r="AQF535" s="1"/>
  <c r="APZ533"/>
  <c r="AQF533" s="1"/>
  <c r="APZ555"/>
  <c r="AQF555" s="1"/>
  <c r="APZ551"/>
  <c r="AQF551" s="1"/>
  <c r="RT558"/>
  <c r="RZ558" s="1"/>
  <c r="RT554"/>
  <c r="RZ554" s="1"/>
  <c r="RT550"/>
  <c r="RZ550" s="1"/>
  <c r="RT545"/>
  <c r="RZ545" s="1"/>
  <c r="RT543"/>
  <c r="RZ543" s="1"/>
  <c r="RT541"/>
  <c r="RZ541" s="1"/>
  <c r="RT539"/>
  <c r="RZ539" s="1"/>
  <c r="RT537"/>
  <c r="RZ537" s="1"/>
  <c r="RT535"/>
  <c r="RZ535" s="1"/>
  <c r="RT533"/>
  <c r="RZ533" s="1"/>
  <c r="RT555"/>
  <c r="RZ555" s="1"/>
  <c r="RT551"/>
  <c r="RZ551" s="1"/>
  <c r="RT556"/>
  <c r="RZ556" s="1"/>
  <c r="RT552"/>
  <c r="RZ552" s="1"/>
  <c r="RT546"/>
  <c r="RZ546" s="1"/>
  <c r="RT544"/>
  <c r="RZ544" s="1"/>
  <c r="RT542"/>
  <c r="RZ542" s="1"/>
  <c r="RT540"/>
  <c r="RZ540" s="1"/>
  <c r="RT538"/>
  <c r="RZ538" s="1"/>
  <c r="RT536"/>
  <c r="RZ536" s="1"/>
  <c r="RT534"/>
  <c r="RZ534" s="1"/>
  <c r="RT557"/>
  <c r="RZ557" s="1"/>
  <c r="RT553"/>
  <c r="RZ553" s="1"/>
  <c r="RT549"/>
  <c r="RZ549" s="1"/>
  <c r="IU557"/>
  <c r="JA557" s="1"/>
  <c r="IU553"/>
  <c r="JA553" s="1"/>
  <c r="IU549"/>
  <c r="JA549" s="1"/>
  <c r="IU556"/>
  <c r="JA556" s="1"/>
  <c r="IU552"/>
  <c r="JA552" s="1"/>
  <c r="IU546"/>
  <c r="JA546" s="1"/>
  <c r="IU544"/>
  <c r="JA544" s="1"/>
  <c r="IU542"/>
  <c r="JA542" s="1"/>
  <c r="IU540"/>
  <c r="JA540" s="1"/>
  <c r="IU538"/>
  <c r="JA538" s="1"/>
  <c r="IU536"/>
  <c r="JA536" s="1"/>
  <c r="IU534"/>
  <c r="JA534" s="1"/>
  <c r="IU533"/>
  <c r="JA533" s="1"/>
  <c r="IU555"/>
  <c r="JA555" s="1"/>
  <c r="IU551"/>
  <c r="JA551" s="1"/>
  <c r="IU558"/>
  <c r="JA558" s="1"/>
  <c r="IU554"/>
  <c r="JA554" s="1"/>
  <c r="IU550"/>
  <c r="JA550" s="1"/>
  <c r="IU545"/>
  <c r="JA545" s="1"/>
  <c r="IU543"/>
  <c r="JA543" s="1"/>
  <c r="IU541"/>
  <c r="JA541" s="1"/>
  <c r="IU539"/>
  <c r="JA539" s="1"/>
  <c r="IU537"/>
  <c r="JA537" s="1"/>
  <c r="IU535"/>
  <c r="JA535" s="1"/>
  <c r="AHW555"/>
  <c r="AIC555" s="1"/>
  <c r="AHW551"/>
  <c r="AIC551" s="1"/>
  <c r="AHW558"/>
  <c r="AIC558" s="1"/>
  <c r="AHW554"/>
  <c r="AIC554" s="1"/>
  <c r="AHW550"/>
  <c r="AIC550" s="1"/>
  <c r="AHW545"/>
  <c r="AIC545" s="1"/>
  <c r="AHW543"/>
  <c r="AIC543" s="1"/>
  <c r="AHW541"/>
  <c r="AIC541" s="1"/>
  <c r="AHW539"/>
  <c r="AIC539" s="1"/>
  <c r="AHW537"/>
  <c r="AIC537" s="1"/>
  <c r="AHW535"/>
  <c r="AIC535" s="1"/>
  <c r="AHW533"/>
  <c r="AIC533" s="1"/>
  <c r="AHW557"/>
  <c r="AIC557" s="1"/>
  <c r="AHW553"/>
  <c r="AIC553" s="1"/>
  <c r="AHW549"/>
  <c r="AIC549" s="1"/>
  <c r="AHW556"/>
  <c r="AIC556" s="1"/>
  <c r="AHW552"/>
  <c r="AIC552" s="1"/>
  <c r="AHW546"/>
  <c r="AIC546" s="1"/>
  <c r="AHW544"/>
  <c r="AIC544" s="1"/>
  <c r="AHW542"/>
  <c r="AIC542" s="1"/>
  <c r="AHW540"/>
  <c r="AIC540" s="1"/>
  <c r="AHW538"/>
  <c r="AIC538" s="1"/>
  <c r="AHW536"/>
  <c r="AIC536" s="1"/>
  <c r="AHW534"/>
  <c r="AIC534" s="1"/>
  <c r="ATE558"/>
  <c r="ATK558" s="1"/>
  <c r="ATE554"/>
  <c r="ATK554" s="1"/>
  <c r="ATE550"/>
  <c r="ATK550" s="1"/>
  <c r="ATE545"/>
  <c r="ATK545" s="1"/>
  <c r="ATE543"/>
  <c r="ATK543" s="1"/>
  <c r="ATE541"/>
  <c r="ATK541" s="1"/>
  <c r="ATE538"/>
  <c r="ATK538" s="1"/>
  <c r="ATE535"/>
  <c r="ATK535" s="1"/>
  <c r="ATE557"/>
  <c r="ATK557" s="1"/>
  <c r="ATE553"/>
  <c r="ATK553" s="1"/>
  <c r="ATE549"/>
  <c r="ATK549" s="1"/>
  <c r="ATE537"/>
  <c r="ATK537" s="1"/>
  <c r="ATE556"/>
  <c r="ATK556" s="1"/>
  <c r="ATE552"/>
  <c r="ATK552" s="1"/>
  <c r="ATE546"/>
  <c r="ATK546" s="1"/>
  <c r="ATE544"/>
  <c r="ATK544" s="1"/>
  <c r="ATE542"/>
  <c r="ATK542" s="1"/>
  <c r="ATE539"/>
  <c r="ATK539" s="1"/>
  <c r="ATE536"/>
  <c r="ATK536" s="1"/>
  <c r="ATE533"/>
  <c r="ATK533" s="1"/>
  <c r="ATE555"/>
  <c r="ATK555" s="1"/>
  <c r="ATE551"/>
  <c r="ATK551" s="1"/>
  <c r="ATE540"/>
  <c r="ATK540" s="1"/>
  <c r="ATE534"/>
  <c r="ATK534" s="1"/>
  <c r="VS556"/>
  <c r="VY556" s="1"/>
  <c r="VS552"/>
  <c r="VY552" s="1"/>
  <c r="VS546"/>
  <c r="VY546" s="1"/>
  <c r="VS544"/>
  <c r="VY544" s="1"/>
  <c r="VS542"/>
  <c r="VY542" s="1"/>
  <c r="VS540"/>
  <c r="VY540" s="1"/>
  <c r="VS538"/>
  <c r="VY538" s="1"/>
  <c r="VS536"/>
  <c r="VY536" s="1"/>
  <c r="VS534"/>
  <c r="VY534" s="1"/>
  <c r="VS557"/>
  <c r="VY557" s="1"/>
  <c r="VS553"/>
  <c r="VY553" s="1"/>
  <c r="VS549"/>
  <c r="VY549" s="1"/>
  <c r="VS558"/>
  <c r="VY558" s="1"/>
  <c r="VS554"/>
  <c r="VY554" s="1"/>
  <c r="VS550"/>
  <c r="VY550" s="1"/>
  <c r="VS545"/>
  <c r="VY545" s="1"/>
  <c r="VS543"/>
  <c r="VY543" s="1"/>
  <c r="VS541"/>
  <c r="VY541" s="1"/>
  <c r="VS539"/>
  <c r="VY539" s="1"/>
  <c r="VS537"/>
  <c r="VY537" s="1"/>
  <c r="VS535"/>
  <c r="VY535" s="1"/>
  <c r="VS533"/>
  <c r="VY533" s="1"/>
  <c r="VS555"/>
  <c r="VY555" s="1"/>
  <c r="VS551"/>
  <c r="VY551" s="1"/>
  <c r="Z558"/>
  <c r="AF558" s="1"/>
  <c r="Z554"/>
  <c r="AF554" s="1"/>
  <c r="Z550"/>
  <c r="AF550" s="1"/>
  <c r="Z556"/>
  <c r="AF556" s="1"/>
  <c r="Z552"/>
  <c r="AF552" s="1"/>
  <c r="Z546"/>
  <c r="AF546" s="1"/>
  <c r="Z544"/>
  <c r="AF544" s="1"/>
  <c r="Z542"/>
  <c r="Z540"/>
  <c r="AF540" s="1"/>
  <c r="Z538"/>
  <c r="AF538" s="1"/>
  <c r="Z536"/>
  <c r="AF536" s="1"/>
  <c r="Z534"/>
  <c r="AF534" s="1"/>
  <c r="Z549"/>
  <c r="AF549" s="1"/>
  <c r="Z557"/>
  <c r="AF557" s="1"/>
  <c r="Z535"/>
  <c r="AF535" s="1"/>
  <c r="Z539"/>
  <c r="Z543"/>
  <c r="AF543" s="1"/>
  <c r="Z551"/>
  <c r="AF551" s="1"/>
  <c r="Z555"/>
  <c r="AF555" s="1"/>
  <c r="Z533"/>
  <c r="AF533" s="1"/>
  <c r="Z541"/>
  <c r="AF541" s="1"/>
  <c r="Z553"/>
  <c r="AF553" s="1"/>
  <c r="Z537"/>
  <c r="AF537" s="1"/>
  <c r="Z545"/>
  <c r="AF545" s="1"/>
  <c r="BO556"/>
  <c r="BU556" s="1"/>
  <c r="BO552"/>
  <c r="BU552" s="1"/>
  <c r="BO546"/>
  <c r="BU546" s="1"/>
  <c r="BO544"/>
  <c r="BU544" s="1"/>
  <c r="BO542"/>
  <c r="BU542" s="1"/>
  <c r="BO540"/>
  <c r="BU540" s="1"/>
  <c r="BO538"/>
  <c r="BU538" s="1"/>
  <c r="BO536"/>
  <c r="BU536" s="1"/>
  <c r="BO534"/>
  <c r="BU534" s="1"/>
  <c r="BO557"/>
  <c r="BU557" s="1"/>
  <c r="BO553"/>
  <c r="BU553" s="1"/>
  <c r="BO549"/>
  <c r="BU549" s="1"/>
  <c r="BO558"/>
  <c r="BU558" s="1"/>
  <c r="BO554"/>
  <c r="BU554" s="1"/>
  <c r="BO550"/>
  <c r="BU550" s="1"/>
  <c r="BO545"/>
  <c r="BU545" s="1"/>
  <c r="BO543"/>
  <c r="BU543" s="1"/>
  <c r="BO541"/>
  <c r="BU541" s="1"/>
  <c r="BO539"/>
  <c r="BU539" s="1"/>
  <c r="BO537"/>
  <c r="BU537" s="1"/>
  <c r="BO535"/>
  <c r="BU535" s="1"/>
  <c r="BO533"/>
  <c r="BU533" s="1"/>
  <c r="BO555"/>
  <c r="BU555" s="1"/>
  <c r="BO551"/>
  <c r="BU551" s="1"/>
  <c r="ET557"/>
  <c r="EZ557" s="1"/>
  <c r="ET553"/>
  <c r="EZ553" s="1"/>
  <c r="ET549"/>
  <c r="EZ549" s="1"/>
  <c r="ET556"/>
  <c r="EZ556" s="1"/>
  <c r="ET552"/>
  <c r="EZ552" s="1"/>
  <c r="ET546"/>
  <c r="EZ546" s="1"/>
  <c r="ET544"/>
  <c r="EZ544" s="1"/>
  <c r="ET542"/>
  <c r="EZ542" s="1"/>
  <c r="ET540"/>
  <c r="EZ540" s="1"/>
  <c r="ET538"/>
  <c r="EZ538" s="1"/>
  <c r="ET536"/>
  <c r="EZ536" s="1"/>
  <c r="ET534"/>
  <c r="EZ534" s="1"/>
  <c r="ET551"/>
  <c r="EZ551" s="1"/>
  <c r="ET554"/>
  <c r="EZ554" s="1"/>
  <c r="ET545"/>
  <c r="EZ545" s="1"/>
  <c r="ET541"/>
  <c r="EZ541" s="1"/>
  <c r="ET537"/>
  <c r="EZ537" s="1"/>
  <c r="ET533"/>
  <c r="EZ533" s="1"/>
  <c r="ET555"/>
  <c r="EZ555" s="1"/>
  <c r="ET558"/>
  <c r="EZ558" s="1"/>
  <c r="ET550"/>
  <c r="EZ550" s="1"/>
  <c r="ET543"/>
  <c r="EZ543" s="1"/>
  <c r="ET539"/>
  <c r="EZ539" s="1"/>
  <c r="ET535"/>
  <c r="EZ535" s="1"/>
  <c r="DZ557"/>
  <c r="EF557" s="1"/>
  <c r="DZ553"/>
  <c r="EF553" s="1"/>
  <c r="DZ549"/>
  <c r="EF549" s="1"/>
  <c r="DZ556"/>
  <c r="EF556" s="1"/>
  <c r="DZ552"/>
  <c r="EF552" s="1"/>
  <c r="DZ546"/>
  <c r="EF546" s="1"/>
  <c r="DZ544"/>
  <c r="EF544" s="1"/>
  <c r="DZ542"/>
  <c r="EF542" s="1"/>
  <c r="DZ540"/>
  <c r="EF540" s="1"/>
  <c r="DZ538"/>
  <c r="EF538" s="1"/>
  <c r="DZ536"/>
  <c r="EF536" s="1"/>
  <c r="DZ534"/>
  <c r="EF534" s="1"/>
  <c r="DZ555"/>
  <c r="EF555" s="1"/>
  <c r="DZ558"/>
  <c r="EF558" s="1"/>
  <c r="DZ550"/>
  <c r="EF550" s="1"/>
  <c r="DZ543"/>
  <c r="EF543" s="1"/>
  <c r="DZ539"/>
  <c r="EF539" s="1"/>
  <c r="DZ535"/>
  <c r="EF535" s="1"/>
  <c r="DZ551"/>
  <c r="EF551" s="1"/>
  <c r="DZ554"/>
  <c r="EF554" s="1"/>
  <c r="DZ545"/>
  <c r="EF545" s="1"/>
  <c r="DZ541"/>
  <c r="EF541" s="1"/>
  <c r="DZ537"/>
  <c r="EF537" s="1"/>
  <c r="DZ533"/>
  <c r="EF533" s="1"/>
  <c r="AS558"/>
  <c r="AY558" s="1"/>
  <c r="AS554"/>
  <c r="AY554" s="1"/>
  <c r="AS550"/>
  <c r="AY550" s="1"/>
  <c r="AS545"/>
  <c r="AY545" s="1"/>
  <c r="AS543"/>
  <c r="AY543" s="1"/>
  <c r="AS541"/>
  <c r="AY541" s="1"/>
  <c r="AS539"/>
  <c r="AY539" s="1"/>
  <c r="AS537"/>
  <c r="AY537" s="1"/>
  <c r="AS535"/>
  <c r="AY535" s="1"/>
  <c r="AS533"/>
  <c r="AY533" s="1"/>
  <c r="AS555"/>
  <c r="AY555" s="1"/>
  <c r="AS551"/>
  <c r="AY551" s="1"/>
  <c r="AS556"/>
  <c r="AY556" s="1"/>
  <c r="AS552"/>
  <c r="AY552" s="1"/>
  <c r="AS546"/>
  <c r="AY546" s="1"/>
  <c r="AS544"/>
  <c r="AY544" s="1"/>
  <c r="AS542"/>
  <c r="AY542" s="1"/>
  <c r="AS540"/>
  <c r="AY540" s="1"/>
  <c r="AS538"/>
  <c r="AY538" s="1"/>
  <c r="AS536"/>
  <c r="AY536" s="1"/>
  <c r="AS534"/>
  <c r="AY534" s="1"/>
  <c r="AS557"/>
  <c r="AY557" s="1"/>
  <c r="AS553"/>
  <c r="AY553" s="1"/>
  <c r="AS549"/>
  <c r="AY549" s="1"/>
  <c r="Y557"/>
  <c r="AE557" s="1"/>
  <c r="Y553"/>
  <c r="Y549"/>
  <c r="AE549" s="1"/>
  <c r="Y555"/>
  <c r="AE555" s="1"/>
  <c r="Y551"/>
  <c r="AE551" s="1"/>
  <c r="Y552"/>
  <c r="AE552" s="1"/>
  <c r="Y534"/>
  <c r="AE534" s="1"/>
  <c r="Y538"/>
  <c r="AE538" s="1"/>
  <c r="Y542"/>
  <c r="AE542" s="1"/>
  <c r="Y546"/>
  <c r="AE546" s="1"/>
  <c r="Y535"/>
  <c r="AE535" s="1"/>
  <c r="Y539"/>
  <c r="AE539" s="1"/>
  <c r="Y543"/>
  <c r="AE543" s="1"/>
  <c r="Y550"/>
  <c r="AE550" s="1"/>
  <c r="Y556"/>
  <c r="AE556" s="1"/>
  <c r="Y536"/>
  <c r="AE536" s="1"/>
  <c r="Y544"/>
  <c r="AE544" s="1"/>
  <c r="Y537"/>
  <c r="AE537" s="1"/>
  <c r="Y545"/>
  <c r="AE545" s="1"/>
  <c r="Y554"/>
  <c r="AE554" s="1"/>
  <c r="Y558"/>
  <c r="AE558" s="1"/>
  <c r="Y540"/>
  <c r="AE540" s="1"/>
  <c r="Y533"/>
  <c r="Y541"/>
  <c r="AE541" s="1"/>
  <c r="X556"/>
  <c r="AD556" s="1"/>
  <c r="X552"/>
  <c r="AD552" s="1"/>
  <c r="X546"/>
  <c r="AD546" s="1"/>
  <c r="X544"/>
  <c r="AD544" s="1"/>
  <c r="X542"/>
  <c r="AD542" s="1"/>
  <c r="X540"/>
  <c r="AD540" s="1"/>
  <c r="X538"/>
  <c r="AD538" s="1"/>
  <c r="X536"/>
  <c r="AD536" s="1"/>
  <c r="X534"/>
  <c r="AD534" s="1"/>
  <c r="X558"/>
  <c r="AD558" s="1"/>
  <c r="X554"/>
  <c r="AD554" s="1"/>
  <c r="X550"/>
  <c r="AD550" s="1"/>
  <c r="X545"/>
  <c r="AD545" s="1"/>
  <c r="X543"/>
  <c r="AD543" s="1"/>
  <c r="X541"/>
  <c r="AD541" s="1"/>
  <c r="X539"/>
  <c r="X537"/>
  <c r="AD537" s="1"/>
  <c r="X535"/>
  <c r="AD535" s="1"/>
  <c r="X533"/>
  <c r="AD533" s="1"/>
  <c r="X555"/>
  <c r="AD555" s="1"/>
  <c r="X551"/>
  <c r="AD551" s="1"/>
  <c r="X557"/>
  <c r="AD557" s="1"/>
  <c r="X549"/>
  <c r="AD549" s="1"/>
  <c r="X553"/>
  <c r="AD553" s="1"/>
  <c r="IB557"/>
  <c r="IH557" s="1"/>
  <c r="IB553"/>
  <c r="IH553" s="1"/>
  <c r="IB549"/>
  <c r="IH549" s="1"/>
  <c r="IB556"/>
  <c r="IH556" s="1"/>
  <c r="IB552"/>
  <c r="IH552" s="1"/>
  <c r="IB546"/>
  <c r="IH546" s="1"/>
  <c r="IB544"/>
  <c r="IH544" s="1"/>
  <c r="IB542"/>
  <c r="IH542" s="1"/>
  <c r="IB540"/>
  <c r="IH540" s="1"/>
  <c r="IB538"/>
  <c r="IH538" s="1"/>
  <c r="IB536"/>
  <c r="IH536" s="1"/>
  <c r="IB534"/>
  <c r="IH534" s="1"/>
  <c r="IB555"/>
  <c r="IH555" s="1"/>
  <c r="IB558"/>
  <c r="IH558" s="1"/>
  <c r="IB550"/>
  <c r="IH550" s="1"/>
  <c r="IB543"/>
  <c r="IH543" s="1"/>
  <c r="IB539"/>
  <c r="IH539" s="1"/>
  <c r="IB535"/>
  <c r="IH535" s="1"/>
  <c r="IB551"/>
  <c r="IH551" s="1"/>
  <c r="IB554"/>
  <c r="IH554" s="1"/>
  <c r="IB545"/>
  <c r="IH545" s="1"/>
  <c r="IB541"/>
  <c r="IH541" s="1"/>
  <c r="IB537"/>
  <c r="IH537" s="1"/>
  <c r="IB533"/>
  <c r="IH533" s="1"/>
  <c r="EA556"/>
  <c r="EG556" s="1"/>
  <c r="EA552"/>
  <c r="EG552" s="1"/>
  <c r="EA546"/>
  <c r="EG546" s="1"/>
  <c r="EA544"/>
  <c r="EG544" s="1"/>
  <c r="EA542"/>
  <c r="EG542" s="1"/>
  <c r="EA540"/>
  <c r="EG540" s="1"/>
  <c r="EA538"/>
  <c r="EG538" s="1"/>
  <c r="EA536"/>
  <c r="EG536" s="1"/>
  <c r="EA534"/>
  <c r="EG534" s="1"/>
  <c r="EA557"/>
  <c r="EG557" s="1"/>
  <c r="EA553"/>
  <c r="EG553" s="1"/>
  <c r="EA549"/>
  <c r="EG549" s="1"/>
  <c r="EA558"/>
  <c r="EG558" s="1"/>
  <c r="EA550"/>
  <c r="EG550" s="1"/>
  <c r="EA543"/>
  <c r="EG543" s="1"/>
  <c r="EA539"/>
  <c r="EG539" s="1"/>
  <c r="EA535"/>
  <c r="EG535" s="1"/>
  <c r="EA555"/>
  <c r="EG555" s="1"/>
  <c r="EA554"/>
  <c r="EG554" s="1"/>
  <c r="EA545"/>
  <c r="EG545" s="1"/>
  <c r="EA541"/>
  <c r="EG541" s="1"/>
  <c r="EA537"/>
  <c r="EG537" s="1"/>
  <c r="EA533"/>
  <c r="EG533" s="1"/>
  <c r="EA551"/>
  <c r="EG551" s="1"/>
  <c r="CI557"/>
  <c r="CO557" s="1"/>
  <c r="CI553"/>
  <c r="CO553" s="1"/>
  <c r="CI549"/>
  <c r="CO549" s="1"/>
  <c r="CI556"/>
  <c r="CO556" s="1"/>
  <c r="CI552"/>
  <c r="CO552" s="1"/>
  <c r="CI555"/>
  <c r="CO555" s="1"/>
  <c r="CI558"/>
  <c r="CO558" s="1"/>
  <c r="CI550"/>
  <c r="CO550" s="1"/>
  <c r="CI545"/>
  <c r="CO545" s="1"/>
  <c r="CI543"/>
  <c r="CO543" s="1"/>
  <c r="CI541"/>
  <c r="CO541" s="1"/>
  <c r="CI539"/>
  <c r="CO539" s="1"/>
  <c r="CI537"/>
  <c r="CO537" s="1"/>
  <c r="CI535"/>
  <c r="CO535" s="1"/>
  <c r="CI533"/>
  <c r="CO533" s="1"/>
  <c r="CI551"/>
  <c r="CO551" s="1"/>
  <c r="CI554"/>
  <c r="CO554" s="1"/>
  <c r="CI546"/>
  <c r="CO546" s="1"/>
  <c r="CI544"/>
  <c r="CO544" s="1"/>
  <c r="CI542"/>
  <c r="CO542" s="1"/>
  <c r="CI540"/>
  <c r="CO540" s="1"/>
  <c r="CI538"/>
  <c r="CO538" s="1"/>
  <c r="CI536"/>
  <c r="CO536" s="1"/>
  <c r="CI534"/>
  <c r="CO534" s="1"/>
  <c r="EV557"/>
  <c r="FB557" s="1"/>
  <c r="EV553"/>
  <c r="FB553" s="1"/>
  <c r="EV549"/>
  <c r="FB549" s="1"/>
  <c r="EV556"/>
  <c r="FB556" s="1"/>
  <c r="EV552"/>
  <c r="FB552" s="1"/>
  <c r="EV546"/>
  <c r="FB546" s="1"/>
  <c r="EV544"/>
  <c r="FB544" s="1"/>
  <c r="EV542"/>
  <c r="FB542" s="1"/>
  <c r="EV540"/>
  <c r="FB540" s="1"/>
  <c r="EV538"/>
  <c r="FB538" s="1"/>
  <c r="EV536"/>
  <c r="FB536" s="1"/>
  <c r="EV534"/>
  <c r="FB534" s="1"/>
  <c r="EV551"/>
  <c r="FB551" s="1"/>
  <c r="EV554"/>
  <c r="FB554" s="1"/>
  <c r="EV545"/>
  <c r="FB545" s="1"/>
  <c r="EV541"/>
  <c r="FB541" s="1"/>
  <c r="EV537"/>
  <c r="FB537" s="1"/>
  <c r="EV533"/>
  <c r="FB533" s="1"/>
  <c r="EV555"/>
  <c r="FB555" s="1"/>
  <c r="EV558"/>
  <c r="FB558" s="1"/>
  <c r="EV550"/>
  <c r="FB550" s="1"/>
  <c r="EV543"/>
  <c r="FB543" s="1"/>
  <c r="EV539"/>
  <c r="FB539" s="1"/>
  <c r="EV535"/>
  <c r="FB535" s="1"/>
  <c r="IG548"/>
  <c r="GO532"/>
  <c r="GO562" s="1"/>
  <c r="GO563" s="1"/>
  <c r="AX532"/>
  <c r="AX562" s="1"/>
  <c r="AX563" s="1"/>
  <c r="DL532"/>
  <c r="GR548"/>
  <c r="EE548"/>
  <c r="FR532"/>
  <c r="FR562" s="1"/>
  <c r="FR563" s="1"/>
  <c r="BA548"/>
  <c r="BA562" s="1"/>
  <c r="BA563" s="1"/>
  <c r="FU548"/>
  <c r="ED532"/>
  <c r="ED562" s="1"/>
  <c r="ED563" s="1"/>
  <c r="FA532"/>
  <c r="FA562" s="1"/>
  <c r="FA563" s="1"/>
  <c r="EB532"/>
  <c r="EB562" s="1"/>
  <c r="EB563" s="1"/>
  <c r="BT532"/>
  <c r="BV532"/>
  <c r="GM532"/>
  <c r="GM562" s="1"/>
  <c r="GM563" s="1"/>
  <c r="BQ532"/>
  <c r="BQ562" s="1"/>
  <c r="BQ563" s="1"/>
  <c r="EW532"/>
  <c r="EW562" s="1"/>
  <c r="EW563" s="1"/>
  <c r="CN532"/>
  <c r="CN562" s="1"/>
  <c r="CN563" s="1"/>
  <c r="FS532"/>
  <c r="FS562" s="1"/>
  <c r="FS563" s="1"/>
  <c r="GN532"/>
  <c r="GN562" s="1"/>
  <c r="GN563" s="1"/>
  <c r="HM532"/>
  <c r="HM548"/>
  <c r="DL548"/>
  <c r="GR532"/>
  <c r="EE532"/>
  <c r="AZ548"/>
  <c r="AZ562" s="1"/>
  <c r="AZ563" s="1"/>
  <c r="FU532"/>
  <c r="DG532"/>
  <c r="DG562" s="1"/>
  <c r="DG563" s="1"/>
  <c r="HH532"/>
  <c r="HH562" s="1"/>
  <c r="HH563" s="1"/>
  <c r="EX532"/>
  <c r="EX562" s="1"/>
  <c r="EX563" s="1"/>
  <c r="HJ532"/>
  <c r="HJ562" s="1"/>
  <c r="HJ563" s="1"/>
  <c r="EC532"/>
  <c r="EC562" s="1"/>
  <c r="EC563" s="1"/>
  <c r="BT548"/>
  <c r="BV548"/>
  <c r="BS532"/>
  <c r="BS562" s="1"/>
  <c r="BS563" s="1"/>
  <c r="IE532"/>
  <c r="IE562" s="1"/>
  <c r="IE563" s="1"/>
  <c r="AF539"/>
  <c r="AF542"/>
  <c r="AE533"/>
  <c r="AE553"/>
  <c r="AD539"/>
  <c r="AB532"/>
  <c r="AB562" s="1"/>
  <c r="AB563" s="1"/>
  <c r="AC532"/>
  <c r="AC562" s="1"/>
  <c r="AC563" s="1"/>
  <c r="AA532"/>
  <c r="AA562" s="1"/>
  <c r="AA563" s="1"/>
  <c r="AMY548" l="1"/>
  <c r="AME548"/>
  <c r="AQY548"/>
  <c r="AQY562" s="1"/>
  <c r="AQY563" s="1"/>
  <c r="AQY532"/>
  <c r="AOO548"/>
  <c r="ACL548"/>
  <c r="AUF548"/>
  <c r="MI562"/>
  <c r="MI563" s="1"/>
  <c r="DJ532"/>
  <c r="LN532"/>
  <c r="RC548"/>
  <c r="AQD548"/>
  <c r="ST532"/>
  <c r="FV532"/>
  <c r="GP548"/>
  <c r="HK532"/>
  <c r="ACM532"/>
  <c r="HL548"/>
  <c r="AKO532"/>
  <c r="JC548"/>
  <c r="DK562"/>
  <c r="DK563" s="1"/>
  <c r="CP548"/>
  <c r="AOO562"/>
  <c r="AOO563" s="1"/>
  <c r="RC532"/>
  <c r="ATL562"/>
  <c r="ATL563" s="1"/>
  <c r="ZF562"/>
  <c r="ZF563" s="1"/>
  <c r="ABQ562"/>
  <c r="ABQ563" s="1"/>
  <c r="WU562"/>
  <c r="WU563" s="1"/>
  <c r="FV548"/>
  <c r="QJ562"/>
  <c r="QJ563" s="1"/>
  <c r="AGN562"/>
  <c r="AGN563" s="1"/>
  <c r="TN548"/>
  <c r="AKN548"/>
  <c r="AUF532"/>
  <c r="AUF562" s="1"/>
  <c r="AUF563" s="1"/>
  <c r="GP532"/>
  <c r="PN532"/>
  <c r="HK548"/>
  <c r="HK562" s="1"/>
  <c r="HK563" s="1"/>
  <c r="LM548"/>
  <c r="AME532"/>
  <c r="AME562" s="1"/>
  <c r="AME563" s="1"/>
  <c r="ACM548"/>
  <c r="HL532"/>
  <c r="HL562" s="1"/>
  <c r="HL563" s="1"/>
  <c r="ST548"/>
  <c r="DJ548"/>
  <c r="AMY532"/>
  <c r="AKO548"/>
  <c r="ACL532"/>
  <c r="ZE548"/>
  <c r="ZE532"/>
  <c r="OT548"/>
  <c r="JC532"/>
  <c r="FW532"/>
  <c r="FW562" s="1"/>
  <c r="FW563" s="1"/>
  <c r="IG532"/>
  <c r="ZE562"/>
  <c r="ZE563" s="1"/>
  <c r="AMY562"/>
  <c r="AMY563" s="1"/>
  <c r="ACL562"/>
  <c r="ACL563" s="1"/>
  <c r="ACM562"/>
  <c r="ACM563" s="1"/>
  <c r="JC562"/>
  <c r="JC563" s="1"/>
  <c r="API562"/>
  <c r="API563" s="1"/>
  <c r="ADG562"/>
  <c r="ADG563" s="1"/>
  <c r="AUG562"/>
  <c r="AUG563" s="1"/>
  <c r="RY562"/>
  <c r="RY563" s="1"/>
  <c r="ANS562"/>
  <c r="ANS563" s="1"/>
  <c r="WA562"/>
  <c r="WA563" s="1"/>
  <c r="ALI562"/>
  <c r="ALI563" s="1"/>
  <c r="NY562"/>
  <c r="NY563" s="1"/>
  <c r="AKN532"/>
  <c r="AKN562" s="1"/>
  <c r="AKN563" s="1"/>
  <c r="GR562"/>
  <c r="GR563" s="1"/>
  <c r="AQD532"/>
  <c r="AQD562" s="1"/>
  <c r="AQD563" s="1"/>
  <c r="AIY562"/>
  <c r="AIY563" s="1"/>
  <c r="AEB562"/>
  <c r="AEB563" s="1"/>
  <c r="AV562"/>
  <c r="AV563" s="1"/>
  <c r="LN548"/>
  <c r="LN562" s="1"/>
  <c r="LN563" s="1"/>
  <c r="XQ532"/>
  <c r="HM562"/>
  <c r="HM563" s="1"/>
  <c r="AEA548"/>
  <c r="ARU548"/>
  <c r="ACK548"/>
  <c r="XP532"/>
  <c r="AAA532"/>
  <c r="NC532"/>
  <c r="AHH532"/>
  <c r="AHH562" s="1"/>
  <c r="AHH563" s="1"/>
  <c r="YK532"/>
  <c r="XO532"/>
  <c r="XO548"/>
  <c r="VZ532"/>
  <c r="VZ562" s="1"/>
  <c r="VZ563" s="1"/>
  <c r="VZ548"/>
  <c r="PO532"/>
  <c r="OT532"/>
  <c r="JW532"/>
  <c r="AQZ548"/>
  <c r="AOP532"/>
  <c r="AGL548"/>
  <c r="AEV548"/>
  <c r="UJ532"/>
  <c r="TN532"/>
  <c r="TN562" s="1"/>
  <c r="TN563" s="1"/>
  <c r="ST562"/>
  <c r="ST563" s="1"/>
  <c r="SS548"/>
  <c r="LM562"/>
  <c r="LM563" s="1"/>
  <c r="AUZ562"/>
  <c r="AUZ563" s="1"/>
  <c r="AUE532"/>
  <c r="ATJ562"/>
  <c r="ATJ563" s="1"/>
  <c r="ASP532"/>
  <c r="ARV562"/>
  <c r="ARV563" s="1"/>
  <c r="ARA532"/>
  <c r="APJ548"/>
  <c r="APK532"/>
  <c r="ANU532"/>
  <c r="ANT532"/>
  <c r="AMC562"/>
  <c r="AMC563" s="1"/>
  <c r="AMD532"/>
  <c r="ALJ548"/>
  <c r="AKO562"/>
  <c r="AKO563" s="1"/>
  <c r="AJS532"/>
  <c r="AFR532"/>
  <c r="ADF548"/>
  <c r="ADH548"/>
  <c r="AVU553"/>
  <c r="AVU538"/>
  <c r="AVU546"/>
  <c r="XO562"/>
  <c r="XO563" s="1"/>
  <c r="XQ548"/>
  <c r="VD532"/>
  <c r="TO562"/>
  <c r="TO563" s="1"/>
  <c r="RX548"/>
  <c r="PN562"/>
  <c r="PN563" s="1"/>
  <c r="PM562"/>
  <c r="PM563" s="1"/>
  <c r="NX562"/>
  <c r="NX563" s="1"/>
  <c r="NW548"/>
  <c r="AVU555"/>
  <c r="AVU535"/>
  <c r="AVU539"/>
  <c r="AVU550"/>
  <c r="JB548"/>
  <c r="AVW533"/>
  <c r="AVW541"/>
  <c r="AVW554"/>
  <c r="AVW553"/>
  <c r="IF548"/>
  <c r="IF532"/>
  <c r="AVU534"/>
  <c r="AVU542"/>
  <c r="AVU556"/>
  <c r="AVU543"/>
  <c r="IG562"/>
  <c r="IG563" s="1"/>
  <c r="IH532"/>
  <c r="FU562"/>
  <c r="FU563" s="1"/>
  <c r="AVW543"/>
  <c r="AVW534"/>
  <c r="AVW538"/>
  <c r="AVW542"/>
  <c r="AVW546"/>
  <c r="AVW556"/>
  <c r="AVW551"/>
  <c r="AVW537"/>
  <c r="AVW545"/>
  <c r="AVW555"/>
  <c r="AVW539"/>
  <c r="AVW549"/>
  <c r="AVW557"/>
  <c r="AVW536"/>
  <c r="AVW540"/>
  <c r="AVW544"/>
  <c r="AVW552"/>
  <c r="EF532"/>
  <c r="AVV551"/>
  <c r="AVV537"/>
  <c r="AVV541"/>
  <c r="AVV545"/>
  <c r="AVV536"/>
  <c r="AVV540"/>
  <c r="AVV544"/>
  <c r="AVW550"/>
  <c r="AVW558"/>
  <c r="AVW535"/>
  <c r="AVV555"/>
  <c r="AVV535"/>
  <c r="AVV539"/>
  <c r="AVV543"/>
  <c r="AVV550"/>
  <c r="AVV558"/>
  <c r="AVV553"/>
  <c r="AVV534"/>
  <c r="AVV538"/>
  <c r="AVV542"/>
  <c r="AVV546"/>
  <c r="AVV556"/>
  <c r="AVT532"/>
  <c r="AVT562" s="1"/>
  <c r="AVT563" s="1"/>
  <c r="AVR532"/>
  <c r="AVR562" s="1"/>
  <c r="AVR563" s="1"/>
  <c r="CP532"/>
  <c r="CP562" s="1"/>
  <c r="CP563" s="1"/>
  <c r="AVU558"/>
  <c r="AVU557"/>
  <c r="AVU536"/>
  <c r="AVU540"/>
  <c r="AVU544"/>
  <c r="AVU552"/>
  <c r="AVU551"/>
  <c r="AVU533"/>
  <c r="AVU537"/>
  <c r="AVU541"/>
  <c r="AVU545"/>
  <c r="AVU554"/>
  <c r="AVV554"/>
  <c r="AVV549"/>
  <c r="AVV557"/>
  <c r="AVV552"/>
  <c r="CQ532"/>
  <c r="CQ562" s="1"/>
  <c r="CQ563" s="1"/>
  <c r="AVS532"/>
  <c r="AVS562" s="1"/>
  <c r="AVS563" s="1"/>
  <c r="BU532"/>
  <c r="AVV533"/>
  <c r="AY548"/>
  <c r="AVU549"/>
  <c r="ATK548"/>
  <c r="AIC548"/>
  <c r="JA532"/>
  <c r="JA548"/>
  <c r="AHG548"/>
  <c r="AVB532"/>
  <c r="AVB548"/>
  <c r="AQE548"/>
  <c r="RE562"/>
  <c r="RE563" s="1"/>
  <c r="MG562"/>
  <c r="MG563" s="1"/>
  <c r="AAB562"/>
  <c r="AAB563" s="1"/>
  <c r="OS562"/>
  <c r="OS563" s="1"/>
  <c r="ZZ532"/>
  <c r="AIX532"/>
  <c r="AEA532"/>
  <c r="AEA562" s="1"/>
  <c r="AEA563" s="1"/>
  <c r="ALJ532"/>
  <c r="ALJ562" s="1"/>
  <c r="ALJ563" s="1"/>
  <c r="YL532"/>
  <c r="ARU532"/>
  <c r="KS532"/>
  <c r="NW532"/>
  <c r="ACK532"/>
  <c r="ACK562" s="1"/>
  <c r="ACK563" s="1"/>
  <c r="PO548"/>
  <c r="XP548"/>
  <c r="XP562" s="1"/>
  <c r="XP563" s="1"/>
  <c r="AAA548"/>
  <c r="AAA562" s="1"/>
  <c r="AAA563" s="1"/>
  <c r="JX532"/>
  <c r="NC548"/>
  <c r="TP532"/>
  <c r="ADF532"/>
  <c r="VD548"/>
  <c r="ANU548"/>
  <c r="ANU562" s="1"/>
  <c r="ANU563" s="1"/>
  <c r="ADH532"/>
  <c r="AAU532"/>
  <c r="YJ532"/>
  <c r="AJT532"/>
  <c r="JW548"/>
  <c r="SS532"/>
  <c r="AFR548"/>
  <c r="AGM532"/>
  <c r="JB532"/>
  <c r="JB562" s="1"/>
  <c r="JB563" s="1"/>
  <c r="NB532"/>
  <c r="AQZ532"/>
  <c r="AQZ562" s="1"/>
  <c r="AQZ563" s="1"/>
  <c r="UJ548"/>
  <c r="UJ562" s="1"/>
  <c r="UJ563" s="1"/>
  <c r="AJR532"/>
  <c r="AFS532"/>
  <c r="JV532"/>
  <c r="LL532"/>
  <c r="AEV532"/>
  <c r="UI532"/>
  <c r="AHI532"/>
  <c r="APJ532"/>
  <c r="APJ562" s="1"/>
  <c r="APJ563" s="1"/>
  <c r="AEW532"/>
  <c r="KQ532"/>
  <c r="AGL532"/>
  <c r="AGL562" s="1"/>
  <c r="AGL563" s="1"/>
  <c r="WT548"/>
  <c r="WT532"/>
  <c r="AMZ548"/>
  <c r="AMZ532"/>
  <c r="AFQ532"/>
  <c r="AAW532"/>
  <c r="AJS548"/>
  <c r="AJS562" s="1"/>
  <c r="AJS563" s="1"/>
  <c r="YK548"/>
  <c r="YK562" s="1"/>
  <c r="YK563" s="1"/>
  <c r="RX532"/>
  <c r="VY532"/>
  <c r="VY548"/>
  <c r="ATK532"/>
  <c r="AIC532"/>
  <c r="RZ548"/>
  <c r="RZ532"/>
  <c r="AQF532"/>
  <c r="AQF548"/>
  <c r="WV548"/>
  <c r="WV532"/>
  <c r="AHG532"/>
  <c r="QH548"/>
  <c r="QH532"/>
  <c r="AQE532"/>
  <c r="AAV532"/>
  <c r="AAV548"/>
  <c r="MH532"/>
  <c r="MH548"/>
  <c r="AKM562"/>
  <c r="AKM563" s="1"/>
  <c r="UK562"/>
  <c r="UK563" s="1"/>
  <c r="VE562"/>
  <c r="VE563" s="1"/>
  <c r="ND562"/>
  <c r="ND563" s="1"/>
  <c r="RC562"/>
  <c r="RC563" s="1"/>
  <c r="ZZ548"/>
  <c r="AIX548"/>
  <c r="YL548"/>
  <c r="KS548"/>
  <c r="AUE548"/>
  <c r="AOP548"/>
  <c r="ASP548"/>
  <c r="AMD548"/>
  <c r="JX548"/>
  <c r="TP548"/>
  <c r="ALH532"/>
  <c r="ALH548"/>
  <c r="AAU548"/>
  <c r="YJ548"/>
  <c r="APK548"/>
  <c r="AJT548"/>
  <c r="ANT548"/>
  <c r="AGM548"/>
  <c r="NB548"/>
  <c r="AJR548"/>
  <c r="AFS548"/>
  <c r="JV548"/>
  <c r="LL548"/>
  <c r="UI548"/>
  <c r="AHI548"/>
  <c r="AEW548"/>
  <c r="KQ548"/>
  <c r="AFQ548"/>
  <c r="ARA548"/>
  <c r="ARA562" s="1"/>
  <c r="ARA563" s="1"/>
  <c r="AAW548"/>
  <c r="GP562"/>
  <c r="GP563" s="1"/>
  <c r="DJ562"/>
  <c r="DJ563" s="1"/>
  <c r="FB532"/>
  <c r="EG548"/>
  <c r="AY532"/>
  <c r="EZ532"/>
  <c r="BU548"/>
  <c r="BV562"/>
  <c r="BV563" s="1"/>
  <c r="BT562"/>
  <c r="BT563" s="1"/>
  <c r="FV562"/>
  <c r="FV563" s="1"/>
  <c r="EE562"/>
  <c r="EE563" s="1"/>
  <c r="DL562"/>
  <c r="DL563" s="1"/>
  <c r="FB548"/>
  <c r="CO532"/>
  <c r="CO548"/>
  <c r="EG532"/>
  <c r="IH548"/>
  <c r="IH562" s="1"/>
  <c r="IH563" s="1"/>
  <c r="EF548"/>
  <c r="EF562" s="1"/>
  <c r="EF563" s="1"/>
  <c r="EZ548"/>
  <c r="AE548"/>
  <c r="AE532"/>
  <c r="AD532"/>
  <c r="AD548"/>
  <c r="AF532"/>
  <c r="AF548"/>
  <c r="OT562" l="1"/>
  <c r="OT563" s="1"/>
  <c r="AEW562"/>
  <c r="AEW563" s="1"/>
  <c r="SS562"/>
  <c r="SS563" s="1"/>
  <c r="NC562"/>
  <c r="NC563" s="1"/>
  <c r="AY562"/>
  <c r="AY563" s="1"/>
  <c r="AMD562"/>
  <c r="AMD563" s="1"/>
  <c r="AOP562"/>
  <c r="AOP563" s="1"/>
  <c r="AHG562"/>
  <c r="AHG563" s="1"/>
  <c r="ATK562"/>
  <c r="ATK563" s="1"/>
  <c r="AEV562"/>
  <c r="AEV563" s="1"/>
  <c r="AFR562"/>
  <c r="AFR563" s="1"/>
  <c r="JW562"/>
  <c r="JW563" s="1"/>
  <c r="ADH562"/>
  <c r="ADH563" s="1"/>
  <c r="VD562"/>
  <c r="VD563" s="1"/>
  <c r="PO562"/>
  <c r="PO563" s="1"/>
  <c r="NW562"/>
  <c r="NW563" s="1"/>
  <c r="ARU562"/>
  <c r="ARU563" s="1"/>
  <c r="XQ562"/>
  <c r="XQ563" s="1"/>
  <c r="BU562"/>
  <c r="BU563" s="1"/>
  <c r="AMZ562"/>
  <c r="AMZ563" s="1"/>
  <c r="VY562"/>
  <c r="VY563" s="1"/>
  <c r="IF562"/>
  <c r="IF563" s="1"/>
  <c r="AAV562"/>
  <c r="AAV563" s="1"/>
  <c r="TP562"/>
  <c r="TP563" s="1"/>
  <c r="AUE562"/>
  <c r="AUE563" s="1"/>
  <c r="ADF562"/>
  <c r="ADF563" s="1"/>
  <c r="WT562"/>
  <c r="WT563" s="1"/>
  <c r="RX562"/>
  <c r="RX563" s="1"/>
  <c r="EG562"/>
  <c r="EG563" s="1"/>
  <c r="AVB562"/>
  <c r="AVB563" s="1"/>
  <c r="ASP562"/>
  <c r="ASP563" s="1"/>
  <c r="APK562"/>
  <c r="APK563" s="1"/>
  <c r="ANT562"/>
  <c r="ANT563" s="1"/>
  <c r="RZ562"/>
  <c r="RZ563" s="1"/>
  <c r="MH562"/>
  <c r="MH563" s="1"/>
  <c r="AVV532"/>
  <c r="AVV548"/>
  <c r="AVW548"/>
  <c r="AVW532"/>
  <c r="AVU532"/>
  <c r="AVU548"/>
  <c r="ALH562"/>
  <c r="ALH563" s="1"/>
  <c r="QH562"/>
  <c r="QH563" s="1"/>
  <c r="WV562"/>
  <c r="WV563" s="1"/>
  <c r="AAW562"/>
  <c r="AAW563" s="1"/>
  <c r="AFQ562"/>
  <c r="AFQ563" s="1"/>
  <c r="KQ562"/>
  <c r="KQ563" s="1"/>
  <c r="UI562"/>
  <c r="UI563" s="1"/>
  <c r="JV562"/>
  <c r="JV563" s="1"/>
  <c r="AFS562"/>
  <c r="AFS563" s="1"/>
  <c r="AAU562"/>
  <c r="AAU563" s="1"/>
  <c r="JX562"/>
  <c r="JX563" s="1"/>
  <c r="KS562"/>
  <c r="KS563" s="1"/>
  <c r="YL562"/>
  <c r="YL563" s="1"/>
  <c r="ZZ562"/>
  <c r="ZZ563" s="1"/>
  <c r="JA562"/>
  <c r="JA563" s="1"/>
  <c r="AQF562"/>
  <c r="AQF563" s="1"/>
  <c r="AHI562"/>
  <c r="AHI563" s="1"/>
  <c r="LL562"/>
  <c r="LL563" s="1"/>
  <c r="AJR562"/>
  <c r="AJR563" s="1"/>
  <c r="NB562"/>
  <c r="NB563" s="1"/>
  <c r="AGM562"/>
  <c r="AGM563" s="1"/>
  <c r="AJT562"/>
  <c r="AJT563" s="1"/>
  <c r="YJ562"/>
  <c r="YJ563" s="1"/>
  <c r="AIX562"/>
  <c r="AIX563" s="1"/>
  <c r="AQE562"/>
  <c r="AQE563" s="1"/>
  <c r="AIC562"/>
  <c r="AIC563" s="1"/>
  <c r="EZ562"/>
  <c r="EZ563" s="1"/>
  <c r="FB562"/>
  <c r="FB563" s="1"/>
  <c r="CO562"/>
  <c r="CO563" s="1"/>
  <c r="AE562"/>
  <c r="AE563" s="1"/>
  <c r="AF562"/>
  <c r="AF563" s="1"/>
  <c r="AD562"/>
  <c r="AD563" s="1"/>
  <c r="AVV562" l="1"/>
  <c r="AVV563" s="1"/>
  <c r="AVW562"/>
  <c r="AVW563" s="1"/>
  <c r="AVU562"/>
  <c r="AVU563" s="1"/>
  <c r="QA74" i="62" l="1"/>
  <c r="VU74"/>
  <c r="VP74"/>
  <c r="VK74"/>
  <c r="VA74"/>
  <c r="UG74"/>
  <c r="TW74"/>
  <c r="TM74"/>
  <c r="TC74"/>
  <c r="SS74"/>
  <c r="RY74"/>
  <c r="RO74"/>
  <c r="RE74"/>
  <c r="QU74"/>
  <c r="QK74"/>
  <c r="PQ74"/>
  <c r="PL74"/>
  <c r="PG74"/>
  <c r="OW74"/>
  <c r="OR74"/>
  <c r="OM74"/>
  <c r="OC74"/>
  <c r="NS74"/>
  <c r="NI74"/>
  <c r="ND74"/>
  <c r="MY74"/>
  <c r="MO74"/>
  <c r="MJ74"/>
  <c r="ME74"/>
  <c r="LU74"/>
  <c r="LK74"/>
  <c r="LA74"/>
  <c r="KQ74"/>
  <c r="KG74"/>
  <c r="JW74"/>
  <c r="JM74"/>
  <c r="JC74"/>
  <c r="IX74"/>
  <c r="IS74"/>
  <c r="II74"/>
  <c r="HY74"/>
  <c r="HO74"/>
  <c r="GU74"/>
  <c r="GK74"/>
  <c r="GA74"/>
  <c r="FQ74"/>
  <c r="FG74"/>
  <c r="EW74"/>
  <c r="EM74"/>
  <c r="EC74"/>
  <c r="DS74"/>
  <c r="DI74"/>
  <c r="HE74"/>
  <c r="CY74"/>
  <c r="CO74"/>
  <c r="CE74"/>
  <c r="BU74"/>
  <c r="BK74"/>
  <c r="BA74"/>
  <c r="AG74"/>
  <c r="W74"/>
  <c r="H20" i="19" l="1"/>
  <c r="H19"/>
  <c r="H18"/>
  <c r="H17"/>
  <c r="H16"/>
  <c r="H15"/>
  <c r="H14"/>
  <c r="H13"/>
  <c r="H12"/>
  <c r="H11"/>
  <c r="H10"/>
  <c r="H9"/>
  <c r="H8"/>
  <c r="J20" l="1"/>
  <c r="J18"/>
  <c r="J16"/>
  <c r="J14"/>
  <c r="J12"/>
  <c r="J10"/>
  <c r="J8"/>
  <c r="F20"/>
  <c r="J19"/>
  <c r="F19"/>
  <c r="F18"/>
  <c r="J17"/>
  <c r="F17"/>
  <c r="F16"/>
  <c r="J15"/>
  <c r="F15"/>
  <c r="F14"/>
  <c r="J13"/>
  <c r="F13"/>
  <c r="F12"/>
  <c r="J11"/>
  <c r="F11"/>
  <c r="F10"/>
  <c r="J9"/>
  <c r="F9"/>
  <c r="F8"/>
  <c r="O8" l="1"/>
  <c r="P8" s="1"/>
  <c r="Q8" s="1"/>
  <c r="O9"/>
  <c r="P9" s="1"/>
  <c r="Q9" s="1"/>
  <c r="O10"/>
  <c r="P10" s="1"/>
  <c r="Q10" s="1"/>
  <c r="O11"/>
  <c r="P11" s="1"/>
  <c r="Q11" s="1"/>
  <c r="O12"/>
  <c r="P12" s="1"/>
  <c r="Q12" s="1"/>
  <c r="O13"/>
  <c r="P13" s="1"/>
  <c r="Q13" s="1"/>
  <c r="O14"/>
  <c r="P14" s="1"/>
  <c r="Q14" s="1"/>
  <c r="O15"/>
  <c r="P15" s="1"/>
  <c r="Q15" s="1"/>
  <c r="O16"/>
  <c r="P16" s="1"/>
  <c r="Q16" s="1"/>
  <c r="O17"/>
  <c r="P17" s="1"/>
  <c r="Q17" s="1"/>
  <c r="O18"/>
  <c r="P18" s="1"/>
  <c r="Q18" s="1"/>
  <c r="O19"/>
  <c r="P19" s="1"/>
  <c r="Q19" s="1"/>
  <c r="O20"/>
  <c r="P20" s="1"/>
  <c r="Q20" s="1"/>
  <c r="R20" l="1"/>
  <c r="U20"/>
  <c r="R18"/>
  <c r="U18"/>
  <c r="R16"/>
  <c r="U16"/>
  <c r="R14"/>
  <c r="U14"/>
  <c r="R12"/>
  <c r="U12"/>
  <c r="R10"/>
  <c r="U10"/>
  <c r="R8"/>
  <c r="U8"/>
  <c r="R19"/>
  <c r="U19"/>
  <c r="R17"/>
  <c r="U17"/>
  <c r="R15"/>
  <c r="U15"/>
  <c r="R13"/>
  <c r="U13"/>
  <c r="R11"/>
  <c r="U11"/>
  <c r="R9"/>
  <c r="U9"/>
  <c r="N273" i="55" l="1"/>
  <c r="N272"/>
  <c r="N271"/>
  <c r="N270"/>
  <c r="N269"/>
  <c r="N268"/>
  <c r="N267"/>
  <c r="N266"/>
  <c r="N265"/>
  <c r="N264"/>
  <c r="N263"/>
  <c r="N262"/>
  <c r="N261"/>
  <c r="VX105" i="62"/>
  <c r="VX104"/>
  <c r="VX103"/>
  <c r="VX102"/>
  <c r="VX101"/>
  <c r="VX100"/>
  <c r="VX99"/>
  <c r="VX98"/>
  <c r="VX97"/>
  <c r="VX96"/>
  <c r="VX95"/>
  <c r="VX94"/>
  <c r="VX93"/>
  <c r="VX92"/>
  <c r="VX89"/>
  <c r="VX88"/>
  <c r="VX87"/>
  <c r="VX86"/>
  <c r="VX85"/>
  <c r="VX84"/>
  <c r="VX83"/>
  <c r="VX82"/>
  <c r="VX81"/>
  <c r="VX80"/>
  <c r="VX79"/>
  <c r="VX78"/>
  <c r="VX77"/>
  <c r="VX76"/>
  <c r="WE74"/>
  <c r="VZ74"/>
  <c r="VX73"/>
  <c r="WA73" s="1"/>
  <c r="VX72"/>
  <c r="VX71"/>
  <c r="VX70"/>
  <c r="VX69"/>
  <c r="WA69" s="1"/>
  <c r="VX68"/>
  <c r="VX67"/>
  <c r="VX66"/>
  <c r="VX65"/>
  <c r="VX64"/>
  <c r="VX63"/>
  <c r="VX62"/>
  <c r="VX61"/>
  <c r="VX60"/>
  <c r="WE58"/>
  <c r="VZ58"/>
  <c r="VX57"/>
  <c r="VX56"/>
  <c r="VX55"/>
  <c r="VX54"/>
  <c r="VX53"/>
  <c r="VX52"/>
  <c r="VX51"/>
  <c r="VX50"/>
  <c r="VX49"/>
  <c r="VX48"/>
  <c r="VX47"/>
  <c r="VX46"/>
  <c r="VX45"/>
  <c r="VX44"/>
  <c r="WE42"/>
  <c r="VZ42"/>
  <c r="VX41"/>
  <c r="VX40"/>
  <c r="VX39"/>
  <c r="WA39" s="1"/>
  <c r="VX38"/>
  <c r="VX37"/>
  <c r="VX36"/>
  <c r="VX35"/>
  <c r="VX34"/>
  <c r="VX33"/>
  <c r="WA33" s="1"/>
  <c r="VX32"/>
  <c r="VX31"/>
  <c r="VX30"/>
  <c r="VX29"/>
  <c r="VX28"/>
  <c r="WE26"/>
  <c r="VZ26"/>
  <c r="VX25"/>
  <c r="VX24"/>
  <c r="VX23"/>
  <c r="VX22"/>
  <c r="VX21"/>
  <c r="VX20"/>
  <c r="VX19"/>
  <c r="VX18"/>
  <c r="VX17"/>
  <c r="VX16"/>
  <c r="VX15"/>
  <c r="VX14"/>
  <c r="VX13"/>
  <c r="VX12"/>
  <c r="WE10"/>
  <c r="VZ10"/>
  <c r="VN10"/>
  <c r="VR10"/>
  <c r="VR12" s="1"/>
  <c r="VR13"/>
  <c r="VQ14"/>
  <c r="VR14"/>
  <c r="VQ15"/>
  <c r="VR15"/>
  <c r="VS15" s="1"/>
  <c r="VT15" s="1"/>
  <c r="VQ16"/>
  <c r="VR16"/>
  <c r="VQ17"/>
  <c r="VR17"/>
  <c r="VS17" s="1"/>
  <c r="VT17" s="1"/>
  <c r="VR18"/>
  <c r="VQ19"/>
  <c r="VR19"/>
  <c r="VQ20"/>
  <c r="VR20"/>
  <c r="VQ21"/>
  <c r="VR21"/>
  <c r="VQ22"/>
  <c r="VR22"/>
  <c r="VQ23"/>
  <c r="VR23"/>
  <c r="VQ24"/>
  <c r="VR24"/>
  <c r="VQ25"/>
  <c r="VR25"/>
  <c r="VN26"/>
  <c r="VQ26" s="1"/>
  <c r="VR26"/>
  <c r="VO29"/>
  <c r="VP29" s="1"/>
  <c r="VQ29" s="1"/>
  <c r="VQ30"/>
  <c r="VR30"/>
  <c r="VO31"/>
  <c r="VP31" s="1"/>
  <c r="VQ31"/>
  <c r="VR31"/>
  <c r="VO32"/>
  <c r="VP32" s="1"/>
  <c r="VQ32"/>
  <c r="VR32"/>
  <c r="VO33"/>
  <c r="VP33" s="1"/>
  <c r="VQ33"/>
  <c r="VO34"/>
  <c r="VP34" s="1"/>
  <c r="VQ34" s="1"/>
  <c r="VR34"/>
  <c r="VO35"/>
  <c r="VP35" s="1"/>
  <c r="VQ35"/>
  <c r="VR35"/>
  <c r="VO36"/>
  <c r="VP36" s="1"/>
  <c r="VQ36"/>
  <c r="VR36"/>
  <c r="VO37"/>
  <c r="VP37" s="1"/>
  <c r="VQ37"/>
  <c r="VR37"/>
  <c r="WA37"/>
  <c r="VO38"/>
  <c r="VP38" s="1"/>
  <c r="VQ38"/>
  <c r="VR38"/>
  <c r="VO39"/>
  <c r="VP39" s="1"/>
  <c r="VQ39"/>
  <c r="VR39"/>
  <c r="VO40"/>
  <c r="VP40" s="1"/>
  <c r="VQ40"/>
  <c r="VR40"/>
  <c r="VO41"/>
  <c r="VP41" s="1"/>
  <c r="VQ41"/>
  <c r="VR41"/>
  <c r="WA41"/>
  <c r="VR42"/>
  <c r="VR44" s="1"/>
  <c r="VR45"/>
  <c r="VQ46"/>
  <c r="VR46"/>
  <c r="VQ47"/>
  <c r="VR47"/>
  <c r="VQ48"/>
  <c r="VR48"/>
  <c r="VQ49"/>
  <c r="VR49"/>
  <c r="VR50"/>
  <c r="VQ51"/>
  <c r="VR51"/>
  <c r="VQ52"/>
  <c r="VR52"/>
  <c r="VQ53"/>
  <c r="VR53"/>
  <c r="VQ54"/>
  <c r="VR54"/>
  <c r="VQ55"/>
  <c r="VR55"/>
  <c r="VQ56"/>
  <c r="VR56"/>
  <c r="VQ57"/>
  <c r="VR57"/>
  <c r="VQ58"/>
  <c r="VR58"/>
  <c r="VR63" s="1"/>
  <c r="VS63" s="1"/>
  <c r="VT63" s="1"/>
  <c r="VO60"/>
  <c r="VP60" s="1"/>
  <c r="VQ60" s="1"/>
  <c r="VO61"/>
  <c r="VP61" s="1"/>
  <c r="VQ61" s="1"/>
  <c r="VO62"/>
  <c r="VP62" s="1"/>
  <c r="VQ62"/>
  <c r="VO63"/>
  <c r="VP63" s="1"/>
  <c r="VQ63"/>
  <c r="VO64"/>
  <c r="VP64" s="1"/>
  <c r="VQ64"/>
  <c r="VO65"/>
  <c r="VP65" s="1"/>
  <c r="VQ65"/>
  <c r="WA65"/>
  <c r="VO66"/>
  <c r="VP66" s="1"/>
  <c r="VQ66" s="1"/>
  <c r="VS66" s="1"/>
  <c r="VT66" s="1"/>
  <c r="VR66"/>
  <c r="VO67"/>
  <c r="VP67" s="1"/>
  <c r="VQ67"/>
  <c r="VR67"/>
  <c r="VS67" s="1"/>
  <c r="VT67" s="1"/>
  <c r="VO68"/>
  <c r="VP68" s="1"/>
  <c r="VQ68"/>
  <c r="VR68"/>
  <c r="VS68" s="1"/>
  <c r="VT68" s="1"/>
  <c r="VO69"/>
  <c r="VP69" s="1"/>
  <c r="VQ69"/>
  <c r="VR69"/>
  <c r="VS69" s="1"/>
  <c r="VT69" s="1"/>
  <c r="VO70"/>
  <c r="VP70" s="1"/>
  <c r="VQ70"/>
  <c r="VR70"/>
  <c r="VS70" s="1"/>
  <c r="VT70" s="1"/>
  <c r="VO71"/>
  <c r="VP71" s="1"/>
  <c r="VQ71"/>
  <c r="VR71"/>
  <c r="VS71" s="1"/>
  <c r="VT71" s="1"/>
  <c r="WA71"/>
  <c r="VO72"/>
  <c r="VP72" s="1"/>
  <c r="VQ72"/>
  <c r="VO73"/>
  <c r="VP73" s="1"/>
  <c r="VQ73"/>
  <c r="VR73"/>
  <c r="VQ74"/>
  <c r="VR74"/>
  <c r="VR77" s="1"/>
  <c r="VX74"/>
  <c r="WA74" s="1"/>
  <c r="VQ78"/>
  <c r="VQ79"/>
  <c r="VQ80"/>
  <c r="VQ81"/>
  <c r="VR82"/>
  <c r="VQ83"/>
  <c r="VR83"/>
  <c r="VS83" s="1"/>
  <c r="VQ84"/>
  <c r="VR84"/>
  <c r="VQ85"/>
  <c r="VR85"/>
  <c r="VS85" s="1"/>
  <c r="VQ86"/>
  <c r="VR86"/>
  <c r="VQ87"/>
  <c r="VR87"/>
  <c r="VQ88"/>
  <c r="VR88"/>
  <c r="VQ89"/>
  <c r="VR89"/>
  <c r="VU90"/>
  <c r="VK90"/>
  <c r="VG89"/>
  <c r="VG88"/>
  <c r="VG87"/>
  <c r="VG86"/>
  <c r="VG85"/>
  <c r="VG84"/>
  <c r="VG83"/>
  <c r="VG81"/>
  <c r="VG80"/>
  <c r="VG78"/>
  <c r="VH74"/>
  <c r="VH88" s="1"/>
  <c r="VE89"/>
  <c r="VF89" s="1"/>
  <c r="VG73"/>
  <c r="VG72"/>
  <c r="VG71"/>
  <c r="VG70"/>
  <c r="VG69"/>
  <c r="VG68"/>
  <c r="VG67"/>
  <c r="VG65"/>
  <c r="VG64"/>
  <c r="VG62"/>
  <c r="VH58"/>
  <c r="VH73" s="1"/>
  <c r="VE72"/>
  <c r="VF72" s="1"/>
  <c r="VG57"/>
  <c r="VG56"/>
  <c r="VG55"/>
  <c r="VG54"/>
  <c r="VG53"/>
  <c r="VG52"/>
  <c r="VG51"/>
  <c r="VG49"/>
  <c r="VG48"/>
  <c r="VG46"/>
  <c r="VH42"/>
  <c r="VH56" s="1"/>
  <c r="VE57"/>
  <c r="VF57" s="1"/>
  <c r="VG41"/>
  <c r="VG40"/>
  <c r="VG39"/>
  <c r="VG38"/>
  <c r="VG37"/>
  <c r="VG36"/>
  <c r="VG35"/>
  <c r="VG33"/>
  <c r="VG32"/>
  <c r="VG30"/>
  <c r="VH26"/>
  <c r="VH41" s="1"/>
  <c r="VD26"/>
  <c r="VE40" s="1"/>
  <c r="VF40" s="1"/>
  <c r="VG25"/>
  <c r="VG24"/>
  <c r="VG23"/>
  <c r="VG22"/>
  <c r="VG21"/>
  <c r="VG20"/>
  <c r="VG19"/>
  <c r="VG17"/>
  <c r="VG16"/>
  <c r="VG14"/>
  <c r="VH10"/>
  <c r="VH24" s="1"/>
  <c r="VD10"/>
  <c r="VE25" s="1"/>
  <c r="VF25" s="1"/>
  <c r="VA90"/>
  <c r="UW89"/>
  <c r="UW88"/>
  <c r="UW87"/>
  <c r="UW86"/>
  <c r="UW85"/>
  <c r="UW84"/>
  <c r="UW83"/>
  <c r="UW81"/>
  <c r="UW80"/>
  <c r="UW79"/>
  <c r="UW78"/>
  <c r="UX74"/>
  <c r="UX88" s="1"/>
  <c r="UU89"/>
  <c r="UV89" s="1"/>
  <c r="UW73"/>
  <c r="UW72"/>
  <c r="UW71"/>
  <c r="UW70"/>
  <c r="UW69"/>
  <c r="UW68"/>
  <c r="UW67"/>
  <c r="UW65"/>
  <c r="UW64"/>
  <c r="UW63"/>
  <c r="UW62"/>
  <c r="UX58"/>
  <c r="UX73" s="1"/>
  <c r="UU72"/>
  <c r="UV72" s="1"/>
  <c r="UW57"/>
  <c r="UW56"/>
  <c r="UW55"/>
  <c r="UW54"/>
  <c r="UW53"/>
  <c r="UW52"/>
  <c r="UW51"/>
  <c r="UW49"/>
  <c r="UW48"/>
  <c r="UW47"/>
  <c r="UW46"/>
  <c r="UX42"/>
  <c r="UX56" s="1"/>
  <c r="UU57"/>
  <c r="UV57" s="1"/>
  <c r="UW41"/>
  <c r="UW40"/>
  <c r="UW39"/>
  <c r="UW38"/>
  <c r="UW37"/>
  <c r="UW36"/>
  <c r="UW35"/>
  <c r="UW33"/>
  <c r="UW32"/>
  <c r="UW31"/>
  <c r="UW30"/>
  <c r="UX26"/>
  <c r="UX41" s="1"/>
  <c r="UT26"/>
  <c r="UU40" s="1"/>
  <c r="UV40" s="1"/>
  <c r="UW25"/>
  <c r="UW24"/>
  <c r="UW23"/>
  <c r="UW22"/>
  <c r="UW21"/>
  <c r="UW20"/>
  <c r="UW19"/>
  <c r="UW17"/>
  <c r="UW16"/>
  <c r="UW15"/>
  <c r="UW14"/>
  <c r="UX10"/>
  <c r="UX24" s="1"/>
  <c r="UT10"/>
  <c r="UU25" s="1"/>
  <c r="UV25" s="1"/>
  <c r="UQ90"/>
  <c r="UM89"/>
  <c r="UM88"/>
  <c r="UM87"/>
  <c r="UM86"/>
  <c r="UM85"/>
  <c r="UM84"/>
  <c r="UM83"/>
  <c r="UM82"/>
  <c r="UM81"/>
  <c r="UM80"/>
  <c r="UM79"/>
  <c r="UM78"/>
  <c r="UN74"/>
  <c r="UN88" s="1"/>
  <c r="UK89"/>
  <c r="UL89" s="1"/>
  <c r="UM73"/>
  <c r="UM72"/>
  <c r="UM71"/>
  <c r="UM70"/>
  <c r="UM69"/>
  <c r="UM68"/>
  <c r="UM67"/>
  <c r="UM66"/>
  <c r="UM65"/>
  <c r="UM64"/>
  <c r="UM63"/>
  <c r="UM62"/>
  <c r="UN58"/>
  <c r="UN73" s="1"/>
  <c r="UK72"/>
  <c r="UL72" s="1"/>
  <c r="UM57"/>
  <c r="UM56"/>
  <c r="UM55"/>
  <c r="UM54"/>
  <c r="UM53"/>
  <c r="UM52"/>
  <c r="UM51"/>
  <c r="UM50"/>
  <c r="UM49"/>
  <c r="UM48"/>
  <c r="UM47"/>
  <c r="UM46"/>
  <c r="UN42"/>
  <c r="UN56" s="1"/>
  <c r="UK57"/>
  <c r="UL57" s="1"/>
  <c r="UM41"/>
  <c r="UM40"/>
  <c r="UM39"/>
  <c r="UM38"/>
  <c r="UM37"/>
  <c r="UM36"/>
  <c r="UM35"/>
  <c r="UM34"/>
  <c r="UM33"/>
  <c r="UM32"/>
  <c r="UM31"/>
  <c r="UM30"/>
  <c r="UN26"/>
  <c r="UN41" s="1"/>
  <c r="UJ26"/>
  <c r="UK40" s="1"/>
  <c r="UL40" s="1"/>
  <c r="UM25"/>
  <c r="UM24"/>
  <c r="UM23"/>
  <c r="UM22"/>
  <c r="UM21"/>
  <c r="UM20"/>
  <c r="UM19"/>
  <c r="UM18"/>
  <c r="UM17"/>
  <c r="UM16"/>
  <c r="UM15"/>
  <c r="UM14"/>
  <c r="UN10"/>
  <c r="UN24" s="1"/>
  <c r="UJ10"/>
  <c r="UK25" s="1"/>
  <c r="UL25" s="1"/>
  <c r="UG90"/>
  <c r="UC89"/>
  <c r="UC88"/>
  <c r="UA88"/>
  <c r="UB88" s="1"/>
  <c r="UC87"/>
  <c r="UC86"/>
  <c r="UA86"/>
  <c r="UB86" s="1"/>
  <c r="UC85"/>
  <c r="UC84"/>
  <c r="UA84"/>
  <c r="UB84" s="1"/>
  <c r="UC83"/>
  <c r="UC82"/>
  <c r="UA82"/>
  <c r="UB82" s="1"/>
  <c r="UC81"/>
  <c r="UC80"/>
  <c r="UA80"/>
  <c r="UB80" s="1"/>
  <c r="UC79"/>
  <c r="UC78"/>
  <c r="UA78"/>
  <c r="UB78" s="1"/>
  <c r="UA76"/>
  <c r="UB76" s="1"/>
  <c r="UC76" s="1"/>
  <c r="UD74"/>
  <c r="UD88" s="1"/>
  <c r="UC74"/>
  <c r="UA89"/>
  <c r="UB89" s="1"/>
  <c r="UC73"/>
  <c r="UC72"/>
  <c r="UC71"/>
  <c r="UC70"/>
  <c r="UC69"/>
  <c r="UC68"/>
  <c r="UC67"/>
  <c r="UC66"/>
  <c r="UC65"/>
  <c r="UC64"/>
  <c r="UC63"/>
  <c r="UC62"/>
  <c r="UD58"/>
  <c r="UC57"/>
  <c r="UC56"/>
  <c r="UA56"/>
  <c r="UB56" s="1"/>
  <c r="UC55"/>
  <c r="UC54"/>
  <c r="UA54"/>
  <c r="UB54" s="1"/>
  <c r="UC53"/>
  <c r="UC52"/>
  <c r="UA52"/>
  <c r="UB52" s="1"/>
  <c r="UC51"/>
  <c r="UC50"/>
  <c r="UA50"/>
  <c r="UB50" s="1"/>
  <c r="UC49"/>
  <c r="UC48"/>
  <c r="UA48"/>
  <c r="UB48" s="1"/>
  <c r="UC47"/>
  <c r="UC46"/>
  <c r="UA46"/>
  <c r="UB46" s="1"/>
  <c r="UA44"/>
  <c r="UB44" s="1"/>
  <c r="UC44" s="1"/>
  <c r="UD42"/>
  <c r="UD56" s="1"/>
  <c r="UE56" s="1"/>
  <c r="UC42"/>
  <c r="UA57"/>
  <c r="UB57" s="1"/>
  <c r="UC41"/>
  <c r="UC40"/>
  <c r="UC39"/>
  <c r="UC38"/>
  <c r="UC37"/>
  <c r="UC36"/>
  <c r="UC35"/>
  <c r="UC34"/>
  <c r="UC33"/>
  <c r="UC32"/>
  <c r="UC31"/>
  <c r="UC30"/>
  <c r="UD26"/>
  <c r="TZ26"/>
  <c r="UA39" s="1"/>
  <c r="UB39" s="1"/>
  <c r="UC25"/>
  <c r="UC24"/>
  <c r="UC23"/>
  <c r="UC22"/>
  <c r="UC21"/>
  <c r="UC20"/>
  <c r="UC19"/>
  <c r="UC18"/>
  <c r="UC17"/>
  <c r="UC16"/>
  <c r="UC15"/>
  <c r="UC14"/>
  <c r="UD10"/>
  <c r="UD24" s="1"/>
  <c r="TZ10"/>
  <c r="UA25" s="1"/>
  <c r="UB25" s="1"/>
  <c r="TW90"/>
  <c r="TS89"/>
  <c r="TS88"/>
  <c r="TS87"/>
  <c r="TS86"/>
  <c r="TS85"/>
  <c r="TS84"/>
  <c r="TS83"/>
  <c r="TS81"/>
  <c r="TS80"/>
  <c r="TS79"/>
  <c r="TS78"/>
  <c r="TT74"/>
  <c r="TT88" s="1"/>
  <c r="TQ89"/>
  <c r="TR89" s="1"/>
  <c r="TS73"/>
  <c r="TS72"/>
  <c r="TS71"/>
  <c r="TS70"/>
  <c r="TS69"/>
  <c r="TS68"/>
  <c r="TS67"/>
  <c r="TS65"/>
  <c r="TS64"/>
  <c r="TS63"/>
  <c r="TS62"/>
  <c r="TT58"/>
  <c r="TT73" s="1"/>
  <c r="TQ72"/>
  <c r="TR72" s="1"/>
  <c r="TS57"/>
  <c r="TS56"/>
  <c r="TS55"/>
  <c r="TS54"/>
  <c r="TS53"/>
  <c r="TS52"/>
  <c r="TS51"/>
  <c r="TS49"/>
  <c r="TS48"/>
  <c r="TS47"/>
  <c r="TS46"/>
  <c r="TT42"/>
  <c r="TT56" s="1"/>
  <c r="TQ57"/>
  <c r="TR57" s="1"/>
  <c r="TS41"/>
  <c r="TS40"/>
  <c r="TS39"/>
  <c r="TS38"/>
  <c r="TS37"/>
  <c r="TS36"/>
  <c r="TS35"/>
  <c r="TS33"/>
  <c r="TS32"/>
  <c r="TS31"/>
  <c r="TS30"/>
  <c r="TT26"/>
  <c r="TT41" s="1"/>
  <c r="TP26"/>
  <c r="TQ40" s="1"/>
  <c r="TR40" s="1"/>
  <c r="TS25"/>
  <c r="TS24"/>
  <c r="TS23"/>
  <c r="TS22"/>
  <c r="TS21"/>
  <c r="TS20"/>
  <c r="TS19"/>
  <c r="TS17"/>
  <c r="TS16"/>
  <c r="TS15"/>
  <c r="TS14"/>
  <c r="TT10"/>
  <c r="TT24" s="1"/>
  <c r="TP10"/>
  <c r="TQ25" s="1"/>
  <c r="TR25" s="1"/>
  <c r="TM90"/>
  <c r="TI89"/>
  <c r="TI88"/>
  <c r="TI87"/>
  <c r="TI86"/>
  <c r="TI85"/>
  <c r="TI84"/>
  <c r="TI83"/>
  <c r="TI82"/>
  <c r="TI81"/>
  <c r="TI80"/>
  <c r="TI79"/>
  <c r="TI78"/>
  <c r="TJ74"/>
  <c r="TJ88" s="1"/>
  <c r="TG89"/>
  <c r="TH89" s="1"/>
  <c r="TI73"/>
  <c r="TI72"/>
  <c r="TI71"/>
  <c r="TI70"/>
  <c r="TI69"/>
  <c r="TI68"/>
  <c r="TI67"/>
  <c r="TI66"/>
  <c r="TI65"/>
  <c r="TI64"/>
  <c r="TI63"/>
  <c r="TI62"/>
  <c r="TJ58"/>
  <c r="TJ73" s="1"/>
  <c r="TG72"/>
  <c r="TH72" s="1"/>
  <c r="TI57"/>
  <c r="TI56"/>
  <c r="TI55"/>
  <c r="TI54"/>
  <c r="TI53"/>
  <c r="TI52"/>
  <c r="TI51"/>
  <c r="TI50"/>
  <c r="TI49"/>
  <c r="TI48"/>
  <c r="TI47"/>
  <c r="TI46"/>
  <c r="TJ42"/>
  <c r="TJ56" s="1"/>
  <c r="TG57"/>
  <c r="TH57" s="1"/>
  <c r="TI41"/>
  <c r="TI40"/>
  <c r="TI39"/>
  <c r="TI38"/>
  <c r="TI37"/>
  <c r="TI36"/>
  <c r="TI35"/>
  <c r="TI34"/>
  <c r="TI33"/>
  <c r="TI32"/>
  <c r="TI31"/>
  <c r="TI30"/>
  <c r="TJ26"/>
  <c r="TJ41" s="1"/>
  <c r="TF26"/>
  <c r="TG40" s="1"/>
  <c r="TH40" s="1"/>
  <c r="TI25"/>
  <c r="TI24"/>
  <c r="TI23"/>
  <c r="TI22"/>
  <c r="TI21"/>
  <c r="TI20"/>
  <c r="TI19"/>
  <c r="TI18"/>
  <c r="TI17"/>
  <c r="TI16"/>
  <c r="TI15"/>
  <c r="TI14"/>
  <c r="TJ10"/>
  <c r="TJ24" s="1"/>
  <c r="TF10"/>
  <c r="TG25" s="1"/>
  <c r="TH25" s="1"/>
  <c r="TC90"/>
  <c r="SY89"/>
  <c r="SW88"/>
  <c r="SX88" s="1"/>
  <c r="SY88" s="1"/>
  <c r="SY87"/>
  <c r="SY86"/>
  <c r="SW86"/>
  <c r="SX86" s="1"/>
  <c r="SY85"/>
  <c r="SY84"/>
  <c r="SW84"/>
  <c r="SX84" s="1"/>
  <c r="SY83"/>
  <c r="SY82"/>
  <c r="SW82"/>
  <c r="SX82" s="1"/>
  <c r="SY81"/>
  <c r="SW80"/>
  <c r="SX80" s="1"/>
  <c r="SY80" s="1"/>
  <c r="SY79"/>
  <c r="SY78"/>
  <c r="SW78"/>
  <c r="SX78" s="1"/>
  <c r="SW76"/>
  <c r="SX76" s="1"/>
  <c r="SY76" s="1"/>
  <c r="SZ74"/>
  <c r="SZ88" s="1"/>
  <c r="SY74"/>
  <c r="TA74" s="1"/>
  <c r="SW89"/>
  <c r="SX89" s="1"/>
  <c r="SY73"/>
  <c r="SY71"/>
  <c r="SY70"/>
  <c r="SY69"/>
  <c r="SY68"/>
  <c r="SY67"/>
  <c r="SY66"/>
  <c r="SY65"/>
  <c r="SY63"/>
  <c r="SY62"/>
  <c r="SZ58"/>
  <c r="SY57"/>
  <c r="SY56"/>
  <c r="SW56"/>
  <c r="SX56" s="1"/>
  <c r="SY55"/>
  <c r="SY54"/>
  <c r="SW54"/>
  <c r="SX54" s="1"/>
  <c r="SY53"/>
  <c r="SY52"/>
  <c r="SW52"/>
  <c r="SX52" s="1"/>
  <c r="SY51"/>
  <c r="SY50"/>
  <c r="SW50"/>
  <c r="SX50" s="1"/>
  <c r="SY49"/>
  <c r="SY48"/>
  <c r="SW48"/>
  <c r="SX48" s="1"/>
  <c r="SY47"/>
  <c r="SY46"/>
  <c r="SW46"/>
  <c r="SX46" s="1"/>
  <c r="SW44"/>
  <c r="SX44" s="1"/>
  <c r="SY44" s="1"/>
  <c r="SZ42"/>
  <c r="SZ56" s="1"/>
  <c r="SY42"/>
  <c r="SW57"/>
  <c r="SX57" s="1"/>
  <c r="SY41"/>
  <c r="SY39"/>
  <c r="SY38"/>
  <c r="SY37"/>
  <c r="SY36"/>
  <c r="SY35"/>
  <c r="SY34"/>
  <c r="SY33"/>
  <c r="SY31"/>
  <c r="SY30"/>
  <c r="SZ26"/>
  <c r="SV26"/>
  <c r="SW41" s="1"/>
  <c r="SX41" s="1"/>
  <c r="SZ25"/>
  <c r="SY25"/>
  <c r="SZ23"/>
  <c r="SY23"/>
  <c r="SY22"/>
  <c r="SY21"/>
  <c r="SY20"/>
  <c r="SZ19"/>
  <c r="SY19"/>
  <c r="SY18"/>
  <c r="SY17"/>
  <c r="SY15"/>
  <c r="SY14"/>
  <c r="SZ13"/>
  <c r="SZ10"/>
  <c r="SZ24" s="1"/>
  <c r="SV10"/>
  <c r="SW25" s="1"/>
  <c r="SX25" s="1"/>
  <c r="SS90"/>
  <c r="SO89"/>
  <c r="SO88"/>
  <c r="SO87"/>
  <c r="SO86"/>
  <c r="SO85"/>
  <c r="SO84"/>
  <c r="SO83"/>
  <c r="SO81"/>
  <c r="SO80"/>
  <c r="SO79"/>
  <c r="SO78"/>
  <c r="SP74"/>
  <c r="SO73"/>
  <c r="SO72"/>
  <c r="SM72"/>
  <c r="SN72" s="1"/>
  <c r="SO71"/>
  <c r="SO70"/>
  <c r="SM70"/>
  <c r="SN70" s="1"/>
  <c r="SO69"/>
  <c r="SO68"/>
  <c r="SM68"/>
  <c r="SN68" s="1"/>
  <c r="SO67"/>
  <c r="SM66"/>
  <c r="SN66" s="1"/>
  <c r="SO66" s="1"/>
  <c r="SO65"/>
  <c r="SO64"/>
  <c r="SM64"/>
  <c r="SN64" s="1"/>
  <c r="SO63"/>
  <c r="SO62"/>
  <c r="SM62"/>
  <c r="SN62" s="1"/>
  <c r="SM60"/>
  <c r="SN60" s="1"/>
  <c r="SO60" s="1"/>
  <c r="SP58"/>
  <c r="SP72" s="1"/>
  <c r="SQ72" s="1"/>
  <c r="SO58"/>
  <c r="SM73"/>
  <c r="SN73" s="1"/>
  <c r="SO57"/>
  <c r="SM57"/>
  <c r="SN57" s="1"/>
  <c r="SO56"/>
  <c r="SO55"/>
  <c r="SM55"/>
  <c r="SN55" s="1"/>
  <c r="SO54"/>
  <c r="SO53"/>
  <c r="SM53"/>
  <c r="SN53" s="1"/>
  <c r="SO52"/>
  <c r="SO51"/>
  <c r="SM51"/>
  <c r="SN51" s="1"/>
  <c r="SO49"/>
  <c r="SM49"/>
  <c r="SN49" s="1"/>
  <c r="SO48"/>
  <c r="SO47"/>
  <c r="SM47"/>
  <c r="SN47" s="1"/>
  <c r="SO46"/>
  <c r="SM45"/>
  <c r="SN45" s="1"/>
  <c r="SO45" s="1"/>
  <c r="SP42"/>
  <c r="SO41"/>
  <c r="SO40"/>
  <c r="SO39"/>
  <c r="SO38"/>
  <c r="SO37"/>
  <c r="SO36"/>
  <c r="SO35"/>
  <c r="SO33"/>
  <c r="SO32"/>
  <c r="SO31"/>
  <c r="SO30"/>
  <c r="SP26"/>
  <c r="SP40" s="1"/>
  <c r="SL26"/>
  <c r="SM41" s="1"/>
  <c r="SN41" s="1"/>
  <c r="SO25"/>
  <c r="SO24"/>
  <c r="SO23"/>
  <c r="SO22"/>
  <c r="SO21"/>
  <c r="SO20"/>
  <c r="SO19"/>
  <c r="SO17"/>
  <c r="SO16"/>
  <c r="SO15"/>
  <c r="SO14"/>
  <c r="SP10"/>
  <c r="SL10"/>
  <c r="SI90"/>
  <c r="SE89"/>
  <c r="SE88"/>
  <c r="SC88"/>
  <c r="SD88" s="1"/>
  <c r="SE87"/>
  <c r="SE86"/>
  <c r="SC86"/>
  <c r="SD86" s="1"/>
  <c r="SE85"/>
  <c r="SE84"/>
  <c r="SC84"/>
  <c r="SD84" s="1"/>
  <c r="SE83"/>
  <c r="SE82"/>
  <c r="SC82"/>
  <c r="SD82" s="1"/>
  <c r="SE81"/>
  <c r="SE80"/>
  <c r="SC80"/>
  <c r="SD80" s="1"/>
  <c r="SE79"/>
  <c r="SE78"/>
  <c r="SC78"/>
  <c r="SD78" s="1"/>
  <c r="SE77"/>
  <c r="SE76"/>
  <c r="SC76"/>
  <c r="SD76" s="1"/>
  <c r="SD75" s="1"/>
  <c r="SF74"/>
  <c r="SF88" s="1"/>
  <c r="SG88" s="1"/>
  <c r="SE74"/>
  <c r="SG74" s="1"/>
  <c r="SC89"/>
  <c r="SD89" s="1"/>
  <c r="SE73"/>
  <c r="SC73"/>
  <c r="SD73" s="1"/>
  <c r="SE72"/>
  <c r="SE71"/>
  <c r="SC71"/>
  <c r="SD71" s="1"/>
  <c r="SE70"/>
  <c r="SE69"/>
  <c r="SC69"/>
  <c r="SD69" s="1"/>
  <c r="SE68"/>
  <c r="SE67"/>
  <c r="SC67"/>
  <c r="SD67" s="1"/>
  <c r="SE66"/>
  <c r="SE65"/>
  <c r="SC65"/>
  <c r="SD65" s="1"/>
  <c r="SE64"/>
  <c r="SE63"/>
  <c r="SC63"/>
  <c r="SD63" s="1"/>
  <c r="SE62"/>
  <c r="SE61"/>
  <c r="SC61"/>
  <c r="SD61" s="1"/>
  <c r="SE60"/>
  <c r="SF58"/>
  <c r="SE57"/>
  <c r="SE56"/>
  <c r="SC56"/>
  <c r="SD56" s="1"/>
  <c r="SE55"/>
  <c r="SE54"/>
  <c r="SC54"/>
  <c r="SD54" s="1"/>
  <c r="SE53"/>
  <c r="SE52"/>
  <c r="SC52"/>
  <c r="SD52" s="1"/>
  <c r="SE51"/>
  <c r="SE50"/>
  <c r="SC50"/>
  <c r="SD50" s="1"/>
  <c r="SE49"/>
  <c r="SE48"/>
  <c r="SC48"/>
  <c r="SD48" s="1"/>
  <c r="SE47"/>
  <c r="SE46"/>
  <c r="SC46"/>
  <c r="SD46" s="1"/>
  <c r="SE45"/>
  <c r="SE44"/>
  <c r="SC44"/>
  <c r="SD44" s="1"/>
  <c r="SD43" s="1"/>
  <c r="SF42"/>
  <c r="SF56" s="1"/>
  <c r="SE42"/>
  <c r="SC57"/>
  <c r="SD57" s="1"/>
  <c r="SE41"/>
  <c r="SE40"/>
  <c r="SE39"/>
  <c r="SE38"/>
  <c r="SE37"/>
  <c r="SE36"/>
  <c r="SE35"/>
  <c r="SE34"/>
  <c r="SE33"/>
  <c r="SE32"/>
  <c r="SE31"/>
  <c r="SE30"/>
  <c r="SE29"/>
  <c r="SE28"/>
  <c r="SF26"/>
  <c r="SB26"/>
  <c r="SC41" s="1"/>
  <c r="SD41" s="1"/>
  <c r="SE25"/>
  <c r="SE24"/>
  <c r="SE23"/>
  <c r="SE22"/>
  <c r="SE21"/>
  <c r="SE20"/>
  <c r="SE19"/>
  <c r="SE18"/>
  <c r="SE17"/>
  <c r="SE16"/>
  <c r="SE15"/>
  <c r="SE14"/>
  <c r="SE13"/>
  <c r="SE12"/>
  <c r="SF10"/>
  <c r="SF24" s="1"/>
  <c r="SG24" s="1"/>
  <c r="SB10"/>
  <c r="SC25" s="1"/>
  <c r="SD25" s="1"/>
  <c r="RY90"/>
  <c r="RU89"/>
  <c r="RU88"/>
  <c r="RU87"/>
  <c r="RU86"/>
  <c r="RU85"/>
  <c r="RU84"/>
  <c r="RU83"/>
  <c r="RU81"/>
  <c r="RU80"/>
  <c r="RU79"/>
  <c r="RU78"/>
  <c r="RV74"/>
  <c r="RU73"/>
  <c r="RU72"/>
  <c r="RS72"/>
  <c r="RT72" s="1"/>
  <c r="RU71"/>
  <c r="RU70"/>
  <c r="RS70"/>
  <c r="RT70" s="1"/>
  <c r="RU69"/>
  <c r="RU68"/>
  <c r="RS68"/>
  <c r="RT68" s="1"/>
  <c r="RU67"/>
  <c r="RS66"/>
  <c r="RT66" s="1"/>
  <c r="RU66" s="1"/>
  <c r="RU65"/>
  <c r="RU64"/>
  <c r="RS64"/>
  <c r="RT64" s="1"/>
  <c r="RU63"/>
  <c r="RU62"/>
  <c r="RS62"/>
  <c r="RT62" s="1"/>
  <c r="RS60"/>
  <c r="RT60" s="1"/>
  <c r="RU60" s="1"/>
  <c r="RV58"/>
  <c r="RV72" s="1"/>
  <c r="RW72" s="1"/>
  <c r="RU58"/>
  <c r="RW58" s="1"/>
  <c r="RS73"/>
  <c r="RT73" s="1"/>
  <c r="RU57"/>
  <c r="RS57"/>
  <c r="RT57" s="1"/>
  <c r="RU56"/>
  <c r="RU55"/>
  <c r="RS55"/>
  <c r="RT55" s="1"/>
  <c r="RU54"/>
  <c r="RU53"/>
  <c r="RS53"/>
  <c r="RT53" s="1"/>
  <c r="RU52"/>
  <c r="RU51"/>
  <c r="RS51"/>
  <c r="RT51" s="1"/>
  <c r="RU49"/>
  <c r="RS49"/>
  <c r="RT49" s="1"/>
  <c r="RU48"/>
  <c r="RU47"/>
  <c r="RS47"/>
  <c r="RT47" s="1"/>
  <c r="RU46"/>
  <c r="RS45"/>
  <c r="RT45" s="1"/>
  <c r="RU45" s="1"/>
  <c r="RV42"/>
  <c r="RU41"/>
  <c r="RU40"/>
  <c r="RU39"/>
  <c r="RU38"/>
  <c r="RU37"/>
  <c r="RU36"/>
  <c r="RU35"/>
  <c r="RU33"/>
  <c r="RU32"/>
  <c r="RU31"/>
  <c r="RU30"/>
  <c r="RV26"/>
  <c r="RV40" s="1"/>
  <c r="RR26"/>
  <c r="RS41" s="1"/>
  <c r="RT41" s="1"/>
  <c r="RU25"/>
  <c r="RU24"/>
  <c r="RU23"/>
  <c r="RU22"/>
  <c r="RU21"/>
  <c r="RU20"/>
  <c r="RU19"/>
  <c r="RU17"/>
  <c r="RU16"/>
  <c r="RU15"/>
  <c r="RU14"/>
  <c r="RV10"/>
  <c r="RR10"/>
  <c r="RO90"/>
  <c r="RK89"/>
  <c r="RK88"/>
  <c r="RK87"/>
  <c r="RK86"/>
  <c r="RK85"/>
  <c r="RK84"/>
  <c r="RK83"/>
  <c r="RK82"/>
  <c r="RK81"/>
  <c r="RK80"/>
  <c r="RK79"/>
  <c r="RK78"/>
  <c r="RL74"/>
  <c r="RL88" s="1"/>
  <c r="RI89"/>
  <c r="RJ89" s="1"/>
  <c r="RK73"/>
  <c r="RK72"/>
  <c r="RK71"/>
  <c r="RK70"/>
  <c r="RK69"/>
  <c r="RK68"/>
  <c r="RK67"/>
  <c r="RK66"/>
  <c r="RK65"/>
  <c r="RK64"/>
  <c r="RK63"/>
  <c r="RK62"/>
  <c r="RL58"/>
  <c r="RL73" s="1"/>
  <c r="RI72"/>
  <c r="RJ72" s="1"/>
  <c r="RK57"/>
  <c r="RK56"/>
  <c r="RK55"/>
  <c r="RK54"/>
  <c r="RK53"/>
  <c r="RK52"/>
  <c r="RK51"/>
  <c r="RK50"/>
  <c r="RK49"/>
  <c r="RK48"/>
  <c r="RK47"/>
  <c r="RK46"/>
  <c r="RL42"/>
  <c r="RL56" s="1"/>
  <c r="RI57"/>
  <c r="RJ57" s="1"/>
  <c r="RK41"/>
  <c r="RK40"/>
  <c r="RK39"/>
  <c r="RK38"/>
  <c r="RK37"/>
  <c r="RK36"/>
  <c r="RK35"/>
  <c r="RK34"/>
  <c r="RK33"/>
  <c r="RK32"/>
  <c r="RK31"/>
  <c r="RK30"/>
  <c r="RL26"/>
  <c r="RL41" s="1"/>
  <c r="RH26"/>
  <c r="RI40" s="1"/>
  <c r="RJ40" s="1"/>
  <c r="RK25"/>
  <c r="RK24"/>
  <c r="RK23"/>
  <c r="RK22"/>
  <c r="RK21"/>
  <c r="RK20"/>
  <c r="RK19"/>
  <c r="RK18"/>
  <c r="RK17"/>
  <c r="RK16"/>
  <c r="RK15"/>
  <c r="RK14"/>
  <c r="RL10"/>
  <c r="RL24" s="1"/>
  <c r="RH10"/>
  <c r="RI25" s="1"/>
  <c r="RJ25" s="1"/>
  <c r="RE90"/>
  <c r="RA89"/>
  <c r="RA88"/>
  <c r="RA87"/>
  <c r="RA86"/>
  <c r="RA85"/>
  <c r="RA84"/>
  <c r="RA83"/>
  <c r="RA82"/>
  <c r="RA81"/>
  <c r="RA79"/>
  <c r="RA78"/>
  <c r="RB74"/>
  <c r="RB88" s="1"/>
  <c r="QY89"/>
  <c r="QZ89" s="1"/>
  <c r="RA73"/>
  <c r="RA72"/>
  <c r="RA71"/>
  <c r="RA70"/>
  <c r="RA69"/>
  <c r="RA68"/>
  <c r="RA67"/>
  <c r="RA66"/>
  <c r="RA65"/>
  <c r="RA63"/>
  <c r="RA62"/>
  <c r="RB58"/>
  <c r="RB73" s="1"/>
  <c r="QY72"/>
  <c r="QZ72" s="1"/>
  <c r="RA57"/>
  <c r="RA56"/>
  <c r="RA55"/>
  <c r="RA54"/>
  <c r="RA53"/>
  <c r="RA52"/>
  <c r="RA51"/>
  <c r="RA50"/>
  <c r="RA49"/>
  <c r="RA47"/>
  <c r="RA46"/>
  <c r="RB42"/>
  <c r="RB56" s="1"/>
  <c r="QY57"/>
  <c r="QZ57" s="1"/>
  <c r="RA41"/>
  <c r="RA40"/>
  <c r="RA39"/>
  <c r="RA38"/>
  <c r="RA37"/>
  <c r="RA36"/>
  <c r="RA35"/>
  <c r="RA34"/>
  <c r="RA33"/>
  <c r="RA31"/>
  <c r="RA30"/>
  <c r="RB26"/>
  <c r="RB41" s="1"/>
  <c r="QX26"/>
  <c r="QY40" s="1"/>
  <c r="QZ40" s="1"/>
  <c r="RA25"/>
  <c r="RA24"/>
  <c r="RA23"/>
  <c r="RA22"/>
  <c r="RA21"/>
  <c r="RA20"/>
  <c r="RA19"/>
  <c r="RA18"/>
  <c r="RA17"/>
  <c r="RA15"/>
  <c r="RA14"/>
  <c r="RB10"/>
  <c r="RB24" s="1"/>
  <c r="QX10"/>
  <c r="QY25" s="1"/>
  <c r="QZ25" s="1"/>
  <c r="QU90"/>
  <c r="QQ89"/>
  <c r="QQ88"/>
  <c r="QQ87"/>
  <c r="QQ86"/>
  <c r="QQ85"/>
  <c r="QQ84"/>
  <c r="QQ83"/>
  <c r="QQ82"/>
  <c r="QQ81"/>
  <c r="QQ80"/>
  <c r="QQ79"/>
  <c r="QQ78"/>
  <c r="QR74"/>
  <c r="QR88" s="1"/>
  <c r="QO89"/>
  <c r="QP89" s="1"/>
  <c r="QQ73"/>
  <c r="QQ72"/>
  <c r="QQ71"/>
  <c r="QQ70"/>
  <c r="QQ69"/>
  <c r="QQ68"/>
  <c r="QQ67"/>
  <c r="QQ66"/>
  <c r="QQ65"/>
  <c r="QQ64"/>
  <c r="QQ63"/>
  <c r="QQ62"/>
  <c r="QR58"/>
  <c r="QR73" s="1"/>
  <c r="QO72"/>
  <c r="QP72" s="1"/>
  <c r="QQ57"/>
  <c r="QQ56"/>
  <c r="QQ55"/>
  <c r="QQ54"/>
  <c r="QQ53"/>
  <c r="QQ52"/>
  <c r="QQ51"/>
  <c r="QQ50"/>
  <c r="QQ49"/>
  <c r="QQ48"/>
  <c r="QQ47"/>
  <c r="QQ46"/>
  <c r="QR42"/>
  <c r="QR56" s="1"/>
  <c r="QO57"/>
  <c r="QP57" s="1"/>
  <c r="QQ41"/>
  <c r="QQ40"/>
  <c r="QQ39"/>
  <c r="QQ38"/>
  <c r="QQ37"/>
  <c r="QQ36"/>
  <c r="QQ35"/>
  <c r="QQ34"/>
  <c r="QQ33"/>
  <c r="QQ32"/>
  <c r="QQ31"/>
  <c r="QQ30"/>
  <c r="QR26"/>
  <c r="QR41" s="1"/>
  <c r="QN26"/>
  <c r="QO40" s="1"/>
  <c r="QP40" s="1"/>
  <c r="QQ25"/>
  <c r="QQ24"/>
  <c r="QQ23"/>
  <c r="QQ22"/>
  <c r="QQ21"/>
  <c r="QQ20"/>
  <c r="QQ19"/>
  <c r="QQ18"/>
  <c r="QQ17"/>
  <c r="QQ16"/>
  <c r="QQ15"/>
  <c r="QQ14"/>
  <c r="QR10"/>
  <c r="QR24" s="1"/>
  <c r="QN10"/>
  <c r="QO25" s="1"/>
  <c r="QP25" s="1"/>
  <c r="QK90"/>
  <c r="QG89"/>
  <c r="QG88"/>
  <c r="QG87"/>
  <c r="QG86"/>
  <c r="QG85"/>
  <c r="QG84"/>
  <c r="QG83"/>
  <c r="QG82"/>
  <c r="QG81"/>
  <c r="QG80"/>
  <c r="QG79"/>
  <c r="QG78"/>
  <c r="QH74"/>
  <c r="QH88" s="1"/>
  <c r="QE89"/>
  <c r="QF89" s="1"/>
  <c r="QG73"/>
  <c r="QG72"/>
  <c r="QG71"/>
  <c r="QG70"/>
  <c r="QG69"/>
  <c r="QG68"/>
  <c r="QG67"/>
  <c r="QG66"/>
  <c r="QG65"/>
  <c r="QG64"/>
  <c r="QG63"/>
  <c r="QG62"/>
  <c r="QH58"/>
  <c r="QH73" s="1"/>
  <c r="QE72"/>
  <c r="QF72" s="1"/>
  <c r="QG57"/>
  <c r="QG56"/>
  <c r="QG55"/>
  <c r="QG54"/>
  <c r="QG53"/>
  <c r="QG52"/>
  <c r="QG51"/>
  <c r="QG50"/>
  <c r="QG49"/>
  <c r="QG48"/>
  <c r="QG47"/>
  <c r="QG46"/>
  <c r="QH42"/>
  <c r="QH56" s="1"/>
  <c r="QE57"/>
  <c r="QF57" s="1"/>
  <c r="QG41"/>
  <c r="QG40"/>
  <c r="QG39"/>
  <c r="QG38"/>
  <c r="QG37"/>
  <c r="QG36"/>
  <c r="QG35"/>
  <c r="QG34"/>
  <c r="QG33"/>
  <c r="QG32"/>
  <c r="QG31"/>
  <c r="QG30"/>
  <c r="QH26"/>
  <c r="QH41" s="1"/>
  <c r="QD26"/>
  <c r="QE40" s="1"/>
  <c r="QF40" s="1"/>
  <c r="QG25"/>
  <c r="QG24"/>
  <c r="QG23"/>
  <c r="QG22"/>
  <c r="QG21"/>
  <c r="QG20"/>
  <c r="QG19"/>
  <c r="QG18"/>
  <c r="QG17"/>
  <c r="QG16"/>
  <c r="QG15"/>
  <c r="QG14"/>
  <c r="QH10"/>
  <c r="QH24" s="1"/>
  <c r="QD10"/>
  <c r="QE25" s="1"/>
  <c r="QF25" s="1"/>
  <c r="QA90"/>
  <c r="PW89"/>
  <c r="PW88"/>
  <c r="PW87"/>
  <c r="PW86"/>
  <c r="PW85"/>
  <c r="PW84"/>
  <c r="PW83"/>
  <c r="PW82"/>
  <c r="PW81"/>
  <c r="PW80"/>
  <c r="PW79"/>
  <c r="PW78"/>
  <c r="PX74"/>
  <c r="PX88" s="1"/>
  <c r="PU89"/>
  <c r="PV89" s="1"/>
  <c r="PW73"/>
  <c r="PW72"/>
  <c r="PW71"/>
  <c r="PW70"/>
  <c r="PW69"/>
  <c r="PW68"/>
  <c r="PW67"/>
  <c r="PW66"/>
  <c r="PW65"/>
  <c r="PW64"/>
  <c r="PW63"/>
  <c r="PW62"/>
  <c r="PX58"/>
  <c r="PX73" s="1"/>
  <c r="PU72"/>
  <c r="PV72" s="1"/>
  <c r="PW57"/>
  <c r="PW56"/>
  <c r="PW55"/>
  <c r="PW54"/>
  <c r="PW53"/>
  <c r="PW52"/>
  <c r="PW51"/>
  <c r="PW50"/>
  <c r="PW49"/>
  <c r="PW48"/>
  <c r="PW47"/>
  <c r="PW46"/>
  <c r="PX42"/>
  <c r="PX56" s="1"/>
  <c r="PU57"/>
  <c r="PV57" s="1"/>
  <c r="PW41"/>
  <c r="PW40"/>
  <c r="PW39"/>
  <c r="PW38"/>
  <c r="PW37"/>
  <c r="PW36"/>
  <c r="PW35"/>
  <c r="PW34"/>
  <c r="PW33"/>
  <c r="PW32"/>
  <c r="PW31"/>
  <c r="PW30"/>
  <c r="PX26"/>
  <c r="PX41" s="1"/>
  <c r="PT26"/>
  <c r="PU40" s="1"/>
  <c r="PV40" s="1"/>
  <c r="PW25"/>
  <c r="PW24"/>
  <c r="PW23"/>
  <c r="PW22"/>
  <c r="PW21"/>
  <c r="PW20"/>
  <c r="PW19"/>
  <c r="PW18"/>
  <c r="PW17"/>
  <c r="PW16"/>
  <c r="PW15"/>
  <c r="PW14"/>
  <c r="PX10"/>
  <c r="PX24" s="1"/>
  <c r="PT10"/>
  <c r="PU25" s="1"/>
  <c r="PV25" s="1"/>
  <c r="PQ90"/>
  <c r="PM89"/>
  <c r="PM88"/>
  <c r="PK88"/>
  <c r="PL88" s="1"/>
  <c r="PM87"/>
  <c r="PM86"/>
  <c r="PK86"/>
  <c r="PL86" s="1"/>
  <c r="PM85"/>
  <c r="PM84"/>
  <c r="PK84"/>
  <c r="PL84" s="1"/>
  <c r="PM83"/>
  <c r="PM82"/>
  <c r="PK82"/>
  <c r="PL82" s="1"/>
  <c r="PM81"/>
  <c r="PM80"/>
  <c r="PK80"/>
  <c r="PL80" s="1"/>
  <c r="PM79"/>
  <c r="PM78"/>
  <c r="PK78"/>
  <c r="PL78" s="1"/>
  <c r="PK76"/>
  <c r="PL76" s="1"/>
  <c r="PM76" s="1"/>
  <c r="PN74"/>
  <c r="PN88" s="1"/>
  <c r="PO88" s="1"/>
  <c r="PM74"/>
  <c r="PO74" s="1"/>
  <c r="PK89"/>
  <c r="PL89" s="1"/>
  <c r="PM73"/>
  <c r="PM72"/>
  <c r="PM71"/>
  <c r="PM70"/>
  <c r="PM69"/>
  <c r="PM68"/>
  <c r="PM67"/>
  <c r="PM66"/>
  <c r="PM65"/>
  <c r="PM64"/>
  <c r="PM63"/>
  <c r="PM62"/>
  <c r="PN58"/>
  <c r="PM57"/>
  <c r="PM56"/>
  <c r="PK56"/>
  <c r="PL56" s="1"/>
  <c r="PM55"/>
  <c r="PM54"/>
  <c r="PK54"/>
  <c r="PL54" s="1"/>
  <c r="PM53"/>
  <c r="PM52"/>
  <c r="PK52"/>
  <c r="PL52" s="1"/>
  <c r="PM51"/>
  <c r="PM50"/>
  <c r="PK50"/>
  <c r="PL50" s="1"/>
  <c r="PM49"/>
  <c r="PM48"/>
  <c r="PK48"/>
  <c r="PL48" s="1"/>
  <c r="PM47"/>
  <c r="PM46"/>
  <c r="PK46"/>
  <c r="PL46" s="1"/>
  <c r="PK44"/>
  <c r="PL44" s="1"/>
  <c r="PN42"/>
  <c r="PN56" s="1"/>
  <c r="PM42"/>
  <c r="PK57"/>
  <c r="PL57" s="1"/>
  <c r="PM41"/>
  <c r="PM40"/>
  <c r="PM39"/>
  <c r="PM38"/>
  <c r="PM37"/>
  <c r="PM36"/>
  <c r="PM35"/>
  <c r="PM34"/>
  <c r="PM33"/>
  <c r="PM32"/>
  <c r="PM31"/>
  <c r="PM30"/>
  <c r="PN26"/>
  <c r="PJ26"/>
  <c r="PK41" s="1"/>
  <c r="PL41" s="1"/>
  <c r="PM25"/>
  <c r="PM24"/>
  <c r="PM23"/>
  <c r="PM22"/>
  <c r="PM21"/>
  <c r="PM20"/>
  <c r="PM19"/>
  <c r="PM18"/>
  <c r="PM17"/>
  <c r="PM16"/>
  <c r="PM15"/>
  <c r="PM14"/>
  <c r="PN10"/>
  <c r="PN24" s="1"/>
  <c r="PO24" s="1"/>
  <c r="PJ10"/>
  <c r="PK25" s="1"/>
  <c r="PL25" s="1"/>
  <c r="PG90"/>
  <c r="PC89"/>
  <c r="PC88"/>
  <c r="PC87"/>
  <c r="PC86"/>
  <c r="PC85"/>
  <c r="PC84"/>
  <c r="PC83"/>
  <c r="PC82"/>
  <c r="PC81"/>
  <c r="PC80"/>
  <c r="PC78"/>
  <c r="PC77"/>
  <c r="PC76"/>
  <c r="PD74"/>
  <c r="PD88" s="1"/>
  <c r="PA89"/>
  <c r="PB89" s="1"/>
  <c r="PC73"/>
  <c r="PC72"/>
  <c r="PC71"/>
  <c r="PC70"/>
  <c r="PC69"/>
  <c r="PC68"/>
  <c r="PC67"/>
  <c r="PC66"/>
  <c r="PC65"/>
  <c r="PC64"/>
  <c r="PC62"/>
  <c r="PC61"/>
  <c r="PC60"/>
  <c r="PD58"/>
  <c r="PD73" s="1"/>
  <c r="PA72"/>
  <c r="PB72" s="1"/>
  <c r="PC57"/>
  <c r="PC56"/>
  <c r="PC55"/>
  <c r="PC54"/>
  <c r="PC53"/>
  <c r="PC52"/>
  <c r="PC51"/>
  <c r="PC50"/>
  <c r="PC49"/>
  <c r="PC48"/>
  <c r="PC46"/>
  <c r="PC45"/>
  <c r="PC44"/>
  <c r="PD42"/>
  <c r="PD56" s="1"/>
  <c r="PA57"/>
  <c r="PB57" s="1"/>
  <c r="PC41"/>
  <c r="PC40"/>
  <c r="PC39"/>
  <c r="PC38"/>
  <c r="PC37"/>
  <c r="PC36"/>
  <c r="PC35"/>
  <c r="PC34"/>
  <c r="PC33"/>
  <c r="PC32"/>
  <c r="PC30"/>
  <c r="PC29"/>
  <c r="PC28"/>
  <c r="PD26"/>
  <c r="PD41" s="1"/>
  <c r="OZ26"/>
  <c r="PA40" s="1"/>
  <c r="PB40" s="1"/>
  <c r="PC25"/>
  <c r="PC24"/>
  <c r="PC23"/>
  <c r="PC22"/>
  <c r="PC21"/>
  <c r="PC20"/>
  <c r="PC19"/>
  <c r="PC18"/>
  <c r="PC17"/>
  <c r="PC16"/>
  <c r="PC14"/>
  <c r="PC13"/>
  <c r="PC12"/>
  <c r="PD10"/>
  <c r="PD24" s="1"/>
  <c r="OZ10"/>
  <c r="PA25" s="1"/>
  <c r="PB25" s="1"/>
  <c r="OW90"/>
  <c r="OS89"/>
  <c r="OS88"/>
  <c r="OQ88"/>
  <c r="OR88" s="1"/>
  <c r="OS87"/>
  <c r="OS86"/>
  <c r="OQ86"/>
  <c r="OR86" s="1"/>
  <c r="OS85"/>
  <c r="OS84"/>
  <c r="OQ84"/>
  <c r="OR84" s="1"/>
  <c r="OS83"/>
  <c r="OS82"/>
  <c r="OQ82"/>
  <c r="OR82" s="1"/>
  <c r="OS81"/>
  <c r="OS80"/>
  <c r="OQ80"/>
  <c r="OR80" s="1"/>
  <c r="OS79"/>
  <c r="OS78"/>
  <c r="OQ78"/>
  <c r="OR78" s="1"/>
  <c r="OQ76"/>
  <c r="OR76" s="1"/>
  <c r="OS76" s="1"/>
  <c r="OT74"/>
  <c r="OT88" s="1"/>
  <c r="OU88" s="1"/>
  <c r="OS74"/>
  <c r="OU74" s="1"/>
  <c r="OQ89"/>
  <c r="OR89" s="1"/>
  <c r="OS73"/>
  <c r="OS72"/>
  <c r="OS71"/>
  <c r="OS70"/>
  <c r="OS69"/>
  <c r="OS68"/>
  <c r="OS67"/>
  <c r="OS66"/>
  <c r="OS65"/>
  <c r="OS64"/>
  <c r="OS63"/>
  <c r="OS62"/>
  <c r="OT58"/>
  <c r="OS57"/>
  <c r="OS56"/>
  <c r="OQ56"/>
  <c r="OR56" s="1"/>
  <c r="OS55"/>
  <c r="OS54"/>
  <c r="OQ54"/>
  <c r="OR54" s="1"/>
  <c r="OS53"/>
  <c r="OS52"/>
  <c r="OQ52"/>
  <c r="OR52" s="1"/>
  <c r="OS51"/>
  <c r="OS50"/>
  <c r="OQ50"/>
  <c r="OR50" s="1"/>
  <c r="OS49"/>
  <c r="OS48"/>
  <c r="OQ48"/>
  <c r="OR48" s="1"/>
  <c r="OS47"/>
  <c r="OS46"/>
  <c r="OQ46"/>
  <c r="OR46" s="1"/>
  <c r="OQ44"/>
  <c r="OR44" s="1"/>
  <c r="OT42"/>
  <c r="OT56" s="1"/>
  <c r="OS42"/>
  <c r="OQ57"/>
  <c r="OR57" s="1"/>
  <c r="OS41"/>
  <c r="OS40"/>
  <c r="OS39"/>
  <c r="OS38"/>
  <c r="OS37"/>
  <c r="OS36"/>
  <c r="OS35"/>
  <c r="OS34"/>
  <c r="OS33"/>
  <c r="OS32"/>
  <c r="OS31"/>
  <c r="OS30"/>
  <c r="OT26"/>
  <c r="OP26"/>
  <c r="OQ41" s="1"/>
  <c r="OR41" s="1"/>
  <c r="OS25"/>
  <c r="OS24"/>
  <c r="OS23"/>
  <c r="OS22"/>
  <c r="OS21"/>
  <c r="OS20"/>
  <c r="OS19"/>
  <c r="OS18"/>
  <c r="OS17"/>
  <c r="OS16"/>
  <c r="OS15"/>
  <c r="OS14"/>
  <c r="OT10"/>
  <c r="OT24" s="1"/>
  <c r="OP10"/>
  <c r="OQ25" s="1"/>
  <c r="OR25" s="1"/>
  <c r="OM90"/>
  <c r="OI89"/>
  <c r="OI88"/>
  <c r="OI87"/>
  <c r="OI86"/>
  <c r="OI85"/>
  <c r="OI84"/>
  <c r="OI83"/>
  <c r="OI82"/>
  <c r="OI81"/>
  <c r="OI79"/>
  <c r="OI78"/>
  <c r="OI76"/>
  <c r="OJ74"/>
  <c r="OJ88" s="1"/>
  <c r="OG89"/>
  <c r="OH89" s="1"/>
  <c r="OI73"/>
  <c r="OI72"/>
  <c r="OI71"/>
  <c r="OI70"/>
  <c r="OI69"/>
  <c r="OI68"/>
  <c r="OI67"/>
  <c r="OI66"/>
  <c r="OI65"/>
  <c r="OI63"/>
  <c r="OI62"/>
  <c r="OI60"/>
  <c r="OJ58"/>
  <c r="OJ73" s="1"/>
  <c r="OG72"/>
  <c r="OH72" s="1"/>
  <c r="OI57"/>
  <c r="OI56"/>
  <c r="OI55"/>
  <c r="OI54"/>
  <c r="OI53"/>
  <c r="OI52"/>
  <c r="OI51"/>
  <c r="OI50"/>
  <c r="OI49"/>
  <c r="OI47"/>
  <c r="OI46"/>
  <c r="OI44"/>
  <c r="OJ42"/>
  <c r="OJ56" s="1"/>
  <c r="OG57"/>
  <c r="OH57" s="1"/>
  <c r="OI41"/>
  <c r="OI40"/>
  <c r="OI39"/>
  <c r="OI38"/>
  <c r="OI37"/>
  <c r="OI36"/>
  <c r="OI35"/>
  <c r="OI34"/>
  <c r="OI33"/>
  <c r="OI31"/>
  <c r="OI30"/>
  <c r="OI28"/>
  <c r="OJ26"/>
  <c r="OJ41" s="1"/>
  <c r="OF26"/>
  <c r="OG40" s="1"/>
  <c r="OH40" s="1"/>
  <c r="OI25"/>
  <c r="OI24"/>
  <c r="OI23"/>
  <c r="OI22"/>
  <c r="OI21"/>
  <c r="OI20"/>
  <c r="OI19"/>
  <c r="OI18"/>
  <c r="OI17"/>
  <c r="OI15"/>
  <c r="OI14"/>
  <c r="OI12"/>
  <c r="OJ10"/>
  <c r="OJ24" s="1"/>
  <c r="OF10"/>
  <c r="OG25" s="1"/>
  <c r="OH25" s="1"/>
  <c r="OC90"/>
  <c r="NY89"/>
  <c r="NY88"/>
  <c r="NY87"/>
  <c r="NY86"/>
  <c r="NY85"/>
  <c r="NY83"/>
  <c r="NY82"/>
  <c r="NY81"/>
  <c r="NY80"/>
  <c r="NY79"/>
  <c r="NY76"/>
  <c r="NZ74"/>
  <c r="NZ88" s="1"/>
  <c r="NW89"/>
  <c r="NX89" s="1"/>
  <c r="NY73"/>
  <c r="NY72"/>
  <c r="NY71"/>
  <c r="NY70"/>
  <c r="NY69"/>
  <c r="NY67"/>
  <c r="NY66"/>
  <c r="NY65"/>
  <c r="NY64"/>
  <c r="NY63"/>
  <c r="NY60"/>
  <c r="NZ58"/>
  <c r="NZ73" s="1"/>
  <c r="NW72"/>
  <c r="NX72" s="1"/>
  <c r="NY57"/>
  <c r="NY56"/>
  <c r="NY55"/>
  <c r="NY54"/>
  <c r="NY53"/>
  <c r="NY51"/>
  <c r="NY50"/>
  <c r="NY49"/>
  <c r="NY48"/>
  <c r="NY47"/>
  <c r="NY44"/>
  <c r="NZ42"/>
  <c r="NZ56" s="1"/>
  <c r="NW57"/>
  <c r="NX57" s="1"/>
  <c r="NY41"/>
  <c r="NY40"/>
  <c r="NY39"/>
  <c r="NY38"/>
  <c r="NY37"/>
  <c r="NY35"/>
  <c r="NY34"/>
  <c r="NY33"/>
  <c r="NY32"/>
  <c r="NY31"/>
  <c r="NY28"/>
  <c r="NZ26"/>
  <c r="NZ41" s="1"/>
  <c r="NV26"/>
  <c r="NW40" s="1"/>
  <c r="NX40" s="1"/>
  <c r="NY25"/>
  <c r="NY24"/>
  <c r="NY23"/>
  <c r="NY22"/>
  <c r="NY21"/>
  <c r="NY19"/>
  <c r="NY18"/>
  <c r="NY17"/>
  <c r="NY16"/>
  <c r="NY15"/>
  <c r="NY12"/>
  <c r="NZ10"/>
  <c r="NZ24" s="1"/>
  <c r="NV10"/>
  <c r="NW25" s="1"/>
  <c r="NX25" s="1"/>
  <c r="NS90"/>
  <c r="NO89"/>
  <c r="NO87"/>
  <c r="NO86"/>
  <c r="NO85"/>
  <c r="NO84"/>
  <c r="NO83"/>
  <c r="NO82"/>
  <c r="NO81"/>
  <c r="NO80"/>
  <c r="NO79"/>
  <c r="NO78"/>
  <c r="NP74"/>
  <c r="NP88" s="1"/>
  <c r="NM89"/>
  <c r="NN89" s="1"/>
  <c r="NO73"/>
  <c r="NO71"/>
  <c r="NO70"/>
  <c r="NO69"/>
  <c r="NO68"/>
  <c r="NO67"/>
  <c r="NO66"/>
  <c r="NO65"/>
  <c r="NO64"/>
  <c r="NO63"/>
  <c r="NO62"/>
  <c r="NP58"/>
  <c r="NP73" s="1"/>
  <c r="NM72"/>
  <c r="NN72" s="1"/>
  <c r="NO72" s="1"/>
  <c r="NO57"/>
  <c r="NO55"/>
  <c r="NO54"/>
  <c r="NO53"/>
  <c r="NO52"/>
  <c r="NO51"/>
  <c r="NO50"/>
  <c r="NO49"/>
  <c r="NO48"/>
  <c r="NO47"/>
  <c r="NO46"/>
  <c r="NP42"/>
  <c r="NP56" s="1"/>
  <c r="NM57"/>
  <c r="NN57" s="1"/>
  <c r="NO41"/>
  <c r="NO39"/>
  <c r="NO38"/>
  <c r="NO37"/>
  <c r="NO36"/>
  <c r="NO35"/>
  <c r="NO34"/>
  <c r="NO33"/>
  <c r="NO32"/>
  <c r="NO31"/>
  <c r="NO30"/>
  <c r="NP26"/>
  <c r="NP41" s="1"/>
  <c r="NL26"/>
  <c r="NM40" s="1"/>
  <c r="NN40" s="1"/>
  <c r="NO40" s="1"/>
  <c r="NO25"/>
  <c r="NO23"/>
  <c r="NO22"/>
  <c r="NO21"/>
  <c r="NO20"/>
  <c r="NO19"/>
  <c r="NO18"/>
  <c r="NO17"/>
  <c r="NO16"/>
  <c r="NO15"/>
  <c r="NO14"/>
  <c r="NP10"/>
  <c r="NP24" s="1"/>
  <c r="NL10"/>
  <c r="NM25" s="1"/>
  <c r="NN25" s="1"/>
  <c r="NI90"/>
  <c r="NE89"/>
  <c r="NE88"/>
  <c r="NE87"/>
  <c r="NE86"/>
  <c r="NE85"/>
  <c r="NE84"/>
  <c r="NE83"/>
  <c r="NE82"/>
  <c r="NE81"/>
  <c r="NE80"/>
  <c r="NE79"/>
  <c r="NE78"/>
  <c r="NF74"/>
  <c r="NF88" s="1"/>
  <c r="NC89"/>
  <c r="ND89" s="1"/>
  <c r="NE73"/>
  <c r="NE72"/>
  <c r="NE71"/>
  <c r="NE70"/>
  <c r="NE69"/>
  <c r="NE68"/>
  <c r="NE67"/>
  <c r="NE66"/>
  <c r="NE65"/>
  <c r="NE64"/>
  <c r="NE63"/>
  <c r="NE62"/>
  <c r="NF58"/>
  <c r="NF73" s="1"/>
  <c r="NC72"/>
  <c r="ND72" s="1"/>
  <c r="NE57"/>
  <c r="NE56"/>
  <c r="NE55"/>
  <c r="NE54"/>
  <c r="NE53"/>
  <c r="NE52"/>
  <c r="NE51"/>
  <c r="NE50"/>
  <c r="NE49"/>
  <c r="NE48"/>
  <c r="NE47"/>
  <c r="NE46"/>
  <c r="NF42"/>
  <c r="NF56" s="1"/>
  <c r="NC57"/>
  <c r="ND57" s="1"/>
  <c r="NE41"/>
  <c r="NE40"/>
  <c r="NE39"/>
  <c r="NE38"/>
  <c r="NE37"/>
  <c r="NE36"/>
  <c r="NE35"/>
  <c r="NE34"/>
  <c r="NE33"/>
  <c r="NE32"/>
  <c r="NE31"/>
  <c r="NE30"/>
  <c r="NF26"/>
  <c r="NF41" s="1"/>
  <c r="NB26"/>
  <c r="NC40" s="1"/>
  <c r="ND40" s="1"/>
  <c r="NE25"/>
  <c r="NE24"/>
  <c r="NE23"/>
  <c r="NE22"/>
  <c r="NE21"/>
  <c r="NE20"/>
  <c r="NE19"/>
  <c r="NE18"/>
  <c r="NE17"/>
  <c r="NE16"/>
  <c r="NE15"/>
  <c r="NE14"/>
  <c r="NF10"/>
  <c r="NF24" s="1"/>
  <c r="NB10"/>
  <c r="NC25" s="1"/>
  <c r="ND25" s="1"/>
  <c r="MY90"/>
  <c r="MU89"/>
  <c r="MU88"/>
  <c r="MU87"/>
  <c r="MU86"/>
  <c r="MU85"/>
  <c r="MU81"/>
  <c r="MU80"/>
  <c r="MU79"/>
  <c r="MU78"/>
  <c r="MU76"/>
  <c r="MV74"/>
  <c r="MV88" s="1"/>
  <c r="MS89"/>
  <c r="MT89" s="1"/>
  <c r="MU73"/>
  <c r="MU72"/>
  <c r="MU71"/>
  <c r="MU70"/>
  <c r="MU69"/>
  <c r="MU65"/>
  <c r="MU64"/>
  <c r="MU63"/>
  <c r="MU62"/>
  <c r="MU60"/>
  <c r="MV58"/>
  <c r="MV73" s="1"/>
  <c r="MS72"/>
  <c r="MT72" s="1"/>
  <c r="MU57"/>
  <c r="MU56"/>
  <c r="MU55"/>
  <c r="MU54"/>
  <c r="MU53"/>
  <c r="MU49"/>
  <c r="MU48"/>
  <c r="MU47"/>
  <c r="MU46"/>
  <c r="MU44"/>
  <c r="MV42"/>
  <c r="MV56" s="1"/>
  <c r="MS57"/>
  <c r="MT57" s="1"/>
  <c r="MU41"/>
  <c r="MU40"/>
  <c r="MU39"/>
  <c r="MU38"/>
  <c r="MU37"/>
  <c r="MU33"/>
  <c r="MU32"/>
  <c r="MU31"/>
  <c r="MU30"/>
  <c r="MU28"/>
  <c r="MV26"/>
  <c r="MV41" s="1"/>
  <c r="MR26"/>
  <c r="MS40" s="1"/>
  <c r="MT40" s="1"/>
  <c r="MU25"/>
  <c r="MU24"/>
  <c r="MU23"/>
  <c r="MU22"/>
  <c r="MU21"/>
  <c r="MU17"/>
  <c r="MU16"/>
  <c r="MU15"/>
  <c r="MU14"/>
  <c r="MU12"/>
  <c r="MV10"/>
  <c r="MV24" s="1"/>
  <c r="MR10"/>
  <c r="MS25" s="1"/>
  <c r="MT25" s="1"/>
  <c r="MO90"/>
  <c r="MK89"/>
  <c r="MK87"/>
  <c r="MK86"/>
  <c r="MK85"/>
  <c r="MK84"/>
  <c r="MK83"/>
  <c r="MK81"/>
  <c r="MK80"/>
  <c r="MK79"/>
  <c r="MK78"/>
  <c r="ML74"/>
  <c r="ML88" s="1"/>
  <c r="MI89"/>
  <c r="MJ89" s="1"/>
  <c r="MK73"/>
  <c r="MK71"/>
  <c r="MK70"/>
  <c r="MK69"/>
  <c r="MK68"/>
  <c r="MK67"/>
  <c r="MK65"/>
  <c r="MK64"/>
  <c r="MK63"/>
  <c r="MK62"/>
  <c r="ML58"/>
  <c r="ML73" s="1"/>
  <c r="MI72"/>
  <c r="MJ72" s="1"/>
  <c r="MK72" s="1"/>
  <c r="MK57"/>
  <c r="MK55"/>
  <c r="MK54"/>
  <c r="MK53"/>
  <c r="MK52"/>
  <c r="MK51"/>
  <c r="MK49"/>
  <c r="MK48"/>
  <c r="MK47"/>
  <c r="MK46"/>
  <c r="ML42"/>
  <c r="ML56" s="1"/>
  <c r="MI57"/>
  <c r="MJ57" s="1"/>
  <c r="MK41"/>
  <c r="MK39"/>
  <c r="MK38"/>
  <c r="MK37"/>
  <c r="MK36"/>
  <c r="MK35"/>
  <c r="MK33"/>
  <c r="MK32"/>
  <c r="MK31"/>
  <c r="MK30"/>
  <c r="ML26"/>
  <c r="ML41" s="1"/>
  <c r="MH26"/>
  <c r="MI40" s="1"/>
  <c r="MJ40" s="1"/>
  <c r="MK40" s="1"/>
  <c r="MK25"/>
  <c r="MK23"/>
  <c r="MK22"/>
  <c r="MK21"/>
  <c r="MK20"/>
  <c r="MK19"/>
  <c r="MK17"/>
  <c r="MK16"/>
  <c r="MK15"/>
  <c r="MK14"/>
  <c r="ML10"/>
  <c r="ML24" s="1"/>
  <c r="MH10"/>
  <c r="MI25" s="1"/>
  <c r="MJ25" s="1"/>
  <c r="ME90"/>
  <c r="MA89"/>
  <c r="MA88"/>
  <c r="MA87"/>
  <c r="MA86"/>
  <c r="MA85"/>
  <c r="MA84"/>
  <c r="MA83"/>
  <c r="MA82"/>
  <c r="MA81"/>
  <c r="MA80"/>
  <c r="MA79"/>
  <c r="MA78"/>
  <c r="MB74"/>
  <c r="MB88" s="1"/>
  <c r="LY89"/>
  <c r="LZ89" s="1"/>
  <c r="MA73"/>
  <c r="MA72"/>
  <c r="MA71"/>
  <c r="MA70"/>
  <c r="MA69"/>
  <c r="MA68"/>
  <c r="MA67"/>
  <c r="MA66"/>
  <c r="MA65"/>
  <c r="MA64"/>
  <c r="MA63"/>
  <c r="MA62"/>
  <c r="MB58"/>
  <c r="MB73" s="1"/>
  <c r="LY72"/>
  <c r="LZ72" s="1"/>
  <c r="MA57"/>
  <c r="MA56"/>
  <c r="MA55"/>
  <c r="MA54"/>
  <c r="MA53"/>
  <c r="MA52"/>
  <c r="MA51"/>
  <c r="MA50"/>
  <c r="MA49"/>
  <c r="MA48"/>
  <c r="MA47"/>
  <c r="MA46"/>
  <c r="MB42"/>
  <c r="MB56" s="1"/>
  <c r="LY57"/>
  <c r="LZ57" s="1"/>
  <c r="MA41"/>
  <c r="MA40"/>
  <c r="MA39"/>
  <c r="MA38"/>
  <c r="MA37"/>
  <c r="MA36"/>
  <c r="MA35"/>
  <c r="MA34"/>
  <c r="MA33"/>
  <c r="MA32"/>
  <c r="MA31"/>
  <c r="MA30"/>
  <c r="MB26"/>
  <c r="MB41" s="1"/>
  <c r="LX26"/>
  <c r="LY40" s="1"/>
  <c r="LZ40" s="1"/>
  <c r="MA25"/>
  <c r="MA24"/>
  <c r="MA23"/>
  <c r="MA22"/>
  <c r="MA21"/>
  <c r="MA20"/>
  <c r="MA19"/>
  <c r="MA18"/>
  <c r="MA17"/>
  <c r="MA16"/>
  <c r="MA15"/>
  <c r="MA14"/>
  <c r="MB10"/>
  <c r="MB24" s="1"/>
  <c r="LX10"/>
  <c r="LY25" s="1"/>
  <c r="LZ25" s="1"/>
  <c r="LU90"/>
  <c r="LQ89"/>
  <c r="LQ88"/>
  <c r="LQ87"/>
  <c r="LQ86"/>
  <c r="LQ85"/>
  <c r="LQ84"/>
  <c r="LQ83"/>
  <c r="LQ82"/>
  <c r="LQ81"/>
  <c r="LQ80"/>
  <c r="LQ79"/>
  <c r="LQ78"/>
  <c r="LR74"/>
  <c r="LR88" s="1"/>
  <c r="LS88" s="1"/>
  <c r="LO89"/>
  <c r="LP89" s="1"/>
  <c r="LQ73"/>
  <c r="LQ72"/>
  <c r="LQ71"/>
  <c r="LQ70"/>
  <c r="LQ69"/>
  <c r="LQ68"/>
  <c r="LQ67"/>
  <c r="LQ66"/>
  <c r="LQ65"/>
  <c r="LQ64"/>
  <c r="LQ63"/>
  <c r="LQ62"/>
  <c r="LR58"/>
  <c r="LQ57"/>
  <c r="LQ56"/>
  <c r="LQ55"/>
  <c r="LQ54"/>
  <c r="LQ53"/>
  <c r="LQ52"/>
  <c r="LQ51"/>
  <c r="LQ50"/>
  <c r="LQ49"/>
  <c r="LQ48"/>
  <c r="LQ47"/>
  <c r="LQ46"/>
  <c r="LR42"/>
  <c r="LR56" s="1"/>
  <c r="LO57"/>
  <c r="LP57" s="1"/>
  <c r="LQ41"/>
  <c r="LQ40"/>
  <c r="LQ39"/>
  <c r="LQ38"/>
  <c r="LQ37"/>
  <c r="LQ36"/>
  <c r="LQ35"/>
  <c r="LQ34"/>
  <c r="LQ33"/>
  <c r="LQ32"/>
  <c r="LQ31"/>
  <c r="LQ30"/>
  <c r="LR26"/>
  <c r="LN26"/>
  <c r="LO41" s="1"/>
  <c r="LP41" s="1"/>
  <c r="LQ25"/>
  <c r="LQ24"/>
  <c r="LQ23"/>
  <c r="LQ22"/>
  <c r="LQ21"/>
  <c r="LQ20"/>
  <c r="LQ19"/>
  <c r="LQ18"/>
  <c r="LQ17"/>
  <c r="LQ16"/>
  <c r="LQ15"/>
  <c r="LQ14"/>
  <c r="LR10"/>
  <c r="LR24" s="1"/>
  <c r="LS24" s="1"/>
  <c r="LN10"/>
  <c r="LO25" s="1"/>
  <c r="LP25" s="1"/>
  <c r="LK90"/>
  <c r="LG89"/>
  <c r="LG88"/>
  <c r="LG87"/>
  <c r="LG86"/>
  <c r="LG85"/>
  <c r="LG84"/>
  <c r="LG83"/>
  <c r="LG82"/>
  <c r="LG81"/>
  <c r="LG80"/>
  <c r="LG79"/>
  <c r="LG78"/>
  <c r="LH74"/>
  <c r="LH88" s="1"/>
  <c r="LE89"/>
  <c r="LF89" s="1"/>
  <c r="LG73"/>
  <c r="LG72"/>
  <c r="LG71"/>
  <c r="LG70"/>
  <c r="LG69"/>
  <c r="LG68"/>
  <c r="LG67"/>
  <c r="LG66"/>
  <c r="LG65"/>
  <c r="LG64"/>
  <c r="LG63"/>
  <c r="LG62"/>
  <c r="LH58"/>
  <c r="LH73" s="1"/>
  <c r="LE72"/>
  <c r="LF72" s="1"/>
  <c r="LG57"/>
  <c r="LG56"/>
  <c r="LG55"/>
  <c r="LG54"/>
  <c r="LG53"/>
  <c r="LG52"/>
  <c r="LG51"/>
  <c r="LG50"/>
  <c r="LG49"/>
  <c r="LG48"/>
  <c r="LG47"/>
  <c r="LG46"/>
  <c r="LH42"/>
  <c r="LH56" s="1"/>
  <c r="LE57"/>
  <c r="LF57" s="1"/>
  <c r="LG41"/>
  <c r="LG40"/>
  <c r="LG39"/>
  <c r="LG38"/>
  <c r="LG37"/>
  <c r="LG36"/>
  <c r="LG35"/>
  <c r="LG34"/>
  <c r="LG33"/>
  <c r="LG32"/>
  <c r="LG31"/>
  <c r="LG30"/>
  <c r="LH26"/>
  <c r="LH41" s="1"/>
  <c r="LD26"/>
  <c r="LE40" s="1"/>
  <c r="LF40" s="1"/>
  <c r="LG25"/>
  <c r="LG24"/>
  <c r="LG23"/>
  <c r="LG22"/>
  <c r="LG21"/>
  <c r="LG20"/>
  <c r="LG19"/>
  <c r="LG18"/>
  <c r="LG17"/>
  <c r="LG16"/>
  <c r="LG15"/>
  <c r="LG14"/>
  <c r="LH10"/>
  <c r="LH24" s="1"/>
  <c r="LD10"/>
  <c r="LE25" s="1"/>
  <c r="LF25" s="1"/>
  <c r="LA90"/>
  <c r="KW89"/>
  <c r="KW88"/>
  <c r="KW87"/>
  <c r="KW86"/>
  <c r="KW85"/>
  <c r="KW84"/>
  <c r="KW83"/>
  <c r="KW81"/>
  <c r="KW80"/>
  <c r="KW79"/>
  <c r="KW78"/>
  <c r="KX74"/>
  <c r="KX88" s="1"/>
  <c r="KY88" s="1"/>
  <c r="KU89"/>
  <c r="KV89" s="1"/>
  <c r="KW73"/>
  <c r="KW72"/>
  <c r="KW71"/>
  <c r="KW70"/>
  <c r="KW69"/>
  <c r="KW68"/>
  <c r="KW67"/>
  <c r="KW65"/>
  <c r="KW64"/>
  <c r="KW63"/>
  <c r="KW62"/>
  <c r="KX58"/>
  <c r="KU71"/>
  <c r="KV71" s="1"/>
  <c r="KW57"/>
  <c r="KW56"/>
  <c r="KW55"/>
  <c r="KW54"/>
  <c r="KW53"/>
  <c r="KW52"/>
  <c r="KW51"/>
  <c r="KW49"/>
  <c r="KW48"/>
  <c r="KW47"/>
  <c r="KW46"/>
  <c r="KX42"/>
  <c r="KX56" s="1"/>
  <c r="KU57"/>
  <c r="KV57" s="1"/>
  <c r="KW41"/>
  <c r="KW40"/>
  <c r="KW39"/>
  <c r="KW38"/>
  <c r="KW37"/>
  <c r="KW36"/>
  <c r="KW35"/>
  <c r="KW33"/>
  <c r="KW32"/>
  <c r="KW31"/>
  <c r="KW30"/>
  <c r="KX26"/>
  <c r="KT26"/>
  <c r="KU41" s="1"/>
  <c r="KV41" s="1"/>
  <c r="KW25"/>
  <c r="KW24"/>
  <c r="KW23"/>
  <c r="KW22"/>
  <c r="KW21"/>
  <c r="KW20"/>
  <c r="KW19"/>
  <c r="KW17"/>
  <c r="KW16"/>
  <c r="KW15"/>
  <c r="KW14"/>
  <c r="KX10"/>
  <c r="KX24" s="1"/>
  <c r="KY24" s="1"/>
  <c r="KT10"/>
  <c r="KU25" s="1"/>
  <c r="KV25" s="1"/>
  <c r="KQ90"/>
  <c r="KM89"/>
  <c r="KM88"/>
  <c r="KM87"/>
  <c r="KM86"/>
  <c r="KM85"/>
  <c r="KM84"/>
  <c r="KM83"/>
  <c r="KM81"/>
  <c r="KM80"/>
  <c r="KM79"/>
  <c r="KM78"/>
  <c r="KN74"/>
  <c r="KM73"/>
  <c r="KM72"/>
  <c r="KM71"/>
  <c r="KM70"/>
  <c r="KM69"/>
  <c r="KM68"/>
  <c r="KM67"/>
  <c r="KM65"/>
  <c r="KM64"/>
  <c r="KM63"/>
  <c r="KM62"/>
  <c r="KN58"/>
  <c r="KN72" s="1"/>
  <c r="KO72" s="1"/>
  <c r="KK73"/>
  <c r="KL73" s="1"/>
  <c r="KM57"/>
  <c r="KM56"/>
  <c r="KM55"/>
  <c r="KM54"/>
  <c r="KM53"/>
  <c r="KM52"/>
  <c r="KM51"/>
  <c r="KM49"/>
  <c r="KM48"/>
  <c r="KM47"/>
  <c r="KM46"/>
  <c r="KN42"/>
  <c r="KK57"/>
  <c r="KL57" s="1"/>
  <c r="KM41"/>
  <c r="KM40"/>
  <c r="KM39"/>
  <c r="KM38"/>
  <c r="KM37"/>
  <c r="KM36"/>
  <c r="KM35"/>
  <c r="KM33"/>
  <c r="KM32"/>
  <c r="KM31"/>
  <c r="KM30"/>
  <c r="KN26"/>
  <c r="KN40" s="1"/>
  <c r="KJ26"/>
  <c r="KK41" s="1"/>
  <c r="KL41" s="1"/>
  <c r="KM25"/>
  <c r="KM24"/>
  <c r="KM23"/>
  <c r="KM22"/>
  <c r="KM21"/>
  <c r="KM20"/>
  <c r="KM19"/>
  <c r="KM17"/>
  <c r="KM16"/>
  <c r="KM15"/>
  <c r="KM14"/>
  <c r="KN10"/>
  <c r="KJ10"/>
  <c r="KG90"/>
  <c r="KC89"/>
  <c r="KC88"/>
  <c r="KC87"/>
  <c r="KC86"/>
  <c r="KC85"/>
  <c r="KC84"/>
  <c r="KC83"/>
  <c r="KC82"/>
  <c r="KC81"/>
  <c r="KC80"/>
  <c r="KC79"/>
  <c r="KC78"/>
  <c r="KD74"/>
  <c r="KD88" s="1"/>
  <c r="KA89"/>
  <c r="KB89" s="1"/>
  <c r="KC73"/>
  <c r="KC72"/>
  <c r="KC71"/>
  <c r="KC70"/>
  <c r="KC69"/>
  <c r="KC68"/>
  <c r="KC67"/>
  <c r="KC66"/>
  <c r="KC65"/>
  <c r="KC64"/>
  <c r="KC63"/>
  <c r="KC62"/>
  <c r="KD58"/>
  <c r="KD73" s="1"/>
  <c r="KA72"/>
  <c r="KB72" s="1"/>
  <c r="KC57"/>
  <c r="KC56"/>
  <c r="KC55"/>
  <c r="KC54"/>
  <c r="KC53"/>
  <c r="KC52"/>
  <c r="KC51"/>
  <c r="KC50"/>
  <c r="KC49"/>
  <c r="KC48"/>
  <c r="KC47"/>
  <c r="KC46"/>
  <c r="KD42"/>
  <c r="KD56" s="1"/>
  <c r="KA57"/>
  <c r="KB57" s="1"/>
  <c r="KC41"/>
  <c r="KC40"/>
  <c r="KC39"/>
  <c r="KC38"/>
  <c r="KC37"/>
  <c r="KC36"/>
  <c r="KC35"/>
  <c r="KC34"/>
  <c r="KC33"/>
  <c r="KC32"/>
  <c r="KC31"/>
  <c r="KC30"/>
  <c r="KD26"/>
  <c r="KD41" s="1"/>
  <c r="JZ26"/>
  <c r="KA40" s="1"/>
  <c r="KB40" s="1"/>
  <c r="KC25"/>
  <c r="KC24"/>
  <c r="KC23"/>
  <c r="KC22"/>
  <c r="KC21"/>
  <c r="KC20"/>
  <c r="KC19"/>
  <c r="KC18"/>
  <c r="KC17"/>
  <c r="KC16"/>
  <c r="KC15"/>
  <c r="KC14"/>
  <c r="KD10"/>
  <c r="KD24" s="1"/>
  <c r="JZ10"/>
  <c r="KA25" s="1"/>
  <c r="KB25" s="1"/>
  <c r="JW90"/>
  <c r="JS89"/>
  <c r="JS88"/>
  <c r="JS87"/>
  <c r="JS86"/>
  <c r="JS85"/>
  <c r="JS84"/>
  <c r="JS83"/>
  <c r="JS82"/>
  <c r="JS81"/>
  <c r="JS80"/>
  <c r="JS79"/>
  <c r="JS78"/>
  <c r="JT74"/>
  <c r="JT88" s="1"/>
  <c r="JQ89"/>
  <c r="JR89" s="1"/>
  <c r="JS73"/>
  <c r="JS72"/>
  <c r="JS71"/>
  <c r="JS70"/>
  <c r="JS69"/>
  <c r="JS68"/>
  <c r="JS67"/>
  <c r="JS66"/>
  <c r="JS65"/>
  <c r="JS64"/>
  <c r="JS63"/>
  <c r="JS62"/>
  <c r="JT58"/>
  <c r="JQ63"/>
  <c r="JR63" s="1"/>
  <c r="JS57"/>
  <c r="JS56"/>
  <c r="JS55"/>
  <c r="JS54"/>
  <c r="JS53"/>
  <c r="JS52"/>
  <c r="JS51"/>
  <c r="JS50"/>
  <c r="JS49"/>
  <c r="JS48"/>
  <c r="JS47"/>
  <c r="JS46"/>
  <c r="JT42"/>
  <c r="JT56" s="1"/>
  <c r="JQ57"/>
  <c r="JR57" s="1"/>
  <c r="JS41"/>
  <c r="JS40"/>
  <c r="JS39"/>
  <c r="JS38"/>
  <c r="JS37"/>
  <c r="JS36"/>
  <c r="JS35"/>
  <c r="JS34"/>
  <c r="JS33"/>
  <c r="JS32"/>
  <c r="JS31"/>
  <c r="JS30"/>
  <c r="JT26"/>
  <c r="JP26"/>
  <c r="JQ41" s="1"/>
  <c r="JR41" s="1"/>
  <c r="JS25"/>
  <c r="JS24"/>
  <c r="JS23"/>
  <c r="JS22"/>
  <c r="JS21"/>
  <c r="JS20"/>
  <c r="JS19"/>
  <c r="JS18"/>
  <c r="JS17"/>
  <c r="JS16"/>
  <c r="JS15"/>
  <c r="JS14"/>
  <c r="JT10"/>
  <c r="JT24" s="1"/>
  <c r="JP10"/>
  <c r="JQ25" s="1"/>
  <c r="JR25" s="1"/>
  <c r="JM90"/>
  <c r="JI89"/>
  <c r="JI88"/>
  <c r="JI87"/>
  <c r="JI85"/>
  <c r="JI84"/>
  <c r="JI83"/>
  <c r="JI81"/>
  <c r="JI80"/>
  <c r="JI79"/>
  <c r="JI78"/>
  <c r="JJ74"/>
  <c r="JJ88" s="1"/>
  <c r="JG89"/>
  <c r="JH89" s="1"/>
  <c r="JI73"/>
  <c r="JI72"/>
  <c r="JI71"/>
  <c r="JI69"/>
  <c r="JI68"/>
  <c r="JI67"/>
  <c r="JI65"/>
  <c r="JI64"/>
  <c r="JI63"/>
  <c r="JI62"/>
  <c r="JJ58"/>
  <c r="JJ73" s="1"/>
  <c r="JG72"/>
  <c r="JH72" s="1"/>
  <c r="JI57"/>
  <c r="JI56"/>
  <c r="JI55"/>
  <c r="JI53"/>
  <c r="JI52"/>
  <c r="JI51"/>
  <c r="JI49"/>
  <c r="JI48"/>
  <c r="JI47"/>
  <c r="JI46"/>
  <c r="JJ42"/>
  <c r="JJ56" s="1"/>
  <c r="JG57"/>
  <c r="JH57" s="1"/>
  <c r="JI41"/>
  <c r="JI40"/>
  <c r="JI39"/>
  <c r="JI37"/>
  <c r="JI36"/>
  <c r="JI35"/>
  <c r="JI33"/>
  <c r="JI32"/>
  <c r="JI31"/>
  <c r="JI30"/>
  <c r="JJ26"/>
  <c r="JJ41" s="1"/>
  <c r="JF26"/>
  <c r="JG40" s="1"/>
  <c r="JH40" s="1"/>
  <c r="JI25"/>
  <c r="JI24"/>
  <c r="JI23"/>
  <c r="JI21"/>
  <c r="JI20"/>
  <c r="JI19"/>
  <c r="JI17"/>
  <c r="JI16"/>
  <c r="JI15"/>
  <c r="JI14"/>
  <c r="JJ10"/>
  <c r="JJ24" s="1"/>
  <c r="JF10"/>
  <c r="JG25" s="1"/>
  <c r="JH25" s="1"/>
  <c r="JC90"/>
  <c r="IY89"/>
  <c r="IY88"/>
  <c r="IY87"/>
  <c r="IY86"/>
  <c r="IY85"/>
  <c r="IY84"/>
  <c r="IY83"/>
  <c r="IY82"/>
  <c r="IY81"/>
  <c r="IY80"/>
  <c r="IY79"/>
  <c r="IY78"/>
  <c r="IZ74"/>
  <c r="IZ88" s="1"/>
  <c r="IW89"/>
  <c r="IX89" s="1"/>
  <c r="IY73"/>
  <c r="IY72"/>
  <c r="IY71"/>
  <c r="IY70"/>
  <c r="IY69"/>
  <c r="IY68"/>
  <c r="IY67"/>
  <c r="IY66"/>
  <c r="IY65"/>
  <c r="IY64"/>
  <c r="IY63"/>
  <c r="IY62"/>
  <c r="IZ58"/>
  <c r="IW73"/>
  <c r="IX73" s="1"/>
  <c r="IY57"/>
  <c r="IY56"/>
  <c r="IY55"/>
  <c r="IY54"/>
  <c r="IY53"/>
  <c r="IY52"/>
  <c r="IY51"/>
  <c r="IY50"/>
  <c r="IY49"/>
  <c r="IY48"/>
  <c r="IY47"/>
  <c r="IY46"/>
  <c r="IZ42"/>
  <c r="IZ56" s="1"/>
  <c r="IW57"/>
  <c r="IX57" s="1"/>
  <c r="IY41"/>
  <c r="IY40"/>
  <c r="IY39"/>
  <c r="IY38"/>
  <c r="IY37"/>
  <c r="IY36"/>
  <c r="IY35"/>
  <c r="IY34"/>
  <c r="IY33"/>
  <c r="IY32"/>
  <c r="IY31"/>
  <c r="IY30"/>
  <c r="IZ26"/>
  <c r="IV26"/>
  <c r="IY25"/>
  <c r="IY24"/>
  <c r="IY23"/>
  <c r="IY22"/>
  <c r="IY21"/>
  <c r="IY20"/>
  <c r="IY19"/>
  <c r="IY18"/>
  <c r="IY17"/>
  <c r="IY16"/>
  <c r="IY15"/>
  <c r="IY14"/>
  <c r="IZ10"/>
  <c r="IZ24" s="1"/>
  <c r="IV10"/>
  <c r="IW25" s="1"/>
  <c r="IX25" s="1"/>
  <c r="IS90"/>
  <c r="IO89"/>
  <c r="IO88"/>
  <c r="IO87"/>
  <c r="IO86"/>
  <c r="IO85"/>
  <c r="IO84"/>
  <c r="IO83"/>
  <c r="IO82"/>
  <c r="IO81"/>
  <c r="IO80"/>
  <c r="IO79"/>
  <c r="IO78"/>
  <c r="IP74"/>
  <c r="IP88" s="1"/>
  <c r="IM89"/>
  <c r="IN89" s="1"/>
  <c r="IO73"/>
  <c r="IO72"/>
  <c r="IO71"/>
  <c r="IO70"/>
  <c r="IO69"/>
  <c r="IO68"/>
  <c r="IO67"/>
  <c r="IO66"/>
  <c r="IO65"/>
  <c r="IO64"/>
  <c r="IO63"/>
  <c r="IO62"/>
  <c r="IP58"/>
  <c r="IP73" s="1"/>
  <c r="IM72"/>
  <c r="IN72" s="1"/>
  <c r="IO57"/>
  <c r="IO56"/>
  <c r="IO55"/>
  <c r="IO54"/>
  <c r="IO53"/>
  <c r="IO52"/>
  <c r="IO51"/>
  <c r="IO50"/>
  <c r="IO49"/>
  <c r="IO48"/>
  <c r="IO47"/>
  <c r="IO46"/>
  <c r="IP42"/>
  <c r="IP56" s="1"/>
  <c r="IM57"/>
  <c r="IN57" s="1"/>
  <c r="IO41"/>
  <c r="IO40"/>
  <c r="IO39"/>
  <c r="IO38"/>
  <c r="IO37"/>
  <c r="IO36"/>
  <c r="IO35"/>
  <c r="IO34"/>
  <c r="IO33"/>
  <c r="IO32"/>
  <c r="IO31"/>
  <c r="IO30"/>
  <c r="IP26"/>
  <c r="IP41" s="1"/>
  <c r="IL26"/>
  <c r="IM40" s="1"/>
  <c r="IN40" s="1"/>
  <c r="IO25"/>
  <c r="IO24"/>
  <c r="IO23"/>
  <c r="IO22"/>
  <c r="IO21"/>
  <c r="IO20"/>
  <c r="IO19"/>
  <c r="IO18"/>
  <c r="IO17"/>
  <c r="IO16"/>
  <c r="IO15"/>
  <c r="IO14"/>
  <c r="IP10"/>
  <c r="IP24" s="1"/>
  <c r="IL10"/>
  <c r="IM25" s="1"/>
  <c r="IN25" s="1"/>
  <c r="II90"/>
  <c r="IE89"/>
  <c r="IE88"/>
  <c r="IE87"/>
  <c r="IE86"/>
  <c r="IE85"/>
  <c r="IE83"/>
  <c r="IE81"/>
  <c r="IE80"/>
  <c r="IE79"/>
  <c r="IE78"/>
  <c r="IE76"/>
  <c r="IF74"/>
  <c r="IF88" s="1"/>
  <c r="IG88" s="1"/>
  <c r="IC89"/>
  <c r="ID89" s="1"/>
  <c r="IE73"/>
  <c r="IE72"/>
  <c r="IE71"/>
  <c r="IE70"/>
  <c r="IE69"/>
  <c r="IE67"/>
  <c r="IE65"/>
  <c r="IE64"/>
  <c r="IE63"/>
  <c r="IE62"/>
  <c r="IE60"/>
  <c r="IF58"/>
  <c r="IE57"/>
  <c r="IE56"/>
  <c r="IE55"/>
  <c r="IE54"/>
  <c r="IE53"/>
  <c r="IE51"/>
  <c r="IE49"/>
  <c r="IE48"/>
  <c r="IE47"/>
  <c r="IE46"/>
  <c r="IE44"/>
  <c r="IF42"/>
  <c r="IF56" s="1"/>
  <c r="IC57"/>
  <c r="ID57" s="1"/>
  <c r="IE41"/>
  <c r="IE40"/>
  <c r="IE39"/>
  <c r="IE38"/>
  <c r="IE37"/>
  <c r="IE35"/>
  <c r="IE33"/>
  <c r="IE32"/>
  <c r="IE31"/>
  <c r="IE30"/>
  <c r="IE28"/>
  <c r="IF26"/>
  <c r="IB26"/>
  <c r="IC41" s="1"/>
  <c r="ID41" s="1"/>
  <c r="IE25"/>
  <c r="IE24"/>
  <c r="IE23"/>
  <c r="IE22"/>
  <c r="IE21"/>
  <c r="IE19"/>
  <c r="IE17"/>
  <c r="IE16"/>
  <c r="IE15"/>
  <c r="IE14"/>
  <c r="IE12"/>
  <c r="IF10"/>
  <c r="IF24" s="1"/>
  <c r="IB10"/>
  <c r="IC25" s="1"/>
  <c r="ID25" s="1"/>
  <c r="HY90"/>
  <c r="HU89"/>
  <c r="HU88"/>
  <c r="HU87"/>
  <c r="HU86"/>
  <c r="HU85"/>
  <c r="HU84"/>
  <c r="HU83"/>
  <c r="HU82"/>
  <c r="HU81"/>
  <c r="HU80"/>
  <c r="HU79"/>
  <c r="HU78"/>
  <c r="HS78"/>
  <c r="HT78" s="1"/>
  <c r="HS76"/>
  <c r="HT76" s="1"/>
  <c r="HU76" s="1"/>
  <c r="HV74"/>
  <c r="HV88" s="1"/>
  <c r="HW88" s="1"/>
  <c r="HU74"/>
  <c r="HS89"/>
  <c r="HT89" s="1"/>
  <c r="HU73"/>
  <c r="HU72"/>
  <c r="HU71"/>
  <c r="HU70"/>
  <c r="HU69"/>
  <c r="HU68"/>
  <c r="HU67"/>
  <c r="HU66"/>
  <c r="HU65"/>
  <c r="HU64"/>
  <c r="HU63"/>
  <c r="HU62"/>
  <c r="HV58"/>
  <c r="HU57"/>
  <c r="HU56"/>
  <c r="HU55"/>
  <c r="HU54"/>
  <c r="HU53"/>
  <c r="HU52"/>
  <c r="HU51"/>
  <c r="HU50"/>
  <c r="HU49"/>
  <c r="HU48"/>
  <c r="HU47"/>
  <c r="HU46"/>
  <c r="HV42"/>
  <c r="HV56" s="1"/>
  <c r="HS57"/>
  <c r="HT57" s="1"/>
  <c r="HU41"/>
  <c r="HU40"/>
  <c r="HU39"/>
  <c r="HU38"/>
  <c r="HU37"/>
  <c r="HU36"/>
  <c r="HU35"/>
  <c r="HU34"/>
  <c r="HU33"/>
  <c r="HU32"/>
  <c r="HU31"/>
  <c r="HU30"/>
  <c r="HV26"/>
  <c r="HR26"/>
  <c r="HS41" s="1"/>
  <c r="HT41" s="1"/>
  <c r="HU25"/>
  <c r="HU24"/>
  <c r="HU23"/>
  <c r="HU22"/>
  <c r="HU21"/>
  <c r="HU20"/>
  <c r="HU19"/>
  <c r="HU18"/>
  <c r="HU17"/>
  <c r="HU16"/>
  <c r="HU15"/>
  <c r="HU14"/>
  <c r="HV10"/>
  <c r="HV24" s="1"/>
  <c r="HW24" s="1"/>
  <c r="HR10"/>
  <c r="HS25" s="1"/>
  <c r="HT25" s="1"/>
  <c r="HO90"/>
  <c r="HK89"/>
  <c r="HK88"/>
  <c r="HK87"/>
  <c r="HK86"/>
  <c r="HK85"/>
  <c r="HK84"/>
  <c r="HK83"/>
  <c r="HK82"/>
  <c r="HK81"/>
  <c r="HK80"/>
  <c r="HK79"/>
  <c r="HK78"/>
  <c r="HL74"/>
  <c r="HI89"/>
  <c r="HJ89" s="1"/>
  <c r="HK73"/>
  <c r="HK72"/>
  <c r="HK71"/>
  <c r="HK70"/>
  <c r="HK69"/>
  <c r="HK68"/>
  <c r="HK67"/>
  <c r="HK66"/>
  <c r="HK65"/>
  <c r="HK64"/>
  <c r="HK63"/>
  <c r="HK62"/>
  <c r="HL58"/>
  <c r="HL72" s="1"/>
  <c r="HI73"/>
  <c r="HJ73" s="1"/>
  <c r="HK57"/>
  <c r="HK56"/>
  <c r="HK55"/>
  <c r="HK54"/>
  <c r="HK53"/>
  <c r="HK52"/>
  <c r="HK51"/>
  <c r="HK50"/>
  <c r="HK49"/>
  <c r="HK48"/>
  <c r="HK47"/>
  <c r="HK46"/>
  <c r="HL42"/>
  <c r="HI57"/>
  <c r="HJ57" s="1"/>
  <c r="HK41"/>
  <c r="HK40"/>
  <c r="HK39"/>
  <c r="HK38"/>
  <c r="HK37"/>
  <c r="HK36"/>
  <c r="HK35"/>
  <c r="HK34"/>
  <c r="HK33"/>
  <c r="HK32"/>
  <c r="HK31"/>
  <c r="HK30"/>
  <c r="HL26"/>
  <c r="HL40" s="1"/>
  <c r="HH26"/>
  <c r="HI41" s="1"/>
  <c r="HJ41" s="1"/>
  <c r="HK25"/>
  <c r="HK24"/>
  <c r="HK23"/>
  <c r="HK22"/>
  <c r="HK21"/>
  <c r="HK20"/>
  <c r="HK19"/>
  <c r="HK18"/>
  <c r="HK17"/>
  <c r="HK16"/>
  <c r="HK15"/>
  <c r="HK14"/>
  <c r="HL10"/>
  <c r="HH10"/>
  <c r="HI25" s="1"/>
  <c r="HJ25" s="1"/>
  <c r="HE90"/>
  <c r="HA89"/>
  <c r="HA88"/>
  <c r="HA87"/>
  <c r="HA86"/>
  <c r="HA85"/>
  <c r="HA84"/>
  <c r="HA83"/>
  <c r="HA82"/>
  <c r="HA81"/>
  <c r="HA80"/>
  <c r="HA79"/>
  <c r="HA78"/>
  <c r="HB74"/>
  <c r="HB88" s="1"/>
  <c r="GY89"/>
  <c r="GZ89" s="1"/>
  <c r="HA73"/>
  <c r="HA72"/>
  <c r="HA71"/>
  <c r="HA70"/>
  <c r="HA69"/>
  <c r="HA68"/>
  <c r="HA67"/>
  <c r="HA66"/>
  <c r="HA65"/>
  <c r="HA64"/>
  <c r="HA63"/>
  <c r="HA62"/>
  <c r="HB58"/>
  <c r="HB73" s="1"/>
  <c r="GY72"/>
  <c r="GZ72" s="1"/>
  <c r="HA57"/>
  <c r="HA56"/>
  <c r="HA55"/>
  <c r="HA54"/>
  <c r="HA53"/>
  <c r="HA52"/>
  <c r="HA51"/>
  <c r="HA50"/>
  <c r="HA49"/>
  <c r="HA48"/>
  <c r="HA47"/>
  <c r="HA46"/>
  <c r="HB42"/>
  <c r="HB56" s="1"/>
  <c r="GY57"/>
  <c r="GZ57" s="1"/>
  <c r="HA41"/>
  <c r="HA40"/>
  <c r="HA39"/>
  <c r="HA38"/>
  <c r="HA37"/>
  <c r="HA36"/>
  <c r="HA35"/>
  <c r="HA34"/>
  <c r="HA33"/>
  <c r="HA32"/>
  <c r="HA31"/>
  <c r="HA30"/>
  <c r="HB26"/>
  <c r="HB41" s="1"/>
  <c r="GX26"/>
  <c r="GY40" s="1"/>
  <c r="GZ40" s="1"/>
  <c r="HA25"/>
  <c r="HA24"/>
  <c r="HA23"/>
  <c r="HA22"/>
  <c r="HA21"/>
  <c r="HA20"/>
  <c r="HA19"/>
  <c r="HA18"/>
  <c r="HA17"/>
  <c r="HA16"/>
  <c r="HA15"/>
  <c r="HA14"/>
  <c r="HB10"/>
  <c r="HB24" s="1"/>
  <c r="GX10"/>
  <c r="GY25" s="1"/>
  <c r="GZ25" s="1"/>
  <c r="GU90"/>
  <c r="GQ89"/>
  <c r="GQ88"/>
  <c r="GQ87"/>
  <c r="GQ86"/>
  <c r="GQ85"/>
  <c r="GQ84"/>
  <c r="GQ83"/>
  <c r="GQ81"/>
  <c r="GQ80"/>
  <c r="GQ79"/>
  <c r="GQ78"/>
  <c r="GQ77"/>
  <c r="GQ76"/>
  <c r="GR74"/>
  <c r="GR88" s="1"/>
  <c r="GO89"/>
  <c r="GP89" s="1"/>
  <c r="GQ73"/>
  <c r="GQ72"/>
  <c r="GQ71"/>
  <c r="GQ70"/>
  <c r="GQ69"/>
  <c r="GQ68"/>
  <c r="GQ67"/>
  <c r="GQ65"/>
  <c r="GQ64"/>
  <c r="GQ63"/>
  <c r="GQ62"/>
  <c r="GQ61"/>
  <c r="GQ60"/>
  <c r="GR58"/>
  <c r="GR73" s="1"/>
  <c r="GO72"/>
  <c r="GP72" s="1"/>
  <c r="GQ57"/>
  <c r="GQ56"/>
  <c r="GQ55"/>
  <c r="GQ54"/>
  <c r="GQ53"/>
  <c r="GQ52"/>
  <c r="GQ51"/>
  <c r="GQ49"/>
  <c r="GQ48"/>
  <c r="GQ47"/>
  <c r="GQ46"/>
  <c r="GQ45"/>
  <c r="GQ44"/>
  <c r="GR42"/>
  <c r="GR56" s="1"/>
  <c r="GO57"/>
  <c r="GP57" s="1"/>
  <c r="GQ41"/>
  <c r="GQ40"/>
  <c r="GQ39"/>
  <c r="GQ38"/>
  <c r="GQ37"/>
  <c r="GQ36"/>
  <c r="GQ35"/>
  <c r="GQ33"/>
  <c r="GQ32"/>
  <c r="GQ31"/>
  <c r="GQ30"/>
  <c r="GQ29"/>
  <c r="GQ28"/>
  <c r="GR26"/>
  <c r="GR41" s="1"/>
  <c r="GN26"/>
  <c r="GO40" s="1"/>
  <c r="GP40" s="1"/>
  <c r="GQ25"/>
  <c r="GQ24"/>
  <c r="GQ23"/>
  <c r="GQ22"/>
  <c r="GQ21"/>
  <c r="GQ20"/>
  <c r="GQ19"/>
  <c r="GQ17"/>
  <c r="GQ16"/>
  <c r="GQ15"/>
  <c r="GQ14"/>
  <c r="GQ13"/>
  <c r="GQ12"/>
  <c r="GR10"/>
  <c r="GR24" s="1"/>
  <c r="GN10"/>
  <c r="GO25" s="1"/>
  <c r="GP25" s="1"/>
  <c r="GK90"/>
  <c r="GG89"/>
  <c r="GG88"/>
  <c r="GG87"/>
  <c r="GG86"/>
  <c r="GG85"/>
  <c r="GG84"/>
  <c r="GG83"/>
  <c r="GG82"/>
  <c r="GG81"/>
  <c r="GG80"/>
  <c r="GG79"/>
  <c r="GG78"/>
  <c r="GE78"/>
  <c r="GF78" s="1"/>
  <c r="GG76"/>
  <c r="GE76"/>
  <c r="GF76" s="1"/>
  <c r="GH74"/>
  <c r="GH88" s="1"/>
  <c r="GG74"/>
  <c r="GE89"/>
  <c r="GF89" s="1"/>
  <c r="GG73"/>
  <c r="GG72"/>
  <c r="GG71"/>
  <c r="GG70"/>
  <c r="GG69"/>
  <c r="GG68"/>
  <c r="GG67"/>
  <c r="GG66"/>
  <c r="GG65"/>
  <c r="GG64"/>
  <c r="GG63"/>
  <c r="GG62"/>
  <c r="GG60"/>
  <c r="GH58"/>
  <c r="GH73" s="1"/>
  <c r="GE72"/>
  <c r="GF72" s="1"/>
  <c r="GG57"/>
  <c r="GG56"/>
  <c r="GG55"/>
  <c r="GG54"/>
  <c r="GG53"/>
  <c r="GG52"/>
  <c r="GG51"/>
  <c r="GG50"/>
  <c r="GG49"/>
  <c r="GG48"/>
  <c r="GG47"/>
  <c r="GG46"/>
  <c r="GG44"/>
  <c r="GH42"/>
  <c r="GH56" s="1"/>
  <c r="GE57"/>
  <c r="GF57" s="1"/>
  <c r="GG41"/>
  <c r="GG40"/>
  <c r="GG39"/>
  <c r="GG38"/>
  <c r="GG37"/>
  <c r="GG36"/>
  <c r="GG35"/>
  <c r="GG34"/>
  <c r="GG33"/>
  <c r="GG32"/>
  <c r="GG31"/>
  <c r="GG30"/>
  <c r="GG28"/>
  <c r="GH26"/>
  <c r="GH41" s="1"/>
  <c r="GD26"/>
  <c r="GE40" s="1"/>
  <c r="GF40" s="1"/>
  <c r="GG25"/>
  <c r="GG24"/>
  <c r="GG23"/>
  <c r="GG22"/>
  <c r="GG21"/>
  <c r="GG20"/>
  <c r="GG19"/>
  <c r="GG18"/>
  <c r="GG17"/>
  <c r="GG16"/>
  <c r="GG15"/>
  <c r="GG14"/>
  <c r="GG12"/>
  <c r="GH10"/>
  <c r="GH24" s="1"/>
  <c r="GD10"/>
  <c r="GA90"/>
  <c r="FW89"/>
  <c r="FW88"/>
  <c r="FW87"/>
  <c r="FW86"/>
  <c r="FW85"/>
  <c r="FW84"/>
  <c r="FW83"/>
  <c r="FW82"/>
  <c r="FW81"/>
  <c r="FW80"/>
  <c r="FW79"/>
  <c r="FW78"/>
  <c r="FX74"/>
  <c r="FX88" s="1"/>
  <c r="FU89"/>
  <c r="FV89" s="1"/>
  <c r="FW73"/>
  <c r="FW72"/>
  <c r="FW71"/>
  <c r="FW70"/>
  <c r="FW69"/>
  <c r="FW68"/>
  <c r="FW67"/>
  <c r="FW66"/>
  <c r="FW65"/>
  <c r="FW64"/>
  <c r="FW63"/>
  <c r="FW62"/>
  <c r="FX58"/>
  <c r="FX73" s="1"/>
  <c r="FU72"/>
  <c r="FV72" s="1"/>
  <c r="FW57"/>
  <c r="FW56"/>
  <c r="FW55"/>
  <c r="FW54"/>
  <c r="FW53"/>
  <c r="FW52"/>
  <c r="FW51"/>
  <c r="FW50"/>
  <c r="FW49"/>
  <c r="FW48"/>
  <c r="FW47"/>
  <c r="FW46"/>
  <c r="FX42"/>
  <c r="FX56" s="1"/>
  <c r="FU57"/>
  <c r="FV57" s="1"/>
  <c r="FW41"/>
  <c r="FW40"/>
  <c r="FW39"/>
  <c r="FW38"/>
  <c r="FW37"/>
  <c r="FW36"/>
  <c r="FW35"/>
  <c r="FW34"/>
  <c r="FW33"/>
  <c r="FW32"/>
  <c r="FW31"/>
  <c r="FW30"/>
  <c r="FX26"/>
  <c r="FX41" s="1"/>
  <c r="FT26"/>
  <c r="FU40" s="1"/>
  <c r="FV40" s="1"/>
  <c r="FW25"/>
  <c r="FW24"/>
  <c r="FW23"/>
  <c r="FW22"/>
  <c r="FW21"/>
  <c r="FW20"/>
  <c r="FW19"/>
  <c r="FW18"/>
  <c r="FW17"/>
  <c r="FW16"/>
  <c r="FW15"/>
  <c r="FW14"/>
  <c r="FX10"/>
  <c r="FX24" s="1"/>
  <c r="FT10"/>
  <c r="FU25" s="1"/>
  <c r="FV25" s="1"/>
  <c r="FQ90"/>
  <c r="FM89"/>
  <c r="FM88"/>
  <c r="FM87"/>
  <c r="FM86"/>
  <c r="FM85"/>
  <c r="FM84"/>
  <c r="FM83"/>
  <c r="FM82"/>
  <c r="FM81"/>
  <c r="FM80"/>
  <c r="FM79"/>
  <c r="FM78"/>
  <c r="FN74"/>
  <c r="FN88" s="1"/>
  <c r="FK89"/>
  <c r="FL89" s="1"/>
  <c r="FM73"/>
  <c r="FM72"/>
  <c r="FM71"/>
  <c r="FM70"/>
  <c r="FM69"/>
  <c r="FM68"/>
  <c r="FM67"/>
  <c r="FM66"/>
  <c r="FM65"/>
  <c r="FM64"/>
  <c r="FM63"/>
  <c r="FM62"/>
  <c r="FN58"/>
  <c r="FN73" s="1"/>
  <c r="FK72"/>
  <c r="FL72" s="1"/>
  <c r="FM57"/>
  <c r="FM56"/>
  <c r="FM55"/>
  <c r="FM54"/>
  <c r="FM53"/>
  <c r="FM52"/>
  <c r="FM51"/>
  <c r="FM50"/>
  <c r="FM49"/>
  <c r="FM48"/>
  <c r="FM47"/>
  <c r="FM46"/>
  <c r="FN42"/>
  <c r="FN56" s="1"/>
  <c r="FK57"/>
  <c r="FL57" s="1"/>
  <c r="FM41"/>
  <c r="FM40"/>
  <c r="FM39"/>
  <c r="FM38"/>
  <c r="FM37"/>
  <c r="FM36"/>
  <c r="FM35"/>
  <c r="FM34"/>
  <c r="FM33"/>
  <c r="FM32"/>
  <c r="FM31"/>
  <c r="FM30"/>
  <c r="FN26"/>
  <c r="FN41" s="1"/>
  <c r="FJ26"/>
  <c r="FK40" s="1"/>
  <c r="FL40" s="1"/>
  <c r="FM25"/>
  <c r="FM24"/>
  <c r="FM23"/>
  <c r="FM22"/>
  <c r="FM21"/>
  <c r="FM20"/>
  <c r="FM19"/>
  <c r="FM18"/>
  <c r="FM17"/>
  <c r="FM16"/>
  <c r="FM15"/>
  <c r="FM14"/>
  <c r="FN10"/>
  <c r="FN24" s="1"/>
  <c r="FJ10"/>
  <c r="FK25" s="1"/>
  <c r="FL25" s="1"/>
  <c r="FG90"/>
  <c r="FC89"/>
  <c r="FC88"/>
  <c r="FC87"/>
  <c r="FC86"/>
  <c r="FC85"/>
  <c r="FC84"/>
  <c r="FC83"/>
  <c r="FC82"/>
  <c r="FC81"/>
  <c r="FC78"/>
  <c r="FD74"/>
  <c r="FD88" s="1"/>
  <c r="FA89"/>
  <c r="FB89" s="1"/>
  <c r="FC73"/>
  <c r="FC72"/>
  <c r="FC71"/>
  <c r="FC70"/>
  <c r="FC69"/>
  <c r="FC68"/>
  <c r="FC67"/>
  <c r="FC66"/>
  <c r="FC65"/>
  <c r="FC62"/>
  <c r="FD58"/>
  <c r="FD73" s="1"/>
  <c r="FA72"/>
  <c r="FB72" s="1"/>
  <c r="FC57"/>
  <c r="FC56"/>
  <c r="FC55"/>
  <c r="FC54"/>
  <c r="FC53"/>
  <c r="FC52"/>
  <c r="FC51"/>
  <c r="FC50"/>
  <c r="FC49"/>
  <c r="FC46"/>
  <c r="FD42"/>
  <c r="FD56" s="1"/>
  <c r="FA57"/>
  <c r="FB57" s="1"/>
  <c r="FC41"/>
  <c r="FC40"/>
  <c r="FC39"/>
  <c r="FC38"/>
  <c r="FC37"/>
  <c r="FC36"/>
  <c r="FC35"/>
  <c r="FC34"/>
  <c r="FC33"/>
  <c r="FC30"/>
  <c r="FD26"/>
  <c r="FD41" s="1"/>
  <c r="EZ26"/>
  <c r="FA40" s="1"/>
  <c r="FB40" s="1"/>
  <c r="FC25"/>
  <c r="FC24"/>
  <c r="FC23"/>
  <c r="FC22"/>
  <c r="FC21"/>
  <c r="FC20"/>
  <c r="FC19"/>
  <c r="FC18"/>
  <c r="FC17"/>
  <c r="FC14"/>
  <c r="FD10"/>
  <c r="FD24" s="1"/>
  <c r="EZ10"/>
  <c r="FA25" s="1"/>
  <c r="FB25" s="1"/>
  <c r="EW90"/>
  <c r="ES89"/>
  <c r="ES88"/>
  <c r="ES87"/>
  <c r="ES86"/>
  <c r="ES85"/>
  <c r="ES84"/>
  <c r="ES83"/>
  <c r="ES82"/>
  <c r="ES81"/>
  <c r="ES80"/>
  <c r="ES79"/>
  <c r="ES78"/>
  <c r="ET74"/>
  <c r="ET88" s="1"/>
  <c r="EQ89"/>
  <c r="ER89" s="1"/>
  <c r="ES73"/>
  <c r="ES72"/>
  <c r="ES71"/>
  <c r="ES70"/>
  <c r="ES69"/>
  <c r="ES68"/>
  <c r="ES67"/>
  <c r="ES66"/>
  <c r="ES65"/>
  <c r="ES64"/>
  <c r="ES63"/>
  <c r="ES62"/>
  <c r="ET58"/>
  <c r="ET73" s="1"/>
  <c r="EQ72"/>
  <c r="ER72" s="1"/>
  <c r="ES57"/>
  <c r="ES56"/>
  <c r="ES55"/>
  <c r="ES54"/>
  <c r="ES53"/>
  <c r="ES52"/>
  <c r="ES51"/>
  <c r="ES50"/>
  <c r="ES49"/>
  <c r="ES48"/>
  <c r="ES47"/>
  <c r="ES46"/>
  <c r="ET42"/>
  <c r="ET56" s="1"/>
  <c r="EQ57"/>
  <c r="ER57" s="1"/>
  <c r="ES41"/>
  <c r="ES40"/>
  <c r="ES39"/>
  <c r="ES38"/>
  <c r="ES37"/>
  <c r="ES36"/>
  <c r="ES35"/>
  <c r="ES34"/>
  <c r="ES33"/>
  <c r="ES32"/>
  <c r="ES31"/>
  <c r="ES30"/>
  <c r="ET26"/>
  <c r="ET41" s="1"/>
  <c r="EP26"/>
  <c r="EQ40" s="1"/>
  <c r="ER40" s="1"/>
  <c r="ES25"/>
  <c r="ES24"/>
  <c r="ES23"/>
  <c r="ES22"/>
  <c r="ES21"/>
  <c r="ES20"/>
  <c r="ES19"/>
  <c r="ES18"/>
  <c r="ES17"/>
  <c r="ES16"/>
  <c r="ES15"/>
  <c r="ES14"/>
  <c r="ET10"/>
  <c r="ET24" s="1"/>
  <c r="EP10"/>
  <c r="EQ25" s="1"/>
  <c r="ER25" s="1"/>
  <c r="EM90"/>
  <c r="EI89"/>
  <c r="EI88"/>
  <c r="EI87"/>
  <c r="EI86"/>
  <c r="EI85"/>
  <c r="EI84"/>
  <c r="EI83"/>
  <c r="EI82"/>
  <c r="EI81"/>
  <c r="EI80"/>
  <c r="EI79"/>
  <c r="EI78"/>
  <c r="EJ74"/>
  <c r="EJ88" s="1"/>
  <c r="EG89"/>
  <c r="EH89" s="1"/>
  <c r="EI73"/>
  <c r="EI72"/>
  <c r="EI71"/>
  <c r="EI70"/>
  <c r="EI69"/>
  <c r="EI68"/>
  <c r="EI67"/>
  <c r="EI66"/>
  <c r="EI65"/>
  <c r="EI64"/>
  <c r="EI63"/>
  <c r="EI62"/>
  <c r="EJ58"/>
  <c r="EI57"/>
  <c r="EI56"/>
  <c r="EI55"/>
  <c r="EI54"/>
  <c r="EI53"/>
  <c r="EI52"/>
  <c r="EG52"/>
  <c r="EH52" s="1"/>
  <c r="EI51"/>
  <c r="EI50"/>
  <c r="EG50"/>
  <c r="EH50" s="1"/>
  <c r="EI49"/>
  <c r="EI48"/>
  <c r="EG48"/>
  <c r="EH48" s="1"/>
  <c r="EI47"/>
  <c r="EI46"/>
  <c r="EG46"/>
  <c r="EH46" s="1"/>
  <c r="EG44"/>
  <c r="EH44" s="1"/>
  <c r="EI44" s="1"/>
  <c r="EJ42"/>
  <c r="EJ56" s="1"/>
  <c r="EK56" s="1"/>
  <c r="EI42"/>
  <c r="EG57"/>
  <c r="EH57" s="1"/>
  <c r="EI41"/>
  <c r="EI40"/>
  <c r="EI39"/>
  <c r="EI38"/>
  <c r="EI37"/>
  <c r="EI36"/>
  <c r="EI35"/>
  <c r="EI34"/>
  <c r="EI33"/>
  <c r="EI32"/>
  <c r="EI31"/>
  <c r="EI30"/>
  <c r="EJ26"/>
  <c r="EF26"/>
  <c r="EG41" s="1"/>
  <c r="EH41" s="1"/>
  <c r="EI25"/>
  <c r="EI24"/>
  <c r="EI23"/>
  <c r="EI22"/>
  <c r="EI21"/>
  <c r="EI20"/>
  <c r="EI19"/>
  <c r="EI18"/>
  <c r="EI17"/>
  <c r="EI16"/>
  <c r="EI15"/>
  <c r="EI14"/>
  <c r="EJ10"/>
  <c r="EJ24" s="1"/>
  <c r="EF10"/>
  <c r="EG25" s="1"/>
  <c r="EH25" s="1"/>
  <c r="EC90"/>
  <c r="DY89"/>
  <c r="DY88"/>
  <c r="DY87"/>
  <c r="DY86"/>
  <c r="DY85"/>
  <c r="DY84"/>
  <c r="DY83"/>
  <c r="DY81"/>
  <c r="DY80"/>
  <c r="DY79"/>
  <c r="DY78"/>
  <c r="DY77"/>
  <c r="DY76"/>
  <c r="DZ74"/>
  <c r="DZ88" s="1"/>
  <c r="DW89"/>
  <c r="DX89" s="1"/>
  <c r="DY73"/>
  <c r="DY72"/>
  <c r="DY71"/>
  <c r="DY70"/>
  <c r="DY69"/>
  <c r="DY68"/>
  <c r="DY67"/>
  <c r="DY65"/>
  <c r="DY64"/>
  <c r="DY63"/>
  <c r="DY62"/>
  <c r="DY61"/>
  <c r="DY60"/>
  <c r="DZ58"/>
  <c r="DZ73" s="1"/>
  <c r="DW72"/>
  <c r="DX72" s="1"/>
  <c r="DY57"/>
  <c r="DY56"/>
  <c r="DY55"/>
  <c r="DY54"/>
  <c r="DY53"/>
  <c r="DY52"/>
  <c r="DY51"/>
  <c r="DY49"/>
  <c r="DY48"/>
  <c r="DY47"/>
  <c r="DY46"/>
  <c r="DY45"/>
  <c r="DY44"/>
  <c r="DZ42"/>
  <c r="DZ56" s="1"/>
  <c r="DW57"/>
  <c r="DX57" s="1"/>
  <c r="DY41"/>
  <c r="DY40"/>
  <c r="DY39"/>
  <c r="DY38"/>
  <c r="DY37"/>
  <c r="DY36"/>
  <c r="DY35"/>
  <c r="DY33"/>
  <c r="DY32"/>
  <c r="DY31"/>
  <c r="DY30"/>
  <c r="DY29"/>
  <c r="DY28"/>
  <c r="DZ26"/>
  <c r="DZ41" s="1"/>
  <c r="DV26"/>
  <c r="DW40" s="1"/>
  <c r="DX40" s="1"/>
  <c r="DY25"/>
  <c r="DY24"/>
  <c r="DY23"/>
  <c r="DY22"/>
  <c r="DY21"/>
  <c r="DY20"/>
  <c r="DY19"/>
  <c r="DY17"/>
  <c r="DY16"/>
  <c r="DY15"/>
  <c r="DY14"/>
  <c r="DY13"/>
  <c r="DY12"/>
  <c r="DZ10"/>
  <c r="DZ24" s="1"/>
  <c r="DV10"/>
  <c r="DW25" s="1"/>
  <c r="DX25" s="1"/>
  <c r="DS90"/>
  <c r="DO89"/>
  <c r="DO88"/>
  <c r="DO87"/>
  <c r="DO86"/>
  <c r="DO85"/>
  <c r="DO84"/>
  <c r="DO83"/>
  <c r="DO82"/>
  <c r="DO81"/>
  <c r="DO80"/>
  <c r="DO79"/>
  <c r="DO78"/>
  <c r="DO76"/>
  <c r="DP74"/>
  <c r="DP88" s="1"/>
  <c r="DM89"/>
  <c r="DN89" s="1"/>
  <c r="DO73"/>
  <c r="DO72"/>
  <c r="DO71"/>
  <c r="DO70"/>
  <c r="DO69"/>
  <c r="DO68"/>
  <c r="DO67"/>
  <c r="DO66"/>
  <c r="DO65"/>
  <c r="DO64"/>
  <c r="DO63"/>
  <c r="DO62"/>
  <c r="DO60"/>
  <c r="DP58"/>
  <c r="DP73" s="1"/>
  <c r="DM72"/>
  <c r="DN72" s="1"/>
  <c r="DO57"/>
  <c r="DO56"/>
  <c r="DO55"/>
  <c r="DO54"/>
  <c r="DO53"/>
  <c r="DO52"/>
  <c r="DO51"/>
  <c r="DO50"/>
  <c r="DO49"/>
  <c r="DO48"/>
  <c r="DO47"/>
  <c r="DO46"/>
  <c r="DO44"/>
  <c r="DP42"/>
  <c r="DP56" s="1"/>
  <c r="DM57"/>
  <c r="DN57" s="1"/>
  <c r="DO41"/>
  <c r="DO40"/>
  <c r="DO39"/>
  <c r="DO38"/>
  <c r="DO37"/>
  <c r="DO36"/>
  <c r="DO35"/>
  <c r="DO34"/>
  <c r="DO33"/>
  <c r="DO32"/>
  <c r="DO31"/>
  <c r="DO30"/>
  <c r="DO28"/>
  <c r="DP26"/>
  <c r="DP41" s="1"/>
  <c r="DL26"/>
  <c r="DM40" s="1"/>
  <c r="DN40" s="1"/>
  <c r="DO25"/>
  <c r="DO24"/>
  <c r="DO23"/>
  <c r="DO22"/>
  <c r="DO21"/>
  <c r="DO20"/>
  <c r="DO19"/>
  <c r="DO18"/>
  <c r="DO17"/>
  <c r="DO16"/>
  <c r="DO15"/>
  <c r="DO14"/>
  <c r="DO12"/>
  <c r="DP10"/>
  <c r="DP24" s="1"/>
  <c r="DL10"/>
  <c r="DM25" s="1"/>
  <c r="DN25" s="1"/>
  <c r="DI90"/>
  <c r="DE89"/>
  <c r="DE88"/>
  <c r="DE87"/>
  <c r="DE86"/>
  <c r="DE85"/>
  <c r="DE84"/>
  <c r="DE83"/>
  <c r="DE82"/>
  <c r="DE81"/>
  <c r="DE80"/>
  <c r="DE79"/>
  <c r="DE78"/>
  <c r="DF74"/>
  <c r="DF88" s="1"/>
  <c r="DC89"/>
  <c r="DD89" s="1"/>
  <c r="DE73"/>
  <c r="DE72"/>
  <c r="DE71"/>
  <c r="DE70"/>
  <c r="DE69"/>
  <c r="DE68"/>
  <c r="DE67"/>
  <c r="DE66"/>
  <c r="DE65"/>
  <c r="DE64"/>
  <c r="DE63"/>
  <c r="DE62"/>
  <c r="DF58"/>
  <c r="DF73" s="1"/>
  <c r="DC72"/>
  <c r="DD72" s="1"/>
  <c r="DE57"/>
  <c r="DE56"/>
  <c r="DE55"/>
  <c r="DE54"/>
  <c r="DE53"/>
  <c r="DE52"/>
  <c r="DE51"/>
  <c r="DE50"/>
  <c r="DE49"/>
  <c r="DE48"/>
  <c r="DE47"/>
  <c r="DE46"/>
  <c r="DF42"/>
  <c r="DF56" s="1"/>
  <c r="DC57"/>
  <c r="DD57" s="1"/>
  <c r="DE41"/>
  <c r="DE40"/>
  <c r="DE39"/>
  <c r="DE38"/>
  <c r="DE37"/>
  <c r="DE36"/>
  <c r="DE35"/>
  <c r="DE34"/>
  <c r="DE33"/>
  <c r="DE32"/>
  <c r="DE31"/>
  <c r="DE30"/>
  <c r="DF26"/>
  <c r="DF41" s="1"/>
  <c r="DB26"/>
  <c r="DC40" s="1"/>
  <c r="DD40" s="1"/>
  <c r="DE25"/>
  <c r="DE24"/>
  <c r="DE23"/>
  <c r="DE22"/>
  <c r="DE21"/>
  <c r="DE20"/>
  <c r="DE19"/>
  <c r="DE18"/>
  <c r="DE17"/>
  <c r="DE16"/>
  <c r="DE15"/>
  <c r="DE14"/>
  <c r="DF10"/>
  <c r="DF24" s="1"/>
  <c r="DB10"/>
  <c r="DC25" s="1"/>
  <c r="DD25" s="1"/>
  <c r="CY90"/>
  <c r="CU89"/>
  <c r="CU88"/>
  <c r="CU87"/>
  <c r="CU86"/>
  <c r="CU85"/>
  <c r="CU84"/>
  <c r="CU83"/>
  <c r="CU82"/>
  <c r="CU81"/>
  <c r="CU80"/>
  <c r="CU79"/>
  <c r="CU78"/>
  <c r="CU76"/>
  <c r="CV74"/>
  <c r="CV88" s="1"/>
  <c r="CW88" s="1"/>
  <c r="CS89"/>
  <c r="CT89" s="1"/>
  <c r="CU73"/>
  <c r="CU72"/>
  <c r="CU71"/>
  <c r="CU70"/>
  <c r="CU69"/>
  <c r="CU68"/>
  <c r="CU67"/>
  <c r="CU66"/>
  <c r="CU65"/>
  <c r="CU64"/>
  <c r="CU63"/>
  <c r="CU62"/>
  <c r="CU60"/>
  <c r="CV58"/>
  <c r="CU57"/>
  <c r="CU56"/>
  <c r="CU55"/>
  <c r="CU54"/>
  <c r="CU53"/>
  <c r="CU52"/>
  <c r="CU51"/>
  <c r="CU50"/>
  <c r="CU49"/>
  <c r="CU48"/>
  <c r="CU47"/>
  <c r="CU46"/>
  <c r="CU44"/>
  <c r="CV42"/>
  <c r="CV56" s="1"/>
  <c r="CS57"/>
  <c r="CT57" s="1"/>
  <c r="CU41"/>
  <c r="CU40"/>
  <c r="CU39"/>
  <c r="CU38"/>
  <c r="CU37"/>
  <c r="CU36"/>
  <c r="CU35"/>
  <c r="CU34"/>
  <c r="CU33"/>
  <c r="CU32"/>
  <c r="CU31"/>
  <c r="CU30"/>
  <c r="CU28"/>
  <c r="CV26"/>
  <c r="CR26"/>
  <c r="CS41" s="1"/>
  <c r="CT41" s="1"/>
  <c r="CU25"/>
  <c r="CU24"/>
  <c r="CU23"/>
  <c r="CU22"/>
  <c r="CU21"/>
  <c r="CU20"/>
  <c r="CU19"/>
  <c r="CU18"/>
  <c r="CU17"/>
  <c r="CU16"/>
  <c r="CU15"/>
  <c r="CU14"/>
  <c r="CU12"/>
  <c r="CV10"/>
  <c r="CV24" s="1"/>
  <c r="CW24" s="1"/>
  <c r="CR10"/>
  <c r="CS25" s="1"/>
  <c r="CT25" s="1"/>
  <c r="CO90"/>
  <c r="CK89"/>
  <c r="CK88"/>
  <c r="CK87"/>
  <c r="CK86"/>
  <c r="CK85"/>
  <c r="CK84"/>
  <c r="CK83"/>
  <c r="CK81"/>
  <c r="CK80"/>
  <c r="CK79"/>
  <c r="CK78"/>
  <c r="CL74"/>
  <c r="CL88" s="1"/>
  <c r="CI89"/>
  <c r="CJ89" s="1"/>
  <c r="CK73"/>
  <c r="CK72"/>
  <c r="CK71"/>
  <c r="CK70"/>
  <c r="CK69"/>
  <c r="CK68"/>
  <c r="CK67"/>
  <c r="CK65"/>
  <c r="CK64"/>
  <c r="CK63"/>
  <c r="CK62"/>
  <c r="CL58"/>
  <c r="CL73" s="1"/>
  <c r="CI72"/>
  <c r="CJ72" s="1"/>
  <c r="CK57"/>
  <c r="CK56"/>
  <c r="CK55"/>
  <c r="CK54"/>
  <c r="CK53"/>
  <c r="CK52"/>
  <c r="CK51"/>
  <c r="CK49"/>
  <c r="CK48"/>
  <c r="CK47"/>
  <c r="CK46"/>
  <c r="CL42"/>
  <c r="CL56" s="1"/>
  <c r="CI57"/>
  <c r="CJ57" s="1"/>
  <c r="CK41"/>
  <c r="CK40"/>
  <c r="CK39"/>
  <c r="CK38"/>
  <c r="CK37"/>
  <c r="CK36"/>
  <c r="CK35"/>
  <c r="CK33"/>
  <c r="CK32"/>
  <c r="CK31"/>
  <c r="CK30"/>
  <c r="CL26"/>
  <c r="CL41" s="1"/>
  <c r="CH26"/>
  <c r="CI40" s="1"/>
  <c r="CJ40" s="1"/>
  <c r="CK25"/>
  <c r="CK24"/>
  <c r="CK23"/>
  <c r="CK22"/>
  <c r="CK21"/>
  <c r="CK20"/>
  <c r="CK19"/>
  <c r="CK17"/>
  <c r="CK16"/>
  <c r="CK15"/>
  <c r="CK14"/>
  <c r="CL10"/>
  <c r="CL24" s="1"/>
  <c r="CH10"/>
  <c r="CI25" s="1"/>
  <c r="CJ25" s="1"/>
  <c r="CE90"/>
  <c r="CA89"/>
  <c r="CA88"/>
  <c r="CA87"/>
  <c r="CA86"/>
  <c r="CA85"/>
  <c r="CA84"/>
  <c r="CA83"/>
  <c r="CA82"/>
  <c r="CA81"/>
  <c r="CA80"/>
  <c r="CA79"/>
  <c r="CA78"/>
  <c r="CB74"/>
  <c r="CB88" s="1"/>
  <c r="BY89"/>
  <c r="BZ89" s="1"/>
  <c r="CA73"/>
  <c r="CA72"/>
  <c r="CA71"/>
  <c r="CA70"/>
  <c r="CA69"/>
  <c r="CA68"/>
  <c r="CA67"/>
  <c r="CA66"/>
  <c r="CA65"/>
  <c r="CA64"/>
  <c r="CA63"/>
  <c r="CA62"/>
  <c r="CB58"/>
  <c r="CB73" s="1"/>
  <c r="BY72"/>
  <c r="BZ72" s="1"/>
  <c r="CA57"/>
  <c r="CA56"/>
  <c r="CA55"/>
  <c r="CA54"/>
  <c r="CA53"/>
  <c r="CA52"/>
  <c r="CA51"/>
  <c r="CA50"/>
  <c r="CA49"/>
  <c r="CA48"/>
  <c r="CA47"/>
  <c r="CA46"/>
  <c r="CB42"/>
  <c r="CB56" s="1"/>
  <c r="BY57"/>
  <c r="BZ57" s="1"/>
  <c r="CA41"/>
  <c r="CA40"/>
  <c r="CA39"/>
  <c r="CA38"/>
  <c r="CA37"/>
  <c r="CA36"/>
  <c r="CA35"/>
  <c r="CA34"/>
  <c r="CA33"/>
  <c r="CA32"/>
  <c r="CA31"/>
  <c r="CA30"/>
  <c r="CB26"/>
  <c r="CB41" s="1"/>
  <c r="BX26"/>
  <c r="BY40" s="1"/>
  <c r="BZ40" s="1"/>
  <c r="CA25"/>
  <c r="CA24"/>
  <c r="CA23"/>
  <c r="CA22"/>
  <c r="CA21"/>
  <c r="CA20"/>
  <c r="CA19"/>
  <c r="CA18"/>
  <c r="CA17"/>
  <c r="CA16"/>
  <c r="CA15"/>
  <c r="CA14"/>
  <c r="CB10"/>
  <c r="CB24" s="1"/>
  <c r="BX10"/>
  <c r="BY25" s="1"/>
  <c r="BZ25" s="1"/>
  <c r="BU90"/>
  <c r="BQ89"/>
  <c r="BQ88"/>
  <c r="BQ87"/>
  <c r="BQ86"/>
  <c r="BQ85"/>
  <c r="BQ84"/>
  <c r="BQ83"/>
  <c r="BQ81"/>
  <c r="BQ80"/>
  <c r="BQ79"/>
  <c r="BQ78"/>
  <c r="BQ77"/>
  <c r="BQ76"/>
  <c r="BR74"/>
  <c r="BR88" s="1"/>
  <c r="BO89"/>
  <c r="BP89" s="1"/>
  <c r="BQ73"/>
  <c r="BQ72"/>
  <c r="BQ71"/>
  <c r="BQ70"/>
  <c r="BQ69"/>
  <c r="BQ68"/>
  <c r="BQ67"/>
  <c r="BQ65"/>
  <c r="BQ64"/>
  <c r="BQ63"/>
  <c r="BQ62"/>
  <c r="BQ61"/>
  <c r="BQ60"/>
  <c r="BR58"/>
  <c r="BR73" s="1"/>
  <c r="BO72"/>
  <c r="BP72" s="1"/>
  <c r="BQ57"/>
  <c r="BQ56"/>
  <c r="BQ55"/>
  <c r="BQ54"/>
  <c r="BQ53"/>
  <c r="BQ52"/>
  <c r="BQ51"/>
  <c r="BQ49"/>
  <c r="BQ48"/>
  <c r="BQ47"/>
  <c r="BQ46"/>
  <c r="BQ45"/>
  <c r="BQ44"/>
  <c r="BR42"/>
  <c r="BR56" s="1"/>
  <c r="BO57"/>
  <c r="BP57" s="1"/>
  <c r="BQ41"/>
  <c r="BQ40"/>
  <c r="BQ39"/>
  <c r="BQ38"/>
  <c r="BQ37"/>
  <c r="BQ36"/>
  <c r="BQ35"/>
  <c r="BQ33"/>
  <c r="BQ32"/>
  <c r="BQ31"/>
  <c r="BQ30"/>
  <c r="BQ29"/>
  <c r="BQ28"/>
  <c r="BR26"/>
  <c r="BR41" s="1"/>
  <c r="BN26"/>
  <c r="BO40" s="1"/>
  <c r="BP40" s="1"/>
  <c r="BQ25"/>
  <c r="BQ24"/>
  <c r="BQ23"/>
  <c r="BQ22"/>
  <c r="BQ21"/>
  <c r="BQ20"/>
  <c r="BQ19"/>
  <c r="BQ17"/>
  <c r="BQ16"/>
  <c r="BQ15"/>
  <c r="BQ14"/>
  <c r="BQ13"/>
  <c r="BQ12"/>
  <c r="BR10"/>
  <c r="BR24" s="1"/>
  <c r="BN10"/>
  <c r="BO25" s="1"/>
  <c r="BP25" s="1"/>
  <c r="BK90"/>
  <c r="BG89"/>
  <c r="BG88"/>
  <c r="BG87"/>
  <c r="BG86"/>
  <c r="BG85"/>
  <c r="BG84"/>
  <c r="BG83"/>
  <c r="BG82"/>
  <c r="BG81"/>
  <c r="BG79"/>
  <c r="BG78"/>
  <c r="BG76"/>
  <c r="BE76"/>
  <c r="BF76" s="1"/>
  <c r="BH74"/>
  <c r="BH88" s="1"/>
  <c r="BI88" s="1"/>
  <c r="BG74"/>
  <c r="BE89"/>
  <c r="BF89" s="1"/>
  <c r="BG73"/>
  <c r="BG72"/>
  <c r="BG71"/>
  <c r="BG70"/>
  <c r="BG69"/>
  <c r="BG68"/>
  <c r="BG67"/>
  <c r="BG66"/>
  <c r="BG65"/>
  <c r="BG63"/>
  <c r="BG62"/>
  <c r="BG60"/>
  <c r="BH58"/>
  <c r="BE73"/>
  <c r="BF73" s="1"/>
  <c r="BG57"/>
  <c r="BG56"/>
  <c r="BG55"/>
  <c r="BG54"/>
  <c r="BG53"/>
  <c r="BG52"/>
  <c r="BG51"/>
  <c r="BG50"/>
  <c r="BG49"/>
  <c r="BG47"/>
  <c r="BG46"/>
  <c r="BG44"/>
  <c r="BH42"/>
  <c r="BH56" s="1"/>
  <c r="BE57"/>
  <c r="BF57" s="1"/>
  <c r="BG41"/>
  <c r="BG40"/>
  <c r="BG39"/>
  <c r="BG38"/>
  <c r="BG37"/>
  <c r="BG36"/>
  <c r="BG35"/>
  <c r="BG34"/>
  <c r="BG33"/>
  <c r="BG31"/>
  <c r="BG30"/>
  <c r="BG28"/>
  <c r="BH26"/>
  <c r="BD26"/>
  <c r="BG25"/>
  <c r="BG24"/>
  <c r="BG23"/>
  <c r="BG22"/>
  <c r="BG21"/>
  <c r="BG20"/>
  <c r="BG19"/>
  <c r="BG18"/>
  <c r="BG17"/>
  <c r="BG15"/>
  <c r="BG14"/>
  <c r="BG12"/>
  <c r="BH10"/>
  <c r="BH24" s="1"/>
  <c r="BD10"/>
  <c r="BE25" s="1"/>
  <c r="BF25" s="1"/>
  <c r="M90"/>
  <c r="P90"/>
  <c r="W90"/>
  <c r="AG90"/>
  <c r="AQ90"/>
  <c r="BA90"/>
  <c r="AW89"/>
  <c r="AM89"/>
  <c r="AC89"/>
  <c r="S89"/>
  <c r="I89"/>
  <c r="AW88"/>
  <c r="AM88"/>
  <c r="AC88"/>
  <c r="S88"/>
  <c r="I88"/>
  <c r="AW87"/>
  <c r="AM87"/>
  <c r="AC87"/>
  <c r="S87"/>
  <c r="I87"/>
  <c r="AW86"/>
  <c r="AM86"/>
  <c r="AC86"/>
  <c r="S86"/>
  <c r="I86"/>
  <c r="AW85"/>
  <c r="AM85"/>
  <c r="AC85"/>
  <c r="S85"/>
  <c r="I85"/>
  <c r="AW84"/>
  <c r="AM84"/>
  <c r="AC84"/>
  <c r="S84"/>
  <c r="I84"/>
  <c r="AW83"/>
  <c r="AM83"/>
  <c r="AC83"/>
  <c r="S83"/>
  <c r="I83"/>
  <c r="AW82"/>
  <c r="AM82"/>
  <c r="AC82"/>
  <c r="I82"/>
  <c r="AW81"/>
  <c r="AM81"/>
  <c r="AC81"/>
  <c r="S81"/>
  <c r="I81"/>
  <c r="AW80"/>
  <c r="AM80"/>
  <c r="AC80"/>
  <c r="I80"/>
  <c r="AW79"/>
  <c r="AM79"/>
  <c r="S79"/>
  <c r="I79"/>
  <c r="AW78"/>
  <c r="AM78"/>
  <c r="AC78"/>
  <c r="S78"/>
  <c r="I78"/>
  <c r="AM77"/>
  <c r="I77"/>
  <c r="AW76"/>
  <c r="AM76"/>
  <c r="I76"/>
  <c r="AX74"/>
  <c r="AX89" s="1"/>
  <c r="AW74"/>
  <c r="AN74"/>
  <c r="AK89"/>
  <c r="AL89" s="1"/>
  <c r="AD74"/>
  <c r="AD89" s="1"/>
  <c r="T74"/>
  <c r="P74"/>
  <c r="Q89" s="1"/>
  <c r="R89" s="1"/>
  <c r="J74"/>
  <c r="J89" s="1"/>
  <c r="AW73"/>
  <c r="AM73"/>
  <c r="AC73"/>
  <c r="S73"/>
  <c r="I73"/>
  <c r="AW72"/>
  <c r="AM72"/>
  <c r="AC72"/>
  <c r="S72"/>
  <c r="I72"/>
  <c r="AW71"/>
  <c r="AM71"/>
  <c r="AC71"/>
  <c r="S71"/>
  <c r="I71"/>
  <c r="AW70"/>
  <c r="AM70"/>
  <c r="AC70"/>
  <c r="S70"/>
  <c r="I70"/>
  <c r="AW69"/>
  <c r="AM69"/>
  <c r="AC69"/>
  <c r="S69"/>
  <c r="I69"/>
  <c r="AW68"/>
  <c r="AM68"/>
  <c r="AC68"/>
  <c r="S68"/>
  <c r="I68"/>
  <c r="AW67"/>
  <c r="AM67"/>
  <c r="AC67"/>
  <c r="S67"/>
  <c r="I67"/>
  <c r="AW66"/>
  <c r="AM66"/>
  <c r="AC66"/>
  <c r="I66"/>
  <c r="AW65"/>
  <c r="AM65"/>
  <c r="AC65"/>
  <c r="S65"/>
  <c r="I65"/>
  <c r="AW64"/>
  <c r="AM64"/>
  <c r="AC64"/>
  <c r="I64"/>
  <c r="AW63"/>
  <c r="AM63"/>
  <c r="S63"/>
  <c r="I63"/>
  <c r="AW62"/>
  <c r="AM62"/>
  <c r="AC62"/>
  <c r="S62"/>
  <c r="I62"/>
  <c r="AM61"/>
  <c r="I61"/>
  <c r="AW60"/>
  <c r="AM60"/>
  <c r="I60"/>
  <c r="AX58"/>
  <c r="AN58"/>
  <c r="AM58"/>
  <c r="AD58"/>
  <c r="T58"/>
  <c r="P58"/>
  <c r="S58" s="1"/>
  <c r="J58"/>
  <c r="AW57"/>
  <c r="AM57"/>
  <c r="AC57"/>
  <c r="S57"/>
  <c r="I57"/>
  <c r="AW56"/>
  <c r="AM56"/>
  <c r="AC56"/>
  <c r="S56"/>
  <c r="I56"/>
  <c r="AW55"/>
  <c r="AM55"/>
  <c r="AC55"/>
  <c r="S55"/>
  <c r="I55"/>
  <c r="AW54"/>
  <c r="AM54"/>
  <c r="AC54"/>
  <c r="S54"/>
  <c r="I54"/>
  <c r="AW53"/>
  <c r="AM53"/>
  <c r="AC53"/>
  <c r="S53"/>
  <c r="I53"/>
  <c r="AW52"/>
  <c r="AM52"/>
  <c r="AC52"/>
  <c r="S52"/>
  <c r="I52"/>
  <c r="AW51"/>
  <c r="AM51"/>
  <c r="AC51"/>
  <c r="S51"/>
  <c r="I51"/>
  <c r="AW50"/>
  <c r="AM50"/>
  <c r="AC50"/>
  <c r="I50"/>
  <c r="AW49"/>
  <c r="AM49"/>
  <c r="AC49"/>
  <c r="S49"/>
  <c r="I49"/>
  <c r="AW48"/>
  <c r="AM48"/>
  <c r="AC48"/>
  <c r="I48"/>
  <c r="AW47"/>
  <c r="AM47"/>
  <c r="S47"/>
  <c r="I47"/>
  <c r="AW46"/>
  <c r="AM46"/>
  <c r="AC46"/>
  <c r="S46"/>
  <c r="I46"/>
  <c r="AM45"/>
  <c r="I45"/>
  <c r="AW44"/>
  <c r="AM44"/>
  <c r="I44"/>
  <c r="AX42"/>
  <c r="AU57"/>
  <c r="AV57" s="1"/>
  <c r="AN42"/>
  <c r="AN57" s="1"/>
  <c r="AD42"/>
  <c r="AC42"/>
  <c r="T42"/>
  <c r="T57" s="1"/>
  <c r="P42"/>
  <c r="J42"/>
  <c r="G57"/>
  <c r="H57" s="1"/>
  <c r="AW41"/>
  <c r="AM41"/>
  <c r="AC41"/>
  <c r="S41"/>
  <c r="I41"/>
  <c r="AW40"/>
  <c r="AM40"/>
  <c r="AC40"/>
  <c r="S40"/>
  <c r="I40"/>
  <c r="AW39"/>
  <c r="AM39"/>
  <c r="AC39"/>
  <c r="S39"/>
  <c r="I39"/>
  <c r="AW38"/>
  <c r="AM38"/>
  <c r="AC38"/>
  <c r="S38"/>
  <c r="I38"/>
  <c r="AW37"/>
  <c r="AM37"/>
  <c r="AC37"/>
  <c r="S37"/>
  <c r="I37"/>
  <c r="AW36"/>
  <c r="AM36"/>
  <c r="AC36"/>
  <c r="S36"/>
  <c r="I36"/>
  <c r="AW35"/>
  <c r="AM35"/>
  <c r="AC35"/>
  <c r="S35"/>
  <c r="I35"/>
  <c r="AW34"/>
  <c r="AM34"/>
  <c r="AC34"/>
  <c r="I34"/>
  <c r="AW33"/>
  <c r="AM33"/>
  <c r="AC33"/>
  <c r="S33"/>
  <c r="I33"/>
  <c r="AW32"/>
  <c r="AM32"/>
  <c r="AC32"/>
  <c r="I32"/>
  <c r="AW31"/>
  <c r="AM31"/>
  <c r="S31"/>
  <c r="I31"/>
  <c r="AW30"/>
  <c r="AM30"/>
  <c r="AC30"/>
  <c r="S30"/>
  <c r="I30"/>
  <c r="AM29"/>
  <c r="I29"/>
  <c r="AW28"/>
  <c r="AM28"/>
  <c r="I28"/>
  <c r="AX26"/>
  <c r="AX41" s="1"/>
  <c r="AT26"/>
  <c r="AN26"/>
  <c r="AJ26"/>
  <c r="AK41" s="1"/>
  <c r="AL41" s="1"/>
  <c r="AD26"/>
  <c r="AD41" s="1"/>
  <c r="Z26"/>
  <c r="AA28" s="1"/>
  <c r="AB28" s="1"/>
  <c r="AC28" s="1"/>
  <c r="T26"/>
  <c r="T28" s="1"/>
  <c r="P26"/>
  <c r="J26"/>
  <c r="J41" s="1"/>
  <c r="F26"/>
  <c r="AW25"/>
  <c r="AW24"/>
  <c r="AW23"/>
  <c r="AW22"/>
  <c r="AW21"/>
  <c r="AW20"/>
  <c r="AW19"/>
  <c r="AW18"/>
  <c r="AW17"/>
  <c r="AW16"/>
  <c r="AW15"/>
  <c r="AW14"/>
  <c r="AW12"/>
  <c r="AX10"/>
  <c r="AX25" s="1"/>
  <c r="AT10"/>
  <c r="AU25" s="1"/>
  <c r="AV25" s="1"/>
  <c r="AM25"/>
  <c r="AM24"/>
  <c r="AM23"/>
  <c r="AM22"/>
  <c r="AM21"/>
  <c r="AM20"/>
  <c r="AM19"/>
  <c r="AM18"/>
  <c r="AM17"/>
  <c r="AM16"/>
  <c r="AM15"/>
  <c r="AM14"/>
  <c r="AM13"/>
  <c r="AM12"/>
  <c r="AN10"/>
  <c r="AN25" s="1"/>
  <c r="AJ10"/>
  <c r="AK25" s="1"/>
  <c r="AL25" s="1"/>
  <c r="AC25"/>
  <c r="AC24"/>
  <c r="AC23"/>
  <c r="AC22"/>
  <c r="AC21"/>
  <c r="AC20"/>
  <c r="AC19"/>
  <c r="AC18"/>
  <c r="AC17"/>
  <c r="AC16"/>
  <c r="AC14"/>
  <c r="AD10"/>
  <c r="AD25" s="1"/>
  <c r="Z10"/>
  <c r="AA25" s="1"/>
  <c r="AB25" s="1"/>
  <c r="S25"/>
  <c r="S24"/>
  <c r="S23"/>
  <c r="S22"/>
  <c r="S21"/>
  <c r="S20"/>
  <c r="S19"/>
  <c r="S17"/>
  <c r="S15"/>
  <c r="S14"/>
  <c r="T10"/>
  <c r="T25" s="1"/>
  <c r="P10"/>
  <c r="Q25" s="1"/>
  <c r="R25" s="1"/>
  <c r="OK24" l="1"/>
  <c r="OT15"/>
  <c r="OT19"/>
  <c r="OT23"/>
  <c r="PN13"/>
  <c r="PN17"/>
  <c r="PN21"/>
  <c r="PN25"/>
  <c r="SF13"/>
  <c r="SF15"/>
  <c r="SF17"/>
  <c r="SF19"/>
  <c r="SF21"/>
  <c r="SF23"/>
  <c r="SF25"/>
  <c r="SG42"/>
  <c r="SF77"/>
  <c r="SF79"/>
  <c r="SF81"/>
  <c r="SF83"/>
  <c r="SF85"/>
  <c r="SF87"/>
  <c r="SF89"/>
  <c r="SZ15"/>
  <c r="SZ17"/>
  <c r="SZ21"/>
  <c r="UD13"/>
  <c r="UD17"/>
  <c r="UD21"/>
  <c r="UE24"/>
  <c r="UD25"/>
  <c r="VY89"/>
  <c r="VY81"/>
  <c r="VR80"/>
  <c r="VR79"/>
  <c r="VR76"/>
  <c r="VR72"/>
  <c r="VS72" s="1"/>
  <c r="VT72" s="1"/>
  <c r="VR65"/>
  <c r="VS65" s="1"/>
  <c r="VT65" s="1"/>
  <c r="VR64"/>
  <c r="VS64" s="1"/>
  <c r="VT64" s="1"/>
  <c r="VX58"/>
  <c r="AM10"/>
  <c r="AO10" s="1"/>
  <c r="AP10" s="1"/>
  <c r="AO58"/>
  <c r="BI24"/>
  <c r="FY24"/>
  <c r="HM72"/>
  <c r="JA24"/>
  <c r="JA88"/>
  <c r="JU24"/>
  <c r="JU88"/>
  <c r="OT13"/>
  <c r="OT17"/>
  <c r="OT21"/>
  <c r="OU24"/>
  <c r="OT25"/>
  <c r="PN15"/>
  <c r="PN19"/>
  <c r="PN23"/>
  <c r="SE10"/>
  <c r="SG10" s="1"/>
  <c r="SC12"/>
  <c r="SD12" s="1"/>
  <c r="SD11" s="1"/>
  <c r="SC14"/>
  <c r="SD14" s="1"/>
  <c r="SC16"/>
  <c r="SD16" s="1"/>
  <c r="SC18"/>
  <c r="SD18" s="1"/>
  <c r="SC20"/>
  <c r="SD20" s="1"/>
  <c r="SC22"/>
  <c r="SD22" s="1"/>
  <c r="SC24"/>
  <c r="SD24" s="1"/>
  <c r="SF45"/>
  <c r="SG45" s="1"/>
  <c r="SH45" s="1"/>
  <c r="SF47"/>
  <c r="SG47" s="1"/>
  <c r="SH47" s="1"/>
  <c r="SF49"/>
  <c r="SG49" s="1"/>
  <c r="SH49" s="1"/>
  <c r="SF51"/>
  <c r="SG51" s="1"/>
  <c r="SH51" s="1"/>
  <c r="SF53"/>
  <c r="SG53" s="1"/>
  <c r="SH53" s="1"/>
  <c r="SF55"/>
  <c r="SG55" s="1"/>
  <c r="SH55" s="1"/>
  <c r="SG56"/>
  <c r="SF57"/>
  <c r="SG57" s="1"/>
  <c r="SH57" s="1"/>
  <c r="UD15"/>
  <c r="UE15" s="1"/>
  <c r="UF15" s="1"/>
  <c r="UE17"/>
  <c r="UD19"/>
  <c r="UE19" s="1"/>
  <c r="UF19" s="1"/>
  <c r="UE21"/>
  <c r="UD23"/>
  <c r="UE23" s="1"/>
  <c r="UF23" s="1"/>
  <c r="UE25"/>
  <c r="VS40"/>
  <c r="VT40" s="1"/>
  <c r="VS38"/>
  <c r="VT38" s="1"/>
  <c r="VS37"/>
  <c r="VT37" s="1"/>
  <c r="VS35"/>
  <c r="VT35" s="1"/>
  <c r="VS32"/>
  <c r="VT32" s="1"/>
  <c r="VS30"/>
  <c r="VT30" s="1"/>
  <c r="VO30"/>
  <c r="VP30" s="1"/>
  <c r="VS25"/>
  <c r="VT25" s="1"/>
  <c r="VS23"/>
  <c r="VT23" s="1"/>
  <c r="VS21"/>
  <c r="VT21" s="1"/>
  <c r="VS19"/>
  <c r="VT19" s="1"/>
  <c r="VS89"/>
  <c r="VS87"/>
  <c r="VY85"/>
  <c r="VS73"/>
  <c r="VT73" s="1"/>
  <c r="VS58"/>
  <c r="VT58" s="1"/>
  <c r="VS57"/>
  <c r="VS56"/>
  <c r="VS55"/>
  <c r="VS54"/>
  <c r="VS53"/>
  <c r="VS52"/>
  <c r="VS51"/>
  <c r="VS49"/>
  <c r="VS48"/>
  <c r="VS47"/>
  <c r="VS46"/>
  <c r="VS41"/>
  <c r="VT41" s="1"/>
  <c r="VS39"/>
  <c r="VT39" s="1"/>
  <c r="VS36"/>
  <c r="VT36" s="1"/>
  <c r="VS34"/>
  <c r="VT34" s="1"/>
  <c r="VS31"/>
  <c r="VT31" s="1"/>
  <c r="VS26"/>
  <c r="VP59"/>
  <c r="VO28"/>
  <c r="VP28" s="1"/>
  <c r="WA58"/>
  <c r="VY69"/>
  <c r="VY73"/>
  <c r="VY64"/>
  <c r="VY67"/>
  <c r="VY70"/>
  <c r="VY72"/>
  <c r="VY87"/>
  <c r="VY83"/>
  <c r="VX90"/>
  <c r="UA29"/>
  <c r="UB29" s="1"/>
  <c r="UC29" s="1"/>
  <c r="UA33"/>
  <c r="UB33" s="1"/>
  <c r="UA37"/>
  <c r="UB37" s="1"/>
  <c r="UA41"/>
  <c r="UB41" s="1"/>
  <c r="UA31"/>
  <c r="UB31" s="1"/>
  <c r="UA35"/>
  <c r="UB35" s="1"/>
  <c r="VY63"/>
  <c r="VY65"/>
  <c r="VY71"/>
  <c r="VY88"/>
  <c r="VZ88" s="1"/>
  <c r="VY86"/>
  <c r="VZ86" s="1"/>
  <c r="WA86" s="1"/>
  <c r="VY84"/>
  <c r="VZ84" s="1"/>
  <c r="VY82"/>
  <c r="VZ82" s="1"/>
  <c r="WA82" s="1"/>
  <c r="VY68"/>
  <c r="VY66"/>
  <c r="VZ66" s="1"/>
  <c r="WA66" s="1"/>
  <c r="VX26"/>
  <c r="TA88"/>
  <c r="SO26"/>
  <c r="SM30"/>
  <c r="SN30" s="1"/>
  <c r="SM34"/>
  <c r="SN34" s="1"/>
  <c r="SO34" s="1"/>
  <c r="SM38"/>
  <c r="SN38" s="1"/>
  <c r="SM28"/>
  <c r="SN28" s="1"/>
  <c r="SM32"/>
  <c r="SN32" s="1"/>
  <c r="SM36"/>
  <c r="SN36" s="1"/>
  <c r="SM40"/>
  <c r="SN40" s="1"/>
  <c r="RS30"/>
  <c r="RT30" s="1"/>
  <c r="RS34"/>
  <c r="RT34" s="1"/>
  <c r="RU34" s="1"/>
  <c r="RS38"/>
  <c r="RT38" s="1"/>
  <c r="RU26"/>
  <c r="RS28"/>
  <c r="RT28" s="1"/>
  <c r="RS32"/>
  <c r="RT32" s="1"/>
  <c r="RS36"/>
  <c r="RT36" s="1"/>
  <c r="RS40"/>
  <c r="RT40" s="1"/>
  <c r="PM44"/>
  <c r="OS44"/>
  <c r="VY62"/>
  <c r="VY80"/>
  <c r="VZ80" s="1"/>
  <c r="WA80" s="1"/>
  <c r="VY61"/>
  <c r="VZ61" s="1"/>
  <c r="WA61" s="1"/>
  <c r="Q41"/>
  <c r="R41" s="1"/>
  <c r="Q28"/>
  <c r="R28" s="1"/>
  <c r="S28" s="1"/>
  <c r="U28" s="1"/>
  <c r="VY28"/>
  <c r="VZ28" s="1"/>
  <c r="VY31"/>
  <c r="VZ31" s="1"/>
  <c r="WA31" s="1"/>
  <c r="VY37"/>
  <c r="VZ37" s="1"/>
  <c r="VY41"/>
  <c r="VZ41" s="1"/>
  <c r="VY33"/>
  <c r="VZ33" s="1"/>
  <c r="VY35"/>
  <c r="VZ35" s="1"/>
  <c r="WA35" s="1"/>
  <c r="VY39"/>
  <c r="VY78"/>
  <c r="VS24"/>
  <c r="VT24" s="1"/>
  <c r="VS22"/>
  <c r="VT22" s="1"/>
  <c r="VS20"/>
  <c r="VT20" s="1"/>
  <c r="VS16"/>
  <c r="VT16" s="1"/>
  <c r="VS14"/>
  <c r="VT14" s="1"/>
  <c r="UA12"/>
  <c r="UB12" s="1"/>
  <c r="UA14"/>
  <c r="UB14" s="1"/>
  <c r="UA16"/>
  <c r="UB16" s="1"/>
  <c r="UA18"/>
  <c r="UB18" s="1"/>
  <c r="UA20"/>
  <c r="UB20" s="1"/>
  <c r="UA22"/>
  <c r="UB22" s="1"/>
  <c r="UA24"/>
  <c r="UB24" s="1"/>
  <c r="UC10"/>
  <c r="UE10" s="1"/>
  <c r="SY10"/>
  <c r="TA10" s="1"/>
  <c r="SW12"/>
  <c r="SX12" s="1"/>
  <c r="SW14"/>
  <c r="SX14" s="1"/>
  <c r="SW16"/>
  <c r="SX16" s="1"/>
  <c r="SY16" s="1"/>
  <c r="SW18"/>
  <c r="SX18" s="1"/>
  <c r="SW20"/>
  <c r="SX20" s="1"/>
  <c r="SW22"/>
  <c r="SX22" s="1"/>
  <c r="SW24"/>
  <c r="SX24" s="1"/>
  <c r="SY24" s="1"/>
  <c r="TA24" s="1"/>
  <c r="TB24" s="1"/>
  <c r="PM10"/>
  <c r="PO10" s="1"/>
  <c r="PK12"/>
  <c r="PL12" s="1"/>
  <c r="PK14"/>
  <c r="PL14" s="1"/>
  <c r="PK16"/>
  <c r="PL16" s="1"/>
  <c r="PK18"/>
  <c r="PL18" s="1"/>
  <c r="PK20"/>
  <c r="PL20" s="1"/>
  <c r="PK22"/>
  <c r="PL22" s="1"/>
  <c r="PK24"/>
  <c r="PL24" s="1"/>
  <c r="OS10"/>
  <c r="OU10" s="1"/>
  <c r="OQ12"/>
  <c r="OR12" s="1"/>
  <c r="OQ14"/>
  <c r="OR14" s="1"/>
  <c r="OQ16"/>
  <c r="OR16" s="1"/>
  <c r="OQ18"/>
  <c r="OR18" s="1"/>
  <c r="OQ20"/>
  <c r="OR20" s="1"/>
  <c r="OQ22"/>
  <c r="OR22" s="1"/>
  <c r="OQ24"/>
  <c r="OR24" s="1"/>
  <c r="S10"/>
  <c r="U10" s="1"/>
  <c r="V10" s="1"/>
  <c r="VR81"/>
  <c r="VS81" s="1"/>
  <c r="VR78"/>
  <c r="VS78" s="1"/>
  <c r="VS74"/>
  <c r="VS88"/>
  <c r="VS86"/>
  <c r="VS84"/>
  <c r="VS80"/>
  <c r="VS79"/>
  <c r="WB74"/>
  <c r="WB76" s="1"/>
  <c r="VZ89"/>
  <c r="VZ87"/>
  <c r="VZ85"/>
  <c r="VZ83"/>
  <c r="VZ81"/>
  <c r="VZ78"/>
  <c r="UE74"/>
  <c r="UD77"/>
  <c r="UD79"/>
  <c r="UE79" s="1"/>
  <c r="UF79" s="1"/>
  <c r="UD81"/>
  <c r="UE81" s="1"/>
  <c r="UF81" s="1"/>
  <c r="UD83"/>
  <c r="UE83" s="1"/>
  <c r="UF83" s="1"/>
  <c r="UD85"/>
  <c r="UE85" s="1"/>
  <c r="UF85" s="1"/>
  <c r="UD87"/>
  <c r="UE87" s="1"/>
  <c r="UF87" s="1"/>
  <c r="UE88"/>
  <c r="UD89"/>
  <c r="UE89" s="1"/>
  <c r="UF89" s="1"/>
  <c r="SZ77"/>
  <c r="SZ79"/>
  <c r="SZ81"/>
  <c r="SZ83"/>
  <c r="SZ85"/>
  <c r="SZ87"/>
  <c r="SZ89"/>
  <c r="PN77"/>
  <c r="PN79"/>
  <c r="PN81"/>
  <c r="PN83"/>
  <c r="PN85"/>
  <c r="PN87"/>
  <c r="PN89"/>
  <c r="OT77"/>
  <c r="OT79"/>
  <c r="OT81"/>
  <c r="OT83"/>
  <c r="OT85"/>
  <c r="OT87"/>
  <c r="OT89"/>
  <c r="OK88"/>
  <c r="HW74"/>
  <c r="GI74"/>
  <c r="FY88"/>
  <c r="WB89"/>
  <c r="WB88"/>
  <c r="WB87"/>
  <c r="WB86"/>
  <c r="WB85"/>
  <c r="BI74"/>
  <c r="AY74"/>
  <c r="AZ74" s="1"/>
  <c r="VR62"/>
  <c r="VS62" s="1"/>
  <c r="VT62" s="1"/>
  <c r="VR61"/>
  <c r="VS61" s="1"/>
  <c r="VT61" s="1"/>
  <c r="VR60"/>
  <c r="VS60" s="1"/>
  <c r="VT60" s="1"/>
  <c r="SQ58"/>
  <c r="SP61"/>
  <c r="SP63"/>
  <c r="SP65"/>
  <c r="SP67"/>
  <c r="SP69"/>
  <c r="SP71"/>
  <c r="SP73"/>
  <c r="RV61"/>
  <c r="RV63"/>
  <c r="RW63" s="1"/>
  <c r="RV65"/>
  <c r="RV67"/>
  <c r="RW67" s="1"/>
  <c r="RV69"/>
  <c r="RV71"/>
  <c r="RW71" s="1"/>
  <c r="RV73"/>
  <c r="WB58"/>
  <c r="WB61" s="1"/>
  <c r="VZ72"/>
  <c r="WA72" s="1"/>
  <c r="VZ70"/>
  <c r="WA70" s="1"/>
  <c r="VZ68"/>
  <c r="WA68" s="1"/>
  <c r="VZ64"/>
  <c r="WA64" s="1"/>
  <c r="VZ62"/>
  <c r="WA62" s="1"/>
  <c r="U58"/>
  <c r="UE42"/>
  <c r="UD45"/>
  <c r="UD47"/>
  <c r="UD49"/>
  <c r="UD51"/>
  <c r="UD53"/>
  <c r="UD55"/>
  <c r="UD57"/>
  <c r="TA42"/>
  <c r="TB42" s="1"/>
  <c r="SZ45"/>
  <c r="SZ47"/>
  <c r="SZ49"/>
  <c r="SZ51"/>
  <c r="SZ53"/>
  <c r="SZ55"/>
  <c r="TA56"/>
  <c r="SZ57"/>
  <c r="PO42"/>
  <c r="PN45"/>
  <c r="PN47"/>
  <c r="PN49"/>
  <c r="PN51"/>
  <c r="PN53"/>
  <c r="PN55"/>
  <c r="PO56"/>
  <c r="PN57"/>
  <c r="PO57" s="1"/>
  <c r="PP57" s="1"/>
  <c r="PO47"/>
  <c r="PO49"/>
  <c r="PO51"/>
  <c r="PO53"/>
  <c r="PO55"/>
  <c r="OU42"/>
  <c r="OT45"/>
  <c r="OT47"/>
  <c r="OT49"/>
  <c r="OT51"/>
  <c r="OT53"/>
  <c r="OT55"/>
  <c r="OU56"/>
  <c r="OT57"/>
  <c r="OK56"/>
  <c r="FY56"/>
  <c r="EK42"/>
  <c r="AE42"/>
  <c r="WB42"/>
  <c r="WB44" s="1"/>
  <c r="VR33"/>
  <c r="VS33" s="1"/>
  <c r="VT33" s="1"/>
  <c r="VR29"/>
  <c r="VS29" s="1"/>
  <c r="VT29" s="1"/>
  <c r="VR28"/>
  <c r="SQ26"/>
  <c r="SP29"/>
  <c r="SP31"/>
  <c r="SQ31" s="1"/>
  <c r="SR31" s="1"/>
  <c r="SP33"/>
  <c r="SQ33" s="1"/>
  <c r="SR33" s="1"/>
  <c r="SP35"/>
  <c r="SQ35" s="1"/>
  <c r="SR35" s="1"/>
  <c r="SP37"/>
  <c r="SQ37" s="1"/>
  <c r="SR37" s="1"/>
  <c r="SP39"/>
  <c r="SQ39" s="1"/>
  <c r="SR39" s="1"/>
  <c r="SQ40"/>
  <c r="SP41"/>
  <c r="SQ41" s="1"/>
  <c r="SR41" s="1"/>
  <c r="RW26"/>
  <c r="RV29"/>
  <c r="RV31"/>
  <c r="RV33"/>
  <c r="RV35"/>
  <c r="RV37"/>
  <c r="RV39"/>
  <c r="RW40"/>
  <c r="RV41"/>
  <c r="RW41" s="1"/>
  <c r="RX41" s="1"/>
  <c r="RW31"/>
  <c r="RW33"/>
  <c r="RW35"/>
  <c r="RW37"/>
  <c r="RW39"/>
  <c r="VZ39"/>
  <c r="WE90"/>
  <c r="WB10"/>
  <c r="WB13" s="1"/>
  <c r="VY79"/>
  <c r="VZ79" s="1"/>
  <c r="WA79" s="1"/>
  <c r="VY77"/>
  <c r="VZ77" s="1"/>
  <c r="WA77" s="1"/>
  <c r="WC74"/>
  <c r="WD74" s="1"/>
  <c r="WF74" s="1"/>
  <c r="WB84"/>
  <c r="WB83"/>
  <c r="WB82"/>
  <c r="WB81"/>
  <c r="WB80"/>
  <c r="WB79"/>
  <c r="WB78"/>
  <c r="WB77"/>
  <c r="VY60"/>
  <c r="VZ60" s="1"/>
  <c r="VZ73"/>
  <c r="VZ71"/>
  <c r="VZ69"/>
  <c r="VZ67"/>
  <c r="WA67" s="1"/>
  <c r="VZ65"/>
  <c r="VZ63"/>
  <c r="WA63" s="1"/>
  <c r="WB57"/>
  <c r="VY29"/>
  <c r="VZ29" s="1"/>
  <c r="WA29" s="1"/>
  <c r="WA26"/>
  <c r="WB17"/>
  <c r="WB60"/>
  <c r="WB68"/>
  <c r="WC68" s="1"/>
  <c r="VT59"/>
  <c r="VV58"/>
  <c r="VT57"/>
  <c r="VS105"/>
  <c r="VT89"/>
  <c r="VT105" s="1"/>
  <c r="VT88"/>
  <c r="VS104"/>
  <c r="VT87"/>
  <c r="VS103"/>
  <c r="VT86"/>
  <c r="VS102"/>
  <c r="VT85"/>
  <c r="VS101"/>
  <c r="VT84"/>
  <c r="VS100"/>
  <c r="VT83"/>
  <c r="VS99"/>
  <c r="VT81"/>
  <c r="VS97"/>
  <c r="VT80"/>
  <c r="VS96"/>
  <c r="VT79"/>
  <c r="VS95"/>
  <c r="VT78"/>
  <c r="VS94"/>
  <c r="VT74"/>
  <c r="WA55"/>
  <c r="WA53"/>
  <c r="WA49"/>
  <c r="VX42"/>
  <c r="WA42" s="1"/>
  <c r="WB26"/>
  <c r="VT26"/>
  <c r="VQ10"/>
  <c r="VS10" s="1"/>
  <c r="VO12"/>
  <c r="VP12" s="1"/>
  <c r="VO13"/>
  <c r="VP13" s="1"/>
  <c r="VQ13" s="1"/>
  <c r="VS13" s="1"/>
  <c r="VT13" s="1"/>
  <c r="VO14"/>
  <c r="VP14" s="1"/>
  <c r="VO15"/>
  <c r="VP15" s="1"/>
  <c r="VO16"/>
  <c r="VP16" s="1"/>
  <c r="VO17"/>
  <c r="VP17" s="1"/>
  <c r="VO18"/>
  <c r="VP18" s="1"/>
  <c r="VQ18" s="1"/>
  <c r="VS18" s="1"/>
  <c r="VO19"/>
  <c r="VP19" s="1"/>
  <c r="VO20"/>
  <c r="VP20" s="1"/>
  <c r="VO21"/>
  <c r="VP21" s="1"/>
  <c r="VO22"/>
  <c r="VP22" s="1"/>
  <c r="VO23"/>
  <c r="VP23" s="1"/>
  <c r="VO24"/>
  <c r="VP24" s="1"/>
  <c r="VO25"/>
  <c r="VP25" s="1"/>
  <c r="VQ42"/>
  <c r="VS42" s="1"/>
  <c r="VO44"/>
  <c r="VP44" s="1"/>
  <c r="VO45"/>
  <c r="VP45" s="1"/>
  <c r="VQ45" s="1"/>
  <c r="VS45" s="1"/>
  <c r="VT45" s="1"/>
  <c r="VO46"/>
  <c r="VP46" s="1"/>
  <c r="VO47"/>
  <c r="VP47" s="1"/>
  <c r="VO48"/>
  <c r="VP48" s="1"/>
  <c r="VO49"/>
  <c r="VP49" s="1"/>
  <c r="VO50"/>
  <c r="VP50" s="1"/>
  <c r="VQ50" s="1"/>
  <c r="VS50" s="1"/>
  <c r="VT50" s="1"/>
  <c r="VO51"/>
  <c r="VP51" s="1"/>
  <c r="VO52"/>
  <c r="VP52" s="1"/>
  <c r="VO53"/>
  <c r="VP53" s="1"/>
  <c r="VO54"/>
  <c r="VP54" s="1"/>
  <c r="VO55"/>
  <c r="VP55" s="1"/>
  <c r="VO56"/>
  <c r="VP56" s="1"/>
  <c r="VO57"/>
  <c r="VP57" s="1"/>
  <c r="WA25"/>
  <c r="WA23"/>
  <c r="WA21"/>
  <c r="WA17"/>
  <c r="WC17" s="1"/>
  <c r="VX10"/>
  <c r="WA10" s="1"/>
  <c r="WC10" s="1"/>
  <c r="WA89"/>
  <c r="VO89"/>
  <c r="VP89" s="1"/>
  <c r="WA88"/>
  <c r="VO88"/>
  <c r="VP88" s="1"/>
  <c r="WA87"/>
  <c r="VO87"/>
  <c r="VP87" s="1"/>
  <c r="VO86"/>
  <c r="VP86" s="1"/>
  <c r="WA85"/>
  <c r="VO85"/>
  <c r="VP85" s="1"/>
  <c r="WA84"/>
  <c r="VO84"/>
  <c r="VP84" s="1"/>
  <c r="WA83"/>
  <c r="VO83"/>
  <c r="VP83" s="1"/>
  <c r="VO82"/>
  <c r="VP82" s="1"/>
  <c r="VQ82" s="1"/>
  <c r="VS82" s="1"/>
  <c r="VT82" s="1"/>
  <c r="WA81"/>
  <c r="VO81"/>
  <c r="VP81" s="1"/>
  <c r="VO80"/>
  <c r="VP80" s="1"/>
  <c r="VO79"/>
  <c r="VP79" s="1"/>
  <c r="WA78"/>
  <c r="VO78"/>
  <c r="VP78" s="1"/>
  <c r="VO77"/>
  <c r="VP77" s="1"/>
  <c r="VQ77" s="1"/>
  <c r="VS77" s="1"/>
  <c r="VT77" s="1"/>
  <c r="VY76"/>
  <c r="VZ76" s="1"/>
  <c r="VO76"/>
  <c r="VP76" s="1"/>
  <c r="WA57"/>
  <c r="VT56"/>
  <c r="VT104" s="1"/>
  <c r="VT55"/>
  <c r="VT103" s="1"/>
  <c r="VT54"/>
  <c r="VT102" s="1"/>
  <c r="VT53"/>
  <c r="VT101" s="1"/>
  <c r="VT52"/>
  <c r="VT100" s="1"/>
  <c r="VT51"/>
  <c r="VT99" s="1"/>
  <c r="VT49"/>
  <c r="VT97" s="1"/>
  <c r="VT48"/>
  <c r="VT96" s="1"/>
  <c r="VT47"/>
  <c r="VT95" s="1"/>
  <c r="VT46"/>
  <c r="VT94" s="1"/>
  <c r="VY40"/>
  <c r="VZ40" s="1"/>
  <c r="WA40" s="1"/>
  <c r="VY38"/>
  <c r="VZ38" s="1"/>
  <c r="WA38" s="1"/>
  <c r="VY36"/>
  <c r="VZ36" s="1"/>
  <c r="WA36" s="1"/>
  <c r="VY34"/>
  <c r="VZ34" s="1"/>
  <c r="WA34" s="1"/>
  <c r="VY32"/>
  <c r="VZ32" s="1"/>
  <c r="WA32" s="1"/>
  <c r="VY30"/>
  <c r="VZ30" s="1"/>
  <c r="WA30" s="1"/>
  <c r="VI41"/>
  <c r="VI73"/>
  <c r="VI24"/>
  <c r="VI56"/>
  <c r="VI88"/>
  <c r="VG10"/>
  <c r="VI10" s="1"/>
  <c r="VE12"/>
  <c r="VF12" s="1"/>
  <c r="VH13"/>
  <c r="VE14"/>
  <c r="VF14" s="1"/>
  <c r="VH15"/>
  <c r="VE16"/>
  <c r="VF16" s="1"/>
  <c r="VH17"/>
  <c r="VI17" s="1"/>
  <c r="VE18"/>
  <c r="VF18" s="1"/>
  <c r="VG18" s="1"/>
  <c r="VH19"/>
  <c r="VI19" s="1"/>
  <c r="VE20"/>
  <c r="VF20" s="1"/>
  <c r="VH21"/>
  <c r="VI21" s="1"/>
  <c r="VE22"/>
  <c r="VF22" s="1"/>
  <c r="VH23"/>
  <c r="VI23" s="1"/>
  <c r="VE24"/>
  <c r="VF24" s="1"/>
  <c r="VH25"/>
  <c r="VI25" s="1"/>
  <c r="VH28"/>
  <c r="VE29"/>
  <c r="VF29" s="1"/>
  <c r="VG29" s="1"/>
  <c r="VH30"/>
  <c r="VI30" s="1"/>
  <c r="VE31"/>
  <c r="VF31" s="1"/>
  <c r="VG31" s="1"/>
  <c r="VH32"/>
  <c r="VI32" s="1"/>
  <c r="VE33"/>
  <c r="VF33" s="1"/>
  <c r="VH34"/>
  <c r="VE35"/>
  <c r="VF35" s="1"/>
  <c r="VH36"/>
  <c r="VI36" s="1"/>
  <c r="VE37"/>
  <c r="VF37" s="1"/>
  <c r="VH38"/>
  <c r="VI38" s="1"/>
  <c r="VE39"/>
  <c r="VF39" s="1"/>
  <c r="VH40"/>
  <c r="VI40" s="1"/>
  <c r="VE41"/>
  <c r="VF41" s="1"/>
  <c r="VG42"/>
  <c r="VI42" s="1"/>
  <c r="VE44"/>
  <c r="VF44" s="1"/>
  <c r="VH45"/>
  <c r="VE46"/>
  <c r="VF46" s="1"/>
  <c r="VH47"/>
  <c r="VE48"/>
  <c r="VF48" s="1"/>
  <c r="VH49"/>
  <c r="VI49" s="1"/>
  <c r="VE50"/>
  <c r="VF50" s="1"/>
  <c r="VG50" s="1"/>
  <c r="VH51"/>
  <c r="VI51" s="1"/>
  <c r="VE52"/>
  <c r="VF52" s="1"/>
  <c r="VH53"/>
  <c r="VI53" s="1"/>
  <c r="VE54"/>
  <c r="VF54" s="1"/>
  <c r="VH55"/>
  <c r="VI55" s="1"/>
  <c r="VE56"/>
  <c r="VF56" s="1"/>
  <c r="VH57"/>
  <c r="VI57" s="1"/>
  <c r="VH60"/>
  <c r="VE61"/>
  <c r="VF61" s="1"/>
  <c r="VG61" s="1"/>
  <c r="VH62"/>
  <c r="VI62" s="1"/>
  <c r="VE63"/>
  <c r="VF63" s="1"/>
  <c r="VG63" s="1"/>
  <c r="VH64"/>
  <c r="VI64" s="1"/>
  <c r="VE65"/>
  <c r="VF65" s="1"/>
  <c r="VH66"/>
  <c r="VE67"/>
  <c r="VF67" s="1"/>
  <c r="VH68"/>
  <c r="VI68" s="1"/>
  <c r="VE69"/>
  <c r="VF69" s="1"/>
  <c r="VH70"/>
  <c r="VI70" s="1"/>
  <c r="VE71"/>
  <c r="VF71" s="1"/>
  <c r="VH72"/>
  <c r="VI72" s="1"/>
  <c r="VE73"/>
  <c r="VF73" s="1"/>
  <c r="VG74"/>
  <c r="VI74" s="1"/>
  <c r="VE76"/>
  <c r="VF76" s="1"/>
  <c r="VH77"/>
  <c r="VE78"/>
  <c r="VF78" s="1"/>
  <c r="VH79"/>
  <c r="VE80"/>
  <c r="VF80" s="1"/>
  <c r="VH81"/>
  <c r="VI81" s="1"/>
  <c r="VE82"/>
  <c r="VF82" s="1"/>
  <c r="VG82" s="1"/>
  <c r="VH83"/>
  <c r="VI83" s="1"/>
  <c r="VE84"/>
  <c r="VF84" s="1"/>
  <c r="VH85"/>
  <c r="VI85" s="1"/>
  <c r="VE86"/>
  <c r="VF86" s="1"/>
  <c r="VH87"/>
  <c r="VI87" s="1"/>
  <c r="VE88"/>
  <c r="VF88" s="1"/>
  <c r="VH89"/>
  <c r="VI89" s="1"/>
  <c r="VH12"/>
  <c r="VE13"/>
  <c r="VF13" s="1"/>
  <c r="VG13" s="1"/>
  <c r="VH14"/>
  <c r="VI14" s="1"/>
  <c r="VE15"/>
  <c r="VF15" s="1"/>
  <c r="VG15" s="1"/>
  <c r="VH16"/>
  <c r="VI16" s="1"/>
  <c r="VE17"/>
  <c r="VF17" s="1"/>
  <c r="VH18"/>
  <c r="VI18" s="1"/>
  <c r="VE19"/>
  <c r="VF19" s="1"/>
  <c r="VH20"/>
  <c r="VI20" s="1"/>
  <c r="VE21"/>
  <c r="VF21" s="1"/>
  <c r="VH22"/>
  <c r="VI22" s="1"/>
  <c r="VE23"/>
  <c r="VF23" s="1"/>
  <c r="VG26"/>
  <c r="VI26" s="1"/>
  <c r="VE28"/>
  <c r="VF28" s="1"/>
  <c r="VH29"/>
  <c r="VI29" s="1"/>
  <c r="VE30"/>
  <c r="VF30" s="1"/>
  <c r="VH31"/>
  <c r="VI31" s="1"/>
  <c r="VE32"/>
  <c r="VF32" s="1"/>
  <c r="VH33"/>
  <c r="VI33" s="1"/>
  <c r="VE34"/>
  <c r="VF34" s="1"/>
  <c r="VG34" s="1"/>
  <c r="VH35"/>
  <c r="VI35" s="1"/>
  <c r="VE36"/>
  <c r="VF36" s="1"/>
  <c r="VH37"/>
  <c r="VI37" s="1"/>
  <c r="VE38"/>
  <c r="VF38" s="1"/>
  <c r="VH39"/>
  <c r="VI39" s="1"/>
  <c r="VH44"/>
  <c r="VE45"/>
  <c r="VF45" s="1"/>
  <c r="VG45" s="1"/>
  <c r="VH46"/>
  <c r="VI46" s="1"/>
  <c r="VE47"/>
  <c r="VF47" s="1"/>
  <c r="VG47" s="1"/>
  <c r="VH48"/>
  <c r="VI48" s="1"/>
  <c r="VE49"/>
  <c r="VF49" s="1"/>
  <c r="VH50"/>
  <c r="VI50" s="1"/>
  <c r="VE51"/>
  <c r="VF51" s="1"/>
  <c r="VH52"/>
  <c r="VI52" s="1"/>
  <c r="VE53"/>
  <c r="VF53" s="1"/>
  <c r="VH54"/>
  <c r="VI54" s="1"/>
  <c r="VE55"/>
  <c r="VF55" s="1"/>
  <c r="VG58"/>
  <c r="VI58" s="1"/>
  <c r="VE60"/>
  <c r="VF60" s="1"/>
  <c r="VH61"/>
  <c r="VE62"/>
  <c r="VF62" s="1"/>
  <c r="VH63"/>
  <c r="VE64"/>
  <c r="VF64" s="1"/>
  <c r="VH65"/>
  <c r="VI65" s="1"/>
  <c r="VE66"/>
  <c r="VF66" s="1"/>
  <c r="VG66" s="1"/>
  <c r="VH67"/>
  <c r="VI67" s="1"/>
  <c r="VE68"/>
  <c r="VF68" s="1"/>
  <c r="VH69"/>
  <c r="VI69" s="1"/>
  <c r="VE70"/>
  <c r="VF70" s="1"/>
  <c r="VH71"/>
  <c r="VI71" s="1"/>
  <c r="VH76"/>
  <c r="VE77"/>
  <c r="VF77" s="1"/>
  <c r="VG77" s="1"/>
  <c r="VH78"/>
  <c r="VI78" s="1"/>
  <c r="VE79"/>
  <c r="VF79" s="1"/>
  <c r="VG79" s="1"/>
  <c r="VH80"/>
  <c r="VI80" s="1"/>
  <c r="VE81"/>
  <c r="VF81" s="1"/>
  <c r="VH82"/>
  <c r="VI82" s="1"/>
  <c r="VE83"/>
  <c r="VF83" s="1"/>
  <c r="VH84"/>
  <c r="VI84" s="1"/>
  <c r="VE85"/>
  <c r="VF85" s="1"/>
  <c r="VH86"/>
  <c r="VI86" s="1"/>
  <c r="VE87"/>
  <c r="VF87" s="1"/>
  <c r="UY41"/>
  <c r="UY73"/>
  <c r="UY24"/>
  <c r="UY56"/>
  <c r="UY88"/>
  <c r="UW10"/>
  <c r="UY10" s="1"/>
  <c r="UU12"/>
  <c r="UV12" s="1"/>
  <c r="UX13"/>
  <c r="UU14"/>
  <c r="UV14" s="1"/>
  <c r="UX15"/>
  <c r="UY15" s="1"/>
  <c r="UU16"/>
  <c r="UV16" s="1"/>
  <c r="UX17"/>
  <c r="UY17" s="1"/>
  <c r="UU18"/>
  <c r="UV18" s="1"/>
  <c r="UW18" s="1"/>
  <c r="UX19"/>
  <c r="UY19" s="1"/>
  <c r="UU20"/>
  <c r="UV20" s="1"/>
  <c r="UX21"/>
  <c r="UY21" s="1"/>
  <c r="UU22"/>
  <c r="UV22" s="1"/>
  <c r="UX23"/>
  <c r="UY23" s="1"/>
  <c r="UU24"/>
  <c r="UV24" s="1"/>
  <c r="UX25"/>
  <c r="UY25" s="1"/>
  <c r="UX28"/>
  <c r="UU29"/>
  <c r="UV29" s="1"/>
  <c r="UW29" s="1"/>
  <c r="UX30"/>
  <c r="UY30" s="1"/>
  <c r="UU31"/>
  <c r="UV31" s="1"/>
  <c r="UX32"/>
  <c r="UY32" s="1"/>
  <c r="UU33"/>
  <c r="UV33" s="1"/>
  <c r="UX34"/>
  <c r="UU35"/>
  <c r="UV35" s="1"/>
  <c r="UX36"/>
  <c r="UY36" s="1"/>
  <c r="UU37"/>
  <c r="UV37" s="1"/>
  <c r="UX38"/>
  <c r="UY38" s="1"/>
  <c r="UU39"/>
  <c r="UV39" s="1"/>
  <c r="UX40"/>
  <c r="UY40" s="1"/>
  <c r="UU41"/>
  <c r="UV41" s="1"/>
  <c r="UW42"/>
  <c r="UY42" s="1"/>
  <c r="UU44"/>
  <c r="UV44" s="1"/>
  <c r="UX45"/>
  <c r="UU46"/>
  <c r="UV46" s="1"/>
  <c r="UX47"/>
  <c r="UY47" s="1"/>
  <c r="UU48"/>
  <c r="UV48" s="1"/>
  <c r="UX49"/>
  <c r="UY49" s="1"/>
  <c r="UU50"/>
  <c r="UV50" s="1"/>
  <c r="UW50" s="1"/>
  <c r="UX51"/>
  <c r="UY51" s="1"/>
  <c r="UU52"/>
  <c r="UV52" s="1"/>
  <c r="UX53"/>
  <c r="UY53" s="1"/>
  <c r="UU54"/>
  <c r="UV54" s="1"/>
  <c r="UX55"/>
  <c r="UY55" s="1"/>
  <c r="UU56"/>
  <c r="UV56" s="1"/>
  <c r="UX57"/>
  <c r="UY57" s="1"/>
  <c r="UX60"/>
  <c r="UU61"/>
  <c r="UV61" s="1"/>
  <c r="UW61" s="1"/>
  <c r="UX62"/>
  <c r="UY62" s="1"/>
  <c r="UU63"/>
  <c r="UV63" s="1"/>
  <c r="UX64"/>
  <c r="UY64" s="1"/>
  <c r="UU65"/>
  <c r="UV65" s="1"/>
  <c r="UX66"/>
  <c r="UU67"/>
  <c r="UV67" s="1"/>
  <c r="UX68"/>
  <c r="UY68" s="1"/>
  <c r="UU69"/>
  <c r="UV69" s="1"/>
  <c r="UX70"/>
  <c r="UY70" s="1"/>
  <c r="UU71"/>
  <c r="UV71" s="1"/>
  <c r="UX72"/>
  <c r="UY72" s="1"/>
  <c r="UU73"/>
  <c r="UV73" s="1"/>
  <c r="UW74"/>
  <c r="UY74" s="1"/>
  <c r="UU76"/>
  <c r="UV76" s="1"/>
  <c r="UX77"/>
  <c r="UU78"/>
  <c r="UV78" s="1"/>
  <c r="UX79"/>
  <c r="UY79" s="1"/>
  <c r="UU80"/>
  <c r="UV80" s="1"/>
  <c r="UX81"/>
  <c r="UY81" s="1"/>
  <c r="UU82"/>
  <c r="UV82" s="1"/>
  <c r="UW82" s="1"/>
  <c r="UX83"/>
  <c r="UY83" s="1"/>
  <c r="UU84"/>
  <c r="UV84" s="1"/>
  <c r="UX85"/>
  <c r="UY85" s="1"/>
  <c r="UU86"/>
  <c r="UV86" s="1"/>
  <c r="UX87"/>
  <c r="UY87" s="1"/>
  <c r="UU88"/>
  <c r="UV88" s="1"/>
  <c r="UX89"/>
  <c r="UY89" s="1"/>
  <c r="UX12"/>
  <c r="UU13"/>
  <c r="UV13" s="1"/>
  <c r="UW13" s="1"/>
  <c r="UX14"/>
  <c r="UY14" s="1"/>
  <c r="UU15"/>
  <c r="UV15" s="1"/>
  <c r="UX16"/>
  <c r="UY16" s="1"/>
  <c r="UU17"/>
  <c r="UV17" s="1"/>
  <c r="UX18"/>
  <c r="UY18" s="1"/>
  <c r="UU19"/>
  <c r="UV19" s="1"/>
  <c r="UX20"/>
  <c r="UY20" s="1"/>
  <c r="UU21"/>
  <c r="UV21" s="1"/>
  <c r="UX22"/>
  <c r="UY22" s="1"/>
  <c r="UU23"/>
  <c r="UV23" s="1"/>
  <c r="UW26"/>
  <c r="UY26" s="1"/>
  <c r="UU28"/>
  <c r="UV28" s="1"/>
  <c r="UX29"/>
  <c r="UY29" s="1"/>
  <c r="UU30"/>
  <c r="UV30" s="1"/>
  <c r="UX31"/>
  <c r="UY31" s="1"/>
  <c r="UU32"/>
  <c r="UV32" s="1"/>
  <c r="UX33"/>
  <c r="UY33" s="1"/>
  <c r="UU34"/>
  <c r="UV34" s="1"/>
  <c r="UW34" s="1"/>
  <c r="UX35"/>
  <c r="UY35" s="1"/>
  <c r="UU36"/>
  <c r="UV36" s="1"/>
  <c r="UX37"/>
  <c r="UY37" s="1"/>
  <c r="UU38"/>
  <c r="UV38" s="1"/>
  <c r="UX39"/>
  <c r="UY39" s="1"/>
  <c r="UX44"/>
  <c r="UU45"/>
  <c r="UV45" s="1"/>
  <c r="UW45" s="1"/>
  <c r="UX46"/>
  <c r="UY46" s="1"/>
  <c r="UU47"/>
  <c r="UV47" s="1"/>
  <c r="UX48"/>
  <c r="UY48" s="1"/>
  <c r="UU49"/>
  <c r="UV49" s="1"/>
  <c r="UX50"/>
  <c r="UY50" s="1"/>
  <c r="UU51"/>
  <c r="UV51" s="1"/>
  <c r="UX52"/>
  <c r="UY52" s="1"/>
  <c r="UU53"/>
  <c r="UV53" s="1"/>
  <c r="UX54"/>
  <c r="UY54" s="1"/>
  <c r="UU55"/>
  <c r="UV55" s="1"/>
  <c r="UW58"/>
  <c r="UY58" s="1"/>
  <c r="UU60"/>
  <c r="UV60" s="1"/>
  <c r="UX61"/>
  <c r="UY61" s="1"/>
  <c r="UU62"/>
  <c r="UV62" s="1"/>
  <c r="UX63"/>
  <c r="UY63" s="1"/>
  <c r="UU64"/>
  <c r="UV64" s="1"/>
  <c r="UX65"/>
  <c r="UY65" s="1"/>
  <c r="UU66"/>
  <c r="UV66" s="1"/>
  <c r="UW66" s="1"/>
  <c r="UX67"/>
  <c r="UY67" s="1"/>
  <c r="UU68"/>
  <c r="UV68" s="1"/>
  <c r="UX69"/>
  <c r="UY69" s="1"/>
  <c r="UU70"/>
  <c r="UV70" s="1"/>
  <c r="UX71"/>
  <c r="UY71" s="1"/>
  <c r="UX76"/>
  <c r="UU77"/>
  <c r="UV77" s="1"/>
  <c r="UW77" s="1"/>
  <c r="UX78"/>
  <c r="UY78" s="1"/>
  <c r="UU79"/>
  <c r="UV79" s="1"/>
  <c r="UX80"/>
  <c r="UY80" s="1"/>
  <c r="UU81"/>
  <c r="UV81" s="1"/>
  <c r="UX82"/>
  <c r="UY82" s="1"/>
  <c r="UU83"/>
  <c r="UV83" s="1"/>
  <c r="UX84"/>
  <c r="UY84" s="1"/>
  <c r="UU85"/>
  <c r="UV85" s="1"/>
  <c r="UX86"/>
  <c r="UY86" s="1"/>
  <c r="UU87"/>
  <c r="UV87" s="1"/>
  <c r="UO41"/>
  <c r="UO73"/>
  <c r="UO24"/>
  <c r="UO56"/>
  <c r="UO88"/>
  <c r="UM10"/>
  <c r="UO10" s="1"/>
  <c r="UK12"/>
  <c r="UL12" s="1"/>
  <c r="UN13"/>
  <c r="UK14"/>
  <c r="UL14" s="1"/>
  <c r="UN15"/>
  <c r="UO15" s="1"/>
  <c r="UK16"/>
  <c r="UL16" s="1"/>
  <c r="UN17"/>
  <c r="UO17" s="1"/>
  <c r="UK18"/>
  <c r="UL18" s="1"/>
  <c r="UN19"/>
  <c r="UO19" s="1"/>
  <c r="UK20"/>
  <c r="UL20" s="1"/>
  <c r="UN21"/>
  <c r="UO21" s="1"/>
  <c r="UK22"/>
  <c r="UL22" s="1"/>
  <c r="UN23"/>
  <c r="UO23" s="1"/>
  <c r="UK24"/>
  <c r="UL24" s="1"/>
  <c r="UN25"/>
  <c r="UO25" s="1"/>
  <c r="UN28"/>
  <c r="UK29"/>
  <c r="UL29" s="1"/>
  <c r="UM29" s="1"/>
  <c r="UN30"/>
  <c r="UO30" s="1"/>
  <c r="UK31"/>
  <c r="UL31" s="1"/>
  <c r="UN32"/>
  <c r="UO32" s="1"/>
  <c r="UK33"/>
  <c r="UL33" s="1"/>
  <c r="UN34"/>
  <c r="UO34" s="1"/>
  <c r="UK35"/>
  <c r="UL35" s="1"/>
  <c r="UN36"/>
  <c r="UO36" s="1"/>
  <c r="UK37"/>
  <c r="UL37" s="1"/>
  <c r="UN38"/>
  <c r="UO38" s="1"/>
  <c r="UK39"/>
  <c r="UL39" s="1"/>
  <c r="UN40"/>
  <c r="UO40" s="1"/>
  <c r="UK41"/>
  <c r="UL41" s="1"/>
  <c r="UM42"/>
  <c r="UO42" s="1"/>
  <c r="UK44"/>
  <c r="UL44" s="1"/>
  <c r="UN45"/>
  <c r="UK46"/>
  <c r="UL46" s="1"/>
  <c r="UN47"/>
  <c r="UO47" s="1"/>
  <c r="UK48"/>
  <c r="UL48" s="1"/>
  <c r="UN49"/>
  <c r="UO49" s="1"/>
  <c r="UK50"/>
  <c r="UL50" s="1"/>
  <c r="UN51"/>
  <c r="UO51" s="1"/>
  <c r="UK52"/>
  <c r="UL52" s="1"/>
  <c r="UN53"/>
  <c r="UO53" s="1"/>
  <c r="UK54"/>
  <c r="UL54" s="1"/>
  <c r="UN55"/>
  <c r="UO55" s="1"/>
  <c r="UK56"/>
  <c r="UL56" s="1"/>
  <c r="UN57"/>
  <c r="UO57" s="1"/>
  <c r="UN60"/>
  <c r="UK61"/>
  <c r="UL61" s="1"/>
  <c r="UM61" s="1"/>
  <c r="UN62"/>
  <c r="UO62" s="1"/>
  <c r="UK63"/>
  <c r="UL63" s="1"/>
  <c r="UN64"/>
  <c r="UO64" s="1"/>
  <c r="UK65"/>
  <c r="UL65" s="1"/>
  <c r="UN66"/>
  <c r="UO66" s="1"/>
  <c r="UK67"/>
  <c r="UL67" s="1"/>
  <c r="UN68"/>
  <c r="UO68" s="1"/>
  <c r="UK69"/>
  <c r="UL69" s="1"/>
  <c r="UN70"/>
  <c r="UO70" s="1"/>
  <c r="UK71"/>
  <c r="UL71" s="1"/>
  <c r="UN72"/>
  <c r="UO72" s="1"/>
  <c r="UK73"/>
  <c r="UL73" s="1"/>
  <c r="UM74"/>
  <c r="UO74" s="1"/>
  <c r="UK76"/>
  <c r="UL76" s="1"/>
  <c r="UN77"/>
  <c r="UK78"/>
  <c r="UL78" s="1"/>
  <c r="UN79"/>
  <c r="UO79" s="1"/>
  <c r="UK80"/>
  <c r="UL80" s="1"/>
  <c r="UN81"/>
  <c r="UO81" s="1"/>
  <c r="UK82"/>
  <c r="UL82" s="1"/>
  <c r="UN83"/>
  <c r="UO83" s="1"/>
  <c r="UK84"/>
  <c r="UL84" s="1"/>
  <c r="UN85"/>
  <c r="UO85" s="1"/>
  <c r="UK86"/>
  <c r="UL86" s="1"/>
  <c r="UN87"/>
  <c r="UO87" s="1"/>
  <c r="UK88"/>
  <c r="UL88" s="1"/>
  <c r="UN89"/>
  <c r="UO89" s="1"/>
  <c r="UN12"/>
  <c r="UK13"/>
  <c r="UL13" s="1"/>
  <c r="UM13" s="1"/>
  <c r="UN14"/>
  <c r="UO14" s="1"/>
  <c r="UK15"/>
  <c r="UL15" s="1"/>
  <c r="UN16"/>
  <c r="UO16" s="1"/>
  <c r="UK17"/>
  <c r="UL17" s="1"/>
  <c r="UN18"/>
  <c r="UO18" s="1"/>
  <c r="UK19"/>
  <c r="UL19" s="1"/>
  <c r="UN20"/>
  <c r="UO20" s="1"/>
  <c r="UK21"/>
  <c r="UL21" s="1"/>
  <c r="UN22"/>
  <c r="UO22" s="1"/>
  <c r="UK23"/>
  <c r="UL23" s="1"/>
  <c r="UM26"/>
  <c r="UO26" s="1"/>
  <c r="UK28"/>
  <c r="UL28" s="1"/>
  <c r="UN29"/>
  <c r="UO29" s="1"/>
  <c r="UK30"/>
  <c r="UL30" s="1"/>
  <c r="UN31"/>
  <c r="UO31" s="1"/>
  <c r="UK32"/>
  <c r="UL32" s="1"/>
  <c r="UN33"/>
  <c r="UO33" s="1"/>
  <c r="UK34"/>
  <c r="UL34" s="1"/>
  <c r="UN35"/>
  <c r="UO35" s="1"/>
  <c r="UK36"/>
  <c r="UL36" s="1"/>
  <c r="UN37"/>
  <c r="UO37" s="1"/>
  <c r="UK38"/>
  <c r="UL38" s="1"/>
  <c r="UN39"/>
  <c r="UO39" s="1"/>
  <c r="UN44"/>
  <c r="UK45"/>
  <c r="UL45" s="1"/>
  <c r="UM45" s="1"/>
  <c r="UN46"/>
  <c r="UO46" s="1"/>
  <c r="UK47"/>
  <c r="UL47" s="1"/>
  <c r="UN48"/>
  <c r="UO48" s="1"/>
  <c r="UK49"/>
  <c r="UL49" s="1"/>
  <c r="UN50"/>
  <c r="UO50" s="1"/>
  <c r="UK51"/>
  <c r="UL51" s="1"/>
  <c r="UN52"/>
  <c r="UO52" s="1"/>
  <c r="UK53"/>
  <c r="UL53" s="1"/>
  <c r="UN54"/>
  <c r="UO54" s="1"/>
  <c r="UK55"/>
  <c r="UL55" s="1"/>
  <c r="UM58"/>
  <c r="UO58" s="1"/>
  <c r="UK60"/>
  <c r="UL60" s="1"/>
  <c r="UN61"/>
  <c r="UO61" s="1"/>
  <c r="UK62"/>
  <c r="UL62" s="1"/>
  <c r="UN63"/>
  <c r="UO63" s="1"/>
  <c r="UK64"/>
  <c r="UL64" s="1"/>
  <c r="UN65"/>
  <c r="UO65" s="1"/>
  <c r="UK66"/>
  <c r="UL66" s="1"/>
  <c r="UN67"/>
  <c r="UO67" s="1"/>
  <c r="UK68"/>
  <c r="UL68" s="1"/>
  <c r="UN69"/>
  <c r="UO69" s="1"/>
  <c r="UK70"/>
  <c r="UL70" s="1"/>
  <c r="UN71"/>
  <c r="UO71" s="1"/>
  <c r="UN76"/>
  <c r="UK77"/>
  <c r="UL77" s="1"/>
  <c r="UM77" s="1"/>
  <c r="UN78"/>
  <c r="UO78" s="1"/>
  <c r="UK79"/>
  <c r="UL79" s="1"/>
  <c r="UN80"/>
  <c r="UO80" s="1"/>
  <c r="UK81"/>
  <c r="UL81" s="1"/>
  <c r="UN82"/>
  <c r="UO82" s="1"/>
  <c r="UK83"/>
  <c r="UL83" s="1"/>
  <c r="UN84"/>
  <c r="UO84" s="1"/>
  <c r="UK85"/>
  <c r="UL85" s="1"/>
  <c r="UN86"/>
  <c r="UO86" s="1"/>
  <c r="UK87"/>
  <c r="UL87" s="1"/>
  <c r="UF10"/>
  <c r="UF24"/>
  <c r="UF56"/>
  <c r="UF74"/>
  <c r="UF88"/>
  <c r="UF42"/>
  <c r="UD41"/>
  <c r="UE41" s="1"/>
  <c r="UD39"/>
  <c r="UE39" s="1"/>
  <c r="UD37"/>
  <c r="UE37" s="1"/>
  <c r="UD35"/>
  <c r="UE35" s="1"/>
  <c r="UD33"/>
  <c r="UE33" s="1"/>
  <c r="UD31"/>
  <c r="UE31" s="1"/>
  <c r="UD29"/>
  <c r="UE29" s="1"/>
  <c r="UA72"/>
  <c r="UB72" s="1"/>
  <c r="UA70"/>
  <c r="UB70" s="1"/>
  <c r="UA68"/>
  <c r="UB68" s="1"/>
  <c r="UA66"/>
  <c r="UB66" s="1"/>
  <c r="UA64"/>
  <c r="UB64" s="1"/>
  <c r="UA62"/>
  <c r="UB62" s="1"/>
  <c r="UA60"/>
  <c r="UB60" s="1"/>
  <c r="UC58"/>
  <c r="UE58" s="1"/>
  <c r="UA40"/>
  <c r="UB40" s="1"/>
  <c r="UA38"/>
  <c r="UB38" s="1"/>
  <c r="UA36"/>
  <c r="UB36" s="1"/>
  <c r="UA34"/>
  <c r="UB34" s="1"/>
  <c r="UA32"/>
  <c r="UB32" s="1"/>
  <c r="UA30"/>
  <c r="UB30" s="1"/>
  <c r="UA28"/>
  <c r="UB28" s="1"/>
  <c r="UC26"/>
  <c r="UE26" s="1"/>
  <c r="UE90" s="1"/>
  <c r="UD73"/>
  <c r="UE73" s="1"/>
  <c r="UD71"/>
  <c r="UE71" s="1"/>
  <c r="UD69"/>
  <c r="UE69" s="1"/>
  <c r="UD67"/>
  <c r="UE67" s="1"/>
  <c r="UD65"/>
  <c r="UE65" s="1"/>
  <c r="UD63"/>
  <c r="UE63" s="1"/>
  <c r="UD61"/>
  <c r="UF17"/>
  <c r="UF21"/>
  <c r="UF25"/>
  <c r="UD28"/>
  <c r="UD30"/>
  <c r="UD32"/>
  <c r="UD34"/>
  <c r="UD36"/>
  <c r="UD38"/>
  <c r="UD40"/>
  <c r="UE30"/>
  <c r="UE32"/>
  <c r="UE34"/>
  <c r="UE36"/>
  <c r="UE38"/>
  <c r="UE40"/>
  <c r="UE47"/>
  <c r="UE49"/>
  <c r="UE51"/>
  <c r="UE53"/>
  <c r="UE55"/>
  <c r="UE57"/>
  <c r="UD60"/>
  <c r="UA61"/>
  <c r="UB61" s="1"/>
  <c r="UC61" s="1"/>
  <c r="UD62"/>
  <c r="UE62" s="1"/>
  <c r="UA63"/>
  <c r="UB63" s="1"/>
  <c r="UD64"/>
  <c r="UE64" s="1"/>
  <c r="UA65"/>
  <c r="UB65" s="1"/>
  <c r="UD66"/>
  <c r="UE66" s="1"/>
  <c r="UA67"/>
  <c r="UB67" s="1"/>
  <c r="UD68"/>
  <c r="UE68" s="1"/>
  <c r="UA69"/>
  <c r="UB69" s="1"/>
  <c r="UD70"/>
  <c r="UE70" s="1"/>
  <c r="UA71"/>
  <c r="UB71" s="1"/>
  <c r="UD72"/>
  <c r="UE72" s="1"/>
  <c r="UA73"/>
  <c r="UB73" s="1"/>
  <c r="UD12"/>
  <c r="UA13"/>
  <c r="UB13" s="1"/>
  <c r="UC13" s="1"/>
  <c r="UE13" s="1"/>
  <c r="UF13" s="1"/>
  <c r="UD14"/>
  <c r="UE14" s="1"/>
  <c r="UA15"/>
  <c r="UB15" s="1"/>
  <c r="UD16"/>
  <c r="UE16" s="1"/>
  <c r="UA17"/>
  <c r="UB17" s="1"/>
  <c r="UD18"/>
  <c r="UE18" s="1"/>
  <c r="UA19"/>
  <c r="UB19" s="1"/>
  <c r="UD20"/>
  <c r="UE20" s="1"/>
  <c r="UA21"/>
  <c r="UB21" s="1"/>
  <c r="UD22"/>
  <c r="UE22" s="1"/>
  <c r="UA23"/>
  <c r="UB23" s="1"/>
  <c r="UD44"/>
  <c r="UE44" s="1"/>
  <c r="UA45"/>
  <c r="UB45" s="1"/>
  <c r="UC45" s="1"/>
  <c r="UE45" s="1"/>
  <c r="UD46"/>
  <c r="UE46" s="1"/>
  <c r="UA47"/>
  <c r="UB47" s="1"/>
  <c r="UD48"/>
  <c r="UE48" s="1"/>
  <c r="UA49"/>
  <c r="UB49" s="1"/>
  <c r="UD50"/>
  <c r="UE50" s="1"/>
  <c r="UA51"/>
  <c r="UB51" s="1"/>
  <c r="UD52"/>
  <c r="UE52" s="1"/>
  <c r="UA53"/>
  <c r="UB53" s="1"/>
  <c r="UD54"/>
  <c r="UE54" s="1"/>
  <c r="UA55"/>
  <c r="UB55" s="1"/>
  <c r="UD76"/>
  <c r="UE76" s="1"/>
  <c r="UA77"/>
  <c r="UB77" s="1"/>
  <c r="UC77" s="1"/>
  <c r="UD78"/>
  <c r="UE78" s="1"/>
  <c r="UA79"/>
  <c r="UB79" s="1"/>
  <c r="UD80"/>
  <c r="UE80" s="1"/>
  <c r="UA81"/>
  <c r="UB81" s="1"/>
  <c r="UD82"/>
  <c r="UE82" s="1"/>
  <c r="UA83"/>
  <c r="UB83" s="1"/>
  <c r="UD84"/>
  <c r="UE84" s="1"/>
  <c r="UA85"/>
  <c r="UB85" s="1"/>
  <c r="UD86"/>
  <c r="UE86" s="1"/>
  <c r="UA87"/>
  <c r="UB87" s="1"/>
  <c r="TU41"/>
  <c r="TU73"/>
  <c r="TU24"/>
  <c r="TU56"/>
  <c r="TU88"/>
  <c r="TS10"/>
  <c r="TU10" s="1"/>
  <c r="TQ12"/>
  <c r="TR12" s="1"/>
  <c r="TT13"/>
  <c r="TQ14"/>
  <c r="TR14" s="1"/>
  <c r="TT15"/>
  <c r="TU15" s="1"/>
  <c r="TQ16"/>
  <c r="TR16" s="1"/>
  <c r="TT17"/>
  <c r="TU17" s="1"/>
  <c r="TQ18"/>
  <c r="TR18" s="1"/>
  <c r="TS18" s="1"/>
  <c r="TT19"/>
  <c r="TU19" s="1"/>
  <c r="TQ20"/>
  <c r="TR20" s="1"/>
  <c r="TT21"/>
  <c r="TU21" s="1"/>
  <c r="TQ22"/>
  <c r="TR22" s="1"/>
  <c r="TT23"/>
  <c r="TU23" s="1"/>
  <c r="TQ24"/>
  <c r="TR24" s="1"/>
  <c r="TT25"/>
  <c r="TU25" s="1"/>
  <c r="TT28"/>
  <c r="TQ29"/>
  <c r="TR29" s="1"/>
  <c r="TS29" s="1"/>
  <c r="TT30"/>
  <c r="TU30" s="1"/>
  <c r="TQ31"/>
  <c r="TR31" s="1"/>
  <c r="TT32"/>
  <c r="TU32" s="1"/>
  <c r="TQ33"/>
  <c r="TR33" s="1"/>
  <c r="TT34"/>
  <c r="TQ35"/>
  <c r="TR35" s="1"/>
  <c r="TT36"/>
  <c r="TU36" s="1"/>
  <c r="TQ37"/>
  <c r="TR37" s="1"/>
  <c r="TT38"/>
  <c r="TU38" s="1"/>
  <c r="TQ39"/>
  <c r="TR39" s="1"/>
  <c r="TT40"/>
  <c r="TU40" s="1"/>
  <c r="TQ41"/>
  <c r="TR41" s="1"/>
  <c r="TS42"/>
  <c r="TU42" s="1"/>
  <c r="TQ44"/>
  <c r="TR44" s="1"/>
  <c r="TT45"/>
  <c r="TQ46"/>
  <c r="TR46" s="1"/>
  <c r="TT47"/>
  <c r="TU47" s="1"/>
  <c r="TQ48"/>
  <c r="TR48" s="1"/>
  <c r="TT49"/>
  <c r="TU49" s="1"/>
  <c r="TQ50"/>
  <c r="TR50" s="1"/>
  <c r="TS50" s="1"/>
  <c r="TT51"/>
  <c r="TU51" s="1"/>
  <c r="TQ52"/>
  <c r="TR52" s="1"/>
  <c r="TT53"/>
  <c r="TU53" s="1"/>
  <c r="TQ54"/>
  <c r="TR54" s="1"/>
  <c r="TT55"/>
  <c r="TU55" s="1"/>
  <c r="TQ56"/>
  <c r="TR56" s="1"/>
  <c r="TT57"/>
  <c r="TU57" s="1"/>
  <c r="TT60"/>
  <c r="TQ61"/>
  <c r="TR61" s="1"/>
  <c r="TS61" s="1"/>
  <c r="TT62"/>
  <c r="TU62" s="1"/>
  <c r="TQ63"/>
  <c r="TR63" s="1"/>
  <c r="TT64"/>
  <c r="TU64" s="1"/>
  <c r="TQ65"/>
  <c r="TR65" s="1"/>
  <c r="TT66"/>
  <c r="TQ67"/>
  <c r="TR67" s="1"/>
  <c r="TT68"/>
  <c r="TU68" s="1"/>
  <c r="TQ69"/>
  <c r="TR69" s="1"/>
  <c r="TT70"/>
  <c r="TU70" s="1"/>
  <c r="TQ71"/>
  <c r="TR71" s="1"/>
  <c r="TT72"/>
  <c r="TU72" s="1"/>
  <c r="TQ73"/>
  <c r="TR73" s="1"/>
  <c r="TS74"/>
  <c r="TU74" s="1"/>
  <c r="TQ76"/>
  <c r="TR76" s="1"/>
  <c r="TT77"/>
  <c r="TQ78"/>
  <c r="TR78" s="1"/>
  <c r="TT79"/>
  <c r="TU79" s="1"/>
  <c r="TQ80"/>
  <c r="TR80" s="1"/>
  <c r="TT81"/>
  <c r="TU81" s="1"/>
  <c r="TQ82"/>
  <c r="TR82" s="1"/>
  <c r="TS82" s="1"/>
  <c r="TT83"/>
  <c r="TU83" s="1"/>
  <c r="TQ84"/>
  <c r="TR84" s="1"/>
  <c r="TT85"/>
  <c r="TU85" s="1"/>
  <c r="TQ86"/>
  <c r="TR86" s="1"/>
  <c r="TT87"/>
  <c r="TU87" s="1"/>
  <c r="TQ88"/>
  <c r="TR88" s="1"/>
  <c r="TT89"/>
  <c r="TU89" s="1"/>
  <c r="TT12"/>
  <c r="TQ13"/>
  <c r="TR13" s="1"/>
  <c r="TS13" s="1"/>
  <c r="TT14"/>
  <c r="TU14" s="1"/>
  <c r="TQ15"/>
  <c r="TR15" s="1"/>
  <c r="TT16"/>
  <c r="TU16" s="1"/>
  <c r="TQ17"/>
  <c r="TR17" s="1"/>
  <c r="TT18"/>
  <c r="TU18" s="1"/>
  <c r="TQ19"/>
  <c r="TR19" s="1"/>
  <c r="TT20"/>
  <c r="TU20" s="1"/>
  <c r="TQ21"/>
  <c r="TR21" s="1"/>
  <c r="TT22"/>
  <c r="TU22" s="1"/>
  <c r="TQ23"/>
  <c r="TR23" s="1"/>
  <c r="TS26"/>
  <c r="TU26" s="1"/>
  <c r="TQ28"/>
  <c r="TR28" s="1"/>
  <c r="TT29"/>
  <c r="TU29" s="1"/>
  <c r="TQ30"/>
  <c r="TR30" s="1"/>
  <c r="TT31"/>
  <c r="TU31" s="1"/>
  <c r="TQ32"/>
  <c r="TR32" s="1"/>
  <c r="TT33"/>
  <c r="TU33" s="1"/>
  <c r="TQ34"/>
  <c r="TR34" s="1"/>
  <c r="TS34" s="1"/>
  <c r="TT35"/>
  <c r="TU35" s="1"/>
  <c r="TQ36"/>
  <c r="TR36" s="1"/>
  <c r="TT37"/>
  <c r="TU37" s="1"/>
  <c r="TQ38"/>
  <c r="TR38" s="1"/>
  <c r="TT39"/>
  <c r="TU39" s="1"/>
  <c r="TT44"/>
  <c r="TQ45"/>
  <c r="TR45" s="1"/>
  <c r="TS45" s="1"/>
  <c r="TT46"/>
  <c r="TU46" s="1"/>
  <c r="TQ47"/>
  <c r="TR47" s="1"/>
  <c r="TT48"/>
  <c r="TU48" s="1"/>
  <c r="TQ49"/>
  <c r="TR49" s="1"/>
  <c r="TT50"/>
  <c r="TU50" s="1"/>
  <c r="TQ51"/>
  <c r="TR51" s="1"/>
  <c r="TT52"/>
  <c r="TU52" s="1"/>
  <c r="TQ53"/>
  <c r="TR53" s="1"/>
  <c r="TT54"/>
  <c r="TU54" s="1"/>
  <c r="TQ55"/>
  <c r="TR55" s="1"/>
  <c r="TS58"/>
  <c r="TU58" s="1"/>
  <c r="TQ60"/>
  <c r="TR60" s="1"/>
  <c r="TT61"/>
  <c r="TU61" s="1"/>
  <c r="TQ62"/>
  <c r="TR62" s="1"/>
  <c r="TT63"/>
  <c r="TU63" s="1"/>
  <c r="TQ64"/>
  <c r="TR64" s="1"/>
  <c r="TT65"/>
  <c r="TU65" s="1"/>
  <c r="TQ66"/>
  <c r="TR66" s="1"/>
  <c r="TS66" s="1"/>
  <c r="TT67"/>
  <c r="TU67" s="1"/>
  <c r="TQ68"/>
  <c r="TR68" s="1"/>
  <c r="TT69"/>
  <c r="TU69" s="1"/>
  <c r="TQ70"/>
  <c r="TR70" s="1"/>
  <c r="TT71"/>
  <c r="TU71" s="1"/>
  <c r="TT76"/>
  <c r="TQ77"/>
  <c r="TR77" s="1"/>
  <c r="TS77" s="1"/>
  <c r="TT78"/>
  <c r="TU78" s="1"/>
  <c r="TQ79"/>
  <c r="TR79" s="1"/>
  <c r="TT80"/>
  <c r="TU80" s="1"/>
  <c r="TQ81"/>
  <c r="TR81" s="1"/>
  <c r="TT82"/>
  <c r="TU82" s="1"/>
  <c r="TQ83"/>
  <c r="TR83" s="1"/>
  <c r="TT84"/>
  <c r="TU84" s="1"/>
  <c r="TQ85"/>
  <c r="TR85" s="1"/>
  <c r="TT86"/>
  <c r="TU86" s="1"/>
  <c r="TQ87"/>
  <c r="TR87" s="1"/>
  <c r="TK41"/>
  <c r="TK73"/>
  <c r="TK24"/>
  <c r="TK56"/>
  <c r="TK88"/>
  <c r="TI10"/>
  <c r="TK10" s="1"/>
  <c r="TG12"/>
  <c r="TH12" s="1"/>
  <c r="TJ13"/>
  <c r="TG14"/>
  <c r="TH14" s="1"/>
  <c r="TJ15"/>
  <c r="TK15" s="1"/>
  <c r="TG16"/>
  <c r="TH16" s="1"/>
  <c r="TJ17"/>
  <c r="TK17" s="1"/>
  <c r="TG18"/>
  <c r="TH18" s="1"/>
  <c r="TJ19"/>
  <c r="TK19" s="1"/>
  <c r="TG20"/>
  <c r="TH20" s="1"/>
  <c r="TJ21"/>
  <c r="TK21" s="1"/>
  <c r="TG22"/>
  <c r="TH22" s="1"/>
  <c r="TJ23"/>
  <c r="TK23" s="1"/>
  <c r="TG24"/>
  <c r="TH24" s="1"/>
  <c r="TJ25"/>
  <c r="TK25" s="1"/>
  <c r="TJ28"/>
  <c r="TG29"/>
  <c r="TH29" s="1"/>
  <c r="TI29" s="1"/>
  <c r="TJ30"/>
  <c r="TK30" s="1"/>
  <c r="TG31"/>
  <c r="TH31" s="1"/>
  <c r="TJ32"/>
  <c r="TK32" s="1"/>
  <c r="TG33"/>
  <c r="TH33" s="1"/>
  <c r="TJ34"/>
  <c r="TK34" s="1"/>
  <c r="TG35"/>
  <c r="TH35" s="1"/>
  <c r="TJ36"/>
  <c r="TK36" s="1"/>
  <c r="TG37"/>
  <c r="TH37" s="1"/>
  <c r="TJ38"/>
  <c r="TK38" s="1"/>
  <c r="TG39"/>
  <c r="TH39" s="1"/>
  <c r="TJ40"/>
  <c r="TK40" s="1"/>
  <c r="TG41"/>
  <c r="TH41" s="1"/>
  <c r="TI42"/>
  <c r="TK42" s="1"/>
  <c r="TG44"/>
  <c r="TH44" s="1"/>
  <c r="TJ45"/>
  <c r="TG46"/>
  <c r="TH46" s="1"/>
  <c r="TJ47"/>
  <c r="TK47" s="1"/>
  <c r="TG48"/>
  <c r="TH48" s="1"/>
  <c r="TJ49"/>
  <c r="TK49" s="1"/>
  <c r="TG50"/>
  <c r="TH50" s="1"/>
  <c r="TJ51"/>
  <c r="TK51" s="1"/>
  <c r="TG52"/>
  <c r="TH52" s="1"/>
  <c r="TJ53"/>
  <c r="TK53" s="1"/>
  <c r="TG54"/>
  <c r="TH54" s="1"/>
  <c r="TJ55"/>
  <c r="TK55" s="1"/>
  <c r="TG56"/>
  <c r="TH56" s="1"/>
  <c r="TJ57"/>
  <c r="TK57" s="1"/>
  <c r="TJ60"/>
  <c r="TG61"/>
  <c r="TH61" s="1"/>
  <c r="TI61" s="1"/>
  <c r="TJ62"/>
  <c r="TK62" s="1"/>
  <c r="TG63"/>
  <c r="TH63" s="1"/>
  <c r="TJ64"/>
  <c r="TK64" s="1"/>
  <c r="TG65"/>
  <c r="TH65" s="1"/>
  <c r="TJ66"/>
  <c r="TK66" s="1"/>
  <c r="TG67"/>
  <c r="TH67" s="1"/>
  <c r="TJ68"/>
  <c r="TK68" s="1"/>
  <c r="TG69"/>
  <c r="TH69" s="1"/>
  <c r="TJ70"/>
  <c r="TK70" s="1"/>
  <c r="TG71"/>
  <c r="TH71" s="1"/>
  <c r="TJ72"/>
  <c r="TK72" s="1"/>
  <c r="TG73"/>
  <c r="TH73" s="1"/>
  <c r="TI74"/>
  <c r="TK74" s="1"/>
  <c r="TG76"/>
  <c r="TH76" s="1"/>
  <c r="TJ77"/>
  <c r="TG78"/>
  <c r="TH78" s="1"/>
  <c r="TJ79"/>
  <c r="TK79" s="1"/>
  <c r="TG80"/>
  <c r="TH80" s="1"/>
  <c r="TJ81"/>
  <c r="TK81" s="1"/>
  <c r="TG82"/>
  <c r="TH82" s="1"/>
  <c r="TJ83"/>
  <c r="TK83" s="1"/>
  <c r="TG84"/>
  <c r="TH84" s="1"/>
  <c r="TJ85"/>
  <c r="TK85" s="1"/>
  <c r="TG86"/>
  <c r="TH86" s="1"/>
  <c r="TJ87"/>
  <c r="TK87" s="1"/>
  <c r="TG88"/>
  <c r="TH88" s="1"/>
  <c r="TJ89"/>
  <c r="TK89" s="1"/>
  <c r="TJ12"/>
  <c r="TG13"/>
  <c r="TH13" s="1"/>
  <c r="TI13" s="1"/>
  <c r="TJ14"/>
  <c r="TK14" s="1"/>
  <c r="TG15"/>
  <c r="TH15" s="1"/>
  <c r="TJ16"/>
  <c r="TK16" s="1"/>
  <c r="TG17"/>
  <c r="TH17" s="1"/>
  <c r="TJ18"/>
  <c r="TK18" s="1"/>
  <c r="TG19"/>
  <c r="TH19" s="1"/>
  <c r="TJ20"/>
  <c r="TK20" s="1"/>
  <c r="TG21"/>
  <c r="TH21" s="1"/>
  <c r="TJ22"/>
  <c r="TK22" s="1"/>
  <c r="TG23"/>
  <c r="TH23" s="1"/>
  <c r="TI26"/>
  <c r="TK26" s="1"/>
  <c r="TG28"/>
  <c r="TH28" s="1"/>
  <c r="TJ29"/>
  <c r="TG30"/>
  <c r="TH30" s="1"/>
  <c r="TJ31"/>
  <c r="TK31" s="1"/>
  <c r="TG32"/>
  <c r="TH32" s="1"/>
  <c r="TJ33"/>
  <c r="TK33" s="1"/>
  <c r="TG34"/>
  <c r="TH34" s="1"/>
  <c r="TJ35"/>
  <c r="TK35" s="1"/>
  <c r="TG36"/>
  <c r="TH36" s="1"/>
  <c r="TJ37"/>
  <c r="TK37" s="1"/>
  <c r="TG38"/>
  <c r="TH38" s="1"/>
  <c r="TJ39"/>
  <c r="TK39" s="1"/>
  <c r="TJ44"/>
  <c r="TG45"/>
  <c r="TH45" s="1"/>
  <c r="TI45" s="1"/>
  <c r="TJ46"/>
  <c r="TK46" s="1"/>
  <c r="TG47"/>
  <c r="TH47" s="1"/>
  <c r="TJ48"/>
  <c r="TK48" s="1"/>
  <c r="TG49"/>
  <c r="TH49" s="1"/>
  <c r="TJ50"/>
  <c r="TK50" s="1"/>
  <c r="TG51"/>
  <c r="TH51" s="1"/>
  <c r="TJ52"/>
  <c r="TK52" s="1"/>
  <c r="TG53"/>
  <c r="TH53" s="1"/>
  <c r="TJ54"/>
  <c r="TK54" s="1"/>
  <c r="TG55"/>
  <c r="TH55" s="1"/>
  <c r="TI58"/>
  <c r="TK58" s="1"/>
  <c r="TG60"/>
  <c r="TH60" s="1"/>
  <c r="TJ61"/>
  <c r="TK61" s="1"/>
  <c r="TG62"/>
  <c r="TH62" s="1"/>
  <c r="TJ63"/>
  <c r="TK63" s="1"/>
  <c r="TG64"/>
  <c r="TH64" s="1"/>
  <c r="TJ65"/>
  <c r="TK65" s="1"/>
  <c r="TG66"/>
  <c r="TH66" s="1"/>
  <c r="TJ67"/>
  <c r="TK67" s="1"/>
  <c r="TG68"/>
  <c r="TH68" s="1"/>
  <c r="TJ69"/>
  <c r="TK69" s="1"/>
  <c r="TG70"/>
  <c r="TH70" s="1"/>
  <c r="TJ71"/>
  <c r="TK71" s="1"/>
  <c r="TJ76"/>
  <c r="TG77"/>
  <c r="TH77" s="1"/>
  <c r="TI77" s="1"/>
  <c r="TJ78"/>
  <c r="TK78" s="1"/>
  <c r="TG79"/>
  <c r="TH79" s="1"/>
  <c r="TJ80"/>
  <c r="TK80" s="1"/>
  <c r="TG81"/>
  <c r="TH81" s="1"/>
  <c r="TJ82"/>
  <c r="TK82" s="1"/>
  <c r="TG83"/>
  <c r="TH83" s="1"/>
  <c r="TJ84"/>
  <c r="TK84" s="1"/>
  <c r="TG85"/>
  <c r="TH85" s="1"/>
  <c r="TJ86"/>
  <c r="TK86" s="1"/>
  <c r="TG87"/>
  <c r="TH87" s="1"/>
  <c r="TB88"/>
  <c r="TB10"/>
  <c r="TB56"/>
  <c r="TB74"/>
  <c r="SZ41"/>
  <c r="TA41" s="1"/>
  <c r="SZ39"/>
  <c r="TA39" s="1"/>
  <c r="SZ37"/>
  <c r="TA37" s="1"/>
  <c r="SZ35"/>
  <c r="TA35" s="1"/>
  <c r="SZ33"/>
  <c r="TA33" s="1"/>
  <c r="SZ31"/>
  <c r="TA31" s="1"/>
  <c r="SZ29"/>
  <c r="SW72"/>
  <c r="SX72" s="1"/>
  <c r="SY72" s="1"/>
  <c r="SW70"/>
  <c r="SX70" s="1"/>
  <c r="SW68"/>
  <c r="SX68" s="1"/>
  <c r="SW66"/>
  <c r="SX66" s="1"/>
  <c r="SW64"/>
  <c r="SX64" s="1"/>
  <c r="SY64" s="1"/>
  <c r="SW62"/>
  <c r="SX62" s="1"/>
  <c r="SW60"/>
  <c r="SX60" s="1"/>
  <c r="SY58"/>
  <c r="TA58" s="1"/>
  <c r="TA15"/>
  <c r="TA17"/>
  <c r="TA19"/>
  <c r="TA21"/>
  <c r="TA23"/>
  <c r="TA25"/>
  <c r="SZ28"/>
  <c r="SW29"/>
  <c r="SX29" s="1"/>
  <c r="SY29" s="1"/>
  <c r="SZ30"/>
  <c r="SW31"/>
  <c r="SX31" s="1"/>
  <c r="SZ32"/>
  <c r="SW33"/>
  <c r="SX33" s="1"/>
  <c r="SZ34"/>
  <c r="SW35"/>
  <c r="SX35" s="1"/>
  <c r="SZ36"/>
  <c r="SW37"/>
  <c r="SX37" s="1"/>
  <c r="SZ38"/>
  <c r="SW39"/>
  <c r="SX39" s="1"/>
  <c r="SZ40"/>
  <c r="TA79"/>
  <c r="TA81"/>
  <c r="TA83"/>
  <c r="TA85"/>
  <c r="TA87"/>
  <c r="TA89"/>
  <c r="SW40"/>
  <c r="SX40" s="1"/>
  <c r="SY40" s="1"/>
  <c r="TA40" s="1"/>
  <c r="SW38"/>
  <c r="SX38" s="1"/>
  <c r="SW36"/>
  <c r="SX36" s="1"/>
  <c r="SW34"/>
  <c r="SX34" s="1"/>
  <c r="SW32"/>
  <c r="SX32" s="1"/>
  <c r="SY32" s="1"/>
  <c r="TA32" s="1"/>
  <c r="SW30"/>
  <c r="SX30" s="1"/>
  <c r="SW28"/>
  <c r="SX28" s="1"/>
  <c r="SY26"/>
  <c r="TA26" s="1"/>
  <c r="SZ73"/>
  <c r="TA73" s="1"/>
  <c r="SZ71"/>
  <c r="TA71" s="1"/>
  <c r="SZ69"/>
  <c r="TA69" s="1"/>
  <c r="SZ67"/>
  <c r="TA67" s="1"/>
  <c r="SZ65"/>
  <c r="TA65" s="1"/>
  <c r="SZ63"/>
  <c r="TA63" s="1"/>
  <c r="SZ61"/>
  <c r="TA30"/>
  <c r="TA34"/>
  <c r="TA36"/>
  <c r="TA38"/>
  <c r="TA47"/>
  <c r="TA49"/>
  <c r="TA51"/>
  <c r="TA53"/>
  <c r="TA55"/>
  <c r="TA57"/>
  <c r="SZ60"/>
  <c r="SW61"/>
  <c r="SX61" s="1"/>
  <c r="SY61" s="1"/>
  <c r="SZ62"/>
  <c r="TA62" s="1"/>
  <c r="SW63"/>
  <c r="SX63" s="1"/>
  <c r="SZ64"/>
  <c r="TA64" s="1"/>
  <c r="SW65"/>
  <c r="SX65" s="1"/>
  <c r="SZ66"/>
  <c r="TA66" s="1"/>
  <c r="SW67"/>
  <c r="SX67" s="1"/>
  <c r="SZ68"/>
  <c r="TA68" s="1"/>
  <c r="SW69"/>
  <c r="SX69" s="1"/>
  <c r="SZ70"/>
  <c r="TA70" s="1"/>
  <c r="SW71"/>
  <c r="SX71" s="1"/>
  <c r="SZ72"/>
  <c r="TA72" s="1"/>
  <c r="SW73"/>
  <c r="SX73" s="1"/>
  <c r="SZ12"/>
  <c r="SW13"/>
  <c r="SX13" s="1"/>
  <c r="SY13" s="1"/>
  <c r="TA13" s="1"/>
  <c r="SZ14"/>
  <c r="TA14" s="1"/>
  <c r="SW15"/>
  <c r="SX15" s="1"/>
  <c r="SZ16"/>
  <c r="TA16" s="1"/>
  <c r="SW17"/>
  <c r="SX17" s="1"/>
  <c r="SZ18"/>
  <c r="TA18" s="1"/>
  <c r="SW19"/>
  <c r="SX19" s="1"/>
  <c r="SZ20"/>
  <c r="TA20" s="1"/>
  <c r="SW21"/>
  <c r="SX21" s="1"/>
  <c r="SZ22"/>
  <c r="TA22" s="1"/>
  <c r="SW23"/>
  <c r="SX23" s="1"/>
  <c r="SZ44"/>
  <c r="TA44" s="1"/>
  <c r="SW45"/>
  <c r="SX45" s="1"/>
  <c r="SY45" s="1"/>
  <c r="TA45" s="1"/>
  <c r="SZ46"/>
  <c r="TA46" s="1"/>
  <c r="SW47"/>
  <c r="SX47" s="1"/>
  <c r="SZ48"/>
  <c r="TA48" s="1"/>
  <c r="SW49"/>
  <c r="SX49" s="1"/>
  <c r="SZ50"/>
  <c r="TA50" s="1"/>
  <c r="SW51"/>
  <c r="SX51" s="1"/>
  <c r="SZ52"/>
  <c r="TA52" s="1"/>
  <c r="SW53"/>
  <c r="SX53" s="1"/>
  <c r="SZ54"/>
  <c r="TA54" s="1"/>
  <c r="SW55"/>
  <c r="SX55" s="1"/>
  <c r="SZ76"/>
  <c r="TA76" s="1"/>
  <c r="SW77"/>
  <c r="SX77" s="1"/>
  <c r="SY77" s="1"/>
  <c r="TA77" s="1"/>
  <c r="SZ78"/>
  <c r="TA78" s="1"/>
  <c r="SW79"/>
  <c r="SX79" s="1"/>
  <c r="SZ80"/>
  <c r="TA80" s="1"/>
  <c r="SW81"/>
  <c r="SX81" s="1"/>
  <c r="SZ82"/>
  <c r="TA82" s="1"/>
  <c r="SW83"/>
  <c r="SX83" s="1"/>
  <c r="SZ84"/>
  <c r="TA84" s="1"/>
  <c r="SW85"/>
  <c r="SX85" s="1"/>
  <c r="SZ86"/>
  <c r="TA86" s="1"/>
  <c r="SW87"/>
  <c r="SX87" s="1"/>
  <c r="SR58"/>
  <c r="SR26"/>
  <c r="SR40"/>
  <c r="SR72"/>
  <c r="SM24"/>
  <c r="SN24" s="1"/>
  <c r="SM22"/>
  <c r="SN22" s="1"/>
  <c r="SM20"/>
  <c r="SN20" s="1"/>
  <c r="SM18"/>
  <c r="SN18" s="1"/>
  <c r="SO18" s="1"/>
  <c r="SM16"/>
  <c r="SN16" s="1"/>
  <c r="SM14"/>
  <c r="SN14" s="1"/>
  <c r="SM12"/>
  <c r="SN12" s="1"/>
  <c r="SO10"/>
  <c r="SQ10" s="1"/>
  <c r="SP57"/>
  <c r="SQ57" s="1"/>
  <c r="SP55"/>
  <c r="SQ55" s="1"/>
  <c r="SP53"/>
  <c r="SQ53" s="1"/>
  <c r="SP51"/>
  <c r="SQ51" s="1"/>
  <c r="SP49"/>
  <c r="SQ49" s="1"/>
  <c r="SP47"/>
  <c r="SQ47" s="1"/>
  <c r="SP45"/>
  <c r="SQ45" s="1"/>
  <c r="SM88"/>
  <c r="SN88" s="1"/>
  <c r="SM86"/>
  <c r="SN86" s="1"/>
  <c r="SM84"/>
  <c r="SN84" s="1"/>
  <c r="SM82"/>
  <c r="SN82" s="1"/>
  <c r="SO82" s="1"/>
  <c r="SM80"/>
  <c r="SN80" s="1"/>
  <c r="SM78"/>
  <c r="SN78" s="1"/>
  <c r="SM76"/>
  <c r="SN76" s="1"/>
  <c r="SO74"/>
  <c r="SQ74" s="1"/>
  <c r="SP25"/>
  <c r="SQ25" s="1"/>
  <c r="SP23"/>
  <c r="SQ23" s="1"/>
  <c r="SP21"/>
  <c r="SQ21" s="1"/>
  <c r="SP19"/>
  <c r="SQ19" s="1"/>
  <c r="SP17"/>
  <c r="SQ17" s="1"/>
  <c r="SP15"/>
  <c r="SQ15" s="1"/>
  <c r="SP13"/>
  <c r="SM56"/>
  <c r="SN56" s="1"/>
  <c r="SM54"/>
  <c r="SN54" s="1"/>
  <c r="SM52"/>
  <c r="SN52" s="1"/>
  <c r="SM50"/>
  <c r="SN50" s="1"/>
  <c r="SO50" s="1"/>
  <c r="SM48"/>
  <c r="SN48" s="1"/>
  <c r="SM46"/>
  <c r="SN46" s="1"/>
  <c r="SM44"/>
  <c r="SN44" s="1"/>
  <c r="SO42"/>
  <c r="SQ42" s="1"/>
  <c r="SP89"/>
  <c r="SQ89" s="1"/>
  <c r="SP87"/>
  <c r="SQ87" s="1"/>
  <c r="SP85"/>
  <c r="SQ85" s="1"/>
  <c r="SP83"/>
  <c r="SQ83" s="1"/>
  <c r="SP81"/>
  <c r="SQ81" s="1"/>
  <c r="SP79"/>
  <c r="SQ79" s="1"/>
  <c r="SP77"/>
  <c r="SP44"/>
  <c r="SP46"/>
  <c r="SP48"/>
  <c r="SP50"/>
  <c r="SP52"/>
  <c r="SP54"/>
  <c r="SP56"/>
  <c r="SP12"/>
  <c r="SM13"/>
  <c r="SN13" s="1"/>
  <c r="SO13" s="1"/>
  <c r="SP14"/>
  <c r="SQ14" s="1"/>
  <c r="SM15"/>
  <c r="SN15" s="1"/>
  <c r="SP16"/>
  <c r="SQ16" s="1"/>
  <c r="SM17"/>
  <c r="SN17" s="1"/>
  <c r="SP18"/>
  <c r="SQ18" s="1"/>
  <c r="SM19"/>
  <c r="SN19" s="1"/>
  <c r="SP20"/>
  <c r="SQ20" s="1"/>
  <c r="SM21"/>
  <c r="SN21" s="1"/>
  <c r="SP22"/>
  <c r="SQ22" s="1"/>
  <c r="SM23"/>
  <c r="SN23" s="1"/>
  <c r="SP24"/>
  <c r="SQ24" s="1"/>
  <c r="SM25"/>
  <c r="SN25" s="1"/>
  <c r="SQ46"/>
  <c r="SQ48"/>
  <c r="SQ50"/>
  <c r="SQ52"/>
  <c r="SQ54"/>
  <c r="SQ56"/>
  <c r="SQ63"/>
  <c r="SQ65"/>
  <c r="SQ67"/>
  <c r="SQ69"/>
  <c r="SQ71"/>
  <c r="SQ73"/>
  <c r="SP76"/>
  <c r="SM77"/>
  <c r="SN77" s="1"/>
  <c r="SO77" s="1"/>
  <c r="SP78"/>
  <c r="SQ78" s="1"/>
  <c r="SM79"/>
  <c r="SN79" s="1"/>
  <c r="SP80"/>
  <c r="SQ80" s="1"/>
  <c r="SM81"/>
  <c r="SN81" s="1"/>
  <c r="SP82"/>
  <c r="SM83"/>
  <c r="SN83" s="1"/>
  <c r="SP84"/>
  <c r="SQ84" s="1"/>
  <c r="SM85"/>
  <c r="SN85" s="1"/>
  <c r="SP86"/>
  <c r="SQ86" s="1"/>
  <c r="SM87"/>
  <c r="SN87" s="1"/>
  <c r="SP88"/>
  <c r="SQ88" s="1"/>
  <c r="SM89"/>
  <c r="SN89" s="1"/>
  <c r="SP28"/>
  <c r="SM29"/>
  <c r="SN29" s="1"/>
  <c r="SO29" s="1"/>
  <c r="SP30"/>
  <c r="SQ30" s="1"/>
  <c r="SM31"/>
  <c r="SN31" s="1"/>
  <c r="SP32"/>
  <c r="SQ32" s="1"/>
  <c r="SM33"/>
  <c r="SN33" s="1"/>
  <c r="SP34"/>
  <c r="SQ34" s="1"/>
  <c r="SM35"/>
  <c r="SN35" s="1"/>
  <c r="SP36"/>
  <c r="SQ36" s="1"/>
  <c r="SM37"/>
  <c r="SN37" s="1"/>
  <c r="SP38"/>
  <c r="SQ38" s="1"/>
  <c r="SM39"/>
  <c r="SN39" s="1"/>
  <c r="SP60"/>
  <c r="SQ60" s="1"/>
  <c r="SM61"/>
  <c r="SN61" s="1"/>
  <c r="SO61" s="1"/>
  <c r="SQ61" s="1"/>
  <c r="SP62"/>
  <c r="SQ62" s="1"/>
  <c r="SM63"/>
  <c r="SN63" s="1"/>
  <c r="SP64"/>
  <c r="SQ64" s="1"/>
  <c r="SM65"/>
  <c r="SN65" s="1"/>
  <c r="SP66"/>
  <c r="SQ66" s="1"/>
  <c r="SM67"/>
  <c r="SN67" s="1"/>
  <c r="SP68"/>
  <c r="SQ68" s="1"/>
  <c r="SM69"/>
  <c r="SN69" s="1"/>
  <c r="SP70"/>
  <c r="SQ70" s="1"/>
  <c r="SM71"/>
  <c r="SN71" s="1"/>
  <c r="SH24"/>
  <c r="SH42"/>
  <c r="SH56"/>
  <c r="SH88"/>
  <c r="SH10"/>
  <c r="SH74"/>
  <c r="SF41"/>
  <c r="SG41" s="1"/>
  <c r="SF39"/>
  <c r="SG39" s="1"/>
  <c r="SF37"/>
  <c r="SG37" s="1"/>
  <c r="SF35"/>
  <c r="SG35" s="1"/>
  <c r="SF33"/>
  <c r="SG33" s="1"/>
  <c r="SF31"/>
  <c r="SG31" s="1"/>
  <c r="SF29"/>
  <c r="SG29" s="1"/>
  <c r="SC72"/>
  <c r="SD72" s="1"/>
  <c r="SC70"/>
  <c r="SD70" s="1"/>
  <c r="SC68"/>
  <c r="SD68" s="1"/>
  <c r="SC66"/>
  <c r="SD66" s="1"/>
  <c r="SC64"/>
  <c r="SD64" s="1"/>
  <c r="SC62"/>
  <c r="SD62" s="1"/>
  <c r="SC60"/>
  <c r="SD60" s="1"/>
  <c r="SD59" s="1"/>
  <c r="SE58"/>
  <c r="SG58" s="1"/>
  <c r="SG13"/>
  <c r="SG15"/>
  <c r="SG17"/>
  <c r="SG19"/>
  <c r="SG21"/>
  <c r="SG23"/>
  <c r="SG25"/>
  <c r="SF28"/>
  <c r="SC29"/>
  <c r="SD29" s="1"/>
  <c r="SF30"/>
  <c r="SC31"/>
  <c r="SD31" s="1"/>
  <c r="SF32"/>
  <c r="SC33"/>
  <c r="SD33" s="1"/>
  <c r="SF34"/>
  <c r="SC35"/>
  <c r="SD35" s="1"/>
  <c r="SF36"/>
  <c r="SC37"/>
  <c r="SD37" s="1"/>
  <c r="SF38"/>
  <c r="SC39"/>
  <c r="SD39" s="1"/>
  <c r="SF40"/>
  <c r="SG77"/>
  <c r="SG79"/>
  <c r="SG81"/>
  <c r="SG83"/>
  <c r="SG85"/>
  <c r="SG87"/>
  <c r="SG89"/>
  <c r="SC40"/>
  <c r="SD40" s="1"/>
  <c r="SC38"/>
  <c r="SD38" s="1"/>
  <c r="SC36"/>
  <c r="SD36" s="1"/>
  <c r="SC34"/>
  <c r="SD34" s="1"/>
  <c r="SC32"/>
  <c r="SD32" s="1"/>
  <c r="SC30"/>
  <c r="SD30" s="1"/>
  <c r="SC28"/>
  <c r="SD28" s="1"/>
  <c r="SD27" s="1"/>
  <c r="SE26"/>
  <c r="SG26" s="1"/>
  <c r="SG90" s="1"/>
  <c r="SF73"/>
  <c r="SG73" s="1"/>
  <c r="SF71"/>
  <c r="SG71" s="1"/>
  <c r="SF69"/>
  <c r="SG69" s="1"/>
  <c r="SF67"/>
  <c r="SG67" s="1"/>
  <c r="SF65"/>
  <c r="SG65" s="1"/>
  <c r="SF63"/>
  <c r="SG63" s="1"/>
  <c r="SF61"/>
  <c r="SG61" s="1"/>
  <c r="SG28"/>
  <c r="SG30"/>
  <c r="SG32"/>
  <c r="SG34"/>
  <c r="SG36"/>
  <c r="SG38"/>
  <c r="SG40"/>
  <c r="SF60"/>
  <c r="SG60" s="1"/>
  <c r="SF62"/>
  <c r="SG62" s="1"/>
  <c r="SF64"/>
  <c r="SG64" s="1"/>
  <c r="SF66"/>
  <c r="SG66" s="1"/>
  <c r="SF68"/>
  <c r="SG68" s="1"/>
  <c r="SF70"/>
  <c r="SG70" s="1"/>
  <c r="SF72"/>
  <c r="SG72" s="1"/>
  <c r="SF12"/>
  <c r="SG12" s="1"/>
  <c r="SC13"/>
  <c r="SD13" s="1"/>
  <c r="SF14"/>
  <c r="SG14" s="1"/>
  <c r="SC15"/>
  <c r="SD15" s="1"/>
  <c r="SF16"/>
  <c r="SG16" s="1"/>
  <c r="SC17"/>
  <c r="SD17" s="1"/>
  <c r="SF18"/>
  <c r="SG18" s="1"/>
  <c r="SC19"/>
  <c r="SD19" s="1"/>
  <c r="SF20"/>
  <c r="SG20" s="1"/>
  <c r="SC21"/>
  <c r="SD21" s="1"/>
  <c r="SF22"/>
  <c r="SG22" s="1"/>
  <c r="SC23"/>
  <c r="SD23" s="1"/>
  <c r="SF44"/>
  <c r="SG44" s="1"/>
  <c r="SC45"/>
  <c r="SD45" s="1"/>
  <c r="SF46"/>
  <c r="SG46" s="1"/>
  <c r="SC47"/>
  <c r="SD47" s="1"/>
  <c r="SF48"/>
  <c r="SG48" s="1"/>
  <c r="SC49"/>
  <c r="SD49" s="1"/>
  <c r="SF50"/>
  <c r="SG50" s="1"/>
  <c r="SC51"/>
  <c r="SD51" s="1"/>
  <c r="SF52"/>
  <c r="SG52" s="1"/>
  <c r="SC53"/>
  <c r="SD53" s="1"/>
  <c r="SF54"/>
  <c r="SG54" s="1"/>
  <c r="SC55"/>
  <c r="SD55" s="1"/>
  <c r="SF76"/>
  <c r="SG76" s="1"/>
  <c r="SC77"/>
  <c r="SD77" s="1"/>
  <c r="SF78"/>
  <c r="SG78" s="1"/>
  <c r="SC79"/>
  <c r="SD79" s="1"/>
  <c r="SF80"/>
  <c r="SG80" s="1"/>
  <c r="SC81"/>
  <c r="SD81" s="1"/>
  <c r="SF82"/>
  <c r="SG82" s="1"/>
  <c r="SC83"/>
  <c r="SD83" s="1"/>
  <c r="SF84"/>
  <c r="SG84" s="1"/>
  <c r="SC85"/>
  <c r="SD85" s="1"/>
  <c r="SF86"/>
  <c r="SG86" s="1"/>
  <c r="SC87"/>
  <c r="SD87" s="1"/>
  <c r="RX58"/>
  <c r="RX26"/>
  <c r="RX40"/>
  <c r="RX72"/>
  <c r="RS24"/>
  <c r="RT24" s="1"/>
  <c r="RS22"/>
  <c r="RT22" s="1"/>
  <c r="RS20"/>
  <c r="RT20" s="1"/>
  <c r="RS18"/>
  <c r="RT18" s="1"/>
  <c r="RU18" s="1"/>
  <c r="RS16"/>
  <c r="RT16" s="1"/>
  <c r="RS14"/>
  <c r="RT14" s="1"/>
  <c r="RS12"/>
  <c r="RT12" s="1"/>
  <c r="RU10"/>
  <c r="RW10" s="1"/>
  <c r="RV57"/>
  <c r="RW57" s="1"/>
  <c r="RV55"/>
  <c r="RW55" s="1"/>
  <c r="RV53"/>
  <c r="RW53" s="1"/>
  <c r="RV51"/>
  <c r="RW51" s="1"/>
  <c r="RV49"/>
  <c r="RW49" s="1"/>
  <c r="RV47"/>
  <c r="RW47" s="1"/>
  <c r="RV45"/>
  <c r="RW45" s="1"/>
  <c r="RS88"/>
  <c r="RT88" s="1"/>
  <c r="RS86"/>
  <c r="RT86" s="1"/>
  <c r="RS84"/>
  <c r="RT84" s="1"/>
  <c r="RS82"/>
  <c r="RT82" s="1"/>
  <c r="RU82" s="1"/>
  <c r="RS80"/>
  <c r="RT80" s="1"/>
  <c r="RS78"/>
  <c r="RT78" s="1"/>
  <c r="RS76"/>
  <c r="RT76" s="1"/>
  <c r="RU74"/>
  <c r="RW74" s="1"/>
  <c r="RV25"/>
  <c r="RW25" s="1"/>
  <c r="RV23"/>
  <c r="RW23" s="1"/>
  <c r="RV21"/>
  <c r="RW21" s="1"/>
  <c r="RV19"/>
  <c r="RW19" s="1"/>
  <c r="RV17"/>
  <c r="RW17" s="1"/>
  <c r="RV15"/>
  <c r="RW15" s="1"/>
  <c r="RV13"/>
  <c r="RS56"/>
  <c r="RT56" s="1"/>
  <c r="RS54"/>
  <c r="RT54" s="1"/>
  <c r="RS52"/>
  <c r="RT52" s="1"/>
  <c r="RS50"/>
  <c r="RT50" s="1"/>
  <c r="RU50" s="1"/>
  <c r="RS48"/>
  <c r="RT48" s="1"/>
  <c r="RS46"/>
  <c r="RT46" s="1"/>
  <c r="RS44"/>
  <c r="RT44" s="1"/>
  <c r="RU42"/>
  <c r="RW42" s="1"/>
  <c r="RV89"/>
  <c r="RW89" s="1"/>
  <c r="RV87"/>
  <c r="RW87" s="1"/>
  <c r="RV85"/>
  <c r="RW85" s="1"/>
  <c r="RV83"/>
  <c r="RW83" s="1"/>
  <c r="RV81"/>
  <c r="RW81" s="1"/>
  <c r="RV79"/>
  <c r="RW79" s="1"/>
  <c r="RV77"/>
  <c r="RX31"/>
  <c r="RX33"/>
  <c r="RX35"/>
  <c r="RX37"/>
  <c r="RX39"/>
  <c r="RV44"/>
  <c r="RV46"/>
  <c r="RV48"/>
  <c r="RV50"/>
  <c r="RV52"/>
  <c r="RV54"/>
  <c r="RV56"/>
  <c r="RV12"/>
  <c r="RS13"/>
  <c r="RT13" s="1"/>
  <c r="RU13" s="1"/>
  <c r="RV14"/>
  <c r="RW14" s="1"/>
  <c r="RS15"/>
  <c r="RT15" s="1"/>
  <c r="RV16"/>
  <c r="RW16" s="1"/>
  <c r="RS17"/>
  <c r="RT17" s="1"/>
  <c r="RV18"/>
  <c r="RW18" s="1"/>
  <c r="RS19"/>
  <c r="RT19" s="1"/>
  <c r="RV20"/>
  <c r="RW20" s="1"/>
  <c r="RS21"/>
  <c r="RT21" s="1"/>
  <c r="RV22"/>
  <c r="RW22" s="1"/>
  <c r="RS23"/>
  <c r="RT23" s="1"/>
  <c r="RV24"/>
  <c r="RW24" s="1"/>
  <c r="RS25"/>
  <c r="RT25" s="1"/>
  <c r="RW46"/>
  <c r="RW48"/>
  <c r="RW50"/>
  <c r="RW52"/>
  <c r="RW54"/>
  <c r="RW56"/>
  <c r="RW65"/>
  <c r="RW69"/>
  <c r="RW73"/>
  <c r="RV76"/>
  <c r="RS77"/>
  <c r="RT77" s="1"/>
  <c r="RU77" s="1"/>
  <c r="RV78"/>
  <c r="RW78" s="1"/>
  <c r="RS79"/>
  <c r="RT79" s="1"/>
  <c r="RV80"/>
  <c r="RW80" s="1"/>
  <c r="RS81"/>
  <c r="RT81" s="1"/>
  <c r="RV82"/>
  <c r="RW82" s="1"/>
  <c r="RS83"/>
  <c r="RT83" s="1"/>
  <c r="RV84"/>
  <c r="RW84" s="1"/>
  <c r="RS85"/>
  <c r="RT85" s="1"/>
  <c r="RV86"/>
  <c r="RW86" s="1"/>
  <c r="RS87"/>
  <c r="RT87" s="1"/>
  <c r="RV88"/>
  <c r="RW88" s="1"/>
  <c r="RS89"/>
  <c r="RT89" s="1"/>
  <c r="RV28"/>
  <c r="RS29"/>
  <c r="RT29" s="1"/>
  <c r="RU29" s="1"/>
  <c r="RW29" s="1"/>
  <c r="RX29" s="1"/>
  <c r="RV30"/>
  <c r="RW30" s="1"/>
  <c r="RS31"/>
  <c r="RT31" s="1"/>
  <c r="RV32"/>
  <c r="RW32" s="1"/>
  <c r="RS33"/>
  <c r="RT33" s="1"/>
  <c r="RV34"/>
  <c r="RW34" s="1"/>
  <c r="RS35"/>
  <c r="RT35" s="1"/>
  <c r="RV36"/>
  <c r="RW36" s="1"/>
  <c r="RS37"/>
  <c r="RT37" s="1"/>
  <c r="RV38"/>
  <c r="RW38" s="1"/>
  <c r="RS39"/>
  <c r="RT39" s="1"/>
  <c r="RV60"/>
  <c r="RW60" s="1"/>
  <c r="RS61"/>
  <c r="RT61" s="1"/>
  <c r="RU61" s="1"/>
  <c r="RW61" s="1"/>
  <c r="RV62"/>
  <c r="RW62" s="1"/>
  <c r="RS63"/>
  <c r="RT63" s="1"/>
  <c r="RV64"/>
  <c r="RW64" s="1"/>
  <c r="RS65"/>
  <c r="RT65" s="1"/>
  <c r="RV66"/>
  <c r="RW66" s="1"/>
  <c r="RS67"/>
  <c r="RT67" s="1"/>
  <c r="RV68"/>
  <c r="RW68" s="1"/>
  <c r="RS69"/>
  <c r="RT69" s="1"/>
  <c r="RV70"/>
  <c r="RW70" s="1"/>
  <c r="RS71"/>
  <c r="RT71" s="1"/>
  <c r="RM41"/>
  <c r="RM73"/>
  <c r="RM24"/>
  <c r="RM56"/>
  <c r="RM88"/>
  <c r="RK10"/>
  <c r="RM10" s="1"/>
  <c r="RI12"/>
  <c r="RJ12" s="1"/>
  <c r="RL13"/>
  <c r="RI14"/>
  <c r="RJ14" s="1"/>
  <c r="RL15"/>
  <c r="RM15" s="1"/>
  <c r="RI16"/>
  <c r="RJ16" s="1"/>
  <c r="RL17"/>
  <c r="RM17" s="1"/>
  <c r="RI18"/>
  <c r="RJ18" s="1"/>
  <c r="RL19"/>
  <c r="RM19" s="1"/>
  <c r="RI20"/>
  <c r="RJ20" s="1"/>
  <c r="RL21"/>
  <c r="RM21" s="1"/>
  <c r="RI22"/>
  <c r="RJ22" s="1"/>
  <c r="RL23"/>
  <c r="RM23" s="1"/>
  <c r="RI24"/>
  <c r="RJ24" s="1"/>
  <c r="RL25"/>
  <c r="RM25" s="1"/>
  <c r="RL28"/>
  <c r="RI29"/>
  <c r="RJ29" s="1"/>
  <c r="RK29" s="1"/>
  <c r="RL30"/>
  <c r="RM30" s="1"/>
  <c r="RI31"/>
  <c r="RJ31" s="1"/>
  <c r="RL32"/>
  <c r="RM32" s="1"/>
  <c r="RI33"/>
  <c r="RJ33" s="1"/>
  <c r="RL34"/>
  <c r="RM34" s="1"/>
  <c r="RI35"/>
  <c r="RJ35" s="1"/>
  <c r="RL36"/>
  <c r="RM36" s="1"/>
  <c r="RI37"/>
  <c r="RJ37" s="1"/>
  <c r="RL38"/>
  <c r="RM38" s="1"/>
  <c r="RI39"/>
  <c r="RJ39" s="1"/>
  <c r="RL40"/>
  <c r="RM40" s="1"/>
  <c r="RI41"/>
  <c r="RJ41" s="1"/>
  <c r="RK42"/>
  <c r="RM42" s="1"/>
  <c r="RI44"/>
  <c r="RJ44" s="1"/>
  <c r="RL45"/>
  <c r="RI46"/>
  <c r="RJ46" s="1"/>
  <c r="RL47"/>
  <c r="RM47" s="1"/>
  <c r="RI48"/>
  <c r="RJ48" s="1"/>
  <c r="RL49"/>
  <c r="RM49" s="1"/>
  <c r="RI50"/>
  <c r="RJ50" s="1"/>
  <c r="RL51"/>
  <c r="RM51" s="1"/>
  <c r="RI52"/>
  <c r="RJ52" s="1"/>
  <c r="RL53"/>
  <c r="RM53" s="1"/>
  <c r="RI54"/>
  <c r="RJ54" s="1"/>
  <c r="RL55"/>
  <c r="RM55" s="1"/>
  <c r="RI56"/>
  <c r="RJ56" s="1"/>
  <c r="RL57"/>
  <c r="RM57" s="1"/>
  <c r="RL60"/>
  <c r="RI61"/>
  <c r="RJ61" s="1"/>
  <c r="RK61" s="1"/>
  <c r="RL62"/>
  <c r="RM62" s="1"/>
  <c r="RI63"/>
  <c r="RJ63" s="1"/>
  <c r="RL64"/>
  <c r="RM64" s="1"/>
  <c r="RI65"/>
  <c r="RJ65" s="1"/>
  <c r="RL66"/>
  <c r="RM66" s="1"/>
  <c r="RI67"/>
  <c r="RJ67" s="1"/>
  <c r="RL68"/>
  <c r="RM68" s="1"/>
  <c r="RI69"/>
  <c r="RJ69" s="1"/>
  <c r="RL70"/>
  <c r="RM70" s="1"/>
  <c r="RI71"/>
  <c r="RJ71" s="1"/>
  <c r="RL72"/>
  <c r="RM72" s="1"/>
  <c r="RI73"/>
  <c r="RJ73" s="1"/>
  <c r="RK74"/>
  <c r="RM74" s="1"/>
  <c r="RI76"/>
  <c r="RJ76" s="1"/>
  <c r="RL77"/>
  <c r="RI78"/>
  <c r="RJ78" s="1"/>
  <c r="RL79"/>
  <c r="RM79" s="1"/>
  <c r="RI80"/>
  <c r="RJ80" s="1"/>
  <c r="RL81"/>
  <c r="RM81" s="1"/>
  <c r="RI82"/>
  <c r="RJ82" s="1"/>
  <c r="RL83"/>
  <c r="RM83" s="1"/>
  <c r="RI84"/>
  <c r="RJ84" s="1"/>
  <c r="RL85"/>
  <c r="RM85" s="1"/>
  <c r="RI86"/>
  <c r="RJ86" s="1"/>
  <c r="RL87"/>
  <c r="RM87" s="1"/>
  <c r="RI88"/>
  <c r="RJ88" s="1"/>
  <c r="RL89"/>
  <c r="RM89" s="1"/>
  <c r="RL12"/>
  <c r="RI13"/>
  <c r="RJ13" s="1"/>
  <c r="RK13" s="1"/>
  <c r="RL14"/>
  <c r="RM14" s="1"/>
  <c r="RI15"/>
  <c r="RJ15" s="1"/>
  <c r="RL16"/>
  <c r="RM16" s="1"/>
  <c r="RI17"/>
  <c r="RJ17" s="1"/>
  <c r="RL18"/>
  <c r="RM18" s="1"/>
  <c r="RI19"/>
  <c r="RJ19" s="1"/>
  <c r="RL20"/>
  <c r="RM20" s="1"/>
  <c r="RI21"/>
  <c r="RJ21" s="1"/>
  <c r="RL22"/>
  <c r="RM22" s="1"/>
  <c r="RI23"/>
  <c r="RJ23" s="1"/>
  <c r="RK26"/>
  <c r="RM26" s="1"/>
  <c r="RI28"/>
  <c r="RJ28" s="1"/>
  <c r="RL29"/>
  <c r="RM29" s="1"/>
  <c r="RI30"/>
  <c r="RJ30" s="1"/>
  <c r="RL31"/>
  <c r="RM31" s="1"/>
  <c r="RI32"/>
  <c r="RJ32" s="1"/>
  <c r="RL33"/>
  <c r="RM33" s="1"/>
  <c r="RI34"/>
  <c r="RJ34" s="1"/>
  <c r="RL35"/>
  <c r="RM35" s="1"/>
  <c r="RI36"/>
  <c r="RJ36" s="1"/>
  <c r="RL37"/>
  <c r="RM37" s="1"/>
  <c r="RI38"/>
  <c r="RJ38" s="1"/>
  <c r="RL39"/>
  <c r="RM39" s="1"/>
  <c r="RL44"/>
  <c r="RI45"/>
  <c r="RJ45" s="1"/>
  <c r="RK45" s="1"/>
  <c r="RL46"/>
  <c r="RM46" s="1"/>
  <c r="RI47"/>
  <c r="RJ47" s="1"/>
  <c r="RL48"/>
  <c r="RM48" s="1"/>
  <c r="RI49"/>
  <c r="RJ49" s="1"/>
  <c r="RL50"/>
  <c r="RM50" s="1"/>
  <c r="RI51"/>
  <c r="RJ51" s="1"/>
  <c r="RL52"/>
  <c r="RM52" s="1"/>
  <c r="RI53"/>
  <c r="RJ53" s="1"/>
  <c r="RL54"/>
  <c r="RM54" s="1"/>
  <c r="RI55"/>
  <c r="RJ55" s="1"/>
  <c r="RK58"/>
  <c r="RM58" s="1"/>
  <c r="RI60"/>
  <c r="RJ60" s="1"/>
  <c r="RL61"/>
  <c r="RM61" s="1"/>
  <c r="RI62"/>
  <c r="RJ62" s="1"/>
  <c r="RL63"/>
  <c r="RM63" s="1"/>
  <c r="RI64"/>
  <c r="RJ64" s="1"/>
  <c r="RL65"/>
  <c r="RM65" s="1"/>
  <c r="RI66"/>
  <c r="RJ66" s="1"/>
  <c r="RL67"/>
  <c r="RM67" s="1"/>
  <c r="RI68"/>
  <c r="RJ68" s="1"/>
  <c r="RL69"/>
  <c r="RM69" s="1"/>
  <c r="RI70"/>
  <c r="RJ70" s="1"/>
  <c r="RL71"/>
  <c r="RM71" s="1"/>
  <c r="RL76"/>
  <c r="RI77"/>
  <c r="RJ77" s="1"/>
  <c r="RK77" s="1"/>
  <c r="RL78"/>
  <c r="RM78" s="1"/>
  <c r="RI79"/>
  <c r="RJ79" s="1"/>
  <c r="RL80"/>
  <c r="RM80" s="1"/>
  <c r="RI81"/>
  <c r="RJ81" s="1"/>
  <c r="RL82"/>
  <c r="RM82" s="1"/>
  <c r="RI83"/>
  <c r="RJ83" s="1"/>
  <c r="RL84"/>
  <c r="RM84" s="1"/>
  <c r="RI85"/>
  <c r="RJ85" s="1"/>
  <c r="RL86"/>
  <c r="RM86" s="1"/>
  <c r="RI87"/>
  <c r="RJ87" s="1"/>
  <c r="RC41"/>
  <c r="RC73"/>
  <c r="RC24"/>
  <c r="RC56"/>
  <c r="RC88"/>
  <c r="RA10"/>
  <c r="RC10" s="1"/>
  <c r="QY12"/>
  <c r="QZ12" s="1"/>
  <c r="RB13"/>
  <c r="QY14"/>
  <c r="QZ14" s="1"/>
  <c r="RB15"/>
  <c r="RC15" s="1"/>
  <c r="QY16"/>
  <c r="QZ16" s="1"/>
  <c r="RA16" s="1"/>
  <c r="RB17"/>
  <c r="RC17" s="1"/>
  <c r="QY18"/>
  <c r="QZ18" s="1"/>
  <c r="RB19"/>
  <c r="RC19" s="1"/>
  <c r="QY20"/>
  <c r="QZ20" s="1"/>
  <c r="RB21"/>
  <c r="RC21" s="1"/>
  <c r="QY22"/>
  <c r="QZ22" s="1"/>
  <c r="RB23"/>
  <c r="RC23" s="1"/>
  <c r="QY24"/>
  <c r="QZ24" s="1"/>
  <c r="RB25"/>
  <c r="RC25" s="1"/>
  <c r="RB28"/>
  <c r="QY29"/>
  <c r="QZ29" s="1"/>
  <c r="RA29" s="1"/>
  <c r="RB30"/>
  <c r="RC30" s="1"/>
  <c r="QY31"/>
  <c r="QZ31" s="1"/>
  <c r="RB32"/>
  <c r="QY33"/>
  <c r="QZ33" s="1"/>
  <c r="RB34"/>
  <c r="RC34" s="1"/>
  <c r="QY35"/>
  <c r="QZ35" s="1"/>
  <c r="RB36"/>
  <c r="RC36" s="1"/>
  <c r="QY37"/>
  <c r="QZ37" s="1"/>
  <c r="RB38"/>
  <c r="RC38" s="1"/>
  <c r="QY39"/>
  <c r="QZ39" s="1"/>
  <c r="RB40"/>
  <c r="RC40" s="1"/>
  <c r="QY41"/>
  <c r="QZ41" s="1"/>
  <c r="RA42"/>
  <c r="RC42" s="1"/>
  <c r="QY44"/>
  <c r="QZ44" s="1"/>
  <c r="RB45"/>
  <c r="QY46"/>
  <c r="QZ46" s="1"/>
  <c r="RB47"/>
  <c r="RC47" s="1"/>
  <c r="QY48"/>
  <c r="QZ48" s="1"/>
  <c r="RA48" s="1"/>
  <c r="RB49"/>
  <c r="RC49" s="1"/>
  <c r="QY50"/>
  <c r="QZ50" s="1"/>
  <c r="RB51"/>
  <c r="RC51" s="1"/>
  <c r="QY52"/>
  <c r="QZ52" s="1"/>
  <c r="RB53"/>
  <c r="RC53" s="1"/>
  <c r="QY54"/>
  <c r="QZ54" s="1"/>
  <c r="RB55"/>
  <c r="RC55" s="1"/>
  <c r="QY56"/>
  <c r="QZ56" s="1"/>
  <c r="RB57"/>
  <c r="RC57" s="1"/>
  <c r="RB60"/>
  <c r="QY61"/>
  <c r="QZ61" s="1"/>
  <c r="RA61" s="1"/>
  <c r="RB62"/>
  <c r="RC62" s="1"/>
  <c r="QY63"/>
  <c r="QZ63" s="1"/>
  <c r="RB64"/>
  <c r="QY65"/>
  <c r="QZ65" s="1"/>
  <c r="RB66"/>
  <c r="RC66" s="1"/>
  <c r="QY67"/>
  <c r="QZ67" s="1"/>
  <c r="RB68"/>
  <c r="RC68" s="1"/>
  <c r="QY69"/>
  <c r="QZ69" s="1"/>
  <c r="RB70"/>
  <c r="RC70" s="1"/>
  <c r="QY71"/>
  <c r="QZ71" s="1"/>
  <c r="RB72"/>
  <c r="RC72" s="1"/>
  <c r="QY73"/>
  <c r="QZ73" s="1"/>
  <c r="RA74"/>
  <c r="RC74" s="1"/>
  <c r="QY76"/>
  <c r="QZ76" s="1"/>
  <c r="RB77"/>
  <c r="QY78"/>
  <c r="QZ78" s="1"/>
  <c r="RB79"/>
  <c r="RC79" s="1"/>
  <c r="QY80"/>
  <c r="QZ80" s="1"/>
  <c r="RA80" s="1"/>
  <c r="RB81"/>
  <c r="RC81" s="1"/>
  <c r="QY82"/>
  <c r="QZ82" s="1"/>
  <c r="RB83"/>
  <c r="RC83" s="1"/>
  <c r="QY84"/>
  <c r="QZ84" s="1"/>
  <c r="RB85"/>
  <c r="RC85" s="1"/>
  <c r="QY86"/>
  <c r="QZ86" s="1"/>
  <c r="RB87"/>
  <c r="RC87" s="1"/>
  <c r="QY88"/>
  <c r="QZ88" s="1"/>
  <c r="RB89"/>
  <c r="RC89" s="1"/>
  <c r="RB12"/>
  <c r="QY13"/>
  <c r="QZ13" s="1"/>
  <c r="RA13" s="1"/>
  <c r="RB14"/>
  <c r="RC14" s="1"/>
  <c r="QY15"/>
  <c r="QZ15" s="1"/>
  <c r="RB16"/>
  <c r="RC16" s="1"/>
  <c r="QY17"/>
  <c r="QZ17" s="1"/>
  <c r="RB18"/>
  <c r="RC18" s="1"/>
  <c r="QY19"/>
  <c r="QZ19" s="1"/>
  <c r="RB20"/>
  <c r="RC20" s="1"/>
  <c r="QY21"/>
  <c r="QZ21" s="1"/>
  <c r="RB22"/>
  <c r="RC22" s="1"/>
  <c r="QY23"/>
  <c r="QZ23" s="1"/>
  <c r="RA26"/>
  <c r="RC26" s="1"/>
  <c r="QY28"/>
  <c r="QZ28" s="1"/>
  <c r="RB29"/>
  <c r="RC29" s="1"/>
  <c r="QY30"/>
  <c r="QZ30" s="1"/>
  <c r="RB31"/>
  <c r="RC31" s="1"/>
  <c r="QY32"/>
  <c r="QZ32" s="1"/>
  <c r="RA32" s="1"/>
  <c r="RB33"/>
  <c r="RC33" s="1"/>
  <c r="QY34"/>
  <c r="QZ34" s="1"/>
  <c r="RB35"/>
  <c r="RC35" s="1"/>
  <c r="QY36"/>
  <c r="QZ36" s="1"/>
  <c r="RB37"/>
  <c r="RC37" s="1"/>
  <c r="QY38"/>
  <c r="QZ38" s="1"/>
  <c r="RB39"/>
  <c r="RC39" s="1"/>
  <c r="RB44"/>
  <c r="QY45"/>
  <c r="QZ45" s="1"/>
  <c r="RA45" s="1"/>
  <c r="RB46"/>
  <c r="RC46" s="1"/>
  <c r="QY47"/>
  <c r="QZ47" s="1"/>
  <c r="RB48"/>
  <c r="RC48" s="1"/>
  <c r="QY49"/>
  <c r="QZ49" s="1"/>
  <c r="RB50"/>
  <c r="RC50" s="1"/>
  <c r="QY51"/>
  <c r="QZ51" s="1"/>
  <c r="RB52"/>
  <c r="RC52" s="1"/>
  <c r="QY53"/>
  <c r="QZ53" s="1"/>
  <c r="RB54"/>
  <c r="RC54" s="1"/>
  <c r="QY55"/>
  <c r="QZ55" s="1"/>
  <c r="RA58"/>
  <c r="RC58" s="1"/>
  <c r="QY60"/>
  <c r="QZ60" s="1"/>
  <c r="RB61"/>
  <c r="RC61" s="1"/>
  <c r="QY62"/>
  <c r="QZ62" s="1"/>
  <c r="RB63"/>
  <c r="RC63" s="1"/>
  <c r="QY64"/>
  <c r="QZ64" s="1"/>
  <c r="RA64" s="1"/>
  <c r="RB65"/>
  <c r="RC65" s="1"/>
  <c r="QY66"/>
  <c r="QZ66" s="1"/>
  <c r="RB67"/>
  <c r="RC67" s="1"/>
  <c r="QY68"/>
  <c r="QZ68" s="1"/>
  <c r="RB69"/>
  <c r="RC69" s="1"/>
  <c r="QY70"/>
  <c r="QZ70" s="1"/>
  <c r="RB71"/>
  <c r="RC71" s="1"/>
  <c r="RB76"/>
  <c r="QY77"/>
  <c r="QZ77" s="1"/>
  <c r="RA77" s="1"/>
  <c r="RB78"/>
  <c r="RC78" s="1"/>
  <c r="QY79"/>
  <c r="QZ79" s="1"/>
  <c r="RB80"/>
  <c r="RC80" s="1"/>
  <c r="QY81"/>
  <c r="QZ81" s="1"/>
  <c r="RB82"/>
  <c r="RC82" s="1"/>
  <c r="QY83"/>
  <c r="QZ83" s="1"/>
  <c r="RB84"/>
  <c r="RC84" s="1"/>
  <c r="QY85"/>
  <c r="QZ85" s="1"/>
  <c r="RB86"/>
  <c r="RC86" s="1"/>
  <c r="QY87"/>
  <c r="QZ87" s="1"/>
  <c r="QS41"/>
  <c r="QS73"/>
  <c r="QS24"/>
  <c r="QS56"/>
  <c r="QS88"/>
  <c r="QQ10"/>
  <c r="QS10" s="1"/>
  <c r="QO12"/>
  <c r="QP12" s="1"/>
  <c r="QR13"/>
  <c r="QO14"/>
  <c r="QP14" s="1"/>
  <c r="QR15"/>
  <c r="QS15" s="1"/>
  <c r="QO16"/>
  <c r="QP16" s="1"/>
  <c r="QR17"/>
  <c r="QS17" s="1"/>
  <c r="QO18"/>
  <c r="QP18" s="1"/>
  <c r="QR19"/>
  <c r="QS19" s="1"/>
  <c r="QO20"/>
  <c r="QP20" s="1"/>
  <c r="QR21"/>
  <c r="QS21" s="1"/>
  <c r="QO22"/>
  <c r="QP22" s="1"/>
  <c r="QR23"/>
  <c r="QS23" s="1"/>
  <c r="QO24"/>
  <c r="QP24" s="1"/>
  <c r="QR25"/>
  <c r="QS25" s="1"/>
  <c r="QR28"/>
  <c r="QO29"/>
  <c r="QP29" s="1"/>
  <c r="QQ29" s="1"/>
  <c r="QR30"/>
  <c r="QS30" s="1"/>
  <c r="QO31"/>
  <c r="QP31" s="1"/>
  <c r="QR32"/>
  <c r="QS32" s="1"/>
  <c r="QO33"/>
  <c r="QP33" s="1"/>
  <c r="QR34"/>
  <c r="QS34" s="1"/>
  <c r="QO35"/>
  <c r="QP35" s="1"/>
  <c r="QR36"/>
  <c r="QS36" s="1"/>
  <c r="QO37"/>
  <c r="QP37" s="1"/>
  <c r="QR38"/>
  <c r="QS38" s="1"/>
  <c r="QO39"/>
  <c r="QP39" s="1"/>
  <c r="QR40"/>
  <c r="QS40" s="1"/>
  <c r="QO41"/>
  <c r="QP41" s="1"/>
  <c r="QQ42"/>
  <c r="QS42" s="1"/>
  <c r="QO44"/>
  <c r="QP44" s="1"/>
  <c r="QR45"/>
  <c r="QO46"/>
  <c r="QP46" s="1"/>
  <c r="QR47"/>
  <c r="QS47" s="1"/>
  <c r="QO48"/>
  <c r="QP48" s="1"/>
  <c r="QR49"/>
  <c r="QS49" s="1"/>
  <c r="QO50"/>
  <c r="QP50" s="1"/>
  <c r="QR51"/>
  <c r="QS51" s="1"/>
  <c r="QO52"/>
  <c r="QP52" s="1"/>
  <c r="QR53"/>
  <c r="QS53" s="1"/>
  <c r="QO54"/>
  <c r="QP54" s="1"/>
  <c r="QR55"/>
  <c r="QS55" s="1"/>
  <c r="QO56"/>
  <c r="QP56" s="1"/>
  <c r="QR57"/>
  <c r="QS57" s="1"/>
  <c r="QR60"/>
  <c r="QO61"/>
  <c r="QP61" s="1"/>
  <c r="QQ61" s="1"/>
  <c r="QR62"/>
  <c r="QS62" s="1"/>
  <c r="QO63"/>
  <c r="QP63" s="1"/>
  <c r="QR64"/>
  <c r="QS64" s="1"/>
  <c r="QO65"/>
  <c r="QP65" s="1"/>
  <c r="QR66"/>
  <c r="QS66" s="1"/>
  <c r="QO67"/>
  <c r="QP67" s="1"/>
  <c r="QR68"/>
  <c r="QS68" s="1"/>
  <c r="QO69"/>
  <c r="QP69" s="1"/>
  <c r="QR70"/>
  <c r="QS70" s="1"/>
  <c r="QO71"/>
  <c r="QP71" s="1"/>
  <c r="QR72"/>
  <c r="QS72" s="1"/>
  <c r="QO73"/>
  <c r="QP73" s="1"/>
  <c r="QQ74"/>
  <c r="QS74" s="1"/>
  <c r="QO76"/>
  <c r="QP76" s="1"/>
  <c r="QR77"/>
  <c r="QO78"/>
  <c r="QP78" s="1"/>
  <c r="QR79"/>
  <c r="QS79" s="1"/>
  <c r="QO80"/>
  <c r="QP80" s="1"/>
  <c r="QR81"/>
  <c r="QS81" s="1"/>
  <c r="QO82"/>
  <c r="QP82" s="1"/>
  <c r="QR83"/>
  <c r="QS83" s="1"/>
  <c r="QO84"/>
  <c r="QP84" s="1"/>
  <c r="QR85"/>
  <c r="QS85" s="1"/>
  <c r="QO86"/>
  <c r="QP86" s="1"/>
  <c r="QR87"/>
  <c r="QS87" s="1"/>
  <c r="QO88"/>
  <c r="QP88" s="1"/>
  <c r="QR89"/>
  <c r="QS89" s="1"/>
  <c r="QR12"/>
  <c r="QO13"/>
  <c r="QP13" s="1"/>
  <c r="QQ13" s="1"/>
  <c r="QR14"/>
  <c r="QS14" s="1"/>
  <c r="QO15"/>
  <c r="QP15" s="1"/>
  <c r="QR16"/>
  <c r="QS16" s="1"/>
  <c r="QO17"/>
  <c r="QP17" s="1"/>
  <c r="QR18"/>
  <c r="QS18" s="1"/>
  <c r="QO19"/>
  <c r="QP19" s="1"/>
  <c r="QR20"/>
  <c r="QS20" s="1"/>
  <c r="QO21"/>
  <c r="QP21" s="1"/>
  <c r="QR22"/>
  <c r="QS22" s="1"/>
  <c r="QO23"/>
  <c r="QP23" s="1"/>
  <c r="QQ26"/>
  <c r="QS26" s="1"/>
  <c r="QO28"/>
  <c r="QP28" s="1"/>
  <c r="QR29"/>
  <c r="QS29" s="1"/>
  <c r="QO30"/>
  <c r="QP30" s="1"/>
  <c r="QR31"/>
  <c r="QS31" s="1"/>
  <c r="QO32"/>
  <c r="QP32" s="1"/>
  <c r="QR33"/>
  <c r="QS33" s="1"/>
  <c r="QO34"/>
  <c r="QP34" s="1"/>
  <c r="QR35"/>
  <c r="QS35" s="1"/>
  <c r="QO36"/>
  <c r="QP36" s="1"/>
  <c r="QR37"/>
  <c r="QS37" s="1"/>
  <c r="QO38"/>
  <c r="QP38" s="1"/>
  <c r="QR39"/>
  <c r="QS39" s="1"/>
  <c r="QR44"/>
  <c r="QO45"/>
  <c r="QP45" s="1"/>
  <c r="QQ45" s="1"/>
  <c r="QR46"/>
  <c r="QS46" s="1"/>
  <c r="QO47"/>
  <c r="QP47" s="1"/>
  <c r="QR48"/>
  <c r="QS48" s="1"/>
  <c r="QO49"/>
  <c r="QP49" s="1"/>
  <c r="QR50"/>
  <c r="QS50" s="1"/>
  <c r="QO51"/>
  <c r="QP51" s="1"/>
  <c r="QR52"/>
  <c r="QS52" s="1"/>
  <c r="QO53"/>
  <c r="QP53" s="1"/>
  <c r="QR54"/>
  <c r="QS54" s="1"/>
  <c r="QO55"/>
  <c r="QP55" s="1"/>
  <c r="QQ58"/>
  <c r="QS58" s="1"/>
  <c r="QO60"/>
  <c r="QP60" s="1"/>
  <c r="QR61"/>
  <c r="QS61" s="1"/>
  <c r="QO62"/>
  <c r="QP62" s="1"/>
  <c r="QR63"/>
  <c r="QS63" s="1"/>
  <c r="QO64"/>
  <c r="QP64" s="1"/>
  <c r="QR65"/>
  <c r="QS65" s="1"/>
  <c r="QO66"/>
  <c r="QP66" s="1"/>
  <c r="QR67"/>
  <c r="QS67" s="1"/>
  <c r="QO68"/>
  <c r="QP68" s="1"/>
  <c r="QR69"/>
  <c r="QS69" s="1"/>
  <c r="QO70"/>
  <c r="QP70" s="1"/>
  <c r="QR71"/>
  <c r="QS71" s="1"/>
  <c r="QR76"/>
  <c r="QO77"/>
  <c r="QP77" s="1"/>
  <c r="QQ77" s="1"/>
  <c r="QR78"/>
  <c r="QS78" s="1"/>
  <c r="QO79"/>
  <c r="QP79" s="1"/>
  <c r="QR80"/>
  <c r="QS80" s="1"/>
  <c r="QO81"/>
  <c r="QP81" s="1"/>
  <c r="QR82"/>
  <c r="QS82" s="1"/>
  <c r="QO83"/>
  <c r="QP83" s="1"/>
  <c r="QR84"/>
  <c r="QS84" s="1"/>
  <c r="QO85"/>
  <c r="QP85" s="1"/>
  <c r="QR86"/>
  <c r="QS86" s="1"/>
  <c r="QO87"/>
  <c r="QP87" s="1"/>
  <c r="QI41"/>
  <c r="QI73"/>
  <c r="QI24"/>
  <c r="QI56"/>
  <c r="QI88"/>
  <c r="QG10"/>
  <c r="QI10" s="1"/>
  <c r="QE12"/>
  <c r="QF12" s="1"/>
  <c r="QH13"/>
  <c r="QE14"/>
  <c r="QF14" s="1"/>
  <c r="QH15"/>
  <c r="QI15" s="1"/>
  <c r="QE16"/>
  <c r="QF16" s="1"/>
  <c r="QH17"/>
  <c r="QI17" s="1"/>
  <c r="QE18"/>
  <c r="QF18" s="1"/>
  <c r="QH19"/>
  <c r="QI19" s="1"/>
  <c r="QE20"/>
  <c r="QF20" s="1"/>
  <c r="QH21"/>
  <c r="QI21" s="1"/>
  <c r="QE22"/>
  <c r="QF22" s="1"/>
  <c r="QH23"/>
  <c r="QI23" s="1"/>
  <c r="QE24"/>
  <c r="QF24" s="1"/>
  <c r="QH25"/>
  <c r="QI25" s="1"/>
  <c r="QH28"/>
  <c r="QE29"/>
  <c r="QF29" s="1"/>
  <c r="QG29" s="1"/>
  <c r="QH30"/>
  <c r="QI30" s="1"/>
  <c r="QE31"/>
  <c r="QF31" s="1"/>
  <c r="QH32"/>
  <c r="QI32" s="1"/>
  <c r="QE33"/>
  <c r="QF33" s="1"/>
  <c r="QH34"/>
  <c r="QI34" s="1"/>
  <c r="QE35"/>
  <c r="QF35" s="1"/>
  <c r="QH36"/>
  <c r="QI36" s="1"/>
  <c r="QE37"/>
  <c r="QF37" s="1"/>
  <c r="QH38"/>
  <c r="QI38" s="1"/>
  <c r="QE39"/>
  <c r="QF39" s="1"/>
  <c r="QH40"/>
  <c r="QI40" s="1"/>
  <c r="QE41"/>
  <c r="QF41" s="1"/>
  <c r="QG42"/>
  <c r="QI42" s="1"/>
  <c r="QE44"/>
  <c r="QF44" s="1"/>
  <c r="QH45"/>
  <c r="QE46"/>
  <c r="QF46" s="1"/>
  <c r="QH47"/>
  <c r="QI47" s="1"/>
  <c r="QE48"/>
  <c r="QF48" s="1"/>
  <c r="QH49"/>
  <c r="QI49" s="1"/>
  <c r="QE50"/>
  <c r="QF50" s="1"/>
  <c r="QH51"/>
  <c r="QI51" s="1"/>
  <c r="QE52"/>
  <c r="QF52" s="1"/>
  <c r="QH53"/>
  <c r="QI53" s="1"/>
  <c r="QE54"/>
  <c r="QF54" s="1"/>
  <c r="QH55"/>
  <c r="QI55" s="1"/>
  <c r="QE56"/>
  <c r="QF56" s="1"/>
  <c r="QH57"/>
  <c r="QI57" s="1"/>
  <c r="QH60"/>
  <c r="QE61"/>
  <c r="QF61" s="1"/>
  <c r="QG61" s="1"/>
  <c r="QH62"/>
  <c r="QI62" s="1"/>
  <c r="QE63"/>
  <c r="QF63" s="1"/>
  <c r="QH64"/>
  <c r="QI64" s="1"/>
  <c r="QE65"/>
  <c r="QF65" s="1"/>
  <c r="QH66"/>
  <c r="QI66" s="1"/>
  <c r="QE67"/>
  <c r="QF67" s="1"/>
  <c r="QH68"/>
  <c r="QI68" s="1"/>
  <c r="QE69"/>
  <c r="QF69" s="1"/>
  <c r="QH70"/>
  <c r="QI70" s="1"/>
  <c r="QE71"/>
  <c r="QF71" s="1"/>
  <c r="QH72"/>
  <c r="QI72" s="1"/>
  <c r="QE73"/>
  <c r="QF73" s="1"/>
  <c r="QG74"/>
  <c r="QI74" s="1"/>
  <c r="QE76"/>
  <c r="QF76" s="1"/>
  <c r="QH77"/>
  <c r="QE78"/>
  <c r="QF78" s="1"/>
  <c r="QH79"/>
  <c r="QI79" s="1"/>
  <c r="QE80"/>
  <c r="QF80" s="1"/>
  <c r="QH81"/>
  <c r="QI81" s="1"/>
  <c r="QE82"/>
  <c r="QF82" s="1"/>
  <c r="QH83"/>
  <c r="QI83" s="1"/>
  <c r="QE84"/>
  <c r="QF84" s="1"/>
  <c r="QH85"/>
  <c r="QI85" s="1"/>
  <c r="QE86"/>
  <c r="QF86" s="1"/>
  <c r="QH87"/>
  <c r="QI87" s="1"/>
  <c r="QE88"/>
  <c r="QF88" s="1"/>
  <c r="QH89"/>
  <c r="QI89" s="1"/>
  <c r="QH12"/>
  <c r="QE13"/>
  <c r="QF13" s="1"/>
  <c r="QG13" s="1"/>
  <c r="QH14"/>
  <c r="QI14" s="1"/>
  <c r="QE15"/>
  <c r="QF15" s="1"/>
  <c r="QH16"/>
  <c r="QI16" s="1"/>
  <c r="QE17"/>
  <c r="QF17" s="1"/>
  <c r="QH18"/>
  <c r="QI18" s="1"/>
  <c r="QE19"/>
  <c r="QF19" s="1"/>
  <c r="QH20"/>
  <c r="QI20" s="1"/>
  <c r="QE21"/>
  <c r="QF21" s="1"/>
  <c r="QH22"/>
  <c r="QI22" s="1"/>
  <c r="QE23"/>
  <c r="QF23" s="1"/>
  <c r="QG26"/>
  <c r="QI26" s="1"/>
  <c r="QE28"/>
  <c r="QF28" s="1"/>
  <c r="QH29"/>
  <c r="QI29" s="1"/>
  <c r="QE30"/>
  <c r="QF30" s="1"/>
  <c r="QH31"/>
  <c r="QI31" s="1"/>
  <c r="QE32"/>
  <c r="QF32" s="1"/>
  <c r="QH33"/>
  <c r="QI33" s="1"/>
  <c r="QE34"/>
  <c r="QF34" s="1"/>
  <c r="QH35"/>
  <c r="QI35" s="1"/>
  <c r="QE36"/>
  <c r="QF36" s="1"/>
  <c r="QH37"/>
  <c r="QI37" s="1"/>
  <c r="QE38"/>
  <c r="QF38" s="1"/>
  <c r="QH39"/>
  <c r="QI39" s="1"/>
  <c r="QH44"/>
  <c r="QE45"/>
  <c r="QF45" s="1"/>
  <c r="QG45" s="1"/>
  <c r="QH46"/>
  <c r="QI46" s="1"/>
  <c r="QE47"/>
  <c r="QF47" s="1"/>
  <c r="QH48"/>
  <c r="QI48" s="1"/>
  <c r="QE49"/>
  <c r="QF49" s="1"/>
  <c r="QH50"/>
  <c r="QI50" s="1"/>
  <c r="QE51"/>
  <c r="QF51" s="1"/>
  <c r="QH52"/>
  <c r="QI52" s="1"/>
  <c r="QE53"/>
  <c r="QF53" s="1"/>
  <c r="QH54"/>
  <c r="QI54" s="1"/>
  <c r="QE55"/>
  <c r="QF55" s="1"/>
  <c r="QG58"/>
  <c r="QI58" s="1"/>
  <c r="QE60"/>
  <c r="QF60" s="1"/>
  <c r="QH61"/>
  <c r="QE62"/>
  <c r="QF62" s="1"/>
  <c r="QH63"/>
  <c r="QI63" s="1"/>
  <c r="QE64"/>
  <c r="QF64" s="1"/>
  <c r="QH65"/>
  <c r="QI65" s="1"/>
  <c r="QE66"/>
  <c r="QF66" s="1"/>
  <c r="QH67"/>
  <c r="QI67" s="1"/>
  <c r="QE68"/>
  <c r="QF68" s="1"/>
  <c r="QH69"/>
  <c r="QI69" s="1"/>
  <c r="QE70"/>
  <c r="QF70" s="1"/>
  <c r="QH71"/>
  <c r="QI71" s="1"/>
  <c r="QH76"/>
  <c r="QE77"/>
  <c r="QF77" s="1"/>
  <c r="QG77" s="1"/>
  <c r="QH78"/>
  <c r="QI78" s="1"/>
  <c r="QE79"/>
  <c r="QF79" s="1"/>
  <c r="QH80"/>
  <c r="QI80" s="1"/>
  <c r="QE81"/>
  <c r="QF81" s="1"/>
  <c r="QH82"/>
  <c r="QI82" s="1"/>
  <c r="QE83"/>
  <c r="QF83" s="1"/>
  <c r="QH84"/>
  <c r="QI84" s="1"/>
  <c r="QE85"/>
  <c r="QF85" s="1"/>
  <c r="QH86"/>
  <c r="QI86" s="1"/>
  <c r="QE87"/>
  <c r="QF87" s="1"/>
  <c r="PY41"/>
  <c r="PY73"/>
  <c r="PY24"/>
  <c r="PY56"/>
  <c r="PY88"/>
  <c r="PW10"/>
  <c r="PY10" s="1"/>
  <c r="PU12"/>
  <c r="PV12" s="1"/>
  <c r="PX13"/>
  <c r="PU14"/>
  <c r="PV14" s="1"/>
  <c r="PX15"/>
  <c r="PY15" s="1"/>
  <c r="PU16"/>
  <c r="PV16" s="1"/>
  <c r="PX17"/>
  <c r="PY17" s="1"/>
  <c r="PU18"/>
  <c r="PV18" s="1"/>
  <c r="PX19"/>
  <c r="PY19" s="1"/>
  <c r="PU20"/>
  <c r="PV20" s="1"/>
  <c r="PX21"/>
  <c r="PY21" s="1"/>
  <c r="PU22"/>
  <c r="PV22" s="1"/>
  <c r="PX23"/>
  <c r="PY23" s="1"/>
  <c r="PU24"/>
  <c r="PV24" s="1"/>
  <c r="PX25"/>
  <c r="PY25" s="1"/>
  <c r="PX28"/>
  <c r="PU29"/>
  <c r="PV29" s="1"/>
  <c r="PW29" s="1"/>
  <c r="PX30"/>
  <c r="PY30" s="1"/>
  <c r="PU31"/>
  <c r="PV31" s="1"/>
  <c r="PX32"/>
  <c r="PY32" s="1"/>
  <c r="PU33"/>
  <c r="PV33" s="1"/>
  <c r="PX34"/>
  <c r="PY34" s="1"/>
  <c r="PU35"/>
  <c r="PV35" s="1"/>
  <c r="PX36"/>
  <c r="PY36" s="1"/>
  <c r="PU37"/>
  <c r="PV37" s="1"/>
  <c r="PX38"/>
  <c r="PY38" s="1"/>
  <c r="PU39"/>
  <c r="PV39" s="1"/>
  <c r="PX40"/>
  <c r="PY40" s="1"/>
  <c r="PU41"/>
  <c r="PV41" s="1"/>
  <c r="PW42"/>
  <c r="PY42" s="1"/>
  <c r="PU44"/>
  <c r="PV44" s="1"/>
  <c r="PX45"/>
  <c r="PU46"/>
  <c r="PV46" s="1"/>
  <c r="PX47"/>
  <c r="PY47" s="1"/>
  <c r="PU48"/>
  <c r="PV48" s="1"/>
  <c r="PX49"/>
  <c r="PY49" s="1"/>
  <c r="PU50"/>
  <c r="PV50" s="1"/>
  <c r="PX51"/>
  <c r="PY51" s="1"/>
  <c r="PU52"/>
  <c r="PV52" s="1"/>
  <c r="PX53"/>
  <c r="PY53" s="1"/>
  <c r="PU54"/>
  <c r="PV54" s="1"/>
  <c r="PX55"/>
  <c r="PY55" s="1"/>
  <c r="PU56"/>
  <c r="PV56" s="1"/>
  <c r="PX57"/>
  <c r="PY57" s="1"/>
  <c r="PX60"/>
  <c r="PU61"/>
  <c r="PV61" s="1"/>
  <c r="PW61" s="1"/>
  <c r="PX62"/>
  <c r="PY62" s="1"/>
  <c r="PU63"/>
  <c r="PV63" s="1"/>
  <c r="PX64"/>
  <c r="PY64" s="1"/>
  <c r="PU65"/>
  <c r="PV65" s="1"/>
  <c r="PX66"/>
  <c r="PY66" s="1"/>
  <c r="PU67"/>
  <c r="PV67" s="1"/>
  <c r="PX68"/>
  <c r="PY68" s="1"/>
  <c r="PU69"/>
  <c r="PV69" s="1"/>
  <c r="PX70"/>
  <c r="PY70" s="1"/>
  <c r="PU71"/>
  <c r="PV71" s="1"/>
  <c r="PX72"/>
  <c r="PY72" s="1"/>
  <c r="PU73"/>
  <c r="PV73" s="1"/>
  <c r="PW74"/>
  <c r="PY74" s="1"/>
  <c r="PU76"/>
  <c r="PV76" s="1"/>
  <c r="PX77"/>
  <c r="PU78"/>
  <c r="PV78" s="1"/>
  <c r="PX79"/>
  <c r="PY79" s="1"/>
  <c r="PU80"/>
  <c r="PV80" s="1"/>
  <c r="PX81"/>
  <c r="PY81" s="1"/>
  <c r="PU82"/>
  <c r="PV82" s="1"/>
  <c r="PX83"/>
  <c r="PY83" s="1"/>
  <c r="PU84"/>
  <c r="PV84" s="1"/>
  <c r="PX85"/>
  <c r="PY85" s="1"/>
  <c r="PU86"/>
  <c r="PV86" s="1"/>
  <c r="PX87"/>
  <c r="PY87" s="1"/>
  <c r="PU88"/>
  <c r="PV88" s="1"/>
  <c r="PX89"/>
  <c r="PY89" s="1"/>
  <c r="PX12"/>
  <c r="PU13"/>
  <c r="PV13" s="1"/>
  <c r="PW13" s="1"/>
  <c r="PX14"/>
  <c r="PY14" s="1"/>
  <c r="PU15"/>
  <c r="PV15" s="1"/>
  <c r="PX16"/>
  <c r="PY16" s="1"/>
  <c r="PU17"/>
  <c r="PV17" s="1"/>
  <c r="PX18"/>
  <c r="PY18" s="1"/>
  <c r="PU19"/>
  <c r="PV19" s="1"/>
  <c r="PX20"/>
  <c r="PY20" s="1"/>
  <c r="PU21"/>
  <c r="PV21" s="1"/>
  <c r="PX22"/>
  <c r="PY22" s="1"/>
  <c r="PU23"/>
  <c r="PV23" s="1"/>
  <c r="PW26"/>
  <c r="PY26" s="1"/>
  <c r="PU28"/>
  <c r="PV28" s="1"/>
  <c r="PX29"/>
  <c r="PU30"/>
  <c r="PV30" s="1"/>
  <c r="PX31"/>
  <c r="PY31" s="1"/>
  <c r="PU32"/>
  <c r="PV32" s="1"/>
  <c r="PX33"/>
  <c r="PY33" s="1"/>
  <c r="PU34"/>
  <c r="PV34" s="1"/>
  <c r="PX35"/>
  <c r="PY35" s="1"/>
  <c r="PU36"/>
  <c r="PV36" s="1"/>
  <c r="PX37"/>
  <c r="PY37" s="1"/>
  <c r="PU38"/>
  <c r="PV38" s="1"/>
  <c r="PX39"/>
  <c r="PY39" s="1"/>
  <c r="PX44"/>
  <c r="PU45"/>
  <c r="PV45" s="1"/>
  <c r="PW45" s="1"/>
  <c r="PX46"/>
  <c r="PY46" s="1"/>
  <c r="PU47"/>
  <c r="PV47" s="1"/>
  <c r="PX48"/>
  <c r="PY48" s="1"/>
  <c r="PU49"/>
  <c r="PV49" s="1"/>
  <c r="PX50"/>
  <c r="PY50" s="1"/>
  <c r="PU51"/>
  <c r="PV51" s="1"/>
  <c r="PX52"/>
  <c r="PY52" s="1"/>
  <c r="PU53"/>
  <c r="PV53" s="1"/>
  <c r="PX54"/>
  <c r="PY54" s="1"/>
  <c r="PU55"/>
  <c r="PV55" s="1"/>
  <c r="PW58"/>
  <c r="PY58" s="1"/>
  <c r="PU60"/>
  <c r="PV60" s="1"/>
  <c r="PX61"/>
  <c r="PU62"/>
  <c r="PV62" s="1"/>
  <c r="PX63"/>
  <c r="PY63" s="1"/>
  <c r="PU64"/>
  <c r="PV64" s="1"/>
  <c r="PX65"/>
  <c r="PY65" s="1"/>
  <c r="PU66"/>
  <c r="PV66" s="1"/>
  <c r="PX67"/>
  <c r="PY67" s="1"/>
  <c r="PU68"/>
  <c r="PV68" s="1"/>
  <c r="PX69"/>
  <c r="PY69" s="1"/>
  <c r="PU70"/>
  <c r="PV70" s="1"/>
  <c r="PX71"/>
  <c r="PY71" s="1"/>
  <c r="PX76"/>
  <c r="PU77"/>
  <c r="PV77" s="1"/>
  <c r="PW77" s="1"/>
  <c r="PX78"/>
  <c r="PY78" s="1"/>
  <c r="PU79"/>
  <c r="PV79" s="1"/>
  <c r="PX80"/>
  <c r="PY80" s="1"/>
  <c r="PU81"/>
  <c r="PV81" s="1"/>
  <c r="PX82"/>
  <c r="PY82" s="1"/>
  <c r="PU83"/>
  <c r="PV83" s="1"/>
  <c r="PX84"/>
  <c r="PY84" s="1"/>
  <c r="PU85"/>
  <c r="PV85" s="1"/>
  <c r="PX86"/>
  <c r="PY86" s="1"/>
  <c r="PU87"/>
  <c r="PV87" s="1"/>
  <c r="PP10"/>
  <c r="PP88"/>
  <c r="PP24"/>
  <c r="PP42"/>
  <c r="PP56"/>
  <c r="PP74"/>
  <c r="PN41"/>
  <c r="PO41" s="1"/>
  <c r="PN39"/>
  <c r="PO39" s="1"/>
  <c r="PN37"/>
  <c r="PO37" s="1"/>
  <c r="PN35"/>
  <c r="PO35" s="1"/>
  <c r="PN33"/>
  <c r="PO33" s="1"/>
  <c r="PN31"/>
  <c r="PO31" s="1"/>
  <c r="PN29"/>
  <c r="PK72"/>
  <c r="PL72" s="1"/>
  <c r="PK70"/>
  <c r="PL70" s="1"/>
  <c r="PK68"/>
  <c r="PL68" s="1"/>
  <c r="PK66"/>
  <c r="PL66" s="1"/>
  <c r="PK64"/>
  <c r="PL64" s="1"/>
  <c r="PK62"/>
  <c r="PL62" s="1"/>
  <c r="PK60"/>
  <c r="PL60" s="1"/>
  <c r="PM58"/>
  <c r="PO58" s="1"/>
  <c r="PO15"/>
  <c r="PO17"/>
  <c r="PO19"/>
  <c r="PO21"/>
  <c r="PO23"/>
  <c r="PO25"/>
  <c r="PN28"/>
  <c r="PK29"/>
  <c r="PL29" s="1"/>
  <c r="PM29" s="1"/>
  <c r="PN30"/>
  <c r="PK31"/>
  <c r="PL31" s="1"/>
  <c r="PN32"/>
  <c r="PK33"/>
  <c r="PL33" s="1"/>
  <c r="PN34"/>
  <c r="PK35"/>
  <c r="PL35" s="1"/>
  <c r="PN36"/>
  <c r="PK37"/>
  <c r="PL37" s="1"/>
  <c r="PN38"/>
  <c r="PK39"/>
  <c r="PL39" s="1"/>
  <c r="PN40"/>
  <c r="PO79"/>
  <c r="PO81"/>
  <c r="PO83"/>
  <c r="PO85"/>
  <c r="PO87"/>
  <c r="PO89"/>
  <c r="PK40"/>
  <c r="PL40" s="1"/>
  <c r="PK38"/>
  <c r="PL38" s="1"/>
  <c r="PK36"/>
  <c r="PL36" s="1"/>
  <c r="PK34"/>
  <c r="PL34" s="1"/>
  <c r="PK32"/>
  <c r="PL32" s="1"/>
  <c r="PK30"/>
  <c r="PL30" s="1"/>
  <c r="PK28"/>
  <c r="PL28" s="1"/>
  <c r="PM26"/>
  <c r="PO26" s="1"/>
  <c r="PN73"/>
  <c r="PO73" s="1"/>
  <c r="PN71"/>
  <c r="PO71" s="1"/>
  <c r="PN69"/>
  <c r="PO69" s="1"/>
  <c r="PN67"/>
  <c r="PO67" s="1"/>
  <c r="PN65"/>
  <c r="PO65" s="1"/>
  <c r="PN63"/>
  <c r="PO63" s="1"/>
  <c r="PN61"/>
  <c r="PO30"/>
  <c r="PO32"/>
  <c r="PO34"/>
  <c r="PO36"/>
  <c r="PO38"/>
  <c r="PO40"/>
  <c r="PP47"/>
  <c r="PP49"/>
  <c r="PP51"/>
  <c r="PP53"/>
  <c r="PP55"/>
  <c r="PN60"/>
  <c r="PK61"/>
  <c r="PL61" s="1"/>
  <c r="PM61" s="1"/>
  <c r="PN62"/>
  <c r="PO62" s="1"/>
  <c r="PK63"/>
  <c r="PL63" s="1"/>
  <c r="PN64"/>
  <c r="PO64" s="1"/>
  <c r="PK65"/>
  <c r="PL65" s="1"/>
  <c r="PN66"/>
  <c r="PO66" s="1"/>
  <c r="PK67"/>
  <c r="PL67" s="1"/>
  <c r="PN68"/>
  <c r="PO68" s="1"/>
  <c r="PK69"/>
  <c r="PL69" s="1"/>
  <c r="PN70"/>
  <c r="PO70" s="1"/>
  <c r="PK71"/>
  <c r="PL71" s="1"/>
  <c r="PN72"/>
  <c r="PO72" s="1"/>
  <c r="PK73"/>
  <c r="PL73" s="1"/>
  <c r="PN12"/>
  <c r="PK13"/>
  <c r="PL13" s="1"/>
  <c r="PM13" s="1"/>
  <c r="PO13" s="1"/>
  <c r="PN14"/>
  <c r="PO14" s="1"/>
  <c r="PK15"/>
  <c r="PL15" s="1"/>
  <c r="PN16"/>
  <c r="PO16" s="1"/>
  <c r="PK17"/>
  <c r="PL17" s="1"/>
  <c r="PN18"/>
  <c r="PO18" s="1"/>
  <c r="PK19"/>
  <c r="PL19" s="1"/>
  <c r="PN20"/>
  <c r="PO20" s="1"/>
  <c r="PK21"/>
  <c r="PL21" s="1"/>
  <c r="PN22"/>
  <c r="PO22" s="1"/>
  <c r="PK23"/>
  <c r="PL23" s="1"/>
  <c r="PN44"/>
  <c r="PO44" s="1"/>
  <c r="PK45"/>
  <c r="PL45" s="1"/>
  <c r="PM45" s="1"/>
  <c r="PO45" s="1"/>
  <c r="PP45" s="1"/>
  <c r="PN46"/>
  <c r="PO46" s="1"/>
  <c r="PK47"/>
  <c r="PL47" s="1"/>
  <c r="PN48"/>
  <c r="PO48" s="1"/>
  <c r="PK49"/>
  <c r="PL49" s="1"/>
  <c r="PN50"/>
  <c r="PO50" s="1"/>
  <c r="PK51"/>
  <c r="PL51" s="1"/>
  <c r="PN52"/>
  <c r="PO52" s="1"/>
  <c r="PK53"/>
  <c r="PL53" s="1"/>
  <c r="PN54"/>
  <c r="PO54" s="1"/>
  <c r="PK55"/>
  <c r="PL55" s="1"/>
  <c r="PN76"/>
  <c r="PO76" s="1"/>
  <c r="PK77"/>
  <c r="PL77" s="1"/>
  <c r="PM77" s="1"/>
  <c r="PO77" s="1"/>
  <c r="PN78"/>
  <c r="PO78" s="1"/>
  <c r="PK79"/>
  <c r="PL79" s="1"/>
  <c r="PN80"/>
  <c r="PO80" s="1"/>
  <c r="PK81"/>
  <c r="PL81" s="1"/>
  <c r="PN82"/>
  <c r="PO82" s="1"/>
  <c r="PK83"/>
  <c r="PL83" s="1"/>
  <c r="PN84"/>
  <c r="PO84" s="1"/>
  <c r="PK85"/>
  <c r="PL85" s="1"/>
  <c r="PN86"/>
  <c r="PO86" s="1"/>
  <c r="PK87"/>
  <c r="PL87" s="1"/>
  <c r="PE41"/>
  <c r="PE73"/>
  <c r="PE24"/>
  <c r="PE56"/>
  <c r="PE88"/>
  <c r="PC10"/>
  <c r="PE10" s="1"/>
  <c r="PA12"/>
  <c r="PB12" s="1"/>
  <c r="PD13"/>
  <c r="PE13" s="1"/>
  <c r="PA14"/>
  <c r="PB14" s="1"/>
  <c r="PD15"/>
  <c r="PA16"/>
  <c r="PB16" s="1"/>
  <c r="PD17"/>
  <c r="PE17" s="1"/>
  <c r="PA18"/>
  <c r="PB18" s="1"/>
  <c r="PD19"/>
  <c r="PE19" s="1"/>
  <c r="PA20"/>
  <c r="PB20" s="1"/>
  <c r="PD21"/>
  <c r="PE21" s="1"/>
  <c r="PA22"/>
  <c r="PB22" s="1"/>
  <c r="PD23"/>
  <c r="PE23" s="1"/>
  <c r="PA24"/>
  <c r="PB24" s="1"/>
  <c r="PD25"/>
  <c r="PE25" s="1"/>
  <c r="PD28"/>
  <c r="PE28" s="1"/>
  <c r="PA29"/>
  <c r="PB29" s="1"/>
  <c r="PD30"/>
  <c r="PE30" s="1"/>
  <c r="PA31"/>
  <c r="PB31" s="1"/>
  <c r="PC31" s="1"/>
  <c r="PD32"/>
  <c r="PE32" s="1"/>
  <c r="PA33"/>
  <c r="PB33" s="1"/>
  <c r="PD34"/>
  <c r="PE34" s="1"/>
  <c r="PA35"/>
  <c r="PB35" s="1"/>
  <c r="PD36"/>
  <c r="PE36" s="1"/>
  <c r="PA37"/>
  <c r="PB37" s="1"/>
  <c r="PD38"/>
  <c r="PE38" s="1"/>
  <c r="PA39"/>
  <c r="PB39" s="1"/>
  <c r="PD40"/>
  <c r="PE40" s="1"/>
  <c r="PA41"/>
  <c r="PB41" s="1"/>
  <c r="PC42"/>
  <c r="PE42" s="1"/>
  <c r="PA44"/>
  <c r="PB44" s="1"/>
  <c r="PD45"/>
  <c r="PE45" s="1"/>
  <c r="PA46"/>
  <c r="PB46" s="1"/>
  <c r="PD47"/>
  <c r="PA48"/>
  <c r="PB48" s="1"/>
  <c r="PD49"/>
  <c r="PE49" s="1"/>
  <c r="PA50"/>
  <c r="PB50" s="1"/>
  <c r="PD51"/>
  <c r="PE51" s="1"/>
  <c r="PA52"/>
  <c r="PB52" s="1"/>
  <c r="PD53"/>
  <c r="PE53" s="1"/>
  <c r="PA54"/>
  <c r="PB54" s="1"/>
  <c r="PD55"/>
  <c r="PE55" s="1"/>
  <c r="PA56"/>
  <c r="PB56" s="1"/>
  <c r="PD57"/>
  <c r="PE57" s="1"/>
  <c r="PD60"/>
  <c r="PE60" s="1"/>
  <c r="PA61"/>
  <c r="PB61" s="1"/>
  <c r="PD62"/>
  <c r="PE62" s="1"/>
  <c r="PA63"/>
  <c r="PB63" s="1"/>
  <c r="PC63" s="1"/>
  <c r="PD64"/>
  <c r="PE64" s="1"/>
  <c r="PA65"/>
  <c r="PB65" s="1"/>
  <c r="PD66"/>
  <c r="PE66" s="1"/>
  <c r="PA67"/>
  <c r="PB67" s="1"/>
  <c r="PD68"/>
  <c r="PE68" s="1"/>
  <c r="PA69"/>
  <c r="PB69" s="1"/>
  <c r="PD70"/>
  <c r="PE70" s="1"/>
  <c r="PA71"/>
  <c r="PB71" s="1"/>
  <c r="PD72"/>
  <c r="PE72" s="1"/>
  <c r="PA73"/>
  <c r="PB73" s="1"/>
  <c r="PC74"/>
  <c r="PE74" s="1"/>
  <c r="PA76"/>
  <c r="PB76" s="1"/>
  <c r="PD77"/>
  <c r="PE77" s="1"/>
  <c r="PA78"/>
  <c r="PB78" s="1"/>
  <c r="PD79"/>
  <c r="PA80"/>
  <c r="PB80" s="1"/>
  <c r="PD81"/>
  <c r="PE81" s="1"/>
  <c r="PA82"/>
  <c r="PB82" s="1"/>
  <c r="PD83"/>
  <c r="PE83" s="1"/>
  <c r="PA84"/>
  <c r="PB84" s="1"/>
  <c r="PD85"/>
  <c r="PE85" s="1"/>
  <c r="PA86"/>
  <c r="PB86" s="1"/>
  <c r="PD87"/>
  <c r="PE87" s="1"/>
  <c r="PA88"/>
  <c r="PB88" s="1"/>
  <c r="PD89"/>
  <c r="PE89" s="1"/>
  <c r="PD12"/>
  <c r="PE12" s="1"/>
  <c r="PA13"/>
  <c r="PB13" s="1"/>
  <c r="PD14"/>
  <c r="PE14" s="1"/>
  <c r="PA15"/>
  <c r="PB15" s="1"/>
  <c r="PC15" s="1"/>
  <c r="PD16"/>
  <c r="PE16" s="1"/>
  <c r="PA17"/>
  <c r="PB17" s="1"/>
  <c r="PD18"/>
  <c r="PE18" s="1"/>
  <c r="PA19"/>
  <c r="PB19" s="1"/>
  <c r="PD20"/>
  <c r="PE20" s="1"/>
  <c r="PA21"/>
  <c r="PB21" s="1"/>
  <c r="PD22"/>
  <c r="PE22" s="1"/>
  <c r="PA23"/>
  <c r="PB23" s="1"/>
  <c r="PC26"/>
  <c r="PE26" s="1"/>
  <c r="PA28"/>
  <c r="PB28" s="1"/>
  <c r="PD29"/>
  <c r="PE29" s="1"/>
  <c r="PA30"/>
  <c r="PB30" s="1"/>
  <c r="PD31"/>
  <c r="PE31" s="1"/>
  <c r="PA32"/>
  <c r="PB32" s="1"/>
  <c r="PD33"/>
  <c r="PE33" s="1"/>
  <c r="PA34"/>
  <c r="PB34" s="1"/>
  <c r="PD35"/>
  <c r="PE35" s="1"/>
  <c r="PA36"/>
  <c r="PB36" s="1"/>
  <c r="PD37"/>
  <c r="PE37" s="1"/>
  <c r="PA38"/>
  <c r="PB38" s="1"/>
  <c r="PD39"/>
  <c r="PE39" s="1"/>
  <c r="PD44"/>
  <c r="PE44" s="1"/>
  <c r="PA45"/>
  <c r="PB45" s="1"/>
  <c r="PD46"/>
  <c r="PE46" s="1"/>
  <c r="PA47"/>
  <c r="PB47" s="1"/>
  <c r="PC47" s="1"/>
  <c r="PD48"/>
  <c r="PE48" s="1"/>
  <c r="PA49"/>
  <c r="PB49" s="1"/>
  <c r="PD50"/>
  <c r="PE50" s="1"/>
  <c r="PA51"/>
  <c r="PB51" s="1"/>
  <c r="PD52"/>
  <c r="PE52" s="1"/>
  <c r="PA53"/>
  <c r="PB53" s="1"/>
  <c r="PD54"/>
  <c r="PE54" s="1"/>
  <c r="PA55"/>
  <c r="PB55" s="1"/>
  <c r="PC58"/>
  <c r="PE58" s="1"/>
  <c r="PA60"/>
  <c r="PB60" s="1"/>
  <c r="PD61"/>
  <c r="PE61" s="1"/>
  <c r="PA62"/>
  <c r="PB62" s="1"/>
  <c r="PD63"/>
  <c r="PE63" s="1"/>
  <c r="PA64"/>
  <c r="PB64" s="1"/>
  <c r="PD65"/>
  <c r="PE65" s="1"/>
  <c r="PA66"/>
  <c r="PB66" s="1"/>
  <c r="PD67"/>
  <c r="PE67" s="1"/>
  <c r="PA68"/>
  <c r="PB68" s="1"/>
  <c r="PD69"/>
  <c r="PE69" s="1"/>
  <c r="PA70"/>
  <c r="PB70" s="1"/>
  <c r="PD71"/>
  <c r="PE71" s="1"/>
  <c r="PD76"/>
  <c r="PE76" s="1"/>
  <c r="PA77"/>
  <c r="PB77" s="1"/>
  <c r="PD78"/>
  <c r="PE78" s="1"/>
  <c r="PA79"/>
  <c r="PB79" s="1"/>
  <c r="PC79" s="1"/>
  <c r="PD80"/>
  <c r="PE80" s="1"/>
  <c r="PA81"/>
  <c r="PB81" s="1"/>
  <c r="PD82"/>
  <c r="PE82" s="1"/>
  <c r="PA83"/>
  <c r="PB83" s="1"/>
  <c r="PD84"/>
  <c r="PE84" s="1"/>
  <c r="PA85"/>
  <c r="PB85" s="1"/>
  <c r="PD86"/>
  <c r="PE86" s="1"/>
  <c r="PA87"/>
  <c r="PB87" s="1"/>
  <c r="OV24"/>
  <c r="OV42"/>
  <c r="OV88"/>
  <c r="OV10"/>
  <c r="OV56"/>
  <c r="OV74"/>
  <c r="OT41"/>
  <c r="OU41" s="1"/>
  <c r="OT39"/>
  <c r="OU39" s="1"/>
  <c r="OT37"/>
  <c r="OU37" s="1"/>
  <c r="OT35"/>
  <c r="OU35" s="1"/>
  <c r="OT33"/>
  <c r="OU33" s="1"/>
  <c r="OT31"/>
  <c r="OU31" s="1"/>
  <c r="OT29"/>
  <c r="OQ72"/>
  <c r="OR72" s="1"/>
  <c r="OQ70"/>
  <c r="OR70" s="1"/>
  <c r="OQ68"/>
  <c r="OR68" s="1"/>
  <c r="OQ66"/>
  <c r="OR66" s="1"/>
  <c r="OQ64"/>
  <c r="OR64" s="1"/>
  <c r="OQ62"/>
  <c r="OR62" s="1"/>
  <c r="OQ60"/>
  <c r="OR60" s="1"/>
  <c r="OS58"/>
  <c r="OU58" s="1"/>
  <c r="OU15"/>
  <c r="OU17"/>
  <c r="OU19"/>
  <c r="OU21"/>
  <c r="OU23"/>
  <c r="OU25"/>
  <c r="OT28"/>
  <c r="OQ29"/>
  <c r="OR29" s="1"/>
  <c r="OS29" s="1"/>
  <c r="OT30"/>
  <c r="OQ31"/>
  <c r="OR31" s="1"/>
  <c r="OT32"/>
  <c r="OQ33"/>
  <c r="OR33" s="1"/>
  <c r="OT34"/>
  <c r="OQ35"/>
  <c r="OR35" s="1"/>
  <c r="OT36"/>
  <c r="OQ37"/>
  <c r="OR37" s="1"/>
  <c r="OT38"/>
  <c r="OQ39"/>
  <c r="OR39" s="1"/>
  <c r="OT40"/>
  <c r="OU79"/>
  <c r="OU81"/>
  <c r="OU83"/>
  <c r="OU85"/>
  <c r="OU87"/>
  <c r="OU89"/>
  <c r="OQ40"/>
  <c r="OR40" s="1"/>
  <c r="OQ38"/>
  <c r="OR38" s="1"/>
  <c r="OQ36"/>
  <c r="OR36" s="1"/>
  <c r="OQ34"/>
  <c r="OR34" s="1"/>
  <c r="OQ32"/>
  <c r="OR32" s="1"/>
  <c r="OQ30"/>
  <c r="OR30" s="1"/>
  <c r="OQ28"/>
  <c r="OR28" s="1"/>
  <c r="OS26"/>
  <c r="OU26" s="1"/>
  <c r="OT73"/>
  <c r="OU73" s="1"/>
  <c r="OT71"/>
  <c r="OU71" s="1"/>
  <c r="OT69"/>
  <c r="OU69" s="1"/>
  <c r="OT67"/>
  <c r="OU67" s="1"/>
  <c r="OT65"/>
  <c r="OU65" s="1"/>
  <c r="OT63"/>
  <c r="OU63" s="1"/>
  <c r="OT61"/>
  <c r="OU30"/>
  <c r="OU32"/>
  <c r="OU34"/>
  <c r="OU36"/>
  <c r="OU38"/>
  <c r="OU40"/>
  <c r="OU47"/>
  <c r="OU49"/>
  <c r="OU51"/>
  <c r="OU53"/>
  <c r="OU55"/>
  <c r="OU57"/>
  <c r="OT60"/>
  <c r="OQ61"/>
  <c r="OR61" s="1"/>
  <c r="OS61" s="1"/>
  <c r="OT62"/>
  <c r="OU62" s="1"/>
  <c r="OQ63"/>
  <c r="OR63" s="1"/>
  <c r="OT64"/>
  <c r="OU64" s="1"/>
  <c r="OQ65"/>
  <c r="OR65" s="1"/>
  <c r="OT66"/>
  <c r="OU66" s="1"/>
  <c r="OQ67"/>
  <c r="OR67" s="1"/>
  <c r="OT68"/>
  <c r="OU68" s="1"/>
  <c r="OQ69"/>
  <c r="OR69" s="1"/>
  <c r="OT70"/>
  <c r="OU70" s="1"/>
  <c r="OQ71"/>
  <c r="OR71" s="1"/>
  <c r="OT72"/>
  <c r="OU72" s="1"/>
  <c r="OQ73"/>
  <c r="OR73" s="1"/>
  <c r="OT12"/>
  <c r="OQ13"/>
  <c r="OR13" s="1"/>
  <c r="OS13" s="1"/>
  <c r="OU13" s="1"/>
  <c r="OT14"/>
  <c r="OU14" s="1"/>
  <c r="OQ15"/>
  <c r="OR15" s="1"/>
  <c r="OT16"/>
  <c r="OU16" s="1"/>
  <c r="OQ17"/>
  <c r="OR17" s="1"/>
  <c r="OT18"/>
  <c r="OU18" s="1"/>
  <c r="OQ19"/>
  <c r="OR19" s="1"/>
  <c r="OT20"/>
  <c r="OU20" s="1"/>
  <c r="OQ21"/>
  <c r="OR21" s="1"/>
  <c r="OT22"/>
  <c r="OU22" s="1"/>
  <c r="OQ23"/>
  <c r="OR23" s="1"/>
  <c r="OT44"/>
  <c r="OU44" s="1"/>
  <c r="OQ45"/>
  <c r="OR45" s="1"/>
  <c r="OS45" s="1"/>
  <c r="OU45" s="1"/>
  <c r="OT46"/>
  <c r="OU46" s="1"/>
  <c r="OQ47"/>
  <c r="OR47" s="1"/>
  <c r="OT48"/>
  <c r="OU48" s="1"/>
  <c r="OQ49"/>
  <c r="OR49" s="1"/>
  <c r="OT50"/>
  <c r="OU50" s="1"/>
  <c r="OQ51"/>
  <c r="OR51" s="1"/>
  <c r="OT52"/>
  <c r="OU52" s="1"/>
  <c r="OQ53"/>
  <c r="OR53" s="1"/>
  <c r="OT54"/>
  <c r="OU54" s="1"/>
  <c r="OQ55"/>
  <c r="OR55" s="1"/>
  <c r="OT76"/>
  <c r="OU76" s="1"/>
  <c r="OQ77"/>
  <c r="OR77" s="1"/>
  <c r="OS77" s="1"/>
  <c r="OU77" s="1"/>
  <c r="OT78"/>
  <c r="OU78" s="1"/>
  <c r="OQ79"/>
  <c r="OR79" s="1"/>
  <c r="OT80"/>
  <c r="OU80" s="1"/>
  <c r="OQ81"/>
  <c r="OR81" s="1"/>
  <c r="OT82"/>
  <c r="OU82" s="1"/>
  <c r="OQ83"/>
  <c r="OR83" s="1"/>
  <c r="OT84"/>
  <c r="OU84" s="1"/>
  <c r="OQ85"/>
  <c r="OR85" s="1"/>
  <c r="OT86"/>
  <c r="OU86" s="1"/>
  <c r="OQ87"/>
  <c r="OR87" s="1"/>
  <c r="OK41"/>
  <c r="OK73"/>
  <c r="OL24"/>
  <c r="OL56"/>
  <c r="OL88"/>
  <c r="OI10"/>
  <c r="OK10" s="1"/>
  <c r="OG12"/>
  <c r="OH12" s="1"/>
  <c r="OJ13"/>
  <c r="OG14"/>
  <c r="OH14" s="1"/>
  <c r="OJ15"/>
  <c r="OK15" s="1"/>
  <c r="OG16"/>
  <c r="OH16" s="1"/>
  <c r="OI16" s="1"/>
  <c r="OJ17"/>
  <c r="OK17" s="1"/>
  <c r="OG18"/>
  <c r="OH18" s="1"/>
  <c r="OJ19"/>
  <c r="OK19" s="1"/>
  <c r="OG20"/>
  <c r="OH20" s="1"/>
  <c r="OJ21"/>
  <c r="OK21" s="1"/>
  <c r="OG22"/>
  <c r="OH22" s="1"/>
  <c r="OJ23"/>
  <c r="OK23" s="1"/>
  <c r="OG24"/>
  <c r="OH24" s="1"/>
  <c r="OJ25"/>
  <c r="OK25" s="1"/>
  <c r="OJ28"/>
  <c r="OK28" s="1"/>
  <c r="OG29"/>
  <c r="OH29" s="1"/>
  <c r="OI29" s="1"/>
  <c r="OJ30"/>
  <c r="OK30" s="1"/>
  <c r="OG31"/>
  <c r="OH31" s="1"/>
  <c r="OJ32"/>
  <c r="OG33"/>
  <c r="OH33" s="1"/>
  <c r="OJ34"/>
  <c r="OK34" s="1"/>
  <c r="OG35"/>
  <c r="OH35" s="1"/>
  <c r="OJ36"/>
  <c r="OK36" s="1"/>
  <c r="OG37"/>
  <c r="OH37" s="1"/>
  <c r="OJ38"/>
  <c r="OK38" s="1"/>
  <c r="OG39"/>
  <c r="OH39" s="1"/>
  <c r="OJ40"/>
  <c r="OK40" s="1"/>
  <c r="OG41"/>
  <c r="OH41" s="1"/>
  <c r="OI42"/>
  <c r="OK42" s="1"/>
  <c r="OG44"/>
  <c r="OH44" s="1"/>
  <c r="OJ45"/>
  <c r="OG46"/>
  <c r="OH46" s="1"/>
  <c r="OJ47"/>
  <c r="OK47" s="1"/>
  <c r="OG48"/>
  <c r="OH48" s="1"/>
  <c r="OI48" s="1"/>
  <c r="OJ49"/>
  <c r="OK49" s="1"/>
  <c r="OG50"/>
  <c r="OH50" s="1"/>
  <c r="OJ51"/>
  <c r="OK51" s="1"/>
  <c r="OG52"/>
  <c r="OH52" s="1"/>
  <c r="OJ53"/>
  <c r="OK53" s="1"/>
  <c r="OG54"/>
  <c r="OH54" s="1"/>
  <c r="OJ55"/>
  <c r="OK55" s="1"/>
  <c r="OG56"/>
  <c r="OH56" s="1"/>
  <c r="OJ57"/>
  <c r="OK57" s="1"/>
  <c r="OJ60"/>
  <c r="OK60" s="1"/>
  <c r="OG61"/>
  <c r="OH61" s="1"/>
  <c r="OI61" s="1"/>
  <c r="OJ62"/>
  <c r="OK62" s="1"/>
  <c r="OG63"/>
  <c r="OH63" s="1"/>
  <c r="OJ64"/>
  <c r="OG65"/>
  <c r="OH65" s="1"/>
  <c r="OJ66"/>
  <c r="OK66" s="1"/>
  <c r="OG67"/>
  <c r="OH67" s="1"/>
  <c r="OJ68"/>
  <c r="OK68" s="1"/>
  <c r="OG69"/>
  <c r="OH69" s="1"/>
  <c r="OJ70"/>
  <c r="OK70" s="1"/>
  <c r="OG71"/>
  <c r="OH71" s="1"/>
  <c r="OJ72"/>
  <c r="OK72" s="1"/>
  <c r="OG73"/>
  <c r="OH73" s="1"/>
  <c r="OI74"/>
  <c r="OK74" s="1"/>
  <c r="OG76"/>
  <c r="OH76" s="1"/>
  <c r="OJ77"/>
  <c r="OG78"/>
  <c r="OH78" s="1"/>
  <c r="OJ79"/>
  <c r="OK79" s="1"/>
  <c r="OG80"/>
  <c r="OH80" s="1"/>
  <c r="OI80" s="1"/>
  <c r="OJ81"/>
  <c r="OK81" s="1"/>
  <c r="OG82"/>
  <c r="OH82" s="1"/>
  <c r="OJ83"/>
  <c r="OK83" s="1"/>
  <c r="OG84"/>
  <c r="OH84" s="1"/>
  <c r="OJ85"/>
  <c r="OK85" s="1"/>
  <c r="OG86"/>
  <c r="OH86" s="1"/>
  <c r="OJ87"/>
  <c r="OK87" s="1"/>
  <c r="OG88"/>
  <c r="OH88" s="1"/>
  <c r="OJ89"/>
  <c r="OK89" s="1"/>
  <c r="OJ12"/>
  <c r="OK12" s="1"/>
  <c r="OG13"/>
  <c r="OH13" s="1"/>
  <c r="OI13" s="1"/>
  <c r="OJ14"/>
  <c r="OK14" s="1"/>
  <c r="OG15"/>
  <c r="OH15" s="1"/>
  <c r="OJ16"/>
  <c r="OK16" s="1"/>
  <c r="OG17"/>
  <c r="OH17" s="1"/>
  <c r="OJ18"/>
  <c r="OK18" s="1"/>
  <c r="OG19"/>
  <c r="OH19" s="1"/>
  <c r="OJ20"/>
  <c r="OK20" s="1"/>
  <c r="OG21"/>
  <c r="OH21" s="1"/>
  <c r="OJ22"/>
  <c r="OK22" s="1"/>
  <c r="OG23"/>
  <c r="OH23" s="1"/>
  <c r="OI26"/>
  <c r="OK26" s="1"/>
  <c r="OG28"/>
  <c r="OH28" s="1"/>
  <c r="OJ29"/>
  <c r="OK29" s="1"/>
  <c r="OG30"/>
  <c r="OH30" s="1"/>
  <c r="OJ31"/>
  <c r="OK31" s="1"/>
  <c r="OG32"/>
  <c r="OH32" s="1"/>
  <c r="OI32" s="1"/>
  <c r="OJ33"/>
  <c r="OK33" s="1"/>
  <c r="OG34"/>
  <c r="OH34" s="1"/>
  <c r="OJ35"/>
  <c r="OK35" s="1"/>
  <c r="OG36"/>
  <c r="OH36" s="1"/>
  <c r="OJ37"/>
  <c r="OK37" s="1"/>
  <c r="OG38"/>
  <c r="OH38" s="1"/>
  <c r="OJ39"/>
  <c r="OK39" s="1"/>
  <c r="OJ44"/>
  <c r="OK44" s="1"/>
  <c r="OG45"/>
  <c r="OH45" s="1"/>
  <c r="OI45" s="1"/>
  <c r="OJ46"/>
  <c r="OK46" s="1"/>
  <c r="OG47"/>
  <c r="OH47" s="1"/>
  <c r="OJ48"/>
  <c r="OK48" s="1"/>
  <c r="OG49"/>
  <c r="OH49" s="1"/>
  <c r="OJ50"/>
  <c r="OK50" s="1"/>
  <c r="OG51"/>
  <c r="OH51" s="1"/>
  <c r="OJ52"/>
  <c r="OK52" s="1"/>
  <c r="OG53"/>
  <c r="OH53" s="1"/>
  <c r="OJ54"/>
  <c r="OK54" s="1"/>
  <c r="OG55"/>
  <c r="OH55" s="1"/>
  <c r="OI58"/>
  <c r="OK58" s="1"/>
  <c r="OG60"/>
  <c r="OH60" s="1"/>
  <c r="OJ61"/>
  <c r="OK61" s="1"/>
  <c r="OG62"/>
  <c r="OH62" s="1"/>
  <c r="OJ63"/>
  <c r="OK63" s="1"/>
  <c r="OG64"/>
  <c r="OH64" s="1"/>
  <c r="OI64" s="1"/>
  <c r="OJ65"/>
  <c r="OK65" s="1"/>
  <c r="OG66"/>
  <c r="OH66" s="1"/>
  <c r="OJ67"/>
  <c r="OK67" s="1"/>
  <c r="OG68"/>
  <c r="OH68" s="1"/>
  <c r="OJ69"/>
  <c r="OK69" s="1"/>
  <c r="OG70"/>
  <c r="OH70" s="1"/>
  <c r="OJ71"/>
  <c r="OK71" s="1"/>
  <c r="OJ76"/>
  <c r="OK76" s="1"/>
  <c r="OG77"/>
  <c r="OH77" s="1"/>
  <c r="OI77" s="1"/>
  <c r="OJ78"/>
  <c r="OK78" s="1"/>
  <c r="OG79"/>
  <c r="OH79" s="1"/>
  <c r="OJ80"/>
  <c r="OK80" s="1"/>
  <c r="OG81"/>
  <c r="OH81" s="1"/>
  <c r="OJ82"/>
  <c r="OK82" s="1"/>
  <c r="OG83"/>
  <c r="OH83" s="1"/>
  <c r="OJ84"/>
  <c r="OK84" s="1"/>
  <c r="OG85"/>
  <c r="OH85" s="1"/>
  <c r="OJ86"/>
  <c r="OK86" s="1"/>
  <c r="OG87"/>
  <c r="OH87" s="1"/>
  <c r="GE25"/>
  <c r="GF25" s="1"/>
  <c r="GE24"/>
  <c r="GF24" s="1"/>
  <c r="GE22"/>
  <c r="GF22" s="1"/>
  <c r="GE20"/>
  <c r="GF20" s="1"/>
  <c r="GE18"/>
  <c r="GF18" s="1"/>
  <c r="GE16"/>
  <c r="GF16" s="1"/>
  <c r="GE14"/>
  <c r="GF14" s="1"/>
  <c r="GE12"/>
  <c r="GF12" s="1"/>
  <c r="U25"/>
  <c r="AN12"/>
  <c r="AN13"/>
  <c r="AN14"/>
  <c r="AN15"/>
  <c r="AN16"/>
  <c r="AN17"/>
  <c r="AN18"/>
  <c r="AN19"/>
  <c r="AN20"/>
  <c r="AN21"/>
  <c r="AN22"/>
  <c r="AN23"/>
  <c r="AN24"/>
  <c r="I42"/>
  <c r="K42" s="1"/>
  <c r="AW42"/>
  <c r="AY42" s="1"/>
  <c r="AZ42" s="1"/>
  <c r="AA44"/>
  <c r="AB44" s="1"/>
  <c r="AA45"/>
  <c r="AB45" s="1"/>
  <c r="AC45" s="1"/>
  <c r="AA46"/>
  <c r="AB46" s="1"/>
  <c r="AA47"/>
  <c r="AB47" s="1"/>
  <c r="AC47" s="1"/>
  <c r="AA48"/>
  <c r="AB48" s="1"/>
  <c r="AA49"/>
  <c r="AB49" s="1"/>
  <c r="AA50"/>
  <c r="AB50" s="1"/>
  <c r="AA51"/>
  <c r="AB51" s="1"/>
  <c r="AA52"/>
  <c r="AB52" s="1"/>
  <c r="AA53"/>
  <c r="AB53" s="1"/>
  <c r="AA54"/>
  <c r="AB54" s="1"/>
  <c r="AA55"/>
  <c r="AB55" s="1"/>
  <c r="AA56"/>
  <c r="AB56" s="1"/>
  <c r="AA57"/>
  <c r="AB57" s="1"/>
  <c r="BH13"/>
  <c r="BH15"/>
  <c r="BH17"/>
  <c r="BH19"/>
  <c r="BH21"/>
  <c r="BH23"/>
  <c r="BH25"/>
  <c r="BG42"/>
  <c r="BI42" s="1"/>
  <c r="BH45"/>
  <c r="BH47"/>
  <c r="BH49"/>
  <c r="BH51"/>
  <c r="BH53"/>
  <c r="BH55"/>
  <c r="BI56"/>
  <c r="BH57"/>
  <c r="BE78"/>
  <c r="BF78" s="1"/>
  <c r="BE80"/>
  <c r="BF80" s="1"/>
  <c r="BG80" s="1"/>
  <c r="BE82"/>
  <c r="BF82" s="1"/>
  <c r="BE84"/>
  <c r="BF84" s="1"/>
  <c r="BE86"/>
  <c r="BF86" s="1"/>
  <c r="BE88"/>
  <c r="BF88" s="1"/>
  <c r="CV13"/>
  <c r="CV15"/>
  <c r="CV17"/>
  <c r="CV19"/>
  <c r="CV21"/>
  <c r="CV23"/>
  <c r="CV25"/>
  <c r="CU42"/>
  <c r="CW42" s="1"/>
  <c r="CV45"/>
  <c r="CV47"/>
  <c r="CV49"/>
  <c r="CV51"/>
  <c r="CV53"/>
  <c r="CV55"/>
  <c r="CW56"/>
  <c r="CV57"/>
  <c r="CU74"/>
  <c r="CW74" s="1"/>
  <c r="CS76"/>
  <c r="CT76" s="1"/>
  <c r="CS78"/>
  <c r="CT78" s="1"/>
  <c r="CS80"/>
  <c r="CT80" s="1"/>
  <c r="CS82"/>
  <c r="CT82" s="1"/>
  <c r="CS84"/>
  <c r="CT84" s="1"/>
  <c r="CS86"/>
  <c r="CT86" s="1"/>
  <c r="CS88"/>
  <c r="CT88" s="1"/>
  <c r="EG12"/>
  <c r="EH12" s="1"/>
  <c r="EG14"/>
  <c r="EH14" s="1"/>
  <c r="EG16"/>
  <c r="EH16" s="1"/>
  <c r="EG18"/>
  <c r="EH18" s="1"/>
  <c r="EG20"/>
  <c r="EH20" s="1"/>
  <c r="EG22"/>
  <c r="EH22" s="1"/>
  <c r="EG24"/>
  <c r="EH24" s="1"/>
  <c r="EG31"/>
  <c r="EH31" s="1"/>
  <c r="EG35"/>
  <c r="EH35" s="1"/>
  <c r="EG39"/>
  <c r="EH39" s="1"/>
  <c r="EG54"/>
  <c r="EH54" s="1"/>
  <c r="EG56"/>
  <c r="EH56" s="1"/>
  <c r="EG76"/>
  <c r="EH76" s="1"/>
  <c r="EG78"/>
  <c r="EH78" s="1"/>
  <c r="EG80"/>
  <c r="EH80" s="1"/>
  <c r="EG82"/>
  <c r="EH82" s="1"/>
  <c r="EG84"/>
  <c r="EH84" s="1"/>
  <c r="EG86"/>
  <c r="EH86" s="1"/>
  <c r="EG88"/>
  <c r="EH88" s="1"/>
  <c r="T12"/>
  <c r="T13"/>
  <c r="T14"/>
  <c r="U14" s="1"/>
  <c r="T15"/>
  <c r="U15" s="1"/>
  <c r="T16"/>
  <c r="T17"/>
  <c r="U17" s="1"/>
  <c r="T18"/>
  <c r="T19"/>
  <c r="U19" s="1"/>
  <c r="T20"/>
  <c r="U20" s="1"/>
  <c r="T21"/>
  <c r="U21" s="1"/>
  <c r="T22"/>
  <c r="U22" s="1"/>
  <c r="T23"/>
  <c r="U23" s="1"/>
  <c r="T24"/>
  <c r="U24" s="1"/>
  <c r="AO12"/>
  <c r="AO13"/>
  <c r="AO14"/>
  <c r="AO15"/>
  <c r="AO16"/>
  <c r="AO17"/>
  <c r="AO18"/>
  <c r="AO19"/>
  <c r="AO20"/>
  <c r="AO21"/>
  <c r="AO22"/>
  <c r="AO23"/>
  <c r="AO24"/>
  <c r="AO25"/>
  <c r="G44"/>
  <c r="H44" s="1"/>
  <c r="H43" s="1"/>
  <c r="AU44"/>
  <c r="AV44" s="1"/>
  <c r="G45"/>
  <c r="H45" s="1"/>
  <c r="AU45"/>
  <c r="AV45" s="1"/>
  <c r="AW45" s="1"/>
  <c r="G46"/>
  <c r="H46" s="1"/>
  <c r="AU46"/>
  <c r="AV46" s="1"/>
  <c r="G47"/>
  <c r="H47" s="1"/>
  <c r="AU47"/>
  <c r="AV47" s="1"/>
  <c r="G48"/>
  <c r="H48" s="1"/>
  <c r="AU48"/>
  <c r="AV48" s="1"/>
  <c r="G49"/>
  <c r="H49" s="1"/>
  <c r="AU49"/>
  <c r="AV49" s="1"/>
  <c r="G50"/>
  <c r="H50" s="1"/>
  <c r="AU50"/>
  <c r="AV50" s="1"/>
  <c r="G51"/>
  <c r="H51" s="1"/>
  <c r="AU51"/>
  <c r="AV51" s="1"/>
  <c r="G52"/>
  <c r="H52" s="1"/>
  <c r="AU52"/>
  <c r="AV52" s="1"/>
  <c r="G53"/>
  <c r="H53" s="1"/>
  <c r="AU53"/>
  <c r="AV53" s="1"/>
  <c r="G54"/>
  <c r="H54" s="1"/>
  <c r="AU54"/>
  <c r="AV54" s="1"/>
  <c r="G55"/>
  <c r="H55" s="1"/>
  <c r="AU55"/>
  <c r="AV55" s="1"/>
  <c r="G56"/>
  <c r="H56" s="1"/>
  <c r="AU56"/>
  <c r="AV56" s="1"/>
  <c r="BG10"/>
  <c r="BI10" s="1"/>
  <c r="BE12"/>
  <c r="BF12" s="1"/>
  <c r="BE14"/>
  <c r="BF14" s="1"/>
  <c r="BE16"/>
  <c r="BF16" s="1"/>
  <c r="BG16" s="1"/>
  <c r="BE18"/>
  <c r="BF18" s="1"/>
  <c r="BE20"/>
  <c r="BF20" s="1"/>
  <c r="BE22"/>
  <c r="BF22" s="1"/>
  <c r="BE24"/>
  <c r="BF24" s="1"/>
  <c r="BE44"/>
  <c r="BF44" s="1"/>
  <c r="BE46"/>
  <c r="BF46" s="1"/>
  <c r="BI47"/>
  <c r="BE48"/>
  <c r="BF48" s="1"/>
  <c r="BG48" s="1"/>
  <c r="BI49"/>
  <c r="BE50"/>
  <c r="BF50" s="1"/>
  <c r="BI51"/>
  <c r="BE52"/>
  <c r="BF52" s="1"/>
  <c r="BI53"/>
  <c r="BE54"/>
  <c r="BF54" s="1"/>
  <c r="BI55"/>
  <c r="BE56"/>
  <c r="BF56" s="1"/>
  <c r="BI57"/>
  <c r="BH77"/>
  <c r="BH79"/>
  <c r="BH81"/>
  <c r="BH83"/>
  <c r="BH85"/>
  <c r="BH87"/>
  <c r="BH89"/>
  <c r="CU10"/>
  <c r="CW10" s="1"/>
  <c r="CS12"/>
  <c r="CT12" s="1"/>
  <c r="CS14"/>
  <c r="CT14" s="1"/>
  <c r="CS16"/>
  <c r="CT16" s="1"/>
  <c r="CS18"/>
  <c r="CT18" s="1"/>
  <c r="CS20"/>
  <c r="CT20" s="1"/>
  <c r="CS22"/>
  <c r="CT22" s="1"/>
  <c r="CS24"/>
  <c r="CT24" s="1"/>
  <c r="CS44"/>
  <c r="CT44" s="1"/>
  <c r="CS46"/>
  <c r="CT46" s="1"/>
  <c r="CW47"/>
  <c r="CS48"/>
  <c r="CT48" s="1"/>
  <c r="CW49"/>
  <c r="CS50"/>
  <c r="CT50" s="1"/>
  <c r="CW51"/>
  <c r="CS52"/>
  <c r="CT52" s="1"/>
  <c r="CW53"/>
  <c r="CS54"/>
  <c r="CT54" s="1"/>
  <c r="CW55"/>
  <c r="CS56"/>
  <c r="CT56" s="1"/>
  <c r="CW57"/>
  <c r="CV77"/>
  <c r="CV79"/>
  <c r="CV81"/>
  <c r="CV83"/>
  <c r="CV85"/>
  <c r="CV87"/>
  <c r="CV89"/>
  <c r="EI10"/>
  <c r="EK10" s="1"/>
  <c r="EJ13"/>
  <c r="EJ15"/>
  <c r="EK15" s="1"/>
  <c r="EL15" s="1"/>
  <c r="EJ17"/>
  <c r="EK17" s="1"/>
  <c r="EL17" s="1"/>
  <c r="EJ19"/>
  <c r="EK19" s="1"/>
  <c r="EL19" s="1"/>
  <c r="EJ21"/>
  <c r="EK21" s="1"/>
  <c r="EL21" s="1"/>
  <c r="EJ23"/>
  <c r="EK23" s="1"/>
  <c r="EL23" s="1"/>
  <c r="EK24"/>
  <c r="EJ25"/>
  <c r="EK25" s="1"/>
  <c r="EL25" s="1"/>
  <c r="EG29"/>
  <c r="EH29" s="1"/>
  <c r="EI29" s="1"/>
  <c r="EG33"/>
  <c r="EH33" s="1"/>
  <c r="EG37"/>
  <c r="EH37" s="1"/>
  <c r="EJ45"/>
  <c r="EJ47"/>
  <c r="EJ49"/>
  <c r="EJ51"/>
  <c r="EJ53"/>
  <c r="EJ55"/>
  <c r="EJ57"/>
  <c r="EI74"/>
  <c r="EK74" s="1"/>
  <c r="EJ77"/>
  <c r="EJ79"/>
  <c r="EK79" s="1"/>
  <c r="EL79" s="1"/>
  <c r="EJ81"/>
  <c r="EK81" s="1"/>
  <c r="EL81" s="1"/>
  <c r="EJ83"/>
  <c r="EK83" s="1"/>
  <c r="EL83" s="1"/>
  <c r="EJ85"/>
  <c r="EK85" s="1"/>
  <c r="EL85" s="1"/>
  <c r="EJ87"/>
  <c r="EK87" s="1"/>
  <c r="EL87" s="1"/>
  <c r="EK88"/>
  <c r="EJ89"/>
  <c r="EK89" s="1"/>
  <c r="EL89" s="1"/>
  <c r="GG10"/>
  <c r="GI10" s="1"/>
  <c r="GH45"/>
  <c r="GH47"/>
  <c r="GH49"/>
  <c r="GH51"/>
  <c r="GH53"/>
  <c r="GH55"/>
  <c r="GH57"/>
  <c r="GE80"/>
  <c r="GF80" s="1"/>
  <c r="GE82"/>
  <c r="GF82" s="1"/>
  <c r="GE84"/>
  <c r="GF84" s="1"/>
  <c r="GE86"/>
  <c r="GF86" s="1"/>
  <c r="GE88"/>
  <c r="GF88" s="1"/>
  <c r="HI28"/>
  <c r="HJ28" s="1"/>
  <c r="HI30"/>
  <c r="HJ30" s="1"/>
  <c r="HI32"/>
  <c r="HJ32" s="1"/>
  <c r="HI34"/>
  <c r="HJ34" s="1"/>
  <c r="HI36"/>
  <c r="HJ36" s="1"/>
  <c r="HI38"/>
  <c r="HJ38" s="1"/>
  <c r="HI40"/>
  <c r="HJ40" s="1"/>
  <c r="HI47"/>
  <c r="HJ47" s="1"/>
  <c r="HI51"/>
  <c r="HJ51" s="1"/>
  <c r="HI55"/>
  <c r="HJ55" s="1"/>
  <c r="HK58"/>
  <c r="HM58" s="1"/>
  <c r="HI60"/>
  <c r="HJ60" s="1"/>
  <c r="HI62"/>
  <c r="HJ62" s="1"/>
  <c r="HI64"/>
  <c r="HJ64" s="1"/>
  <c r="HI66"/>
  <c r="HJ66" s="1"/>
  <c r="HI68"/>
  <c r="HJ68" s="1"/>
  <c r="HI70"/>
  <c r="HJ70" s="1"/>
  <c r="HI72"/>
  <c r="HJ72" s="1"/>
  <c r="HV13"/>
  <c r="HV15"/>
  <c r="HV17"/>
  <c r="HV19"/>
  <c r="HV21"/>
  <c r="HV23"/>
  <c r="HV25"/>
  <c r="HU42"/>
  <c r="HW42" s="1"/>
  <c r="HV45"/>
  <c r="HV47"/>
  <c r="HV49"/>
  <c r="HV51"/>
  <c r="HV53"/>
  <c r="HV55"/>
  <c r="HW56"/>
  <c r="HV57"/>
  <c r="HS80"/>
  <c r="HT80" s="1"/>
  <c r="HS82"/>
  <c r="HT82" s="1"/>
  <c r="HS84"/>
  <c r="HT84" s="1"/>
  <c r="HS86"/>
  <c r="HT86" s="1"/>
  <c r="HS88"/>
  <c r="HT88" s="1"/>
  <c r="IC12"/>
  <c r="ID12" s="1"/>
  <c r="IC14"/>
  <c r="ID14" s="1"/>
  <c r="IC16"/>
  <c r="ID16" s="1"/>
  <c r="IC18"/>
  <c r="ID18" s="1"/>
  <c r="IE18" s="1"/>
  <c r="IC20"/>
  <c r="ID20" s="1"/>
  <c r="IE20" s="1"/>
  <c r="IC22"/>
  <c r="ID22" s="1"/>
  <c r="IC24"/>
  <c r="ID24" s="1"/>
  <c r="IC44"/>
  <c r="ID44" s="1"/>
  <c r="IC46"/>
  <c r="ID46" s="1"/>
  <c r="IC48"/>
  <c r="ID48" s="1"/>
  <c r="IC50"/>
  <c r="ID50" s="1"/>
  <c r="IE50" s="1"/>
  <c r="IC52"/>
  <c r="ID52" s="1"/>
  <c r="IE52" s="1"/>
  <c r="IC54"/>
  <c r="ID54" s="1"/>
  <c r="IC56"/>
  <c r="ID56" s="1"/>
  <c r="IF77"/>
  <c r="IF79"/>
  <c r="IF81"/>
  <c r="IF83"/>
  <c r="IF85"/>
  <c r="IF87"/>
  <c r="IF89"/>
  <c r="IY10"/>
  <c r="JA10" s="1"/>
  <c r="IW12"/>
  <c r="IX12" s="1"/>
  <c r="IW14"/>
  <c r="IX14" s="1"/>
  <c r="IW16"/>
  <c r="IX16" s="1"/>
  <c r="IW18"/>
  <c r="IX18" s="1"/>
  <c r="IW20"/>
  <c r="IX20" s="1"/>
  <c r="IW22"/>
  <c r="IX22" s="1"/>
  <c r="IW24"/>
  <c r="IX24" s="1"/>
  <c r="IW44"/>
  <c r="IX44" s="1"/>
  <c r="IW46"/>
  <c r="IX46" s="1"/>
  <c r="IW48"/>
  <c r="IX48" s="1"/>
  <c r="IW50"/>
  <c r="IX50" s="1"/>
  <c r="IW52"/>
  <c r="IX52" s="1"/>
  <c r="IW54"/>
  <c r="IX54" s="1"/>
  <c r="IW56"/>
  <c r="IX56" s="1"/>
  <c r="IW63"/>
  <c r="IX63" s="1"/>
  <c r="IW67"/>
  <c r="IX67" s="1"/>
  <c r="IW71"/>
  <c r="IX71" s="1"/>
  <c r="IY74"/>
  <c r="JA74" s="1"/>
  <c r="IW76"/>
  <c r="IX76" s="1"/>
  <c r="IW78"/>
  <c r="IX78" s="1"/>
  <c r="IW80"/>
  <c r="IX80" s="1"/>
  <c r="IW82"/>
  <c r="IX82" s="1"/>
  <c r="IW84"/>
  <c r="IX84" s="1"/>
  <c r="IW86"/>
  <c r="IX86" s="1"/>
  <c r="IW88"/>
  <c r="IX88" s="1"/>
  <c r="JT13"/>
  <c r="JT15"/>
  <c r="JT17"/>
  <c r="JT19"/>
  <c r="JT21"/>
  <c r="JT23"/>
  <c r="JT25"/>
  <c r="JS42"/>
  <c r="JU42" s="1"/>
  <c r="JT45"/>
  <c r="JT47"/>
  <c r="JT49"/>
  <c r="JT51"/>
  <c r="JT53"/>
  <c r="JT55"/>
  <c r="JU56"/>
  <c r="JT57"/>
  <c r="JQ61"/>
  <c r="JR61" s="1"/>
  <c r="JS61" s="1"/>
  <c r="JS74"/>
  <c r="JU74" s="1"/>
  <c r="JQ76"/>
  <c r="JR76" s="1"/>
  <c r="JQ78"/>
  <c r="JR78" s="1"/>
  <c r="JQ80"/>
  <c r="JR80" s="1"/>
  <c r="JQ82"/>
  <c r="JR82" s="1"/>
  <c r="JQ84"/>
  <c r="JR84" s="1"/>
  <c r="JQ86"/>
  <c r="JR86" s="1"/>
  <c r="JQ88"/>
  <c r="JR88" s="1"/>
  <c r="KK28"/>
  <c r="KL28" s="1"/>
  <c r="KK30"/>
  <c r="KL30" s="1"/>
  <c r="KK32"/>
  <c r="KL32" s="1"/>
  <c r="KK34"/>
  <c r="KL34" s="1"/>
  <c r="KM34" s="1"/>
  <c r="KK36"/>
  <c r="KL36" s="1"/>
  <c r="KK38"/>
  <c r="KL38" s="1"/>
  <c r="KK40"/>
  <c r="KL40" s="1"/>
  <c r="KK47"/>
  <c r="KL47" s="1"/>
  <c r="KK51"/>
  <c r="KL51" s="1"/>
  <c r="KK55"/>
  <c r="KL55" s="1"/>
  <c r="KM58"/>
  <c r="KO58" s="1"/>
  <c r="KK60"/>
  <c r="KL60" s="1"/>
  <c r="KK62"/>
  <c r="KL62" s="1"/>
  <c r="KK64"/>
  <c r="KL64" s="1"/>
  <c r="KK66"/>
  <c r="KL66" s="1"/>
  <c r="KM66" s="1"/>
  <c r="KK68"/>
  <c r="KL68" s="1"/>
  <c r="KK70"/>
  <c r="KL70" s="1"/>
  <c r="KK72"/>
  <c r="KL72" s="1"/>
  <c r="KX13"/>
  <c r="KX15"/>
  <c r="KX17"/>
  <c r="KX19"/>
  <c r="KX21"/>
  <c r="KX23"/>
  <c r="KX25"/>
  <c r="KW42"/>
  <c r="KY42" s="1"/>
  <c r="KX45"/>
  <c r="KX47"/>
  <c r="KX49"/>
  <c r="KX51"/>
  <c r="KX53"/>
  <c r="KX55"/>
  <c r="KY56"/>
  <c r="KX57"/>
  <c r="KU61"/>
  <c r="KV61" s="1"/>
  <c r="KW61" s="1"/>
  <c r="KU65"/>
  <c r="KV65" s="1"/>
  <c r="KU69"/>
  <c r="KV69" s="1"/>
  <c r="KU73"/>
  <c r="KV73" s="1"/>
  <c r="KX77"/>
  <c r="KX79"/>
  <c r="KX81"/>
  <c r="KX83"/>
  <c r="KX85"/>
  <c r="KX87"/>
  <c r="KX89"/>
  <c r="LQ10"/>
  <c r="LS10" s="1"/>
  <c r="LO12"/>
  <c r="LP12" s="1"/>
  <c r="LO14"/>
  <c r="LP14" s="1"/>
  <c r="LO16"/>
  <c r="LP16" s="1"/>
  <c r="LO18"/>
  <c r="LP18" s="1"/>
  <c r="LO20"/>
  <c r="LP20" s="1"/>
  <c r="LO22"/>
  <c r="LP22" s="1"/>
  <c r="LO24"/>
  <c r="LP24" s="1"/>
  <c r="LO44"/>
  <c r="LP44" s="1"/>
  <c r="LO46"/>
  <c r="LP46" s="1"/>
  <c r="LO48"/>
  <c r="LP48" s="1"/>
  <c r="LO50"/>
  <c r="LP50" s="1"/>
  <c r="LO52"/>
  <c r="LP52" s="1"/>
  <c r="LO54"/>
  <c r="LP54" s="1"/>
  <c r="LO56"/>
  <c r="LP56" s="1"/>
  <c r="LR77"/>
  <c r="LR79"/>
  <c r="LR81"/>
  <c r="LR83"/>
  <c r="LR85"/>
  <c r="LR87"/>
  <c r="LR89"/>
  <c r="GH13"/>
  <c r="GH15"/>
  <c r="GI15" s="1"/>
  <c r="GJ15" s="1"/>
  <c r="GH17"/>
  <c r="GI17" s="1"/>
  <c r="GJ17" s="1"/>
  <c r="GH19"/>
  <c r="GI19" s="1"/>
  <c r="GJ19" s="1"/>
  <c r="GH21"/>
  <c r="GI21" s="1"/>
  <c r="GJ21" s="1"/>
  <c r="GH23"/>
  <c r="GI23" s="1"/>
  <c r="GJ23" s="1"/>
  <c r="GH25"/>
  <c r="GI25" s="1"/>
  <c r="GJ25" s="1"/>
  <c r="GG42"/>
  <c r="GI42" s="1"/>
  <c r="GE44"/>
  <c r="GF44" s="1"/>
  <c r="GE46"/>
  <c r="GF46" s="1"/>
  <c r="GI47"/>
  <c r="GE48"/>
  <c r="GF48" s="1"/>
  <c r="GI49"/>
  <c r="GE50"/>
  <c r="GF50" s="1"/>
  <c r="GI51"/>
  <c r="GE52"/>
  <c r="GF52" s="1"/>
  <c r="GI53"/>
  <c r="GE54"/>
  <c r="GF54" s="1"/>
  <c r="GI55"/>
  <c r="GE56"/>
  <c r="GF56" s="1"/>
  <c r="GI57"/>
  <c r="GH77"/>
  <c r="GH79"/>
  <c r="GI79" s="1"/>
  <c r="GJ79" s="1"/>
  <c r="GH81"/>
  <c r="GI81" s="1"/>
  <c r="GJ81" s="1"/>
  <c r="GH83"/>
  <c r="GI83" s="1"/>
  <c r="GJ83" s="1"/>
  <c r="GH85"/>
  <c r="GI85" s="1"/>
  <c r="GJ85" s="1"/>
  <c r="GH87"/>
  <c r="GI87" s="1"/>
  <c r="GJ87" s="1"/>
  <c r="GH89"/>
  <c r="GI89" s="1"/>
  <c r="GJ89" s="1"/>
  <c r="HK26"/>
  <c r="HM26" s="1"/>
  <c r="HL29"/>
  <c r="HL31"/>
  <c r="HM31" s="1"/>
  <c r="HN31" s="1"/>
  <c r="HL33"/>
  <c r="HM33" s="1"/>
  <c r="HN33" s="1"/>
  <c r="HL35"/>
  <c r="HM35" s="1"/>
  <c r="HN35" s="1"/>
  <c r="HL37"/>
  <c r="HM37" s="1"/>
  <c r="HN37" s="1"/>
  <c r="HL39"/>
  <c r="HM39" s="1"/>
  <c r="HN39" s="1"/>
  <c r="HM40"/>
  <c r="HL41"/>
  <c r="HM41" s="1"/>
  <c r="HN41" s="1"/>
  <c r="HI45"/>
  <c r="HJ45" s="1"/>
  <c r="HK45" s="1"/>
  <c r="HI49"/>
  <c r="HJ49" s="1"/>
  <c r="HI53"/>
  <c r="HJ53" s="1"/>
  <c r="HL61"/>
  <c r="HL63"/>
  <c r="HL65"/>
  <c r="HL67"/>
  <c r="HL69"/>
  <c r="HL71"/>
  <c r="HL73"/>
  <c r="HU10"/>
  <c r="HW10" s="1"/>
  <c r="HS12"/>
  <c r="HT12" s="1"/>
  <c r="HS14"/>
  <c r="HT14" s="1"/>
  <c r="HS16"/>
  <c r="HT16" s="1"/>
  <c r="HS18"/>
  <c r="HT18" s="1"/>
  <c r="HS20"/>
  <c r="HT20" s="1"/>
  <c r="HS22"/>
  <c r="HT22" s="1"/>
  <c r="HS24"/>
  <c r="HT24" s="1"/>
  <c r="HS44"/>
  <c r="HT44" s="1"/>
  <c r="HS46"/>
  <c r="HT46" s="1"/>
  <c r="HW47"/>
  <c r="HS48"/>
  <c r="HT48" s="1"/>
  <c r="HW49"/>
  <c r="HS50"/>
  <c r="HT50" s="1"/>
  <c r="HW51"/>
  <c r="HS52"/>
  <c r="HT52" s="1"/>
  <c r="HW53"/>
  <c r="HS54"/>
  <c r="HT54" s="1"/>
  <c r="HW55"/>
  <c r="HS56"/>
  <c r="HT56" s="1"/>
  <c r="HW57"/>
  <c r="HV77"/>
  <c r="HV79"/>
  <c r="HV81"/>
  <c r="HV83"/>
  <c r="HV85"/>
  <c r="HV87"/>
  <c r="HV89"/>
  <c r="IE10"/>
  <c r="IG10" s="1"/>
  <c r="IF13"/>
  <c r="IF15"/>
  <c r="IG15" s="1"/>
  <c r="IH15" s="1"/>
  <c r="IF17"/>
  <c r="IG17" s="1"/>
  <c r="IH17" s="1"/>
  <c r="IF19"/>
  <c r="IG19" s="1"/>
  <c r="IH19" s="1"/>
  <c r="IF21"/>
  <c r="IG21" s="1"/>
  <c r="IH21" s="1"/>
  <c r="IF23"/>
  <c r="IG23" s="1"/>
  <c r="IH23" s="1"/>
  <c r="IG24"/>
  <c r="IF25"/>
  <c r="IG25" s="1"/>
  <c r="IH25" s="1"/>
  <c r="IE42"/>
  <c r="IG42" s="1"/>
  <c r="IF45"/>
  <c r="IF47"/>
  <c r="IG47" s="1"/>
  <c r="IH47" s="1"/>
  <c r="IF49"/>
  <c r="IG49" s="1"/>
  <c r="IH49" s="1"/>
  <c r="IF51"/>
  <c r="IG51" s="1"/>
  <c r="IH51" s="1"/>
  <c r="IF53"/>
  <c r="IG53" s="1"/>
  <c r="IH53" s="1"/>
  <c r="IF55"/>
  <c r="IG55" s="1"/>
  <c r="IH55" s="1"/>
  <c r="IG56"/>
  <c r="IF57"/>
  <c r="IG57" s="1"/>
  <c r="IH57" s="1"/>
  <c r="IE74"/>
  <c r="IG74" s="1"/>
  <c r="IC76"/>
  <c r="ID76" s="1"/>
  <c r="IC78"/>
  <c r="ID78" s="1"/>
  <c r="IC80"/>
  <c r="ID80" s="1"/>
  <c r="IC82"/>
  <c r="ID82" s="1"/>
  <c r="IE82" s="1"/>
  <c r="IC84"/>
  <c r="ID84" s="1"/>
  <c r="IE84" s="1"/>
  <c r="IC86"/>
  <c r="ID86" s="1"/>
  <c r="IC88"/>
  <c r="ID88" s="1"/>
  <c r="IZ13"/>
  <c r="IZ15"/>
  <c r="IZ17"/>
  <c r="IZ19"/>
  <c r="IZ21"/>
  <c r="IZ23"/>
  <c r="IZ25"/>
  <c r="IY42"/>
  <c r="JA42" s="1"/>
  <c r="IZ45"/>
  <c r="IZ47"/>
  <c r="JA47" s="1"/>
  <c r="JB47" s="1"/>
  <c r="IZ49"/>
  <c r="JA49" s="1"/>
  <c r="JB49" s="1"/>
  <c r="IZ51"/>
  <c r="JA51" s="1"/>
  <c r="JB51" s="1"/>
  <c r="IZ53"/>
  <c r="JA53" s="1"/>
  <c r="JB53" s="1"/>
  <c r="IZ55"/>
  <c r="JA55" s="1"/>
  <c r="JB55" s="1"/>
  <c r="JA56"/>
  <c r="IZ57"/>
  <c r="JA57" s="1"/>
  <c r="JB57" s="1"/>
  <c r="IW61"/>
  <c r="IX61" s="1"/>
  <c r="IY61" s="1"/>
  <c r="IW65"/>
  <c r="IX65" s="1"/>
  <c r="IW69"/>
  <c r="IX69" s="1"/>
  <c r="IZ77"/>
  <c r="IZ79"/>
  <c r="IZ81"/>
  <c r="IZ83"/>
  <c r="IZ85"/>
  <c r="IZ87"/>
  <c r="IZ89"/>
  <c r="JS10"/>
  <c r="JU10" s="1"/>
  <c r="JQ12"/>
  <c r="JR12" s="1"/>
  <c r="JQ14"/>
  <c r="JR14" s="1"/>
  <c r="JQ16"/>
  <c r="JR16" s="1"/>
  <c r="JQ18"/>
  <c r="JR18" s="1"/>
  <c r="JQ20"/>
  <c r="JR20" s="1"/>
  <c r="JQ22"/>
  <c r="JR22" s="1"/>
  <c r="JQ24"/>
  <c r="JR24" s="1"/>
  <c r="JQ44"/>
  <c r="JR44" s="1"/>
  <c r="JQ46"/>
  <c r="JR46" s="1"/>
  <c r="JU47"/>
  <c r="JQ48"/>
  <c r="JR48" s="1"/>
  <c r="JU49"/>
  <c r="JQ50"/>
  <c r="JR50" s="1"/>
  <c r="JU51"/>
  <c r="JQ52"/>
  <c r="JR52" s="1"/>
  <c r="JU53"/>
  <c r="JQ54"/>
  <c r="JR54" s="1"/>
  <c r="JU55"/>
  <c r="JQ56"/>
  <c r="JR56" s="1"/>
  <c r="JU57"/>
  <c r="JT77"/>
  <c r="JT79"/>
  <c r="JT81"/>
  <c r="JT83"/>
  <c r="JT85"/>
  <c r="JT87"/>
  <c r="JT89"/>
  <c r="KM26"/>
  <c r="KO26" s="1"/>
  <c r="KN29"/>
  <c r="KN31"/>
  <c r="KO31" s="1"/>
  <c r="KP31" s="1"/>
  <c r="KN33"/>
  <c r="KO33" s="1"/>
  <c r="KP33" s="1"/>
  <c r="KN35"/>
  <c r="KO35" s="1"/>
  <c r="KP35" s="1"/>
  <c r="KN37"/>
  <c r="KO37" s="1"/>
  <c r="KP37" s="1"/>
  <c r="KN39"/>
  <c r="KO39" s="1"/>
  <c r="KP39" s="1"/>
  <c r="KO40"/>
  <c r="KN41"/>
  <c r="KO41" s="1"/>
  <c r="KP41" s="1"/>
  <c r="KK45"/>
  <c r="KL45" s="1"/>
  <c r="KM45" s="1"/>
  <c r="KK49"/>
  <c r="KL49" s="1"/>
  <c r="KK53"/>
  <c r="KL53" s="1"/>
  <c r="KN61"/>
  <c r="KN63"/>
  <c r="KN65"/>
  <c r="KN67"/>
  <c r="KN69"/>
  <c r="KN71"/>
  <c r="KN73"/>
  <c r="KW10"/>
  <c r="KY10" s="1"/>
  <c r="KU12"/>
  <c r="KV12" s="1"/>
  <c r="KU14"/>
  <c r="KV14" s="1"/>
  <c r="KU16"/>
  <c r="KV16" s="1"/>
  <c r="KU18"/>
  <c r="KV18" s="1"/>
  <c r="KW18" s="1"/>
  <c r="KU20"/>
  <c r="KV20" s="1"/>
  <c r="KU22"/>
  <c r="KV22" s="1"/>
  <c r="KU24"/>
  <c r="KV24" s="1"/>
  <c r="KU44"/>
  <c r="KV44" s="1"/>
  <c r="KU46"/>
  <c r="KV46" s="1"/>
  <c r="KY47"/>
  <c r="KU48"/>
  <c r="KV48" s="1"/>
  <c r="KY49"/>
  <c r="KU50"/>
  <c r="KV50" s="1"/>
  <c r="KW50" s="1"/>
  <c r="KY51"/>
  <c r="KU52"/>
  <c r="KV52" s="1"/>
  <c r="KY53"/>
  <c r="KU54"/>
  <c r="KV54" s="1"/>
  <c r="KY55"/>
  <c r="KU56"/>
  <c r="KV56" s="1"/>
  <c r="KY57"/>
  <c r="KU63"/>
  <c r="KV63" s="1"/>
  <c r="KU67"/>
  <c r="KV67" s="1"/>
  <c r="KW74"/>
  <c r="KY74" s="1"/>
  <c r="KU76"/>
  <c r="KV76" s="1"/>
  <c r="KU78"/>
  <c r="KV78" s="1"/>
  <c r="KU80"/>
  <c r="KV80" s="1"/>
  <c r="KU82"/>
  <c r="KV82" s="1"/>
  <c r="KW82" s="1"/>
  <c r="KU84"/>
  <c r="KV84" s="1"/>
  <c r="KU86"/>
  <c r="KV86" s="1"/>
  <c r="KU88"/>
  <c r="KV88" s="1"/>
  <c r="LR13"/>
  <c r="LR15"/>
  <c r="LR17"/>
  <c r="LR19"/>
  <c r="LR21"/>
  <c r="LR23"/>
  <c r="LR25"/>
  <c r="LQ42"/>
  <c r="LS42" s="1"/>
  <c r="LR45"/>
  <c r="LR47"/>
  <c r="LS47" s="1"/>
  <c r="LT47" s="1"/>
  <c r="LR49"/>
  <c r="LS49" s="1"/>
  <c r="LT49" s="1"/>
  <c r="LR51"/>
  <c r="LS51" s="1"/>
  <c r="LT51" s="1"/>
  <c r="LR53"/>
  <c r="LS53" s="1"/>
  <c r="LT53" s="1"/>
  <c r="LR55"/>
  <c r="LS55" s="1"/>
  <c r="LT55" s="1"/>
  <c r="LS56"/>
  <c r="LR57"/>
  <c r="LS57" s="1"/>
  <c r="LT57" s="1"/>
  <c r="LQ74"/>
  <c r="LS74" s="1"/>
  <c r="LO76"/>
  <c r="LP76" s="1"/>
  <c r="LO78"/>
  <c r="LP78" s="1"/>
  <c r="LO80"/>
  <c r="LP80" s="1"/>
  <c r="LO82"/>
  <c r="LP82" s="1"/>
  <c r="LO84"/>
  <c r="LP84" s="1"/>
  <c r="LO86"/>
  <c r="LP86" s="1"/>
  <c r="LO88"/>
  <c r="LP88" s="1"/>
  <c r="OA41"/>
  <c r="OA73"/>
  <c r="OA24"/>
  <c r="OA56"/>
  <c r="OA88"/>
  <c r="NY10"/>
  <c r="OA10" s="1"/>
  <c r="NW12"/>
  <c r="NX12" s="1"/>
  <c r="NZ13"/>
  <c r="NW14"/>
  <c r="NX14" s="1"/>
  <c r="NY14" s="1"/>
  <c r="NZ15"/>
  <c r="OA15" s="1"/>
  <c r="NW16"/>
  <c r="NX16" s="1"/>
  <c r="NZ17"/>
  <c r="OA17" s="1"/>
  <c r="NW18"/>
  <c r="NX18" s="1"/>
  <c r="NZ19"/>
  <c r="OA19" s="1"/>
  <c r="NW20"/>
  <c r="NX20" s="1"/>
  <c r="NY20" s="1"/>
  <c r="NZ21"/>
  <c r="OA21" s="1"/>
  <c r="NW22"/>
  <c r="NX22" s="1"/>
  <c r="NZ23"/>
  <c r="OA23" s="1"/>
  <c r="NW24"/>
  <c r="NX24" s="1"/>
  <c r="NZ25"/>
  <c r="OA25" s="1"/>
  <c r="NZ28"/>
  <c r="OA28" s="1"/>
  <c r="NW29"/>
  <c r="NX29" s="1"/>
  <c r="NY29" s="1"/>
  <c r="NZ30"/>
  <c r="NW31"/>
  <c r="NX31" s="1"/>
  <c r="NZ32"/>
  <c r="OA32" s="1"/>
  <c r="NW33"/>
  <c r="NX33" s="1"/>
  <c r="NZ34"/>
  <c r="OA34" s="1"/>
  <c r="NW35"/>
  <c r="NX35" s="1"/>
  <c r="NZ36"/>
  <c r="NW37"/>
  <c r="NX37" s="1"/>
  <c r="NZ38"/>
  <c r="OA38" s="1"/>
  <c r="NW39"/>
  <c r="NX39" s="1"/>
  <c r="NZ40"/>
  <c r="OA40" s="1"/>
  <c r="NW41"/>
  <c r="NX41" s="1"/>
  <c r="NY42"/>
  <c r="OA42" s="1"/>
  <c r="NW44"/>
  <c r="NX44" s="1"/>
  <c r="NZ45"/>
  <c r="NW46"/>
  <c r="NX46" s="1"/>
  <c r="NY46" s="1"/>
  <c r="NZ47"/>
  <c r="OA47" s="1"/>
  <c r="NW48"/>
  <c r="NX48" s="1"/>
  <c r="NZ49"/>
  <c r="OA49" s="1"/>
  <c r="NW50"/>
  <c r="NX50" s="1"/>
  <c r="NZ51"/>
  <c r="OA51" s="1"/>
  <c r="NW52"/>
  <c r="NX52" s="1"/>
  <c r="NY52" s="1"/>
  <c r="NZ53"/>
  <c r="OA53" s="1"/>
  <c r="NW54"/>
  <c r="NX54" s="1"/>
  <c r="NZ55"/>
  <c r="OA55" s="1"/>
  <c r="NW56"/>
  <c r="NX56" s="1"/>
  <c r="NZ57"/>
  <c r="OA57" s="1"/>
  <c r="NZ60"/>
  <c r="OA60" s="1"/>
  <c r="NW61"/>
  <c r="NX61" s="1"/>
  <c r="NY61" s="1"/>
  <c r="NZ62"/>
  <c r="NW63"/>
  <c r="NX63" s="1"/>
  <c r="NZ64"/>
  <c r="OA64" s="1"/>
  <c r="NW65"/>
  <c r="NX65" s="1"/>
  <c r="NZ66"/>
  <c r="OA66" s="1"/>
  <c r="NW67"/>
  <c r="NX67" s="1"/>
  <c r="NZ68"/>
  <c r="NW69"/>
  <c r="NX69" s="1"/>
  <c r="NZ70"/>
  <c r="OA70" s="1"/>
  <c r="NW71"/>
  <c r="NX71" s="1"/>
  <c r="NZ72"/>
  <c r="OA72" s="1"/>
  <c r="NW73"/>
  <c r="NX73" s="1"/>
  <c r="NY74"/>
  <c r="OA74" s="1"/>
  <c r="NW76"/>
  <c r="NX76" s="1"/>
  <c r="NZ77"/>
  <c r="NW78"/>
  <c r="NX78" s="1"/>
  <c r="NY78" s="1"/>
  <c r="NZ79"/>
  <c r="OA79" s="1"/>
  <c r="NW80"/>
  <c r="NX80" s="1"/>
  <c r="NZ81"/>
  <c r="OA81" s="1"/>
  <c r="NW82"/>
  <c r="NX82" s="1"/>
  <c r="NZ83"/>
  <c r="OA83" s="1"/>
  <c r="NW84"/>
  <c r="NX84" s="1"/>
  <c r="NY84" s="1"/>
  <c r="NZ85"/>
  <c r="OA85" s="1"/>
  <c r="NW86"/>
  <c r="NX86" s="1"/>
  <c r="NZ87"/>
  <c r="OA87" s="1"/>
  <c r="NW88"/>
  <c r="NX88" s="1"/>
  <c r="NZ89"/>
  <c r="OA89" s="1"/>
  <c r="NZ12"/>
  <c r="OA12" s="1"/>
  <c r="NW13"/>
  <c r="NX13" s="1"/>
  <c r="NY13" s="1"/>
  <c r="NZ14"/>
  <c r="OA14" s="1"/>
  <c r="NW15"/>
  <c r="NX15" s="1"/>
  <c r="NZ16"/>
  <c r="OA16" s="1"/>
  <c r="NW17"/>
  <c r="NX17" s="1"/>
  <c r="NZ18"/>
  <c r="OA18" s="1"/>
  <c r="NW19"/>
  <c r="NX19" s="1"/>
  <c r="NZ20"/>
  <c r="OA20" s="1"/>
  <c r="NW21"/>
  <c r="NX21" s="1"/>
  <c r="NZ22"/>
  <c r="OA22" s="1"/>
  <c r="NW23"/>
  <c r="NX23" s="1"/>
  <c r="NY26"/>
  <c r="OA26" s="1"/>
  <c r="NW28"/>
  <c r="NX28" s="1"/>
  <c r="NZ29"/>
  <c r="OA29" s="1"/>
  <c r="NW30"/>
  <c r="NX30" s="1"/>
  <c r="NY30" s="1"/>
  <c r="NZ31"/>
  <c r="OA31" s="1"/>
  <c r="NW32"/>
  <c r="NX32" s="1"/>
  <c r="NZ33"/>
  <c r="OA33" s="1"/>
  <c r="NW34"/>
  <c r="NX34" s="1"/>
  <c r="NZ35"/>
  <c r="OA35" s="1"/>
  <c r="NW36"/>
  <c r="NX36" s="1"/>
  <c r="NY36" s="1"/>
  <c r="NZ37"/>
  <c r="OA37" s="1"/>
  <c r="NW38"/>
  <c r="NX38" s="1"/>
  <c r="NZ39"/>
  <c r="OA39" s="1"/>
  <c r="NZ44"/>
  <c r="OA44" s="1"/>
  <c r="NW45"/>
  <c r="NX45" s="1"/>
  <c r="NY45" s="1"/>
  <c r="NZ46"/>
  <c r="OA46" s="1"/>
  <c r="NW47"/>
  <c r="NX47" s="1"/>
  <c r="NZ48"/>
  <c r="OA48" s="1"/>
  <c r="NW49"/>
  <c r="NX49" s="1"/>
  <c r="NZ50"/>
  <c r="OA50" s="1"/>
  <c r="NW51"/>
  <c r="NX51" s="1"/>
  <c r="NZ52"/>
  <c r="OA52" s="1"/>
  <c r="NW53"/>
  <c r="NX53" s="1"/>
  <c r="NZ54"/>
  <c r="OA54" s="1"/>
  <c r="NW55"/>
  <c r="NX55" s="1"/>
  <c r="NY58"/>
  <c r="OA58" s="1"/>
  <c r="NW60"/>
  <c r="NX60" s="1"/>
  <c r="NZ61"/>
  <c r="OA61" s="1"/>
  <c r="NW62"/>
  <c r="NX62" s="1"/>
  <c r="NY62" s="1"/>
  <c r="NZ63"/>
  <c r="OA63" s="1"/>
  <c r="NW64"/>
  <c r="NX64" s="1"/>
  <c r="NZ65"/>
  <c r="OA65" s="1"/>
  <c r="NW66"/>
  <c r="NX66" s="1"/>
  <c r="NZ67"/>
  <c r="OA67" s="1"/>
  <c r="NW68"/>
  <c r="NX68" s="1"/>
  <c r="NY68" s="1"/>
  <c r="NZ69"/>
  <c r="OA69" s="1"/>
  <c r="NW70"/>
  <c r="NX70" s="1"/>
  <c r="NZ71"/>
  <c r="OA71" s="1"/>
  <c r="NZ76"/>
  <c r="OA76" s="1"/>
  <c r="NW77"/>
  <c r="NX77" s="1"/>
  <c r="NY77" s="1"/>
  <c r="NZ78"/>
  <c r="OA78" s="1"/>
  <c r="NW79"/>
  <c r="NX79" s="1"/>
  <c r="NZ80"/>
  <c r="OA80" s="1"/>
  <c r="NW81"/>
  <c r="NX81" s="1"/>
  <c r="NZ82"/>
  <c r="OA82" s="1"/>
  <c r="NW83"/>
  <c r="NX83" s="1"/>
  <c r="NZ84"/>
  <c r="OA84" s="1"/>
  <c r="NW85"/>
  <c r="NX85" s="1"/>
  <c r="NZ86"/>
  <c r="OA86" s="1"/>
  <c r="NW87"/>
  <c r="NX87" s="1"/>
  <c r="NQ41"/>
  <c r="NQ73"/>
  <c r="NO10"/>
  <c r="NQ10" s="1"/>
  <c r="NM12"/>
  <c r="NN12" s="1"/>
  <c r="NP13"/>
  <c r="NM14"/>
  <c r="NN14" s="1"/>
  <c r="NP15"/>
  <c r="NQ15" s="1"/>
  <c r="NM16"/>
  <c r="NN16" s="1"/>
  <c r="NP17"/>
  <c r="NQ17" s="1"/>
  <c r="NM18"/>
  <c r="NN18" s="1"/>
  <c r="NP19"/>
  <c r="NQ19" s="1"/>
  <c r="NM20"/>
  <c r="NN20" s="1"/>
  <c r="NP21"/>
  <c r="NQ21" s="1"/>
  <c r="NM22"/>
  <c r="NN22" s="1"/>
  <c r="NP23"/>
  <c r="NQ23" s="1"/>
  <c r="NM24"/>
  <c r="NN24" s="1"/>
  <c r="NO24" s="1"/>
  <c r="NQ24" s="1"/>
  <c r="NP25"/>
  <c r="NQ25" s="1"/>
  <c r="NP28"/>
  <c r="NM29"/>
  <c r="NN29" s="1"/>
  <c r="NO29" s="1"/>
  <c r="NP30"/>
  <c r="NQ30" s="1"/>
  <c r="NM31"/>
  <c r="NN31" s="1"/>
  <c r="NP32"/>
  <c r="NQ32" s="1"/>
  <c r="NM33"/>
  <c r="NN33" s="1"/>
  <c r="NP34"/>
  <c r="NQ34" s="1"/>
  <c r="NM35"/>
  <c r="NN35" s="1"/>
  <c r="NP36"/>
  <c r="NQ36" s="1"/>
  <c r="NM37"/>
  <c r="NN37" s="1"/>
  <c r="NP38"/>
  <c r="NQ38" s="1"/>
  <c r="NM39"/>
  <c r="NN39" s="1"/>
  <c r="NP40"/>
  <c r="NQ40" s="1"/>
  <c r="NM41"/>
  <c r="NN41" s="1"/>
  <c r="NO42"/>
  <c r="NQ42" s="1"/>
  <c r="NM44"/>
  <c r="NN44" s="1"/>
  <c r="NP45"/>
  <c r="NM46"/>
  <c r="NN46" s="1"/>
  <c r="NP47"/>
  <c r="NQ47" s="1"/>
  <c r="NM48"/>
  <c r="NN48" s="1"/>
  <c r="NP49"/>
  <c r="NQ49" s="1"/>
  <c r="NM50"/>
  <c r="NN50" s="1"/>
  <c r="NP51"/>
  <c r="NQ51" s="1"/>
  <c r="NM52"/>
  <c r="NN52" s="1"/>
  <c r="NP53"/>
  <c r="NQ53" s="1"/>
  <c r="NM54"/>
  <c r="NN54" s="1"/>
  <c r="NP55"/>
  <c r="NQ55" s="1"/>
  <c r="NM56"/>
  <c r="NN56" s="1"/>
  <c r="NO56" s="1"/>
  <c r="NQ56" s="1"/>
  <c r="NP57"/>
  <c r="NQ57" s="1"/>
  <c r="NP60"/>
  <c r="NM61"/>
  <c r="NN61" s="1"/>
  <c r="NO61" s="1"/>
  <c r="NP62"/>
  <c r="NQ62" s="1"/>
  <c r="NM63"/>
  <c r="NN63" s="1"/>
  <c r="NP64"/>
  <c r="NQ64" s="1"/>
  <c r="NM65"/>
  <c r="NN65" s="1"/>
  <c r="NP66"/>
  <c r="NQ66" s="1"/>
  <c r="NM67"/>
  <c r="NN67" s="1"/>
  <c r="NP68"/>
  <c r="NQ68" s="1"/>
  <c r="NM69"/>
  <c r="NN69" s="1"/>
  <c r="NP70"/>
  <c r="NQ70" s="1"/>
  <c r="NM71"/>
  <c r="NN71" s="1"/>
  <c r="NP72"/>
  <c r="NQ72" s="1"/>
  <c r="NM73"/>
  <c r="NN73" s="1"/>
  <c r="NO74"/>
  <c r="NQ74" s="1"/>
  <c r="NM76"/>
  <c r="NN76" s="1"/>
  <c r="NP77"/>
  <c r="NM78"/>
  <c r="NN78" s="1"/>
  <c r="NP79"/>
  <c r="NQ79" s="1"/>
  <c r="NM80"/>
  <c r="NN80" s="1"/>
  <c r="NP81"/>
  <c r="NQ81" s="1"/>
  <c r="NM82"/>
  <c r="NN82" s="1"/>
  <c r="NP83"/>
  <c r="NQ83" s="1"/>
  <c r="NM84"/>
  <c r="NN84" s="1"/>
  <c r="NP85"/>
  <c r="NQ85" s="1"/>
  <c r="NM86"/>
  <c r="NN86" s="1"/>
  <c r="NP87"/>
  <c r="NQ87" s="1"/>
  <c r="NM88"/>
  <c r="NN88" s="1"/>
  <c r="NO88" s="1"/>
  <c r="NQ88" s="1"/>
  <c r="NP89"/>
  <c r="NQ89" s="1"/>
  <c r="NP12"/>
  <c r="NM13"/>
  <c r="NN13" s="1"/>
  <c r="NO13" s="1"/>
  <c r="NP14"/>
  <c r="NQ14" s="1"/>
  <c r="NM15"/>
  <c r="NN15" s="1"/>
  <c r="NP16"/>
  <c r="NQ16" s="1"/>
  <c r="NM17"/>
  <c r="NN17" s="1"/>
  <c r="NP18"/>
  <c r="NQ18" s="1"/>
  <c r="NM19"/>
  <c r="NN19" s="1"/>
  <c r="NP20"/>
  <c r="NQ20" s="1"/>
  <c r="NM21"/>
  <c r="NN21" s="1"/>
  <c r="NP22"/>
  <c r="NQ22" s="1"/>
  <c r="NM23"/>
  <c r="NN23" s="1"/>
  <c r="NO26"/>
  <c r="NQ26" s="1"/>
  <c r="NM28"/>
  <c r="NN28" s="1"/>
  <c r="NP29"/>
  <c r="NQ29" s="1"/>
  <c r="NM30"/>
  <c r="NN30" s="1"/>
  <c r="NP31"/>
  <c r="NQ31" s="1"/>
  <c r="NM32"/>
  <c r="NN32" s="1"/>
  <c r="NP33"/>
  <c r="NQ33" s="1"/>
  <c r="NM34"/>
  <c r="NN34" s="1"/>
  <c r="NP35"/>
  <c r="NQ35" s="1"/>
  <c r="NM36"/>
  <c r="NN36" s="1"/>
  <c r="NP37"/>
  <c r="NQ37" s="1"/>
  <c r="NM38"/>
  <c r="NN38" s="1"/>
  <c r="NP39"/>
  <c r="NQ39" s="1"/>
  <c r="NP44"/>
  <c r="NM45"/>
  <c r="NN45" s="1"/>
  <c r="NO45" s="1"/>
  <c r="NP46"/>
  <c r="NQ46" s="1"/>
  <c r="NM47"/>
  <c r="NN47" s="1"/>
  <c r="NP48"/>
  <c r="NQ48" s="1"/>
  <c r="NM49"/>
  <c r="NN49" s="1"/>
  <c r="NP50"/>
  <c r="NQ50" s="1"/>
  <c r="NM51"/>
  <c r="NN51" s="1"/>
  <c r="NP52"/>
  <c r="NQ52" s="1"/>
  <c r="NM53"/>
  <c r="NN53" s="1"/>
  <c r="NP54"/>
  <c r="NQ54" s="1"/>
  <c r="NM55"/>
  <c r="NN55" s="1"/>
  <c r="NO58"/>
  <c r="NQ58" s="1"/>
  <c r="NM60"/>
  <c r="NN60" s="1"/>
  <c r="NP61"/>
  <c r="NQ61" s="1"/>
  <c r="NM62"/>
  <c r="NN62" s="1"/>
  <c r="NP63"/>
  <c r="NQ63" s="1"/>
  <c r="NM64"/>
  <c r="NN64" s="1"/>
  <c r="NP65"/>
  <c r="NQ65" s="1"/>
  <c r="NM66"/>
  <c r="NN66" s="1"/>
  <c r="NP67"/>
  <c r="NQ67" s="1"/>
  <c r="NM68"/>
  <c r="NN68" s="1"/>
  <c r="NP69"/>
  <c r="NQ69" s="1"/>
  <c r="NM70"/>
  <c r="NN70" s="1"/>
  <c r="NP71"/>
  <c r="NQ71" s="1"/>
  <c r="NP76"/>
  <c r="NM77"/>
  <c r="NN77" s="1"/>
  <c r="NO77" s="1"/>
  <c r="NP78"/>
  <c r="NQ78" s="1"/>
  <c r="NM79"/>
  <c r="NN79" s="1"/>
  <c r="NP80"/>
  <c r="NQ80" s="1"/>
  <c r="NM81"/>
  <c r="NN81" s="1"/>
  <c r="NP82"/>
  <c r="NQ82" s="1"/>
  <c r="NM83"/>
  <c r="NN83" s="1"/>
  <c r="NP84"/>
  <c r="NQ84" s="1"/>
  <c r="NM85"/>
  <c r="NN85" s="1"/>
  <c r="NP86"/>
  <c r="NQ86" s="1"/>
  <c r="NM87"/>
  <c r="NN87" s="1"/>
  <c r="NG41"/>
  <c r="NG73"/>
  <c r="NG24"/>
  <c r="NG56"/>
  <c r="NG88"/>
  <c r="NE10"/>
  <c r="NG10" s="1"/>
  <c r="NC12"/>
  <c r="ND12" s="1"/>
  <c r="NF13"/>
  <c r="NC14"/>
  <c r="ND14" s="1"/>
  <c r="NF15"/>
  <c r="NG15" s="1"/>
  <c r="NC16"/>
  <c r="ND16" s="1"/>
  <c r="NF17"/>
  <c r="NG17" s="1"/>
  <c r="NC18"/>
  <c r="ND18" s="1"/>
  <c r="NF19"/>
  <c r="NG19" s="1"/>
  <c r="NC20"/>
  <c r="ND20" s="1"/>
  <c r="NF21"/>
  <c r="NG21" s="1"/>
  <c r="NC22"/>
  <c r="ND22" s="1"/>
  <c r="NF23"/>
  <c r="NG23" s="1"/>
  <c r="NC24"/>
  <c r="ND24" s="1"/>
  <c r="NF25"/>
  <c r="NG25" s="1"/>
  <c r="NF28"/>
  <c r="NC29"/>
  <c r="ND29" s="1"/>
  <c r="NE29" s="1"/>
  <c r="NF30"/>
  <c r="NG30" s="1"/>
  <c r="NC31"/>
  <c r="ND31" s="1"/>
  <c r="NF32"/>
  <c r="NG32" s="1"/>
  <c r="NC33"/>
  <c r="ND33" s="1"/>
  <c r="NF34"/>
  <c r="NG34" s="1"/>
  <c r="NC35"/>
  <c r="ND35" s="1"/>
  <c r="NF36"/>
  <c r="NG36" s="1"/>
  <c r="NC37"/>
  <c r="ND37" s="1"/>
  <c r="NF38"/>
  <c r="NG38" s="1"/>
  <c r="NC39"/>
  <c r="ND39" s="1"/>
  <c r="NF40"/>
  <c r="NG40" s="1"/>
  <c r="NC41"/>
  <c r="ND41" s="1"/>
  <c r="NE42"/>
  <c r="NG42" s="1"/>
  <c r="NC44"/>
  <c r="ND44" s="1"/>
  <c r="NF45"/>
  <c r="NC46"/>
  <c r="ND46" s="1"/>
  <c r="NF47"/>
  <c r="NG47" s="1"/>
  <c r="NC48"/>
  <c r="ND48" s="1"/>
  <c r="NF49"/>
  <c r="NG49" s="1"/>
  <c r="NC50"/>
  <c r="ND50" s="1"/>
  <c r="NF51"/>
  <c r="NG51" s="1"/>
  <c r="NC52"/>
  <c r="ND52" s="1"/>
  <c r="NF53"/>
  <c r="NG53" s="1"/>
  <c r="NC54"/>
  <c r="ND54" s="1"/>
  <c r="NF55"/>
  <c r="NG55" s="1"/>
  <c r="NC56"/>
  <c r="ND56" s="1"/>
  <c r="NF57"/>
  <c r="NG57" s="1"/>
  <c r="NF60"/>
  <c r="NC61"/>
  <c r="ND61" s="1"/>
  <c r="NE61" s="1"/>
  <c r="NF62"/>
  <c r="NG62" s="1"/>
  <c r="NC63"/>
  <c r="ND63" s="1"/>
  <c r="NF64"/>
  <c r="NG64" s="1"/>
  <c r="NC65"/>
  <c r="ND65" s="1"/>
  <c r="NF66"/>
  <c r="NG66" s="1"/>
  <c r="NC67"/>
  <c r="ND67" s="1"/>
  <c r="NF68"/>
  <c r="NG68" s="1"/>
  <c r="NC69"/>
  <c r="ND69" s="1"/>
  <c r="NF70"/>
  <c r="NG70" s="1"/>
  <c r="NC71"/>
  <c r="ND71" s="1"/>
  <c r="NF72"/>
  <c r="NG72" s="1"/>
  <c r="NC73"/>
  <c r="ND73" s="1"/>
  <c r="NE74"/>
  <c r="NG74" s="1"/>
  <c r="NC76"/>
  <c r="ND76" s="1"/>
  <c r="NF77"/>
  <c r="NC78"/>
  <c r="ND78" s="1"/>
  <c r="NF79"/>
  <c r="NG79" s="1"/>
  <c r="NC80"/>
  <c r="ND80" s="1"/>
  <c r="NF81"/>
  <c r="NG81" s="1"/>
  <c r="NC82"/>
  <c r="ND82" s="1"/>
  <c r="NF83"/>
  <c r="NG83" s="1"/>
  <c r="NC84"/>
  <c r="ND84" s="1"/>
  <c r="NF85"/>
  <c r="NG85" s="1"/>
  <c r="NC86"/>
  <c r="ND86" s="1"/>
  <c r="NF87"/>
  <c r="NG87" s="1"/>
  <c r="NC88"/>
  <c r="ND88" s="1"/>
  <c r="NF89"/>
  <c r="NG89" s="1"/>
  <c r="NF12"/>
  <c r="NC13"/>
  <c r="ND13" s="1"/>
  <c r="NE13" s="1"/>
  <c r="NF14"/>
  <c r="NG14" s="1"/>
  <c r="NC15"/>
  <c r="ND15" s="1"/>
  <c r="NF16"/>
  <c r="NG16" s="1"/>
  <c r="NC17"/>
  <c r="ND17" s="1"/>
  <c r="NF18"/>
  <c r="NG18" s="1"/>
  <c r="NC19"/>
  <c r="ND19" s="1"/>
  <c r="NF20"/>
  <c r="NG20" s="1"/>
  <c r="NC21"/>
  <c r="ND21" s="1"/>
  <c r="NF22"/>
  <c r="NG22" s="1"/>
  <c r="NC23"/>
  <c r="ND23" s="1"/>
  <c r="NE26"/>
  <c r="NG26" s="1"/>
  <c r="NC28"/>
  <c r="ND28" s="1"/>
  <c r="NF29"/>
  <c r="NG29" s="1"/>
  <c r="NC30"/>
  <c r="ND30" s="1"/>
  <c r="NF31"/>
  <c r="NG31" s="1"/>
  <c r="NC32"/>
  <c r="ND32" s="1"/>
  <c r="NF33"/>
  <c r="NG33" s="1"/>
  <c r="NC34"/>
  <c r="ND34" s="1"/>
  <c r="NF35"/>
  <c r="NG35" s="1"/>
  <c r="NC36"/>
  <c r="ND36" s="1"/>
  <c r="NF37"/>
  <c r="NG37" s="1"/>
  <c r="NC38"/>
  <c r="ND38" s="1"/>
  <c r="NF39"/>
  <c r="NG39" s="1"/>
  <c r="NF44"/>
  <c r="NC45"/>
  <c r="ND45" s="1"/>
  <c r="NE45" s="1"/>
  <c r="NF46"/>
  <c r="NG46" s="1"/>
  <c r="NC47"/>
  <c r="ND47" s="1"/>
  <c r="NF48"/>
  <c r="NG48" s="1"/>
  <c r="NC49"/>
  <c r="ND49" s="1"/>
  <c r="NF50"/>
  <c r="NG50" s="1"/>
  <c r="NC51"/>
  <c r="ND51" s="1"/>
  <c r="NF52"/>
  <c r="NG52" s="1"/>
  <c r="NC53"/>
  <c r="ND53" s="1"/>
  <c r="NF54"/>
  <c r="NG54" s="1"/>
  <c r="NC55"/>
  <c r="ND55" s="1"/>
  <c r="NE58"/>
  <c r="NG58" s="1"/>
  <c r="NC60"/>
  <c r="ND60" s="1"/>
  <c r="NF61"/>
  <c r="NG61" s="1"/>
  <c r="NC62"/>
  <c r="ND62" s="1"/>
  <c r="NF63"/>
  <c r="NG63" s="1"/>
  <c r="NC64"/>
  <c r="ND64" s="1"/>
  <c r="NF65"/>
  <c r="NG65" s="1"/>
  <c r="NC66"/>
  <c r="ND66" s="1"/>
  <c r="NF67"/>
  <c r="NG67" s="1"/>
  <c r="NC68"/>
  <c r="ND68" s="1"/>
  <c r="NF69"/>
  <c r="NG69" s="1"/>
  <c r="NC70"/>
  <c r="ND70" s="1"/>
  <c r="NF71"/>
  <c r="NG71" s="1"/>
  <c r="NF76"/>
  <c r="NC77"/>
  <c r="ND77" s="1"/>
  <c r="NE77" s="1"/>
  <c r="NF78"/>
  <c r="NG78" s="1"/>
  <c r="NC79"/>
  <c r="ND79" s="1"/>
  <c r="NF80"/>
  <c r="NG80" s="1"/>
  <c r="NC81"/>
  <c r="ND81" s="1"/>
  <c r="NF82"/>
  <c r="NG82" s="1"/>
  <c r="NC83"/>
  <c r="ND83" s="1"/>
  <c r="NF84"/>
  <c r="NG84" s="1"/>
  <c r="NC85"/>
  <c r="ND85" s="1"/>
  <c r="NF86"/>
  <c r="NG86" s="1"/>
  <c r="NC87"/>
  <c r="ND87" s="1"/>
  <c r="MW41"/>
  <c r="MW73"/>
  <c r="MW24"/>
  <c r="MW56"/>
  <c r="MW88"/>
  <c r="MU10"/>
  <c r="MW10" s="1"/>
  <c r="MS12"/>
  <c r="MT12" s="1"/>
  <c r="MV13"/>
  <c r="MS14"/>
  <c r="MT14" s="1"/>
  <c r="MV15"/>
  <c r="MW15" s="1"/>
  <c r="MS16"/>
  <c r="MT16" s="1"/>
  <c r="MV17"/>
  <c r="MW17" s="1"/>
  <c r="MS18"/>
  <c r="MT18" s="1"/>
  <c r="MU18" s="1"/>
  <c r="MV19"/>
  <c r="MS20"/>
  <c r="MT20" s="1"/>
  <c r="MU20" s="1"/>
  <c r="MV21"/>
  <c r="MW21" s="1"/>
  <c r="MS22"/>
  <c r="MT22" s="1"/>
  <c r="MV23"/>
  <c r="MW23" s="1"/>
  <c r="MS24"/>
  <c r="MT24" s="1"/>
  <c r="MV25"/>
  <c r="MW25" s="1"/>
  <c r="MV28"/>
  <c r="MW28" s="1"/>
  <c r="MS29"/>
  <c r="MT29" s="1"/>
  <c r="MU29" s="1"/>
  <c r="MV30"/>
  <c r="MW30" s="1"/>
  <c r="MS31"/>
  <c r="MT31" s="1"/>
  <c r="MV32"/>
  <c r="MW32" s="1"/>
  <c r="MS33"/>
  <c r="MT33" s="1"/>
  <c r="MV34"/>
  <c r="MS35"/>
  <c r="MT35" s="1"/>
  <c r="MU35" s="1"/>
  <c r="MV36"/>
  <c r="MS37"/>
  <c r="MT37" s="1"/>
  <c r="MV38"/>
  <c r="MW38" s="1"/>
  <c r="MS39"/>
  <c r="MT39" s="1"/>
  <c r="MV40"/>
  <c r="MW40" s="1"/>
  <c r="MS41"/>
  <c r="MT41" s="1"/>
  <c r="MU42"/>
  <c r="MW42" s="1"/>
  <c r="MS44"/>
  <c r="MT44" s="1"/>
  <c r="MV45"/>
  <c r="MS46"/>
  <c r="MT46" s="1"/>
  <c r="MV47"/>
  <c r="MW47" s="1"/>
  <c r="MS48"/>
  <c r="MT48" s="1"/>
  <c r="MV49"/>
  <c r="MW49" s="1"/>
  <c r="MS50"/>
  <c r="MT50" s="1"/>
  <c r="MU50" s="1"/>
  <c r="MV51"/>
  <c r="MS52"/>
  <c r="MT52" s="1"/>
  <c r="MU52" s="1"/>
  <c r="MV53"/>
  <c r="MW53" s="1"/>
  <c r="MS54"/>
  <c r="MT54" s="1"/>
  <c r="MV55"/>
  <c r="MW55" s="1"/>
  <c r="MS56"/>
  <c r="MT56" s="1"/>
  <c r="MV57"/>
  <c r="MW57" s="1"/>
  <c r="MV60"/>
  <c r="MW60" s="1"/>
  <c r="MS61"/>
  <c r="MT61" s="1"/>
  <c r="MU61" s="1"/>
  <c r="MV62"/>
  <c r="MW62" s="1"/>
  <c r="MS63"/>
  <c r="MT63" s="1"/>
  <c r="MV64"/>
  <c r="MW64" s="1"/>
  <c r="MS65"/>
  <c r="MT65" s="1"/>
  <c r="MV66"/>
  <c r="MS67"/>
  <c r="MT67" s="1"/>
  <c r="MU67" s="1"/>
  <c r="MV68"/>
  <c r="MS69"/>
  <c r="MT69" s="1"/>
  <c r="MV70"/>
  <c r="MW70" s="1"/>
  <c r="MS71"/>
  <c r="MT71" s="1"/>
  <c r="MV72"/>
  <c r="MW72" s="1"/>
  <c r="MS73"/>
  <c r="MT73" s="1"/>
  <c r="MU74"/>
  <c r="MW74" s="1"/>
  <c r="MS76"/>
  <c r="MT76" s="1"/>
  <c r="MV77"/>
  <c r="MS78"/>
  <c r="MT78" s="1"/>
  <c r="MV79"/>
  <c r="MW79" s="1"/>
  <c r="MS80"/>
  <c r="MT80" s="1"/>
  <c r="MV81"/>
  <c r="MW81" s="1"/>
  <c r="MS82"/>
  <c r="MT82" s="1"/>
  <c r="MU82" s="1"/>
  <c r="MV83"/>
  <c r="MS84"/>
  <c r="MT84" s="1"/>
  <c r="MU84" s="1"/>
  <c r="MV85"/>
  <c r="MW85" s="1"/>
  <c r="MS86"/>
  <c r="MT86" s="1"/>
  <c r="MV87"/>
  <c r="MW87" s="1"/>
  <c r="MS88"/>
  <c r="MT88" s="1"/>
  <c r="MV89"/>
  <c r="MW89" s="1"/>
  <c r="MV12"/>
  <c r="MW12" s="1"/>
  <c r="MS13"/>
  <c r="MT13" s="1"/>
  <c r="MU13" s="1"/>
  <c r="MV14"/>
  <c r="MW14" s="1"/>
  <c r="MS15"/>
  <c r="MT15" s="1"/>
  <c r="MV16"/>
  <c r="MW16" s="1"/>
  <c r="MS17"/>
  <c r="MT17" s="1"/>
  <c r="MV18"/>
  <c r="MW18" s="1"/>
  <c r="MS19"/>
  <c r="MT19" s="1"/>
  <c r="MU19" s="1"/>
  <c r="MV20"/>
  <c r="MW20" s="1"/>
  <c r="MS21"/>
  <c r="MT21" s="1"/>
  <c r="MV22"/>
  <c r="MW22" s="1"/>
  <c r="MS23"/>
  <c r="MT23" s="1"/>
  <c r="MU26"/>
  <c r="MW26" s="1"/>
  <c r="MS28"/>
  <c r="MT28" s="1"/>
  <c r="MV29"/>
  <c r="MW29" s="1"/>
  <c r="MS30"/>
  <c r="MT30" s="1"/>
  <c r="MV31"/>
  <c r="MW31" s="1"/>
  <c r="MS32"/>
  <c r="MT32" s="1"/>
  <c r="MV33"/>
  <c r="MW33" s="1"/>
  <c r="MS34"/>
  <c r="MT34" s="1"/>
  <c r="MU34" s="1"/>
  <c r="MV35"/>
  <c r="MW35" s="1"/>
  <c r="MS36"/>
  <c r="MT36" s="1"/>
  <c r="MU36" s="1"/>
  <c r="MV37"/>
  <c r="MW37" s="1"/>
  <c r="MS38"/>
  <c r="MT38" s="1"/>
  <c r="MV39"/>
  <c r="MW39" s="1"/>
  <c r="MV44"/>
  <c r="MW44" s="1"/>
  <c r="MS45"/>
  <c r="MT45" s="1"/>
  <c r="MU45" s="1"/>
  <c r="MV46"/>
  <c r="MW46" s="1"/>
  <c r="MS47"/>
  <c r="MT47" s="1"/>
  <c r="MV48"/>
  <c r="MW48" s="1"/>
  <c r="MS49"/>
  <c r="MT49" s="1"/>
  <c r="MV50"/>
  <c r="MW50" s="1"/>
  <c r="MS51"/>
  <c r="MT51" s="1"/>
  <c r="MU51" s="1"/>
  <c r="MV52"/>
  <c r="MW52" s="1"/>
  <c r="MS53"/>
  <c r="MT53" s="1"/>
  <c r="MV54"/>
  <c r="MW54" s="1"/>
  <c r="MS55"/>
  <c r="MT55" s="1"/>
  <c r="MU58"/>
  <c r="MW58" s="1"/>
  <c r="MS60"/>
  <c r="MT60" s="1"/>
  <c r="MV61"/>
  <c r="MW61" s="1"/>
  <c r="MS62"/>
  <c r="MT62" s="1"/>
  <c r="MV63"/>
  <c r="MW63" s="1"/>
  <c r="MS64"/>
  <c r="MT64" s="1"/>
  <c r="MV65"/>
  <c r="MW65" s="1"/>
  <c r="MS66"/>
  <c r="MT66" s="1"/>
  <c r="MU66" s="1"/>
  <c r="MV67"/>
  <c r="MW67" s="1"/>
  <c r="MS68"/>
  <c r="MT68" s="1"/>
  <c r="MU68" s="1"/>
  <c r="MV69"/>
  <c r="MW69" s="1"/>
  <c r="MS70"/>
  <c r="MT70" s="1"/>
  <c r="MV71"/>
  <c r="MW71" s="1"/>
  <c r="MV76"/>
  <c r="MW76" s="1"/>
  <c r="MS77"/>
  <c r="MT77" s="1"/>
  <c r="MU77" s="1"/>
  <c r="MV78"/>
  <c r="MW78" s="1"/>
  <c r="MS79"/>
  <c r="MT79" s="1"/>
  <c r="MV80"/>
  <c r="MW80" s="1"/>
  <c r="MS81"/>
  <c r="MT81" s="1"/>
  <c r="MV82"/>
  <c r="MW82" s="1"/>
  <c r="MS83"/>
  <c r="MT83" s="1"/>
  <c r="MU83" s="1"/>
  <c r="MV84"/>
  <c r="MW84" s="1"/>
  <c r="MS85"/>
  <c r="MT85" s="1"/>
  <c r="MV86"/>
  <c r="MW86" s="1"/>
  <c r="MS87"/>
  <c r="MT87" s="1"/>
  <c r="MM41"/>
  <c r="MM73"/>
  <c r="MK10"/>
  <c r="MM10" s="1"/>
  <c r="MI12"/>
  <c r="MJ12" s="1"/>
  <c r="ML13"/>
  <c r="MI14"/>
  <c r="MJ14" s="1"/>
  <c r="ML15"/>
  <c r="MM15" s="1"/>
  <c r="MI16"/>
  <c r="MJ16" s="1"/>
  <c r="ML17"/>
  <c r="MM17" s="1"/>
  <c r="MI18"/>
  <c r="MJ18" s="1"/>
  <c r="MK18" s="1"/>
  <c r="ML19"/>
  <c r="MM19" s="1"/>
  <c r="MI20"/>
  <c r="MJ20" s="1"/>
  <c r="ML21"/>
  <c r="MM21" s="1"/>
  <c r="MI22"/>
  <c r="MJ22" s="1"/>
  <c r="ML23"/>
  <c r="MM23" s="1"/>
  <c r="MI24"/>
  <c r="MJ24" s="1"/>
  <c r="MK24" s="1"/>
  <c r="MM24" s="1"/>
  <c r="ML25"/>
  <c r="MM25" s="1"/>
  <c r="ML28"/>
  <c r="MI29"/>
  <c r="MJ29" s="1"/>
  <c r="MK29" s="1"/>
  <c r="ML30"/>
  <c r="MM30" s="1"/>
  <c r="MI31"/>
  <c r="MJ31" s="1"/>
  <c r="ML32"/>
  <c r="MM32" s="1"/>
  <c r="MI33"/>
  <c r="MJ33" s="1"/>
  <c r="ML34"/>
  <c r="MI35"/>
  <c r="MJ35" s="1"/>
  <c r="ML36"/>
  <c r="MM36" s="1"/>
  <c r="MI37"/>
  <c r="MJ37" s="1"/>
  <c r="ML38"/>
  <c r="MM38" s="1"/>
  <c r="MI39"/>
  <c r="MJ39" s="1"/>
  <c r="ML40"/>
  <c r="MM40" s="1"/>
  <c r="MI41"/>
  <c r="MJ41" s="1"/>
  <c r="MK42"/>
  <c r="MM42" s="1"/>
  <c r="MI44"/>
  <c r="MJ44" s="1"/>
  <c r="ML45"/>
  <c r="MI46"/>
  <c r="MJ46" s="1"/>
  <c r="ML47"/>
  <c r="MM47" s="1"/>
  <c r="MI48"/>
  <c r="MJ48" s="1"/>
  <c r="ML49"/>
  <c r="MM49" s="1"/>
  <c r="MI50"/>
  <c r="MJ50" s="1"/>
  <c r="MK50" s="1"/>
  <c r="ML51"/>
  <c r="MM51" s="1"/>
  <c r="MI52"/>
  <c r="MJ52" s="1"/>
  <c r="ML53"/>
  <c r="MM53" s="1"/>
  <c r="MI54"/>
  <c r="MJ54" s="1"/>
  <c r="ML55"/>
  <c r="MM55" s="1"/>
  <c r="MI56"/>
  <c r="MJ56" s="1"/>
  <c r="MK56" s="1"/>
  <c r="MM56" s="1"/>
  <c r="ML57"/>
  <c r="MM57" s="1"/>
  <c r="ML60"/>
  <c r="MI61"/>
  <c r="MJ61" s="1"/>
  <c r="MK61" s="1"/>
  <c r="ML62"/>
  <c r="MM62" s="1"/>
  <c r="MI63"/>
  <c r="MJ63" s="1"/>
  <c r="ML64"/>
  <c r="MM64" s="1"/>
  <c r="MI65"/>
  <c r="MJ65" s="1"/>
  <c r="ML66"/>
  <c r="MI67"/>
  <c r="MJ67" s="1"/>
  <c r="ML68"/>
  <c r="MM68" s="1"/>
  <c r="MI69"/>
  <c r="MJ69" s="1"/>
  <c r="ML70"/>
  <c r="MM70" s="1"/>
  <c r="MI71"/>
  <c r="MJ71" s="1"/>
  <c r="ML72"/>
  <c r="MM72" s="1"/>
  <c r="MI73"/>
  <c r="MJ73" s="1"/>
  <c r="MK74"/>
  <c r="MM74" s="1"/>
  <c r="MI76"/>
  <c r="MJ76" s="1"/>
  <c r="ML77"/>
  <c r="MI78"/>
  <c r="MJ78" s="1"/>
  <c r="ML79"/>
  <c r="MM79" s="1"/>
  <c r="MI80"/>
  <c r="MJ80" s="1"/>
  <c r="ML81"/>
  <c r="MM81" s="1"/>
  <c r="MI82"/>
  <c r="MJ82" s="1"/>
  <c r="MK82" s="1"/>
  <c r="ML83"/>
  <c r="MM83" s="1"/>
  <c r="MI84"/>
  <c r="MJ84" s="1"/>
  <c r="ML85"/>
  <c r="MM85" s="1"/>
  <c r="MI86"/>
  <c r="MJ86" s="1"/>
  <c r="ML87"/>
  <c r="MM87" s="1"/>
  <c r="MI88"/>
  <c r="MJ88" s="1"/>
  <c r="MK88" s="1"/>
  <c r="MM88" s="1"/>
  <c r="ML89"/>
  <c r="MM89" s="1"/>
  <c r="ML12"/>
  <c r="MI13"/>
  <c r="MJ13" s="1"/>
  <c r="MK13" s="1"/>
  <c r="ML14"/>
  <c r="MM14" s="1"/>
  <c r="MI15"/>
  <c r="MJ15" s="1"/>
  <c r="ML16"/>
  <c r="MM16" s="1"/>
  <c r="MI17"/>
  <c r="MJ17" s="1"/>
  <c r="ML18"/>
  <c r="MM18" s="1"/>
  <c r="MI19"/>
  <c r="MJ19" s="1"/>
  <c r="ML20"/>
  <c r="MM20" s="1"/>
  <c r="MI21"/>
  <c r="MJ21" s="1"/>
  <c r="ML22"/>
  <c r="MM22" s="1"/>
  <c r="MI23"/>
  <c r="MJ23" s="1"/>
  <c r="MK26"/>
  <c r="MM26" s="1"/>
  <c r="MI28"/>
  <c r="MJ28" s="1"/>
  <c r="ML29"/>
  <c r="MM29" s="1"/>
  <c r="MI30"/>
  <c r="MJ30" s="1"/>
  <c r="ML31"/>
  <c r="MM31" s="1"/>
  <c r="MI32"/>
  <c r="MJ32" s="1"/>
  <c r="ML33"/>
  <c r="MM33" s="1"/>
  <c r="MI34"/>
  <c r="MJ34" s="1"/>
  <c r="MK34" s="1"/>
  <c r="ML35"/>
  <c r="MM35" s="1"/>
  <c r="MI36"/>
  <c r="MJ36" s="1"/>
  <c r="ML37"/>
  <c r="MM37" s="1"/>
  <c r="MI38"/>
  <c r="MJ38" s="1"/>
  <c r="ML39"/>
  <c r="MM39" s="1"/>
  <c r="ML44"/>
  <c r="MI45"/>
  <c r="MJ45" s="1"/>
  <c r="MK45" s="1"/>
  <c r="ML46"/>
  <c r="MM46" s="1"/>
  <c r="MI47"/>
  <c r="MJ47" s="1"/>
  <c r="ML48"/>
  <c r="MM48" s="1"/>
  <c r="MI49"/>
  <c r="MJ49" s="1"/>
  <c r="ML50"/>
  <c r="MM50" s="1"/>
  <c r="MI51"/>
  <c r="MJ51" s="1"/>
  <c r="ML52"/>
  <c r="MM52" s="1"/>
  <c r="MI53"/>
  <c r="MJ53" s="1"/>
  <c r="ML54"/>
  <c r="MM54" s="1"/>
  <c r="MI55"/>
  <c r="MJ55" s="1"/>
  <c r="MK58"/>
  <c r="MM58" s="1"/>
  <c r="MI60"/>
  <c r="MJ60" s="1"/>
  <c r="ML61"/>
  <c r="MM61" s="1"/>
  <c r="MI62"/>
  <c r="MJ62" s="1"/>
  <c r="ML63"/>
  <c r="MM63" s="1"/>
  <c r="MI64"/>
  <c r="MJ64" s="1"/>
  <c r="ML65"/>
  <c r="MM65" s="1"/>
  <c r="MI66"/>
  <c r="MJ66" s="1"/>
  <c r="MK66" s="1"/>
  <c r="ML67"/>
  <c r="MM67" s="1"/>
  <c r="MI68"/>
  <c r="MJ68" s="1"/>
  <c r="ML69"/>
  <c r="MM69" s="1"/>
  <c r="MI70"/>
  <c r="MJ70" s="1"/>
  <c r="ML71"/>
  <c r="MM71" s="1"/>
  <c r="ML76"/>
  <c r="MI77"/>
  <c r="MJ77" s="1"/>
  <c r="MK77" s="1"/>
  <c r="ML78"/>
  <c r="MM78" s="1"/>
  <c r="MI79"/>
  <c r="MJ79" s="1"/>
  <c r="ML80"/>
  <c r="MM80" s="1"/>
  <c r="MI81"/>
  <c r="MJ81" s="1"/>
  <c r="ML82"/>
  <c r="MM82" s="1"/>
  <c r="MI83"/>
  <c r="MJ83" s="1"/>
  <c r="ML84"/>
  <c r="MM84" s="1"/>
  <c r="MI85"/>
  <c r="MJ85" s="1"/>
  <c r="ML86"/>
  <c r="MM86" s="1"/>
  <c r="MI87"/>
  <c r="MJ87" s="1"/>
  <c r="MC41"/>
  <c r="MC73"/>
  <c r="MC24"/>
  <c r="MC56"/>
  <c r="MC88"/>
  <c r="MA10"/>
  <c r="MC10" s="1"/>
  <c r="LY12"/>
  <c r="LZ12" s="1"/>
  <c r="MB13"/>
  <c r="LY14"/>
  <c r="LZ14" s="1"/>
  <c r="MB15"/>
  <c r="MC15" s="1"/>
  <c r="LY16"/>
  <c r="LZ16" s="1"/>
  <c r="MB17"/>
  <c r="MC17" s="1"/>
  <c r="LY18"/>
  <c r="LZ18" s="1"/>
  <c r="MB19"/>
  <c r="MC19" s="1"/>
  <c r="LY20"/>
  <c r="LZ20" s="1"/>
  <c r="MB21"/>
  <c r="MC21" s="1"/>
  <c r="LY22"/>
  <c r="LZ22" s="1"/>
  <c r="MB23"/>
  <c r="MC23" s="1"/>
  <c r="LY24"/>
  <c r="LZ24" s="1"/>
  <c r="MB25"/>
  <c r="MC25" s="1"/>
  <c r="MB28"/>
  <c r="LY29"/>
  <c r="LZ29" s="1"/>
  <c r="MA29" s="1"/>
  <c r="MB30"/>
  <c r="MC30" s="1"/>
  <c r="LY31"/>
  <c r="LZ31" s="1"/>
  <c r="MB32"/>
  <c r="MC32" s="1"/>
  <c r="LY33"/>
  <c r="LZ33" s="1"/>
  <c r="MB34"/>
  <c r="MC34" s="1"/>
  <c r="LY35"/>
  <c r="LZ35" s="1"/>
  <c r="MB36"/>
  <c r="MC36" s="1"/>
  <c r="LY37"/>
  <c r="LZ37" s="1"/>
  <c r="MB38"/>
  <c r="MC38" s="1"/>
  <c r="LY39"/>
  <c r="LZ39" s="1"/>
  <c r="MB40"/>
  <c r="MC40" s="1"/>
  <c r="LY41"/>
  <c r="LZ41" s="1"/>
  <c r="MA42"/>
  <c r="MC42" s="1"/>
  <c r="LY44"/>
  <c r="LZ44" s="1"/>
  <c r="MB45"/>
  <c r="LY46"/>
  <c r="LZ46" s="1"/>
  <c r="MB47"/>
  <c r="MC47" s="1"/>
  <c r="LY48"/>
  <c r="LZ48" s="1"/>
  <c r="MB49"/>
  <c r="MC49" s="1"/>
  <c r="LY50"/>
  <c r="LZ50" s="1"/>
  <c r="MB51"/>
  <c r="MC51" s="1"/>
  <c r="LY52"/>
  <c r="LZ52" s="1"/>
  <c r="MB53"/>
  <c r="MC53" s="1"/>
  <c r="LY54"/>
  <c r="LZ54" s="1"/>
  <c r="MB55"/>
  <c r="MC55" s="1"/>
  <c r="LY56"/>
  <c r="LZ56" s="1"/>
  <c r="MB57"/>
  <c r="MC57" s="1"/>
  <c r="MB60"/>
  <c r="LY61"/>
  <c r="LZ61" s="1"/>
  <c r="MA61" s="1"/>
  <c r="MB62"/>
  <c r="MC62" s="1"/>
  <c r="LY63"/>
  <c r="LZ63" s="1"/>
  <c r="MB64"/>
  <c r="MC64" s="1"/>
  <c r="LY65"/>
  <c r="LZ65" s="1"/>
  <c r="MB66"/>
  <c r="MC66" s="1"/>
  <c r="LY67"/>
  <c r="LZ67" s="1"/>
  <c r="MB68"/>
  <c r="MC68" s="1"/>
  <c r="LY69"/>
  <c r="LZ69" s="1"/>
  <c r="MB70"/>
  <c r="MC70" s="1"/>
  <c r="LY71"/>
  <c r="LZ71" s="1"/>
  <c r="MB72"/>
  <c r="MC72" s="1"/>
  <c r="LY73"/>
  <c r="LZ73" s="1"/>
  <c r="MA74"/>
  <c r="MC74" s="1"/>
  <c r="LY76"/>
  <c r="LZ76" s="1"/>
  <c r="MB77"/>
  <c r="LY78"/>
  <c r="LZ78" s="1"/>
  <c r="MB79"/>
  <c r="MC79" s="1"/>
  <c r="LY80"/>
  <c r="LZ80" s="1"/>
  <c r="MB81"/>
  <c r="MC81" s="1"/>
  <c r="LY82"/>
  <c r="LZ82" s="1"/>
  <c r="MB83"/>
  <c r="MC83" s="1"/>
  <c r="LY84"/>
  <c r="LZ84" s="1"/>
  <c r="MB85"/>
  <c r="MC85" s="1"/>
  <c r="LY86"/>
  <c r="LZ86" s="1"/>
  <c r="MB87"/>
  <c r="MC87" s="1"/>
  <c r="LY88"/>
  <c r="LZ88" s="1"/>
  <c r="MB89"/>
  <c r="MC89" s="1"/>
  <c r="MB12"/>
  <c r="LY13"/>
  <c r="LZ13" s="1"/>
  <c r="MA13" s="1"/>
  <c r="MB14"/>
  <c r="MC14" s="1"/>
  <c r="LY15"/>
  <c r="LZ15" s="1"/>
  <c r="MB16"/>
  <c r="MC16" s="1"/>
  <c r="LY17"/>
  <c r="LZ17" s="1"/>
  <c r="MB18"/>
  <c r="MC18" s="1"/>
  <c r="LY19"/>
  <c r="LZ19" s="1"/>
  <c r="MB20"/>
  <c r="MC20" s="1"/>
  <c r="LY21"/>
  <c r="LZ21" s="1"/>
  <c r="MB22"/>
  <c r="MC22" s="1"/>
  <c r="LY23"/>
  <c r="LZ23" s="1"/>
  <c r="MA26"/>
  <c r="MC26" s="1"/>
  <c r="LY28"/>
  <c r="LZ28" s="1"/>
  <c r="MB29"/>
  <c r="MC29" s="1"/>
  <c r="LY30"/>
  <c r="LZ30" s="1"/>
  <c r="MB31"/>
  <c r="MC31" s="1"/>
  <c r="LY32"/>
  <c r="LZ32" s="1"/>
  <c r="MB33"/>
  <c r="MC33" s="1"/>
  <c r="LY34"/>
  <c r="LZ34" s="1"/>
  <c r="MB35"/>
  <c r="MC35" s="1"/>
  <c r="LY36"/>
  <c r="LZ36" s="1"/>
  <c r="MB37"/>
  <c r="MC37" s="1"/>
  <c r="LY38"/>
  <c r="LZ38" s="1"/>
  <c r="MB39"/>
  <c r="MC39" s="1"/>
  <c r="MB44"/>
  <c r="LY45"/>
  <c r="LZ45" s="1"/>
  <c r="MA45" s="1"/>
  <c r="MB46"/>
  <c r="MC46" s="1"/>
  <c r="LY47"/>
  <c r="LZ47" s="1"/>
  <c r="MB48"/>
  <c r="MC48" s="1"/>
  <c r="LY49"/>
  <c r="LZ49" s="1"/>
  <c r="MB50"/>
  <c r="MC50" s="1"/>
  <c r="LY51"/>
  <c r="LZ51" s="1"/>
  <c r="MB52"/>
  <c r="MC52" s="1"/>
  <c r="LY53"/>
  <c r="LZ53" s="1"/>
  <c r="MB54"/>
  <c r="MC54" s="1"/>
  <c r="LY55"/>
  <c r="LZ55" s="1"/>
  <c r="MA58"/>
  <c r="MC58" s="1"/>
  <c r="LY60"/>
  <c r="LZ60" s="1"/>
  <c r="MB61"/>
  <c r="MC61" s="1"/>
  <c r="LY62"/>
  <c r="LZ62" s="1"/>
  <c r="MB63"/>
  <c r="MC63" s="1"/>
  <c r="LY64"/>
  <c r="LZ64" s="1"/>
  <c r="MB65"/>
  <c r="MC65" s="1"/>
  <c r="LY66"/>
  <c r="LZ66" s="1"/>
  <c r="MB67"/>
  <c r="MC67" s="1"/>
  <c r="LY68"/>
  <c r="LZ68" s="1"/>
  <c r="MB69"/>
  <c r="MC69" s="1"/>
  <c r="LY70"/>
  <c r="LZ70" s="1"/>
  <c r="MB71"/>
  <c r="MC71" s="1"/>
  <c r="MB76"/>
  <c r="LY77"/>
  <c r="LZ77" s="1"/>
  <c r="MA77" s="1"/>
  <c r="MB78"/>
  <c r="MC78" s="1"/>
  <c r="LY79"/>
  <c r="LZ79" s="1"/>
  <c r="MB80"/>
  <c r="MC80" s="1"/>
  <c r="LY81"/>
  <c r="LZ81" s="1"/>
  <c r="MB82"/>
  <c r="MC82" s="1"/>
  <c r="LY83"/>
  <c r="LZ83" s="1"/>
  <c r="MB84"/>
  <c r="MC84" s="1"/>
  <c r="LY85"/>
  <c r="LZ85" s="1"/>
  <c r="MB86"/>
  <c r="MC86" s="1"/>
  <c r="LY87"/>
  <c r="LZ87" s="1"/>
  <c r="LT10"/>
  <c r="LT88"/>
  <c r="LT24"/>
  <c r="LT42"/>
  <c r="LT56"/>
  <c r="LT74"/>
  <c r="LR41"/>
  <c r="LS41" s="1"/>
  <c r="LR39"/>
  <c r="LS39" s="1"/>
  <c r="LR37"/>
  <c r="LS37" s="1"/>
  <c r="LR35"/>
  <c r="LS35" s="1"/>
  <c r="LR33"/>
  <c r="LS33" s="1"/>
  <c r="LR31"/>
  <c r="LS31" s="1"/>
  <c r="LR29"/>
  <c r="LO72"/>
  <c r="LP72" s="1"/>
  <c r="LO70"/>
  <c r="LP70" s="1"/>
  <c r="LO68"/>
  <c r="LP68" s="1"/>
  <c r="LO66"/>
  <c r="LP66" s="1"/>
  <c r="LO64"/>
  <c r="LP64" s="1"/>
  <c r="LO62"/>
  <c r="LP62" s="1"/>
  <c r="LO60"/>
  <c r="LP60" s="1"/>
  <c r="LQ58"/>
  <c r="LS58" s="1"/>
  <c r="LS15"/>
  <c r="LS17"/>
  <c r="LS19"/>
  <c r="LS21"/>
  <c r="LS23"/>
  <c r="LS25"/>
  <c r="LR28"/>
  <c r="LO29"/>
  <c r="LP29" s="1"/>
  <c r="LQ29" s="1"/>
  <c r="LR30"/>
  <c r="LO31"/>
  <c r="LP31" s="1"/>
  <c r="LR32"/>
  <c r="LS32" s="1"/>
  <c r="LO33"/>
  <c r="LP33" s="1"/>
  <c r="LR34"/>
  <c r="LO35"/>
  <c r="LP35" s="1"/>
  <c r="LR36"/>
  <c r="LS36" s="1"/>
  <c r="LO37"/>
  <c r="LP37" s="1"/>
  <c r="LR38"/>
  <c r="LS38" s="1"/>
  <c r="LO39"/>
  <c r="LP39" s="1"/>
  <c r="LR40"/>
  <c r="LS40" s="1"/>
  <c r="LS79"/>
  <c r="LS81"/>
  <c r="LS83"/>
  <c r="LS85"/>
  <c r="LS87"/>
  <c r="LS89"/>
  <c r="LO40"/>
  <c r="LP40" s="1"/>
  <c r="LO38"/>
  <c r="LP38" s="1"/>
  <c r="LO36"/>
  <c r="LP36" s="1"/>
  <c r="LO34"/>
  <c r="LP34" s="1"/>
  <c r="LO32"/>
  <c r="LP32" s="1"/>
  <c r="LO30"/>
  <c r="LP30" s="1"/>
  <c r="LO28"/>
  <c r="LP28" s="1"/>
  <c r="LQ26"/>
  <c r="LS26" s="1"/>
  <c r="LR73"/>
  <c r="LS73" s="1"/>
  <c r="LR71"/>
  <c r="LS71" s="1"/>
  <c r="LR69"/>
  <c r="LS69" s="1"/>
  <c r="LR67"/>
  <c r="LS67" s="1"/>
  <c r="LR65"/>
  <c r="LS65" s="1"/>
  <c r="LR63"/>
  <c r="LS63" s="1"/>
  <c r="LR61"/>
  <c r="LS30"/>
  <c r="LS34"/>
  <c r="LR60"/>
  <c r="LO61"/>
  <c r="LP61" s="1"/>
  <c r="LQ61" s="1"/>
  <c r="LR62"/>
  <c r="LS62" s="1"/>
  <c r="LO63"/>
  <c r="LP63" s="1"/>
  <c r="LR64"/>
  <c r="LS64" s="1"/>
  <c r="LO65"/>
  <c r="LP65" s="1"/>
  <c r="LR66"/>
  <c r="LS66" s="1"/>
  <c r="LO67"/>
  <c r="LP67" s="1"/>
  <c r="LR68"/>
  <c r="LS68" s="1"/>
  <c r="LO69"/>
  <c r="LP69" s="1"/>
  <c r="LR70"/>
  <c r="LS70" s="1"/>
  <c r="LO71"/>
  <c r="LP71" s="1"/>
  <c r="LR72"/>
  <c r="LS72" s="1"/>
  <c r="LO73"/>
  <c r="LP73" s="1"/>
  <c r="LR12"/>
  <c r="LO13"/>
  <c r="LP13" s="1"/>
  <c r="LQ13" s="1"/>
  <c r="LS13" s="1"/>
  <c r="LR14"/>
  <c r="LS14" s="1"/>
  <c r="LO15"/>
  <c r="LP15" s="1"/>
  <c r="LR16"/>
  <c r="LS16" s="1"/>
  <c r="LO17"/>
  <c r="LP17" s="1"/>
  <c r="LR18"/>
  <c r="LS18" s="1"/>
  <c r="LO19"/>
  <c r="LP19" s="1"/>
  <c r="LR20"/>
  <c r="LS20" s="1"/>
  <c r="LO21"/>
  <c r="LP21" s="1"/>
  <c r="LR22"/>
  <c r="LS22" s="1"/>
  <c r="LO23"/>
  <c r="LP23" s="1"/>
  <c r="LR44"/>
  <c r="LO45"/>
  <c r="LP45" s="1"/>
  <c r="LQ45" s="1"/>
  <c r="LR46"/>
  <c r="LS46" s="1"/>
  <c r="LO47"/>
  <c r="LP47" s="1"/>
  <c r="LR48"/>
  <c r="LS48" s="1"/>
  <c r="LO49"/>
  <c r="LP49" s="1"/>
  <c r="LR50"/>
  <c r="LS50" s="1"/>
  <c r="LO51"/>
  <c r="LP51" s="1"/>
  <c r="LR52"/>
  <c r="LS52" s="1"/>
  <c r="LO53"/>
  <c r="LP53" s="1"/>
  <c r="LR54"/>
  <c r="LS54" s="1"/>
  <c r="LO55"/>
  <c r="LP55" s="1"/>
  <c r="LR76"/>
  <c r="LO77"/>
  <c r="LP77" s="1"/>
  <c r="LQ77" s="1"/>
  <c r="LS77" s="1"/>
  <c r="LR78"/>
  <c r="LS78" s="1"/>
  <c r="LO79"/>
  <c r="LP79" s="1"/>
  <c r="LR80"/>
  <c r="LS80" s="1"/>
  <c r="LO81"/>
  <c r="LP81" s="1"/>
  <c r="LR82"/>
  <c r="LS82" s="1"/>
  <c r="LO83"/>
  <c r="LP83" s="1"/>
  <c r="LR84"/>
  <c r="LS84" s="1"/>
  <c r="LO85"/>
  <c r="LP85" s="1"/>
  <c r="LR86"/>
  <c r="LS86" s="1"/>
  <c r="LO87"/>
  <c r="LP87" s="1"/>
  <c r="LI41"/>
  <c r="LI73"/>
  <c r="LI24"/>
  <c r="LI56"/>
  <c r="LI88"/>
  <c r="LG10"/>
  <c r="LI10" s="1"/>
  <c r="LE12"/>
  <c r="LF12" s="1"/>
  <c r="LH13"/>
  <c r="LE14"/>
  <c r="LF14" s="1"/>
  <c r="LH15"/>
  <c r="LI15" s="1"/>
  <c r="LE16"/>
  <c r="LF16" s="1"/>
  <c r="LH17"/>
  <c r="LI17" s="1"/>
  <c r="LE18"/>
  <c r="LF18" s="1"/>
  <c r="LH19"/>
  <c r="LI19" s="1"/>
  <c r="LE20"/>
  <c r="LF20" s="1"/>
  <c r="LH21"/>
  <c r="LI21" s="1"/>
  <c r="LE22"/>
  <c r="LF22" s="1"/>
  <c r="LH23"/>
  <c r="LI23" s="1"/>
  <c r="LE24"/>
  <c r="LF24" s="1"/>
  <c r="LH25"/>
  <c r="LI25" s="1"/>
  <c r="LH28"/>
  <c r="LE29"/>
  <c r="LF29" s="1"/>
  <c r="LG29" s="1"/>
  <c r="LH30"/>
  <c r="LI30" s="1"/>
  <c r="LE31"/>
  <c r="LF31" s="1"/>
  <c r="LH32"/>
  <c r="LI32" s="1"/>
  <c r="LE33"/>
  <c r="LF33" s="1"/>
  <c r="LH34"/>
  <c r="LI34" s="1"/>
  <c r="LE35"/>
  <c r="LF35" s="1"/>
  <c r="LH36"/>
  <c r="LI36" s="1"/>
  <c r="LE37"/>
  <c r="LF37" s="1"/>
  <c r="LH38"/>
  <c r="LI38" s="1"/>
  <c r="LE39"/>
  <c r="LF39" s="1"/>
  <c r="LH40"/>
  <c r="LI40" s="1"/>
  <c r="LE41"/>
  <c r="LF41" s="1"/>
  <c r="LG42"/>
  <c r="LI42" s="1"/>
  <c r="LE44"/>
  <c r="LF44" s="1"/>
  <c r="LH45"/>
  <c r="LE46"/>
  <c r="LF46" s="1"/>
  <c r="LH47"/>
  <c r="LI47" s="1"/>
  <c r="LE48"/>
  <c r="LF48" s="1"/>
  <c r="LH49"/>
  <c r="LI49" s="1"/>
  <c r="LE50"/>
  <c r="LF50" s="1"/>
  <c r="LH51"/>
  <c r="LI51" s="1"/>
  <c r="LE52"/>
  <c r="LF52" s="1"/>
  <c r="LH53"/>
  <c r="LI53" s="1"/>
  <c r="LE54"/>
  <c r="LF54" s="1"/>
  <c r="LH55"/>
  <c r="LI55" s="1"/>
  <c r="LE56"/>
  <c r="LF56" s="1"/>
  <c r="LH57"/>
  <c r="LI57" s="1"/>
  <c r="LH60"/>
  <c r="LE61"/>
  <c r="LF61" s="1"/>
  <c r="LG61" s="1"/>
  <c r="LH62"/>
  <c r="LI62" s="1"/>
  <c r="LE63"/>
  <c r="LF63" s="1"/>
  <c r="LH64"/>
  <c r="LI64" s="1"/>
  <c r="LE65"/>
  <c r="LF65" s="1"/>
  <c r="LH66"/>
  <c r="LI66" s="1"/>
  <c r="LE67"/>
  <c r="LF67" s="1"/>
  <c r="LH68"/>
  <c r="LI68" s="1"/>
  <c r="LE69"/>
  <c r="LF69" s="1"/>
  <c r="LH70"/>
  <c r="LI70" s="1"/>
  <c r="LE71"/>
  <c r="LF71" s="1"/>
  <c r="LH72"/>
  <c r="LI72" s="1"/>
  <c r="LE73"/>
  <c r="LF73" s="1"/>
  <c r="LG74"/>
  <c r="LI74" s="1"/>
  <c r="LE76"/>
  <c r="LF76" s="1"/>
  <c r="LH77"/>
  <c r="LE78"/>
  <c r="LF78" s="1"/>
  <c r="LH79"/>
  <c r="LI79" s="1"/>
  <c r="LE80"/>
  <c r="LF80" s="1"/>
  <c r="LH81"/>
  <c r="LI81" s="1"/>
  <c r="LE82"/>
  <c r="LF82" s="1"/>
  <c r="LH83"/>
  <c r="LI83" s="1"/>
  <c r="LE84"/>
  <c r="LF84" s="1"/>
  <c r="LH85"/>
  <c r="LI85" s="1"/>
  <c r="LE86"/>
  <c r="LF86" s="1"/>
  <c r="LH87"/>
  <c r="LI87" s="1"/>
  <c r="LE88"/>
  <c r="LF88" s="1"/>
  <c r="LH89"/>
  <c r="LI89" s="1"/>
  <c r="LH12"/>
  <c r="LE13"/>
  <c r="LF13" s="1"/>
  <c r="LG13" s="1"/>
  <c r="LH14"/>
  <c r="LI14" s="1"/>
  <c r="LE15"/>
  <c r="LF15" s="1"/>
  <c r="LH16"/>
  <c r="LI16" s="1"/>
  <c r="LE17"/>
  <c r="LF17" s="1"/>
  <c r="LH18"/>
  <c r="LI18" s="1"/>
  <c r="LE19"/>
  <c r="LF19" s="1"/>
  <c r="LH20"/>
  <c r="LI20" s="1"/>
  <c r="LE21"/>
  <c r="LF21" s="1"/>
  <c r="LH22"/>
  <c r="LI22" s="1"/>
  <c r="LE23"/>
  <c r="LF23" s="1"/>
  <c r="LG26"/>
  <c r="LI26" s="1"/>
  <c r="LE28"/>
  <c r="LF28" s="1"/>
  <c r="LH29"/>
  <c r="LI29" s="1"/>
  <c r="LE30"/>
  <c r="LF30" s="1"/>
  <c r="LH31"/>
  <c r="LI31" s="1"/>
  <c r="LE32"/>
  <c r="LF32" s="1"/>
  <c r="LH33"/>
  <c r="LI33" s="1"/>
  <c r="LE34"/>
  <c r="LF34" s="1"/>
  <c r="LH35"/>
  <c r="LI35" s="1"/>
  <c r="LE36"/>
  <c r="LF36" s="1"/>
  <c r="LH37"/>
  <c r="LI37" s="1"/>
  <c r="LE38"/>
  <c r="LF38" s="1"/>
  <c r="LH39"/>
  <c r="LI39" s="1"/>
  <c r="LH44"/>
  <c r="LE45"/>
  <c r="LF45" s="1"/>
  <c r="LG45" s="1"/>
  <c r="LH46"/>
  <c r="LI46" s="1"/>
  <c r="LE47"/>
  <c r="LF47" s="1"/>
  <c r="LH48"/>
  <c r="LI48" s="1"/>
  <c r="LE49"/>
  <c r="LF49" s="1"/>
  <c r="LH50"/>
  <c r="LI50" s="1"/>
  <c r="LE51"/>
  <c r="LF51" s="1"/>
  <c r="LH52"/>
  <c r="LI52" s="1"/>
  <c r="LE53"/>
  <c r="LF53" s="1"/>
  <c r="LH54"/>
  <c r="LI54" s="1"/>
  <c r="LE55"/>
  <c r="LF55" s="1"/>
  <c r="LG58"/>
  <c r="LI58" s="1"/>
  <c r="LE60"/>
  <c r="LF60" s="1"/>
  <c r="LH61"/>
  <c r="LI61" s="1"/>
  <c r="LE62"/>
  <c r="LF62" s="1"/>
  <c r="LH63"/>
  <c r="LI63" s="1"/>
  <c r="LE64"/>
  <c r="LF64" s="1"/>
  <c r="LH65"/>
  <c r="LI65" s="1"/>
  <c r="LE66"/>
  <c r="LF66" s="1"/>
  <c r="LH67"/>
  <c r="LI67" s="1"/>
  <c r="LE68"/>
  <c r="LF68" s="1"/>
  <c r="LH69"/>
  <c r="LI69" s="1"/>
  <c r="LE70"/>
  <c r="LF70" s="1"/>
  <c r="LH71"/>
  <c r="LI71" s="1"/>
  <c r="LH76"/>
  <c r="LE77"/>
  <c r="LF77" s="1"/>
  <c r="LG77" s="1"/>
  <c r="LH78"/>
  <c r="LI78" s="1"/>
  <c r="LE79"/>
  <c r="LF79" s="1"/>
  <c r="LH80"/>
  <c r="LI80" s="1"/>
  <c r="LE81"/>
  <c r="LF81" s="1"/>
  <c r="LH82"/>
  <c r="LI82" s="1"/>
  <c r="LE83"/>
  <c r="LF83" s="1"/>
  <c r="LH84"/>
  <c r="LI84" s="1"/>
  <c r="LE85"/>
  <c r="LF85" s="1"/>
  <c r="LH86"/>
  <c r="LI86" s="1"/>
  <c r="LE87"/>
  <c r="LF87" s="1"/>
  <c r="KZ24"/>
  <c r="KZ42"/>
  <c r="KZ56"/>
  <c r="KZ88"/>
  <c r="KZ10"/>
  <c r="KZ74"/>
  <c r="KX41"/>
  <c r="KY41" s="1"/>
  <c r="KX39"/>
  <c r="KY39" s="1"/>
  <c r="KX37"/>
  <c r="KY37" s="1"/>
  <c r="KX35"/>
  <c r="KY35" s="1"/>
  <c r="KX33"/>
  <c r="KY33" s="1"/>
  <c r="KX31"/>
  <c r="KY31" s="1"/>
  <c r="KX29"/>
  <c r="KU72"/>
  <c r="KV72" s="1"/>
  <c r="KU70"/>
  <c r="KV70" s="1"/>
  <c r="KU68"/>
  <c r="KV68" s="1"/>
  <c r="KU66"/>
  <c r="KV66" s="1"/>
  <c r="KW66" s="1"/>
  <c r="KU64"/>
  <c r="KV64" s="1"/>
  <c r="KU62"/>
  <c r="KV62" s="1"/>
  <c r="KU60"/>
  <c r="KV60" s="1"/>
  <c r="KW58"/>
  <c r="KY58" s="1"/>
  <c r="KY15"/>
  <c r="KY17"/>
  <c r="KY19"/>
  <c r="KY21"/>
  <c r="KY23"/>
  <c r="KY25"/>
  <c r="KX28"/>
  <c r="KU29"/>
  <c r="KV29" s="1"/>
  <c r="KW29" s="1"/>
  <c r="KX30"/>
  <c r="KU31"/>
  <c r="KV31" s="1"/>
  <c r="KX32"/>
  <c r="KU33"/>
  <c r="KV33" s="1"/>
  <c r="KX34"/>
  <c r="KU35"/>
  <c r="KV35" s="1"/>
  <c r="KX36"/>
  <c r="KU37"/>
  <c r="KV37" s="1"/>
  <c r="KX38"/>
  <c r="KU39"/>
  <c r="KV39" s="1"/>
  <c r="KX40"/>
  <c r="KY40" s="1"/>
  <c r="KY79"/>
  <c r="KY81"/>
  <c r="KY83"/>
  <c r="KY85"/>
  <c r="KY87"/>
  <c r="KY89"/>
  <c r="KU40"/>
  <c r="KV40" s="1"/>
  <c r="KU38"/>
  <c r="KV38" s="1"/>
  <c r="KU36"/>
  <c r="KV36" s="1"/>
  <c r="KU34"/>
  <c r="KV34" s="1"/>
  <c r="KW34" s="1"/>
  <c r="KY34" s="1"/>
  <c r="KU32"/>
  <c r="KV32" s="1"/>
  <c r="KU30"/>
  <c r="KV30" s="1"/>
  <c r="KU28"/>
  <c r="KV28" s="1"/>
  <c r="KW26"/>
  <c r="KY26" s="1"/>
  <c r="KY90" s="1"/>
  <c r="KX73"/>
  <c r="KY73" s="1"/>
  <c r="KX71"/>
  <c r="KY71" s="1"/>
  <c r="KX69"/>
  <c r="KY69" s="1"/>
  <c r="KX67"/>
  <c r="KY67" s="1"/>
  <c r="KX65"/>
  <c r="KY65" s="1"/>
  <c r="KX63"/>
  <c r="KY63" s="1"/>
  <c r="KX61"/>
  <c r="KY61" s="1"/>
  <c r="KY30"/>
  <c r="KY32"/>
  <c r="KY36"/>
  <c r="KY38"/>
  <c r="KZ47"/>
  <c r="KZ49"/>
  <c r="KZ51"/>
  <c r="KZ53"/>
  <c r="KZ55"/>
  <c r="KZ57"/>
  <c r="KX60"/>
  <c r="KX62"/>
  <c r="KY62" s="1"/>
  <c r="KX64"/>
  <c r="KY64" s="1"/>
  <c r="KX66"/>
  <c r="KY66" s="1"/>
  <c r="KX68"/>
  <c r="KY68" s="1"/>
  <c r="KX70"/>
  <c r="KY70" s="1"/>
  <c r="KX72"/>
  <c r="KY72" s="1"/>
  <c r="KX12"/>
  <c r="KU13"/>
  <c r="KV13" s="1"/>
  <c r="KW13" s="1"/>
  <c r="KY13" s="1"/>
  <c r="KX14"/>
  <c r="KY14" s="1"/>
  <c r="KU15"/>
  <c r="KV15" s="1"/>
  <c r="KX16"/>
  <c r="KY16" s="1"/>
  <c r="KU17"/>
  <c r="KV17" s="1"/>
  <c r="KX18"/>
  <c r="KY18" s="1"/>
  <c r="KU19"/>
  <c r="KV19" s="1"/>
  <c r="KX20"/>
  <c r="KY20" s="1"/>
  <c r="KU21"/>
  <c r="KV21" s="1"/>
  <c r="KX22"/>
  <c r="KY22" s="1"/>
  <c r="KU23"/>
  <c r="KV23" s="1"/>
  <c r="KX44"/>
  <c r="KU45"/>
  <c r="KV45" s="1"/>
  <c r="KW45" s="1"/>
  <c r="KY45" s="1"/>
  <c r="KZ45" s="1"/>
  <c r="KX46"/>
  <c r="KY46" s="1"/>
  <c r="KU47"/>
  <c r="KV47" s="1"/>
  <c r="KX48"/>
  <c r="KY48" s="1"/>
  <c r="KU49"/>
  <c r="KV49" s="1"/>
  <c r="KX50"/>
  <c r="KY50" s="1"/>
  <c r="KU51"/>
  <c r="KV51" s="1"/>
  <c r="KX52"/>
  <c r="KY52" s="1"/>
  <c r="KU53"/>
  <c r="KV53" s="1"/>
  <c r="KX54"/>
  <c r="KY54" s="1"/>
  <c r="KU55"/>
  <c r="KV55" s="1"/>
  <c r="KX76"/>
  <c r="KU77"/>
  <c r="KV77" s="1"/>
  <c r="KW77" s="1"/>
  <c r="KY77" s="1"/>
  <c r="KX78"/>
  <c r="KY78" s="1"/>
  <c r="KU79"/>
  <c r="KV79" s="1"/>
  <c r="KX80"/>
  <c r="KY80" s="1"/>
  <c r="KU81"/>
  <c r="KV81" s="1"/>
  <c r="KX82"/>
  <c r="KY82" s="1"/>
  <c r="KU83"/>
  <c r="KV83" s="1"/>
  <c r="KX84"/>
  <c r="KY84" s="1"/>
  <c r="KU85"/>
  <c r="KV85" s="1"/>
  <c r="KX86"/>
  <c r="KY86" s="1"/>
  <c r="KU87"/>
  <c r="KV87" s="1"/>
  <c r="KP58"/>
  <c r="KP26"/>
  <c r="KP40"/>
  <c r="KP72"/>
  <c r="KK24"/>
  <c r="KL24" s="1"/>
  <c r="KK22"/>
  <c r="KL22" s="1"/>
  <c r="KK20"/>
  <c r="KL20" s="1"/>
  <c r="KK18"/>
  <c r="KL18" s="1"/>
  <c r="KM18" s="1"/>
  <c r="KK16"/>
  <c r="KL16" s="1"/>
  <c r="KK14"/>
  <c r="KL14" s="1"/>
  <c r="KK12"/>
  <c r="KL12" s="1"/>
  <c r="KM10"/>
  <c r="KO10" s="1"/>
  <c r="KN57"/>
  <c r="KO57" s="1"/>
  <c r="KN55"/>
  <c r="KO55" s="1"/>
  <c r="KN53"/>
  <c r="KO53" s="1"/>
  <c r="KN51"/>
  <c r="KO51" s="1"/>
  <c r="KN49"/>
  <c r="KO49" s="1"/>
  <c r="KN47"/>
  <c r="KO47" s="1"/>
  <c r="KN45"/>
  <c r="KO45" s="1"/>
  <c r="KK88"/>
  <c r="KL88" s="1"/>
  <c r="KK86"/>
  <c r="KL86" s="1"/>
  <c r="KK84"/>
  <c r="KL84" s="1"/>
  <c r="KK82"/>
  <c r="KL82" s="1"/>
  <c r="KM82" s="1"/>
  <c r="KK80"/>
  <c r="KL80" s="1"/>
  <c r="KK78"/>
  <c r="KL78" s="1"/>
  <c r="KK76"/>
  <c r="KL76" s="1"/>
  <c r="KM74"/>
  <c r="KO74" s="1"/>
  <c r="KN25"/>
  <c r="KO25" s="1"/>
  <c r="KN23"/>
  <c r="KO23" s="1"/>
  <c r="KN21"/>
  <c r="KO21" s="1"/>
  <c r="KN19"/>
  <c r="KO19" s="1"/>
  <c r="KN17"/>
  <c r="KO17" s="1"/>
  <c r="KN15"/>
  <c r="KO15" s="1"/>
  <c r="KN13"/>
  <c r="KK56"/>
  <c r="KL56" s="1"/>
  <c r="KK54"/>
  <c r="KL54" s="1"/>
  <c r="KK52"/>
  <c r="KL52" s="1"/>
  <c r="KK50"/>
  <c r="KL50" s="1"/>
  <c r="KM50" s="1"/>
  <c r="KK48"/>
  <c r="KL48" s="1"/>
  <c r="KK46"/>
  <c r="KL46" s="1"/>
  <c r="KK44"/>
  <c r="KL44" s="1"/>
  <c r="KM42"/>
  <c r="KO42" s="1"/>
  <c r="KN89"/>
  <c r="KO89" s="1"/>
  <c r="KN87"/>
  <c r="KO87" s="1"/>
  <c r="KN85"/>
  <c r="KO85" s="1"/>
  <c r="KN83"/>
  <c r="KO83" s="1"/>
  <c r="KN81"/>
  <c r="KO81" s="1"/>
  <c r="KN79"/>
  <c r="KO79" s="1"/>
  <c r="KN77"/>
  <c r="KN44"/>
  <c r="KN46"/>
  <c r="KO46" s="1"/>
  <c r="KN48"/>
  <c r="KO48" s="1"/>
  <c r="KN50"/>
  <c r="KN52"/>
  <c r="KN54"/>
  <c r="KO54" s="1"/>
  <c r="KN56"/>
  <c r="KO56" s="1"/>
  <c r="KN12"/>
  <c r="KK13"/>
  <c r="KL13" s="1"/>
  <c r="KM13" s="1"/>
  <c r="KN14"/>
  <c r="KO14" s="1"/>
  <c r="KK15"/>
  <c r="KL15" s="1"/>
  <c r="KN16"/>
  <c r="KO16" s="1"/>
  <c r="KK17"/>
  <c r="KL17" s="1"/>
  <c r="KN18"/>
  <c r="KO18" s="1"/>
  <c r="KK19"/>
  <c r="KL19" s="1"/>
  <c r="KN20"/>
  <c r="KO20" s="1"/>
  <c r="KK21"/>
  <c r="KL21" s="1"/>
  <c r="KN22"/>
  <c r="KO22" s="1"/>
  <c r="KK23"/>
  <c r="KL23" s="1"/>
  <c r="KN24"/>
  <c r="KO24" s="1"/>
  <c r="KK25"/>
  <c r="KL25" s="1"/>
  <c r="KO52"/>
  <c r="KO63"/>
  <c r="KO65"/>
  <c r="KO67"/>
  <c r="KO69"/>
  <c r="KO71"/>
  <c r="KO73"/>
  <c r="KN76"/>
  <c r="KK77"/>
  <c r="KL77" s="1"/>
  <c r="KM77" s="1"/>
  <c r="KN78"/>
  <c r="KO78" s="1"/>
  <c r="KK79"/>
  <c r="KL79" s="1"/>
  <c r="KN80"/>
  <c r="KO80" s="1"/>
  <c r="KK81"/>
  <c r="KL81" s="1"/>
  <c r="KN82"/>
  <c r="KO82" s="1"/>
  <c r="KK83"/>
  <c r="KL83" s="1"/>
  <c r="KN84"/>
  <c r="KO84" s="1"/>
  <c r="KK85"/>
  <c r="KL85" s="1"/>
  <c r="KN86"/>
  <c r="KO86" s="1"/>
  <c r="KK87"/>
  <c r="KL87" s="1"/>
  <c r="KN88"/>
  <c r="KO88" s="1"/>
  <c r="KK89"/>
  <c r="KL89" s="1"/>
  <c r="KN28"/>
  <c r="KK29"/>
  <c r="KL29" s="1"/>
  <c r="KM29" s="1"/>
  <c r="KN30"/>
  <c r="KO30" s="1"/>
  <c r="KK31"/>
  <c r="KL31" s="1"/>
  <c r="KN32"/>
  <c r="KO32" s="1"/>
  <c r="KK33"/>
  <c r="KL33" s="1"/>
  <c r="KN34"/>
  <c r="KO34" s="1"/>
  <c r="KK35"/>
  <c r="KL35" s="1"/>
  <c r="KN36"/>
  <c r="KO36" s="1"/>
  <c r="KK37"/>
  <c r="KL37" s="1"/>
  <c r="KN38"/>
  <c r="KO38" s="1"/>
  <c r="KK39"/>
  <c r="KL39" s="1"/>
  <c r="KN60"/>
  <c r="KK61"/>
  <c r="KL61" s="1"/>
  <c r="KM61" s="1"/>
  <c r="KO61" s="1"/>
  <c r="KN62"/>
  <c r="KO62" s="1"/>
  <c r="KK63"/>
  <c r="KL63" s="1"/>
  <c r="KN64"/>
  <c r="KO64" s="1"/>
  <c r="KK65"/>
  <c r="KL65" s="1"/>
  <c r="KN66"/>
  <c r="KO66" s="1"/>
  <c r="KK67"/>
  <c r="KL67" s="1"/>
  <c r="KN68"/>
  <c r="KO68" s="1"/>
  <c r="KK69"/>
  <c r="KL69" s="1"/>
  <c r="KN70"/>
  <c r="KO70" s="1"/>
  <c r="KK71"/>
  <c r="KL71" s="1"/>
  <c r="KE41"/>
  <c r="KE73"/>
  <c r="KE24"/>
  <c r="KE56"/>
  <c r="KE88"/>
  <c r="KC10"/>
  <c r="KE10" s="1"/>
  <c r="KA12"/>
  <c r="KB12" s="1"/>
  <c r="KD13"/>
  <c r="KA14"/>
  <c r="KB14" s="1"/>
  <c r="KD15"/>
  <c r="KE15" s="1"/>
  <c r="KA16"/>
  <c r="KB16" s="1"/>
  <c r="KD17"/>
  <c r="KE17" s="1"/>
  <c r="KA18"/>
  <c r="KB18" s="1"/>
  <c r="KD19"/>
  <c r="KE19" s="1"/>
  <c r="KA20"/>
  <c r="KB20" s="1"/>
  <c r="KD21"/>
  <c r="KE21" s="1"/>
  <c r="KA22"/>
  <c r="KB22" s="1"/>
  <c r="KD23"/>
  <c r="KE23" s="1"/>
  <c r="KA24"/>
  <c r="KB24" s="1"/>
  <c r="KD25"/>
  <c r="KE25" s="1"/>
  <c r="KD28"/>
  <c r="KA29"/>
  <c r="KB29" s="1"/>
  <c r="KC29" s="1"/>
  <c r="KD30"/>
  <c r="KE30" s="1"/>
  <c r="KA31"/>
  <c r="KB31" s="1"/>
  <c r="KD32"/>
  <c r="KE32" s="1"/>
  <c r="KA33"/>
  <c r="KB33" s="1"/>
  <c r="KD34"/>
  <c r="KE34" s="1"/>
  <c r="KA35"/>
  <c r="KB35" s="1"/>
  <c r="KD36"/>
  <c r="KE36" s="1"/>
  <c r="KA37"/>
  <c r="KB37" s="1"/>
  <c r="KD38"/>
  <c r="KE38" s="1"/>
  <c r="KA39"/>
  <c r="KB39" s="1"/>
  <c r="KD40"/>
  <c r="KE40" s="1"/>
  <c r="KA41"/>
  <c r="KB41" s="1"/>
  <c r="KC42"/>
  <c r="KE42" s="1"/>
  <c r="KA44"/>
  <c r="KB44" s="1"/>
  <c r="KD45"/>
  <c r="KA46"/>
  <c r="KB46" s="1"/>
  <c r="KD47"/>
  <c r="KE47" s="1"/>
  <c r="KA48"/>
  <c r="KB48" s="1"/>
  <c r="KD49"/>
  <c r="KE49" s="1"/>
  <c r="KA50"/>
  <c r="KB50" s="1"/>
  <c r="KD51"/>
  <c r="KE51" s="1"/>
  <c r="KA52"/>
  <c r="KB52" s="1"/>
  <c r="KD53"/>
  <c r="KE53" s="1"/>
  <c r="KA54"/>
  <c r="KB54" s="1"/>
  <c r="KD55"/>
  <c r="KE55" s="1"/>
  <c r="KA56"/>
  <c r="KB56" s="1"/>
  <c r="KD57"/>
  <c r="KE57" s="1"/>
  <c r="KD60"/>
  <c r="KA61"/>
  <c r="KB61" s="1"/>
  <c r="KC61" s="1"/>
  <c r="KD62"/>
  <c r="KE62" s="1"/>
  <c r="KA63"/>
  <c r="KB63" s="1"/>
  <c r="KD64"/>
  <c r="KE64" s="1"/>
  <c r="KA65"/>
  <c r="KB65" s="1"/>
  <c r="KD66"/>
  <c r="KE66" s="1"/>
  <c r="KA67"/>
  <c r="KB67" s="1"/>
  <c r="KD68"/>
  <c r="KE68" s="1"/>
  <c r="KA69"/>
  <c r="KB69" s="1"/>
  <c r="KD70"/>
  <c r="KE70" s="1"/>
  <c r="KA71"/>
  <c r="KB71" s="1"/>
  <c r="KD72"/>
  <c r="KE72" s="1"/>
  <c r="KA73"/>
  <c r="KB73" s="1"/>
  <c r="KC74"/>
  <c r="KE74" s="1"/>
  <c r="KA76"/>
  <c r="KB76" s="1"/>
  <c r="KD77"/>
  <c r="KA78"/>
  <c r="KB78" s="1"/>
  <c r="KD79"/>
  <c r="KE79" s="1"/>
  <c r="KA80"/>
  <c r="KB80" s="1"/>
  <c r="KD81"/>
  <c r="KE81" s="1"/>
  <c r="KA82"/>
  <c r="KB82" s="1"/>
  <c r="KD83"/>
  <c r="KE83" s="1"/>
  <c r="KA84"/>
  <c r="KB84" s="1"/>
  <c r="KD85"/>
  <c r="KE85" s="1"/>
  <c r="KA86"/>
  <c r="KB86" s="1"/>
  <c r="KD87"/>
  <c r="KE87" s="1"/>
  <c r="KA88"/>
  <c r="KB88" s="1"/>
  <c r="KD89"/>
  <c r="KE89" s="1"/>
  <c r="KD12"/>
  <c r="KA13"/>
  <c r="KB13" s="1"/>
  <c r="KC13" s="1"/>
  <c r="KD14"/>
  <c r="KE14" s="1"/>
  <c r="KA15"/>
  <c r="KB15" s="1"/>
  <c r="KD16"/>
  <c r="KE16" s="1"/>
  <c r="KA17"/>
  <c r="KB17" s="1"/>
  <c r="KD18"/>
  <c r="KE18" s="1"/>
  <c r="KA19"/>
  <c r="KB19" s="1"/>
  <c r="KD20"/>
  <c r="KE20" s="1"/>
  <c r="KA21"/>
  <c r="KB21" s="1"/>
  <c r="KD22"/>
  <c r="KE22" s="1"/>
  <c r="KA23"/>
  <c r="KB23" s="1"/>
  <c r="KC26"/>
  <c r="KE26" s="1"/>
  <c r="KA28"/>
  <c r="KB28" s="1"/>
  <c r="KD29"/>
  <c r="KE29" s="1"/>
  <c r="KA30"/>
  <c r="KB30" s="1"/>
  <c r="KD31"/>
  <c r="KE31" s="1"/>
  <c r="KA32"/>
  <c r="KB32" s="1"/>
  <c r="KD33"/>
  <c r="KE33" s="1"/>
  <c r="KA34"/>
  <c r="KB34" s="1"/>
  <c r="KD35"/>
  <c r="KE35" s="1"/>
  <c r="KA36"/>
  <c r="KB36" s="1"/>
  <c r="KD37"/>
  <c r="KE37" s="1"/>
  <c r="KA38"/>
  <c r="KB38" s="1"/>
  <c r="KD39"/>
  <c r="KE39" s="1"/>
  <c r="KD44"/>
  <c r="KA45"/>
  <c r="KB45" s="1"/>
  <c r="KC45" s="1"/>
  <c r="KD46"/>
  <c r="KE46" s="1"/>
  <c r="KA47"/>
  <c r="KB47" s="1"/>
  <c r="KD48"/>
  <c r="KE48" s="1"/>
  <c r="KA49"/>
  <c r="KB49" s="1"/>
  <c r="KD50"/>
  <c r="KE50" s="1"/>
  <c r="KA51"/>
  <c r="KB51" s="1"/>
  <c r="KD52"/>
  <c r="KE52" s="1"/>
  <c r="KA53"/>
  <c r="KB53" s="1"/>
  <c r="KD54"/>
  <c r="KE54" s="1"/>
  <c r="KA55"/>
  <c r="KB55" s="1"/>
  <c r="KC58"/>
  <c r="KE58" s="1"/>
  <c r="KA60"/>
  <c r="KB60" s="1"/>
  <c r="KD61"/>
  <c r="KE61" s="1"/>
  <c r="KA62"/>
  <c r="KB62" s="1"/>
  <c r="KD63"/>
  <c r="KE63" s="1"/>
  <c r="KA64"/>
  <c r="KB64" s="1"/>
  <c r="KD65"/>
  <c r="KE65" s="1"/>
  <c r="KA66"/>
  <c r="KB66" s="1"/>
  <c r="KD67"/>
  <c r="KE67" s="1"/>
  <c r="KA68"/>
  <c r="KB68" s="1"/>
  <c r="KD69"/>
  <c r="KE69" s="1"/>
  <c r="KA70"/>
  <c r="KB70" s="1"/>
  <c r="KD71"/>
  <c r="KE71" s="1"/>
  <c r="KD76"/>
  <c r="KA77"/>
  <c r="KB77" s="1"/>
  <c r="KC77" s="1"/>
  <c r="KD78"/>
  <c r="KE78" s="1"/>
  <c r="KA79"/>
  <c r="KB79" s="1"/>
  <c r="KD80"/>
  <c r="KE80" s="1"/>
  <c r="KA81"/>
  <c r="KB81" s="1"/>
  <c r="KD82"/>
  <c r="KE82" s="1"/>
  <c r="KA83"/>
  <c r="KB83" s="1"/>
  <c r="KD84"/>
  <c r="KE84" s="1"/>
  <c r="KA85"/>
  <c r="KB85" s="1"/>
  <c r="KD86"/>
  <c r="KE86" s="1"/>
  <c r="KA87"/>
  <c r="KB87" s="1"/>
  <c r="JV10"/>
  <c r="JV88"/>
  <c r="JV24"/>
  <c r="JV42"/>
  <c r="JV56"/>
  <c r="JV74"/>
  <c r="JT41"/>
  <c r="JU41" s="1"/>
  <c r="JT39"/>
  <c r="JU39" s="1"/>
  <c r="JT37"/>
  <c r="JU37" s="1"/>
  <c r="JT35"/>
  <c r="JU35" s="1"/>
  <c r="JT33"/>
  <c r="JU33" s="1"/>
  <c r="JT31"/>
  <c r="JU31" s="1"/>
  <c r="JT29"/>
  <c r="JQ72"/>
  <c r="JR72" s="1"/>
  <c r="JQ70"/>
  <c r="JR70" s="1"/>
  <c r="JQ68"/>
  <c r="JR68" s="1"/>
  <c r="JQ66"/>
  <c r="JR66" s="1"/>
  <c r="JQ64"/>
  <c r="JR64" s="1"/>
  <c r="JQ62"/>
  <c r="JR62" s="1"/>
  <c r="JQ60"/>
  <c r="JR60" s="1"/>
  <c r="JS58"/>
  <c r="JU58" s="1"/>
  <c r="JU15"/>
  <c r="JU17"/>
  <c r="JU19"/>
  <c r="JU21"/>
  <c r="JU23"/>
  <c r="JU25"/>
  <c r="JT28"/>
  <c r="JQ29"/>
  <c r="JR29" s="1"/>
  <c r="JS29" s="1"/>
  <c r="JT30"/>
  <c r="JQ31"/>
  <c r="JR31" s="1"/>
  <c r="JT32"/>
  <c r="JQ33"/>
  <c r="JR33" s="1"/>
  <c r="JT34"/>
  <c r="JQ35"/>
  <c r="JR35" s="1"/>
  <c r="JT36"/>
  <c r="JQ37"/>
  <c r="JR37" s="1"/>
  <c r="JT38"/>
  <c r="JQ39"/>
  <c r="JR39" s="1"/>
  <c r="JT40"/>
  <c r="JU79"/>
  <c r="JU81"/>
  <c r="JU83"/>
  <c r="JU85"/>
  <c r="JU87"/>
  <c r="JU89"/>
  <c r="JQ40"/>
  <c r="JR40" s="1"/>
  <c r="JQ38"/>
  <c r="JR38" s="1"/>
  <c r="JQ36"/>
  <c r="JR36" s="1"/>
  <c r="JQ34"/>
  <c r="JR34" s="1"/>
  <c r="JQ32"/>
  <c r="JR32" s="1"/>
  <c r="JQ30"/>
  <c r="JR30" s="1"/>
  <c r="JQ28"/>
  <c r="JR28" s="1"/>
  <c r="JS26"/>
  <c r="JU26" s="1"/>
  <c r="JU90" s="1"/>
  <c r="JT73"/>
  <c r="JU73" s="1"/>
  <c r="JT71"/>
  <c r="JU71" s="1"/>
  <c r="JT69"/>
  <c r="JU69" s="1"/>
  <c r="JT67"/>
  <c r="JU67" s="1"/>
  <c r="JT65"/>
  <c r="JU65" s="1"/>
  <c r="JT63"/>
  <c r="JU63" s="1"/>
  <c r="JT61"/>
  <c r="JU61" s="1"/>
  <c r="JU30"/>
  <c r="JU32"/>
  <c r="JU34"/>
  <c r="JU36"/>
  <c r="JU38"/>
  <c r="JU40"/>
  <c r="JV47"/>
  <c r="JV49"/>
  <c r="JV51"/>
  <c r="JV53"/>
  <c r="JV55"/>
  <c r="JV57"/>
  <c r="JT60"/>
  <c r="JT62"/>
  <c r="JU62" s="1"/>
  <c r="JT64"/>
  <c r="JU64" s="1"/>
  <c r="JQ65"/>
  <c r="JR65" s="1"/>
  <c r="JT66"/>
  <c r="JU66" s="1"/>
  <c r="JQ67"/>
  <c r="JR67" s="1"/>
  <c r="JT68"/>
  <c r="JU68" s="1"/>
  <c r="JQ69"/>
  <c r="JR69" s="1"/>
  <c r="JT70"/>
  <c r="JU70" s="1"/>
  <c r="JQ71"/>
  <c r="JR71" s="1"/>
  <c r="JT72"/>
  <c r="JU72" s="1"/>
  <c r="JQ73"/>
  <c r="JR73" s="1"/>
  <c r="JT12"/>
  <c r="JQ13"/>
  <c r="JR13" s="1"/>
  <c r="JS13" s="1"/>
  <c r="JU13" s="1"/>
  <c r="JT14"/>
  <c r="JU14" s="1"/>
  <c r="JQ15"/>
  <c r="JR15" s="1"/>
  <c r="JT16"/>
  <c r="JU16" s="1"/>
  <c r="JQ17"/>
  <c r="JR17" s="1"/>
  <c r="JT18"/>
  <c r="JU18" s="1"/>
  <c r="JQ19"/>
  <c r="JR19" s="1"/>
  <c r="JT20"/>
  <c r="JU20" s="1"/>
  <c r="JQ21"/>
  <c r="JR21" s="1"/>
  <c r="JT22"/>
  <c r="JU22" s="1"/>
  <c r="JQ23"/>
  <c r="JR23" s="1"/>
  <c r="JT44"/>
  <c r="JQ45"/>
  <c r="JR45" s="1"/>
  <c r="JS45" s="1"/>
  <c r="JU45" s="1"/>
  <c r="JV45" s="1"/>
  <c r="JT46"/>
  <c r="JU46" s="1"/>
  <c r="JQ47"/>
  <c r="JR47" s="1"/>
  <c r="JT48"/>
  <c r="JU48" s="1"/>
  <c r="JQ49"/>
  <c r="JR49" s="1"/>
  <c r="JT50"/>
  <c r="JU50" s="1"/>
  <c r="JQ51"/>
  <c r="JR51" s="1"/>
  <c r="JT52"/>
  <c r="JU52" s="1"/>
  <c r="JQ53"/>
  <c r="JR53" s="1"/>
  <c r="JT54"/>
  <c r="JU54" s="1"/>
  <c r="JQ55"/>
  <c r="JR55" s="1"/>
  <c r="JT76"/>
  <c r="JQ77"/>
  <c r="JR77" s="1"/>
  <c r="JS77" s="1"/>
  <c r="JU77" s="1"/>
  <c r="JT78"/>
  <c r="JU78" s="1"/>
  <c r="JQ79"/>
  <c r="JR79" s="1"/>
  <c r="JT80"/>
  <c r="JU80" s="1"/>
  <c r="JQ81"/>
  <c r="JR81" s="1"/>
  <c r="JT82"/>
  <c r="JU82" s="1"/>
  <c r="JQ83"/>
  <c r="JR83" s="1"/>
  <c r="JT84"/>
  <c r="JU84" s="1"/>
  <c r="JQ85"/>
  <c r="JR85" s="1"/>
  <c r="JT86"/>
  <c r="JU86" s="1"/>
  <c r="JQ87"/>
  <c r="JR87" s="1"/>
  <c r="JK41"/>
  <c r="JK73"/>
  <c r="JK24"/>
  <c r="JK56"/>
  <c r="JK88"/>
  <c r="JI10"/>
  <c r="JK10" s="1"/>
  <c r="JG12"/>
  <c r="JH12" s="1"/>
  <c r="JJ13"/>
  <c r="JG14"/>
  <c r="JH14" s="1"/>
  <c r="JJ15"/>
  <c r="JK15" s="1"/>
  <c r="JG16"/>
  <c r="JH16" s="1"/>
  <c r="JJ17"/>
  <c r="JK17" s="1"/>
  <c r="JG18"/>
  <c r="JH18" s="1"/>
  <c r="JI18" s="1"/>
  <c r="JJ19"/>
  <c r="JK19" s="1"/>
  <c r="JG20"/>
  <c r="JH20" s="1"/>
  <c r="JJ21"/>
  <c r="JK21" s="1"/>
  <c r="JG22"/>
  <c r="JH22" s="1"/>
  <c r="JI22" s="1"/>
  <c r="JJ23"/>
  <c r="JK23" s="1"/>
  <c r="JG24"/>
  <c r="JH24" s="1"/>
  <c r="JJ25"/>
  <c r="JK25" s="1"/>
  <c r="JJ28"/>
  <c r="JG29"/>
  <c r="JH29" s="1"/>
  <c r="JI29" s="1"/>
  <c r="JJ30"/>
  <c r="JK30" s="1"/>
  <c r="JG31"/>
  <c r="JH31" s="1"/>
  <c r="JJ32"/>
  <c r="JK32" s="1"/>
  <c r="JG33"/>
  <c r="JH33" s="1"/>
  <c r="JJ34"/>
  <c r="JG35"/>
  <c r="JH35" s="1"/>
  <c r="JJ36"/>
  <c r="JK36" s="1"/>
  <c r="JG37"/>
  <c r="JH37" s="1"/>
  <c r="JJ38"/>
  <c r="JG39"/>
  <c r="JH39" s="1"/>
  <c r="JJ40"/>
  <c r="JK40" s="1"/>
  <c r="JG41"/>
  <c r="JH41" s="1"/>
  <c r="JI42"/>
  <c r="JK42" s="1"/>
  <c r="JG44"/>
  <c r="JH44" s="1"/>
  <c r="JJ45"/>
  <c r="JG46"/>
  <c r="JH46" s="1"/>
  <c r="JJ47"/>
  <c r="JK47" s="1"/>
  <c r="JG48"/>
  <c r="JH48" s="1"/>
  <c r="JJ49"/>
  <c r="JK49" s="1"/>
  <c r="JG50"/>
  <c r="JH50" s="1"/>
  <c r="JI50" s="1"/>
  <c r="JJ51"/>
  <c r="JK51" s="1"/>
  <c r="JG52"/>
  <c r="JH52" s="1"/>
  <c r="JJ53"/>
  <c r="JK53" s="1"/>
  <c r="JG54"/>
  <c r="JH54" s="1"/>
  <c r="JI54" s="1"/>
  <c r="JJ55"/>
  <c r="JK55" s="1"/>
  <c r="JG56"/>
  <c r="JH56" s="1"/>
  <c r="JJ57"/>
  <c r="JK57" s="1"/>
  <c r="JJ60"/>
  <c r="JG61"/>
  <c r="JH61" s="1"/>
  <c r="JI61" s="1"/>
  <c r="JJ62"/>
  <c r="JK62" s="1"/>
  <c r="JG63"/>
  <c r="JH63" s="1"/>
  <c r="JJ64"/>
  <c r="JK64" s="1"/>
  <c r="JG65"/>
  <c r="JH65" s="1"/>
  <c r="JJ66"/>
  <c r="JG67"/>
  <c r="JH67" s="1"/>
  <c r="JJ68"/>
  <c r="JK68" s="1"/>
  <c r="JG69"/>
  <c r="JH69" s="1"/>
  <c r="JJ70"/>
  <c r="JG71"/>
  <c r="JH71" s="1"/>
  <c r="JJ72"/>
  <c r="JK72" s="1"/>
  <c r="JG73"/>
  <c r="JH73" s="1"/>
  <c r="JI74"/>
  <c r="JK74" s="1"/>
  <c r="JG76"/>
  <c r="JH76" s="1"/>
  <c r="JJ77"/>
  <c r="JG78"/>
  <c r="JH78" s="1"/>
  <c r="JJ79"/>
  <c r="JK79" s="1"/>
  <c r="JG80"/>
  <c r="JH80" s="1"/>
  <c r="JJ81"/>
  <c r="JK81" s="1"/>
  <c r="JG82"/>
  <c r="JH82" s="1"/>
  <c r="JI82" s="1"/>
  <c r="JJ83"/>
  <c r="JK83" s="1"/>
  <c r="JG84"/>
  <c r="JH84" s="1"/>
  <c r="JJ85"/>
  <c r="JK85" s="1"/>
  <c r="JG86"/>
  <c r="JH86" s="1"/>
  <c r="JI86" s="1"/>
  <c r="JJ87"/>
  <c r="JK87" s="1"/>
  <c r="JG88"/>
  <c r="JH88" s="1"/>
  <c r="JJ89"/>
  <c r="JK89" s="1"/>
  <c r="JJ12"/>
  <c r="JG13"/>
  <c r="JH13" s="1"/>
  <c r="JI13" s="1"/>
  <c r="JJ14"/>
  <c r="JK14" s="1"/>
  <c r="JG15"/>
  <c r="JH15" s="1"/>
  <c r="JJ16"/>
  <c r="JK16" s="1"/>
  <c r="JG17"/>
  <c r="JH17" s="1"/>
  <c r="JJ18"/>
  <c r="JK18" s="1"/>
  <c r="JG19"/>
  <c r="JH19" s="1"/>
  <c r="JJ20"/>
  <c r="JK20" s="1"/>
  <c r="JG21"/>
  <c r="JH21" s="1"/>
  <c r="JJ22"/>
  <c r="JK22" s="1"/>
  <c r="JG23"/>
  <c r="JH23" s="1"/>
  <c r="JI26"/>
  <c r="JK26" s="1"/>
  <c r="JG28"/>
  <c r="JH28" s="1"/>
  <c r="JJ29"/>
  <c r="JK29" s="1"/>
  <c r="JG30"/>
  <c r="JH30" s="1"/>
  <c r="JJ31"/>
  <c r="JK31" s="1"/>
  <c r="JG32"/>
  <c r="JH32" s="1"/>
  <c r="JJ33"/>
  <c r="JK33" s="1"/>
  <c r="JG34"/>
  <c r="JH34" s="1"/>
  <c r="JI34" s="1"/>
  <c r="JJ35"/>
  <c r="JK35" s="1"/>
  <c r="JG36"/>
  <c r="JH36" s="1"/>
  <c r="JJ37"/>
  <c r="JK37" s="1"/>
  <c r="JG38"/>
  <c r="JH38" s="1"/>
  <c r="JI38" s="1"/>
  <c r="JJ39"/>
  <c r="JK39" s="1"/>
  <c r="JJ44"/>
  <c r="JG45"/>
  <c r="JH45" s="1"/>
  <c r="JI45" s="1"/>
  <c r="JJ46"/>
  <c r="JK46" s="1"/>
  <c r="JG47"/>
  <c r="JH47" s="1"/>
  <c r="JJ48"/>
  <c r="JK48" s="1"/>
  <c r="JG49"/>
  <c r="JH49" s="1"/>
  <c r="JJ50"/>
  <c r="JK50" s="1"/>
  <c r="JG51"/>
  <c r="JH51" s="1"/>
  <c r="JJ52"/>
  <c r="JK52" s="1"/>
  <c r="JG53"/>
  <c r="JH53" s="1"/>
  <c r="JJ54"/>
  <c r="JK54" s="1"/>
  <c r="JG55"/>
  <c r="JH55" s="1"/>
  <c r="JI58"/>
  <c r="JK58" s="1"/>
  <c r="JG60"/>
  <c r="JH60" s="1"/>
  <c r="JJ61"/>
  <c r="JK61" s="1"/>
  <c r="JG62"/>
  <c r="JH62" s="1"/>
  <c r="JJ63"/>
  <c r="JK63" s="1"/>
  <c r="JG64"/>
  <c r="JH64" s="1"/>
  <c r="JJ65"/>
  <c r="JK65" s="1"/>
  <c r="JG66"/>
  <c r="JH66" s="1"/>
  <c r="JI66" s="1"/>
  <c r="JJ67"/>
  <c r="JK67" s="1"/>
  <c r="JG68"/>
  <c r="JH68" s="1"/>
  <c r="JJ69"/>
  <c r="JK69" s="1"/>
  <c r="JG70"/>
  <c r="JH70" s="1"/>
  <c r="JI70" s="1"/>
  <c r="JJ71"/>
  <c r="JK71" s="1"/>
  <c r="JJ76"/>
  <c r="JG77"/>
  <c r="JH77" s="1"/>
  <c r="JI77" s="1"/>
  <c r="JJ78"/>
  <c r="JK78" s="1"/>
  <c r="JG79"/>
  <c r="JH79" s="1"/>
  <c r="JJ80"/>
  <c r="JK80" s="1"/>
  <c r="JG81"/>
  <c r="JH81" s="1"/>
  <c r="JJ82"/>
  <c r="JK82" s="1"/>
  <c r="JG83"/>
  <c r="JH83" s="1"/>
  <c r="JJ84"/>
  <c r="JK84" s="1"/>
  <c r="JG85"/>
  <c r="JH85" s="1"/>
  <c r="JJ86"/>
  <c r="JK86" s="1"/>
  <c r="JG87"/>
  <c r="JH87" s="1"/>
  <c r="JB24"/>
  <c r="JB42"/>
  <c r="JB56"/>
  <c r="JB88"/>
  <c r="JB10"/>
  <c r="JB74"/>
  <c r="IW40"/>
  <c r="IX40" s="1"/>
  <c r="IW38"/>
  <c r="IX38" s="1"/>
  <c r="IW36"/>
  <c r="IX36" s="1"/>
  <c r="IW34"/>
  <c r="IX34" s="1"/>
  <c r="IW32"/>
  <c r="IX32" s="1"/>
  <c r="IW30"/>
  <c r="IX30" s="1"/>
  <c r="IW28"/>
  <c r="IX28" s="1"/>
  <c r="IY26"/>
  <c r="JA26" s="1"/>
  <c r="IZ73"/>
  <c r="JA73" s="1"/>
  <c r="IZ71"/>
  <c r="JA71" s="1"/>
  <c r="IZ69"/>
  <c r="JA69" s="1"/>
  <c r="IZ67"/>
  <c r="JA67" s="1"/>
  <c r="IZ65"/>
  <c r="JA65" s="1"/>
  <c r="IZ63"/>
  <c r="JA63" s="1"/>
  <c r="IZ61"/>
  <c r="JA61" s="1"/>
  <c r="IZ41"/>
  <c r="JA41" s="1"/>
  <c r="IZ39"/>
  <c r="JA39" s="1"/>
  <c r="IZ37"/>
  <c r="JA37" s="1"/>
  <c r="IZ35"/>
  <c r="JA35" s="1"/>
  <c r="IZ33"/>
  <c r="JA33" s="1"/>
  <c r="IZ31"/>
  <c r="JA31" s="1"/>
  <c r="IZ29"/>
  <c r="IW72"/>
  <c r="IX72" s="1"/>
  <c r="IW70"/>
  <c r="IX70" s="1"/>
  <c r="IW68"/>
  <c r="IX68" s="1"/>
  <c r="IW66"/>
  <c r="IX66" s="1"/>
  <c r="IW64"/>
  <c r="IX64" s="1"/>
  <c r="IW62"/>
  <c r="IX62" s="1"/>
  <c r="IW60"/>
  <c r="IX60" s="1"/>
  <c r="IY58"/>
  <c r="JA58" s="1"/>
  <c r="IZ60"/>
  <c r="IZ62"/>
  <c r="IZ64"/>
  <c r="IZ66"/>
  <c r="IZ68"/>
  <c r="IZ70"/>
  <c r="IZ72"/>
  <c r="JA15"/>
  <c r="JA17"/>
  <c r="JA19"/>
  <c r="JA21"/>
  <c r="JA23"/>
  <c r="JA25"/>
  <c r="IZ28"/>
  <c r="IW29"/>
  <c r="IX29" s="1"/>
  <c r="IY29" s="1"/>
  <c r="IZ30"/>
  <c r="JA30" s="1"/>
  <c r="IW31"/>
  <c r="IX31" s="1"/>
  <c r="IZ32"/>
  <c r="JA32" s="1"/>
  <c r="IW33"/>
  <c r="IX33" s="1"/>
  <c r="IZ34"/>
  <c r="JA34" s="1"/>
  <c r="IW35"/>
  <c r="IX35" s="1"/>
  <c r="IZ36"/>
  <c r="JA36" s="1"/>
  <c r="IW37"/>
  <c r="IX37" s="1"/>
  <c r="IZ38"/>
  <c r="JA38" s="1"/>
  <c r="IW39"/>
  <c r="IX39" s="1"/>
  <c r="IZ40"/>
  <c r="JA40" s="1"/>
  <c r="IW41"/>
  <c r="IX41" s="1"/>
  <c r="JA62"/>
  <c r="JA64"/>
  <c r="JA66"/>
  <c r="JA68"/>
  <c r="JA70"/>
  <c r="JA72"/>
  <c r="JA79"/>
  <c r="JA81"/>
  <c r="JA83"/>
  <c r="JA85"/>
  <c r="JA87"/>
  <c r="JA89"/>
  <c r="IZ12"/>
  <c r="IW13"/>
  <c r="IX13" s="1"/>
  <c r="IY13" s="1"/>
  <c r="JA13" s="1"/>
  <c r="IZ14"/>
  <c r="JA14" s="1"/>
  <c r="IW15"/>
  <c r="IX15" s="1"/>
  <c r="IZ16"/>
  <c r="JA16" s="1"/>
  <c r="IW17"/>
  <c r="IX17" s="1"/>
  <c r="IZ18"/>
  <c r="JA18" s="1"/>
  <c r="IW19"/>
  <c r="IX19" s="1"/>
  <c r="IZ20"/>
  <c r="JA20" s="1"/>
  <c r="IW21"/>
  <c r="IX21" s="1"/>
  <c r="IZ22"/>
  <c r="JA22" s="1"/>
  <c r="IW23"/>
  <c r="IX23" s="1"/>
  <c r="IZ44"/>
  <c r="IW45"/>
  <c r="IX45" s="1"/>
  <c r="IY45" s="1"/>
  <c r="IZ46"/>
  <c r="JA46" s="1"/>
  <c r="IW47"/>
  <c r="IX47" s="1"/>
  <c r="IZ48"/>
  <c r="JA48" s="1"/>
  <c r="IW49"/>
  <c r="IX49" s="1"/>
  <c r="IZ50"/>
  <c r="JA50" s="1"/>
  <c r="IW51"/>
  <c r="IX51" s="1"/>
  <c r="IZ52"/>
  <c r="JA52" s="1"/>
  <c r="IW53"/>
  <c r="IX53" s="1"/>
  <c r="IZ54"/>
  <c r="JA54" s="1"/>
  <c r="IW55"/>
  <c r="IX55" s="1"/>
  <c r="IZ76"/>
  <c r="IW77"/>
  <c r="IX77" s="1"/>
  <c r="IY77" s="1"/>
  <c r="JA77" s="1"/>
  <c r="IZ78"/>
  <c r="JA78" s="1"/>
  <c r="IW79"/>
  <c r="IX79" s="1"/>
  <c r="IZ80"/>
  <c r="JA80" s="1"/>
  <c r="IW81"/>
  <c r="IX81" s="1"/>
  <c r="IZ82"/>
  <c r="JA82" s="1"/>
  <c r="IW83"/>
  <c r="IX83" s="1"/>
  <c r="IZ84"/>
  <c r="JA84" s="1"/>
  <c r="IW85"/>
  <c r="IX85" s="1"/>
  <c r="IZ86"/>
  <c r="JA86" s="1"/>
  <c r="IW87"/>
  <c r="IX87" s="1"/>
  <c r="IQ41"/>
  <c r="IQ73"/>
  <c r="IQ24"/>
  <c r="IQ56"/>
  <c r="IQ88"/>
  <c r="IO10"/>
  <c r="IQ10" s="1"/>
  <c r="IM12"/>
  <c r="IN12" s="1"/>
  <c r="IP13"/>
  <c r="IM14"/>
  <c r="IN14" s="1"/>
  <c r="IP15"/>
  <c r="IQ15" s="1"/>
  <c r="IM16"/>
  <c r="IN16" s="1"/>
  <c r="IP17"/>
  <c r="IQ17" s="1"/>
  <c r="IM18"/>
  <c r="IN18" s="1"/>
  <c r="IP19"/>
  <c r="IQ19" s="1"/>
  <c r="IM20"/>
  <c r="IN20" s="1"/>
  <c r="IP21"/>
  <c r="IQ21" s="1"/>
  <c r="IM22"/>
  <c r="IN22" s="1"/>
  <c r="IP23"/>
  <c r="IQ23" s="1"/>
  <c r="IM24"/>
  <c r="IN24" s="1"/>
  <c r="IP25"/>
  <c r="IQ25" s="1"/>
  <c r="IP28"/>
  <c r="IM29"/>
  <c r="IN29" s="1"/>
  <c r="IO29" s="1"/>
  <c r="IP30"/>
  <c r="IQ30" s="1"/>
  <c r="IM31"/>
  <c r="IN31" s="1"/>
  <c r="IP32"/>
  <c r="IQ32" s="1"/>
  <c r="IM33"/>
  <c r="IN33" s="1"/>
  <c r="IP34"/>
  <c r="IQ34" s="1"/>
  <c r="IM35"/>
  <c r="IN35" s="1"/>
  <c r="IP36"/>
  <c r="IQ36" s="1"/>
  <c r="IM37"/>
  <c r="IN37" s="1"/>
  <c r="IP38"/>
  <c r="IQ38" s="1"/>
  <c r="IM39"/>
  <c r="IN39" s="1"/>
  <c r="IP40"/>
  <c r="IQ40" s="1"/>
  <c r="IM41"/>
  <c r="IN41" s="1"/>
  <c r="IO42"/>
  <c r="IQ42" s="1"/>
  <c r="IM44"/>
  <c r="IN44" s="1"/>
  <c r="IP45"/>
  <c r="IM46"/>
  <c r="IN46" s="1"/>
  <c r="IP47"/>
  <c r="IQ47" s="1"/>
  <c r="IM48"/>
  <c r="IN48" s="1"/>
  <c r="IP49"/>
  <c r="IQ49" s="1"/>
  <c r="IM50"/>
  <c r="IN50" s="1"/>
  <c r="IP51"/>
  <c r="IQ51" s="1"/>
  <c r="IM52"/>
  <c r="IN52" s="1"/>
  <c r="IP53"/>
  <c r="IQ53" s="1"/>
  <c r="IM54"/>
  <c r="IN54" s="1"/>
  <c r="IP55"/>
  <c r="IQ55" s="1"/>
  <c r="IM56"/>
  <c r="IN56" s="1"/>
  <c r="IP57"/>
  <c r="IQ57" s="1"/>
  <c r="IP60"/>
  <c r="IM61"/>
  <c r="IN61" s="1"/>
  <c r="IO61" s="1"/>
  <c r="IP62"/>
  <c r="IQ62" s="1"/>
  <c r="IM63"/>
  <c r="IN63" s="1"/>
  <c r="IP64"/>
  <c r="IQ64" s="1"/>
  <c r="IM65"/>
  <c r="IN65" s="1"/>
  <c r="IP66"/>
  <c r="IQ66" s="1"/>
  <c r="IM67"/>
  <c r="IN67" s="1"/>
  <c r="IP68"/>
  <c r="IQ68" s="1"/>
  <c r="IM69"/>
  <c r="IN69" s="1"/>
  <c r="IP70"/>
  <c r="IQ70" s="1"/>
  <c r="IM71"/>
  <c r="IN71" s="1"/>
  <c r="IP72"/>
  <c r="IQ72" s="1"/>
  <c r="IM73"/>
  <c r="IN73" s="1"/>
  <c r="IO74"/>
  <c r="IQ74" s="1"/>
  <c r="IM76"/>
  <c r="IN76" s="1"/>
  <c r="IP77"/>
  <c r="IM78"/>
  <c r="IN78" s="1"/>
  <c r="IP79"/>
  <c r="IQ79" s="1"/>
  <c r="IM80"/>
  <c r="IN80" s="1"/>
  <c r="IP81"/>
  <c r="IQ81" s="1"/>
  <c r="IM82"/>
  <c r="IN82" s="1"/>
  <c r="IP83"/>
  <c r="IQ83" s="1"/>
  <c r="IM84"/>
  <c r="IN84" s="1"/>
  <c r="IP85"/>
  <c r="IQ85" s="1"/>
  <c r="IM86"/>
  <c r="IN86" s="1"/>
  <c r="IP87"/>
  <c r="IQ87" s="1"/>
  <c r="IM88"/>
  <c r="IN88" s="1"/>
  <c r="IP89"/>
  <c r="IQ89" s="1"/>
  <c r="IP12"/>
  <c r="IM13"/>
  <c r="IN13" s="1"/>
  <c r="IO13" s="1"/>
  <c r="IP14"/>
  <c r="IQ14" s="1"/>
  <c r="IM15"/>
  <c r="IN15" s="1"/>
  <c r="IP16"/>
  <c r="IQ16" s="1"/>
  <c r="IM17"/>
  <c r="IN17" s="1"/>
  <c r="IP18"/>
  <c r="IQ18" s="1"/>
  <c r="IM19"/>
  <c r="IN19" s="1"/>
  <c r="IP20"/>
  <c r="IQ20" s="1"/>
  <c r="IM21"/>
  <c r="IN21" s="1"/>
  <c r="IP22"/>
  <c r="IQ22" s="1"/>
  <c r="IM23"/>
  <c r="IN23" s="1"/>
  <c r="IO26"/>
  <c r="IQ26" s="1"/>
  <c r="IM28"/>
  <c r="IN28" s="1"/>
  <c r="IP29"/>
  <c r="IQ29" s="1"/>
  <c r="IM30"/>
  <c r="IN30" s="1"/>
  <c r="IP31"/>
  <c r="IQ31" s="1"/>
  <c r="IM32"/>
  <c r="IN32" s="1"/>
  <c r="IP33"/>
  <c r="IQ33" s="1"/>
  <c r="IM34"/>
  <c r="IN34" s="1"/>
  <c r="IP35"/>
  <c r="IQ35" s="1"/>
  <c r="IM36"/>
  <c r="IN36" s="1"/>
  <c r="IP37"/>
  <c r="IQ37" s="1"/>
  <c r="IM38"/>
  <c r="IN38" s="1"/>
  <c r="IP39"/>
  <c r="IQ39" s="1"/>
  <c r="IP44"/>
  <c r="IM45"/>
  <c r="IN45" s="1"/>
  <c r="IO45" s="1"/>
  <c r="IP46"/>
  <c r="IQ46" s="1"/>
  <c r="IM47"/>
  <c r="IN47" s="1"/>
  <c r="IP48"/>
  <c r="IQ48" s="1"/>
  <c r="IM49"/>
  <c r="IN49" s="1"/>
  <c r="IP50"/>
  <c r="IQ50" s="1"/>
  <c r="IM51"/>
  <c r="IN51" s="1"/>
  <c r="IP52"/>
  <c r="IQ52" s="1"/>
  <c r="IM53"/>
  <c r="IN53" s="1"/>
  <c r="IP54"/>
  <c r="IQ54" s="1"/>
  <c r="IM55"/>
  <c r="IN55" s="1"/>
  <c r="IO58"/>
  <c r="IQ58" s="1"/>
  <c r="IM60"/>
  <c r="IN60" s="1"/>
  <c r="IP61"/>
  <c r="IQ61" s="1"/>
  <c r="IM62"/>
  <c r="IN62" s="1"/>
  <c r="IP63"/>
  <c r="IQ63" s="1"/>
  <c r="IM64"/>
  <c r="IN64" s="1"/>
  <c r="IP65"/>
  <c r="IQ65" s="1"/>
  <c r="IM66"/>
  <c r="IN66" s="1"/>
  <c r="IP67"/>
  <c r="IQ67" s="1"/>
  <c r="IM68"/>
  <c r="IN68" s="1"/>
  <c r="IP69"/>
  <c r="IQ69" s="1"/>
  <c r="IM70"/>
  <c r="IN70" s="1"/>
  <c r="IP71"/>
  <c r="IQ71" s="1"/>
  <c r="IP76"/>
  <c r="IM77"/>
  <c r="IN77" s="1"/>
  <c r="IO77" s="1"/>
  <c r="IP78"/>
  <c r="IQ78" s="1"/>
  <c r="IM79"/>
  <c r="IN79" s="1"/>
  <c r="IP80"/>
  <c r="IQ80" s="1"/>
  <c r="IM81"/>
  <c r="IN81" s="1"/>
  <c r="IP82"/>
  <c r="IQ82" s="1"/>
  <c r="IM83"/>
  <c r="IN83" s="1"/>
  <c r="IP84"/>
  <c r="IQ84" s="1"/>
  <c r="IM85"/>
  <c r="IN85" s="1"/>
  <c r="IP86"/>
  <c r="IQ86" s="1"/>
  <c r="IM87"/>
  <c r="IN87" s="1"/>
  <c r="IH88"/>
  <c r="IH10"/>
  <c r="IH24"/>
  <c r="IH42"/>
  <c r="IH56"/>
  <c r="IH74"/>
  <c r="IF41"/>
  <c r="IG41" s="1"/>
  <c r="IF39"/>
  <c r="IG39" s="1"/>
  <c r="IF37"/>
  <c r="IG37" s="1"/>
  <c r="IF35"/>
  <c r="IG35" s="1"/>
  <c r="IF33"/>
  <c r="IG33" s="1"/>
  <c r="IF31"/>
  <c r="IG31" s="1"/>
  <c r="IF29"/>
  <c r="IC72"/>
  <c r="ID72" s="1"/>
  <c r="IC70"/>
  <c r="ID70" s="1"/>
  <c r="IC68"/>
  <c r="ID68" s="1"/>
  <c r="IE68" s="1"/>
  <c r="IC66"/>
  <c r="ID66" s="1"/>
  <c r="IE66" s="1"/>
  <c r="IC64"/>
  <c r="ID64" s="1"/>
  <c r="IC62"/>
  <c r="ID62" s="1"/>
  <c r="IC60"/>
  <c r="ID60" s="1"/>
  <c r="IE58"/>
  <c r="IG58" s="1"/>
  <c r="IF28"/>
  <c r="IC29"/>
  <c r="ID29" s="1"/>
  <c r="IE29" s="1"/>
  <c r="IF30"/>
  <c r="IC31"/>
  <c r="ID31" s="1"/>
  <c r="IF32"/>
  <c r="IC33"/>
  <c r="ID33" s="1"/>
  <c r="IF34"/>
  <c r="IC35"/>
  <c r="ID35" s="1"/>
  <c r="IF36"/>
  <c r="IC37"/>
  <c r="ID37" s="1"/>
  <c r="IF38"/>
  <c r="IC39"/>
  <c r="ID39" s="1"/>
  <c r="IF40"/>
  <c r="IG79"/>
  <c r="IG81"/>
  <c r="IG83"/>
  <c r="IG85"/>
  <c r="IG87"/>
  <c r="IG89"/>
  <c r="IC40"/>
  <c r="ID40" s="1"/>
  <c r="IC38"/>
  <c r="ID38" s="1"/>
  <c r="IC36"/>
  <c r="ID36" s="1"/>
  <c r="IE36" s="1"/>
  <c r="IC34"/>
  <c r="ID34" s="1"/>
  <c r="IE34" s="1"/>
  <c r="IG34" s="1"/>
  <c r="IC32"/>
  <c r="ID32" s="1"/>
  <c r="IC30"/>
  <c r="ID30" s="1"/>
  <c r="IC28"/>
  <c r="ID28" s="1"/>
  <c r="IE26"/>
  <c r="IG26" s="1"/>
  <c r="IG90" s="1"/>
  <c r="IF73"/>
  <c r="IG73" s="1"/>
  <c r="IF71"/>
  <c r="IG71" s="1"/>
  <c r="IF69"/>
  <c r="IG69" s="1"/>
  <c r="IF67"/>
  <c r="IG67" s="1"/>
  <c r="IF65"/>
  <c r="IG65" s="1"/>
  <c r="IF63"/>
  <c r="IG63" s="1"/>
  <c r="IF61"/>
  <c r="IG28"/>
  <c r="IG30"/>
  <c r="IG32"/>
  <c r="IG36"/>
  <c r="IG38"/>
  <c r="IG40"/>
  <c r="IF60"/>
  <c r="IG60" s="1"/>
  <c r="IC61"/>
  <c r="ID61" s="1"/>
  <c r="IE61" s="1"/>
  <c r="IF62"/>
  <c r="IG62" s="1"/>
  <c r="IC63"/>
  <c r="ID63" s="1"/>
  <c r="IF64"/>
  <c r="IG64" s="1"/>
  <c r="IC65"/>
  <c r="ID65" s="1"/>
  <c r="IF66"/>
  <c r="IG66" s="1"/>
  <c r="IC67"/>
  <c r="ID67" s="1"/>
  <c r="IF68"/>
  <c r="IG68" s="1"/>
  <c r="IC69"/>
  <c r="ID69" s="1"/>
  <c r="IF70"/>
  <c r="IG70" s="1"/>
  <c r="IC71"/>
  <c r="ID71" s="1"/>
  <c r="IF72"/>
  <c r="IG72" s="1"/>
  <c r="IC73"/>
  <c r="ID73" s="1"/>
  <c r="IF12"/>
  <c r="IG12" s="1"/>
  <c r="IC13"/>
  <c r="ID13" s="1"/>
  <c r="IE13" s="1"/>
  <c r="IF14"/>
  <c r="IG14" s="1"/>
  <c r="IC15"/>
  <c r="ID15" s="1"/>
  <c r="IF16"/>
  <c r="IG16" s="1"/>
  <c r="IC17"/>
  <c r="ID17" s="1"/>
  <c r="IF18"/>
  <c r="IG18" s="1"/>
  <c r="IC19"/>
  <c r="ID19" s="1"/>
  <c r="IF20"/>
  <c r="IG20" s="1"/>
  <c r="IC21"/>
  <c r="ID21" s="1"/>
  <c r="IF22"/>
  <c r="IG22" s="1"/>
  <c r="IC23"/>
  <c r="ID23" s="1"/>
  <c r="IF44"/>
  <c r="IG44" s="1"/>
  <c r="IC45"/>
  <c r="ID45" s="1"/>
  <c r="IE45" s="1"/>
  <c r="IF46"/>
  <c r="IG46" s="1"/>
  <c r="IC47"/>
  <c r="ID47" s="1"/>
  <c r="IF48"/>
  <c r="IG48" s="1"/>
  <c r="IC49"/>
  <c r="ID49" s="1"/>
  <c r="IF50"/>
  <c r="IG50" s="1"/>
  <c r="IC51"/>
  <c r="ID51" s="1"/>
  <c r="IF52"/>
  <c r="IG52" s="1"/>
  <c r="IC53"/>
  <c r="ID53" s="1"/>
  <c r="IF54"/>
  <c r="IG54" s="1"/>
  <c r="IC55"/>
  <c r="ID55" s="1"/>
  <c r="IF76"/>
  <c r="IG76" s="1"/>
  <c r="IC77"/>
  <c r="ID77" s="1"/>
  <c r="IE77" s="1"/>
  <c r="IG77" s="1"/>
  <c r="IF78"/>
  <c r="IG78" s="1"/>
  <c r="IC79"/>
  <c r="ID79" s="1"/>
  <c r="IF80"/>
  <c r="IG80" s="1"/>
  <c r="IC81"/>
  <c r="ID81" s="1"/>
  <c r="IF82"/>
  <c r="IG82" s="1"/>
  <c r="IC83"/>
  <c r="ID83" s="1"/>
  <c r="IF84"/>
  <c r="IG84" s="1"/>
  <c r="IC85"/>
  <c r="ID85" s="1"/>
  <c r="IF86"/>
  <c r="IG86" s="1"/>
  <c r="IC87"/>
  <c r="ID87" s="1"/>
  <c r="HX10"/>
  <c r="HX88"/>
  <c r="HX24"/>
  <c r="HX42"/>
  <c r="HX56"/>
  <c r="HX74"/>
  <c r="HV41"/>
  <c r="HW41" s="1"/>
  <c r="HV39"/>
  <c r="HW39" s="1"/>
  <c r="HV37"/>
  <c r="HW37" s="1"/>
  <c r="HV35"/>
  <c r="HW35" s="1"/>
  <c r="HV33"/>
  <c r="HW33" s="1"/>
  <c r="HV31"/>
  <c r="HW31" s="1"/>
  <c r="HV29"/>
  <c r="HS72"/>
  <c r="HT72" s="1"/>
  <c r="HS70"/>
  <c r="HT70" s="1"/>
  <c r="HS68"/>
  <c r="HT68" s="1"/>
  <c r="HS66"/>
  <c r="HT66" s="1"/>
  <c r="HS64"/>
  <c r="HT64" s="1"/>
  <c r="HS62"/>
  <c r="HT62" s="1"/>
  <c r="HS60"/>
  <c r="HT60" s="1"/>
  <c r="HU58"/>
  <c r="HW58" s="1"/>
  <c r="HW15"/>
  <c r="HW17"/>
  <c r="HW19"/>
  <c r="HW21"/>
  <c r="HW23"/>
  <c r="HW25"/>
  <c r="HV28"/>
  <c r="HS29"/>
  <c r="HT29" s="1"/>
  <c r="HU29" s="1"/>
  <c r="HV30"/>
  <c r="HS31"/>
  <c r="HT31" s="1"/>
  <c r="HV32"/>
  <c r="HW32" s="1"/>
  <c r="HS33"/>
  <c r="HT33" s="1"/>
  <c r="HV34"/>
  <c r="HS35"/>
  <c r="HT35" s="1"/>
  <c r="HV36"/>
  <c r="HW36" s="1"/>
  <c r="HS37"/>
  <c r="HT37" s="1"/>
  <c r="HV38"/>
  <c r="HS39"/>
  <c r="HT39" s="1"/>
  <c r="HV40"/>
  <c r="HW40" s="1"/>
  <c r="HW79"/>
  <c r="HW81"/>
  <c r="HW83"/>
  <c r="HW85"/>
  <c r="HW87"/>
  <c r="HW89"/>
  <c r="HS40"/>
  <c r="HT40" s="1"/>
  <c r="HS38"/>
  <c r="HT38" s="1"/>
  <c r="HS36"/>
  <c r="HT36" s="1"/>
  <c r="HS34"/>
  <c r="HT34" s="1"/>
  <c r="HS32"/>
  <c r="HT32" s="1"/>
  <c r="HS30"/>
  <c r="HT30" s="1"/>
  <c r="HS28"/>
  <c r="HT28" s="1"/>
  <c r="HU26"/>
  <c r="HW26" s="1"/>
  <c r="HW90" s="1"/>
  <c r="HV73"/>
  <c r="HW73" s="1"/>
  <c r="HV71"/>
  <c r="HW71" s="1"/>
  <c r="HV69"/>
  <c r="HW69" s="1"/>
  <c r="HV67"/>
  <c r="HW67" s="1"/>
  <c r="HV65"/>
  <c r="HW65" s="1"/>
  <c r="HV63"/>
  <c r="HW63" s="1"/>
  <c r="HV61"/>
  <c r="HW30"/>
  <c r="HW34"/>
  <c r="HW38"/>
  <c r="HX47"/>
  <c r="HX49"/>
  <c r="HX51"/>
  <c r="HX53"/>
  <c r="HX55"/>
  <c r="HX57"/>
  <c r="HV60"/>
  <c r="HS61"/>
  <c r="HT61" s="1"/>
  <c r="HU61" s="1"/>
  <c r="HV62"/>
  <c r="HW62" s="1"/>
  <c r="HS63"/>
  <c r="HT63" s="1"/>
  <c r="HV64"/>
  <c r="HW64" s="1"/>
  <c r="HS65"/>
  <c r="HT65" s="1"/>
  <c r="HV66"/>
  <c r="HW66" s="1"/>
  <c r="HS67"/>
  <c r="HT67" s="1"/>
  <c r="HV68"/>
  <c r="HW68" s="1"/>
  <c r="HS69"/>
  <c r="HT69" s="1"/>
  <c r="HV70"/>
  <c r="HW70" s="1"/>
  <c r="HS71"/>
  <c r="HT71" s="1"/>
  <c r="HV72"/>
  <c r="HW72" s="1"/>
  <c r="HS73"/>
  <c r="HT73" s="1"/>
  <c r="HV12"/>
  <c r="HS13"/>
  <c r="HT13" s="1"/>
  <c r="HU13" s="1"/>
  <c r="HW13" s="1"/>
  <c r="HV14"/>
  <c r="HW14" s="1"/>
  <c r="HS15"/>
  <c r="HT15" s="1"/>
  <c r="HV16"/>
  <c r="HW16" s="1"/>
  <c r="HS17"/>
  <c r="HT17" s="1"/>
  <c r="HV18"/>
  <c r="HW18" s="1"/>
  <c r="HS19"/>
  <c r="HT19" s="1"/>
  <c r="HV20"/>
  <c r="HW20" s="1"/>
  <c r="HS21"/>
  <c r="HT21" s="1"/>
  <c r="HV22"/>
  <c r="HW22" s="1"/>
  <c r="HS23"/>
  <c r="HT23" s="1"/>
  <c r="HV44"/>
  <c r="HS45"/>
  <c r="HT45" s="1"/>
  <c r="HU45" s="1"/>
  <c r="HW45" s="1"/>
  <c r="HX45" s="1"/>
  <c r="HV46"/>
  <c r="HW46" s="1"/>
  <c r="HS47"/>
  <c r="HT47" s="1"/>
  <c r="HV48"/>
  <c r="HW48" s="1"/>
  <c r="HS49"/>
  <c r="HT49" s="1"/>
  <c r="HV50"/>
  <c r="HW50" s="1"/>
  <c r="HS51"/>
  <c r="HT51" s="1"/>
  <c r="HV52"/>
  <c r="HW52" s="1"/>
  <c r="HS53"/>
  <c r="HT53" s="1"/>
  <c r="HV54"/>
  <c r="HW54" s="1"/>
  <c r="HS55"/>
  <c r="HT55" s="1"/>
  <c r="HV76"/>
  <c r="HW76" s="1"/>
  <c r="HS77"/>
  <c r="HT77" s="1"/>
  <c r="HU77" s="1"/>
  <c r="HW77" s="1"/>
  <c r="HV78"/>
  <c r="HW78" s="1"/>
  <c r="HS79"/>
  <c r="HT79" s="1"/>
  <c r="HV80"/>
  <c r="HW80" s="1"/>
  <c r="HS81"/>
  <c r="HT81" s="1"/>
  <c r="HV82"/>
  <c r="HW82" s="1"/>
  <c r="HS83"/>
  <c r="HT83" s="1"/>
  <c r="HV84"/>
  <c r="HW84" s="1"/>
  <c r="HS85"/>
  <c r="HT85" s="1"/>
  <c r="HV86"/>
  <c r="HW86" s="1"/>
  <c r="HS87"/>
  <c r="HT87" s="1"/>
  <c r="HN26"/>
  <c r="HN40"/>
  <c r="HN72"/>
  <c r="HN58"/>
  <c r="HL25"/>
  <c r="HM25" s="1"/>
  <c r="HL23"/>
  <c r="HM23" s="1"/>
  <c r="HL21"/>
  <c r="HM21" s="1"/>
  <c r="HL19"/>
  <c r="HM19" s="1"/>
  <c r="HL17"/>
  <c r="HM17" s="1"/>
  <c r="HL15"/>
  <c r="HM15" s="1"/>
  <c r="HL13"/>
  <c r="HI56"/>
  <c r="HJ56" s="1"/>
  <c r="HI54"/>
  <c r="HJ54" s="1"/>
  <c r="HI52"/>
  <c r="HJ52" s="1"/>
  <c r="HI50"/>
  <c r="HJ50" s="1"/>
  <c r="HI48"/>
  <c r="HJ48" s="1"/>
  <c r="HI46"/>
  <c r="HJ46" s="1"/>
  <c r="HI44"/>
  <c r="HJ44" s="1"/>
  <c r="HK42"/>
  <c r="HM42" s="1"/>
  <c r="HL89"/>
  <c r="HM89" s="1"/>
  <c r="HL87"/>
  <c r="HM87" s="1"/>
  <c r="HL85"/>
  <c r="HM85" s="1"/>
  <c r="HL83"/>
  <c r="HM83" s="1"/>
  <c r="HL81"/>
  <c r="HM81" s="1"/>
  <c r="HL79"/>
  <c r="HM79" s="1"/>
  <c r="HL77"/>
  <c r="HL12"/>
  <c r="HI13"/>
  <c r="HJ13" s="1"/>
  <c r="HK13" s="1"/>
  <c r="HL14"/>
  <c r="HM14" s="1"/>
  <c r="HI15"/>
  <c r="HJ15" s="1"/>
  <c r="HL16"/>
  <c r="HI17"/>
  <c r="HJ17" s="1"/>
  <c r="HL18"/>
  <c r="HM18" s="1"/>
  <c r="HI19"/>
  <c r="HJ19" s="1"/>
  <c r="HL20"/>
  <c r="HI21"/>
  <c r="HJ21" s="1"/>
  <c r="HL22"/>
  <c r="HM22" s="1"/>
  <c r="HI23"/>
  <c r="HJ23" s="1"/>
  <c r="HL24"/>
  <c r="HM63"/>
  <c r="HM65"/>
  <c r="HM67"/>
  <c r="HM69"/>
  <c r="HM71"/>
  <c r="HM73"/>
  <c r="HL76"/>
  <c r="HI77"/>
  <c r="HJ77" s="1"/>
  <c r="HK77" s="1"/>
  <c r="HL78"/>
  <c r="HI79"/>
  <c r="HJ79" s="1"/>
  <c r="HL80"/>
  <c r="HI81"/>
  <c r="HJ81" s="1"/>
  <c r="HL82"/>
  <c r="HI83"/>
  <c r="HJ83" s="1"/>
  <c r="HL84"/>
  <c r="HI85"/>
  <c r="HJ85" s="1"/>
  <c r="HL86"/>
  <c r="HI87"/>
  <c r="HJ87" s="1"/>
  <c r="HL88"/>
  <c r="HI24"/>
  <c r="HJ24" s="1"/>
  <c r="HI22"/>
  <c r="HJ22" s="1"/>
  <c r="HI20"/>
  <c r="HJ20" s="1"/>
  <c r="HI18"/>
  <c r="HJ18" s="1"/>
  <c r="HI16"/>
  <c r="HJ16" s="1"/>
  <c r="HI14"/>
  <c r="HJ14" s="1"/>
  <c r="HI12"/>
  <c r="HJ12" s="1"/>
  <c r="HK10"/>
  <c r="HM10" s="1"/>
  <c r="HL57"/>
  <c r="HM57" s="1"/>
  <c r="HL55"/>
  <c r="HM55" s="1"/>
  <c r="HL53"/>
  <c r="HM53" s="1"/>
  <c r="HL51"/>
  <c r="HM51" s="1"/>
  <c r="HL49"/>
  <c r="HM49" s="1"/>
  <c r="HL47"/>
  <c r="HM47" s="1"/>
  <c r="HL45"/>
  <c r="HM45" s="1"/>
  <c r="HI88"/>
  <c r="HJ88" s="1"/>
  <c r="HI86"/>
  <c r="HJ86" s="1"/>
  <c r="HI84"/>
  <c r="HJ84" s="1"/>
  <c r="HI82"/>
  <c r="HJ82" s="1"/>
  <c r="HI80"/>
  <c r="HJ80" s="1"/>
  <c r="HI78"/>
  <c r="HJ78" s="1"/>
  <c r="HI76"/>
  <c r="HJ76" s="1"/>
  <c r="HK74"/>
  <c r="HM74" s="1"/>
  <c r="HM16"/>
  <c r="HM20"/>
  <c r="HM24"/>
  <c r="HL44"/>
  <c r="HL46"/>
  <c r="HM46" s="1"/>
  <c r="HL48"/>
  <c r="HM48" s="1"/>
  <c r="HL50"/>
  <c r="HM50" s="1"/>
  <c r="HL52"/>
  <c r="HM52" s="1"/>
  <c r="HL54"/>
  <c r="HM54" s="1"/>
  <c r="HL56"/>
  <c r="HM56" s="1"/>
  <c r="HM78"/>
  <c r="HM80"/>
  <c r="HM82"/>
  <c r="HM84"/>
  <c r="HM86"/>
  <c r="HM88"/>
  <c r="HL28"/>
  <c r="HI29"/>
  <c r="HJ29" s="1"/>
  <c r="HK29" s="1"/>
  <c r="HL30"/>
  <c r="HM30" s="1"/>
  <c r="HI31"/>
  <c r="HJ31" s="1"/>
  <c r="HL32"/>
  <c r="HM32" s="1"/>
  <c r="HI33"/>
  <c r="HJ33" s="1"/>
  <c r="HL34"/>
  <c r="HM34" s="1"/>
  <c r="HI35"/>
  <c r="HJ35" s="1"/>
  <c r="HL36"/>
  <c r="HM36" s="1"/>
  <c r="HI37"/>
  <c r="HJ37" s="1"/>
  <c r="HL38"/>
  <c r="HM38" s="1"/>
  <c r="HI39"/>
  <c r="HJ39" s="1"/>
  <c r="HL60"/>
  <c r="HI61"/>
  <c r="HJ61" s="1"/>
  <c r="HK61" s="1"/>
  <c r="HM61" s="1"/>
  <c r="HL62"/>
  <c r="HM62" s="1"/>
  <c r="HI63"/>
  <c r="HJ63" s="1"/>
  <c r="HL64"/>
  <c r="HM64" s="1"/>
  <c r="HI65"/>
  <c r="HJ65" s="1"/>
  <c r="HL66"/>
  <c r="HM66" s="1"/>
  <c r="HI67"/>
  <c r="HJ67" s="1"/>
  <c r="HL68"/>
  <c r="HM68" s="1"/>
  <c r="HI69"/>
  <c r="HJ69" s="1"/>
  <c r="HL70"/>
  <c r="HM70" s="1"/>
  <c r="HI71"/>
  <c r="HJ71" s="1"/>
  <c r="HC41"/>
  <c r="HC73"/>
  <c r="HC24"/>
  <c r="HC56"/>
  <c r="HC88"/>
  <c r="HA10"/>
  <c r="HC10" s="1"/>
  <c r="GY12"/>
  <c r="GZ12" s="1"/>
  <c r="HB13"/>
  <c r="GY14"/>
  <c r="GZ14" s="1"/>
  <c r="HB15"/>
  <c r="HC15" s="1"/>
  <c r="GY16"/>
  <c r="GZ16" s="1"/>
  <c r="HB17"/>
  <c r="HC17" s="1"/>
  <c r="GY18"/>
  <c r="GZ18" s="1"/>
  <c r="HB19"/>
  <c r="HC19" s="1"/>
  <c r="GY20"/>
  <c r="GZ20" s="1"/>
  <c r="HB21"/>
  <c r="HC21" s="1"/>
  <c r="GY22"/>
  <c r="GZ22" s="1"/>
  <c r="HB23"/>
  <c r="HC23" s="1"/>
  <c r="GY24"/>
  <c r="GZ24" s="1"/>
  <c r="HB25"/>
  <c r="HC25" s="1"/>
  <c r="HB28"/>
  <c r="GY29"/>
  <c r="GZ29" s="1"/>
  <c r="HA29" s="1"/>
  <c r="HB30"/>
  <c r="HC30" s="1"/>
  <c r="GY31"/>
  <c r="GZ31" s="1"/>
  <c r="HB32"/>
  <c r="HC32" s="1"/>
  <c r="GY33"/>
  <c r="GZ33" s="1"/>
  <c r="HB34"/>
  <c r="HC34" s="1"/>
  <c r="GY35"/>
  <c r="GZ35" s="1"/>
  <c r="HB36"/>
  <c r="HC36" s="1"/>
  <c r="GY37"/>
  <c r="GZ37" s="1"/>
  <c r="HB38"/>
  <c r="HC38" s="1"/>
  <c r="GY39"/>
  <c r="GZ39" s="1"/>
  <c r="HB40"/>
  <c r="HC40" s="1"/>
  <c r="GY41"/>
  <c r="GZ41" s="1"/>
  <c r="HA42"/>
  <c r="HC42" s="1"/>
  <c r="GY44"/>
  <c r="GZ44" s="1"/>
  <c r="HB45"/>
  <c r="GY46"/>
  <c r="GZ46" s="1"/>
  <c r="HB47"/>
  <c r="HC47" s="1"/>
  <c r="GY48"/>
  <c r="GZ48" s="1"/>
  <c r="HB49"/>
  <c r="HC49" s="1"/>
  <c r="GY50"/>
  <c r="GZ50" s="1"/>
  <c r="HB51"/>
  <c r="HC51" s="1"/>
  <c r="GY52"/>
  <c r="GZ52" s="1"/>
  <c r="HB53"/>
  <c r="HC53" s="1"/>
  <c r="GY54"/>
  <c r="GZ54" s="1"/>
  <c r="HB55"/>
  <c r="HC55" s="1"/>
  <c r="GY56"/>
  <c r="GZ56" s="1"/>
  <c r="HB57"/>
  <c r="HC57" s="1"/>
  <c r="HB60"/>
  <c r="GY61"/>
  <c r="GZ61" s="1"/>
  <c r="HA61" s="1"/>
  <c r="HB62"/>
  <c r="HC62" s="1"/>
  <c r="GY63"/>
  <c r="GZ63" s="1"/>
  <c r="HB64"/>
  <c r="HC64" s="1"/>
  <c r="GY65"/>
  <c r="GZ65" s="1"/>
  <c r="HB66"/>
  <c r="HC66" s="1"/>
  <c r="GY67"/>
  <c r="GZ67" s="1"/>
  <c r="HB68"/>
  <c r="HC68" s="1"/>
  <c r="GY69"/>
  <c r="GZ69" s="1"/>
  <c r="HB70"/>
  <c r="HC70" s="1"/>
  <c r="GY71"/>
  <c r="GZ71" s="1"/>
  <c r="HB72"/>
  <c r="HC72" s="1"/>
  <c r="GY73"/>
  <c r="GZ73" s="1"/>
  <c r="HA74"/>
  <c r="HC74" s="1"/>
  <c r="GY76"/>
  <c r="GZ76" s="1"/>
  <c r="HB77"/>
  <c r="GY78"/>
  <c r="GZ78" s="1"/>
  <c r="HB79"/>
  <c r="HC79" s="1"/>
  <c r="GY80"/>
  <c r="GZ80" s="1"/>
  <c r="HB81"/>
  <c r="HC81" s="1"/>
  <c r="GY82"/>
  <c r="GZ82" s="1"/>
  <c r="HB83"/>
  <c r="HC83" s="1"/>
  <c r="GY84"/>
  <c r="GZ84" s="1"/>
  <c r="HB85"/>
  <c r="HC85" s="1"/>
  <c r="GY86"/>
  <c r="GZ86" s="1"/>
  <c r="HB87"/>
  <c r="HC87" s="1"/>
  <c r="GY88"/>
  <c r="GZ88" s="1"/>
  <c r="HB89"/>
  <c r="HC89" s="1"/>
  <c r="HB12"/>
  <c r="GY13"/>
  <c r="GZ13" s="1"/>
  <c r="HA13" s="1"/>
  <c r="HB14"/>
  <c r="HC14" s="1"/>
  <c r="GY15"/>
  <c r="GZ15" s="1"/>
  <c r="HB16"/>
  <c r="HC16" s="1"/>
  <c r="GY17"/>
  <c r="GZ17" s="1"/>
  <c r="HB18"/>
  <c r="HC18" s="1"/>
  <c r="GY19"/>
  <c r="GZ19" s="1"/>
  <c r="HB20"/>
  <c r="HC20" s="1"/>
  <c r="GY21"/>
  <c r="GZ21" s="1"/>
  <c r="HB22"/>
  <c r="HC22" s="1"/>
  <c r="GY23"/>
  <c r="GZ23" s="1"/>
  <c r="HA26"/>
  <c r="HC26" s="1"/>
  <c r="GY28"/>
  <c r="GZ28" s="1"/>
  <c r="HB29"/>
  <c r="HC29" s="1"/>
  <c r="GY30"/>
  <c r="GZ30" s="1"/>
  <c r="HB31"/>
  <c r="HC31" s="1"/>
  <c r="GY32"/>
  <c r="GZ32" s="1"/>
  <c r="HB33"/>
  <c r="HC33" s="1"/>
  <c r="GY34"/>
  <c r="GZ34" s="1"/>
  <c r="HB35"/>
  <c r="HC35" s="1"/>
  <c r="GY36"/>
  <c r="GZ36" s="1"/>
  <c r="HB37"/>
  <c r="HC37" s="1"/>
  <c r="GY38"/>
  <c r="GZ38" s="1"/>
  <c r="HB39"/>
  <c r="HC39" s="1"/>
  <c r="HB44"/>
  <c r="GY45"/>
  <c r="GZ45" s="1"/>
  <c r="HA45" s="1"/>
  <c r="HB46"/>
  <c r="HC46" s="1"/>
  <c r="GY47"/>
  <c r="GZ47" s="1"/>
  <c r="HB48"/>
  <c r="HC48" s="1"/>
  <c r="GY49"/>
  <c r="GZ49" s="1"/>
  <c r="HB50"/>
  <c r="HC50" s="1"/>
  <c r="GY51"/>
  <c r="GZ51" s="1"/>
  <c r="HB52"/>
  <c r="HC52" s="1"/>
  <c r="GY53"/>
  <c r="GZ53" s="1"/>
  <c r="HB54"/>
  <c r="HC54" s="1"/>
  <c r="GY55"/>
  <c r="GZ55" s="1"/>
  <c r="HA58"/>
  <c r="HC58" s="1"/>
  <c r="GY60"/>
  <c r="GZ60" s="1"/>
  <c r="HB61"/>
  <c r="HC61" s="1"/>
  <c r="GY62"/>
  <c r="GZ62" s="1"/>
  <c r="HB63"/>
  <c r="HC63" s="1"/>
  <c r="GY64"/>
  <c r="GZ64" s="1"/>
  <c r="HB65"/>
  <c r="HC65" s="1"/>
  <c r="GY66"/>
  <c r="GZ66" s="1"/>
  <c r="HB67"/>
  <c r="HC67" s="1"/>
  <c r="GY68"/>
  <c r="GZ68" s="1"/>
  <c r="HB69"/>
  <c r="HC69" s="1"/>
  <c r="GY70"/>
  <c r="GZ70" s="1"/>
  <c r="HB71"/>
  <c r="HC71" s="1"/>
  <c r="HB76"/>
  <c r="GY77"/>
  <c r="GZ77" s="1"/>
  <c r="HA77" s="1"/>
  <c r="HB78"/>
  <c r="HC78" s="1"/>
  <c r="GY79"/>
  <c r="GZ79" s="1"/>
  <c r="HB80"/>
  <c r="HC80" s="1"/>
  <c r="GY81"/>
  <c r="GZ81" s="1"/>
  <c r="HB82"/>
  <c r="HC82" s="1"/>
  <c r="GY83"/>
  <c r="GZ83" s="1"/>
  <c r="HB84"/>
  <c r="HC84" s="1"/>
  <c r="GY85"/>
  <c r="GZ85" s="1"/>
  <c r="HB86"/>
  <c r="HC86" s="1"/>
  <c r="GY87"/>
  <c r="GZ87" s="1"/>
  <c r="GS41"/>
  <c r="GS73"/>
  <c r="GS24"/>
  <c r="GS56"/>
  <c r="GS88"/>
  <c r="GQ10"/>
  <c r="GS10" s="1"/>
  <c r="GO12"/>
  <c r="GP12" s="1"/>
  <c r="GR13"/>
  <c r="GS13" s="1"/>
  <c r="GO14"/>
  <c r="GP14" s="1"/>
  <c r="GR15"/>
  <c r="GS15" s="1"/>
  <c r="GO16"/>
  <c r="GP16" s="1"/>
  <c r="GR17"/>
  <c r="GS17" s="1"/>
  <c r="GO18"/>
  <c r="GP18" s="1"/>
  <c r="GQ18" s="1"/>
  <c r="GR19"/>
  <c r="GS19" s="1"/>
  <c r="GO20"/>
  <c r="GP20" s="1"/>
  <c r="GR21"/>
  <c r="GS21" s="1"/>
  <c r="GO22"/>
  <c r="GP22" s="1"/>
  <c r="GR23"/>
  <c r="GS23" s="1"/>
  <c r="GO24"/>
  <c r="GP24" s="1"/>
  <c r="GR25"/>
  <c r="GS25" s="1"/>
  <c r="GR28"/>
  <c r="GS28" s="1"/>
  <c r="GO29"/>
  <c r="GP29" s="1"/>
  <c r="GR30"/>
  <c r="GS30" s="1"/>
  <c r="GO31"/>
  <c r="GP31" s="1"/>
  <c r="GR32"/>
  <c r="GS32" s="1"/>
  <c r="GO33"/>
  <c r="GP33" s="1"/>
  <c r="GR34"/>
  <c r="GO35"/>
  <c r="GP35" s="1"/>
  <c r="GR36"/>
  <c r="GS36" s="1"/>
  <c r="GO37"/>
  <c r="GP37" s="1"/>
  <c r="GR38"/>
  <c r="GS38" s="1"/>
  <c r="GO39"/>
  <c r="GP39" s="1"/>
  <c r="GR40"/>
  <c r="GS40" s="1"/>
  <c r="GO41"/>
  <c r="GP41" s="1"/>
  <c r="GQ42"/>
  <c r="GS42" s="1"/>
  <c r="GO44"/>
  <c r="GP44" s="1"/>
  <c r="GR45"/>
  <c r="GS45" s="1"/>
  <c r="GO46"/>
  <c r="GP46" s="1"/>
  <c r="GR47"/>
  <c r="GS47" s="1"/>
  <c r="GO48"/>
  <c r="GP48" s="1"/>
  <c r="GR49"/>
  <c r="GS49" s="1"/>
  <c r="GO50"/>
  <c r="GP50" s="1"/>
  <c r="GQ50" s="1"/>
  <c r="GR51"/>
  <c r="GS51" s="1"/>
  <c r="GO52"/>
  <c r="GP52" s="1"/>
  <c r="GR53"/>
  <c r="GS53" s="1"/>
  <c r="GO54"/>
  <c r="GP54" s="1"/>
  <c r="GR55"/>
  <c r="GS55" s="1"/>
  <c r="GO56"/>
  <c r="GP56" s="1"/>
  <c r="GR57"/>
  <c r="GS57" s="1"/>
  <c r="GR60"/>
  <c r="GS60" s="1"/>
  <c r="GO61"/>
  <c r="GP61" s="1"/>
  <c r="GR62"/>
  <c r="GS62" s="1"/>
  <c r="GO63"/>
  <c r="GP63" s="1"/>
  <c r="GR64"/>
  <c r="GS64" s="1"/>
  <c r="GO65"/>
  <c r="GP65" s="1"/>
  <c r="GR66"/>
  <c r="GO67"/>
  <c r="GP67" s="1"/>
  <c r="GR68"/>
  <c r="GS68" s="1"/>
  <c r="GO69"/>
  <c r="GP69" s="1"/>
  <c r="GR70"/>
  <c r="GS70" s="1"/>
  <c r="GO71"/>
  <c r="GP71" s="1"/>
  <c r="GR72"/>
  <c r="GS72" s="1"/>
  <c r="GO73"/>
  <c r="GP73" s="1"/>
  <c r="GQ74"/>
  <c r="GS74" s="1"/>
  <c r="GO76"/>
  <c r="GP76" s="1"/>
  <c r="GR77"/>
  <c r="GS77" s="1"/>
  <c r="GO78"/>
  <c r="GP78" s="1"/>
  <c r="GR79"/>
  <c r="GS79" s="1"/>
  <c r="GO80"/>
  <c r="GP80" s="1"/>
  <c r="GR81"/>
  <c r="GS81" s="1"/>
  <c r="GO82"/>
  <c r="GP82" s="1"/>
  <c r="GQ82" s="1"/>
  <c r="GR83"/>
  <c r="GS83" s="1"/>
  <c r="GO84"/>
  <c r="GP84" s="1"/>
  <c r="GR85"/>
  <c r="GS85" s="1"/>
  <c r="GO86"/>
  <c r="GP86" s="1"/>
  <c r="GR87"/>
  <c r="GS87" s="1"/>
  <c r="GO88"/>
  <c r="GP88" s="1"/>
  <c r="GR89"/>
  <c r="GS89" s="1"/>
  <c r="GR12"/>
  <c r="GS12" s="1"/>
  <c r="GO13"/>
  <c r="GP13" s="1"/>
  <c r="GR14"/>
  <c r="GS14" s="1"/>
  <c r="GO15"/>
  <c r="GP15" s="1"/>
  <c r="GR16"/>
  <c r="GS16" s="1"/>
  <c r="GO17"/>
  <c r="GP17" s="1"/>
  <c r="GR18"/>
  <c r="GS18" s="1"/>
  <c r="GO19"/>
  <c r="GP19" s="1"/>
  <c r="GR20"/>
  <c r="GS20" s="1"/>
  <c r="GO21"/>
  <c r="GP21" s="1"/>
  <c r="GR22"/>
  <c r="GS22" s="1"/>
  <c r="GO23"/>
  <c r="GP23" s="1"/>
  <c r="GQ26"/>
  <c r="GS26" s="1"/>
  <c r="GO28"/>
  <c r="GP28" s="1"/>
  <c r="GR29"/>
  <c r="GS29" s="1"/>
  <c r="GO30"/>
  <c r="GP30" s="1"/>
  <c r="GR31"/>
  <c r="GS31" s="1"/>
  <c r="GO32"/>
  <c r="GP32" s="1"/>
  <c r="GR33"/>
  <c r="GS33" s="1"/>
  <c r="GO34"/>
  <c r="GP34" s="1"/>
  <c r="GQ34" s="1"/>
  <c r="GR35"/>
  <c r="GS35" s="1"/>
  <c r="GO36"/>
  <c r="GP36" s="1"/>
  <c r="GR37"/>
  <c r="GS37" s="1"/>
  <c r="GO38"/>
  <c r="GP38" s="1"/>
  <c r="GR39"/>
  <c r="GS39" s="1"/>
  <c r="GR44"/>
  <c r="GS44" s="1"/>
  <c r="GO45"/>
  <c r="GP45" s="1"/>
  <c r="GR46"/>
  <c r="GS46" s="1"/>
  <c r="GO47"/>
  <c r="GP47" s="1"/>
  <c r="GR48"/>
  <c r="GS48" s="1"/>
  <c r="GO49"/>
  <c r="GP49" s="1"/>
  <c r="GR50"/>
  <c r="GS50" s="1"/>
  <c r="GO51"/>
  <c r="GP51" s="1"/>
  <c r="GR52"/>
  <c r="GS52" s="1"/>
  <c r="GO53"/>
  <c r="GP53" s="1"/>
  <c r="GR54"/>
  <c r="GS54" s="1"/>
  <c r="GO55"/>
  <c r="GP55" s="1"/>
  <c r="GQ58"/>
  <c r="GS58" s="1"/>
  <c r="GO60"/>
  <c r="GP60" s="1"/>
  <c r="GR61"/>
  <c r="GS61" s="1"/>
  <c r="GO62"/>
  <c r="GP62" s="1"/>
  <c r="GR63"/>
  <c r="GS63" s="1"/>
  <c r="GO64"/>
  <c r="GP64" s="1"/>
  <c r="GR65"/>
  <c r="GS65" s="1"/>
  <c r="GO66"/>
  <c r="GP66" s="1"/>
  <c r="GQ66" s="1"/>
  <c r="GR67"/>
  <c r="GS67" s="1"/>
  <c r="GO68"/>
  <c r="GP68" s="1"/>
  <c r="GR69"/>
  <c r="GS69" s="1"/>
  <c r="GO70"/>
  <c r="GP70" s="1"/>
  <c r="GR71"/>
  <c r="GS71" s="1"/>
  <c r="GR76"/>
  <c r="GS76" s="1"/>
  <c r="GO77"/>
  <c r="GP77" s="1"/>
  <c r="GR78"/>
  <c r="GS78" s="1"/>
  <c r="GO79"/>
  <c r="GP79" s="1"/>
  <c r="GR80"/>
  <c r="GS80" s="1"/>
  <c r="GO81"/>
  <c r="GP81" s="1"/>
  <c r="GR82"/>
  <c r="GS82" s="1"/>
  <c r="GO83"/>
  <c r="GP83" s="1"/>
  <c r="GR84"/>
  <c r="GS84" s="1"/>
  <c r="GO85"/>
  <c r="GP85" s="1"/>
  <c r="GR86"/>
  <c r="GS86" s="1"/>
  <c r="GO87"/>
  <c r="GP87" s="1"/>
  <c r="GJ42"/>
  <c r="GJ47"/>
  <c r="GJ49"/>
  <c r="GJ51"/>
  <c r="GJ53"/>
  <c r="GJ55"/>
  <c r="GJ57"/>
  <c r="GI24"/>
  <c r="GI41"/>
  <c r="GI88"/>
  <c r="GJ10"/>
  <c r="GJ74"/>
  <c r="GI56"/>
  <c r="GI73"/>
  <c r="GH28"/>
  <c r="GI28" s="1"/>
  <c r="GE29"/>
  <c r="GF29" s="1"/>
  <c r="GG29" s="1"/>
  <c r="GH30"/>
  <c r="GI30" s="1"/>
  <c r="GE31"/>
  <c r="GF31" s="1"/>
  <c r="GH32"/>
  <c r="GI32" s="1"/>
  <c r="GE33"/>
  <c r="GF33" s="1"/>
  <c r="GH34"/>
  <c r="GI34" s="1"/>
  <c r="GE35"/>
  <c r="GF35" s="1"/>
  <c r="GH36"/>
  <c r="GI36" s="1"/>
  <c r="GE37"/>
  <c r="GF37" s="1"/>
  <c r="GH38"/>
  <c r="GI38" s="1"/>
  <c r="GE39"/>
  <c r="GF39" s="1"/>
  <c r="GH40"/>
  <c r="GI40" s="1"/>
  <c r="GE41"/>
  <c r="GF41" s="1"/>
  <c r="GH60"/>
  <c r="GI60" s="1"/>
  <c r="GE61"/>
  <c r="GF61" s="1"/>
  <c r="GG61" s="1"/>
  <c r="GH62"/>
  <c r="GI62" s="1"/>
  <c r="GE63"/>
  <c r="GF63" s="1"/>
  <c r="GH64"/>
  <c r="GI64" s="1"/>
  <c r="GE65"/>
  <c r="GF65" s="1"/>
  <c r="GH66"/>
  <c r="GI66" s="1"/>
  <c r="GE67"/>
  <c r="GF67" s="1"/>
  <c r="GH68"/>
  <c r="GI68" s="1"/>
  <c r="GE69"/>
  <c r="GF69" s="1"/>
  <c r="GH70"/>
  <c r="GI70" s="1"/>
  <c r="GE71"/>
  <c r="GF71" s="1"/>
  <c r="GH72"/>
  <c r="GI72" s="1"/>
  <c r="GE73"/>
  <c r="GF73" s="1"/>
  <c r="GH12"/>
  <c r="GI12" s="1"/>
  <c r="GE13"/>
  <c r="GF13" s="1"/>
  <c r="GG13" s="1"/>
  <c r="GH14"/>
  <c r="GI14" s="1"/>
  <c r="GE15"/>
  <c r="GF15" s="1"/>
  <c r="GH16"/>
  <c r="GI16" s="1"/>
  <c r="GE17"/>
  <c r="GF17" s="1"/>
  <c r="GH18"/>
  <c r="GI18" s="1"/>
  <c r="GE19"/>
  <c r="GF19" s="1"/>
  <c r="GH20"/>
  <c r="GI20" s="1"/>
  <c r="GE21"/>
  <c r="GF21" s="1"/>
  <c r="GH22"/>
  <c r="GI22" s="1"/>
  <c r="GE23"/>
  <c r="GF23" s="1"/>
  <c r="GG26"/>
  <c r="GI26" s="1"/>
  <c r="GE28"/>
  <c r="GF28" s="1"/>
  <c r="GH29"/>
  <c r="GI29" s="1"/>
  <c r="GE30"/>
  <c r="GF30" s="1"/>
  <c r="GH31"/>
  <c r="GI31" s="1"/>
  <c r="GE32"/>
  <c r="GF32" s="1"/>
  <c r="GH33"/>
  <c r="GI33" s="1"/>
  <c r="GE34"/>
  <c r="GF34" s="1"/>
  <c r="GH35"/>
  <c r="GI35" s="1"/>
  <c r="GE36"/>
  <c r="GF36" s="1"/>
  <c r="GH37"/>
  <c r="GI37" s="1"/>
  <c r="GE38"/>
  <c r="GF38" s="1"/>
  <c r="GH39"/>
  <c r="GI39" s="1"/>
  <c r="GH44"/>
  <c r="GI44" s="1"/>
  <c r="GE45"/>
  <c r="GF45" s="1"/>
  <c r="GG45" s="1"/>
  <c r="GI45" s="1"/>
  <c r="GJ45" s="1"/>
  <c r="GH46"/>
  <c r="GI46" s="1"/>
  <c r="GE47"/>
  <c r="GF47" s="1"/>
  <c r="GH48"/>
  <c r="GI48" s="1"/>
  <c r="GE49"/>
  <c r="GF49" s="1"/>
  <c r="GH50"/>
  <c r="GI50" s="1"/>
  <c r="GE51"/>
  <c r="GF51" s="1"/>
  <c r="GH52"/>
  <c r="GI52" s="1"/>
  <c r="GE53"/>
  <c r="GF53" s="1"/>
  <c r="GH54"/>
  <c r="GI54" s="1"/>
  <c r="GE55"/>
  <c r="GF55" s="1"/>
  <c r="GG58"/>
  <c r="GI58" s="1"/>
  <c r="GE60"/>
  <c r="GF60" s="1"/>
  <c r="GH61"/>
  <c r="GI61" s="1"/>
  <c r="GE62"/>
  <c r="GF62" s="1"/>
  <c r="GH63"/>
  <c r="GI63" s="1"/>
  <c r="GE64"/>
  <c r="GF64" s="1"/>
  <c r="GH65"/>
  <c r="GI65" s="1"/>
  <c r="GE66"/>
  <c r="GF66" s="1"/>
  <c r="GH67"/>
  <c r="GI67" s="1"/>
  <c r="GE68"/>
  <c r="GF68" s="1"/>
  <c r="GH69"/>
  <c r="GI69" s="1"/>
  <c r="GE70"/>
  <c r="GF70" s="1"/>
  <c r="GH71"/>
  <c r="GI71" s="1"/>
  <c r="GH76"/>
  <c r="GI76" s="1"/>
  <c r="GE77"/>
  <c r="GF77" s="1"/>
  <c r="GG77" s="1"/>
  <c r="GH78"/>
  <c r="GI78" s="1"/>
  <c r="GE79"/>
  <c r="GF79" s="1"/>
  <c r="GH80"/>
  <c r="GI80" s="1"/>
  <c r="GE81"/>
  <c r="GF81" s="1"/>
  <c r="GH82"/>
  <c r="GI82" s="1"/>
  <c r="GE83"/>
  <c r="GF83" s="1"/>
  <c r="GH84"/>
  <c r="GI84" s="1"/>
  <c r="GE85"/>
  <c r="GF85" s="1"/>
  <c r="GH86"/>
  <c r="GI86" s="1"/>
  <c r="GE87"/>
  <c r="GF87" s="1"/>
  <c r="FZ24"/>
  <c r="FZ56"/>
  <c r="FZ88"/>
  <c r="FY41"/>
  <c r="FY73"/>
  <c r="FW10"/>
  <c r="FY10" s="1"/>
  <c r="FU12"/>
  <c r="FV12" s="1"/>
  <c r="FX13"/>
  <c r="FU14"/>
  <c r="FV14" s="1"/>
  <c r="FX15"/>
  <c r="FY15" s="1"/>
  <c r="FU16"/>
  <c r="FV16" s="1"/>
  <c r="FX17"/>
  <c r="FY17" s="1"/>
  <c r="FU18"/>
  <c r="FV18" s="1"/>
  <c r="FX19"/>
  <c r="FY19" s="1"/>
  <c r="FU20"/>
  <c r="FV20" s="1"/>
  <c r="FX21"/>
  <c r="FY21" s="1"/>
  <c r="FU22"/>
  <c r="FV22" s="1"/>
  <c r="FX23"/>
  <c r="FY23" s="1"/>
  <c r="FU24"/>
  <c r="FV24" s="1"/>
  <c r="FX25"/>
  <c r="FY25" s="1"/>
  <c r="FX28"/>
  <c r="FU29"/>
  <c r="FV29" s="1"/>
  <c r="FW29" s="1"/>
  <c r="FX30"/>
  <c r="FY30" s="1"/>
  <c r="FU31"/>
  <c r="FV31" s="1"/>
  <c r="FX32"/>
  <c r="FY32" s="1"/>
  <c r="FU33"/>
  <c r="FV33" s="1"/>
  <c r="FX34"/>
  <c r="FY34" s="1"/>
  <c r="FU35"/>
  <c r="FV35" s="1"/>
  <c r="FX36"/>
  <c r="FY36" s="1"/>
  <c r="FU37"/>
  <c r="FV37" s="1"/>
  <c r="FX38"/>
  <c r="FY38" s="1"/>
  <c r="FU39"/>
  <c r="FV39" s="1"/>
  <c r="FX40"/>
  <c r="FY40" s="1"/>
  <c r="FU41"/>
  <c r="FV41" s="1"/>
  <c r="FW42"/>
  <c r="FY42" s="1"/>
  <c r="FU44"/>
  <c r="FV44" s="1"/>
  <c r="FX45"/>
  <c r="FU46"/>
  <c r="FV46" s="1"/>
  <c r="FX47"/>
  <c r="FY47" s="1"/>
  <c r="FU48"/>
  <c r="FV48" s="1"/>
  <c r="FX49"/>
  <c r="FY49" s="1"/>
  <c r="FU50"/>
  <c r="FV50" s="1"/>
  <c r="FX51"/>
  <c r="FY51" s="1"/>
  <c r="FU52"/>
  <c r="FV52" s="1"/>
  <c r="FX53"/>
  <c r="FY53" s="1"/>
  <c r="FU54"/>
  <c r="FV54" s="1"/>
  <c r="FX55"/>
  <c r="FY55" s="1"/>
  <c r="FU56"/>
  <c r="FV56" s="1"/>
  <c r="FX57"/>
  <c r="FY57" s="1"/>
  <c r="FX60"/>
  <c r="FU61"/>
  <c r="FV61" s="1"/>
  <c r="FW61" s="1"/>
  <c r="FX62"/>
  <c r="FY62" s="1"/>
  <c r="FU63"/>
  <c r="FV63" s="1"/>
  <c r="FX64"/>
  <c r="FY64" s="1"/>
  <c r="FU65"/>
  <c r="FV65" s="1"/>
  <c r="FX66"/>
  <c r="FY66" s="1"/>
  <c r="FU67"/>
  <c r="FV67" s="1"/>
  <c r="FX68"/>
  <c r="FY68" s="1"/>
  <c r="FU69"/>
  <c r="FV69" s="1"/>
  <c r="FX70"/>
  <c r="FY70" s="1"/>
  <c r="FU71"/>
  <c r="FV71" s="1"/>
  <c r="FX72"/>
  <c r="FY72" s="1"/>
  <c r="FU73"/>
  <c r="FV73" s="1"/>
  <c r="FW74"/>
  <c r="FY74" s="1"/>
  <c r="FU76"/>
  <c r="FV76" s="1"/>
  <c r="FX77"/>
  <c r="FU78"/>
  <c r="FV78" s="1"/>
  <c r="FX79"/>
  <c r="FY79" s="1"/>
  <c r="FU80"/>
  <c r="FV80" s="1"/>
  <c r="FX81"/>
  <c r="FY81" s="1"/>
  <c r="FU82"/>
  <c r="FV82" s="1"/>
  <c r="FX83"/>
  <c r="FY83" s="1"/>
  <c r="FU84"/>
  <c r="FV84" s="1"/>
  <c r="FX85"/>
  <c r="FY85" s="1"/>
  <c r="FU86"/>
  <c r="FV86" s="1"/>
  <c r="FX87"/>
  <c r="FY87" s="1"/>
  <c r="FU88"/>
  <c r="FV88" s="1"/>
  <c r="FX89"/>
  <c r="FY89" s="1"/>
  <c r="FX12"/>
  <c r="FU13"/>
  <c r="FV13" s="1"/>
  <c r="FW13" s="1"/>
  <c r="FX14"/>
  <c r="FY14" s="1"/>
  <c r="FU15"/>
  <c r="FV15" s="1"/>
  <c r="FX16"/>
  <c r="FY16" s="1"/>
  <c r="FU17"/>
  <c r="FV17" s="1"/>
  <c r="FX18"/>
  <c r="FY18" s="1"/>
  <c r="FU19"/>
  <c r="FV19" s="1"/>
  <c r="FX20"/>
  <c r="FY20" s="1"/>
  <c r="FU21"/>
  <c r="FV21" s="1"/>
  <c r="FX22"/>
  <c r="FY22" s="1"/>
  <c r="FU23"/>
  <c r="FV23" s="1"/>
  <c r="FW26"/>
  <c r="FY26" s="1"/>
  <c r="FU28"/>
  <c r="FV28" s="1"/>
  <c r="FX29"/>
  <c r="FY29" s="1"/>
  <c r="FU30"/>
  <c r="FV30" s="1"/>
  <c r="FX31"/>
  <c r="FY31" s="1"/>
  <c r="FU32"/>
  <c r="FV32" s="1"/>
  <c r="FX33"/>
  <c r="FY33" s="1"/>
  <c r="FU34"/>
  <c r="FV34" s="1"/>
  <c r="FX35"/>
  <c r="FY35" s="1"/>
  <c r="FU36"/>
  <c r="FV36" s="1"/>
  <c r="FX37"/>
  <c r="FY37" s="1"/>
  <c r="FU38"/>
  <c r="FV38" s="1"/>
  <c r="FX39"/>
  <c r="FY39" s="1"/>
  <c r="FX44"/>
  <c r="FU45"/>
  <c r="FV45" s="1"/>
  <c r="FW45" s="1"/>
  <c r="FX46"/>
  <c r="FY46" s="1"/>
  <c r="FU47"/>
  <c r="FV47" s="1"/>
  <c r="FX48"/>
  <c r="FY48" s="1"/>
  <c r="FU49"/>
  <c r="FV49" s="1"/>
  <c r="FX50"/>
  <c r="FY50" s="1"/>
  <c r="FU51"/>
  <c r="FV51" s="1"/>
  <c r="FX52"/>
  <c r="FY52" s="1"/>
  <c r="FU53"/>
  <c r="FV53" s="1"/>
  <c r="FX54"/>
  <c r="FY54" s="1"/>
  <c r="FU55"/>
  <c r="FV55" s="1"/>
  <c r="FW58"/>
  <c r="FY58" s="1"/>
  <c r="FU60"/>
  <c r="FV60" s="1"/>
  <c r="FX61"/>
  <c r="FY61" s="1"/>
  <c r="FU62"/>
  <c r="FV62" s="1"/>
  <c r="FX63"/>
  <c r="FY63" s="1"/>
  <c r="FU64"/>
  <c r="FV64" s="1"/>
  <c r="FX65"/>
  <c r="FY65" s="1"/>
  <c r="FU66"/>
  <c r="FV66" s="1"/>
  <c r="FX67"/>
  <c r="FY67" s="1"/>
  <c r="FU68"/>
  <c r="FV68" s="1"/>
  <c r="FX69"/>
  <c r="FY69" s="1"/>
  <c r="FU70"/>
  <c r="FV70" s="1"/>
  <c r="FX71"/>
  <c r="FY71" s="1"/>
  <c r="FX76"/>
  <c r="FU77"/>
  <c r="FV77" s="1"/>
  <c r="FW77" s="1"/>
  <c r="FX78"/>
  <c r="FY78" s="1"/>
  <c r="FU79"/>
  <c r="FV79" s="1"/>
  <c r="FX80"/>
  <c r="FY80" s="1"/>
  <c r="FU81"/>
  <c r="FV81" s="1"/>
  <c r="FX82"/>
  <c r="FY82" s="1"/>
  <c r="FU83"/>
  <c r="FV83" s="1"/>
  <c r="FX84"/>
  <c r="FY84" s="1"/>
  <c r="FU85"/>
  <c r="FV85" s="1"/>
  <c r="FX86"/>
  <c r="FY86" s="1"/>
  <c r="FU87"/>
  <c r="FV87" s="1"/>
  <c r="FO41"/>
  <c r="FO73"/>
  <c r="FO24"/>
  <c r="FO56"/>
  <c r="FO88"/>
  <c r="FM10"/>
  <c r="FO10" s="1"/>
  <c r="FK12"/>
  <c r="FL12" s="1"/>
  <c r="FN13"/>
  <c r="FK14"/>
  <c r="FL14" s="1"/>
  <c r="FN15"/>
  <c r="FO15" s="1"/>
  <c r="FK16"/>
  <c r="FL16" s="1"/>
  <c r="FN17"/>
  <c r="FO17" s="1"/>
  <c r="FK18"/>
  <c r="FL18" s="1"/>
  <c r="FN19"/>
  <c r="FO19" s="1"/>
  <c r="FK20"/>
  <c r="FL20" s="1"/>
  <c r="FN21"/>
  <c r="FO21" s="1"/>
  <c r="FK22"/>
  <c r="FL22" s="1"/>
  <c r="FN23"/>
  <c r="FO23" s="1"/>
  <c r="FK24"/>
  <c r="FL24" s="1"/>
  <c r="FN25"/>
  <c r="FO25" s="1"/>
  <c r="FN28"/>
  <c r="FK29"/>
  <c r="FL29" s="1"/>
  <c r="FM29" s="1"/>
  <c r="FN30"/>
  <c r="FO30" s="1"/>
  <c r="FK31"/>
  <c r="FL31" s="1"/>
  <c r="FN32"/>
  <c r="FO32" s="1"/>
  <c r="FK33"/>
  <c r="FL33" s="1"/>
  <c r="FN34"/>
  <c r="FO34" s="1"/>
  <c r="FK35"/>
  <c r="FL35" s="1"/>
  <c r="FN36"/>
  <c r="FO36" s="1"/>
  <c r="FK37"/>
  <c r="FL37" s="1"/>
  <c r="FN38"/>
  <c r="FO38" s="1"/>
  <c r="FK39"/>
  <c r="FL39" s="1"/>
  <c r="FN40"/>
  <c r="FO40" s="1"/>
  <c r="FK41"/>
  <c r="FL41" s="1"/>
  <c r="FM42"/>
  <c r="FO42" s="1"/>
  <c r="FK44"/>
  <c r="FL44" s="1"/>
  <c r="FN45"/>
  <c r="FK46"/>
  <c r="FL46" s="1"/>
  <c r="FN47"/>
  <c r="FO47" s="1"/>
  <c r="FK48"/>
  <c r="FL48" s="1"/>
  <c r="FN49"/>
  <c r="FO49" s="1"/>
  <c r="FK50"/>
  <c r="FL50" s="1"/>
  <c r="FN51"/>
  <c r="FO51" s="1"/>
  <c r="FK52"/>
  <c r="FL52" s="1"/>
  <c r="FN53"/>
  <c r="FO53" s="1"/>
  <c r="FK54"/>
  <c r="FL54" s="1"/>
  <c r="FN55"/>
  <c r="FO55" s="1"/>
  <c r="FK56"/>
  <c r="FL56" s="1"/>
  <c r="FN57"/>
  <c r="FO57" s="1"/>
  <c r="FN60"/>
  <c r="FK61"/>
  <c r="FL61" s="1"/>
  <c r="FM61" s="1"/>
  <c r="FN62"/>
  <c r="FO62" s="1"/>
  <c r="FK63"/>
  <c r="FL63" s="1"/>
  <c r="FN64"/>
  <c r="FO64" s="1"/>
  <c r="FK65"/>
  <c r="FL65" s="1"/>
  <c r="FN66"/>
  <c r="FO66" s="1"/>
  <c r="FK67"/>
  <c r="FL67" s="1"/>
  <c r="FN68"/>
  <c r="FO68" s="1"/>
  <c r="FK69"/>
  <c r="FL69" s="1"/>
  <c r="FN70"/>
  <c r="FO70" s="1"/>
  <c r="FK71"/>
  <c r="FL71" s="1"/>
  <c r="FN72"/>
  <c r="FO72" s="1"/>
  <c r="FK73"/>
  <c r="FL73" s="1"/>
  <c r="FM74"/>
  <c r="FO74" s="1"/>
  <c r="FK76"/>
  <c r="FL76" s="1"/>
  <c r="FN77"/>
  <c r="FK78"/>
  <c r="FL78" s="1"/>
  <c r="FN79"/>
  <c r="FO79" s="1"/>
  <c r="FK80"/>
  <c r="FL80" s="1"/>
  <c r="FN81"/>
  <c r="FO81" s="1"/>
  <c r="FK82"/>
  <c r="FL82" s="1"/>
  <c r="FN83"/>
  <c r="FO83" s="1"/>
  <c r="FK84"/>
  <c r="FL84" s="1"/>
  <c r="FN85"/>
  <c r="FO85" s="1"/>
  <c r="FK86"/>
  <c r="FL86" s="1"/>
  <c r="FN87"/>
  <c r="FO87" s="1"/>
  <c r="FK88"/>
  <c r="FL88" s="1"/>
  <c r="FN89"/>
  <c r="FO89" s="1"/>
  <c r="FN12"/>
  <c r="FK13"/>
  <c r="FL13" s="1"/>
  <c r="FM13" s="1"/>
  <c r="FN14"/>
  <c r="FO14" s="1"/>
  <c r="FK15"/>
  <c r="FL15" s="1"/>
  <c r="FN16"/>
  <c r="FO16" s="1"/>
  <c r="FK17"/>
  <c r="FL17" s="1"/>
  <c r="FN18"/>
  <c r="FO18" s="1"/>
  <c r="FK19"/>
  <c r="FL19" s="1"/>
  <c r="FN20"/>
  <c r="FO20" s="1"/>
  <c r="FK21"/>
  <c r="FL21" s="1"/>
  <c r="FN22"/>
  <c r="FO22" s="1"/>
  <c r="FK23"/>
  <c r="FL23" s="1"/>
  <c r="FM26"/>
  <c r="FO26" s="1"/>
  <c r="FK28"/>
  <c r="FL28" s="1"/>
  <c r="FN29"/>
  <c r="FO29" s="1"/>
  <c r="FK30"/>
  <c r="FL30" s="1"/>
  <c r="FN31"/>
  <c r="FO31" s="1"/>
  <c r="FK32"/>
  <c r="FL32" s="1"/>
  <c r="FN33"/>
  <c r="FO33" s="1"/>
  <c r="FK34"/>
  <c r="FL34" s="1"/>
  <c r="FN35"/>
  <c r="FO35" s="1"/>
  <c r="FK36"/>
  <c r="FL36" s="1"/>
  <c r="FN37"/>
  <c r="FO37" s="1"/>
  <c r="FK38"/>
  <c r="FL38" s="1"/>
  <c r="FN39"/>
  <c r="FO39" s="1"/>
  <c r="FN44"/>
  <c r="FK45"/>
  <c r="FL45" s="1"/>
  <c r="FM45" s="1"/>
  <c r="FN46"/>
  <c r="FO46" s="1"/>
  <c r="FK47"/>
  <c r="FL47" s="1"/>
  <c r="FN48"/>
  <c r="FO48" s="1"/>
  <c r="FK49"/>
  <c r="FL49" s="1"/>
  <c r="FN50"/>
  <c r="FO50" s="1"/>
  <c r="FK51"/>
  <c r="FL51" s="1"/>
  <c r="FN52"/>
  <c r="FO52" s="1"/>
  <c r="FK53"/>
  <c r="FL53" s="1"/>
  <c r="FN54"/>
  <c r="FO54" s="1"/>
  <c r="FK55"/>
  <c r="FL55" s="1"/>
  <c r="FM58"/>
  <c r="FO58" s="1"/>
  <c r="FK60"/>
  <c r="FL60" s="1"/>
  <c r="FN61"/>
  <c r="FO61" s="1"/>
  <c r="FK62"/>
  <c r="FL62" s="1"/>
  <c r="FN63"/>
  <c r="FO63" s="1"/>
  <c r="FK64"/>
  <c r="FL64" s="1"/>
  <c r="FN65"/>
  <c r="FO65" s="1"/>
  <c r="FK66"/>
  <c r="FL66" s="1"/>
  <c r="FN67"/>
  <c r="FO67" s="1"/>
  <c r="FK68"/>
  <c r="FL68" s="1"/>
  <c r="FN69"/>
  <c r="FO69" s="1"/>
  <c r="FK70"/>
  <c r="FL70" s="1"/>
  <c r="FN71"/>
  <c r="FO71" s="1"/>
  <c r="FN76"/>
  <c r="FK77"/>
  <c r="FL77" s="1"/>
  <c r="FM77" s="1"/>
  <c r="FN78"/>
  <c r="FO78" s="1"/>
  <c r="FK79"/>
  <c r="FL79" s="1"/>
  <c r="FN80"/>
  <c r="FO80" s="1"/>
  <c r="FK81"/>
  <c r="FL81" s="1"/>
  <c r="FN82"/>
  <c r="FO82" s="1"/>
  <c r="FK83"/>
  <c r="FL83" s="1"/>
  <c r="FN84"/>
  <c r="FO84" s="1"/>
  <c r="FK85"/>
  <c r="FL85" s="1"/>
  <c r="FN86"/>
  <c r="FO86" s="1"/>
  <c r="FK87"/>
  <c r="FL87" s="1"/>
  <c r="FE41"/>
  <c r="FE73"/>
  <c r="FE24"/>
  <c r="FE56"/>
  <c r="FE88"/>
  <c r="FC10"/>
  <c r="FE10" s="1"/>
  <c r="FA12"/>
  <c r="FB12" s="1"/>
  <c r="FD13"/>
  <c r="FA14"/>
  <c r="FB14" s="1"/>
  <c r="FD15"/>
  <c r="FA16"/>
  <c r="FB16" s="1"/>
  <c r="FC16" s="1"/>
  <c r="FD17"/>
  <c r="FE17" s="1"/>
  <c r="FA18"/>
  <c r="FB18" s="1"/>
  <c r="FD19"/>
  <c r="FE19" s="1"/>
  <c r="FA20"/>
  <c r="FB20" s="1"/>
  <c r="FD21"/>
  <c r="FE21" s="1"/>
  <c r="FA22"/>
  <c r="FB22" s="1"/>
  <c r="FD23"/>
  <c r="FE23" s="1"/>
  <c r="FA24"/>
  <c r="FB24" s="1"/>
  <c r="FD25"/>
  <c r="FE25" s="1"/>
  <c r="FD28"/>
  <c r="FA29"/>
  <c r="FB29" s="1"/>
  <c r="FC29" s="1"/>
  <c r="FD30"/>
  <c r="FE30" s="1"/>
  <c r="FA31"/>
  <c r="FB31" s="1"/>
  <c r="FC31" s="1"/>
  <c r="FD32"/>
  <c r="FA33"/>
  <c r="FB33" s="1"/>
  <c r="FD34"/>
  <c r="FE34" s="1"/>
  <c r="FA35"/>
  <c r="FB35" s="1"/>
  <c r="FD36"/>
  <c r="FE36" s="1"/>
  <c r="FA37"/>
  <c r="FB37" s="1"/>
  <c r="FD38"/>
  <c r="FE38" s="1"/>
  <c r="FA39"/>
  <c r="FB39" s="1"/>
  <c r="FD40"/>
  <c r="FE40" s="1"/>
  <c r="FA41"/>
  <c r="FB41" s="1"/>
  <c r="FC42"/>
  <c r="FE42" s="1"/>
  <c r="FA44"/>
  <c r="FB44" s="1"/>
  <c r="FD45"/>
  <c r="FA46"/>
  <c r="FB46" s="1"/>
  <c r="FD47"/>
  <c r="FA48"/>
  <c r="FB48" s="1"/>
  <c r="FC48" s="1"/>
  <c r="FD49"/>
  <c r="FE49" s="1"/>
  <c r="FA50"/>
  <c r="FB50" s="1"/>
  <c r="FD51"/>
  <c r="FE51" s="1"/>
  <c r="FA52"/>
  <c r="FB52" s="1"/>
  <c r="FD53"/>
  <c r="FE53" s="1"/>
  <c r="FA54"/>
  <c r="FB54" s="1"/>
  <c r="FD55"/>
  <c r="FE55" s="1"/>
  <c r="FA56"/>
  <c r="FB56" s="1"/>
  <c r="FD57"/>
  <c r="FE57" s="1"/>
  <c r="FD60"/>
  <c r="FA61"/>
  <c r="FB61" s="1"/>
  <c r="FC61" s="1"/>
  <c r="FD62"/>
  <c r="FE62" s="1"/>
  <c r="FA63"/>
  <c r="FB63" s="1"/>
  <c r="FC63" s="1"/>
  <c r="FD64"/>
  <c r="FA65"/>
  <c r="FB65" s="1"/>
  <c r="FD66"/>
  <c r="FE66" s="1"/>
  <c r="FA67"/>
  <c r="FB67" s="1"/>
  <c r="FD68"/>
  <c r="FE68" s="1"/>
  <c r="FA69"/>
  <c r="FB69" s="1"/>
  <c r="FD70"/>
  <c r="FE70" s="1"/>
  <c r="FA71"/>
  <c r="FB71" s="1"/>
  <c r="FD72"/>
  <c r="FE72" s="1"/>
  <c r="FA73"/>
  <c r="FB73" s="1"/>
  <c r="FC74"/>
  <c r="FE74" s="1"/>
  <c r="FA76"/>
  <c r="FB76" s="1"/>
  <c r="FD77"/>
  <c r="FA78"/>
  <c r="FB78" s="1"/>
  <c r="FD79"/>
  <c r="FA80"/>
  <c r="FB80" s="1"/>
  <c r="FC80" s="1"/>
  <c r="FD81"/>
  <c r="FE81" s="1"/>
  <c r="FA82"/>
  <c r="FB82" s="1"/>
  <c r="FD83"/>
  <c r="FE83" s="1"/>
  <c r="FA84"/>
  <c r="FB84" s="1"/>
  <c r="FD85"/>
  <c r="FE85" s="1"/>
  <c r="FA86"/>
  <c r="FB86" s="1"/>
  <c r="FD87"/>
  <c r="FE87" s="1"/>
  <c r="FA88"/>
  <c r="FB88" s="1"/>
  <c r="FD89"/>
  <c r="FE89" s="1"/>
  <c r="FD12"/>
  <c r="FA13"/>
  <c r="FB13" s="1"/>
  <c r="FC13" s="1"/>
  <c r="FD14"/>
  <c r="FE14" s="1"/>
  <c r="FA15"/>
  <c r="FB15" s="1"/>
  <c r="FC15" s="1"/>
  <c r="FD16"/>
  <c r="FE16" s="1"/>
  <c r="FA17"/>
  <c r="FB17" s="1"/>
  <c r="FD18"/>
  <c r="FE18" s="1"/>
  <c r="FA19"/>
  <c r="FB19" s="1"/>
  <c r="FD20"/>
  <c r="FE20" s="1"/>
  <c r="FA21"/>
  <c r="FB21" s="1"/>
  <c r="FD22"/>
  <c r="FE22" s="1"/>
  <c r="FA23"/>
  <c r="FB23" s="1"/>
  <c r="FC26"/>
  <c r="FE26" s="1"/>
  <c r="FA28"/>
  <c r="FB28" s="1"/>
  <c r="FD29"/>
  <c r="FE29" s="1"/>
  <c r="FA30"/>
  <c r="FB30" s="1"/>
  <c r="FD31"/>
  <c r="FE31" s="1"/>
  <c r="FA32"/>
  <c r="FB32" s="1"/>
  <c r="FC32" s="1"/>
  <c r="FD33"/>
  <c r="FE33" s="1"/>
  <c r="FA34"/>
  <c r="FB34" s="1"/>
  <c r="FD35"/>
  <c r="FE35" s="1"/>
  <c r="FA36"/>
  <c r="FB36" s="1"/>
  <c r="FD37"/>
  <c r="FE37" s="1"/>
  <c r="FA38"/>
  <c r="FB38" s="1"/>
  <c r="FD39"/>
  <c r="FE39" s="1"/>
  <c r="FD44"/>
  <c r="FA45"/>
  <c r="FB45" s="1"/>
  <c r="FC45" s="1"/>
  <c r="FD46"/>
  <c r="FE46" s="1"/>
  <c r="FA47"/>
  <c r="FB47" s="1"/>
  <c r="FC47" s="1"/>
  <c r="FD48"/>
  <c r="FE48" s="1"/>
  <c r="FA49"/>
  <c r="FB49" s="1"/>
  <c r="FD50"/>
  <c r="FE50" s="1"/>
  <c r="FA51"/>
  <c r="FB51" s="1"/>
  <c r="FD52"/>
  <c r="FE52" s="1"/>
  <c r="FA53"/>
  <c r="FB53" s="1"/>
  <c r="FD54"/>
  <c r="FE54" s="1"/>
  <c r="FA55"/>
  <c r="FB55" s="1"/>
  <c r="FC58"/>
  <c r="FE58" s="1"/>
  <c r="FA60"/>
  <c r="FB60" s="1"/>
  <c r="FD61"/>
  <c r="FE61" s="1"/>
  <c r="FA62"/>
  <c r="FB62" s="1"/>
  <c r="FD63"/>
  <c r="FE63" s="1"/>
  <c r="FA64"/>
  <c r="FB64" s="1"/>
  <c r="FC64" s="1"/>
  <c r="FD65"/>
  <c r="FE65" s="1"/>
  <c r="FA66"/>
  <c r="FB66" s="1"/>
  <c r="FD67"/>
  <c r="FE67" s="1"/>
  <c r="FA68"/>
  <c r="FB68" s="1"/>
  <c r="FD69"/>
  <c r="FE69" s="1"/>
  <c r="FA70"/>
  <c r="FB70" s="1"/>
  <c r="FD71"/>
  <c r="FE71" s="1"/>
  <c r="FD76"/>
  <c r="FA77"/>
  <c r="FB77" s="1"/>
  <c r="FC77" s="1"/>
  <c r="FD78"/>
  <c r="FE78" s="1"/>
  <c r="FA79"/>
  <c r="FB79" s="1"/>
  <c r="FC79" s="1"/>
  <c r="FD80"/>
  <c r="FE80" s="1"/>
  <c r="FA81"/>
  <c r="FB81" s="1"/>
  <c r="FD82"/>
  <c r="FE82" s="1"/>
  <c r="FA83"/>
  <c r="FB83" s="1"/>
  <c r="FD84"/>
  <c r="FE84" s="1"/>
  <c r="FA85"/>
  <c r="FB85" s="1"/>
  <c r="FD86"/>
  <c r="FE86" s="1"/>
  <c r="FA87"/>
  <c r="FB87" s="1"/>
  <c r="EU41"/>
  <c r="EU73"/>
  <c r="EU24"/>
  <c r="EU56"/>
  <c r="EU88"/>
  <c r="ES10"/>
  <c r="EU10" s="1"/>
  <c r="EQ12"/>
  <c r="ER12" s="1"/>
  <c r="ET13"/>
  <c r="EQ14"/>
  <c r="ER14" s="1"/>
  <c r="ET15"/>
  <c r="EU15" s="1"/>
  <c r="EQ16"/>
  <c r="ER16" s="1"/>
  <c r="ET17"/>
  <c r="EU17" s="1"/>
  <c r="EQ18"/>
  <c r="ER18" s="1"/>
  <c r="ET19"/>
  <c r="EU19" s="1"/>
  <c r="EQ20"/>
  <c r="ER20" s="1"/>
  <c r="ET21"/>
  <c r="EU21" s="1"/>
  <c r="EQ22"/>
  <c r="ER22" s="1"/>
  <c r="ET23"/>
  <c r="EU23" s="1"/>
  <c r="EQ24"/>
  <c r="ER24" s="1"/>
  <c r="ET25"/>
  <c r="EU25" s="1"/>
  <c r="ET28"/>
  <c r="EQ29"/>
  <c r="ER29" s="1"/>
  <c r="ES29" s="1"/>
  <c r="ET30"/>
  <c r="EU30" s="1"/>
  <c r="EQ31"/>
  <c r="ER31" s="1"/>
  <c r="ET32"/>
  <c r="EU32" s="1"/>
  <c r="EQ33"/>
  <c r="ER33" s="1"/>
  <c r="ET34"/>
  <c r="EU34" s="1"/>
  <c r="EQ35"/>
  <c r="ER35" s="1"/>
  <c r="ET36"/>
  <c r="EU36" s="1"/>
  <c r="EQ37"/>
  <c r="ER37" s="1"/>
  <c r="ET38"/>
  <c r="EU38" s="1"/>
  <c r="EQ39"/>
  <c r="ER39" s="1"/>
  <c r="ET40"/>
  <c r="EU40" s="1"/>
  <c r="EQ41"/>
  <c r="ER41" s="1"/>
  <c r="ES42"/>
  <c r="EU42" s="1"/>
  <c r="EQ44"/>
  <c r="ER44" s="1"/>
  <c r="ET45"/>
  <c r="EQ46"/>
  <c r="ER46" s="1"/>
  <c r="ET47"/>
  <c r="EU47" s="1"/>
  <c r="EQ48"/>
  <c r="ER48" s="1"/>
  <c r="ET49"/>
  <c r="EU49" s="1"/>
  <c r="EQ50"/>
  <c r="ER50" s="1"/>
  <c r="ET51"/>
  <c r="EU51" s="1"/>
  <c r="EQ52"/>
  <c r="ER52" s="1"/>
  <c r="ET53"/>
  <c r="EU53" s="1"/>
  <c r="EQ54"/>
  <c r="ER54" s="1"/>
  <c r="ET55"/>
  <c r="EU55" s="1"/>
  <c r="EQ56"/>
  <c r="ER56" s="1"/>
  <c r="ET57"/>
  <c r="EU57" s="1"/>
  <c r="ET60"/>
  <c r="EQ61"/>
  <c r="ER61" s="1"/>
  <c r="ES61" s="1"/>
  <c r="ET62"/>
  <c r="EU62" s="1"/>
  <c r="EQ63"/>
  <c r="ER63" s="1"/>
  <c r="ET64"/>
  <c r="EU64" s="1"/>
  <c r="EQ65"/>
  <c r="ER65" s="1"/>
  <c r="ET66"/>
  <c r="EU66" s="1"/>
  <c r="EQ67"/>
  <c r="ER67" s="1"/>
  <c r="ET68"/>
  <c r="EU68" s="1"/>
  <c r="EQ69"/>
  <c r="ER69" s="1"/>
  <c r="ET70"/>
  <c r="EU70" s="1"/>
  <c r="EQ71"/>
  <c r="ER71" s="1"/>
  <c r="ET72"/>
  <c r="EU72" s="1"/>
  <c r="EQ73"/>
  <c r="ER73" s="1"/>
  <c r="ES74"/>
  <c r="EU74" s="1"/>
  <c r="EQ76"/>
  <c r="ER76" s="1"/>
  <c r="ET77"/>
  <c r="EQ78"/>
  <c r="ER78" s="1"/>
  <c r="ET79"/>
  <c r="EU79" s="1"/>
  <c r="EQ80"/>
  <c r="ER80" s="1"/>
  <c r="ET81"/>
  <c r="EU81" s="1"/>
  <c r="EQ82"/>
  <c r="ER82" s="1"/>
  <c r="ET83"/>
  <c r="EU83" s="1"/>
  <c r="EQ84"/>
  <c r="ER84" s="1"/>
  <c r="ET85"/>
  <c r="EU85" s="1"/>
  <c r="EQ86"/>
  <c r="ER86" s="1"/>
  <c r="ET87"/>
  <c r="EU87" s="1"/>
  <c r="EQ88"/>
  <c r="ER88" s="1"/>
  <c r="ET89"/>
  <c r="EU89" s="1"/>
  <c r="ET12"/>
  <c r="EQ13"/>
  <c r="ER13" s="1"/>
  <c r="ES13" s="1"/>
  <c r="ET14"/>
  <c r="EU14" s="1"/>
  <c r="EQ15"/>
  <c r="ER15" s="1"/>
  <c r="ET16"/>
  <c r="EU16" s="1"/>
  <c r="EQ17"/>
  <c r="ER17" s="1"/>
  <c r="ET18"/>
  <c r="EU18" s="1"/>
  <c r="EQ19"/>
  <c r="ER19" s="1"/>
  <c r="ET20"/>
  <c r="EU20" s="1"/>
  <c r="EQ21"/>
  <c r="ER21" s="1"/>
  <c r="ET22"/>
  <c r="EU22" s="1"/>
  <c r="EQ23"/>
  <c r="ER23" s="1"/>
  <c r="ES26"/>
  <c r="EU26" s="1"/>
  <c r="EQ28"/>
  <c r="ER28" s="1"/>
  <c r="ET29"/>
  <c r="EU29" s="1"/>
  <c r="EQ30"/>
  <c r="ER30" s="1"/>
  <c r="ET31"/>
  <c r="EU31" s="1"/>
  <c r="EQ32"/>
  <c r="ER32" s="1"/>
  <c r="ET33"/>
  <c r="EU33" s="1"/>
  <c r="EQ34"/>
  <c r="ER34" s="1"/>
  <c r="ET35"/>
  <c r="EU35" s="1"/>
  <c r="EQ36"/>
  <c r="ER36" s="1"/>
  <c r="ET37"/>
  <c r="EU37" s="1"/>
  <c r="EQ38"/>
  <c r="ER38" s="1"/>
  <c r="ET39"/>
  <c r="EU39" s="1"/>
  <c r="ET44"/>
  <c r="EQ45"/>
  <c r="ER45" s="1"/>
  <c r="ES45" s="1"/>
  <c r="ET46"/>
  <c r="EU46" s="1"/>
  <c r="EQ47"/>
  <c r="ER47" s="1"/>
  <c r="ET48"/>
  <c r="EU48" s="1"/>
  <c r="EQ49"/>
  <c r="ER49" s="1"/>
  <c r="ET50"/>
  <c r="EU50" s="1"/>
  <c r="EQ51"/>
  <c r="ER51" s="1"/>
  <c r="ET52"/>
  <c r="EU52" s="1"/>
  <c r="EQ53"/>
  <c r="ER53" s="1"/>
  <c r="ET54"/>
  <c r="EU54" s="1"/>
  <c r="EQ55"/>
  <c r="ER55" s="1"/>
  <c r="ES58"/>
  <c r="EU58" s="1"/>
  <c r="EQ60"/>
  <c r="ER60" s="1"/>
  <c r="ET61"/>
  <c r="EU61" s="1"/>
  <c r="EQ62"/>
  <c r="ER62" s="1"/>
  <c r="ET63"/>
  <c r="EU63" s="1"/>
  <c r="EQ64"/>
  <c r="ER64" s="1"/>
  <c r="ET65"/>
  <c r="EU65" s="1"/>
  <c r="EQ66"/>
  <c r="ER66" s="1"/>
  <c r="ET67"/>
  <c r="EU67" s="1"/>
  <c r="EQ68"/>
  <c r="ER68" s="1"/>
  <c r="ET69"/>
  <c r="EU69" s="1"/>
  <c r="EQ70"/>
  <c r="ER70" s="1"/>
  <c r="ET71"/>
  <c r="EU71" s="1"/>
  <c r="ET76"/>
  <c r="EQ77"/>
  <c r="ER77" s="1"/>
  <c r="ES77" s="1"/>
  <c r="ET78"/>
  <c r="EU78" s="1"/>
  <c r="EQ79"/>
  <c r="ER79" s="1"/>
  <c r="ET80"/>
  <c r="EU80" s="1"/>
  <c r="EQ81"/>
  <c r="ER81" s="1"/>
  <c r="ET82"/>
  <c r="EU82" s="1"/>
  <c r="EQ83"/>
  <c r="ER83" s="1"/>
  <c r="ET84"/>
  <c r="EU84" s="1"/>
  <c r="EQ85"/>
  <c r="ER85" s="1"/>
  <c r="ET86"/>
  <c r="EU86" s="1"/>
  <c r="EQ87"/>
  <c r="ER87" s="1"/>
  <c r="EL10"/>
  <c r="EL24"/>
  <c r="EL56"/>
  <c r="EL74"/>
  <c r="EL88"/>
  <c r="EL42"/>
  <c r="EJ41"/>
  <c r="EK41" s="1"/>
  <c r="EJ39"/>
  <c r="EK39" s="1"/>
  <c r="EJ37"/>
  <c r="EK37" s="1"/>
  <c r="EJ35"/>
  <c r="EK35" s="1"/>
  <c r="EJ33"/>
  <c r="EK33" s="1"/>
  <c r="EJ31"/>
  <c r="EK31" s="1"/>
  <c r="EJ29"/>
  <c r="EK29" s="1"/>
  <c r="EG72"/>
  <c r="EH72" s="1"/>
  <c r="EG70"/>
  <c r="EH70" s="1"/>
  <c r="EG68"/>
  <c r="EH68" s="1"/>
  <c r="EG66"/>
  <c r="EH66" s="1"/>
  <c r="EG64"/>
  <c r="EH64" s="1"/>
  <c r="EG62"/>
  <c r="EH62" s="1"/>
  <c r="EG60"/>
  <c r="EH60" s="1"/>
  <c r="EI58"/>
  <c r="EK58" s="1"/>
  <c r="EG40"/>
  <c r="EH40" s="1"/>
  <c r="EG38"/>
  <c r="EH38" s="1"/>
  <c r="EG36"/>
  <c r="EH36" s="1"/>
  <c r="EG34"/>
  <c r="EH34" s="1"/>
  <c r="EG32"/>
  <c r="EH32" s="1"/>
  <c r="EG30"/>
  <c r="EH30" s="1"/>
  <c r="EG28"/>
  <c r="EH28" s="1"/>
  <c r="EI26"/>
  <c r="EK26" s="1"/>
  <c r="EK90" s="1"/>
  <c r="EJ73"/>
  <c r="EK73" s="1"/>
  <c r="EJ71"/>
  <c r="EK71" s="1"/>
  <c r="EJ69"/>
  <c r="EK69" s="1"/>
  <c r="EJ67"/>
  <c r="EK67" s="1"/>
  <c r="EJ65"/>
  <c r="EK65" s="1"/>
  <c r="EJ63"/>
  <c r="EK63" s="1"/>
  <c r="EJ61"/>
  <c r="EJ28"/>
  <c r="EJ30"/>
  <c r="EJ32"/>
  <c r="EK32" s="1"/>
  <c r="EJ34"/>
  <c r="EJ36"/>
  <c r="EK36" s="1"/>
  <c r="EJ38"/>
  <c r="EJ40"/>
  <c r="EK40" s="1"/>
  <c r="EK30"/>
  <c r="EK34"/>
  <c r="EK38"/>
  <c r="EK47"/>
  <c r="EK49"/>
  <c r="EK51"/>
  <c r="EK53"/>
  <c r="EK55"/>
  <c r="EK57"/>
  <c r="EJ60"/>
  <c r="EG61"/>
  <c r="EH61" s="1"/>
  <c r="EI61" s="1"/>
  <c r="EJ62"/>
  <c r="EK62" s="1"/>
  <c r="EG63"/>
  <c r="EH63" s="1"/>
  <c r="EJ64"/>
  <c r="EK64" s="1"/>
  <c r="EG65"/>
  <c r="EH65" s="1"/>
  <c r="EJ66"/>
  <c r="EK66" s="1"/>
  <c r="EG67"/>
  <c r="EH67" s="1"/>
  <c r="EJ68"/>
  <c r="EK68" s="1"/>
  <c r="EG69"/>
  <c r="EH69" s="1"/>
  <c r="EJ70"/>
  <c r="EK70" s="1"/>
  <c r="EG71"/>
  <c r="EH71" s="1"/>
  <c r="EJ72"/>
  <c r="EK72" s="1"/>
  <c r="EG73"/>
  <c r="EH73" s="1"/>
  <c r="EJ12"/>
  <c r="EG13"/>
  <c r="EH13" s="1"/>
  <c r="EI13" s="1"/>
  <c r="EJ14"/>
  <c r="EK14" s="1"/>
  <c r="EG15"/>
  <c r="EH15" s="1"/>
  <c r="EJ16"/>
  <c r="EK16" s="1"/>
  <c r="EG17"/>
  <c r="EH17" s="1"/>
  <c r="EJ18"/>
  <c r="EK18" s="1"/>
  <c r="EG19"/>
  <c r="EH19" s="1"/>
  <c r="EJ20"/>
  <c r="EK20" s="1"/>
  <c r="EG21"/>
  <c r="EH21" s="1"/>
  <c r="EJ22"/>
  <c r="EK22" s="1"/>
  <c r="EG23"/>
  <c r="EH23" s="1"/>
  <c r="EJ44"/>
  <c r="EK44" s="1"/>
  <c r="EG45"/>
  <c r="EH45" s="1"/>
  <c r="EI45" s="1"/>
  <c r="EK45" s="1"/>
  <c r="EJ46"/>
  <c r="EK46" s="1"/>
  <c r="EG47"/>
  <c r="EH47" s="1"/>
  <c r="EJ48"/>
  <c r="EK48" s="1"/>
  <c r="EG49"/>
  <c r="EH49" s="1"/>
  <c r="EJ50"/>
  <c r="EK50" s="1"/>
  <c r="EG51"/>
  <c r="EH51" s="1"/>
  <c r="EJ52"/>
  <c r="EK52" s="1"/>
  <c r="EG53"/>
  <c r="EH53" s="1"/>
  <c r="EJ54"/>
  <c r="EK54" s="1"/>
  <c r="EG55"/>
  <c r="EH55" s="1"/>
  <c r="EJ76"/>
  <c r="EG77"/>
  <c r="EH77" s="1"/>
  <c r="EI77" s="1"/>
  <c r="EJ78"/>
  <c r="EK78" s="1"/>
  <c r="EG79"/>
  <c r="EH79" s="1"/>
  <c r="EJ80"/>
  <c r="EK80" s="1"/>
  <c r="EG81"/>
  <c r="EH81" s="1"/>
  <c r="EJ82"/>
  <c r="EK82" s="1"/>
  <c r="EG83"/>
  <c r="EH83" s="1"/>
  <c r="EJ84"/>
  <c r="EK84" s="1"/>
  <c r="EG85"/>
  <c r="EH85" s="1"/>
  <c r="EJ86"/>
  <c r="EK86" s="1"/>
  <c r="EG87"/>
  <c r="EH87" s="1"/>
  <c r="EA41"/>
  <c r="EA73"/>
  <c r="EA24"/>
  <c r="EA56"/>
  <c r="EA88"/>
  <c r="DY10"/>
  <c r="EA10" s="1"/>
  <c r="DW12"/>
  <c r="DX12" s="1"/>
  <c r="DZ13"/>
  <c r="EA13" s="1"/>
  <c r="DW14"/>
  <c r="DX14" s="1"/>
  <c r="DZ15"/>
  <c r="EA15" s="1"/>
  <c r="DW16"/>
  <c r="DX16" s="1"/>
  <c r="DZ17"/>
  <c r="EA17" s="1"/>
  <c r="DW18"/>
  <c r="DX18" s="1"/>
  <c r="DY18" s="1"/>
  <c r="DZ19"/>
  <c r="EA19" s="1"/>
  <c r="DW20"/>
  <c r="DX20" s="1"/>
  <c r="DZ21"/>
  <c r="EA21" s="1"/>
  <c r="DW22"/>
  <c r="DX22" s="1"/>
  <c r="DZ23"/>
  <c r="EA23" s="1"/>
  <c r="DW24"/>
  <c r="DX24" s="1"/>
  <c r="DZ25"/>
  <c r="EA25" s="1"/>
  <c r="DZ28"/>
  <c r="EA28" s="1"/>
  <c r="DW29"/>
  <c r="DX29" s="1"/>
  <c r="DZ30"/>
  <c r="EA30" s="1"/>
  <c r="DW31"/>
  <c r="DX31" s="1"/>
  <c r="DZ32"/>
  <c r="EA32" s="1"/>
  <c r="DW33"/>
  <c r="DX33" s="1"/>
  <c r="DZ34"/>
  <c r="DW35"/>
  <c r="DX35" s="1"/>
  <c r="DZ36"/>
  <c r="EA36" s="1"/>
  <c r="DW37"/>
  <c r="DX37" s="1"/>
  <c r="DZ38"/>
  <c r="EA38" s="1"/>
  <c r="DW39"/>
  <c r="DX39" s="1"/>
  <c r="DZ40"/>
  <c r="EA40" s="1"/>
  <c r="DW41"/>
  <c r="DX41" s="1"/>
  <c r="DY42"/>
  <c r="EA42" s="1"/>
  <c r="DW44"/>
  <c r="DX44" s="1"/>
  <c r="DZ45"/>
  <c r="EA45" s="1"/>
  <c r="DW46"/>
  <c r="DX46" s="1"/>
  <c r="DZ47"/>
  <c r="EA47" s="1"/>
  <c r="DW48"/>
  <c r="DX48" s="1"/>
  <c r="DZ49"/>
  <c r="EA49" s="1"/>
  <c r="DW50"/>
  <c r="DX50" s="1"/>
  <c r="DY50" s="1"/>
  <c r="DZ51"/>
  <c r="EA51" s="1"/>
  <c r="DW52"/>
  <c r="DX52" s="1"/>
  <c r="DZ53"/>
  <c r="EA53" s="1"/>
  <c r="DW54"/>
  <c r="DX54" s="1"/>
  <c r="DZ55"/>
  <c r="EA55" s="1"/>
  <c r="DW56"/>
  <c r="DX56" s="1"/>
  <c r="DZ57"/>
  <c r="EA57" s="1"/>
  <c r="DZ60"/>
  <c r="EA60" s="1"/>
  <c r="DW61"/>
  <c r="DX61" s="1"/>
  <c r="DZ62"/>
  <c r="EA62" s="1"/>
  <c r="DW63"/>
  <c r="DX63" s="1"/>
  <c r="DZ64"/>
  <c r="EA64" s="1"/>
  <c r="DW65"/>
  <c r="DX65" s="1"/>
  <c r="DZ66"/>
  <c r="DW67"/>
  <c r="DX67" s="1"/>
  <c r="DZ68"/>
  <c r="EA68" s="1"/>
  <c r="DW69"/>
  <c r="DX69" s="1"/>
  <c r="DZ70"/>
  <c r="EA70" s="1"/>
  <c r="DW71"/>
  <c r="DX71" s="1"/>
  <c r="DZ72"/>
  <c r="EA72" s="1"/>
  <c r="DW73"/>
  <c r="DX73" s="1"/>
  <c r="DY74"/>
  <c r="EA74" s="1"/>
  <c r="DW76"/>
  <c r="DX76" s="1"/>
  <c r="DZ77"/>
  <c r="EA77" s="1"/>
  <c r="DW78"/>
  <c r="DX78" s="1"/>
  <c r="DZ79"/>
  <c r="EA79" s="1"/>
  <c r="DW80"/>
  <c r="DX80" s="1"/>
  <c r="DZ81"/>
  <c r="EA81" s="1"/>
  <c r="DW82"/>
  <c r="DX82" s="1"/>
  <c r="DY82" s="1"/>
  <c r="DZ83"/>
  <c r="EA83" s="1"/>
  <c r="DW84"/>
  <c r="DX84" s="1"/>
  <c r="DZ85"/>
  <c r="EA85" s="1"/>
  <c r="DW86"/>
  <c r="DX86" s="1"/>
  <c r="DZ87"/>
  <c r="EA87" s="1"/>
  <c r="DW88"/>
  <c r="DX88" s="1"/>
  <c r="DZ89"/>
  <c r="EA89" s="1"/>
  <c r="DZ12"/>
  <c r="EA12" s="1"/>
  <c r="DW13"/>
  <c r="DX13" s="1"/>
  <c r="DZ14"/>
  <c r="EA14" s="1"/>
  <c r="DW15"/>
  <c r="DX15" s="1"/>
  <c r="DZ16"/>
  <c r="EA16" s="1"/>
  <c r="DW17"/>
  <c r="DX17" s="1"/>
  <c r="DZ18"/>
  <c r="EA18" s="1"/>
  <c r="DW19"/>
  <c r="DX19" s="1"/>
  <c r="DZ20"/>
  <c r="EA20" s="1"/>
  <c r="DW21"/>
  <c r="DX21" s="1"/>
  <c r="DZ22"/>
  <c r="EA22" s="1"/>
  <c r="DW23"/>
  <c r="DX23" s="1"/>
  <c r="DY26"/>
  <c r="EA26" s="1"/>
  <c r="DW28"/>
  <c r="DX28" s="1"/>
  <c r="DZ29"/>
  <c r="EA29" s="1"/>
  <c r="DW30"/>
  <c r="DX30" s="1"/>
  <c r="DZ31"/>
  <c r="EA31" s="1"/>
  <c r="DW32"/>
  <c r="DX32" s="1"/>
  <c r="DZ33"/>
  <c r="EA33" s="1"/>
  <c r="DW34"/>
  <c r="DX34" s="1"/>
  <c r="DY34" s="1"/>
  <c r="DZ35"/>
  <c r="EA35" s="1"/>
  <c r="DW36"/>
  <c r="DX36" s="1"/>
  <c r="DZ37"/>
  <c r="EA37" s="1"/>
  <c r="DW38"/>
  <c r="DX38" s="1"/>
  <c r="DZ39"/>
  <c r="EA39" s="1"/>
  <c r="DZ44"/>
  <c r="EA44" s="1"/>
  <c r="DW45"/>
  <c r="DX45" s="1"/>
  <c r="DZ46"/>
  <c r="EA46" s="1"/>
  <c r="DW47"/>
  <c r="DX47" s="1"/>
  <c r="DZ48"/>
  <c r="EA48" s="1"/>
  <c r="DW49"/>
  <c r="DX49" s="1"/>
  <c r="DZ50"/>
  <c r="EA50" s="1"/>
  <c r="DW51"/>
  <c r="DX51" s="1"/>
  <c r="DZ52"/>
  <c r="EA52" s="1"/>
  <c r="DW53"/>
  <c r="DX53" s="1"/>
  <c r="DZ54"/>
  <c r="EA54" s="1"/>
  <c r="DW55"/>
  <c r="DX55" s="1"/>
  <c r="DY58"/>
  <c r="EA58" s="1"/>
  <c r="DW60"/>
  <c r="DX60" s="1"/>
  <c r="DZ61"/>
  <c r="EA61" s="1"/>
  <c r="DW62"/>
  <c r="DX62" s="1"/>
  <c r="DZ63"/>
  <c r="EA63" s="1"/>
  <c r="DW64"/>
  <c r="DX64" s="1"/>
  <c r="DZ65"/>
  <c r="EA65" s="1"/>
  <c r="DW66"/>
  <c r="DX66" s="1"/>
  <c r="DY66" s="1"/>
  <c r="DZ67"/>
  <c r="EA67" s="1"/>
  <c r="DW68"/>
  <c r="DX68" s="1"/>
  <c r="DZ69"/>
  <c r="EA69" s="1"/>
  <c r="DW70"/>
  <c r="DX70" s="1"/>
  <c r="DZ71"/>
  <c r="EA71" s="1"/>
  <c r="DZ76"/>
  <c r="EA76" s="1"/>
  <c r="DW77"/>
  <c r="DX77" s="1"/>
  <c r="DZ78"/>
  <c r="EA78" s="1"/>
  <c r="DW79"/>
  <c r="DX79" s="1"/>
  <c r="DZ80"/>
  <c r="EA80" s="1"/>
  <c r="DW81"/>
  <c r="DX81" s="1"/>
  <c r="DZ82"/>
  <c r="EA82" s="1"/>
  <c r="DW83"/>
  <c r="DX83" s="1"/>
  <c r="DZ84"/>
  <c r="EA84" s="1"/>
  <c r="DW85"/>
  <c r="DX85" s="1"/>
  <c r="DZ86"/>
  <c r="EA86" s="1"/>
  <c r="DW87"/>
  <c r="DX87" s="1"/>
  <c r="DQ41"/>
  <c r="DQ73"/>
  <c r="DQ24"/>
  <c r="DQ56"/>
  <c r="DQ88"/>
  <c r="DO10"/>
  <c r="DQ10" s="1"/>
  <c r="DM12"/>
  <c r="DN12" s="1"/>
  <c r="DP13"/>
  <c r="DM14"/>
  <c r="DN14" s="1"/>
  <c r="DP15"/>
  <c r="DQ15" s="1"/>
  <c r="DM16"/>
  <c r="DN16" s="1"/>
  <c r="DP17"/>
  <c r="DQ17" s="1"/>
  <c r="DM18"/>
  <c r="DN18" s="1"/>
  <c r="DP19"/>
  <c r="DQ19" s="1"/>
  <c r="DM20"/>
  <c r="DN20" s="1"/>
  <c r="DP21"/>
  <c r="DQ21" s="1"/>
  <c r="DM22"/>
  <c r="DN22" s="1"/>
  <c r="DP23"/>
  <c r="DQ23" s="1"/>
  <c r="DM24"/>
  <c r="DN24" s="1"/>
  <c r="DP25"/>
  <c r="DQ25" s="1"/>
  <c r="DP28"/>
  <c r="DQ28" s="1"/>
  <c r="DM29"/>
  <c r="DN29" s="1"/>
  <c r="DO29" s="1"/>
  <c r="DP30"/>
  <c r="DQ30" s="1"/>
  <c r="DM31"/>
  <c r="DN31" s="1"/>
  <c r="DP32"/>
  <c r="DQ32" s="1"/>
  <c r="DM33"/>
  <c r="DN33" s="1"/>
  <c r="DP34"/>
  <c r="DQ34" s="1"/>
  <c r="DM35"/>
  <c r="DN35" s="1"/>
  <c r="DP36"/>
  <c r="DQ36" s="1"/>
  <c r="DM37"/>
  <c r="DN37" s="1"/>
  <c r="DP38"/>
  <c r="DQ38" s="1"/>
  <c r="DM39"/>
  <c r="DN39" s="1"/>
  <c r="DP40"/>
  <c r="DQ40" s="1"/>
  <c r="DM41"/>
  <c r="DN41" s="1"/>
  <c r="DO42"/>
  <c r="DQ42" s="1"/>
  <c r="DM44"/>
  <c r="DN44" s="1"/>
  <c r="DP45"/>
  <c r="DM46"/>
  <c r="DN46" s="1"/>
  <c r="DP47"/>
  <c r="DQ47" s="1"/>
  <c r="DM48"/>
  <c r="DN48" s="1"/>
  <c r="DP49"/>
  <c r="DQ49" s="1"/>
  <c r="DM50"/>
  <c r="DN50" s="1"/>
  <c r="DP51"/>
  <c r="DQ51" s="1"/>
  <c r="DM52"/>
  <c r="DN52" s="1"/>
  <c r="DP53"/>
  <c r="DQ53" s="1"/>
  <c r="DM54"/>
  <c r="DN54" s="1"/>
  <c r="DP55"/>
  <c r="DQ55" s="1"/>
  <c r="DM56"/>
  <c r="DN56" s="1"/>
  <c r="DP57"/>
  <c r="DQ57" s="1"/>
  <c r="DP60"/>
  <c r="DQ60" s="1"/>
  <c r="DM61"/>
  <c r="DN61" s="1"/>
  <c r="DO61" s="1"/>
  <c r="DP62"/>
  <c r="DQ62" s="1"/>
  <c r="DM63"/>
  <c r="DN63" s="1"/>
  <c r="DP64"/>
  <c r="DQ64" s="1"/>
  <c r="DM65"/>
  <c r="DN65" s="1"/>
  <c r="DP66"/>
  <c r="DQ66" s="1"/>
  <c r="DM67"/>
  <c r="DN67" s="1"/>
  <c r="DP68"/>
  <c r="DQ68" s="1"/>
  <c r="DM69"/>
  <c r="DN69" s="1"/>
  <c r="DP70"/>
  <c r="DQ70" s="1"/>
  <c r="DM71"/>
  <c r="DN71" s="1"/>
  <c r="DP72"/>
  <c r="DQ72" s="1"/>
  <c r="DM73"/>
  <c r="DN73" s="1"/>
  <c r="DO74"/>
  <c r="DQ74" s="1"/>
  <c r="DM76"/>
  <c r="DN76" s="1"/>
  <c r="DP77"/>
  <c r="DM78"/>
  <c r="DN78" s="1"/>
  <c r="DP79"/>
  <c r="DQ79" s="1"/>
  <c r="DM80"/>
  <c r="DN80" s="1"/>
  <c r="DP81"/>
  <c r="DQ81" s="1"/>
  <c r="DM82"/>
  <c r="DN82" s="1"/>
  <c r="DP83"/>
  <c r="DQ83" s="1"/>
  <c r="DM84"/>
  <c r="DN84" s="1"/>
  <c r="DP85"/>
  <c r="DQ85" s="1"/>
  <c r="DM86"/>
  <c r="DN86" s="1"/>
  <c r="DP87"/>
  <c r="DQ87" s="1"/>
  <c r="DM88"/>
  <c r="DN88" s="1"/>
  <c r="DP89"/>
  <c r="DQ89" s="1"/>
  <c r="DP12"/>
  <c r="DQ12" s="1"/>
  <c r="DM13"/>
  <c r="DN13" s="1"/>
  <c r="DO13" s="1"/>
  <c r="DP14"/>
  <c r="DQ14" s="1"/>
  <c r="DM15"/>
  <c r="DN15" s="1"/>
  <c r="DP16"/>
  <c r="DQ16" s="1"/>
  <c r="DM17"/>
  <c r="DN17" s="1"/>
  <c r="DP18"/>
  <c r="DQ18" s="1"/>
  <c r="DM19"/>
  <c r="DN19" s="1"/>
  <c r="DP20"/>
  <c r="DQ20" s="1"/>
  <c r="DM21"/>
  <c r="DN21" s="1"/>
  <c r="DP22"/>
  <c r="DQ22" s="1"/>
  <c r="DM23"/>
  <c r="DN23" s="1"/>
  <c r="DO26"/>
  <c r="DQ26" s="1"/>
  <c r="DM28"/>
  <c r="DN28" s="1"/>
  <c r="DP29"/>
  <c r="DQ29" s="1"/>
  <c r="DM30"/>
  <c r="DN30" s="1"/>
  <c r="DP31"/>
  <c r="DQ31" s="1"/>
  <c r="DM32"/>
  <c r="DN32" s="1"/>
  <c r="DP33"/>
  <c r="DQ33" s="1"/>
  <c r="DM34"/>
  <c r="DN34" s="1"/>
  <c r="DP35"/>
  <c r="DQ35" s="1"/>
  <c r="DM36"/>
  <c r="DN36" s="1"/>
  <c r="DP37"/>
  <c r="DQ37" s="1"/>
  <c r="DM38"/>
  <c r="DN38" s="1"/>
  <c r="DP39"/>
  <c r="DQ39" s="1"/>
  <c r="DP44"/>
  <c r="DQ44" s="1"/>
  <c r="DM45"/>
  <c r="DN45" s="1"/>
  <c r="DO45" s="1"/>
  <c r="DP46"/>
  <c r="DQ46" s="1"/>
  <c r="DM47"/>
  <c r="DN47" s="1"/>
  <c r="DP48"/>
  <c r="DQ48" s="1"/>
  <c r="DM49"/>
  <c r="DN49" s="1"/>
  <c r="DP50"/>
  <c r="DQ50" s="1"/>
  <c r="DM51"/>
  <c r="DN51" s="1"/>
  <c r="DP52"/>
  <c r="DQ52" s="1"/>
  <c r="DM53"/>
  <c r="DN53" s="1"/>
  <c r="DP54"/>
  <c r="DQ54" s="1"/>
  <c r="DM55"/>
  <c r="DN55" s="1"/>
  <c r="DO58"/>
  <c r="DQ58" s="1"/>
  <c r="DM60"/>
  <c r="DN60" s="1"/>
  <c r="DP61"/>
  <c r="DQ61" s="1"/>
  <c r="DM62"/>
  <c r="DN62" s="1"/>
  <c r="DP63"/>
  <c r="DQ63" s="1"/>
  <c r="DM64"/>
  <c r="DN64" s="1"/>
  <c r="DP65"/>
  <c r="DQ65" s="1"/>
  <c r="DM66"/>
  <c r="DN66" s="1"/>
  <c r="DP67"/>
  <c r="DQ67" s="1"/>
  <c r="DM68"/>
  <c r="DN68" s="1"/>
  <c r="DP69"/>
  <c r="DQ69" s="1"/>
  <c r="DM70"/>
  <c r="DN70" s="1"/>
  <c r="DP71"/>
  <c r="DQ71" s="1"/>
  <c r="DP76"/>
  <c r="DQ76" s="1"/>
  <c r="DM77"/>
  <c r="DN77" s="1"/>
  <c r="DO77" s="1"/>
  <c r="DP78"/>
  <c r="DQ78" s="1"/>
  <c r="DM79"/>
  <c r="DN79" s="1"/>
  <c r="DP80"/>
  <c r="DQ80" s="1"/>
  <c r="DM81"/>
  <c r="DN81" s="1"/>
  <c r="DP82"/>
  <c r="DQ82" s="1"/>
  <c r="DM83"/>
  <c r="DN83" s="1"/>
  <c r="DP84"/>
  <c r="DQ84" s="1"/>
  <c r="DM85"/>
  <c r="DN85" s="1"/>
  <c r="DP86"/>
  <c r="DQ86" s="1"/>
  <c r="DM87"/>
  <c r="DN87" s="1"/>
  <c r="DG41"/>
  <c r="DG73"/>
  <c r="DG24"/>
  <c r="DG56"/>
  <c r="DG88"/>
  <c r="DE10"/>
  <c r="DG10" s="1"/>
  <c r="DC12"/>
  <c r="DD12" s="1"/>
  <c r="DF13"/>
  <c r="DC14"/>
  <c r="DD14" s="1"/>
  <c r="DF15"/>
  <c r="DG15" s="1"/>
  <c r="DC16"/>
  <c r="DD16" s="1"/>
  <c r="DF17"/>
  <c r="DG17" s="1"/>
  <c r="DC18"/>
  <c r="DD18" s="1"/>
  <c r="DF19"/>
  <c r="DG19" s="1"/>
  <c r="DC20"/>
  <c r="DD20" s="1"/>
  <c r="DF21"/>
  <c r="DG21" s="1"/>
  <c r="DC22"/>
  <c r="DD22" s="1"/>
  <c r="DF23"/>
  <c r="DG23" s="1"/>
  <c r="DC24"/>
  <c r="DD24" s="1"/>
  <c r="DF25"/>
  <c r="DG25" s="1"/>
  <c r="DF28"/>
  <c r="DC29"/>
  <c r="DD29" s="1"/>
  <c r="DE29" s="1"/>
  <c r="DF30"/>
  <c r="DG30" s="1"/>
  <c r="DC31"/>
  <c r="DD31" s="1"/>
  <c r="DF32"/>
  <c r="DG32" s="1"/>
  <c r="DC33"/>
  <c r="DD33" s="1"/>
  <c r="DF34"/>
  <c r="DG34" s="1"/>
  <c r="DC35"/>
  <c r="DD35" s="1"/>
  <c r="DF36"/>
  <c r="DG36" s="1"/>
  <c r="DC37"/>
  <c r="DD37" s="1"/>
  <c r="DF38"/>
  <c r="DG38" s="1"/>
  <c r="DC39"/>
  <c r="DD39" s="1"/>
  <c r="DF40"/>
  <c r="DG40" s="1"/>
  <c r="DC41"/>
  <c r="DD41" s="1"/>
  <c r="DE42"/>
  <c r="DG42" s="1"/>
  <c r="DC44"/>
  <c r="DD44" s="1"/>
  <c r="DF45"/>
  <c r="DC46"/>
  <c r="DD46" s="1"/>
  <c r="DF47"/>
  <c r="DG47" s="1"/>
  <c r="DC48"/>
  <c r="DD48" s="1"/>
  <c r="DF49"/>
  <c r="DG49" s="1"/>
  <c r="DC50"/>
  <c r="DD50" s="1"/>
  <c r="DF51"/>
  <c r="DG51" s="1"/>
  <c r="DC52"/>
  <c r="DD52" s="1"/>
  <c r="DF53"/>
  <c r="DG53" s="1"/>
  <c r="DC54"/>
  <c r="DD54" s="1"/>
  <c r="DF55"/>
  <c r="DG55" s="1"/>
  <c r="DC56"/>
  <c r="DD56" s="1"/>
  <c r="DF57"/>
  <c r="DG57" s="1"/>
  <c r="DF60"/>
  <c r="DC61"/>
  <c r="DD61" s="1"/>
  <c r="DE61" s="1"/>
  <c r="DF62"/>
  <c r="DG62" s="1"/>
  <c r="DC63"/>
  <c r="DD63" s="1"/>
  <c r="DF64"/>
  <c r="DG64" s="1"/>
  <c r="DC65"/>
  <c r="DD65" s="1"/>
  <c r="DF66"/>
  <c r="DG66" s="1"/>
  <c r="DC67"/>
  <c r="DD67" s="1"/>
  <c r="DF68"/>
  <c r="DG68" s="1"/>
  <c r="DC69"/>
  <c r="DD69" s="1"/>
  <c r="DF70"/>
  <c r="DG70" s="1"/>
  <c r="DC71"/>
  <c r="DD71" s="1"/>
  <c r="DF72"/>
  <c r="DG72" s="1"/>
  <c r="DC73"/>
  <c r="DD73" s="1"/>
  <c r="DE74"/>
  <c r="DG74" s="1"/>
  <c r="DC76"/>
  <c r="DD76" s="1"/>
  <c r="DF77"/>
  <c r="DC78"/>
  <c r="DD78" s="1"/>
  <c r="DF79"/>
  <c r="DG79" s="1"/>
  <c r="DC80"/>
  <c r="DD80" s="1"/>
  <c r="DF81"/>
  <c r="DG81" s="1"/>
  <c r="DC82"/>
  <c r="DD82" s="1"/>
  <c r="DF83"/>
  <c r="DG83" s="1"/>
  <c r="DC84"/>
  <c r="DD84" s="1"/>
  <c r="DF85"/>
  <c r="DG85" s="1"/>
  <c r="DC86"/>
  <c r="DD86" s="1"/>
  <c r="DF87"/>
  <c r="DG87" s="1"/>
  <c r="DC88"/>
  <c r="DD88" s="1"/>
  <c r="DF89"/>
  <c r="DG89" s="1"/>
  <c r="DF12"/>
  <c r="DC13"/>
  <c r="DD13" s="1"/>
  <c r="DE13" s="1"/>
  <c r="DF14"/>
  <c r="DG14" s="1"/>
  <c r="DC15"/>
  <c r="DD15" s="1"/>
  <c r="DF16"/>
  <c r="DG16" s="1"/>
  <c r="DC17"/>
  <c r="DD17" s="1"/>
  <c r="DF18"/>
  <c r="DG18" s="1"/>
  <c r="DC19"/>
  <c r="DD19" s="1"/>
  <c r="DF20"/>
  <c r="DG20" s="1"/>
  <c r="DC21"/>
  <c r="DD21" s="1"/>
  <c r="DF22"/>
  <c r="DG22" s="1"/>
  <c r="DC23"/>
  <c r="DD23" s="1"/>
  <c r="DE26"/>
  <c r="DG26" s="1"/>
  <c r="DC28"/>
  <c r="DD28" s="1"/>
  <c r="DF29"/>
  <c r="DG29" s="1"/>
  <c r="DC30"/>
  <c r="DD30" s="1"/>
  <c r="DF31"/>
  <c r="DG31" s="1"/>
  <c r="DC32"/>
  <c r="DD32" s="1"/>
  <c r="DF33"/>
  <c r="DG33" s="1"/>
  <c r="DC34"/>
  <c r="DD34" s="1"/>
  <c r="DF35"/>
  <c r="DG35" s="1"/>
  <c r="DC36"/>
  <c r="DD36" s="1"/>
  <c r="DF37"/>
  <c r="DG37" s="1"/>
  <c r="DC38"/>
  <c r="DD38" s="1"/>
  <c r="DF39"/>
  <c r="DG39" s="1"/>
  <c r="DF44"/>
  <c r="DC45"/>
  <c r="DD45" s="1"/>
  <c r="DE45" s="1"/>
  <c r="DF46"/>
  <c r="DG46" s="1"/>
  <c r="DC47"/>
  <c r="DD47" s="1"/>
  <c r="DF48"/>
  <c r="DG48" s="1"/>
  <c r="DC49"/>
  <c r="DD49" s="1"/>
  <c r="DF50"/>
  <c r="DG50" s="1"/>
  <c r="DC51"/>
  <c r="DD51" s="1"/>
  <c r="DF52"/>
  <c r="DG52" s="1"/>
  <c r="DC53"/>
  <c r="DD53" s="1"/>
  <c r="DF54"/>
  <c r="DG54" s="1"/>
  <c r="DC55"/>
  <c r="DD55" s="1"/>
  <c r="DE58"/>
  <c r="DG58" s="1"/>
  <c r="DC60"/>
  <c r="DD60" s="1"/>
  <c r="DF61"/>
  <c r="DG61" s="1"/>
  <c r="DC62"/>
  <c r="DD62" s="1"/>
  <c r="DF63"/>
  <c r="DG63" s="1"/>
  <c r="DC64"/>
  <c r="DD64" s="1"/>
  <c r="DF65"/>
  <c r="DG65" s="1"/>
  <c r="DC66"/>
  <c r="DD66" s="1"/>
  <c r="DF67"/>
  <c r="DG67" s="1"/>
  <c r="DC68"/>
  <c r="DD68" s="1"/>
  <c r="DF69"/>
  <c r="DG69" s="1"/>
  <c r="DC70"/>
  <c r="DD70" s="1"/>
  <c r="DF71"/>
  <c r="DG71" s="1"/>
  <c r="DF76"/>
  <c r="DC77"/>
  <c r="DD77" s="1"/>
  <c r="DE77" s="1"/>
  <c r="DF78"/>
  <c r="DG78" s="1"/>
  <c r="DC79"/>
  <c r="DD79" s="1"/>
  <c r="DF80"/>
  <c r="DG80" s="1"/>
  <c r="DC81"/>
  <c r="DD81" s="1"/>
  <c r="DF82"/>
  <c r="DG82" s="1"/>
  <c r="DC83"/>
  <c r="DD83" s="1"/>
  <c r="DF84"/>
  <c r="DG84" s="1"/>
  <c r="DC85"/>
  <c r="DD85" s="1"/>
  <c r="DF86"/>
  <c r="DG86" s="1"/>
  <c r="DC87"/>
  <c r="DD87" s="1"/>
  <c r="CX10"/>
  <c r="CX88"/>
  <c r="CX24"/>
  <c r="CX42"/>
  <c r="CX56"/>
  <c r="CX74"/>
  <c r="CV41"/>
  <c r="CW41" s="1"/>
  <c r="CV39"/>
  <c r="CW39" s="1"/>
  <c r="CV37"/>
  <c r="CW37" s="1"/>
  <c r="CV35"/>
  <c r="CW35" s="1"/>
  <c r="CV33"/>
  <c r="CW33" s="1"/>
  <c r="CV31"/>
  <c r="CW31" s="1"/>
  <c r="CV29"/>
  <c r="CS72"/>
  <c r="CT72" s="1"/>
  <c r="CS70"/>
  <c r="CT70" s="1"/>
  <c r="CS68"/>
  <c r="CT68" s="1"/>
  <c r="CS66"/>
  <c r="CT66" s="1"/>
  <c r="CS64"/>
  <c r="CT64" s="1"/>
  <c r="CS62"/>
  <c r="CT62" s="1"/>
  <c r="CS60"/>
  <c r="CT60" s="1"/>
  <c r="CU58"/>
  <c r="CW58" s="1"/>
  <c r="CW15"/>
  <c r="CW17"/>
  <c r="CW19"/>
  <c r="CW21"/>
  <c r="CW23"/>
  <c r="CW25"/>
  <c r="CV28"/>
  <c r="CS29"/>
  <c r="CT29" s="1"/>
  <c r="CU29" s="1"/>
  <c r="CV30"/>
  <c r="CS31"/>
  <c r="CT31" s="1"/>
  <c r="CV32"/>
  <c r="CS33"/>
  <c r="CT33" s="1"/>
  <c r="CV34"/>
  <c r="CS35"/>
  <c r="CT35" s="1"/>
  <c r="CV36"/>
  <c r="CW36" s="1"/>
  <c r="CS37"/>
  <c r="CT37" s="1"/>
  <c r="CV38"/>
  <c r="CS39"/>
  <c r="CT39" s="1"/>
  <c r="CV40"/>
  <c r="CW40" s="1"/>
  <c r="CW79"/>
  <c r="CW81"/>
  <c r="CW83"/>
  <c r="CW85"/>
  <c r="CW87"/>
  <c r="CW89"/>
  <c r="CS40"/>
  <c r="CT40" s="1"/>
  <c r="CS38"/>
  <c r="CT38" s="1"/>
  <c r="CS36"/>
  <c r="CT36" s="1"/>
  <c r="CS34"/>
  <c r="CT34" s="1"/>
  <c r="CS32"/>
  <c r="CT32" s="1"/>
  <c r="CS30"/>
  <c r="CT30" s="1"/>
  <c r="CS28"/>
  <c r="CT28" s="1"/>
  <c r="CU26"/>
  <c r="CW26" s="1"/>
  <c r="CV73"/>
  <c r="CW73" s="1"/>
  <c r="CV71"/>
  <c r="CW71" s="1"/>
  <c r="CV69"/>
  <c r="CW69" s="1"/>
  <c r="CV67"/>
  <c r="CW67" s="1"/>
  <c r="CV65"/>
  <c r="CW65" s="1"/>
  <c r="CV63"/>
  <c r="CW63" s="1"/>
  <c r="CV61"/>
  <c r="CW28"/>
  <c r="CW30"/>
  <c r="CW32"/>
  <c r="CW34"/>
  <c r="CW38"/>
  <c r="CX47"/>
  <c r="CX49"/>
  <c r="CX51"/>
  <c r="CX53"/>
  <c r="CX55"/>
  <c r="CX57"/>
  <c r="CV60"/>
  <c r="CW60" s="1"/>
  <c r="CS61"/>
  <c r="CT61" s="1"/>
  <c r="CU61" s="1"/>
  <c r="CV62"/>
  <c r="CW62" s="1"/>
  <c r="CS63"/>
  <c r="CT63" s="1"/>
  <c r="CV64"/>
  <c r="CW64" s="1"/>
  <c r="CS65"/>
  <c r="CT65" s="1"/>
  <c r="CV66"/>
  <c r="CW66" s="1"/>
  <c r="CS67"/>
  <c r="CT67" s="1"/>
  <c r="CV68"/>
  <c r="CW68" s="1"/>
  <c r="CS69"/>
  <c r="CT69" s="1"/>
  <c r="CV70"/>
  <c r="CW70" s="1"/>
  <c r="CS71"/>
  <c r="CT71" s="1"/>
  <c r="CV72"/>
  <c r="CW72" s="1"/>
  <c r="CS73"/>
  <c r="CT73" s="1"/>
  <c r="CV12"/>
  <c r="CW12" s="1"/>
  <c r="CS13"/>
  <c r="CT13" s="1"/>
  <c r="CU13" s="1"/>
  <c r="CW13" s="1"/>
  <c r="CV14"/>
  <c r="CW14" s="1"/>
  <c r="CS15"/>
  <c r="CT15" s="1"/>
  <c r="CV16"/>
  <c r="CW16" s="1"/>
  <c r="CS17"/>
  <c r="CT17" s="1"/>
  <c r="CV18"/>
  <c r="CW18" s="1"/>
  <c r="CS19"/>
  <c r="CT19" s="1"/>
  <c r="CV20"/>
  <c r="CW20" s="1"/>
  <c r="CS21"/>
  <c r="CT21" s="1"/>
  <c r="CV22"/>
  <c r="CW22" s="1"/>
  <c r="CS23"/>
  <c r="CT23" s="1"/>
  <c r="CV44"/>
  <c r="CW44" s="1"/>
  <c r="CS45"/>
  <c r="CT45" s="1"/>
  <c r="CU45" s="1"/>
  <c r="CW45" s="1"/>
  <c r="CX45" s="1"/>
  <c r="CV46"/>
  <c r="CW46" s="1"/>
  <c r="CS47"/>
  <c r="CT47" s="1"/>
  <c r="CV48"/>
  <c r="CW48" s="1"/>
  <c r="CS49"/>
  <c r="CT49" s="1"/>
  <c r="CV50"/>
  <c r="CW50" s="1"/>
  <c r="CS51"/>
  <c r="CT51" s="1"/>
  <c r="CV52"/>
  <c r="CW52" s="1"/>
  <c r="CS53"/>
  <c r="CT53" s="1"/>
  <c r="CV54"/>
  <c r="CW54" s="1"/>
  <c r="CS55"/>
  <c r="CT55" s="1"/>
  <c r="CV76"/>
  <c r="CW76" s="1"/>
  <c r="CS77"/>
  <c r="CT77" s="1"/>
  <c r="CU77" s="1"/>
  <c r="CW77" s="1"/>
  <c r="CV78"/>
  <c r="CW78" s="1"/>
  <c r="CS79"/>
  <c r="CT79" s="1"/>
  <c r="CV80"/>
  <c r="CW80" s="1"/>
  <c r="CS81"/>
  <c r="CT81" s="1"/>
  <c r="CV82"/>
  <c r="CW82" s="1"/>
  <c r="CS83"/>
  <c r="CT83" s="1"/>
  <c r="CV84"/>
  <c r="CW84" s="1"/>
  <c r="CS85"/>
  <c r="CT85" s="1"/>
  <c r="CV86"/>
  <c r="CW86" s="1"/>
  <c r="CS87"/>
  <c r="CT87" s="1"/>
  <c r="CM41"/>
  <c r="CM73"/>
  <c r="CM24"/>
  <c r="CM56"/>
  <c r="CM88"/>
  <c r="CK10"/>
  <c r="CM10" s="1"/>
  <c r="CI12"/>
  <c r="CJ12" s="1"/>
  <c r="CL13"/>
  <c r="CI14"/>
  <c r="CJ14" s="1"/>
  <c r="CL15"/>
  <c r="CM15" s="1"/>
  <c r="CI16"/>
  <c r="CJ16" s="1"/>
  <c r="CL17"/>
  <c r="CM17" s="1"/>
  <c r="CI18"/>
  <c r="CJ18" s="1"/>
  <c r="CK18" s="1"/>
  <c r="CL19"/>
  <c r="CM19" s="1"/>
  <c r="CI20"/>
  <c r="CJ20" s="1"/>
  <c r="CL21"/>
  <c r="CM21" s="1"/>
  <c r="CI22"/>
  <c r="CJ22" s="1"/>
  <c r="CL23"/>
  <c r="CM23" s="1"/>
  <c r="CI24"/>
  <c r="CJ24" s="1"/>
  <c r="CL25"/>
  <c r="CM25" s="1"/>
  <c r="CL28"/>
  <c r="CI29"/>
  <c r="CJ29" s="1"/>
  <c r="CK29" s="1"/>
  <c r="CL30"/>
  <c r="CM30" s="1"/>
  <c r="CI31"/>
  <c r="CJ31" s="1"/>
  <c r="CL32"/>
  <c r="CM32" s="1"/>
  <c r="CI33"/>
  <c r="CJ33" s="1"/>
  <c r="CL34"/>
  <c r="CI35"/>
  <c r="CJ35" s="1"/>
  <c r="CL36"/>
  <c r="CM36" s="1"/>
  <c r="CI37"/>
  <c r="CJ37" s="1"/>
  <c r="CL38"/>
  <c r="CM38" s="1"/>
  <c r="CI39"/>
  <c r="CJ39" s="1"/>
  <c r="CL40"/>
  <c r="CM40" s="1"/>
  <c r="CI41"/>
  <c r="CJ41" s="1"/>
  <c r="CK42"/>
  <c r="CM42" s="1"/>
  <c r="CI44"/>
  <c r="CJ44" s="1"/>
  <c r="CL45"/>
  <c r="CI46"/>
  <c r="CJ46" s="1"/>
  <c r="CL47"/>
  <c r="CM47" s="1"/>
  <c r="CI48"/>
  <c r="CJ48" s="1"/>
  <c r="CL49"/>
  <c r="CM49" s="1"/>
  <c r="CI50"/>
  <c r="CJ50" s="1"/>
  <c r="CK50" s="1"/>
  <c r="CL51"/>
  <c r="CM51" s="1"/>
  <c r="CI52"/>
  <c r="CJ52" s="1"/>
  <c r="CL53"/>
  <c r="CM53" s="1"/>
  <c r="CI54"/>
  <c r="CJ54" s="1"/>
  <c r="CL55"/>
  <c r="CM55" s="1"/>
  <c r="CI56"/>
  <c r="CJ56" s="1"/>
  <c r="CL57"/>
  <c r="CM57" s="1"/>
  <c r="CL60"/>
  <c r="CI61"/>
  <c r="CJ61" s="1"/>
  <c r="CK61" s="1"/>
  <c r="CL62"/>
  <c r="CM62" s="1"/>
  <c r="CI63"/>
  <c r="CJ63" s="1"/>
  <c r="CL64"/>
  <c r="CM64" s="1"/>
  <c r="CI65"/>
  <c r="CJ65" s="1"/>
  <c r="CL66"/>
  <c r="CI67"/>
  <c r="CJ67" s="1"/>
  <c r="CL68"/>
  <c r="CM68" s="1"/>
  <c r="CI69"/>
  <c r="CJ69" s="1"/>
  <c r="CL70"/>
  <c r="CM70" s="1"/>
  <c r="CI71"/>
  <c r="CJ71" s="1"/>
  <c r="CL72"/>
  <c r="CM72" s="1"/>
  <c r="CI73"/>
  <c r="CJ73" s="1"/>
  <c r="CK74"/>
  <c r="CM74" s="1"/>
  <c r="CI76"/>
  <c r="CJ76" s="1"/>
  <c r="CL77"/>
  <c r="CI78"/>
  <c r="CJ78" s="1"/>
  <c r="CL79"/>
  <c r="CM79" s="1"/>
  <c r="CI80"/>
  <c r="CJ80" s="1"/>
  <c r="CL81"/>
  <c r="CM81" s="1"/>
  <c r="CI82"/>
  <c r="CJ82" s="1"/>
  <c r="CK82" s="1"/>
  <c r="CL83"/>
  <c r="CM83" s="1"/>
  <c r="CI84"/>
  <c r="CJ84" s="1"/>
  <c r="CL85"/>
  <c r="CM85" s="1"/>
  <c r="CI86"/>
  <c r="CJ86" s="1"/>
  <c r="CL87"/>
  <c r="CM87" s="1"/>
  <c r="CI88"/>
  <c r="CJ88" s="1"/>
  <c r="CL89"/>
  <c r="CM89" s="1"/>
  <c r="CL12"/>
  <c r="CI13"/>
  <c r="CJ13" s="1"/>
  <c r="CK13" s="1"/>
  <c r="CL14"/>
  <c r="CM14" s="1"/>
  <c r="CI15"/>
  <c r="CJ15" s="1"/>
  <c r="CL16"/>
  <c r="CM16" s="1"/>
  <c r="CI17"/>
  <c r="CJ17" s="1"/>
  <c r="CL18"/>
  <c r="CM18" s="1"/>
  <c r="CI19"/>
  <c r="CJ19" s="1"/>
  <c r="CL20"/>
  <c r="CM20" s="1"/>
  <c r="CI21"/>
  <c r="CJ21" s="1"/>
  <c r="CL22"/>
  <c r="CM22" s="1"/>
  <c r="CI23"/>
  <c r="CJ23" s="1"/>
  <c r="CK26"/>
  <c r="CM26" s="1"/>
  <c r="CI28"/>
  <c r="CJ28" s="1"/>
  <c r="CL29"/>
  <c r="CM29" s="1"/>
  <c r="CI30"/>
  <c r="CJ30" s="1"/>
  <c r="CL31"/>
  <c r="CM31" s="1"/>
  <c r="CI32"/>
  <c r="CJ32" s="1"/>
  <c r="CL33"/>
  <c r="CM33" s="1"/>
  <c r="CI34"/>
  <c r="CJ34" s="1"/>
  <c r="CK34" s="1"/>
  <c r="CL35"/>
  <c r="CM35" s="1"/>
  <c r="CI36"/>
  <c r="CJ36" s="1"/>
  <c r="CL37"/>
  <c r="CM37" s="1"/>
  <c r="CI38"/>
  <c r="CJ38" s="1"/>
  <c r="CL39"/>
  <c r="CM39" s="1"/>
  <c r="CL44"/>
  <c r="CI45"/>
  <c r="CJ45" s="1"/>
  <c r="CK45" s="1"/>
  <c r="CL46"/>
  <c r="CM46" s="1"/>
  <c r="CI47"/>
  <c r="CJ47" s="1"/>
  <c r="CL48"/>
  <c r="CM48" s="1"/>
  <c r="CI49"/>
  <c r="CJ49" s="1"/>
  <c r="CL50"/>
  <c r="CM50" s="1"/>
  <c r="CI51"/>
  <c r="CJ51" s="1"/>
  <c r="CL52"/>
  <c r="CM52" s="1"/>
  <c r="CI53"/>
  <c r="CJ53" s="1"/>
  <c r="CL54"/>
  <c r="CM54" s="1"/>
  <c r="CI55"/>
  <c r="CJ55" s="1"/>
  <c r="CK58"/>
  <c r="CM58" s="1"/>
  <c r="CI60"/>
  <c r="CJ60" s="1"/>
  <c r="CL61"/>
  <c r="CM61" s="1"/>
  <c r="CI62"/>
  <c r="CJ62" s="1"/>
  <c r="CL63"/>
  <c r="CM63" s="1"/>
  <c r="CI64"/>
  <c r="CJ64" s="1"/>
  <c r="CL65"/>
  <c r="CM65" s="1"/>
  <c r="CI66"/>
  <c r="CJ66" s="1"/>
  <c r="CK66" s="1"/>
  <c r="CL67"/>
  <c r="CM67" s="1"/>
  <c r="CI68"/>
  <c r="CJ68" s="1"/>
  <c r="CL69"/>
  <c r="CM69" s="1"/>
  <c r="CI70"/>
  <c r="CJ70" s="1"/>
  <c r="CL71"/>
  <c r="CM71" s="1"/>
  <c r="CL76"/>
  <c r="CI77"/>
  <c r="CJ77" s="1"/>
  <c r="CK77" s="1"/>
  <c r="CL78"/>
  <c r="CM78" s="1"/>
  <c r="CI79"/>
  <c r="CJ79" s="1"/>
  <c r="CL80"/>
  <c r="CM80" s="1"/>
  <c r="CI81"/>
  <c r="CJ81" s="1"/>
  <c r="CL82"/>
  <c r="CM82" s="1"/>
  <c r="CI83"/>
  <c r="CJ83" s="1"/>
  <c r="CL84"/>
  <c r="CM84" s="1"/>
  <c r="CI85"/>
  <c r="CJ85" s="1"/>
  <c r="CL86"/>
  <c r="CM86" s="1"/>
  <c r="CI87"/>
  <c r="CJ87" s="1"/>
  <c r="CC41"/>
  <c r="CC73"/>
  <c r="CC24"/>
  <c r="CC56"/>
  <c r="CC88"/>
  <c r="CA10"/>
  <c r="CC10" s="1"/>
  <c r="BY12"/>
  <c r="BZ12" s="1"/>
  <c r="CB13"/>
  <c r="BY14"/>
  <c r="BZ14" s="1"/>
  <c r="CB15"/>
  <c r="CC15" s="1"/>
  <c r="BY16"/>
  <c r="BZ16" s="1"/>
  <c r="CB17"/>
  <c r="CC17" s="1"/>
  <c r="BY18"/>
  <c r="BZ18" s="1"/>
  <c r="CB19"/>
  <c r="CC19" s="1"/>
  <c r="BY20"/>
  <c r="BZ20" s="1"/>
  <c r="CB21"/>
  <c r="CC21" s="1"/>
  <c r="BY22"/>
  <c r="BZ22" s="1"/>
  <c r="CB23"/>
  <c r="CC23" s="1"/>
  <c r="BY24"/>
  <c r="BZ24" s="1"/>
  <c r="CB25"/>
  <c r="CC25" s="1"/>
  <c r="CB28"/>
  <c r="BY29"/>
  <c r="BZ29" s="1"/>
  <c r="CA29" s="1"/>
  <c r="CB30"/>
  <c r="CC30" s="1"/>
  <c r="BY31"/>
  <c r="BZ31" s="1"/>
  <c r="CB32"/>
  <c r="CC32" s="1"/>
  <c r="BY33"/>
  <c r="BZ33" s="1"/>
  <c r="CB34"/>
  <c r="CC34" s="1"/>
  <c r="BY35"/>
  <c r="BZ35" s="1"/>
  <c r="CB36"/>
  <c r="CC36" s="1"/>
  <c r="BY37"/>
  <c r="BZ37" s="1"/>
  <c r="CB38"/>
  <c r="CC38" s="1"/>
  <c r="BY39"/>
  <c r="BZ39" s="1"/>
  <c r="CB40"/>
  <c r="CC40" s="1"/>
  <c r="BY41"/>
  <c r="BZ41" s="1"/>
  <c r="CA42"/>
  <c r="CC42" s="1"/>
  <c r="BY44"/>
  <c r="BZ44" s="1"/>
  <c r="CB45"/>
  <c r="BY46"/>
  <c r="BZ46" s="1"/>
  <c r="CB47"/>
  <c r="CC47" s="1"/>
  <c r="BY48"/>
  <c r="BZ48" s="1"/>
  <c r="CB49"/>
  <c r="CC49" s="1"/>
  <c r="BY50"/>
  <c r="BZ50" s="1"/>
  <c r="CB51"/>
  <c r="CC51" s="1"/>
  <c r="BY52"/>
  <c r="BZ52" s="1"/>
  <c r="CB53"/>
  <c r="CC53" s="1"/>
  <c r="BY54"/>
  <c r="BZ54" s="1"/>
  <c r="CB55"/>
  <c r="CC55" s="1"/>
  <c r="BY56"/>
  <c r="BZ56" s="1"/>
  <c r="CB57"/>
  <c r="CC57" s="1"/>
  <c r="CB60"/>
  <c r="BY61"/>
  <c r="BZ61" s="1"/>
  <c r="CA61" s="1"/>
  <c r="CB62"/>
  <c r="CC62" s="1"/>
  <c r="BY63"/>
  <c r="BZ63" s="1"/>
  <c r="CB64"/>
  <c r="CC64" s="1"/>
  <c r="BY65"/>
  <c r="BZ65" s="1"/>
  <c r="CB66"/>
  <c r="CC66" s="1"/>
  <c r="BY67"/>
  <c r="BZ67" s="1"/>
  <c r="CB68"/>
  <c r="CC68" s="1"/>
  <c r="BY69"/>
  <c r="BZ69" s="1"/>
  <c r="CB70"/>
  <c r="CC70" s="1"/>
  <c r="BY71"/>
  <c r="BZ71" s="1"/>
  <c r="CB72"/>
  <c r="CC72" s="1"/>
  <c r="BY73"/>
  <c r="BZ73" s="1"/>
  <c r="CA74"/>
  <c r="CC74" s="1"/>
  <c r="BY76"/>
  <c r="BZ76" s="1"/>
  <c r="CB77"/>
  <c r="BY78"/>
  <c r="BZ78" s="1"/>
  <c r="CB79"/>
  <c r="CC79" s="1"/>
  <c r="BY80"/>
  <c r="BZ80" s="1"/>
  <c r="CB81"/>
  <c r="CC81" s="1"/>
  <c r="BY82"/>
  <c r="BZ82" s="1"/>
  <c r="CB83"/>
  <c r="CC83" s="1"/>
  <c r="BY84"/>
  <c r="BZ84" s="1"/>
  <c r="CB85"/>
  <c r="CC85" s="1"/>
  <c r="BY86"/>
  <c r="BZ86" s="1"/>
  <c r="CB87"/>
  <c r="CC87" s="1"/>
  <c r="BY88"/>
  <c r="BZ88" s="1"/>
  <c r="CB89"/>
  <c r="CC89" s="1"/>
  <c r="CB12"/>
  <c r="BY13"/>
  <c r="BZ13" s="1"/>
  <c r="CA13" s="1"/>
  <c r="CB14"/>
  <c r="CC14" s="1"/>
  <c r="BY15"/>
  <c r="BZ15" s="1"/>
  <c r="CB16"/>
  <c r="CC16" s="1"/>
  <c r="BY17"/>
  <c r="BZ17" s="1"/>
  <c r="CB18"/>
  <c r="CC18" s="1"/>
  <c r="BY19"/>
  <c r="BZ19" s="1"/>
  <c r="CB20"/>
  <c r="CC20" s="1"/>
  <c r="BY21"/>
  <c r="BZ21" s="1"/>
  <c r="CB22"/>
  <c r="CC22" s="1"/>
  <c r="BY23"/>
  <c r="BZ23" s="1"/>
  <c r="CA26"/>
  <c r="CC26" s="1"/>
  <c r="BY28"/>
  <c r="BZ28" s="1"/>
  <c r="CB29"/>
  <c r="CC29" s="1"/>
  <c r="BY30"/>
  <c r="BZ30" s="1"/>
  <c r="CB31"/>
  <c r="CC31" s="1"/>
  <c r="BY32"/>
  <c r="BZ32" s="1"/>
  <c r="CB33"/>
  <c r="CC33" s="1"/>
  <c r="BY34"/>
  <c r="BZ34" s="1"/>
  <c r="CB35"/>
  <c r="CC35" s="1"/>
  <c r="BY36"/>
  <c r="BZ36" s="1"/>
  <c r="CB37"/>
  <c r="CC37" s="1"/>
  <c r="BY38"/>
  <c r="BZ38" s="1"/>
  <c r="CB39"/>
  <c r="CC39" s="1"/>
  <c r="CB44"/>
  <c r="BY45"/>
  <c r="BZ45" s="1"/>
  <c r="CA45" s="1"/>
  <c r="CB46"/>
  <c r="CC46" s="1"/>
  <c r="BY47"/>
  <c r="BZ47" s="1"/>
  <c r="CB48"/>
  <c r="CC48" s="1"/>
  <c r="BY49"/>
  <c r="BZ49" s="1"/>
  <c r="CB50"/>
  <c r="CC50" s="1"/>
  <c r="BY51"/>
  <c r="BZ51" s="1"/>
  <c r="CB52"/>
  <c r="CC52" s="1"/>
  <c r="BY53"/>
  <c r="BZ53" s="1"/>
  <c r="CB54"/>
  <c r="CC54" s="1"/>
  <c r="BY55"/>
  <c r="BZ55" s="1"/>
  <c r="CA58"/>
  <c r="CC58" s="1"/>
  <c r="BY60"/>
  <c r="BZ60" s="1"/>
  <c r="CB61"/>
  <c r="CC61" s="1"/>
  <c r="BY62"/>
  <c r="BZ62" s="1"/>
  <c r="CB63"/>
  <c r="CC63" s="1"/>
  <c r="BY64"/>
  <c r="BZ64" s="1"/>
  <c r="CB65"/>
  <c r="CC65" s="1"/>
  <c r="BY66"/>
  <c r="BZ66" s="1"/>
  <c r="CB67"/>
  <c r="CC67" s="1"/>
  <c r="BY68"/>
  <c r="BZ68" s="1"/>
  <c r="CB69"/>
  <c r="CC69" s="1"/>
  <c r="BY70"/>
  <c r="BZ70" s="1"/>
  <c r="CB71"/>
  <c r="CC71" s="1"/>
  <c r="CB76"/>
  <c r="BY77"/>
  <c r="BZ77" s="1"/>
  <c r="CA77" s="1"/>
  <c r="CB78"/>
  <c r="CC78" s="1"/>
  <c r="BY79"/>
  <c r="BZ79" s="1"/>
  <c r="CB80"/>
  <c r="CC80" s="1"/>
  <c r="BY81"/>
  <c r="BZ81" s="1"/>
  <c r="CB82"/>
  <c r="CC82" s="1"/>
  <c r="BY83"/>
  <c r="BZ83" s="1"/>
  <c r="CB84"/>
  <c r="CC84" s="1"/>
  <c r="BY85"/>
  <c r="BZ85" s="1"/>
  <c r="CB86"/>
  <c r="CC86" s="1"/>
  <c r="BY87"/>
  <c r="BZ87" s="1"/>
  <c r="BS41"/>
  <c r="BS73"/>
  <c r="BS24"/>
  <c r="BS56"/>
  <c r="BS88"/>
  <c r="BQ10"/>
  <c r="BS10" s="1"/>
  <c r="BO12"/>
  <c r="BP12" s="1"/>
  <c r="BR13"/>
  <c r="BS13" s="1"/>
  <c r="BO14"/>
  <c r="BP14" s="1"/>
  <c r="BR15"/>
  <c r="BS15" s="1"/>
  <c r="BO16"/>
  <c r="BP16" s="1"/>
  <c r="BR17"/>
  <c r="BS17" s="1"/>
  <c r="BO18"/>
  <c r="BP18" s="1"/>
  <c r="BQ18" s="1"/>
  <c r="BR19"/>
  <c r="BS19" s="1"/>
  <c r="BO20"/>
  <c r="BP20" s="1"/>
  <c r="BR21"/>
  <c r="BS21" s="1"/>
  <c r="BO22"/>
  <c r="BP22" s="1"/>
  <c r="BR23"/>
  <c r="BS23" s="1"/>
  <c r="BO24"/>
  <c r="BP24" s="1"/>
  <c r="BR25"/>
  <c r="BS25" s="1"/>
  <c r="BR28"/>
  <c r="BS28" s="1"/>
  <c r="BO29"/>
  <c r="BP29" s="1"/>
  <c r="BR30"/>
  <c r="BS30" s="1"/>
  <c r="BO31"/>
  <c r="BP31" s="1"/>
  <c r="BR32"/>
  <c r="BS32" s="1"/>
  <c r="BO33"/>
  <c r="BP33" s="1"/>
  <c r="BR34"/>
  <c r="BO35"/>
  <c r="BP35" s="1"/>
  <c r="BR36"/>
  <c r="BS36" s="1"/>
  <c r="BO37"/>
  <c r="BP37" s="1"/>
  <c r="BR38"/>
  <c r="BS38" s="1"/>
  <c r="BO39"/>
  <c r="BP39" s="1"/>
  <c r="BR40"/>
  <c r="BS40" s="1"/>
  <c r="BO41"/>
  <c r="BP41" s="1"/>
  <c r="BQ42"/>
  <c r="BS42" s="1"/>
  <c r="BO44"/>
  <c r="BP44" s="1"/>
  <c r="BR45"/>
  <c r="BS45" s="1"/>
  <c r="BO46"/>
  <c r="BP46" s="1"/>
  <c r="BR47"/>
  <c r="BS47" s="1"/>
  <c r="BO48"/>
  <c r="BP48" s="1"/>
  <c r="BR49"/>
  <c r="BS49" s="1"/>
  <c r="BO50"/>
  <c r="BP50" s="1"/>
  <c r="BQ50" s="1"/>
  <c r="BR51"/>
  <c r="BS51" s="1"/>
  <c r="BO52"/>
  <c r="BP52" s="1"/>
  <c r="BR53"/>
  <c r="BS53" s="1"/>
  <c r="BO54"/>
  <c r="BP54" s="1"/>
  <c r="BR55"/>
  <c r="BS55" s="1"/>
  <c r="BO56"/>
  <c r="BP56" s="1"/>
  <c r="BR57"/>
  <c r="BS57" s="1"/>
  <c r="BR60"/>
  <c r="BS60" s="1"/>
  <c r="BO61"/>
  <c r="BP61" s="1"/>
  <c r="BR62"/>
  <c r="BS62" s="1"/>
  <c r="BO63"/>
  <c r="BP63" s="1"/>
  <c r="BR64"/>
  <c r="BS64" s="1"/>
  <c r="BO65"/>
  <c r="BP65" s="1"/>
  <c r="BR66"/>
  <c r="BO67"/>
  <c r="BP67" s="1"/>
  <c r="BR68"/>
  <c r="BS68" s="1"/>
  <c r="BO69"/>
  <c r="BP69" s="1"/>
  <c r="BR70"/>
  <c r="BS70" s="1"/>
  <c r="BO71"/>
  <c r="BP71" s="1"/>
  <c r="BR72"/>
  <c r="BS72" s="1"/>
  <c r="BO73"/>
  <c r="BP73" s="1"/>
  <c r="BQ74"/>
  <c r="BS74" s="1"/>
  <c r="BO76"/>
  <c r="BP76" s="1"/>
  <c r="BR77"/>
  <c r="BS77" s="1"/>
  <c r="BO78"/>
  <c r="BP78" s="1"/>
  <c r="BR79"/>
  <c r="BS79" s="1"/>
  <c r="BO80"/>
  <c r="BP80" s="1"/>
  <c r="BR81"/>
  <c r="BS81" s="1"/>
  <c r="BO82"/>
  <c r="BP82" s="1"/>
  <c r="BQ82" s="1"/>
  <c r="BR83"/>
  <c r="BS83" s="1"/>
  <c r="BO84"/>
  <c r="BP84" s="1"/>
  <c r="BR85"/>
  <c r="BS85" s="1"/>
  <c r="BO86"/>
  <c r="BP86" s="1"/>
  <c r="BR87"/>
  <c r="BS87" s="1"/>
  <c r="BO88"/>
  <c r="BP88" s="1"/>
  <c r="BR89"/>
  <c r="BS89" s="1"/>
  <c r="BR12"/>
  <c r="BS12" s="1"/>
  <c r="BO13"/>
  <c r="BP13" s="1"/>
  <c r="BR14"/>
  <c r="BS14" s="1"/>
  <c r="BO15"/>
  <c r="BP15" s="1"/>
  <c r="BR16"/>
  <c r="BS16" s="1"/>
  <c r="BO17"/>
  <c r="BP17" s="1"/>
  <c r="BR18"/>
  <c r="BS18" s="1"/>
  <c r="BO19"/>
  <c r="BP19" s="1"/>
  <c r="BR20"/>
  <c r="BS20" s="1"/>
  <c r="BO21"/>
  <c r="BP21" s="1"/>
  <c r="BR22"/>
  <c r="BS22" s="1"/>
  <c r="BO23"/>
  <c r="BP23" s="1"/>
  <c r="BQ26"/>
  <c r="BS26" s="1"/>
  <c r="BO28"/>
  <c r="BP28" s="1"/>
  <c r="BR29"/>
  <c r="BS29" s="1"/>
  <c r="BO30"/>
  <c r="BP30" s="1"/>
  <c r="BR31"/>
  <c r="BS31" s="1"/>
  <c r="BO32"/>
  <c r="BP32" s="1"/>
  <c r="BR33"/>
  <c r="BS33" s="1"/>
  <c r="BO34"/>
  <c r="BP34" s="1"/>
  <c r="BQ34" s="1"/>
  <c r="BR35"/>
  <c r="BS35" s="1"/>
  <c r="BO36"/>
  <c r="BP36" s="1"/>
  <c r="BR37"/>
  <c r="BS37" s="1"/>
  <c r="BO38"/>
  <c r="BP38" s="1"/>
  <c r="BR39"/>
  <c r="BS39" s="1"/>
  <c r="BR44"/>
  <c r="BS44" s="1"/>
  <c r="BO45"/>
  <c r="BP45" s="1"/>
  <c r="BR46"/>
  <c r="BS46" s="1"/>
  <c r="BO47"/>
  <c r="BP47" s="1"/>
  <c r="BR48"/>
  <c r="BS48" s="1"/>
  <c r="BO49"/>
  <c r="BP49" s="1"/>
  <c r="BR50"/>
  <c r="BS50" s="1"/>
  <c r="BO51"/>
  <c r="BP51" s="1"/>
  <c r="BR52"/>
  <c r="BS52" s="1"/>
  <c r="BO53"/>
  <c r="BP53" s="1"/>
  <c r="BR54"/>
  <c r="BS54" s="1"/>
  <c r="BO55"/>
  <c r="BP55" s="1"/>
  <c r="BQ58"/>
  <c r="BS58" s="1"/>
  <c r="BO60"/>
  <c r="BP60" s="1"/>
  <c r="BR61"/>
  <c r="BS61" s="1"/>
  <c r="BO62"/>
  <c r="BP62" s="1"/>
  <c r="BR63"/>
  <c r="BS63" s="1"/>
  <c r="BO64"/>
  <c r="BP64" s="1"/>
  <c r="BR65"/>
  <c r="BS65" s="1"/>
  <c r="BO66"/>
  <c r="BP66" s="1"/>
  <c r="BQ66" s="1"/>
  <c r="BR67"/>
  <c r="BS67" s="1"/>
  <c r="BO68"/>
  <c r="BP68" s="1"/>
  <c r="BR69"/>
  <c r="BS69" s="1"/>
  <c r="BO70"/>
  <c r="BP70" s="1"/>
  <c r="BR71"/>
  <c r="BS71" s="1"/>
  <c r="BR76"/>
  <c r="BS76" s="1"/>
  <c r="BO77"/>
  <c r="BP77" s="1"/>
  <c r="BR78"/>
  <c r="BS78" s="1"/>
  <c r="BO79"/>
  <c r="BP79" s="1"/>
  <c r="BR80"/>
  <c r="BS80" s="1"/>
  <c r="BO81"/>
  <c r="BP81" s="1"/>
  <c r="BR82"/>
  <c r="BS82" s="1"/>
  <c r="BO83"/>
  <c r="BP83" s="1"/>
  <c r="BR84"/>
  <c r="BS84" s="1"/>
  <c r="BO85"/>
  <c r="BP85" s="1"/>
  <c r="BR86"/>
  <c r="BS86" s="1"/>
  <c r="BO87"/>
  <c r="BP87" s="1"/>
  <c r="BJ10"/>
  <c r="BJ88"/>
  <c r="BJ24"/>
  <c r="BJ42"/>
  <c r="BJ56"/>
  <c r="BJ74"/>
  <c r="BE40"/>
  <c r="BF40" s="1"/>
  <c r="BE38"/>
  <c r="BF38" s="1"/>
  <c r="BE36"/>
  <c r="BF36" s="1"/>
  <c r="BE34"/>
  <c r="BF34" s="1"/>
  <c r="BE32"/>
  <c r="BF32" s="1"/>
  <c r="BG32" s="1"/>
  <c r="BE30"/>
  <c r="BF30" s="1"/>
  <c r="BE28"/>
  <c r="BF28" s="1"/>
  <c r="BG26"/>
  <c r="BI26" s="1"/>
  <c r="BH73"/>
  <c r="BI73" s="1"/>
  <c r="BH71"/>
  <c r="BI71" s="1"/>
  <c r="BH69"/>
  <c r="BI69" s="1"/>
  <c r="BH67"/>
  <c r="BI67" s="1"/>
  <c r="BH65"/>
  <c r="BI65" s="1"/>
  <c r="BH63"/>
  <c r="BI63" s="1"/>
  <c r="BH61"/>
  <c r="BJ47"/>
  <c r="BJ49"/>
  <c r="BJ51"/>
  <c r="BJ53"/>
  <c r="BJ55"/>
  <c r="BJ57"/>
  <c r="BH60"/>
  <c r="BI60" s="1"/>
  <c r="BE61"/>
  <c r="BF61" s="1"/>
  <c r="BG61" s="1"/>
  <c r="BH62"/>
  <c r="BE63"/>
  <c r="BF63" s="1"/>
  <c r="BH64"/>
  <c r="BE65"/>
  <c r="BF65" s="1"/>
  <c r="BH66"/>
  <c r="BE67"/>
  <c r="BF67" s="1"/>
  <c r="BH68"/>
  <c r="BI68" s="1"/>
  <c r="BE69"/>
  <c r="BF69" s="1"/>
  <c r="BH70"/>
  <c r="BE71"/>
  <c r="BF71" s="1"/>
  <c r="BH72"/>
  <c r="BI72" s="1"/>
  <c r="BH41"/>
  <c r="BI41" s="1"/>
  <c r="BH39"/>
  <c r="BI39" s="1"/>
  <c r="BH37"/>
  <c r="BI37" s="1"/>
  <c r="BH35"/>
  <c r="BI35" s="1"/>
  <c r="BH33"/>
  <c r="BI33" s="1"/>
  <c r="BH31"/>
  <c r="BI31" s="1"/>
  <c r="BH29"/>
  <c r="BE72"/>
  <c r="BF72" s="1"/>
  <c r="BE70"/>
  <c r="BF70" s="1"/>
  <c r="BE68"/>
  <c r="BF68" s="1"/>
  <c r="BE66"/>
  <c r="BF66" s="1"/>
  <c r="BE64"/>
  <c r="BF64" s="1"/>
  <c r="BG64" s="1"/>
  <c r="BE62"/>
  <c r="BF62" s="1"/>
  <c r="BE60"/>
  <c r="BF60" s="1"/>
  <c r="BG58"/>
  <c r="BI58" s="1"/>
  <c r="BI15"/>
  <c r="BI17"/>
  <c r="BI19"/>
  <c r="BI21"/>
  <c r="BI23"/>
  <c r="BI25"/>
  <c r="BH28"/>
  <c r="BI28" s="1"/>
  <c r="BE29"/>
  <c r="BF29" s="1"/>
  <c r="BG29" s="1"/>
  <c r="BH30"/>
  <c r="BI30" s="1"/>
  <c r="BE31"/>
  <c r="BF31" s="1"/>
  <c r="BH32"/>
  <c r="BI32" s="1"/>
  <c r="BE33"/>
  <c r="BF33" s="1"/>
  <c r="BH34"/>
  <c r="BI34" s="1"/>
  <c r="BE35"/>
  <c r="BF35" s="1"/>
  <c r="BH36"/>
  <c r="BI36" s="1"/>
  <c r="BE37"/>
  <c r="BF37" s="1"/>
  <c r="BH38"/>
  <c r="BI38" s="1"/>
  <c r="BE39"/>
  <c r="BF39" s="1"/>
  <c r="BH40"/>
  <c r="BI40" s="1"/>
  <c r="BE41"/>
  <c r="BF41" s="1"/>
  <c r="BI62"/>
  <c r="BI66"/>
  <c r="BI70"/>
  <c r="BI79"/>
  <c r="BI81"/>
  <c r="BI83"/>
  <c r="BI85"/>
  <c r="BI87"/>
  <c r="BI89"/>
  <c r="BH12"/>
  <c r="BI12" s="1"/>
  <c r="BE13"/>
  <c r="BF13" s="1"/>
  <c r="BG13" s="1"/>
  <c r="BI13" s="1"/>
  <c r="BH14"/>
  <c r="BI14" s="1"/>
  <c r="BE15"/>
  <c r="BF15" s="1"/>
  <c r="BH16"/>
  <c r="BI16" s="1"/>
  <c r="BE17"/>
  <c r="BF17" s="1"/>
  <c r="BH18"/>
  <c r="BI18" s="1"/>
  <c r="BE19"/>
  <c r="BF19" s="1"/>
  <c r="BH20"/>
  <c r="BI20" s="1"/>
  <c r="BE21"/>
  <c r="BF21" s="1"/>
  <c r="BH22"/>
  <c r="BI22" s="1"/>
  <c r="BE23"/>
  <c r="BF23" s="1"/>
  <c r="BH44"/>
  <c r="BI44" s="1"/>
  <c r="BE45"/>
  <c r="BF45" s="1"/>
  <c r="BG45" s="1"/>
  <c r="BI45" s="1"/>
  <c r="BJ45" s="1"/>
  <c r="BH46"/>
  <c r="BI46" s="1"/>
  <c r="BE47"/>
  <c r="BF47" s="1"/>
  <c r="BH48"/>
  <c r="BI48" s="1"/>
  <c r="BE49"/>
  <c r="BF49" s="1"/>
  <c r="BH50"/>
  <c r="BI50" s="1"/>
  <c r="BE51"/>
  <c r="BF51" s="1"/>
  <c r="BH52"/>
  <c r="BI52" s="1"/>
  <c r="BE53"/>
  <c r="BF53" s="1"/>
  <c r="BH54"/>
  <c r="BI54" s="1"/>
  <c r="BE55"/>
  <c r="BF55" s="1"/>
  <c r="BH76"/>
  <c r="BI76" s="1"/>
  <c r="BE77"/>
  <c r="BF77" s="1"/>
  <c r="BG77" s="1"/>
  <c r="BI77" s="1"/>
  <c r="BH78"/>
  <c r="BI78" s="1"/>
  <c r="BE79"/>
  <c r="BF79" s="1"/>
  <c r="BH80"/>
  <c r="BI80" s="1"/>
  <c r="BE81"/>
  <c r="BF81" s="1"/>
  <c r="BH82"/>
  <c r="BI82" s="1"/>
  <c r="BE83"/>
  <c r="BF83" s="1"/>
  <c r="BH84"/>
  <c r="BI84" s="1"/>
  <c r="BE85"/>
  <c r="BF85" s="1"/>
  <c r="BH86"/>
  <c r="BI86" s="1"/>
  <c r="BE87"/>
  <c r="BF87" s="1"/>
  <c r="G89"/>
  <c r="H89" s="1"/>
  <c r="G88"/>
  <c r="H88" s="1"/>
  <c r="G87"/>
  <c r="H87" s="1"/>
  <c r="G86"/>
  <c r="H86" s="1"/>
  <c r="G85"/>
  <c r="H85" s="1"/>
  <c r="G84"/>
  <c r="H84" s="1"/>
  <c r="G83"/>
  <c r="H83" s="1"/>
  <c r="G82"/>
  <c r="H82" s="1"/>
  <c r="G81"/>
  <c r="H81" s="1"/>
  <c r="G80"/>
  <c r="H80" s="1"/>
  <c r="G79"/>
  <c r="H79" s="1"/>
  <c r="G78"/>
  <c r="H78" s="1"/>
  <c r="G77"/>
  <c r="H77" s="1"/>
  <c r="G76"/>
  <c r="H76" s="1"/>
  <c r="H75" s="1"/>
  <c r="AA89"/>
  <c r="AB89" s="1"/>
  <c r="AA88"/>
  <c r="AB88" s="1"/>
  <c r="AA87"/>
  <c r="AB87" s="1"/>
  <c r="AA86"/>
  <c r="AB86" s="1"/>
  <c r="AA85"/>
  <c r="AB85" s="1"/>
  <c r="AA84"/>
  <c r="AB84" s="1"/>
  <c r="AA83"/>
  <c r="AB83" s="1"/>
  <c r="AA82"/>
  <c r="AB82" s="1"/>
  <c r="AA81"/>
  <c r="AB81" s="1"/>
  <c r="AA80"/>
  <c r="AB80" s="1"/>
  <c r="AA79"/>
  <c r="AB79" s="1"/>
  <c r="AC79" s="1"/>
  <c r="AA78"/>
  <c r="AB78" s="1"/>
  <c r="AA77"/>
  <c r="AB77" s="1"/>
  <c r="AC77" s="1"/>
  <c r="AA76"/>
  <c r="AB76" s="1"/>
  <c r="AU89"/>
  <c r="AV89" s="1"/>
  <c r="AU88"/>
  <c r="AV88" s="1"/>
  <c r="AU87"/>
  <c r="AV87" s="1"/>
  <c r="AU86"/>
  <c r="AV86" s="1"/>
  <c r="AU85"/>
  <c r="AV85" s="1"/>
  <c r="AU84"/>
  <c r="AV84" s="1"/>
  <c r="AU83"/>
  <c r="AV83" s="1"/>
  <c r="AU82"/>
  <c r="AV82" s="1"/>
  <c r="AU81"/>
  <c r="AV81" s="1"/>
  <c r="AU80"/>
  <c r="AV80" s="1"/>
  <c r="AU79"/>
  <c r="AV79" s="1"/>
  <c r="AU78"/>
  <c r="AV78" s="1"/>
  <c r="AU77"/>
  <c r="AV77" s="1"/>
  <c r="AW77" s="1"/>
  <c r="AU76"/>
  <c r="AV76" s="1"/>
  <c r="S74"/>
  <c r="U74" s="1"/>
  <c r="AM74"/>
  <c r="AO74" s="1"/>
  <c r="K89"/>
  <c r="AE89"/>
  <c r="AY89"/>
  <c r="T89"/>
  <c r="U89" s="1"/>
  <c r="T88"/>
  <c r="U88" s="1"/>
  <c r="T87"/>
  <c r="U87" s="1"/>
  <c r="T86"/>
  <c r="U86" s="1"/>
  <c r="T85"/>
  <c r="U85" s="1"/>
  <c r="T84"/>
  <c r="U84" s="1"/>
  <c r="T83"/>
  <c r="U83" s="1"/>
  <c r="T82"/>
  <c r="T81"/>
  <c r="U81" s="1"/>
  <c r="T80"/>
  <c r="T79"/>
  <c r="U79" s="1"/>
  <c r="T78"/>
  <c r="U78" s="1"/>
  <c r="T77"/>
  <c r="T76"/>
  <c r="AN89"/>
  <c r="AO89" s="1"/>
  <c r="AN88"/>
  <c r="AO88" s="1"/>
  <c r="AN87"/>
  <c r="AO87" s="1"/>
  <c r="AN86"/>
  <c r="AO86" s="1"/>
  <c r="AN85"/>
  <c r="AO85" s="1"/>
  <c r="AN84"/>
  <c r="AO84" s="1"/>
  <c r="AN83"/>
  <c r="AO83" s="1"/>
  <c r="AN82"/>
  <c r="AO82" s="1"/>
  <c r="AN81"/>
  <c r="AO81" s="1"/>
  <c r="AN80"/>
  <c r="AO80" s="1"/>
  <c r="AN79"/>
  <c r="AO79" s="1"/>
  <c r="AN78"/>
  <c r="AO78" s="1"/>
  <c r="AN77"/>
  <c r="AO77" s="1"/>
  <c r="AN76"/>
  <c r="AO76" s="1"/>
  <c r="I74"/>
  <c r="K74" s="1"/>
  <c r="AC74"/>
  <c r="AE74" s="1"/>
  <c r="J76"/>
  <c r="K76" s="1"/>
  <c r="Q76"/>
  <c r="R76" s="1"/>
  <c r="AD76"/>
  <c r="AK76"/>
  <c r="AL76" s="1"/>
  <c r="AL75" s="1"/>
  <c r="AX76"/>
  <c r="AY76" s="1"/>
  <c r="J77"/>
  <c r="K77" s="1"/>
  <c r="Q77"/>
  <c r="R77" s="1"/>
  <c r="S77" s="1"/>
  <c r="AD77"/>
  <c r="AE77" s="1"/>
  <c r="AK77"/>
  <c r="AL77" s="1"/>
  <c r="AX77"/>
  <c r="AY77" s="1"/>
  <c r="J78"/>
  <c r="K78" s="1"/>
  <c r="Q78"/>
  <c r="R78" s="1"/>
  <c r="AD78"/>
  <c r="AE78" s="1"/>
  <c r="AK78"/>
  <c r="AL78" s="1"/>
  <c r="AX78"/>
  <c r="AY78" s="1"/>
  <c r="J79"/>
  <c r="K79" s="1"/>
  <c r="Q79"/>
  <c r="R79" s="1"/>
  <c r="AD79"/>
  <c r="AE79" s="1"/>
  <c r="AK79"/>
  <c r="AL79" s="1"/>
  <c r="AX79"/>
  <c r="AY79" s="1"/>
  <c r="J80"/>
  <c r="K80" s="1"/>
  <c r="Q80"/>
  <c r="R80" s="1"/>
  <c r="S80" s="1"/>
  <c r="AD80"/>
  <c r="AE80" s="1"/>
  <c r="AK80"/>
  <c r="AL80" s="1"/>
  <c r="AX80"/>
  <c r="AY80" s="1"/>
  <c r="J81"/>
  <c r="K81" s="1"/>
  <c r="Q81"/>
  <c r="R81" s="1"/>
  <c r="AD81"/>
  <c r="AE81" s="1"/>
  <c r="AK81"/>
  <c r="AL81" s="1"/>
  <c r="AX81"/>
  <c r="AY81" s="1"/>
  <c r="J82"/>
  <c r="K82" s="1"/>
  <c r="Q82"/>
  <c r="R82" s="1"/>
  <c r="S82" s="1"/>
  <c r="AD82"/>
  <c r="AE82" s="1"/>
  <c r="AK82"/>
  <c r="AL82" s="1"/>
  <c r="AX82"/>
  <c r="AY82" s="1"/>
  <c r="J83"/>
  <c r="K83" s="1"/>
  <c r="Q83"/>
  <c r="R83" s="1"/>
  <c r="AD83"/>
  <c r="AE83" s="1"/>
  <c r="AK83"/>
  <c r="AL83" s="1"/>
  <c r="AX83"/>
  <c r="AY83" s="1"/>
  <c r="J84"/>
  <c r="K84" s="1"/>
  <c r="Q84"/>
  <c r="R84" s="1"/>
  <c r="AD84"/>
  <c r="AE84" s="1"/>
  <c r="AK84"/>
  <c r="AL84" s="1"/>
  <c r="AX84"/>
  <c r="AY84" s="1"/>
  <c r="J85"/>
  <c r="K85" s="1"/>
  <c r="Q85"/>
  <c r="R85" s="1"/>
  <c r="AD85"/>
  <c r="AE85" s="1"/>
  <c r="AK85"/>
  <c r="AL85" s="1"/>
  <c r="AX85"/>
  <c r="AY85" s="1"/>
  <c r="J86"/>
  <c r="K86" s="1"/>
  <c r="Q86"/>
  <c r="R86" s="1"/>
  <c r="AD86"/>
  <c r="AE86" s="1"/>
  <c r="AK86"/>
  <c r="AL86" s="1"/>
  <c r="AX86"/>
  <c r="AY86" s="1"/>
  <c r="J87"/>
  <c r="K87" s="1"/>
  <c r="Q87"/>
  <c r="R87" s="1"/>
  <c r="AD87"/>
  <c r="AE87" s="1"/>
  <c r="AK87"/>
  <c r="AL87" s="1"/>
  <c r="AX87"/>
  <c r="AY87" s="1"/>
  <c r="J88"/>
  <c r="K88" s="1"/>
  <c r="Q88"/>
  <c r="R88" s="1"/>
  <c r="AD88"/>
  <c r="AE88" s="1"/>
  <c r="AK88"/>
  <c r="AL88" s="1"/>
  <c r="AX88"/>
  <c r="AY88" s="1"/>
  <c r="V58"/>
  <c r="AP58"/>
  <c r="G73"/>
  <c r="H73" s="1"/>
  <c r="G72"/>
  <c r="H72" s="1"/>
  <c r="G71"/>
  <c r="H71" s="1"/>
  <c r="G70"/>
  <c r="H70" s="1"/>
  <c r="G69"/>
  <c r="H69" s="1"/>
  <c r="G68"/>
  <c r="H68" s="1"/>
  <c r="G67"/>
  <c r="H67" s="1"/>
  <c r="G66"/>
  <c r="H66" s="1"/>
  <c r="G65"/>
  <c r="H65" s="1"/>
  <c r="G64"/>
  <c r="H64" s="1"/>
  <c r="G63"/>
  <c r="H63" s="1"/>
  <c r="G62"/>
  <c r="H62" s="1"/>
  <c r="G61"/>
  <c r="H61" s="1"/>
  <c r="G60"/>
  <c r="H60" s="1"/>
  <c r="H59" s="1"/>
  <c r="J73"/>
  <c r="J72"/>
  <c r="J71"/>
  <c r="J70"/>
  <c r="J69"/>
  <c r="J68"/>
  <c r="J67"/>
  <c r="J66"/>
  <c r="J65"/>
  <c r="J64"/>
  <c r="J63"/>
  <c r="J62"/>
  <c r="J61"/>
  <c r="J60"/>
  <c r="AA73"/>
  <c r="AB73" s="1"/>
  <c r="AA72"/>
  <c r="AB72" s="1"/>
  <c r="AA71"/>
  <c r="AB71" s="1"/>
  <c r="AA70"/>
  <c r="AB70" s="1"/>
  <c r="AA69"/>
  <c r="AB69" s="1"/>
  <c r="AA68"/>
  <c r="AB68" s="1"/>
  <c r="AA67"/>
  <c r="AB67" s="1"/>
  <c r="AA66"/>
  <c r="AB66" s="1"/>
  <c r="AA65"/>
  <c r="AB65" s="1"/>
  <c r="AA64"/>
  <c r="AB64" s="1"/>
  <c r="AA63"/>
  <c r="AB63" s="1"/>
  <c r="AC63" s="1"/>
  <c r="AA62"/>
  <c r="AB62" s="1"/>
  <c r="AA61"/>
  <c r="AB61" s="1"/>
  <c r="AC61" s="1"/>
  <c r="AA60"/>
  <c r="AB60" s="1"/>
  <c r="AD73"/>
  <c r="AD72"/>
  <c r="AE72" s="1"/>
  <c r="AD71"/>
  <c r="AD70"/>
  <c r="AE70" s="1"/>
  <c r="AD69"/>
  <c r="AD68"/>
  <c r="AE68" s="1"/>
  <c r="AD67"/>
  <c r="AD66"/>
  <c r="AE66" s="1"/>
  <c r="AD65"/>
  <c r="AD64"/>
  <c r="AE64" s="1"/>
  <c r="AD63"/>
  <c r="AD62"/>
  <c r="AE62" s="1"/>
  <c r="AD61"/>
  <c r="AD60"/>
  <c r="AU73"/>
  <c r="AV73" s="1"/>
  <c r="AU72"/>
  <c r="AV72" s="1"/>
  <c r="AU71"/>
  <c r="AV71" s="1"/>
  <c r="AU70"/>
  <c r="AV70" s="1"/>
  <c r="AU69"/>
  <c r="AV69" s="1"/>
  <c r="AU68"/>
  <c r="AV68" s="1"/>
  <c r="AU67"/>
  <c r="AV67" s="1"/>
  <c r="AU66"/>
  <c r="AV66" s="1"/>
  <c r="AU65"/>
  <c r="AV65" s="1"/>
  <c r="AU64"/>
  <c r="AV64" s="1"/>
  <c r="AU63"/>
  <c r="AV63" s="1"/>
  <c r="AU62"/>
  <c r="AV62" s="1"/>
  <c r="AU61"/>
  <c r="AV61" s="1"/>
  <c r="AW61" s="1"/>
  <c r="AU60"/>
  <c r="AV60" s="1"/>
  <c r="AX73"/>
  <c r="AX72"/>
  <c r="AX71"/>
  <c r="AX70"/>
  <c r="AX69"/>
  <c r="AX68"/>
  <c r="AX67"/>
  <c r="AX66"/>
  <c r="AX65"/>
  <c r="AX64"/>
  <c r="AX63"/>
  <c r="AX62"/>
  <c r="AX61"/>
  <c r="AX60"/>
  <c r="Q73"/>
  <c r="R73" s="1"/>
  <c r="Q72"/>
  <c r="R72" s="1"/>
  <c r="Q71"/>
  <c r="R71" s="1"/>
  <c r="Q70"/>
  <c r="R70" s="1"/>
  <c r="Q69"/>
  <c r="R69" s="1"/>
  <c r="Q68"/>
  <c r="R68" s="1"/>
  <c r="Q67"/>
  <c r="R67" s="1"/>
  <c r="Q66"/>
  <c r="R66" s="1"/>
  <c r="S66" s="1"/>
  <c r="Q65"/>
  <c r="R65" s="1"/>
  <c r="Q64"/>
  <c r="R64" s="1"/>
  <c r="S64" s="1"/>
  <c r="Q63"/>
  <c r="R63" s="1"/>
  <c r="Q62"/>
  <c r="R62" s="1"/>
  <c r="Q61"/>
  <c r="R61" s="1"/>
  <c r="S61" s="1"/>
  <c r="Q60"/>
  <c r="R60" s="1"/>
  <c r="T73"/>
  <c r="U73" s="1"/>
  <c r="T72"/>
  <c r="U72" s="1"/>
  <c r="T71"/>
  <c r="U71" s="1"/>
  <c r="T70"/>
  <c r="U70" s="1"/>
  <c r="T69"/>
  <c r="U69" s="1"/>
  <c r="T68"/>
  <c r="U68" s="1"/>
  <c r="T67"/>
  <c r="U67" s="1"/>
  <c r="T66"/>
  <c r="U66" s="1"/>
  <c r="T65"/>
  <c r="U65" s="1"/>
  <c r="T64"/>
  <c r="U64" s="1"/>
  <c r="T63"/>
  <c r="U63" s="1"/>
  <c r="T62"/>
  <c r="U62" s="1"/>
  <c r="T61"/>
  <c r="U61" s="1"/>
  <c r="T60"/>
  <c r="AK73"/>
  <c r="AL73" s="1"/>
  <c r="AK72"/>
  <c r="AL72" s="1"/>
  <c r="AK71"/>
  <c r="AL71" s="1"/>
  <c r="AK70"/>
  <c r="AL70" s="1"/>
  <c r="AK69"/>
  <c r="AL69" s="1"/>
  <c r="AK68"/>
  <c r="AL68" s="1"/>
  <c r="AK67"/>
  <c r="AL67" s="1"/>
  <c r="AK66"/>
  <c r="AL66" s="1"/>
  <c r="AK65"/>
  <c r="AL65" s="1"/>
  <c r="AK64"/>
  <c r="AL64" s="1"/>
  <c r="AK63"/>
  <c r="AL63" s="1"/>
  <c r="AK62"/>
  <c r="AL62" s="1"/>
  <c r="AK61"/>
  <c r="AL61" s="1"/>
  <c r="AK60"/>
  <c r="AL60" s="1"/>
  <c r="AL59" s="1"/>
  <c r="AN73"/>
  <c r="AO73" s="1"/>
  <c r="AN72"/>
  <c r="AO72" s="1"/>
  <c r="AN71"/>
  <c r="AO71" s="1"/>
  <c r="AN70"/>
  <c r="AO70" s="1"/>
  <c r="AN69"/>
  <c r="AO69" s="1"/>
  <c r="AN68"/>
  <c r="AO68" s="1"/>
  <c r="AN67"/>
  <c r="AO67" s="1"/>
  <c r="AN66"/>
  <c r="AO66" s="1"/>
  <c r="AN65"/>
  <c r="AO65" s="1"/>
  <c r="AN64"/>
  <c r="AO64" s="1"/>
  <c r="AN63"/>
  <c r="AO63" s="1"/>
  <c r="AN62"/>
  <c r="AO62" s="1"/>
  <c r="AN61"/>
  <c r="AO61" s="1"/>
  <c r="AN60"/>
  <c r="AO60" s="1"/>
  <c r="I58"/>
  <c r="K58" s="1"/>
  <c r="AC58"/>
  <c r="AE58" s="1"/>
  <c r="AW58"/>
  <c r="AY58" s="1"/>
  <c r="K60"/>
  <c r="AY60"/>
  <c r="K61"/>
  <c r="AE61"/>
  <c r="K62"/>
  <c r="AY62"/>
  <c r="K63"/>
  <c r="AE63"/>
  <c r="AY63"/>
  <c r="K64"/>
  <c r="AY64"/>
  <c r="K65"/>
  <c r="AE65"/>
  <c r="AY65"/>
  <c r="K66"/>
  <c r="AY66"/>
  <c r="K67"/>
  <c r="AE67"/>
  <c r="AY67"/>
  <c r="K68"/>
  <c r="AY68"/>
  <c r="K69"/>
  <c r="AE69"/>
  <c r="AY69"/>
  <c r="K70"/>
  <c r="AY70"/>
  <c r="K71"/>
  <c r="AE71"/>
  <c r="AY71"/>
  <c r="K72"/>
  <c r="AY72"/>
  <c r="K73"/>
  <c r="AE73"/>
  <c r="AY73"/>
  <c r="L42"/>
  <c r="AF42"/>
  <c r="Q57"/>
  <c r="R57" s="1"/>
  <c r="Q56"/>
  <c r="R56" s="1"/>
  <c r="Q55"/>
  <c r="R55" s="1"/>
  <c r="Q54"/>
  <c r="R54" s="1"/>
  <c r="Q53"/>
  <c r="R53" s="1"/>
  <c r="Q52"/>
  <c r="R52" s="1"/>
  <c r="Q51"/>
  <c r="R51" s="1"/>
  <c r="Q50"/>
  <c r="R50" s="1"/>
  <c r="S50" s="1"/>
  <c r="Q49"/>
  <c r="R49" s="1"/>
  <c r="Q48"/>
  <c r="R48" s="1"/>
  <c r="S48" s="1"/>
  <c r="Q47"/>
  <c r="R47" s="1"/>
  <c r="Q46"/>
  <c r="R46" s="1"/>
  <c r="Q45"/>
  <c r="R45" s="1"/>
  <c r="S45" s="1"/>
  <c r="Q44"/>
  <c r="R44" s="1"/>
  <c r="AK57"/>
  <c r="AL57" s="1"/>
  <c r="AK56"/>
  <c r="AL56" s="1"/>
  <c r="AK55"/>
  <c r="AL55" s="1"/>
  <c r="AK54"/>
  <c r="AL54" s="1"/>
  <c r="AK53"/>
  <c r="AL53" s="1"/>
  <c r="AK52"/>
  <c r="AL52" s="1"/>
  <c r="AK51"/>
  <c r="AL51" s="1"/>
  <c r="AK50"/>
  <c r="AL50" s="1"/>
  <c r="AK49"/>
  <c r="AL49" s="1"/>
  <c r="AK48"/>
  <c r="AL48" s="1"/>
  <c r="AK47"/>
  <c r="AL47" s="1"/>
  <c r="AK46"/>
  <c r="AL46" s="1"/>
  <c r="AK45"/>
  <c r="AL45" s="1"/>
  <c r="AK44"/>
  <c r="AL44" s="1"/>
  <c r="AL43" s="1"/>
  <c r="J57"/>
  <c r="K57" s="1"/>
  <c r="J56"/>
  <c r="K56" s="1"/>
  <c r="J55"/>
  <c r="K55" s="1"/>
  <c r="J54"/>
  <c r="K54" s="1"/>
  <c r="J53"/>
  <c r="K53" s="1"/>
  <c r="J52"/>
  <c r="K52" s="1"/>
  <c r="J51"/>
  <c r="K51" s="1"/>
  <c r="J50"/>
  <c r="K50" s="1"/>
  <c r="J49"/>
  <c r="K49" s="1"/>
  <c r="J48"/>
  <c r="K48" s="1"/>
  <c r="J47"/>
  <c r="K47" s="1"/>
  <c r="J46"/>
  <c r="K46" s="1"/>
  <c r="J45"/>
  <c r="K45" s="1"/>
  <c r="J44"/>
  <c r="K44" s="1"/>
  <c r="AD57"/>
  <c r="AE57" s="1"/>
  <c r="AD56"/>
  <c r="AE56" s="1"/>
  <c r="AD55"/>
  <c r="AE55" s="1"/>
  <c r="AD54"/>
  <c r="AE54" s="1"/>
  <c r="AD53"/>
  <c r="AE53" s="1"/>
  <c r="AD52"/>
  <c r="AE52" s="1"/>
  <c r="AD51"/>
  <c r="AE51" s="1"/>
  <c r="AD50"/>
  <c r="AE50" s="1"/>
  <c r="AD49"/>
  <c r="AE49" s="1"/>
  <c r="AD48"/>
  <c r="AE48" s="1"/>
  <c r="AD47"/>
  <c r="AE47" s="1"/>
  <c r="AD46"/>
  <c r="AE46" s="1"/>
  <c r="AD45"/>
  <c r="AE45" s="1"/>
  <c r="AD44"/>
  <c r="AX57"/>
  <c r="AY57" s="1"/>
  <c r="AX56"/>
  <c r="AY56" s="1"/>
  <c r="AX55"/>
  <c r="AY55" s="1"/>
  <c r="AX54"/>
  <c r="AY54" s="1"/>
  <c r="AX53"/>
  <c r="AY53" s="1"/>
  <c r="AX52"/>
  <c r="AY52" s="1"/>
  <c r="AX51"/>
  <c r="AY51" s="1"/>
  <c r="AX50"/>
  <c r="AY50" s="1"/>
  <c r="AX49"/>
  <c r="AY49" s="1"/>
  <c r="AX48"/>
  <c r="AY48" s="1"/>
  <c r="AX47"/>
  <c r="AY47" s="1"/>
  <c r="AX46"/>
  <c r="AY46" s="1"/>
  <c r="AX45"/>
  <c r="AX44"/>
  <c r="AY44" s="1"/>
  <c r="T44"/>
  <c r="AN44"/>
  <c r="T45"/>
  <c r="AN45"/>
  <c r="AO45" s="1"/>
  <c r="T46"/>
  <c r="AN46"/>
  <c r="AO46" s="1"/>
  <c r="T47"/>
  <c r="AN47"/>
  <c r="AO47" s="1"/>
  <c r="T48"/>
  <c r="AN48"/>
  <c r="T49"/>
  <c r="AN49"/>
  <c r="AO49" s="1"/>
  <c r="T50"/>
  <c r="AN50"/>
  <c r="AO50" s="1"/>
  <c r="T51"/>
  <c r="AN51"/>
  <c r="AO51" s="1"/>
  <c r="T52"/>
  <c r="AN52"/>
  <c r="T53"/>
  <c r="AN53"/>
  <c r="AO53" s="1"/>
  <c r="T54"/>
  <c r="AN54"/>
  <c r="AO54" s="1"/>
  <c r="T55"/>
  <c r="AN55"/>
  <c r="AO55" s="1"/>
  <c r="T56"/>
  <c r="AN56"/>
  <c r="S42"/>
  <c r="U42" s="1"/>
  <c r="AM42"/>
  <c r="AO42" s="1"/>
  <c r="AO44"/>
  <c r="U45"/>
  <c r="U46"/>
  <c r="U47"/>
  <c r="AO48"/>
  <c r="U49"/>
  <c r="U50"/>
  <c r="U51"/>
  <c r="U52"/>
  <c r="AO52"/>
  <c r="U53"/>
  <c r="U54"/>
  <c r="U55"/>
  <c r="U56"/>
  <c r="AO56"/>
  <c r="U57"/>
  <c r="AO57"/>
  <c r="G41"/>
  <c r="H41" s="1"/>
  <c r="G40"/>
  <c r="H40" s="1"/>
  <c r="G39"/>
  <c r="H39" s="1"/>
  <c r="G38"/>
  <c r="H38" s="1"/>
  <c r="G37"/>
  <c r="H37" s="1"/>
  <c r="G36"/>
  <c r="H36" s="1"/>
  <c r="G35"/>
  <c r="H35" s="1"/>
  <c r="G34"/>
  <c r="H34" s="1"/>
  <c r="G33"/>
  <c r="H33" s="1"/>
  <c r="G32"/>
  <c r="H32" s="1"/>
  <c r="G31"/>
  <c r="H31" s="1"/>
  <c r="G30"/>
  <c r="H30" s="1"/>
  <c r="G29"/>
  <c r="H29" s="1"/>
  <c r="G28"/>
  <c r="H28" s="1"/>
  <c r="H27" s="1"/>
  <c r="AA41"/>
  <c r="AB41" s="1"/>
  <c r="AA40"/>
  <c r="AB40" s="1"/>
  <c r="AA39"/>
  <c r="AB39" s="1"/>
  <c r="AA38"/>
  <c r="AB38" s="1"/>
  <c r="AA37"/>
  <c r="AB37" s="1"/>
  <c r="AA36"/>
  <c r="AB36" s="1"/>
  <c r="AA35"/>
  <c r="AB35" s="1"/>
  <c r="AA34"/>
  <c r="AB34" s="1"/>
  <c r="AA33"/>
  <c r="AB33" s="1"/>
  <c r="AA32"/>
  <c r="AB32" s="1"/>
  <c r="AA31"/>
  <c r="AB31" s="1"/>
  <c r="AC31" s="1"/>
  <c r="AA30"/>
  <c r="AB30" s="1"/>
  <c r="AA29"/>
  <c r="AB29" s="1"/>
  <c r="AU41"/>
  <c r="AV41" s="1"/>
  <c r="AU40"/>
  <c r="AV40" s="1"/>
  <c r="AU39"/>
  <c r="AV39" s="1"/>
  <c r="AU38"/>
  <c r="AV38" s="1"/>
  <c r="AU37"/>
  <c r="AV37" s="1"/>
  <c r="AU36"/>
  <c r="AV36" s="1"/>
  <c r="AU35"/>
  <c r="AV35" s="1"/>
  <c r="AU34"/>
  <c r="AV34" s="1"/>
  <c r="AU33"/>
  <c r="AV33" s="1"/>
  <c r="AU32"/>
  <c r="AV32" s="1"/>
  <c r="AU31"/>
  <c r="AV31" s="1"/>
  <c r="AU30"/>
  <c r="AV30" s="1"/>
  <c r="AU29"/>
  <c r="AV29" s="1"/>
  <c r="AW29" s="1"/>
  <c r="AU28"/>
  <c r="AV28" s="1"/>
  <c r="AV27" s="1"/>
  <c r="S26"/>
  <c r="U26" s="1"/>
  <c r="U90" s="1"/>
  <c r="V90" s="1"/>
  <c r="AM26"/>
  <c r="AO26" s="1"/>
  <c r="AO90" s="1"/>
  <c r="AP90" s="1"/>
  <c r="K41"/>
  <c r="AE41"/>
  <c r="AY41"/>
  <c r="T41"/>
  <c r="U41" s="1"/>
  <c r="T40"/>
  <c r="U40" s="1"/>
  <c r="T39"/>
  <c r="U39" s="1"/>
  <c r="T38"/>
  <c r="U38" s="1"/>
  <c r="T37"/>
  <c r="U37" s="1"/>
  <c r="T36"/>
  <c r="U36" s="1"/>
  <c r="T35"/>
  <c r="U35" s="1"/>
  <c r="T34"/>
  <c r="T33"/>
  <c r="U33" s="1"/>
  <c r="T32"/>
  <c r="T31"/>
  <c r="U31" s="1"/>
  <c r="T30"/>
  <c r="U30" s="1"/>
  <c r="T29"/>
  <c r="AN41"/>
  <c r="AO41" s="1"/>
  <c r="AN40"/>
  <c r="AO40" s="1"/>
  <c r="AN39"/>
  <c r="AO39" s="1"/>
  <c r="AN38"/>
  <c r="AO38" s="1"/>
  <c r="AN37"/>
  <c r="AO37" s="1"/>
  <c r="AN36"/>
  <c r="AO36" s="1"/>
  <c r="AN35"/>
  <c r="AO35" s="1"/>
  <c r="AN34"/>
  <c r="AO34" s="1"/>
  <c r="AN33"/>
  <c r="AO33" s="1"/>
  <c r="AN32"/>
  <c r="AO32" s="1"/>
  <c r="AN31"/>
  <c r="AO31" s="1"/>
  <c r="AN30"/>
  <c r="AO30" s="1"/>
  <c r="AN29"/>
  <c r="AO29" s="1"/>
  <c r="AN28"/>
  <c r="AO28" s="1"/>
  <c r="I26"/>
  <c r="K26" s="1"/>
  <c r="AC26"/>
  <c r="AE26" s="1"/>
  <c r="AW26"/>
  <c r="AY26" s="1"/>
  <c r="J28"/>
  <c r="K28" s="1"/>
  <c r="AD28"/>
  <c r="AE28" s="1"/>
  <c r="AK28"/>
  <c r="AL28" s="1"/>
  <c r="AL27" s="1"/>
  <c r="AX28"/>
  <c r="AY28" s="1"/>
  <c r="J29"/>
  <c r="K29" s="1"/>
  <c r="Q29"/>
  <c r="R29" s="1"/>
  <c r="S29" s="1"/>
  <c r="AD29"/>
  <c r="AK29"/>
  <c r="AL29" s="1"/>
  <c r="AX29"/>
  <c r="AY29" s="1"/>
  <c r="J30"/>
  <c r="K30" s="1"/>
  <c r="Q30"/>
  <c r="R30" s="1"/>
  <c r="AD30"/>
  <c r="AE30" s="1"/>
  <c r="AK30"/>
  <c r="AL30" s="1"/>
  <c r="AX30"/>
  <c r="AY30" s="1"/>
  <c r="J31"/>
  <c r="K31" s="1"/>
  <c r="Q31"/>
  <c r="R31" s="1"/>
  <c r="AD31"/>
  <c r="AE31" s="1"/>
  <c r="AK31"/>
  <c r="AL31" s="1"/>
  <c r="AX31"/>
  <c r="AY31" s="1"/>
  <c r="J32"/>
  <c r="K32" s="1"/>
  <c r="Q32"/>
  <c r="R32" s="1"/>
  <c r="S32" s="1"/>
  <c r="AD32"/>
  <c r="AE32" s="1"/>
  <c r="AK32"/>
  <c r="AL32" s="1"/>
  <c r="AX32"/>
  <c r="AY32" s="1"/>
  <c r="J33"/>
  <c r="K33" s="1"/>
  <c r="Q33"/>
  <c r="R33" s="1"/>
  <c r="AD33"/>
  <c r="AE33" s="1"/>
  <c r="AK33"/>
  <c r="AL33" s="1"/>
  <c r="AX33"/>
  <c r="AY33" s="1"/>
  <c r="J34"/>
  <c r="K34" s="1"/>
  <c r="Q34"/>
  <c r="R34" s="1"/>
  <c r="S34" s="1"/>
  <c r="AD34"/>
  <c r="AE34" s="1"/>
  <c r="AK34"/>
  <c r="AL34" s="1"/>
  <c r="AX34"/>
  <c r="AY34" s="1"/>
  <c r="J35"/>
  <c r="K35" s="1"/>
  <c r="Q35"/>
  <c r="R35" s="1"/>
  <c r="AD35"/>
  <c r="AE35" s="1"/>
  <c r="AK35"/>
  <c r="AL35" s="1"/>
  <c r="AX35"/>
  <c r="AY35" s="1"/>
  <c r="J36"/>
  <c r="K36" s="1"/>
  <c r="Q36"/>
  <c r="R36" s="1"/>
  <c r="AD36"/>
  <c r="AE36" s="1"/>
  <c r="AK36"/>
  <c r="AL36" s="1"/>
  <c r="AX36"/>
  <c r="AY36" s="1"/>
  <c r="J37"/>
  <c r="K37" s="1"/>
  <c r="Q37"/>
  <c r="R37" s="1"/>
  <c r="AD37"/>
  <c r="AE37" s="1"/>
  <c r="AK37"/>
  <c r="AL37" s="1"/>
  <c r="AX37"/>
  <c r="AY37" s="1"/>
  <c r="J38"/>
  <c r="K38" s="1"/>
  <c r="Q38"/>
  <c r="R38" s="1"/>
  <c r="AD38"/>
  <c r="AE38" s="1"/>
  <c r="AK38"/>
  <c r="AL38" s="1"/>
  <c r="AX38"/>
  <c r="AY38" s="1"/>
  <c r="J39"/>
  <c r="K39" s="1"/>
  <c r="Q39"/>
  <c r="R39" s="1"/>
  <c r="AD39"/>
  <c r="AE39" s="1"/>
  <c r="AK39"/>
  <c r="AL39" s="1"/>
  <c r="AX39"/>
  <c r="AY39" s="1"/>
  <c r="J40"/>
  <c r="K40" s="1"/>
  <c r="Q40"/>
  <c r="R40" s="1"/>
  <c r="AD40"/>
  <c r="AE40" s="1"/>
  <c r="AK40"/>
  <c r="AL40" s="1"/>
  <c r="AX40"/>
  <c r="AY40" s="1"/>
  <c r="AY25"/>
  <c r="AW10"/>
  <c r="AY10" s="1"/>
  <c r="AX12"/>
  <c r="AY12" s="1"/>
  <c r="AX13"/>
  <c r="AX14"/>
  <c r="AY14" s="1"/>
  <c r="AX15"/>
  <c r="AY15" s="1"/>
  <c r="AX16"/>
  <c r="AY16" s="1"/>
  <c r="AX17"/>
  <c r="AY17" s="1"/>
  <c r="AX18"/>
  <c r="AY18" s="1"/>
  <c r="AX19"/>
  <c r="AY19" s="1"/>
  <c r="AX20"/>
  <c r="AY20" s="1"/>
  <c r="AX21"/>
  <c r="AY21" s="1"/>
  <c r="AX22"/>
  <c r="AY22" s="1"/>
  <c r="AX23"/>
  <c r="AY23" s="1"/>
  <c r="AX24"/>
  <c r="AY24" s="1"/>
  <c r="AU12"/>
  <c r="AV12" s="1"/>
  <c r="AU13"/>
  <c r="AV13" s="1"/>
  <c r="AW13" s="1"/>
  <c r="AU14"/>
  <c r="AV14" s="1"/>
  <c r="AU15"/>
  <c r="AV15" s="1"/>
  <c r="AU16"/>
  <c r="AV16" s="1"/>
  <c r="AU17"/>
  <c r="AV17" s="1"/>
  <c r="AU18"/>
  <c r="AV18" s="1"/>
  <c r="AU19"/>
  <c r="AV19" s="1"/>
  <c r="AU20"/>
  <c r="AV20" s="1"/>
  <c r="AU21"/>
  <c r="AV21" s="1"/>
  <c r="AU22"/>
  <c r="AV22" s="1"/>
  <c r="AU23"/>
  <c r="AV23" s="1"/>
  <c r="AU24"/>
  <c r="AV24" s="1"/>
  <c r="AR10"/>
  <c r="AK12"/>
  <c r="AL12" s="1"/>
  <c r="AL11" s="1"/>
  <c r="AK13"/>
  <c r="AL13" s="1"/>
  <c r="AK14"/>
  <c r="AL14" s="1"/>
  <c r="AK15"/>
  <c r="AL15" s="1"/>
  <c r="AK16"/>
  <c r="AL16" s="1"/>
  <c r="AK17"/>
  <c r="AL17" s="1"/>
  <c r="AK18"/>
  <c r="AL18" s="1"/>
  <c r="AK19"/>
  <c r="AL19" s="1"/>
  <c r="AK20"/>
  <c r="AL20" s="1"/>
  <c r="AK21"/>
  <c r="AL21" s="1"/>
  <c r="AK22"/>
  <c r="AL22" s="1"/>
  <c r="AK23"/>
  <c r="AL23" s="1"/>
  <c r="AK24"/>
  <c r="AL24" s="1"/>
  <c r="AE25"/>
  <c r="AA12"/>
  <c r="AB12" s="1"/>
  <c r="AC10"/>
  <c r="AE10" s="1"/>
  <c r="AD12"/>
  <c r="AD13"/>
  <c r="AD14"/>
  <c r="AE14" s="1"/>
  <c r="AD15"/>
  <c r="AD16"/>
  <c r="AE16" s="1"/>
  <c r="AD17"/>
  <c r="AE17" s="1"/>
  <c r="AD18"/>
  <c r="AE18" s="1"/>
  <c r="AD19"/>
  <c r="AE19" s="1"/>
  <c r="AD20"/>
  <c r="AE20" s="1"/>
  <c r="AD21"/>
  <c r="AE21" s="1"/>
  <c r="AD22"/>
  <c r="AE22" s="1"/>
  <c r="AD23"/>
  <c r="AE23" s="1"/>
  <c r="AD24"/>
  <c r="AE24" s="1"/>
  <c r="AA13"/>
  <c r="AB13" s="1"/>
  <c r="AC13" s="1"/>
  <c r="AA14"/>
  <c r="AB14" s="1"/>
  <c r="AA15"/>
  <c r="AB15" s="1"/>
  <c r="AC15" s="1"/>
  <c r="AA16"/>
  <c r="AB16" s="1"/>
  <c r="AA17"/>
  <c r="AB17" s="1"/>
  <c r="AA18"/>
  <c r="AB18" s="1"/>
  <c r="AA19"/>
  <c r="AB19" s="1"/>
  <c r="AA20"/>
  <c r="AB20" s="1"/>
  <c r="AA21"/>
  <c r="AB21" s="1"/>
  <c r="AA22"/>
  <c r="AB22" s="1"/>
  <c r="AA23"/>
  <c r="AB23" s="1"/>
  <c r="AA24"/>
  <c r="AB24" s="1"/>
  <c r="X10"/>
  <c r="Q12"/>
  <c r="R12" s="1"/>
  <c r="Q13"/>
  <c r="R13" s="1"/>
  <c r="S13" s="1"/>
  <c r="Q14"/>
  <c r="R14" s="1"/>
  <c r="Q15"/>
  <c r="R15" s="1"/>
  <c r="Q16"/>
  <c r="R16" s="1"/>
  <c r="S16" s="1"/>
  <c r="Q17"/>
  <c r="R17" s="1"/>
  <c r="Q18"/>
  <c r="R18" s="1"/>
  <c r="S18" s="1"/>
  <c r="Q19"/>
  <c r="R19" s="1"/>
  <c r="Q20"/>
  <c r="R20" s="1"/>
  <c r="Q21"/>
  <c r="R21" s="1"/>
  <c r="Q22"/>
  <c r="R22" s="1"/>
  <c r="Q23"/>
  <c r="R23" s="1"/>
  <c r="Q24"/>
  <c r="R24" s="1"/>
  <c r="I24"/>
  <c r="I23"/>
  <c r="I22"/>
  <c r="I21"/>
  <c r="I20"/>
  <c r="I19"/>
  <c r="I18"/>
  <c r="PO90" l="1"/>
  <c r="PY61"/>
  <c r="QI61"/>
  <c r="U48"/>
  <c r="AY61"/>
  <c r="HM13"/>
  <c r="KO50"/>
  <c r="TA29"/>
  <c r="VI34"/>
  <c r="VP75"/>
  <c r="VQ76"/>
  <c r="VS76" s="1"/>
  <c r="VT76" s="1"/>
  <c r="VP43"/>
  <c r="VQ44"/>
  <c r="VS44" s="1"/>
  <c r="VT44" s="1"/>
  <c r="VP27"/>
  <c r="VQ28"/>
  <c r="VS28" s="1"/>
  <c r="VT28" s="1"/>
  <c r="VT27" s="1"/>
  <c r="VF27"/>
  <c r="VG28"/>
  <c r="VF43"/>
  <c r="VG44"/>
  <c r="VI63"/>
  <c r="VI61"/>
  <c r="VI44"/>
  <c r="VI79"/>
  <c r="VI77"/>
  <c r="VI66"/>
  <c r="VF59"/>
  <c r="VG60"/>
  <c r="VI60" s="1"/>
  <c r="VF75"/>
  <c r="VG76"/>
  <c r="VI76" s="1"/>
  <c r="VJ76" s="1"/>
  <c r="VI47"/>
  <c r="VI45"/>
  <c r="VI28"/>
  <c r="UV59"/>
  <c r="UW60"/>
  <c r="UV75"/>
  <c r="UW76"/>
  <c r="UY76" s="1"/>
  <c r="UZ76" s="1"/>
  <c r="UY45"/>
  <c r="UY34"/>
  <c r="UV27"/>
  <c r="UW28"/>
  <c r="UY28" s="1"/>
  <c r="UV43"/>
  <c r="UW44"/>
  <c r="UY44"/>
  <c r="UY77"/>
  <c r="UY66"/>
  <c r="UY60"/>
  <c r="UL27"/>
  <c r="UM28"/>
  <c r="UL43"/>
  <c r="UM44"/>
  <c r="UO44" s="1"/>
  <c r="UO77"/>
  <c r="UL59"/>
  <c r="UM60"/>
  <c r="UO60" s="1"/>
  <c r="UP60" s="1"/>
  <c r="UL75"/>
  <c r="UM76"/>
  <c r="UO76" s="1"/>
  <c r="UP76" s="1"/>
  <c r="UO45"/>
  <c r="UO28"/>
  <c r="UP28" s="1"/>
  <c r="UB27"/>
  <c r="UC28"/>
  <c r="UE28" s="1"/>
  <c r="UB59"/>
  <c r="UC60"/>
  <c r="UE60"/>
  <c r="UE61"/>
  <c r="UB75"/>
  <c r="UE77"/>
  <c r="UF77" s="1"/>
  <c r="UB43"/>
  <c r="TR59"/>
  <c r="TS60"/>
  <c r="TR75"/>
  <c r="TS76"/>
  <c r="TU76" s="1"/>
  <c r="TU45"/>
  <c r="TU34"/>
  <c r="TR27"/>
  <c r="TS28"/>
  <c r="TU28" s="1"/>
  <c r="TV28" s="1"/>
  <c r="TR43"/>
  <c r="TS44"/>
  <c r="TU44" s="1"/>
  <c r="TV44" s="1"/>
  <c r="TU77"/>
  <c r="TU66"/>
  <c r="TU60"/>
  <c r="TH27"/>
  <c r="TI28"/>
  <c r="TH43"/>
  <c r="TI44"/>
  <c r="TH59"/>
  <c r="TI60"/>
  <c r="TH75"/>
  <c r="TI76"/>
  <c r="TK44"/>
  <c r="TK77"/>
  <c r="TK60"/>
  <c r="TK76"/>
  <c r="TK29"/>
  <c r="TK45"/>
  <c r="TK28"/>
  <c r="SX59"/>
  <c r="SY60"/>
  <c r="TA60" s="1"/>
  <c r="TB60" s="1"/>
  <c r="SX75"/>
  <c r="SX43"/>
  <c r="SX27"/>
  <c r="SY28"/>
  <c r="TA28" s="1"/>
  <c r="TA61"/>
  <c r="SN43"/>
  <c r="SO44"/>
  <c r="SQ44" s="1"/>
  <c r="SR44" s="1"/>
  <c r="SO28"/>
  <c r="SN27"/>
  <c r="SQ77"/>
  <c r="SQ29"/>
  <c r="SR29" s="1"/>
  <c r="SN59"/>
  <c r="SN75"/>
  <c r="SO76"/>
  <c r="SQ28"/>
  <c r="SQ82"/>
  <c r="SQ76"/>
  <c r="SR76" s="1"/>
  <c r="RT27"/>
  <c r="RU28"/>
  <c r="RT59"/>
  <c r="RT75"/>
  <c r="RU76"/>
  <c r="RT43"/>
  <c r="RU44"/>
  <c r="RW44" s="1"/>
  <c r="RW28"/>
  <c r="RW76"/>
  <c r="RW77"/>
  <c r="RJ27"/>
  <c r="RK28"/>
  <c r="RJ43"/>
  <c r="RK44"/>
  <c r="RM44" s="1"/>
  <c r="RN44" s="1"/>
  <c r="RM77"/>
  <c r="RJ59"/>
  <c r="RK60"/>
  <c r="RM60" s="1"/>
  <c r="RJ75"/>
  <c r="RK76"/>
  <c r="RM76" s="1"/>
  <c r="RN76" s="1"/>
  <c r="RM45"/>
  <c r="RM28"/>
  <c r="QZ27"/>
  <c r="RA28"/>
  <c r="QZ43"/>
  <c r="RA44"/>
  <c r="RC44"/>
  <c r="RC77"/>
  <c r="RC64"/>
  <c r="QZ59"/>
  <c r="RA60"/>
  <c r="RC60" s="1"/>
  <c r="QZ75"/>
  <c r="RA76"/>
  <c r="RC76" s="1"/>
  <c r="RD76" s="1"/>
  <c r="RC45"/>
  <c r="RC32"/>
  <c r="RC28"/>
  <c r="QP59"/>
  <c r="QQ60"/>
  <c r="QP75"/>
  <c r="QQ76"/>
  <c r="QS76" s="1"/>
  <c r="QS45"/>
  <c r="QP27"/>
  <c r="QQ28"/>
  <c r="QS28" s="1"/>
  <c r="QP43"/>
  <c r="QQ44"/>
  <c r="QS44"/>
  <c r="QT44" s="1"/>
  <c r="QS77"/>
  <c r="QS60"/>
  <c r="QT60" s="1"/>
  <c r="QF59"/>
  <c r="QG60"/>
  <c r="QF75"/>
  <c r="QG76"/>
  <c r="QI76" s="1"/>
  <c r="QI45"/>
  <c r="QF27"/>
  <c r="QG28"/>
  <c r="QI28" s="1"/>
  <c r="QJ28" s="1"/>
  <c r="QF43"/>
  <c r="QG44"/>
  <c r="QI44"/>
  <c r="QJ44" s="1"/>
  <c r="QI77"/>
  <c r="QI60"/>
  <c r="PV27"/>
  <c r="PW28"/>
  <c r="PV43"/>
  <c r="PW44"/>
  <c r="PY44" s="1"/>
  <c r="PZ44" s="1"/>
  <c r="PV59"/>
  <c r="PW60"/>
  <c r="PY60" s="1"/>
  <c r="PV75"/>
  <c r="PW76"/>
  <c r="PY77"/>
  <c r="OE74"/>
  <c r="PY76"/>
  <c r="PY29"/>
  <c r="PY45"/>
  <c r="PY28"/>
  <c r="VZ75"/>
  <c r="PO29"/>
  <c r="PL75"/>
  <c r="PL43"/>
  <c r="PL27"/>
  <c r="PM28"/>
  <c r="PO28" s="1"/>
  <c r="PL59"/>
  <c r="PM60"/>
  <c r="PO60" s="1"/>
  <c r="PO61"/>
  <c r="PB59"/>
  <c r="PB75"/>
  <c r="PE47"/>
  <c r="PB27"/>
  <c r="PE79"/>
  <c r="PB43"/>
  <c r="OU29"/>
  <c r="OR75"/>
  <c r="OR43"/>
  <c r="OR27"/>
  <c r="OS28"/>
  <c r="OU28" s="1"/>
  <c r="OR59"/>
  <c r="OS60"/>
  <c r="OU60" s="1"/>
  <c r="OU61"/>
  <c r="OH27"/>
  <c r="OK77"/>
  <c r="OK64"/>
  <c r="OH43"/>
  <c r="OH59"/>
  <c r="OH75"/>
  <c r="OK45"/>
  <c r="OK32"/>
  <c r="NX59"/>
  <c r="NX75"/>
  <c r="OA45"/>
  <c r="OA36"/>
  <c r="OA30"/>
  <c r="NX27"/>
  <c r="OA77"/>
  <c r="OA68"/>
  <c r="OA62"/>
  <c r="NX43"/>
  <c r="NN27"/>
  <c r="NO28"/>
  <c r="NN43"/>
  <c r="NO44"/>
  <c r="NQ44" s="1"/>
  <c r="NR44" s="1"/>
  <c r="NQ77"/>
  <c r="NN59"/>
  <c r="NO60"/>
  <c r="NQ60" s="1"/>
  <c r="NN75"/>
  <c r="NO76"/>
  <c r="NQ76" s="1"/>
  <c r="NQ45"/>
  <c r="NQ28"/>
  <c r="ND27"/>
  <c r="NE28"/>
  <c r="ND43"/>
  <c r="NE44"/>
  <c r="NG44" s="1"/>
  <c r="NH44" s="1"/>
  <c r="NG77"/>
  <c r="ND59"/>
  <c r="NE60"/>
  <c r="NG60" s="1"/>
  <c r="ND75"/>
  <c r="NE76"/>
  <c r="NG76"/>
  <c r="NG45"/>
  <c r="NG28"/>
  <c r="MT59"/>
  <c r="MT75"/>
  <c r="MW51"/>
  <c r="MW45"/>
  <c r="MW36"/>
  <c r="MW34"/>
  <c r="MT27"/>
  <c r="MW83"/>
  <c r="MW77"/>
  <c r="MW68"/>
  <c r="MW66"/>
  <c r="MT43"/>
  <c r="MJ59"/>
  <c r="MK60"/>
  <c r="MJ75"/>
  <c r="MK76"/>
  <c r="MM76" s="1"/>
  <c r="MN76" s="1"/>
  <c r="MM45"/>
  <c r="MM34"/>
  <c r="MJ27"/>
  <c r="MK28"/>
  <c r="MM28" s="1"/>
  <c r="MJ43"/>
  <c r="MK44"/>
  <c r="MM44"/>
  <c r="MM77"/>
  <c r="MM66"/>
  <c r="MM60"/>
  <c r="LZ59"/>
  <c r="MA60"/>
  <c r="LZ75"/>
  <c r="MA76"/>
  <c r="MC76"/>
  <c r="MC45"/>
  <c r="LZ27"/>
  <c r="MA28"/>
  <c r="MC28" s="1"/>
  <c r="MD28" s="1"/>
  <c r="LZ43"/>
  <c r="MA44"/>
  <c r="MC44" s="1"/>
  <c r="MD44" s="1"/>
  <c r="MC77"/>
  <c r="MC60"/>
  <c r="LS29"/>
  <c r="LS45"/>
  <c r="LT45" s="1"/>
  <c r="LP27"/>
  <c r="LQ28"/>
  <c r="LP59"/>
  <c r="LQ60"/>
  <c r="LS60" s="1"/>
  <c r="LP75"/>
  <c r="LQ76"/>
  <c r="LS76" s="1"/>
  <c r="LP43"/>
  <c r="LQ44"/>
  <c r="LS44" s="1"/>
  <c r="LT44" s="1"/>
  <c r="LS61"/>
  <c r="LS28"/>
  <c r="LF59"/>
  <c r="LG60"/>
  <c r="LF75"/>
  <c r="LG76"/>
  <c r="LI76" s="1"/>
  <c r="LJ76" s="1"/>
  <c r="LI45"/>
  <c r="LF27"/>
  <c r="LG28"/>
  <c r="LI28" s="1"/>
  <c r="LF43"/>
  <c r="LG44"/>
  <c r="LI44" s="1"/>
  <c r="LJ44" s="1"/>
  <c r="LI77"/>
  <c r="LI60"/>
  <c r="KV27"/>
  <c r="KW28"/>
  <c r="KY28" s="1"/>
  <c r="KV59"/>
  <c r="KW60"/>
  <c r="KY60" s="1"/>
  <c r="KZ60" s="1"/>
  <c r="KV75"/>
  <c r="KW76"/>
  <c r="KV43"/>
  <c r="KW44"/>
  <c r="KY76"/>
  <c r="KY44"/>
  <c r="KY29"/>
  <c r="KL75"/>
  <c r="KM76"/>
  <c r="KL27"/>
  <c r="KM28"/>
  <c r="KO28" s="1"/>
  <c r="KP28" s="1"/>
  <c r="KP27" s="1"/>
  <c r="KO76"/>
  <c r="KL43"/>
  <c r="KM44"/>
  <c r="KO44" s="1"/>
  <c r="KL59"/>
  <c r="KM60"/>
  <c r="KO60" s="1"/>
  <c r="KO77"/>
  <c r="KO29"/>
  <c r="KP29" s="1"/>
  <c r="KB59"/>
  <c r="KC60"/>
  <c r="KB75"/>
  <c r="KC76"/>
  <c r="KE76" s="1"/>
  <c r="KF76" s="1"/>
  <c r="KE45"/>
  <c r="KB27"/>
  <c r="KC28"/>
  <c r="KE28" s="1"/>
  <c r="KB43"/>
  <c r="KC44"/>
  <c r="KE44" s="1"/>
  <c r="KF44" s="1"/>
  <c r="KE77"/>
  <c r="KE60"/>
  <c r="JR27"/>
  <c r="JS28"/>
  <c r="JU28" s="1"/>
  <c r="JR59"/>
  <c r="JS60"/>
  <c r="JU60" s="1"/>
  <c r="JV60" s="1"/>
  <c r="JR43"/>
  <c r="JS44"/>
  <c r="JR75"/>
  <c r="JS76"/>
  <c r="JU76" s="1"/>
  <c r="JV76" s="1"/>
  <c r="JU44"/>
  <c r="JU29"/>
  <c r="JH59"/>
  <c r="JI60"/>
  <c r="JH75"/>
  <c r="JI76"/>
  <c r="JK76" s="1"/>
  <c r="JL76" s="1"/>
  <c r="JK45"/>
  <c r="JK38"/>
  <c r="JK34"/>
  <c r="JH27"/>
  <c r="JI28"/>
  <c r="JK28" s="1"/>
  <c r="JH43"/>
  <c r="JI44"/>
  <c r="JK44" s="1"/>
  <c r="JL44" s="1"/>
  <c r="JK77"/>
  <c r="JK70"/>
  <c r="JK66"/>
  <c r="JK60"/>
  <c r="IX59"/>
  <c r="IY60"/>
  <c r="JA60" s="1"/>
  <c r="IX27"/>
  <c r="IY28"/>
  <c r="JA28" s="1"/>
  <c r="IX43"/>
  <c r="IY44"/>
  <c r="IX75"/>
  <c r="IY76"/>
  <c r="JA76" s="1"/>
  <c r="JB76" s="1"/>
  <c r="JA44"/>
  <c r="JA29"/>
  <c r="JA45"/>
  <c r="JB45" s="1"/>
  <c r="IN27"/>
  <c r="IO28"/>
  <c r="IN43"/>
  <c r="IO44"/>
  <c r="IQ44"/>
  <c r="IQ77"/>
  <c r="IN59"/>
  <c r="IO60"/>
  <c r="IQ60" s="1"/>
  <c r="IN75"/>
  <c r="IO76"/>
  <c r="IQ76" s="1"/>
  <c r="IQ45"/>
  <c r="IQ28"/>
  <c r="IG61"/>
  <c r="ID27"/>
  <c r="ID59"/>
  <c r="ID75"/>
  <c r="ID43"/>
  <c r="IG29"/>
  <c r="IG45"/>
  <c r="IH45" s="1"/>
  <c r="HT27"/>
  <c r="HU28"/>
  <c r="HT59"/>
  <c r="HU60"/>
  <c r="HW61"/>
  <c r="HW28"/>
  <c r="HT75"/>
  <c r="HT43"/>
  <c r="HU44"/>
  <c r="HW44" s="1"/>
  <c r="HW60"/>
  <c r="HW29"/>
  <c r="HJ75"/>
  <c r="HK76"/>
  <c r="HM76" s="1"/>
  <c r="HJ59"/>
  <c r="HK60"/>
  <c r="HM29"/>
  <c r="HN29" s="1"/>
  <c r="HJ43"/>
  <c r="HK44"/>
  <c r="HM44" s="1"/>
  <c r="HJ27"/>
  <c r="HK28"/>
  <c r="HM60"/>
  <c r="HM28"/>
  <c r="HM77"/>
  <c r="GZ27"/>
  <c r="HA28"/>
  <c r="GZ43"/>
  <c r="HA44"/>
  <c r="HC44" s="1"/>
  <c r="HD44" s="1"/>
  <c r="HC77"/>
  <c r="GZ59"/>
  <c r="HA60"/>
  <c r="HC60" s="1"/>
  <c r="GZ75"/>
  <c r="HA76"/>
  <c r="HC76" s="1"/>
  <c r="HC45"/>
  <c r="HD45" s="1"/>
  <c r="HC28"/>
  <c r="GP27"/>
  <c r="GS66"/>
  <c r="GP43"/>
  <c r="GP59"/>
  <c r="GP75"/>
  <c r="GS34"/>
  <c r="GF27"/>
  <c r="GF75"/>
  <c r="GF59"/>
  <c r="GI77"/>
  <c r="GJ77" s="1"/>
  <c r="GF43"/>
  <c r="FV27"/>
  <c r="FW28"/>
  <c r="FV43"/>
  <c r="FW44"/>
  <c r="FY44"/>
  <c r="FY77"/>
  <c r="FV59"/>
  <c r="FW60"/>
  <c r="FY60" s="1"/>
  <c r="FV75"/>
  <c r="FW76"/>
  <c r="FY76" s="1"/>
  <c r="FY45"/>
  <c r="FY28"/>
  <c r="FL27"/>
  <c r="FM28"/>
  <c r="FL43"/>
  <c r="FM44"/>
  <c r="FO44"/>
  <c r="FO77"/>
  <c r="FL59"/>
  <c r="FM60"/>
  <c r="FO60" s="1"/>
  <c r="FL75"/>
  <c r="FM76"/>
  <c r="FO76" s="1"/>
  <c r="FO45"/>
  <c r="FO28"/>
  <c r="FB27"/>
  <c r="FC28"/>
  <c r="FB43"/>
  <c r="FC44"/>
  <c r="FE44"/>
  <c r="FE79"/>
  <c r="FE77"/>
  <c r="FE64"/>
  <c r="FB59"/>
  <c r="FC60"/>
  <c r="FE60" s="1"/>
  <c r="FB75"/>
  <c r="FC76"/>
  <c r="FE76" s="1"/>
  <c r="FE47"/>
  <c r="FE45"/>
  <c r="FE32"/>
  <c r="FE28"/>
  <c r="ER27"/>
  <c r="ES28"/>
  <c r="ER43"/>
  <c r="ES44"/>
  <c r="EU44"/>
  <c r="EU77"/>
  <c r="ER59"/>
  <c r="ES60"/>
  <c r="EU60" s="1"/>
  <c r="ER75"/>
  <c r="ES76"/>
  <c r="EU76"/>
  <c r="EU45"/>
  <c r="EU28"/>
  <c r="EH43"/>
  <c r="EH27"/>
  <c r="EI28"/>
  <c r="EK28" s="1"/>
  <c r="EL28" s="1"/>
  <c r="EH59"/>
  <c r="EI60"/>
  <c r="EH75"/>
  <c r="EI76"/>
  <c r="EK76" s="1"/>
  <c r="EK60"/>
  <c r="EK61"/>
  <c r="EK77"/>
  <c r="EL77" s="1"/>
  <c r="DX59"/>
  <c r="DX75"/>
  <c r="EA34"/>
  <c r="DX27"/>
  <c r="EA66"/>
  <c r="DX43"/>
  <c r="DN59"/>
  <c r="DN75"/>
  <c r="DQ45"/>
  <c r="DN27"/>
  <c r="DQ77"/>
  <c r="DN43"/>
  <c r="DD59"/>
  <c r="DE60"/>
  <c r="DD75"/>
  <c r="DE76"/>
  <c r="DG76" s="1"/>
  <c r="DH76" s="1"/>
  <c r="DG45"/>
  <c r="DD27"/>
  <c r="DE28"/>
  <c r="DG28" s="1"/>
  <c r="DH28" s="1"/>
  <c r="DD43"/>
  <c r="DE44"/>
  <c r="DG44" s="1"/>
  <c r="DH44" s="1"/>
  <c r="DG77"/>
  <c r="DG60"/>
  <c r="CW61"/>
  <c r="CT27"/>
  <c r="CT59"/>
  <c r="CT43"/>
  <c r="CW29"/>
  <c r="CT75"/>
  <c r="CJ27"/>
  <c r="CK28"/>
  <c r="CJ43"/>
  <c r="CK44"/>
  <c r="CM44" s="1"/>
  <c r="CN44" s="1"/>
  <c r="CM77"/>
  <c r="CM66"/>
  <c r="CJ59"/>
  <c r="CK60"/>
  <c r="CM60" s="1"/>
  <c r="CJ75"/>
  <c r="CK76"/>
  <c r="CM76"/>
  <c r="CM45"/>
  <c r="CM34"/>
  <c r="CM28"/>
  <c r="BZ27"/>
  <c r="CA28"/>
  <c r="BZ43"/>
  <c r="CA44"/>
  <c r="CC44"/>
  <c r="CC77"/>
  <c r="BZ59"/>
  <c r="CA60"/>
  <c r="CC60" s="1"/>
  <c r="BZ75"/>
  <c r="CA76"/>
  <c r="CC76"/>
  <c r="CC45"/>
  <c r="CC28"/>
  <c r="BP27"/>
  <c r="BS66"/>
  <c r="BP43"/>
  <c r="BP59"/>
  <c r="BP75"/>
  <c r="BS34"/>
  <c r="BI29"/>
  <c r="BF75"/>
  <c r="BF59"/>
  <c r="BI64"/>
  <c r="BI61"/>
  <c r="BF27"/>
  <c r="BF43"/>
  <c r="AV43"/>
  <c r="AY45"/>
  <c r="AV59"/>
  <c r="AV75"/>
  <c r="WA76"/>
  <c r="WC76" s="1"/>
  <c r="WD76" s="1"/>
  <c r="AB59"/>
  <c r="AC60"/>
  <c r="AE60" s="1"/>
  <c r="AB75"/>
  <c r="AC76"/>
  <c r="AB43"/>
  <c r="AC44"/>
  <c r="AE76"/>
  <c r="AB27"/>
  <c r="AC29"/>
  <c r="AE29" s="1"/>
  <c r="AE44"/>
  <c r="V28"/>
  <c r="U29"/>
  <c r="R75"/>
  <c r="S76"/>
  <c r="U77"/>
  <c r="U76"/>
  <c r="Y76" s="1"/>
  <c r="U80"/>
  <c r="U82"/>
  <c r="V82" s="1"/>
  <c r="R59"/>
  <c r="S60"/>
  <c r="U60" s="1"/>
  <c r="V60" s="1"/>
  <c r="V59" s="1"/>
  <c r="VZ59"/>
  <c r="WA60"/>
  <c r="WC60"/>
  <c r="WC61"/>
  <c r="Y61" s="1"/>
  <c r="R43"/>
  <c r="S44"/>
  <c r="U44" s="1"/>
  <c r="VZ27"/>
  <c r="WA28"/>
  <c r="U32"/>
  <c r="U34"/>
  <c r="R27"/>
  <c r="VT18"/>
  <c r="VS98"/>
  <c r="VP11"/>
  <c r="VQ12"/>
  <c r="VS12" s="1"/>
  <c r="VT98"/>
  <c r="VI15"/>
  <c r="VI13"/>
  <c r="VF11"/>
  <c r="VG12"/>
  <c r="VI12"/>
  <c r="UY13"/>
  <c r="UV11"/>
  <c r="UW12"/>
  <c r="UY12"/>
  <c r="UO13"/>
  <c r="UL11"/>
  <c r="UM12"/>
  <c r="UO12"/>
  <c r="UC12"/>
  <c r="UB11"/>
  <c r="UE12"/>
  <c r="TU13"/>
  <c r="TR11"/>
  <c r="TS12"/>
  <c r="TU12" s="1"/>
  <c r="TK13"/>
  <c r="TH11"/>
  <c r="TI12"/>
  <c r="TK12" s="1"/>
  <c r="SX11"/>
  <c r="SY12"/>
  <c r="TA12" s="1"/>
  <c r="SQ13"/>
  <c r="SN11"/>
  <c r="SO12"/>
  <c r="SQ12" s="1"/>
  <c r="RW13"/>
  <c r="RT11"/>
  <c r="RU12"/>
  <c r="RW12" s="1"/>
  <c r="RJ11"/>
  <c r="RK12"/>
  <c r="RM12"/>
  <c r="RM13"/>
  <c r="QZ11"/>
  <c r="RA12"/>
  <c r="RC12"/>
  <c r="RC13"/>
  <c r="QS13"/>
  <c r="QP11"/>
  <c r="QQ12"/>
  <c r="QS12" s="1"/>
  <c r="QT12" s="1"/>
  <c r="QI13"/>
  <c r="QF11"/>
  <c r="QG12"/>
  <c r="QI12" s="1"/>
  <c r="PY13"/>
  <c r="PV11"/>
  <c r="PW12"/>
  <c r="PY12" s="1"/>
  <c r="PL11"/>
  <c r="PM12"/>
  <c r="PO12"/>
  <c r="PE15"/>
  <c r="PB11"/>
  <c r="OR11"/>
  <c r="OS12"/>
  <c r="OU12" s="1"/>
  <c r="OH11"/>
  <c r="OK13"/>
  <c r="OA13"/>
  <c r="NX11"/>
  <c r="NQ13"/>
  <c r="NN11"/>
  <c r="NO12"/>
  <c r="NQ12"/>
  <c r="NG13"/>
  <c r="ND11"/>
  <c r="NE12"/>
  <c r="NG12" s="1"/>
  <c r="MT11"/>
  <c r="MW19"/>
  <c r="MW13"/>
  <c r="MM13"/>
  <c r="MJ11"/>
  <c r="MK12"/>
  <c r="MM12"/>
  <c r="MC13"/>
  <c r="LZ11"/>
  <c r="MA12"/>
  <c r="MC12" s="1"/>
  <c r="LP11"/>
  <c r="LQ12"/>
  <c r="LS12" s="1"/>
  <c r="LF11"/>
  <c r="LG12"/>
  <c r="LI12"/>
  <c r="LI13"/>
  <c r="KV11"/>
  <c r="KW12"/>
  <c r="KY12" s="1"/>
  <c r="KO13"/>
  <c r="KL11"/>
  <c r="KM12"/>
  <c r="KO12" s="1"/>
  <c r="KB11"/>
  <c r="KC12"/>
  <c r="KE12" s="1"/>
  <c r="KF12" s="1"/>
  <c r="KE13"/>
  <c r="JR11"/>
  <c r="JS12"/>
  <c r="JU12" s="1"/>
  <c r="JH11"/>
  <c r="JI12"/>
  <c r="JK12"/>
  <c r="JK13"/>
  <c r="IX11"/>
  <c r="IY12"/>
  <c r="JA12"/>
  <c r="IN11"/>
  <c r="IO12"/>
  <c r="IQ12" s="1"/>
  <c r="IQ13"/>
  <c r="IR13" s="1"/>
  <c r="IG13"/>
  <c r="IH13" s="1"/>
  <c r="ID11"/>
  <c r="HT11"/>
  <c r="HU12"/>
  <c r="HW12"/>
  <c r="HJ11"/>
  <c r="HK12"/>
  <c r="HM12" s="1"/>
  <c r="HC13"/>
  <c r="GZ11"/>
  <c r="HA12"/>
  <c r="HC12" s="1"/>
  <c r="GP11"/>
  <c r="GI13"/>
  <c r="GJ13" s="1"/>
  <c r="GF11"/>
  <c r="FV11"/>
  <c r="FW12"/>
  <c r="FY12" s="1"/>
  <c r="FZ12" s="1"/>
  <c r="FY13"/>
  <c r="FL11"/>
  <c r="FM12"/>
  <c r="FO12" s="1"/>
  <c r="FO13"/>
  <c r="FO93" s="1"/>
  <c r="FB11"/>
  <c r="FC12"/>
  <c r="FE12"/>
  <c r="FE15"/>
  <c r="FE13"/>
  <c r="ER11"/>
  <c r="ES12"/>
  <c r="EU12" s="1"/>
  <c r="EV12" s="1"/>
  <c r="EU13"/>
  <c r="EK13"/>
  <c r="EL13" s="1"/>
  <c r="EH11"/>
  <c r="EI12"/>
  <c r="EK12" s="1"/>
  <c r="DX11"/>
  <c r="DQ13"/>
  <c r="DN11"/>
  <c r="DG13"/>
  <c r="DD11"/>
  <c r="DE12"/>
  <c r="DG12" s="1"/>
  <c r="CT11"/>
  <c r="CJ11"/>
  <c r="CK12"/>
  <c r="CM12" s="1"/>
  <c r="CN12" s="1"/>
  <c r="CM13"/>
  <c r="BZ11"/>
  <c r="CA12"/>
  <c r="CC13"/>
  <c r="CC12"/>
  <c r="BP11"/>
  <c r="BF11"/>
  <c r="AV11"/>
  <c r="AY13"/>
  <c r="AB11"/>
  <c r="AC12"/>
  <c r="AE12" s="1"/>
  <c r="AE15"/>
  <c r="AE13"/>
  <c r="U13"/>
  <c r="R11"/>
  <c r="S12"/>
  <c r="U12" s="1"/>
  <c r="U18"/>
  <c r="U16"/>
  <c r="UE99"/>
  <c r="WC77"/>
  <c r="O77" s="1"/>
  <c r="WC79"/>
  <c r="WD79" s="1"/>
  <c r="WC81"/>
  <c r="WD81" s="1"/>
  <c r="WC83"/>
  <c r="O83" s="1"/>
  <c r="CG74"/>
  <c r="UI74"/>
  <c r="QW74"/>
  <c r="WC85"/>
  <c r="WD85" s="1"/>
  <c r="WC87"/>
  <c r="O87" s="1"/>
  <c r="WC89"/>
  <c r="WD89" s="1"/>
  <c r="RG74"/>
  <c r="NU74"/>
  <c r="TY74"/>
  <c r="LM74"/>
  <c r="IK74"/>
  <c r="FI74"/>
  <c r="WC78"/>
  <c r="Y78" s="1"/>
  <c r="WC80"/>
  <c r="WD80" s="1"/>
  <c r="WC82"/>
  <c r="WD82" s="1"/>
  <c r="WC84"/>
  <c r="WD84" s="1"/>
  <c r="WC86"/>
  <c r="Y86" s="1"/>
  <c r="WC88"/>
  <c r="WD88" s="1"/>
  <c r="LW74"/>
  <c r="MQ74"/>
  <c r="PS74"/>
  <c r="SU74"/>
  <c r="VW74"/>
  <c r="PI74"/>
  <c r="SK74"/>
  <c r="VM74"/>
  <c r="JY74"/>
  <c r="GW74"/>
  <c r="DU74"/>
  <c r="AS74"/>
  <c r="IU74"/>
  <c r="KI74"/>
  <c r="FS74"/>
  <c r="HG74"/>
  <c r="EE74"/>
  <c r="BC74"/>
  <c r="WB72"/>
  <c r="WC72" s="1"/>
  <c r="Y72" s="1"/>
  <c r="WB64"/>
  <c r="WC64" s="1"/>
  <c r="Y64" s="1"/>
  <c r="WC58"/>
  <c r="O58" s="1"/>
  <c r="WB70"/>
  <c r="WC70" s="1"/>
  <c r="Y70" s="1"/>
  <c r="WB66"/>
  <c r="WC66" s="1"/>
  <c r="O66" s="1"/>
  <c r="WB62"/>
  <c r="WC62" s="1"/>
  <c r="Y62" s="1"/>
  <c r="WB73"/>
  <c r="WC73" s="1"/>
  <c r="Y73" s="1"/>
  <c r="WB71"/>
  <c r="WC71" s="1"/>
  <c r="O71" s="1"/>
  <c r="WB69"/>
  <c r="WC69" s="1"/>
  <c r="Y69" s="1"/>
  <c r="WB67"/>
  <c r="WC67" s="1"/>
  <c r="O67" s="1"/>
  <c r="WB65"/>
  <c r="WC65" s="1"/>
  <c r="Y65" s="1"/>
  <c r="WB63"/>
  <c r="WC63" s="1"/>
  <c r="O63" s="1"/>
  <c r="JA90"/>
  <c r="WB47"/>
  <c r="WB52"/>
  <c r="WC57"/>
  <c r="WD57" s="1"/>
  <c r="WC42"/>
  <c r="WD42" s="1"/>
  <c r="WF42" s="1"/>
  <c r="WB45"/>
  <c r="WB56"/>
  <c r="WB54"/>
  <c r="WB49"/>
  <c r="WC49" s="1"/>
  <c r="WB46"/>
  <c r="WB48"/>
  <c r="WB50"/>
  <c r="WB55"/>
  <c r="WC55" s="1"/>
  <c r="BW55" s="1"/>
  <c r="WB53"/>
  <c r="WC53" s="1"/>
  <c r="GM53" s="1"/>
  <c r="WB51"/>
  <c r="VT93"/>
  <c r="VS93"/>
  <c r="WB12"/>
  <c r="WB16"/>
  <c r="WB18"/>
  <c r="WB21"/>
  <c r="WC21" s="1"/>
  <c r="WB24"/>
  <c r="WB14"/>
  <c r="WB15"/>
  <c r="WB19"/>
  <c r="WB23"/>
  <c r="WC23" s="1"/>
  <c r="WB20"/>
  <c r="WB25"/>
  <c r="WC25" s="1"/>
  <c r="WB22"/>
  <c r="CQ74"/>
  <c r="O74"/>
  <c r="NK74"/>
  <c r="OY74"/>
  <c r="QM74"/>
  <c r="SA74"/>
  <c r="TO74"/>
  <c r="VC74"/>
  <c r="NA74"/>
  <c r="OO74"/>
  <c r="QC74"/>
  <c r="RQ74"/>
  <c r="TE74"/>
  <c r="US74"/>
  <c r="MG74"/>
  <c r="KS74"/>
  <c r="JE74"/>
  <c r="HQ74"/>
  <c r="GC74"/>
  <c r="EO74"/>
  <c r="DA74"/>
  <c r="BM74"/>
  <c r="Y74"/>
  <c r="LC74"/>
  <c r="JO74"/>
  <c r="IA74"/>
  <c r="GM74"/>
  <c r="EY74"/>
  <c r="DK74"/>
  <c r="BW74"/>
  <c r="AI74"/>
  <c r="HQ76"/>
  <c r="AI76"/>
  <c r="IA76"/>
  <c r="SA76"/>
  <c r="IA77"/>
  <c r="HQ77"/>
  <c r="TO77"/>
  <c r="WD78"/>
  <c r="HG79"/>
  <c r="SU79"/>
  <c r="KI81"/>
  <c r="JY81"/>
  <c r="VW81"/>
  <c r="GM82"/>
  <c r="IA83"/>
  <c r="TO83"/>
  <c r="HQ87"/>
  <c r="EO89"/>
  <c r="WD58"/>
  <c r="WF58" s="1"/>
  <c r="EY58"/>
  <c r="LC58"/>
  <c r="DU58"/>
  <c r="JY58"/>
  <c r="OO58"/>
  <c r="TO58"/>
  <c r="TE58"/>
  <c r="BC72"/>
  <c r="EE72"/>
  <c r="HG72"/>
  <c r="KI72"/>
  <c r="NK72"/>
  <c r="QM72"/>
  <c r="TO72"/>
  <c r="TO70"/>
  <c r="O68"/>
  <c r="Y68"/>
  <c r="AI68"/>
  <c r="AS68"/>
  <c r="BC68"/>
  <c r="BM68"/>
  <c r="BW68"/>
  <c r="CG68"/>
  <c r="CQ68"/>
  <c r="DA68"/>
  <c r="DK68"/>
  <c r="DU68"/>
  <c r="EE68"/>
  <c r="EO68"/>
  <c r="EY68"/>
  <c r="FI68"/>
  <c r="FS68"/>
  <c r="GC68"/>
  <c r="GM68"/>
  <c r="GW68"/>
  <c r="HG68"/>
  <c r="HQ68"/>
  <c r="IA68"/>
  <c r="IK68"/>
  <c r="IU68"/>
  <c r="JE68"/>
  <c r="JO68"/>
  <c r="JY68"/>
  <c r="KI68"/>
  <c r="KS68"/>
  <c r="LC68"/>
  <c r="LM68"/>
  <c r="LW68"/>
  <c r="MG68"/>
  <c r="MQ68"/>
  <c r="NA68"/>
  <c r="NK68"/>
  <c r="NU68"/>
  <c r="OE68"/>
  <c r="OO68"/>
  <c r="OY68"/>
  <c r="PI68"/>
  <c r="PS68"/>
  <c r="QC68"/>
  <c r="QM68"/>
  <c r="QW68"/>
  <c r="RG68"/>
  <c r="RQ68"/>
  <c r="SA68"/>
  <c r="SK68"/>
  <c r="SU68"/>
  <c r="TE68"/>
  <c r="TO68"/>
  <c r="TY68"/>
  <c r="UI68"/>
  <c r="US68"/>
  <c r="VC68"/>
  <c r="VM68"/>
  <c r="VW68"/>
  <c r="Y66"/>
  <c r="DA66"/>
  <c r="GC66"/>
  <c r="JE66"/>
  <c r="MG66"/>
  <c r="PI66"/>
  <c r="SK66"/>
  <c r="VM66"/>
  <c r="EY64"/>
  <c r="LC64"/>
  <c r="RG64"/>
  <c r="EY62"/>
  <c r="EE60"/>
  <c r="JO60"/>
  <c r="OE60"/>
  <c r="SK60"/>
  <c r="LM73"/>
  <c r="JO73"/>
  <c r="TE73"/>
  <c r="JE71"/>
  <c r="IK69"/>
  <c r="GM69"/>
  <c r="QC69"/>
  <c r="Y67"/>
  <c r="IK65"/>
  <c r="GM65"/>
  <c r="QC65"/>
  <c r="TO63"/>
  <c r="CG61"/>
  <c r="FI61"/>
  <c r="IK61"/>
  <c r="LM61"/>
  <c r="AI61"/>
  <c r="DK61"/>
  <c r="GM61"/>
  <c r="JO61"/>
  <c r="MQ61"/>
  <c r="OO61"/>
  <c r="QC61"/>
  <c r="TE61"/>
  <c r="QM61"/>
  <c r="TO61"/>
  <c r="VY44"/>
  <c r="VZ44" s="1"/>
  <c r="HG42"/>
  <c r="GW42"/>
  <c r="SU42"/>
  <c r="VM42"/>
  <c r="Y17"/>
  <c r="AI17"/>
  <c r="AS17"/>
  <c r="BC17"/>
  <c r="BM17"/>
  <c r="BW17"/>
  <c r="CG17"/>
  <c r="CQ17"/>
  <c r="DA17"/>
  <c r="DK17"/>
  <c r="DU17"/>
  <c r="EE17"/>
  <c r="EO17"/>
  <c r="EY17"/>
  <c r="FI17"/>
  <c r="FS17"/>
  <c r="GC17"/>
  <c r="GM17"/>
  <c r="GW17"/>
  <c r="HG17"/>
  <c r="HQ17"/>
  <c r="IA17"/>
  <c r="IK17"/>
  <c r="IU17"/>
  <c r="JE17"/>
  <c r="JO17"/>
  <c r="JY17"/>
  <c r="KI17"/>
  <c r="KS17"/>
  <c r="LC17"/>
  <c r="LM17"/>
  <c r="LW17"/>
  <c r="MG17"/>
  <c r="MQ17"/>
  <c r="NA17"/>
  <c r="NK17"/>
  <c r="NU17"/>
  <c r="OE17"/>
  <c r="OO17"/>
  <c r="OY17"/>
  <c r="PI17"/>
  <c r="PS17"/>
  <c r="QC17"/>
  <c r="QM17"/>
  <c r="QW17"/>
  <c r="RG17"/>
  <c r="RQ17"/>
  <c r="SA17"/>
  <c r="SK17"/>
  <c r="SU17"/>
  <c r="TE17"/>
  <c r="TO17"/>
  <c r="TY17"/>
  <c r="UI17"/>
  <c r="US17"/>
  <c r="VC17"/>
  <c r="VM17"/>
  <c r="VW17"/>
  <c r="Y10"/>
  <c r="AI10"/>
  <c r="AS10"/>
  <c r="BC10"/>
  <c r="BM10"/>
  <c r="BW10"/>
  <c r="CG10"/>
  <c r="CQ10"/>
  <c r="DA10"/>
  <c r="DK10"/>
  <c r="DU10"/>
  <c r="EE10"/>
  <c r="EO10"/>
  <c r="EY10"/>
  <c r="FI10"/>
  <c r="FS10"/>
  <c r="GC10"/>
  <c r="GM10"/>
  <c r="GW10"/>
  <c r="HG10"/>
  <c r="HQ10"/>
  <c r="IA10"/>
  <c r="IK10"/>
  <c r="IU10"/>
  <c r="JE10"/>
  <c r="JO10"/>
  <c r="JY10"/>
  <c r="KI10"/>
  <c r="KS10"/>
  <c r="LC10"/>
  <c r="LM10"/>
  <c r="LW10"/>
  <c r="MG10"/>
  <c r="MQ10"/>
  <c r="NA10"/>
  <c r="NK10"/>
  <c r="NU10"/>
  <c r="OE10"/>
  <c r="OO10"/>
  <c r="OY10"/>
  <c r="PI10"/>
  <c r="PS10"/>
  <c r="QC10"/>
  <c r="QM10"/>
  <c r="QW10"/>
  <c r="RG10"/>
  <c r="RQ10"/>
  <c r="SA10"/>
  <c r="SK10"/>
  <c r="SU10"/>
  <c r="VW10"/>
  <c r="TE10"/>
  <c r="TO10"/>
  <c r="TY10"/>
  <c r="UI10"/>
  <c r="US10"/>
  <c r="VC10"/>
  <c r="VM10"/>
  <c r="WD10"/>
  <c r="VT10"/>
  <c r="VS90"/>
  <c r="VV26"/>
  <c r="WB28"/>
  <c r="WB29"/>
  <c r="WC29" s="1"/>
  <c r="WB30"/>
  <c r="WC30" s="1"/>
  <c r="WB31"/>
  <c r="WC31" s="1"/>
  <c r="WB32"/>
  <c r="WC32" s="1"/>
  <c r="WB33"/>
  <c r="WC33" s="1"/>
  <c r="WB34"/>
  <c r="WC34" s="1"/>
  <c r="WB35"/>
  <c r="WC35" s="1"/>
  <c r="WB36"/>
  <c r="WC36" s="1"/>
  <c r="WB37"/>
  <c r="WC37" s="1"/>
  <c r="WB38"/>
  <c r="WC38" s="1"/>
  <c r="WB39"/>
  <c r="WC39" s="1"/>
  <c r="WB40"/>
  <c r="WC40" s="1"/>
  <c r="WB41"/>
  <c r="WC41" s="1"/>
  <c r="WD68"/>
  <c r="VY13"/>
  <c r="VZ13" s="1"/>
  <c r="WA13" s="1"/>
  <c r="WC13" s="1"/>
  <c r="VY14"/>
  <c r="VZ14" s="1"/>
  <c r="WA14" s="1"/>
  <c r="VY15"/>
  <c r="VZ15" s="1"/>
  <c r="WA15" s="1"/>
  <c r="VY16"/>
  <c r="VZ16" s="1"/>
  <c r="WA16" s="1"/>
  <c r="VY17"/>
  <c r="VZ17" s="1"/>
  <c r="VY18"/>
  <c r="VZ18" s="1"/>
  <c r="WA18" s="1"/>
  <c r="VY19"/>
  <c r="VZ19" s="1"/>
  <c r="WA19" s="1"/>
  <c r="VY20"/>
  <c r="VZ20" s="1"/>
  <c r="WA20" s="1"/>
  <c r="VY21"/>
  <c r="VZ21" s="1"/>
  <c r="VY22"/>
  <c r="VZ22" s="1"/>
  <c r="WA22" s="1"/>
  <c r="VY23"/>
  <c r="VZ23" s="1"/>
  <c r="VY24"/>
  <c r="VZ24" s="1"/>
  <c r="WA24" s="1"/>
  <c r="VY25"/>
  <c r="VZ25" s="1"/>
  <c r="WD17"/>
  <c r="VT42"/>
  <c r="VV74"/>
  <c r="VT75"/>
  <c r="WD61"/>
  <c r="VY12"/>
  <c r="VZ12" s="1"/>
  <c r="VY45"/>
  <c r="VZ45" s="1"/>
  <c r="WA45" s="1"/>
  <c r="VY46"/>
  <c r="VZ46" s="1"/>
  <c r="WA46" s="1"/>
  <c r="VY47"/>
  <c r="VZ47" s="1"/>
  <c r="WA47" s="1"/>
  <c r="VY48"/>
  <c r="VZ48" s="1"/>
  <c r="WA48" s="1"/>
  <c r="VY49"/>
  <c r="VZ49" s="1"/>
  <c r="VY50"/>
  <c r="VZ50" s="1"/>
  <c r="WA50" s="1"/>
  <c r="VY51"/>
  <c r="VZ51" s="1"/>
  <c r="WA51" s="1"/>
  <c r="VY52"/>
  <c r="VZ52" s="1"/>
  <c r="WA52" s="1"/>
  <c r="VY53"/>
  <c r="VZ53" s="1"/>
  <c r="VY54"/>
  <c r="VZ54" s="1"/>
  <c r="WA54" s="1"/>
  <c r="VY55"/>
  <c r="VZ55" s="1"/>
  <c r="VY56"/>
  <c r="VZ56" s="1"/>
  <c r="WA56" s="1"/>
  <c r="WC26"/>
  <c r="VY57"/>
  <c r="VZ57" s="1"/>
  <c r="VJ86"/>
  <c r="VJ84"/>
  <c r="VJ82"/>
  <c r="VJ80"/>
  <c r="VJ78"/>
  <c r="VJ39"/>
  <c r="VJ37"/>
  <c r="VJ35"/>
  <c r="VJ33"/>
  <c r="VJ31"/>
  <c r="VJ29"/>
  <c r="VI102"/>
  <c r="VJ22"/>
  <c r="VI100"/>
  <c r="VJ20"/>
  <c r="VI98"/>
  <c r="VJ18"/>
  <c r="VI96"/>
  <c r="VJ16"/>
  <c r="VI94"/>
  <c r="VJ14"/>
  <c r="VJ12"/>
  <c r="VJ57"/>
  <c r="VJ55"/>
  <c r="VJ53"/>
  <c r="VJ51"/>
  <c r="VJ49"/>
  <c r="VJ47"/>
  <c r="VJ45"/>
  <c r="VJ40"/>
  <c r="VJ38"/>
  <c r="VJ36"/>
  <c r="VJ34"/>
  <c r="VJ32"/>
  <c r="VJ30"/>
  <c r="VJ28"/>
  <c r="VJ71"/>
  <c r="VJ69"/>
  <c r="VJ67"/>
  <c r="VJ65"/>
  <c r="VJ63"/>
  <c r="VJ61"/>
  <c r="VJ54"/>
  <c r="VJ52"/>
  <c r="VJ50"/>
  <c r="VJ48"/>
  <c r="VJ46"/>
  <c r="VJ44"/>
  <c r="VJ89"/>
  <c r="VJ87"/>
  <c r="VJ85"/>
  <c r="VJ83"/>
  <c r="VJ81"/>
  <c r="VJ79"/>
  <c r="VJ77"/>
  <c r="VJ72"/>
  <c r="VJ70"/>
  <c r="VJ68"/>
  <c r="VJ66"/>
  <c r="VJ64"/>
  <c r="VJ62"/>
  <c r="VI105"/>
  <c r="VJ25"/>
  <c r="VI103"/>
  <c r="VJ23"/>
  <c r="VI101"/>
  <c r="VJ21"/>
  <c r="VI99"/>
  <c r="VJ19"/>
  <c r="VI97"/>
  <c r="VJ17"/>
  <c r="VI95"/>
  <c r="VJ15"/>
  <c r="VJ95" s="1"/>
  <c r="VI93"/>
  <c r="VJ13"/>
  <c r="VJ26"/>
  <c r="VJ42"/>
  <c r="VJ88"/>
  <c r="VJ56"/>
  <c r="VI104"/>
  <c r="VJ24"/>
  <c r="VJ58"/>
  <c r="VJ74"/>
  <c r="VI90"/>
  <c r="VJ10"/>
  <c r="VJ73"/>
  <c r="VJ41"/>
  <c r="UZ86"/>
  <c r="UZ84"/>
  <c r="UZ82"/>
  <c r="UZ80"/>
  <c r="UZ78"/>
  <c r="UZ39"/>
  <c r="UZ37"/>
  <c r="UZ35"/>
  <c r="UZ33"/>
  <c r="UZ31"/>
  <c r="UZ29"/>
  <c r="UY102"/>
  <c r="UZ22"/>
  <c r="UY100"/>
  <c r="UZ20"/>
  <c r="UY98"/>
  <c r="UZ18"/>
  <c r="UY96"/>
  <c r="UZ16"/>
  <c r="UY94"/>
  <c r="UZ14"/>
  <c r="UZ12"/>
  <c r="UZ57"/>
  <c r="UZ55"/>
  <c r="UZ53"/>
  <c r="UZ51"/>
  <c r="UZ49"/>
  <c r="UZ47"/>
  <c r="UZ45"/>
  <c r="UZ40"/>
  <c r="UZ38"/>
  <c r="UZ36"/>
  <c r="UZ34"/>
  <c r="UZ32"/>
  <c r="UZ30"/>
  <c r="UZ71"/>
  <c r="UZ69"/>
  <c r="UZ67"/>
  <c r="UZ65"/>
  <c r="UZ63"/>
  <c r="UZ61"/>
  <c r="UZ54"/>
  <c r="UZ52"/>
  <c r="UZ50"/>
  <c r="UZ48"/>
  <c r="UZ46"/>
  <c r="UZ44"/>
  <c r="UZ89"/>
  <c r="UZ87"/>
  <c r="UZ85"/>
  <c r="UZ83"/>
  <c r="UZ81"/>
  <c r="UZ79"/>
  <c r="UZ77"/>
  <c r="UZ72"/>
  <c r="UZ70"/>
  <c r="UZ68"/>
  <c r="UZ66"/>
  <c r="UZ64"/>
  <c r="UZ62"/>
  <c r="UZ60"/>
  <c r="UY105"/>
  <c r="UZ25"/>
  <c r="UY103"/>
  <c r="UZ23"/>
  <c r="UY101"/>
  <c r="UZ21"/>
  <c r="UY99"/>
  <c r="UZ19"/>
  <c r="UY97"/>
  <c r="UZ17"/>
  <c r="UY95"/>
  <c r="UZ15"/>
  <c r="UY93"/>
  <c r="UZ13"/>
  <c r="UZ26"/>
  <c r="UZ42"/>
  <c r="UZ88"/>
  <c r="UZ56"/>
  <c r="UY104"/>
  <c r="UZ24"/>
  <c r="UZ58"/>
  <c r="UZ74"/>
  <c r="UY90"/>
  <c r="UZ10"/>
  <c r="UZ73"/>
  <c r="UZ41"/>
  <c r="UP86"/>
  <c r="UP84"/>
  <c r="UP82"/>
  <c r="UP80"/>
  <c r="UP78"/>
  <c r="UP39"/>
  <c r="UP37"/>
  <c r="UP35"/>
  <c r="UP33"/>
  <c r="UP31"/>
  <c r="UP29"/>
  <c r="UO102"/>
  <c r="UP22"/>
  <c r="UO100"/>
  <c r="UP20"/>
  <c r="UO98"/>
  <c r="UP18"/>
  <c r="UO96"/>
  <c r="UP16"/>
  <c r="UO94"/>
  <c r="UP14"/>
  <c r="UP12"/>
  <c r="UP57"/>
  <c r="UP55"/>
  <c r="UP53"/>
  <c r="UP51"/>
  <c r="UP49"/>
  <c r="UP47"/>
  <c r="UP45"/>
  <c r="UP40"/>
  <c r="UP38"/>
  <c r="UP36"/>
  <c r="UP34"/>
  <c r="UP32"/>
  <c r="UP30"/>
  <c r="UP71"/>
  <c r="UP69"/>
  <c r="UP67"/>
  <c r="UP65"/>
  <c r="UP63"/>
  <c r="UP61"/>
  <c r="UP54"/>
  <c r="UP52"/>
  <c r="UP50"/>
  <c r="UP48"/>
  <c r="UP46"/>
  <c r="UP89"/>
  <c r="UP87"/>
  <c r="UP85"/>
  <c r="UP83"/>
  <c r="UP81"/>
  <c r="UP79"/>
  <c r="UP77"/>
  <c r="UP72"/>
  <c r="UP70"/>
  <c r="UP68"/>
  <c r="UP66"/>
  <c r="UP64"/>
  <c r="UP62"/>
  <c r="UO105"/>
  <c r="UP25"/>
  <c r="UO103"/>
  <c r="UP23"/>
  <c r="UO101"/>
  <c r="UP21"/>
  <c r="UO99"/>
  <c r="UP19"/>
  <c r="UO97"/>
  <c r="UP17"/>
  <c r="UO95"/>
  <c r="UP15"/>
  <c r="UO93"/>
  <c r="UP13"/>
  <c r="UP26"/>
  <c r="UP42"/>
  <c r="UP88"/>
  <c r="UP56"/>
  <c r="UO104"/>
  <c r="UP24"/>
  <c r="UP58"/>
  <c r="UP74"/>
  <c r="UO90"/>
  <c r="UP10"/>
  <c r="UP73"/>
  <c r="UP41"/>
  <c r="UF63"/>
  <c r="UF67"/>
  <c r="UF71"/>
  <c r="UF90"/>
  <c r="UE105"/>
  <c r="UF86"/>
  <c r="UF84"/>
  <c r="UF82"/>
  <c r="UF80"/>
  <c r="UF78"/>
  <c r="UF76"/>
  <c r="UE102"/>
  <c r="UF22"/>
  <c r="UE100"/>
  <c r="UF20"/>
  <c r="UE98"/>
  <c r="UF18"/>
  <c r="UE96"/>
  <c r="UF16"/>
  <c r="UE94"/>
  <c r="UF14"/>
  <c r="UE92"/>
  <c r="UF12"/>
  <c r="UF72"/>
  <c r="UF70"/>
  <c r="UF68"/>
  <c r="UF66"/>
  <c r="UF64"/>
  <c r="UF62"/>
  <c r="UF60"/>
  <c r="UF61"/>
  <c r="UE93"/>
  <c r="UF65"/>
  <c r="UE97"/>
  <c r="UF69"/>
  <c r="UE101"/>
  <c r="UF73"/>
  <c r="UF54"/>
  <c r="UF52"/>
  <c r="UF50"/>
  <c r="UF48"/>
  <c r="UF46"/>
  <c r="UF44"/>
  <c r="UF57"/>
  <c r="UF53"/>
  <c r="UF49"/>
  <c r="UF45"/>
  <c r="UF38"/>
  <c r="UF34"/>
  <c r="UF30"/>
  <c r="UF31"/>
  <c r="UF35"/>
  <c r="UF39"/>
  <c r="UH42"/>
  <c r="UF11"/>
  <c r="UH10"/>
  <c r="UE103"/>
  <c r="UF55"/>
  <c r="UF51"/>
  <c r="UF47"/>
  <c r="UF40"/>
  <c r="UF36"/>
  <c r="UF32"/>
  <c r="UF28"/>
  <c r="UF26"/>
  <c r="UF58"/>
  <c r="UF29"/>
  <c r="UF33"/>
  <c r="UF37"/>
  <c r="UF41"/>
  <c r="UH74"/>
  <c r="UE95"/>
  <c r="UF101"/>
  <c r="UF93"/>
  <c r="UE104"/>
  <c r="TV86"/>
  <c r="TV84"/>
  <c r="TV82"/>
  <c r="TV80"/>
  <c r="TV78"/>
  <c r="TV39"/>
  <c r="TV37"/>
  <c r="TV35"/>
  <c r="TV33"/>
  <c r="TV31"/>
  <c r="TV29"/>
  <c r="TU102"/>
  <c r="TV22"/>
  <c r="TU100"/>
  <c r="TV20"/>
  <c r="TU98"/>
  <c r="TV18"/>
  <c r="TU96"/>
  <c r="TV16"/>
  <c r="TU94"/>
  <c r="TV14"/>
  <c r="TV57"/>
  <c r="TV55"/>
  <c r="TV53"/>
  <c r="TV51"/>
  <c r="TV49"/>
  <c r="TV47"/>
  <c r="TV45"/>
  <c r="TV40"/>
  <c r="TV38"/>
  <c r="TV36"/>
  <c r="TV34"/>
  <c r="TV32"/>
  <c r="TV30"/>
  <c r="TV71"/>
  <c r="TV69"/>
  <c r="TV67"/>
  <c r="TV65"/>
  <c r="TV63"/>
  <c r="TV61"/>
  <c r="TV54"/>
  <c r="TV52"/>
  <c r="TV50"/>
  <c r="TV48"/>
  <c r="TV46"/>
  <c r="TV89"/>
  <c r="TV87"/>
  <c r="TV85"/>
  <c r="TV83"/>
  <c r="TV81"/>
  <c r="TV79"/>
  <c r="TV77"/>
  <c r="TV72"/>
  <c r="TV70"/>
  <c r="TV68"/>
  <c r="TV66"/>
  <c r="TV64"/>
  <c r="TV62"/>
  <c r="TV60"/>
  <c r="TU105"/>
  <c r="TV25"/>
  <c r="TU103"/>
  <c r="TV23"/>
  <c r="TU101"/>
  <c r="TV21"/>
  <c r="TU99"/>
  <c r="TV19"/>
  <c r="TU97"/>
  <c r="TV17"/>
  <c r="TU95"/>
  <c r="TV15"/>
  <c r="TU93"/>
  <c r="TV13"/>
  <c r="TV26"/>
  <c r="TV42"/>
  <c r="TV88"/>
  <c r="TV56"/>
  <c r="TU104"/>
  <c r="TV24"/>
  <c r="TV58"/>
  <c r="TV74"/>
  <c r="TU90"/>
  <c r="TV10"/>
  <c r="TV73"/>
  <c r="TV41"/>
  <c r="TL86"/>
  <c r="TL84"/>
  <c r="TL82"/>
  <c r="TL80"/>
  <c r="TL78"/>
  <c r="TL76"/>
  <c r="TL39"/>
  <c r="TL37"/>
  <c r="TL35"/>
  <c r="TL33"/>
  <c r="TL31"/>
  <c r="TL29"/>
  <c r="TK102"/>
  <c r="TL22"/>
  <c r="TK100"/>
  <c r="TL20"/>
  <c r="TK98"/>
  <c r="TL18"/>
  <c r="TK96"/>
  <c r="TL16"/>
  <c r="TK94"/>
  <c r="TL14"/>
  <c r="TL57"/>
  <c r="TL55"/>
  <c r="TL53"/>
  <c r="TL51"/>
  <c r="TL49"/>
  <c r="TL47"/>
  <c r="TL45"/>
  <c r="TL40"/>
  <c r="TL38"/>
  <c r="TL36"/>
  <c r="TL34"/>
  <c r="TL32"/>
  <c r="TL30"/>
  <c r="TL28"/>
  <c r="TL71"/>
  <c r="TL69"/>
  <c r="TL67"/>
  <c r="TL65"/>
  <c r="TL63"/>
  <c r="TL61"/>
  <c r="TL54"/>
  <c r="TL52"/>
  <c r="TL50"/>
  <c r="TL48"/>
  <c r="TL46"/>
  <c r="TL44"/>
  <c r="TL89"/>
  <c r="TL87"/>
  <c r="TL85"/>
  <c r="TL83"/>
  <c r="TL81"/>
  <c r="TL79"/>
  <c r="TL77"/>
  <c r="TL72"/>
  <c r="TL70"/>
  <c r="TL68"/>
  <c r="TL66"/>
  <c r="TL64"/>
  <c r="TL62"/>
  <c r="TL60"/>
  <c r="TK105"/>
  <c r="TL25"/>
  <c r="TK103"/>
  <c r="TL23"/>
  <c r="TK101"/>
  <c r="TL21"/>
  <c r="TK99"/>
  <c r="TL19"/>
  <c r="TK97"/>
  <c r="TL17"/>
  <c r="TK95"/>
  <c r="TL15"/>
  <c r="TK93"/>
  <c r="TL13"/>
  <c r="TL26"/>
  <c r="TL42"/>
  <c r="TL88"/>
  <c r="TL56"/>
  <c r="TK104"/>
  <c r="TL24"/>
  <c r="TL58"/>
  <c r="TL74"/>
  <c r="TK90"/>
  <c r="TL10"/>
  <c r="TL73"/>
  <c r="TL41"/>
  <c r="TB29"/>
  <c r="TB33"/>
  <c r="TB37"/>
  <c r="TB54"/>
  <c r="TB72"/>
  <c r="TB70"/>
  <c r="TB68"/>
  <c r="TB66"/>
  <c r="TB64"/>
  <c r="TB62"/>
  <c r="TB31"/>
  <c r="TB35"/>
  <c r="TA104"/>
  <c r="TB57"/>
  <c r="TB53"/>
  <c r="TB49"/>
  <c r="TB45"/>
  <c r="TB38"/>
  <c r="TB34"/>
  <c r="TB30"/>
  <c r="TB63"/>
  <c r="TB67"/>
  <c r="TB71"/>
  <c r="TB26"/>
  <c r="TB89"/>
  <c r="TB85"/>
  <c r="TB81"/>
  <c r="TB77"/>
  <c r="TA103"/>
  <c r="TB23"/>
  <c r="TA99"/>
  <c r="TB19"/>
  <c r="TA95"/>
  <c r="TB15"/>
  <c r="TB58"/>
  <c r="TB41"/>
  <c r="TD74"/>
  <c r="TD10"/>
  <c r="TD42"/>
  <c r="TA90"/>
  <c r="TB86"/>
  <c r="TB84"/>
  <c r="TB82"/>
  <c r="TB80"/>
  <c r="TB78"/>
  <c r="TB76"/>
  <c r="TB52"/>
  <c r="TB50"/>
  <c r="TB48"/>
  <c r="TB46"/>
  <c r="TB44"/>
  <c r="TA102"/>
  <c r="TB22"/>
  <c r="TA100"/>
  <c r="TB20"/>
  <c r="TA98"/>
  <c r="TB18"/>
  <c r="TB98" s="1"/>
  <c r="TA96"/>
  <c r="TB16"/>
  <c r="TA94"/>
  <c r="TB14"/>
  <c r="TB55"/>
  <c r="TB51"/>
  <c r="TB47"/>
  <c r="TB40"/>
  <c r="TB36"/>
  <c r="TB32"/>
  <c r="TB28"/>
  <c r="TB61"/>
  <c r="TB65"/>
  <c r="TB69"/>
  <c r="TB73"/>
  <c r="TB87"/>
  <c r="TB83"/>
  <c r="TB79"/>
  <c r="TA105"/>
  <c r="TB25"/>
  <c r="TA101"/>
  <c r="TB21"/>
  <c r="TA97"/>
  <c r="TB17"/>
  <c r="TA93"/>
  <c r="TB13"/>
  <c r="TB39"/>
  <c r="SR77"/>
  <c r="SR81"/>
  <c r="SR85"/>
  <c r="SR89"/>
  <c r="SQ95"/>
  <c r="SR15"/>
  <c r="SQ99"/>
  <c r="SR19"/>
  <c r="SQ103"/>
  <c r="SR23"/>
  <c r="SR38"/>
  <c r="SR36"/>
  <c r="SR34"/>
  <c r="SR32"/>
  <c r="SR30"/>
  <c r="SR28"/>
  <c r="SR88"/>
  <c r="SR86"/>
  <c r="SR84"/>
  <c r="SR82"/>
  <c r="SR80"/>
  <c r="SR78"/>
  <c r="SQ104"/>
  <c r="SR24"/>
  <c r="SQ102"/>
  <c r="SR22"/>
  <c r="SQ100"/>
  <c r="SR20"/>
  <c r="SQ98"/>
  <c r="SR18"/>
  <c r="SQ96"/>
  <c r="SR16"/>
  <c r="SR79"/>
  <c r="SR83"/>
  <c r="SR87"/>
  <c r="SR13"/>
  <c r="SQ97"/>
  <c r="SR17"/>
  <c r="SQ101"/>
  <c r="SR21"/>
  <c r="SQ105"/>
  <c r="SR25"/>
  <c r="SR71"/>
  <c r="SR67"/>
  <c r="SR63"/>
  <c r="SR56"/>
  <c r="SR52"/>
  <c r="SR48"/>
  <c r="SR74"/>
  <c r="SR45"/>
  <c r="SR49"/>
  <c r="SR53"/>
  <c r="SR57"/>
  <c r="SR70"/>
  <c r="SR68"/>
  <c r="SR66"/>
  <c r="SR64"/>
  <c r="SR62"/>
  <c r="SR60"/>
  <c r="SR73"/>
  <c r="SR69"/>
  <c r="SR65"/>
  <c r="SR61"/>
  <c r="SR54"/>
  <c r="SR50"/>
  <c r="SR46"/>
  <c r="SQ94"/>
  <c r="SR14"/>
  <c r="SR42"/>
  <c r="SR47"/>
  <c r="SR51"/>
  <c r="SR55"/>
  <c r="SQ90"/>
  <c r="SR10"/>
  <c r="SR27"/>
  <c r="ST26"/>
  <c r="SR59"/>
  <c r="ST58"/>
  <c r="SH54"/>
  <c r="SH52"/>
  <c r="SH50"/>
  <c r="SH48"/>
  <c r="SH46"/>
  <c r="SH44"/>
  <c r="SH43" s="1"/>
  <c r="SH70"/>
  <c r="SH66"/>
  <c r="SH62"/>
  <c r="SH29"/>
  <c r="SH33"/>
  <c r="SH37"/>
  <c r="SH41"/>
  <c r="SH72"/>
  <c r="SH68"/>
  <c r="SH64"/>
  <c r="SH60"/>
  <c r="SH90"/>
  <c r="SH31"/>
  <c r="SH35"/>
  <c r="SH39"/>
  <c r="SH40"/>
  <c r="SH36"/>
  <c r="SH32"/>
  <c r="SH28"/>
  <c r="SH61"/>
  <c r="SH65"/>
  <c r="SH69"/>
  <c r="SH73"/>
  <c r="SH87"/>
  <c r="SH83"/>
  <c r="SH79"/>
  <c r="SG105"/>
  <c r="SH25"/>
  <c r="SG101"/>
  <c r="SH21"/>
  <c r="SG97"/>
  <c r="SH17"/>
  <c r="SG93"/>
  <c r="SH13"/>
  <c r="SJ74"/>
  <c r="SJ10"/>
  <c r="SJ42"/>
  <c r="SG104"/>
  <c r="SH86"/>
  <c r="SH84"/>
  <c r="SH82"/>
  <c r="SH80"/>
  <c r="SH78"/>
  <c r="SH76"/>
  <c r="SG102"/>
  <c r="SH22"/>
  <c r="SG100"/>
  <c r="SH20"/>
  <c r="SG98"/>
  <c r="SH18"/>
  <c r="SG96"/>
  <c r="SH16"/>
  <c r="SG94"/>
  <c r="SH14"/>
  <c r="SG92"/>
  <c r="SH12"/>
  <c r="SH38"/>
  <c r="SH34"/>
  <c r="SH30"/>
  <c r="SH63"/>
  <c r="SH67"/>
  <c r="SH71"/>
  <c r="SH26"/>
  <c r="SH89"/>
  <c r="SH85"/>
  <c r="SH81"/>
  <c r="SH77"/>
  <c r="SG103"/>
  <c r="SH23"/>
  <c r="SG99"/>
  <c r="SH19"/>
  <c r="SH99" s="1"/>
  <c r="SG95"/>
  <c r="SH15"/>
  <c r="SH95" s="1"/>
  <c r="SH58"/>
  <c r="SH104"/>
  <c r="RX38"/>
  <c r="RX34"/>
  <c r="RX30"/>
  <c r="RX88"/>
  <c r="RX86"/>
  <c r="RX84"/>
  <c r="RX82"/>
  <c r="RX80"/>
  <c r="RX78"/>
  <c r="RX76"/>
  <c r="RW104"/>
  <c r="RX24"/>
  <c r="RW102"/>
  <c r="RX22"/>
  <c r="RW100"/>
  <c r="RX20"/>
  <c r="RW98"/>
  <c r="RX18"/>
  <c r="RW96"/>
  <c r="RX16"/>
  <c r="RW94"/>
  <c r="RX14"/>
  <c r="RX79"/>
  <c r="RX83"/>
  <c r="RX87"/>
  <c r="RW93"/>
  <c r="RX13"/>
  <c r="RW97"/>
  <c r="RX17"/>
  <c r="RW101"/>
  <c r="RX21"/>
  <c r="RW105"/>
  <c r="RX25"/>
  <c r="RX70"/>
  <c r="RX68"/>
  <c r="RX66"/>
  <c r="RX64"/>
  <c r="RX62"/>
  <c r="RX60"/>
  <c r="RX73"/>
  <c r="RX69"/>
  <c r="RX65"/>
  <c r="RX61"/>
  <c r="RX54"/>
  <c r="RX50"/>
  <c r="RX46"/>
  <c r="RX74"/>
  <c r="RX45"/>
  <c r="RX49"/>
  <c r="RX53"/>
  <c r="RX57"/>
  <c r="RX71"/>
  <c r="RX67"/>
  <c r="RX63"/>
  <c r="RX56"/>
  <c r="RX52"/>
  <c r="RX48"/>
  <c r="RX44"/>
  <c r="RX42"/>
  <c r="RX47"/>
  <c r="RX51"/>
  <c r="RX55"/>
  <c r="RW90"/>
  <c r="RX10"/>
  <c r="RX89"/>
  <c r="RX85"/>
  <c r="RX81"/>
  <c r="RX77"/>
  <c r="RX36"/>
  <c r="RX32"/>
  <c r="RX28"/>
  <c r="RX27" s="1"/>
  <c r="RW103"/>
  <c r="RX23"/>
  <c r="RW99"/>
  <c r="RX19"/>
  <c r="RX99" s="1"/>
  <c r="RW95"/>
  <c r="RX15"/>
  <c r="RZ26"/>
  <c r="RX59"/>
  <c r="RZ58"/>
  <c r="RN86"/>
  <c r="RN84"/>
  <c r="RN82"/>
  <c r="RN80"/>
  <c r="RN78"/>
  <c r="RN39"/>
  <c r="RN37"/>
  <c r="RN35"/>
  <c r="RN33"/>
  <c r="RN31"/>
  <c r="RN29"/>
  <c r="RM102"/>
  <c r="RN22"/>
  <c r="RM100"/>
  <c r="RN20"/>
  <c r="RM98"/>
  <c r="RN18"/>
  <c r="RM96"/>
  <c r="RN16"/>
  <c r="RM94"/>
  <c r="RN14"/>
  <c r="RN12"/>
  <c r="RN57"/>
  <c r="RN55"/>
  <c r="RN53"/>
  <c r="RN51"/>
  <c r="RN49"/>
  <c r="RN47"/>
  <c r="RN45"/>
  <c r="RN40"/>
  <c r="RN38"/>
  <c r="RN36"/>
  <c r="RN34"/>
  <c r="RN32"/>
  <c r="RN30"/>
  <c r="RN28"/>
  <c r="RN71"/>
  <c r="RN69"/>
  <c r="RN67"/>
  <c r="RN65"/>
  <c r="RN63"/>
  <c r="RN61"/>
  <c r="RN54"/>
  <c r="RN52"/>
  <c r="RN50"/>
  <c r="RN48"/>
  <c r="RN46"/>
  <c r="RN89"/>
  <c r="RN87"/>
  <c r="RN85"/>
  <c r="RN83"/>
  <c r="RN81"/>
  <c r="RN79"/>
  <c r="RN77"/>
  <c r="RN72"/>
  <c r="RN70"/>
  <c r="RN68"/>
  <c r="RN66"/>
  <c r="RN64"/>
  <c r="RN62"/>
  <c r="RM105"/>
  <c r="RN25"/>
  <c r="RM103"/>
  <c r="RN23"/>
  <c r="RM101"/>
  <c r="RN21"/>
  <c r="RM99"/>
  <c r="RN19"/>
  <c r="RM97"/>
  <c r="RN17"/>
  <c r="RM95"/>
  <c r="RN15"/>
  <c r="RM93"/>
  <c r="RN13"/>
  <c r="RN26"/>
  <c r="RN42"/>
  <c r="RN88"/>
  <c r="RN56"/>
  <c r="RM104"/>
  <c r="RN24"/>
  <c r="RN58"/>
  <c r="RN74"/>
  <c r="RM90"/>
  <c r="RN10"/>
  <c r="RN73"/>
  <c r="RN41"/>
  <c r="RD86"/>
  <c r="RD84"/>
  <c r="RD82"/>
  <c r="RD80"/>
  <c r="RD78"/>
  <c r="RD39"/>
  <c r="RD37"/>
  <c r="RD35"/>
  <c r="RD33"/>
  <c r="RD31"/>
  <c r="RD29"/>
  <c r="RC102"/>
  <c r="RD22"/>
  <c r="RC100"/>
  <c r="RD20"/>
  <c r="RC98"/>
  <c r="RD18"/>
  <c r="RC96"/>
  <c r="RD16"/>
  <c r="RC94"/>
  <c r="RD14"/>
  <c r="RD12"/>
  <c r="RD57"/>
  <c r="RD55"/>
  <c r="RD53"/>
  <c r="RD51"/>
  <c r="RD49"/>
  <c r="RD47"/>
  <c r="RD45"/>
  <c r="RD40"/>
  <c r="RD38"/>
  <c r="RD36"/>
  <c r="RD34"/>
  <c r="RD32"/>
  <c r="RD30"/>
  <c r="RD28"/>
  <c r="RD71"/>
  <c r="RD69"/>
  <c r="RD67"/>
  <c r="RD65"/>
  <c r="RD63"/>
  <c r="RD61"/>
  <c r="RD54"/>
  <c r="RD52"/>
  <c r="RD50"/>
  <c r="RD48"/>
  <c r="RD46"/>
  <c r="RD44"/>
  <c r="RD89"/>
  <c r="RD87"/>
  <c r="RD85"/>
  <c r="RD83"/>
  <c r="RD81"/>
  <c r="RD79"/>
  <c r="RD77"/>
  <c r="RD72"/>
  <c r="RD70"/>
  <c r="RD68"/>
  <c r="RD66"/>
  <c r="RD64"/>
  <c r="RD62"/>
  <c r="RC105"/>
  <c r="RD25"/>
  <c r="RC103"/>
  <c r="RD23"/>
  <c r="RC101"/>
  <c r="RD21"/>
  <c r="RC99"/>
  <c r="RD19"/>
  <c r="RC97"/>
  <c r="RD17"/>
  <c r="RC95"/>
  <c r="RD15"/>
  <c r="RC93"/>
  <c r="RD13"/>
  <c r="RD26"/>
  <c r="RD42"/>
  <c r="RD88"/>
  <c r="RD56"/>
  <c r="RC104"/>
  <c r="RD24"/>
  <c r="RD58"/>
  <c r="RD74"/>
  <c r="RC90"/>
  <c r="RD10"/>
  <c r="RD73"/>
  <c r="RD41"/>
  <c r="QT84"/>
  <c r="QT80"/>
  <c r="QT39"/>
  <c r="QT35"/>
  <c r="QT31"/>
  <c r="QS100"/>
  <c r="QT20"/>
  <c r="QS96"/>
  <c r="QT16"/>
  <c r="QT57"/>
  <c r="QT53"/>
  <c r="QT49"/>
  <c r="QT45"/>
  <c r="QT38"/>
  <c r="QT34"/>
  <c r="QT30"/>
  <c r="QT71"/>
  <c r="QT69"/>
  <c r="QT67"/>
  <c r="QT65"/>
  <c r="QT63"/>
  <c r="QT61"/>
  <c r="QT54"/>
  <c r="QT52"/>
  <c r="QT50"/>
  <c r="QT48"/>
  <c r="QT46"/>
  <c r="QT89"/>
  <c r="QT87"/>
  <c r="QT85"/>
  <c r="QT83"/>
  <c r="QT81"/>
  <c r="QT79"/>
  <c r="QT77"/>
  <c r="QT72"/>
  <c r="QT70"/>
  <c r="QT68"/>
  <c r="QT66"/>
  <c r="QT64"/>
  <c r="QT62"/>
  <c r="QS105"/>
  <c r="QT25"/>
  <c r="QS103"/>
  <c r="QT23"/>
  <c r="QS101"/>
  <c r="QT21"/>
  <c r="QS99"/>
  <c r="QT19"/>
  <c r="QS97"/>
  <c r="QT17"/>
  <c r="QS95"/>
  <c r="QT15"/>
  <c r="QS93"/>
  <c r="QT13"/>
  <c r="QT26"/>
  <c r="QT42"/>
  <c r="QT88"/>
  <c r="QT56"/>
  <c r="QS104"/>
  <c r="QT24"/>
  <c r="QT58"/>
  <c r="QT74"/>
  <c r="QS90"/>
  <c r="QT10"/>
  <c r="QT86"/>
  <c r="QT82"/>
  <c r="QT78"/>
  <c r="QT40"/>
  <c r="QT36"/>
  <c r="QT32"/>
  <c r="QS102"/>
  <c r="QT22"/>
  <c r="QS98"/>
  <c r="QT18"/>
  <c r="QT98" s="1"/>
  <c r="QS94"/>
  <c r="QT14"/>
  <c r="QT73"/>
  <c r="QT55"/>
  <c r="QT51"/>
  <c r="QT47"/>
  <c r="QT41"/>
  <c r="QT37"/>
  <c r="QT33"/>
  <c r="QT29"/>
  <c r="QJ86"/>
  <c r="QJ84"/>
  <c r="QJ82"/>
  <c r="QJ80"/>
  <c r="QJ78"/>
  <c r="QJ39"/>
  <c r="QJ37"/>
  <c r="QJ35"/>
  <c r="QJ33"/>
  <c r="QJ31"/>
  <c r="QJ29"/>
  <c r="QI102"/>
  <c r="QJ22"/>
  <c r="QI100"/>
  <c r="QJ20"/>
  <c r="QI98"/>
  <c r="QJ18"/>
  <c r="QI96"/>
  <c r="QJ16"/>
  <c r="QI94"/>
  <c r="QJ14"/>
  <c r="QJ57"/>
  <c r="QJ55"/>
  <c r="QJ53"/>
  <c r="QJ51"/>
  <c r="QJ49"/>
  <c r="QJ47"/>
  <c r="QJ45"/>
  <c r="QJ40"/>
  <c r="QJ38"/>
  <c r="QJ36"/>
  <c r="QJ34"/>
  <c r="QJ32"/>
  <c r="QJ30"/>
  <c r="QJ71"/>
  <c r="QJ69"/>
  <c r="QJ67"/>
  <c r="QJ65"/>
  <c r="QJ63"/>
  <c r="QJ61"/>
  <c r="QJ54"/>
  <c r="QJ52"/>
  <c r="QJ50"/>
  <c r="QJ48"/>
  <c r="QJ46"/>
  <c r="QJ89"/>
  <c r="QJ87"/>
  <c r="QJ85"/>
  <c r="QJ83"/>
  <c r="QJ81"/>
  <c r="QJ79"/>
  <c r="QJ77"/>
  <c r="QJ72"/>
  <c r="QJ70"/>
  <c r="QJ68"/>
  <c r="QJ66"/>
  <c r="QJ64"/>
  <c r="QJ62"/>
  <c r="QI105"/>
  <c r="QJ25"/>
  <c r="QI103"/>
  <c r="QJ23"/>
  <c r="QI101"/>
  <c r="QJ21"/>
  <c r="QI99"/>
  <c r="QJ19"/>
  <c r="QI97"/>
  <c r="QJ17"/>
  <c r="QI95"/>
  <c r="QJ15"/>
  <c r="QI93"/>
  <c r="QJ13"/>
  <c r="QJ26"/>
  <c r="QJ42"/>
  <c r="QJ88"/>
  <c r="QJ56"/>
  <c r="QI104"/>
  <c r="QJ24"/>
  <c r="QJ58"/>
  <c r="QJ74"/>
  <c r="QI90"/>
  <c r="QJ10"/>
  <c r="QJ73"/>
  <c r="QJ41"/>
  <c r="PZ86"/>
  <c r="PZ84"/>
  <c r="PZ82"/>
  <c r="PZ80"/>
  <c r="PZ78"/>
  <c r="PZ76"/>
  <c r="PZ39"/>
  <c r="PZ37"/>
  <c r="PZ35"/>
  <c r="PZ33"/>
  <c r="PZ31"/>
  <c r="PZ29"/>
  <c r="PY102"/>
  <c r="PZ22"/>
  <c r="PY100"/>
  <c r="PZ20"/>
  <c r="PY98"/>
  <c r="PZ18"/>
  <c r="PY96"/>
  <c r="PZ16"/>
  <c r="PY94"/>
  <c r="PZ14"/>
  <c r="PZ57"/>
  <c r="PZ55"/>
  <c r="PZ53"/>
  <c r="PZ51"/>
  <c r="PZ49"/>
  <c r="PZ47"/>
  <c r="PZ45"/>
  <c r="PZ40"/>
  <c r="PZ38"/>
  <c r="PZ36"/>
  <c r="PZ34"/>
  <c r="PZ32"/>
  <c r="PZ30"/>
  <c r="PZ28"/>
  <c r="PZ71"/>
  <c r="PZ69"/>
  <c r="PZ67"/>
  <c r="PZ65"/>
  <c r="PZ63"/>
  <c r="PZ61"/>
  <c r="PZ54"/>
  <c r="PZ52"/>
  <c r="PZ50"/>
  <c r="PZ48"/>
  <c r="PZ46"/>
  <c r="PZ89"/>
  <c r="PZ87"/>
  <c r="PZ85"/>
  <c r="PZ83"/>
  <c r="PZ81"/>
  <c r="PZ79"/>
  <c r="PZ77"/>
  <c r="PZ72"/>
  <c r="PZ70"/>
  <c r="PZ68"/>
  <c r="PZ66"/>
  <c r="PZ64"/>
  <c r="PZ62"/>
  <c r="PY105"/>
  <c r="PZ25"/>
  <c r="PY103"/>
  <c r="PZ23"/>
  <c r="PY101"/>
  <c r="PZ21"/>
  <c r="PY99"/>
  <c r="PZ19"/>
  <c r="PY97"/>
  <c r="PZ17"/>
  <c r="PY95"/>
  <c r="PZ15"/>
  <c r="PY93"/>
  <c r="PZ13"/>
  <c r="PZ58"/>
  <c r="PZ74"/>
  <c r="PY90"/>
  <c r="PZ10"/>
  <c r="PZ73"/>
  <c r="PZ41"/>
  <c r="PZ26"/>
  <c r="PZ42"/>
  <c r="PZ88"/>
  <c r="PZ56"/>
  <c r="PY104"/>
  <c r="PZ24"/>
  <c r="PP54"/>
  <c r="PP52"/>
  <c r="PP50"/>
  <c r="PP48"/>
  <c r="PP46"/>
  <c r="PP43" s="1"/>
  <c r="PP44"/>
  <c r="PP72"/>
  <c r="PP70"/>
  <c r="PP68"/>
  <c r="PP66"/>
  <c r="PP64"/>
  <c r="PP62"/>
  <c r="PP90"/>
  <c r="PP31"/>
  <c r="PP35"/>
  <c r="PP29"/>
  <c r="PP33"/>
  <c r="PP37"/>
  <c r="PP41"/>
  <c r="PP38"/>
  <c r="PP34"/>
  <c r="PP30"/>
  <c r="PP61"/>
  <c r="PP65"/>
  <c r="PP69"/>
  <c r="PP73"/>
  <c r="PP87"/>
  <c r="PP83"/>
  <c r="PP79"/>
  <c r="PO105"/>
  <c r="PP25"/>
  <c r="PO101"/>
  <c r="PP21"/>
  <c r="PO97"/>
  <c r="PP17"/>
  <c r="PO93"/>
  <c r="PP13"/>
  <c r="PR10"/>
  <c r="PP86"/>
  <c r="PP84"/>
  <c r="PP82"/>
  <c r="PP80"/>
  <c r="PP78"/>
  <c r="PP76"/>
  <c r="PO102"/>
  <c r="PP22"/>
  <c r="PO100"/>
  <c r="PP20"/>
  <c r="PO98"/>
  <c r="PP18"/>
  <c r="PO96"/>
  <c r="PP16"/>
  <c r="PO94"/>
  <c r="PP14"/>
  <c r="PP12"/>
  <c r="PP40"/>
  <c r="PP36"/>
  <c r="PP32"/>
  <c r="PP28"/>
  <c r="PP63"/>
  <c r="PP67"/>
  <c r="PP71"/>
  <c r="PP26"/>
  <c r="PP89"/>
  <c r="PP85"/>
  <c r="PP81"/>
  <c r="PP77"/>
  <c r="PP75" s="1"/>
  <c r="PO103"/>
  <c r="PP23"/>
  <c r="PO99"/>
  <c r="PP19"/>
  <c r="PO95"/>
  <c r="PP15"/>
  <c r="PP58"/>
  <c r="PP39"/>
  <c r="PR74"/>
  <c r="PR42"/>
  <c r="PO104"/>
  <c r="PF86"/>
  <c r="PF84"/>
  <c r="PF82"/>
  <c r="PF80"/>
  <c r="PF78"/>
  <c r="PF76"/>
  <c r="PF39"/>
  <c r="PF37"/>
  <c r="PF35"/>
  <c r="PF33"/>
  <c r="PF31"/>
  <c r="PF29"/>
  <c r="PE102"/>
  <c r="PF22"/>
  <c r="PE100"/>
  <c r="PF20"/>
  <c r="PE98"/>
  <c r="PF18"/>
  <c r="PE96"/>
  <c r="PF16"/>
  <c r="PE94"/>
  <c r="PF14"/>
  <c r="PE92"/>
  <c r="PF12"/>
  <c r="PF57"/>
  <c r="PF55"/>
  <c r="PF53"/>
  <c r="PF51"/>
  <c r="PF49"/>
  <c r="PF47"/>
  <c r="PF45"/>
  <c r="PF40"/>
  <c r="PF38"/>
  <c r="PF36"/>
  <c r="PF34"/>
  <c r="PF32"/>
  <c r="PF30"/>
  <c r="PF28"/>
  <c r="PF71"/>
  <c r="PF69"/>
  <c r="PF67"/>
  <c r="PF65"/>
  <c r="PF63"/>
  <c r="PF61"/>
  <c r="PF54"/>
  <c r="PF52"/>
  <c r="PF50"/>
  <c r="PF48"/>
  <c r="PF46"/>
  <c r="PF44"/>
  <c r="PF89"/>
  <c r="PF87"/>
  <c r="PF85"/>
  <c r="PF83"/>
  <c r="PF81"/>
  <c r="PF79"/>
  <c r="PF77"/>
  <c r="PF72"/>
  <c r="PF70"/>
  <c r="PF68"/>
  <c r="PF66"/>
  <c r="PF64"/>
  <c r="PF62"/>
  <c r="PF60"/>
  <c r="PE105"/>
  <c r="PF25"/>
  <c r="PE103"/>
  <c r="PF23"/>
  <c r="PE101"/>
  <c r="PF21"/>
  <c r="PE99"/>
  <c r="PF19"/>
  <c r="PE97"/>
  <c r="PF17"/>
  <c r="PE95"/>
  <c r="PF15"/>
  <c r="PE93"/>
  <c r="PF13"/>
  <c r="PF26"/>
  <c r="PF42"/>
  <c r="PF88"/>
  <c r="PF56"/>
  <c r="PE104"/>
  <c r="PF24"/>
  <c r="PF58"/>
  <c r="PF74"/>
  <c r="PE90"/>
  <c r="PF10"/>
  <c r="PF73"/>
  <c r="PF41"/>
  <c r="OV29"/>
  <c r="OV33"/>
  <c r="OV37"/>
  <c r="OV72"/>
  <c r="OV70"/>
  <c r="OV68"/>
  <c r="OV66"/>
  <c r="OV64"/>
  <c r="OV62"/>
  <c r="OV31"/>
  <c r="OV35"/>
  <c r="OV39"/>
  <c r="OV86"/>
  <c r="OV84"/>
  <c r="OV82"/>
  <c r="OV80"/>
  <c r="OV78"/>
  <c r="OV76"/>
  <c r="OV54"/>
  <c r="OV52"/>
  <c r="OV50"/>
  <c r="OV48"/>
  <c r="OV46"/>
  <c r="OV44"/>
  <c r="OU102"/>
  <c r="OV22"/>
  <c r="OU100"/>
  <c r="OV20"/>
  <c r="OU98"/>
  <c r="OV18"/>
  <c r="OU96"/>
  <c r="OV16"/>
  <c r="OU94"/>
  <c r="OV14"/>
  <c r="OV55"/>
  <c r="OV51"/>
  <c r="OV47"/>
  <c r="OV40"/>
  <c r="OV36"/>
  <c r="OV32"/>
  <c r="OV28"/>
  <c r="OV63"/>
  <c r="OV67"/>
  <c r="OV71"/>
  <c r="OV26"/>
  <c r="OV89"/>
  <c r="OV85"/>
  <c r="OV81"/>
  <c r="OV77"/>
  <c r="OU103"/>
  <c r="OV23"/>
  <c r="OU99"/>
  <c r="OV19"/>
  <c r="OU95"/>
  <c r="OV15"/>
  <c r="OV58"/>
  <c r="OV41"/>
  <c r="OX42"/>
  <c r="OU104"/>
  <c r="OV57"/>
  <c r="OV53"/>
  <c r="OV49"/>
  <c r="OV45"/>
  <c r="OV43" s="1"/>
  <c r="OV38"/>
  <c r="OV34"/>
  <c r="OV30"/>
  <c r="OV61"/>
  <c r="OV65"/>
  <c r="OV69"/>
  <c r="OV73"/>
  <c r="OV87"/>
  <c r="OV83"/>
  <c r="OV79"/>
  <c r="OU105"/>
  <c r="OV25"/>
  <c r="OV105" s="1"/>
  <c r="OU101"/>
  <c r="OV21"/>
  <c r="OV101" s="1"/>
  <c r="OU97"/>
  <c r="OV17"/>
  <c r="OV97" s="1"/>
  <c r="OU93"/>
  <c r="OV13"/>
  <c r="OV93" s="1"/>
  <c r="OX74"/>
  <c r="OX10"/>
  <c r="OU90"/>
  <c r="OV104"/>
  <c r="OL71"/>
  <c r="OL69"/>
  <c r="OL67"/>
  <c r="OL65"/>
  <c r="OL63"/>
  <c r="OL61"/>
  <c r="OL54"/>
  <c r="OL52"/>
  <c r="OL50"/>
  <c r="OL48"/>
  <c r="OL46"/>
  <c r="OL44"/>
  <c r="OL89"/>
  <c r="OL87"/>
  <c r="OL85"/>
  <c r="OL83"/>
  <c r="OL81"/>
  <c r="OL79"/>
  <c r="OL77"/>
  <c r="OL72"/>
  <c r="OL70"/>
  <c r="OL68"/>
  <c r="OL66"/>
  <c r="OL64"/>
  <c r="OL62"/>
  <c r="OL60"/>
  <c r="OK105"/>
  <c r="OL25"/>
  <c r="OK103"/>
  <c r="OL23"/>
  <c r="OK101"/>
  <c r="OL21"/>
  <c r="OK99"/>
  <c r="OL19"/>
  <c r="OK97"/>
  <c r="OL17"/>
  <c r="OK95"/>
  <c r="OL15"/>
  <c r="OK93"/>
  <c r="OL13"/>
  <c r="OL86"/>
  <c r="OL84"/>
  <c r="OL82"/>
  <c r="OL80"/>
  <c r="OL78"/>
  <c r="OL76"/>
  <c r="OL39"/>
  <c r="OL37"/>
  <c r="OL35"/>
  <c r="OL33"/>
  <c r="OL31"/>
  <c r="OL29"/>
  <c r="OK102"/>
  <c r="OL22"/>
  <c r="OK100"/>
  <c r="OL20"/>
  <c r="OK98"/>
  <c r="OL18"/>
  <c r="OK96"/>
  <c r="OL16"/>
  <c r="OK94"/>
  <c r="OL14"/>
  <c r="OK92"/>
  <c r="OL12"/>
  <c r="OL57"/>
  <c r="OL55"/>
  <c r="OL53"/>
  <c r="OL51"/>
  <c r="OL49"/>
  <c r="OL47"/>
  <c r="OL45"/>
  <c r="OL40"/>
  <c r="OK104"/>
  <c r="OL38"/>
  <c r="OL36"/>
  <c r="OL34"/>
  <c r="OL32"/>
  <c r="OL30"/>
  <c r="OL28"/>
  <c r="OL26"/>
  <c r="OL42"/>
  <c r="OL58"/>
  <c r="OL74"/>
  <c r="OK90"/>
  <c r="OL10"/>
  <c r="OL73"/>
  <c r="OL41"/>
  <c r="OL104"/>
  <c r="AR90"/>
  <c r="V23"/>
  <c r="U103"/>
  <c r="V21"/>
  <c r="U101"/>
  <c r="V19"/>
  <c r="U99"/>
  <c r="V17"/>
  <c r="U97"/>
  <c r="V15"/>
  <c r="U95"/>
  <c r="V13"/>
  <c r="U93"/>
  <c r="AZ23"/>
  <c r="AY103"/>
  <c r="AZ19"/>
  <c r="AY99"/>
  <c r="AZ15"/>
  <c r="AY95"/>
  <c r="X90"/>
  <c r="V24"/>
  <c r="U104"/>
  <c r="V22"/>
  <c r="U102"/>
  <c r="V20"/>
  <c r="U100"/>
  <c r="V18"/>
  <c r="U98"/>
  <c r="V16"/>
  <c r="U96"/>
  <c r="V14"/>
  <c r="U94"/>
  <c r="AP25"/>
  <c r="AO105"/>
  <c r="AP23"/>
  <c r="AO103"/>
  <c r="AP21"/>
  <c r="AO101"/>
  <c r="AP19"/>
  <c r="AO99"/>
  <c r="AP17"/>
  <c r="AO97"/>
  <c r="AP15"/>
  <c r="AO95"/>
  <c r="AP13"/>
  <c r="AO93"/>
  <c r="V25"/>
  <c r="U105"/>
  <c r="GI90"/>
  <c r="LS90"/>
  <c r="AF23"/>
  <c r="AE103"/>
  <c r="AF21"/>
  <c r="AE101"/>
  <c r="AF19"/>
  <c r="AE99"/>
  <c r="AF17"/>
  <c r="AE97"/>
  <c r="AF15"/>
  <c r="AE95"/>
  <c r="AF13"/>
  <c r="AF10"/>
  <c r="AH10" s="1"/>
  <c r="AE90"/>
  <c r="AF90" s="1"/>
  <c r="AF25"/>
  <c r="AE105"/>
  <c r="AZ21"/>
  <c r="AY101"/>
  <c r="AZ17"/>
  <c r="AY97"/>
  <c r="AZ13"/>
  <c r="AY93"/>
  <c r="AZ10"/>
  <c r="BB10" s="1"/>
  <c r="AY90"/>
  <c r="AZ90" s="1"/>
  <c r="BB90" s="1"/>
  <c r="AF24"/>
  <c r="AE104"/>
  <c r="AF22"/>
  <c r="AE102"/>
  <c r="AF20"/>
  <c r="AE100"/>
  <c r="AF18"/>
  <c r="AE98"/>
  <c r="AF16"/>
  <c r="AE96"/>
  <c r="AF14"/>
  <c r="AE94"/>
  <c r="AZ24"/>
  <c r="AY104"/>
  <c r="AZ22"/>
  <c r="AY102"/>
  <c r="AZ20"/>
  <c r="AY100"/>
  <c r="AZ18"/>
  <c r="AY98"/>
  <c r="AZ16"/>
  <c r="AY96"/>
  <c r="AZ14"/>
  <c r="AY94"/>
  <c r="AZ12"/>
  <c r="AY92"/>
  <c r="AZ25"/>
  <c r="AY105"/>
  <c r="AP24"/>
  <c r="AO104"/>
  <c r="AP22"/>
  <c r="AO102"/>
  <c r="AP20"/>
  <c r="AO100"/>
  <c r="AP18"/>
  <c r="AO98"/>
  <c r="AP16"/>
  <c r="AO96"/>
  <c r="AP14"/>
  <c r="AO94"/>
  <c r="AP12"/>
  <c r="AO92"/>
  <c r="OB84"/>
  <c r="OB80"/>
  <c r="OB76"/>
  <c r="OB39"/>
  <c r="OB35"/>
  <c r="OB31"/>
  <c r="OA100"/>
  <c r="OB20"/>
  <c r="OA96"/>
  <c r="OB16"/>
  <c r="OA92"/>
  <c r="OB12"/>
  <c r="OB57"/>
  <c r="OB53"/>
  <c r="OB49"/>
  <c r="OB45"/>
  <c r="OB38"/>
  <c r="OB34"/>
  <c r="OB30"/>
  <c r="OB71"/>
  <c r="OB69"/>
  <c r="OB67"/>
  <c r="OB65"/>
  <c r="OB63"/>
  <c r="OB61"/>
  <c r="OB54"/>
  <c r="OB52"/>
  <c r="OB50"/>
  <c r="OB48"/>
  <c r="OB46"/>
  <c r="OB44"/>
  <c r="OB89"/>
  <c r="OB87"/>
  <c r="OB85"/>
  <c r="OB83"/>
  <c r="OB81"/>
  <c r="OB79"/>
  <c r="OB77"/>
  <c r="OB72"/>
  <c r="OB70"/>
  <c r="OB68"/>
  <c r="OB66"/>
  <c r="OB64"/>
  <c r="OB62"/>
  <c r="OB60"/>
  <c r="OA105"/>
  <c r="OB25"/>
  <c r="OA103"/>
  <c r="OB23"/>
  <c r="OA101"/>
  <c r="OB21"/>
  <c r="OA99"/>
  <c r="OB19"/>
  <c r="OA97"/>
  <c r="OB17"/>
  <c r="OA95"/>
  <c r="OB15"/>
  <c r="OA93"/>
  <c r="OB13"/>
  <c r="OB26"/>
  <c r="OB42"/>
  <c r="OB88"/>
  <c r="OB56"/>
  <c r="OA104"/>
  <c r="OB24"/>
  <c r="OB58"/>
  <c r="OB74"/>
  <c r="OA90"/>
  <c r="OB10"/>
  <c r="OB86"/>
  <c r="OB82"/>
  <c r="OB78"/>
  <c r="OB40"/>
  <c r="OB36"/>
  <c r="OB32"/>
  <c r="OB28"/>
  <c r="OA102"/>
  <c r="OB22"/>
  <c r="OA98"/>
  <c r="OB18"/>
  <c r="OA94"/>
  <c r="OB14"/>
  <c r="OB73"/>
  <c r="OB55"/>
  <c r="OB51"/>
  <c r="OB47"/>
  <c r="OB41"/>
  <c r="OB37"/>
  <c r="OB33"/>
  <c r="OB29"/>
  <c r="NR86"/>
  <c r="NR84"/>
  <c r="NR82"/>
  <c r="NR80"/>
  <c r="NR78"/>
  <c r="NR39"/>
  <c r="NR37"/>
  <c r="NR35"/>
  <c r="NR33"/>
  <c r="NR31"/>
  <c r="NR29"/>
  <c r="NQ102"/>
  <c r="NR22"/>
  <c r="NQ100"/>
  <c r="NR20"/>
  <c r="NQ98"/>
  <c r="NR18"/>
  <c r="NQ96"/>
  <c r="NR16"/>
  <c r="NQ94"/>
  <c r="NR14"/>
  <c r="NR12"/>
  <c r="NR57"/>
  <c r="NR55"/>
  <c r="NR53"/>
  <c r="NR51"/>
  <c r="NR49"/>
  <c r="NR47"/>
  <c r="NR45"/>
  <c r="NR40"/>
  <c r="NR38"/>
  <c r="NR36"/>
  <c r="NR34"/>
  <c r="NR32"/>
  <c r="NR30"/>
  <c r="NR28"/>
  <c r="NR71"/>
  <c r="NR69"/>
  <c r="NR67"/>
  <c r="NR65"/>
  <c r="NR63"/>
  <c r="NR61"/>
  <c r="NR54"/>
  <c r="NR52"/>
  <c r="NR50"/>
  <c r="NR48"/>
  <c r="NR46"/>
  <c r="NR89"/>
  <c r="NR87"/>
  <c r="NR85"/>
  <c r="NR83"/>
  <c r="NR81"/>
  <c r="NR79"/>
  <c r="NR77"/>
  <c r="NR72"/>
  <c r="NR70"/>
  <c r="NR68"/>
  <c r="NR66"/>
  <c r="NR64"/>
  <c r="NR62"/>
  <c r="NQ105"/>
  <c r="NR25"/>
  <c r="NQ103"/>
  <c r="NR23"/>
  <c r="NQ101"/>
  <c r="NR21"/>
  <c r="NQ99"/>
  <c r="NR19"/>
  <c r="NQ97"/>
  <c r="NR17"/>
  <c r="NQ95"/>
  <c r="NR15"/>
  <c r="NQ93"/>
  <c r="NR13"/>
  <c r="NR26"/>
  <c r="NR42"/>
  <c r="NR88"/>
  <c r="NR56"/>
  <c r="NQ104"/>
  <c r="NR24"/>
  <c r="NR58"/>
  <c r="NR74"/>
  <c r="NQ90"/>
  <c r="NR10"/>
  <c r="NR73"/>
  <c r="NR41"/>
  <c r="NH86"/>
  <c r="NH84"/>
  <c r="NH82"/>
  <c r="NH80"/>
  <c r="NH78"/>
  <c r="NH76"/>
  <c r="NH39"/>
  <c r="NH37"/>
  <c r="NH35"/>
  <c r="NH33"/>
  <c r="NH31"/>
  <c r="NH29"/>
  <c r="NG102"/>
  <c r="NH22"/>
  <c r="NG100"/>
  <c r="NH20"/>
  <c r="NG98"/>
  <c r="NH18"/>
  <c r="NG96"/>
  <c r="NH16"/>
  <c r="NG94"/>
  <c r="NH14"/>
  <c r="NH57"/>
  <c r="NH55"/>
  <c r="NH53"/>
  <c r="NH51"/>
  <c r="NH49"/>
  <c r="NH47"/>
  <c r="NH45"/>
  <c r="NH40"/>
  <c r="NH38"/>
  <c r="NH36"/>
  <c r="NH34"/>
  <c r="NH32"/>
  <c r="NH30"/>
  <c r="NH28"/>
  <c r="NH71"/>
  <c r="NH69"/>
  <c r="NH67"/>
  <c r="NH65"/>
  <c r="NH63"/>
  <c r="NH61"/>
  <c r="NH54"/>
  <c r="NH52"/>
  <c r="NH50"/>
  <c r="NH48"/>
  <c r="NH46"/>
  <c r="NH89"/>
  <c r="NH87"/>
  <c r="NH85"/>
  <c r="NH83"/>
  <c r="NH81"/>
  <c r="NH79"/>
  <c r="NH77"/>
  <c r="NH72"/>
  <c r="NH70"/>
  <c r="NH68"/>
  <c r="NH66"/>
  <c r="NH64"/>
  <c r="NH62"/>
  <c r="NG105"/>
  <c r="NH25"/>
  <c r="NG103"/>
  <c r="NH23"/>
  <c r="NG101"/>
  <c r="NH21"/>
  <c r="NG99"/>
  <c r="NH19"/>
  <c r="NG97"/>
  <c r="NH17"/>
  <c r="NG95"/>
  <c r="NH15"/>
  <c r="NG93"/>
  <c r="NH13"/>
  <c r="NH26"/>
  <c r="NH42"/>
  <c r="NH88"/>
  <c r="NH56"/>
  <c r="NG104"/>
  <c r="NH24"/>
  <c r="NH58"/>
  <c r="NH74"/>
  <c r="NG90"/>
  <c r="NH10"/>
  <c r="NH73"/>
  <c r="NH41"/>
  <c r="MX86"/>
  <c r="MX84"/>
  <c r="MX82"/>
  <c r="MX80"/>
  <c r="MX78"/>
  <c r="MX76"/>
  <c r="MX39"/>
  <c r="MX37"/>
  <c r="MX35"/>
  <c r="MX33"/>
  <c r="MX31"/>
  <c r="MX29"/>
  <c r="MW102"/>
  <c r="MX22"/>
  <c r="MW100"/>
  <c r="MX20"/>
  <c r="MW98"/>
  <c r="MX18"/>
  <c r="MW96"/>
  <c r="MX16"/>
  <c r="MW94"/>
  <c r="MX14"/>
  <c r="MW92"/>
  <c r="MX12"/>
  <c r="MX57"/>
  <c r="MX55"/>
  <c r="MX53"/>
  <c r="MX51"/>
  <c r="MX49"/>
  <c r="MX47"/>
  <c r="MX45"/>
  <c r="MX40"/>
  <c r="MX38"/>
  <c r="MX36"/>
  <c r="MX34"/>
  <c r="MX32"/>
  <c r="MX30"/>
  <c r="MX28"/>
  <c r="MX71"/>
  <c r="MX69"/>
  <c r="MX67"/>
  <c r="MX65"/>
  <c r="MX63"/>
  <c r="MX61"/>
  <c r="MX54"/>
  <c r="MX52"/>
  <c r="MX50"/>
  <c r="MX48"/>
  <c r="MX46"/>
  <c r="MX44"/>
  <c r="MX89"/>
  <c r="MX87"/>
  <c r="MX85"/>
  <c r="MX83"/>
  <c r="MX81"/>
  <c r="MX79"/>
  <c r="MX77"/>
  <c r="MX72"/>
  <c r="MX70"/>
  <c r="MX68"/>
  <c r="MX66"/>
  <c r="MX64"/>
  <c r="MX62"/>
  <c r="MX60"/>
  <c r="MW105"/>
  <c r="MX25"/>
  <c r="MW103"/>
  <c r="MX23"/>
  <c r="MW101"/>
  <c r="MX21"/>
  <c r="MW99"/>
  <c r="MX19"/>
  <c r="MW97"/>
  <c r="MX17"/>
  <c r="MW95"/>
  <c r="MX15"/>
  <c r="MW93"/>
  <c r="MX13"/>
  <c r="MX26"/>
  <c r="MX42"/>
  <c r="MX88"/>
  <c r="MX56"/>
  <c r="MW104"/>
  <c r="MX24"/>
  <c r="MX58"/>
  <c r="MX74"/>
  <c r="MW90"/>
  <c r="MX10"/>
  <c r="MX73"/>
  <c r="MX41"/>
  <c r="MN84"/>
  <c r="MN80"/>
  <c r="MN39"/>
  <c r="MN35"/>
  <c r="MN31"/>
  <c r="MM100"/>
  <c r="MN20"/>
  <c r="MM96"/>
  <c r="MN16"/>
  <c r="MN12"/>
  <c r="MN57"/>
  <c r="MN53"/>
  <c r="MN49"/>
  <c r="MN45"/>
  <c r="MN38"/>
  <c r="MN34"/>
  <c r="MN30"/>
  <c r="MN71"/>
  <c r="MN69"/>
  <c r="MN67"/>
  <c r="MN65"/>
  <c r="MN63"/>
  <c r="MN61"/>
  <c r="MN54"/>
  <c r="MN52"/>
  <c r="MN50"/>
  <c r="MN48"/>
  <c r="MN46"/>
  <c r="MN44"/>
  <c r="MN89"/>
  <c r="MN87"/>
  <c r="MN85"/>
  <c r="MN83"/>
  <c r="MN81"/>
  <c r="MN79"/>
  <c r="MN77"/>
  <c r="MN72"/>
  <c r="MN70"/>
  <c r="MN68"/>
  <c r="MN66"/>
  <c r="MN64"/>
  <c r="MN62"/>
  <c r="MN60"/>
  <c r="MM105"/>
  <c r="MN25"/>
  <c r="MM103"/>
  <c r="MN23"/>
  <c r="MM101"/>
  <c r="MN21"/>
  <c r="MM99"/>
  <c r="MN19"/>
  <c r="MM97"/>
  <c r="MN17"/>
  <c r="MM95"/>
  <c r="MN15"/>
  <c r="MM93"/>
  <c r="MN13"/>
  <c r="MN26"/>
  <c r="MN42"/>
  <c r="MN88"/>
  <c r="MN56"/>
  <c r="MM104"/>
  <c r="MN24"/>
  <c r="MN58"/>
  <c r="MN74"/>
  <c r="MM90"/>
  <c r="MN10"/>
  <c r="MN86"/>
  <c r="MN82"/>
  <c r="MN78"/>
  <c r="MN40"/>
  <c r="MN36"/>
  <c r="MN32"/>
  <c r="MM102"/>
  <c r="MN22"/>
  <c r="MN102" s="1"/>
  <c r="MM98"/>
  <c r="MN18"/>
  <c r="MM94"/>
  <c r="MN14"/>
  <c r="MN94" s="1"/>
  <c r="MN73"/>
  <c r="MN55"/>
  <c r="MN51"/>
  <c r="MN47"/>
  <c r="MN41"/>
  <c r="MN37"/>
  <c r="MN33"/>
  <c r="MN29"/>
  <c r="MD86"/>
  <c r="MD84"/>
  <c r="MD82"/>
  <c r="MD80"/>
  <c r="MD78"/>
  <c r="MD76"/>
  <c r="MD39"/>
  <c r="MD37"/>
  <c r="MD35"/>
  <c r="MD33"/>
  <c r="MD31"/>
  <c r="MD29"/>
  <c r="MC102"/>
  <c r="MD22"/>
  <c r="MC100"/>
  <c r="MD20"/>
  <c r="MC98"/>
  <c r="MD18"/>
  <c r="MC96"/>
  <c r="MD16"/>
  <c r="MC94"/>
  <c r="MD14"/>
  <c r="MD57"/>
  <c r="MD55"/>
  <c r="MD53"/>
  <c r="MD51"/>
  <c r="MD49"/>
  <c r="MD47"/>
  <c r="MD45"/>
  <c r="MD40"/>
  <c r="MD38"/>
  <c r="MD36"/>
  <c r="MD34"/>
  <c r="MD32"/>
  <c r="MD30"/>
  <c r="MD71"/>
  <c r="MD69"/>
  <c r="MD67"/>
  <c r="MD65"/>
  <c r="MD63"/>
  <c r="MD61"/>
  <c r="MD54"/>
  <c r="MD52"/>
  <c r="MD50"/>
  <c r="MD48"/>
  <c r="MD46"/>
  <c r="MD89"/>
  <c r="MD87"/>
  <c r="MD85"/>
  <c r="MD83"/>
  <c r="MD81"/>
  <c r="MD79"/>
  <c r="MD77"/>
  <c r="MD72"/>
  <c r="MD70"/>
  <c r="MD68"/>
  <c r="MD66"/>
  <c r="MD64"/>
  <c r="MD62"/>
  <c r="MD60"/>
  <c r="MC105"/>
  <c r="MD25"/>
  <c r="MC103"/>
  <c r="MD23"/>
  <c r="MC101"/>
  <c r="MD21"/>
  <c r="MC99"/>
  <c r="MD19"/>
  <c r="MC97"/>
  <c r="MD17"/>
  <c r="MC95"/>
  <c r="MD15"/>
  <c r="MC93"/>
  <c r="MD13"/>
  <c r="MD58"/>
  <c r="MD74"/>
  <c r="MC90"/>
  <c r="MD10"/>
  <c r="MD73"/>
  <c r="MD41"/>
  <c r="MD26"/>
  <c r="MD42"/>
  <c r="MD88"/>
  <c r="MD56"/>
  <c r="MC104"/>
  <c r="MD24"/>
  <c r="LT54"/>
  <c r="LT52"/>
  <c r="LT50"/>
  <c r="LT48"/>
  <c r="LT46"/>
  <c r="LT72"/>
  <c r="LT70"/>
  <c r="LT68"/>
  <c r="LT66"/>
  <c r="LT64"/>
  <c r="LT62"/>
  <c r="LT90"/>
  <c r="LT31"/>
  <c r="LT35"/>
  <c r="LT39"/>
  <c r="LT29"/>
  <c r="LT33"/>
  <c r="LT37"/>
  <c r="LT38"/>
  <c r="LT34"/>
  <c r="LT30"/>
  <c r="LT61"/>
  <c r="LT65"/>
  <c r="LT69"/>
  <c r="LT73"/>
  <c r="LT87"/>
  <c r="LT83"/>
  <c r="LT79"/>
  <c r="LS105"/>
  <c r="LT25"/>
  <c r="LS101"/>
  <c r="LT21"/>
  <c r="LS97"/>
  <c r="LT17"/>
  <c r="LS93"/>
  <c r="LT13"/>
  <c r="LT41"/>
  <c r="LV10"/>
  <c r="LT86"/>
  <c r="LT84"/>
  <c r="LT82"/>
  <c r="LT80"/>
  <c r="LT78"/>
  <c r="LS102"/>
  <c r="LT22"/>
  <c r="LS100"/>
  <c r="LT20"/>
  <c r="LS98"/>
  <c r="LT18"/>
  <c r="LS96"/>
  <c r="LT16"/>
  <c r="LS94"/>
  <c r="LT14"/>
  <c r="LT40"/>
  <c r="LT104" s="1"/>
  <c r="LT36"/>
  <c r="LT32"/>
  <c r="LT28"/>
  <c r="LT63"/>
  <c r="LT67"/>
  <c r="LT71"/>
  <c r="LT26"/>
  <c r="LT89"/>
  <c r="LT85"/>
  <c r="LT81"/>
  <c r="LT77"/>
  <c r="LS103"/>
  <c r="LT23"/>
  <c r="LS99"/>
  <c r="LT19"/>
  <c r="LS95"/>
  <c r="LT15"/>
  <c r="LT58"/>
  <c r="LV74"/>
  <c r="LV42"/>
  <c r="LS104"/>
  <c r="LJ86"/>
  <c r="LJ84"/>
  <c r="LJ82"/>
  <c r="LJ80"/>
  <c r="LJ78"/>
  <c r="LJ39"/>
  <c r="LJ37"/>
  <c r="LJ35"/>
  <c r="LJ33"/>
  <c r="LJ31"/>
  <c r="LJ29"/>
  <c r="LI102"/>
  <c r="LJ22"/>
  <c r="LI100"/>
  <c r="LJ20"/>
  <c r="LI98"/>
  <c r="LJ18"/>
  <c r="LI96"/>
  <c r="LJ16"/>
  <c r="LI94"/>
  <c r="LJ14"/>
  <c r="LJ12"/>
  <c r="LJ57"/>
  <c r="LJ55"/>
  <c r="LJ53"/>
  <c r="LJ51"/>
  <c r="LJ49"/>
  <c r="LJ47"/>
  <c r="LJ45"/>
  <c r="LJ40"/>
  <c r="LJ38"/>
  <c r="LJ36"/>
  <c r="LJ34"/>
  <c r="LJ32"/>
  <c r="LJ30"/>
  <c r="LJ71"/>
  <c r="LJ69"/>
  <c r="LJ67"/>
  <c r="LJ65"/>
  <c r="LJ63"/>
  <c r="LJ61"/>
  <c r="LJ54"/>
  <c r="LJ52"/>
  <c r="LJ50"/>
  <c r="LJ48"/>
  <c r="LJ46"/>
  <c r="LJ89"/>
  <c r="LJ87"/>
  <c r="LJ85"/>
  <c r="LJ83"/>
  <c r="LJ81"/>
  <c r="LJ79"/>
  <c r="LJ77"/>
  <c r="LJ72"/>
  <c r="LJ70"/>
  <c r="LJ68"/>
  <c r="LJ66"/>
  <c r="LJ64"/>
  <c r="LJ62"/>
  <c r="LJ60"/>
  <c r="LI105"/>
  <c r="LJ25"/>
  <c r="LI103"/>
  <c r="LJ23"/>
  <c r="LI101"/>
  <c r="LJ21"/>
  <c r="LI99"/>
  <c r="LJ19"/>
  <c r="LI97"/>
  <c r="LJ17"/>
  <c r="LI95"/>
  <c r="LJ15"/>
  <c r="LI93"/>
  <c r="LJ13"/>
  <c r="LJ58"/>
  <c r="LJ74"/>
  <c r="LI90"/>
  <c r="LJ10"/>
  <c r="LJ26"/>
  <c r="LJ42"/>
  <c r="LJ88"/>
  <c r="LJ56"/>
  <c r="LI104"/>
  <c r="LJ24"/>
  <c r="LJ73"/>
  <c r="LJ41"/>
  <c r="KZ54"/>
  <c r="KZ52"/>
  <c r="KZ50"/>
  <c r="KZ48"/>
  <c r="KZ46"/>
  <c r="KZ44"/>
  <c r="KZ43" s="1"/>
  <c r="KZ70"/>
  <c r="KZ66"/>
  <c r="KZ62"/>
  <c r="KZ29"/>
  <c r="KZ33"/>
  <c r="KZ37"/>
  <c r="KZ41"/>
  <c r="KZ72"/>
  <c r="KZ68"/>
  <c r="KZ64"/>
  <c r="KZ90"/>
  <c r="KZ31"/>
  <c r="KZ35"/>
  <c r="KZ39"/>
  <c r="KZ40"/>
  <c r="KZ104" s="1"/>
  <c r="KZ36"/>
  <c r="KZ32"/>
  <c r="KZ28"/>
  <c r="KZ61"/>
  <c r="KZ65"/>
  <c r="KZ69"/>
  <c r="KZ73"/>
  <c r="KZ87"/>
  <c r="KZ83"/>
  <c r="KZ79"/>
  <c r="KY105"/>
  <c r="KZ25"/>
  <c r="KY101"/>
  <c r="KZ21"/>
  <c r="KY97"/>
  <c r="KZ17"/>
  <c r="KY93"/>
  <c r="KZ13"/>
  <c r="LB74"/>
  <c r="LB10"/>
  <c r="LB42"/>
  <c r="KY104"/>
  <c r="KZ86"/>
  <c r="KZ84"/>
  <c r="KZ82"/>
  <c r="KZ80"/>
  <c r="KZ78"/>
  <c r="KZ76"/>
  <c r="KY102"/>
  <c r="KZ22"/>
  <c r="KY100"/>
  <c r="KZ20"/>
  <c r="KY98"/>
  <c r="KZ18"/>
  <c r="KY96"/>
  <c r="KZ16"/>
  <c r="KY94"/>
  <c r="KZ14"/>
  <c r="KZ38"/>
  <c r="KZ34"/>
  <c r="KZ30"/>
  <c r="KZ63"/>
  <c r="KZ67"/>
  <c r="KZ71"/>
  <c r="KZ26"/>
  <c r="KZ89"/>
  <c r="KZ85"/>
  <c r="KZ81"/>
  <c r="KZ77"/>
  <c r="KY103"/>
  <c r="KZ23"/>
  <c r="KY99"/>
  <c r="KZ19"/>
  <c r="KY95"/>
  <c r="KZ15"/>
  <c r="KZ58"/>
  <c r="KP38"/>
  <c r="KP34"/>
  <c r="KP30"/>
  <c r="KP88"/>
  <c r="KP86"/>
  <c r="KP84"/>
  <c r="KP82"/>
  <c r="KP80"/>
  <c r="KP78"/>
  <c r="KP76"/>
  <c r="KO104"/>
  <c r="KP24"/>
  <c r="KO102"/>
  <c r="KP22"/>
  <c r="KO100"/>
  <c r="KP20"/>
  <c r="KO98"/>
  <c r="KP18"/>
  <c r="KO96"/>
  <c r="KP16"/>
  <c r="KO94"/>
  <c r="KP14"/>
  <c r="KP79"/>
  <c r="KP83"/>
  <c r="KP87"/>
  <c r="KO93"/>
  <c r="KP13"/>
  <c r="KO97"/>
  <c r="KP17"/>
  <c r="KO101"/>
  <c r="KP21"/>
  <c r="KO105"/>
  <c r="KP25"/>
  <c r="KP71"/>
  <c r="KP67"/>
  <c r="KP63"/>
  <c r="KP56"/>
  <c r="KP52"/>
  <c r="KP48"/>
  <c r="KP44"/>
  <c r="KP42"/>
  <c r="KP47"/>
  <c r="KP51"/>
  <c r="KP55"/>
  <c r="KO90"/>
  <c r="KP10"/>
  <c r="KP89"/>
  <c r="KP85"/>
  <c r="KP81"/>
  <c r="KP77"/>
  <c r="KP36"/>
  <c r="KP32"/>
  <c r="KO103"/>
  <c r="KP23"/>
  <c r="KO99"/>
  <c r="KP19"/>
  <c r="KO95"/>
  <c r="KP15"/>
  <c r="KR26"/>
  <c r="KR58"/>
  <c r="KP70"/>
  <c r="KP68"/>
  <c r="KP66"/>
  <c r="KP64"/>
  <c r="KP62"/>
  <c r="KP73"/>
  <c r="KP69"/>
  <c r="KP65"/>
  <c r="KP61"/>
  <c r="KP54"/>
  <c r="KP50"/>
  <c r="KP46"/>
  <c r="KP74"/>
  <c r="KP45"/>
  <c r="KP49"/>
  <c r="KP53"/>
  <c r="KP57"/>
  <c r="KF86"/>
  <c r="KF84"/>
  <c r="KF82"/>
  <c r="KF80"/>
  <c r="KF78"/>
  <c r="KF39"/>
  <c r="KF37"/>
  <c r="KF35"/>
  <c r="KF33"/>
  <c r="KF31"/>
  <c r="KF29"/>
  <c r="KE102"/>
  <c r="KF22"/>
  <c r="KE100"/>
  <c r="KF20"/>
  <c r="KE98"/>
  <c r="KF18"/>
  <c r="KE96"/>
  <c r="KF16"/>
  <c r="KE94"/>
  <c r="KF14"/>
  <c r="KF57"/>
  <c r="KF55"/>
  <c r="KF53"/>
  <c r="KF51"/>
  <c r="KF49"/>
  <c r="KF47"/>
  <c r="KF45"/>
  <c r="KF40"/>
  <c r="KF38"/>
  <c r="KF36"/>
  <c r="KF34"/>
  <c r="KF32"/>
  <c r="KF30"/>
  <c r="KF71"/>
  <c r="KF69"/>
  <c r="KF67"/>
  <c r="KF65"/>
  <c r="KF63"/>
  <c r="KF61"/>
  <c r="KF54"/>
  <c r="KF52"/>
  <c r="KF50"/>
  <c r="KF48"/>
  <c r="KF46"/>
  <c r="KF89"/>
  <c r="KF87"/>
  <c r="KF85"/>
  <c r="KF83"/>
  <c r="KF81"/>
  <c r="KF79"/>
  <c r="KF77"/>
  <c r="KF72"/>
  <c r="KF70"/>
  <c r="KF68"/>
  <c r="KF66"/>
  <c r="KF64"/>
  <c r="KF62"/>
  <c r="KF60"/>
  <c r="KE105"/>
  <c r="KF25"/>
  <c r="KE103"/>
  <c r="KF23"/>
  <c r="KE101"/>
  <c r="KF21"/>
  <c r="KE99"/>
  <c r="KF19"/>
  <c r="KE97"/>
  <c r="KF17"/>
  <c r="KE95"/>
  <c r="KF15"/>
  <c r="KE93"/>
  <c r="KF13"/>
  <c r="KF58"/>
  <c r="KF74"/>
  <c r="KE90"/>
  <c r="KF10"/>
  <c r="KF73"/>
  <c r="KF41"/>
  <c r="KF26"/>
  <c r="KF42"/>
  <c r="KF88"/>
  <c r="KF56"/>
  <c r="KE104"/>
  <c r="KF24"/>
  <c r="JV62"/>
  <c r="JV52"/>
  <c r="JV48"/>
  <c r="JV44"/>
  <c r="JV70"/>
  <c r="JV66"/>
  <c r="JV31"/>
  <c r="JV35"/>
  <c r="JV39"/>
  <c r="JV38"/>
  <c r="JV34"/>
  <c r="JV30"/>
  <c r="JV61"/>
  <c r="JV65"/>
  <c r="JV69"/>
  <c r="JV73"/>
  <c r="JV87"/>
  <c r="JV83"/>
  <c r="JV79"/>
  <c r="JV72"/>
  <c r="JV68"/>
  <c r="JV64"/>
  <c r="JU105"/>
  <c r="JV25"/>
  <c r="JU101"/>
  <c r="JV21"/>
  <c r="JU97"/>
  <c r="JV17"/>
  <c r="JU93"/>
  <c r="JV13"/>
  <c r="JV54"/>
  <c r="JV50"/>
  <c r="JV46"/>
  <c r="JV41"/>
  <c r="JV37"/>
  <c r="JV33"/>
  <c r="JV29"/>
  <c r="JX10"/>
  <c r="JV90"/>
  <c r="JV86"/>
  <c r="JV84"/>
  <c r="JV82"/>
  <c r="JV80"/>
  <c r="JV78"/>
  <c r="JU102"/>
  <c r="JV22"/>
  <c r="JU100"/>
  <c r="JV20"/>
  <c r="JU98"/>
  <c r="JV18"/>
  <c r="JU96"/>
  <c r="JV16"/>
  <c r="JU94"/>
  <c r="JV14"/>
  <c r="JV40"/>
  <c r="JV36"/>
  <c r="JV32"/>
  <c r="JV28"/>
  <c r="JV63"/>
  <c r="JV67"/>
  <c r="JV71"/>
  <c r="JV26"/>
  <c r="JV89"/>
  <c r="JV85"/>
  <c r="JV81"/>
  <c r="JV77"/>
  <c r="JU103"/>
  <c r="JV23"/>
  <c r="JU99"/>
  <c r="JV19"/>
  <c r="JU95"/>
  <c r="JV15"/>
  <c r="JV58"/>
  <c r="JX74"/>
  <c r="JX42"/>
  <c r="JU104"/>
  <c r="JL86"/>
  <c r="JL84"/>
  <c r="JL82"/>
  <c r="JL80"/>
  <c r="JL78"/>
  <c r="JL39"/>
  <c r="JL37"/>
  <c r="JL35"/>
  <c r="JL33"/>
  <c r="JL31"/>
  <c r="JL29"/>
  <c r="JK102"/>
  <c r="JL22"/>
  <c r="JK100"/>
  <c r="JL20"/>
  <c r="JK98"/>
  <c r="JL18"/>
  <c r="JK96"/>
  <c r="JL16"/>
  <c r="JK94"/>
  <c r="JL14"/>
  <c r="JL12"/>
  <c r="JL57"/>
  <c r="JL55"/>
  <c r="JL53"/>
  <c r="JL51"/>
  <c r="JL49"/>
  <c r="JL47"/>
  <c r="JL45"/>
  <c r="JL40"/>
  <c r="JL38"/>
  <c r="JL36"/>
  <c r="JL34"/>
  <c r="JL32"/>
  <c r="JL30"/>
  <c r="JL71"/>
  <c r="JL69"/>
  <c r="JL67"/>
  <c r="JL65"/>
  <c r="JL63"/>
  <c r="JL61"/>
  <c r="JL54"/>
  <c r="JL52"/>
  <c r="JL50"/>
  <c r="JL48"/>
  <c r="JL46"/>
  <c r="JL89"/>
  <c r="JL87"/>
  <c r="JL85"/>
  <c r="JL83"/>
  <c r="JL81"/>
  <c r="JL79"/>
  <c r="JL77"/>
  <c r="JL72"/>
  <c r="JL70"/>
  <c r="JL68"/>
  <c r="JL66"/>
  <c r="JL64"/>
  <c r="JL62"/>
  <c r="JL60"/>
  <c r="JK105"/>
  <c r="JL25"/>
  <c r="JK103"/>
  <c r="JL23"/>
  <c r="JK101"/>
  <c r="JL21"/>
  <c r="JK99"/>
  <c r="JL19"/>
  <c r="JK97"/>
  <c r="JL17"/>
  <c r="JK95"/>
  <c r="JL15"/>
  <c r="JK93"/>
  <c r="JL13"/>
  <c r="JL58"/>
  <c r="JL74"/>
  <c r="JK90"/>
  <c r="JL10"/>
  <c r="JL26"/>
  <c r="JL42"/>
  <c r="JL88"/>
  <c r="JL56"/>
  <c r="JK104"/>
  <c r="JL24"/>
  <c r="JL73"/>
  <c r="JL41"/>
  <c r="JB54"/>
  <c r="JB52"/>
  <c r="JB50"/>
  <c r="JB48"/>
  <c r="JB46"/>
  <c r="JB43" s="1"/>
  <c r="JB44"/>
  <c r="JB40"/>
  <c r="JA104"/>
  <c r="JB38"/>
  <c r="JB36"/>
  <c r="JB34"/>
  <c r="JB32"/>
  <c r="JB30"/>
  <c r="JB29"/>
  <c r="JB33"/>
  <c r="JB37"/>
  <c r="JB41"/>
  <c r="JB31"/>
  <c r="JB35"/>
  <c r="JB39"/>
  <c r="JB86"/>
  <c r="JB84"/>
  <c r="JB82"/>
  <c r="JB80"/>
  <c r="JB78"/>
  <c r="JA102"/>
  <c r="JB22"/>
  <c r="JA100"/>
  <c r="JB20"/>
  <c r="JA98"/>
  <c r="JB18"/>
  <c r="JA96"/>
  <c r="JB16"/>
  <c r="JA94"/>
  <c r="JB14"/>
  <c r="JB12"/>
  <c r="JB87"/>
  <c r="JB83"/>
  <c r="JB79"/>
  <c r="JB72"/>
  <c r="JB68"/>
  <c r="JB64"/>
  <c r="JB60"/>
  <c r="JA103"/>
  <c r="JB23"/>
  <c r="JA99"/>
  <c r="JB19"/>
  <c r="JA95"/>
  <c r="JB15"/>
  <c r="JB61"/>
  <c r="JB65"/>
  <c r="JB69"/>
  <c r="JB73"/>
  <c r="JD74"/>
  <c r="JD10"/>
  <c r="JB90"/>
  <c r="JB89"/>
  <c r="JB85"/>
  <c r="JB81"/>
  <c r="JB77"/>
  <c r="JB70"/>
  <c r="JB66"/>
  <c r="JB62"/>
  <c r="JA105"/>
  <c r="JB25"/>
  <c r="JB21"/>
  <c r="JA101"/>
  <c r="JB17"/>
  <c r="JA97"/>
  <c r="JB13"/>
  <c r="JA93"/>
  <c r="JB58"/>
  <c r="JB63"/>
  <c r="JB67"/>
  <c r="JB71"/>
  <c r="JB26"/>
  <c r="JD42"/>
  <c r="IR86"/>
  <c r="IR84"/>
  <c r="IR82"/>
  <c r="IR80"/>
  <c r="IR78"/>
  <c r="IR39"/>
  <c r="IR37"/>
  <c r="IR35"/>
  <c r="IR33"/>
  <c r="IR31"/>
  <c r="IR29"/>
  <c r="IQ102"/>
  <c r="IR22"/>
  <c r="IQ100"/>
  <c r="IR20"/>
  <c r="IQ98"/>
  <c r="IR18"/>
  <c r="IQ96"/>
  <c r="IR16"/>
  <c r="IQ94"/>
  <c r="IR14"/>
  <c r="IR57"/>
  <c r="IR55"/>
  <c r="IR53"/>
  <c r="IR51"/>
  <c r="IR49"/>
  <c r="IR47"/>
  <c r="IR45"/>
  <c r="IR40"/>
  <c r="IR38"/>
  <c r="IR36"/>
  <c r="IR34"/>
  <c r="IR32"/>
  <c r="IR30"/>
  <c r="IR28"/>
  <c r="IR71"/>
  <c r="IR69"/>
  <c r="IR67"/>
  <c r="IR65"/>
  <c r="IR63"/>
  <c r="IR61"/>
  <c r="IR54"/>
  <c r="IR52"/>
  <c r="IR50"/>
  <c r="IR48"/>
  <c r="IR46"/>
  <c r="IR44"/>
  <c r="IR89"/>
  <c r="IR87"/>
  <c r="IR85"/>
  <c r="IR83"/>
  <c r="IR81"/>
  <c r="IR79"/>
  <c r="IR77"/>
  <c r="IR72"/>
  <c r="IR70"/>
  <c r="IR68"/>
  <c r="IR66"/>
  <c r="IR64"/>
  <c r="IR62"/>
  <c r="IQ105"/>
  <c r="IR25"/>
  <c r="IQ103"/>
  <c r="IR23"/>
  <c r="IQ101"/>
  <c r="IR21"/>
  <c r="IQ99"/>
  <c r="IR19"/>
  <c r="IQ97"/>
  <c r="IR17"/>
  <c r="IQ95"/>
  <c r="IR15"/>
  <c r="IQ93"/>
  <c r="IR26"/>
  <c r="IR42"/>
  <c r="IR88"/>
  <c r="IR56"/>
  <c r="IQ104"/>
  <c r="IR24"/>
  <c r="IR58"/>
  <c r="IR74"/>
  <c r="IQ90"/>
  <c r="IR10"/>
  <c r="IR73"/>
  <c r="IR41"/>
  <c r="IH29"/>
  <c r="IG93"/>
  <c r="IH33"/>
  <c r="IG97"/>
  <c r="IH37"/>
  <c r="IG101"/>
  <c r="IH41"/>
  <c r="IG105"/>
  <c r="IH54"/>
  <c r="IH52"/>
  <c r="IH50"/>
  <c r="IH48"/>
  <c r="IH46"/>
  <c r="IH44"/>
  <c r="IG102"/>
  <c r="IH22"/>
  <c r="IG100"/>
  <c r="IH20"/>
  <c r="IG98"/>
  <c r="IH18"/>
  <c r="IG96"/>
  <c r="IH16"/>
  <c r="IG94"/>
  <c r="IH14"/>
  <c r="IG92"/>
  <c r="IH12"/>
  <c r="IH11" s="1"/>
  <c r="IH72"/>
  <c r="IH70"/>
  <c r="IH68"/>
  <c r="IH66"/>
  <c r="IH64"/>
  <c r="IH62"/>
  <c r="IH60"/>
  <c r="IH90"/>
  <c r="IH31"/>
  <c r="IG95"/>
  <c r="IH35"/>
  <c r="IG99"/>
  <c r="IH39"/>
  <c r="IG103"/>
  <c r="IH86"/>
  <c r="IH84"/>
  <c r="IH82"/>
  <c r="IH80"/>
  <c r="IH78"/>
  <c r="IH76"/>
  <c r="IH38"/>
  <c r="IH34"/>
  <c r="IH30"/>
  <c r="IH61"/>
  <c r="IH65"/>
  <c r="IH69"/>
  <c r="IH73"/>
  <c r="IH87"/>
  <c r="IH83"/>
  <c r="IH79"/>
  <c r="IJ10"/>
  <c r="IH40"/>
  <c r="IH36"/>
  <c r="IH32"/>
  <c r="IH28"/>
  <c r="IH63"/>
  <c r="IH67"/>
  <c r="IH71"/>
  <c r="IH26"/>
  <c r="IH89"/>
  <c r="IH85"/>
  <c r="IH81"/>
  <c r="IH77"/>
  <c r="IH58"/>
  <c r="IJ74"/>
  <c r="IJ42"/>
  <c r="IH99"/>
  <c r="IG104"/>
  <c r="HX29"/>
  <c r="HX33"/>
  <c r="HX37"/>
  <c r="HX41"/>
  <c r="HX54"/>
  <c r="HX52"/>
  <c r="HX50"/>
  <c r="HX48"/>
  <c r="HX46"/>
  <c r="HX72"/>
  <c r="HX70"/>
  <c r="HX68"/>
  <c r="HX66"/>
  <c r="HX64"/>
  <c r="HX62"/>
  <c r="HX60"/>
  <c r="HX90"/>
  <c r="HX31"/>
  <c r="HX35"/>
  <c r="HX39"/>
  <c r="HX86"/>
  <c r="HX84"/>
  <c r="HX82"/>
  <c r="HX80"/>
  <c r="HX78"/>
  <c r="HX76"/>
  <c r="HW102"/>
  <c r="HX22"/>
  <c r="HW100"/>
  <c r="HX20"/>
  <c r="HW98"/>
  <c r="HX18"/>
  <c r="HW96"/>
  <c r="HX16"/>
  <c r="HW94"/>
  <c r="HX14"/>
  <c r="HX12"/>
  <c r="HX40"/>
  <c r="HX36"/>
  <c r="HX32"/>
  <c r="HX28"/>
  <c r="HX61"/>
  <c r="HX65"/>
  <c r="HX69"/>
  <c r="HX73"/>
  <c r="HX87"/>
  <c r="HX83"/>
  <c r="HX79"/>
  <c r="HW105"/>
  <c r="HX25"/>
  <c r="HW101"/>
  <c r="HX21"/>
  <c r="HW97"/>
  <c r="HX17"/>
  <c r="HW93"/>
  <c r="HX13"/>
  <c r="HZ10"/>
  <c r="HX104"/>
  <c r="HX38"/>
  <c r="HX34"/>
  <c r="HX30"/>
  <c r="HX63"/>
  <c r="HX67"/>
  <c r="HX71"/>
  <c r="HX26"/>
  <c r="HX89"/>
  <c r="HX85"/>
  <c r="HX81"/>
  <c r="HX77"/>
  <c r="HW103"/>
  <c r="HX23"/>
  <c r="HW99"/>
  <c r="HX19"/>
  <c r="HX99" s="1"/>
  <c r="HW95"/>
  <c r="HX15"/>
  <c r="HX58"/>
  <c r="HZ74"/>
  <c r="HZ42"/>
  <c r="HW104"/>
  <c r="HN38"/>
  <c r="HN36"/>
  <c r="HN34"/>
  <c r="HN32"/>
  <c r="HN30"/>
  <c r="HN28"/>
  <c r="HN56"/>
  <c r="HN52"/>
  <c r="HN48"/>
  <c r="HM102"/>
  <c r="HN22"/>
  <c r="HM98"/>
  <c r="HN18"/>
  <c r="HM94"/>
  <c r="HN14"/>
  <c r="HN79"/>
  <c r="HN83"/>
  <c r="HN87"/>
  <c r="HM93"/>
  <c r="HN13"/>
  <c r="HM97"/>
  <c r="HN17"/>
  <c r="HM101"/>
  <c r="HN21"/>
  <c r="HM105"/>
  <c r="HN25"/>
  <c r="HN77"/>
  <c r="HN81"/>
  <c r="HN85"/>
  <c r="HN89"/>
  <c r="HM95"/>
  <c r="HN15"/>
  <c r="HM99"/>
  <c r="HN19"/>
  <c r="HM103"/>
  <c r="HN23"/>
  <c r="HN70"/>
  <c r="HN68"/>
  <c r="HN66"/>
  <c r="HN64"/>
  <c r="HN62"/>
  <c r="HN60"/>
  <c r="HN86"/>
  <c r="HN82"/>
  <c r="HN78"/>
  <c r="HM104"/>
  <c r="HN24"/>
  <c r="HN20"/>
  <c r="HM100"/>
  <c r="HN16"/>
  <c r="HM96"/>
  <c r="HN12"/>
  <c r="HN47"/>
  <c r="HN51"/>
  <c r="HN55"/>
  <c r="HM90"/>
  <c r="HN10"/>
  <c r="HN73"/>
  <c r="HN69"/>
  <c r="HN65"/>
  <c r="HN61"/>
  <c r="HN54"/>
  <c r="HN50"/>
  <c r="HN46"/>
  <c r="HN42"/>
  <c r="HN88"/>
  <c r="HN84"/>
  <c r="HN80"/>
  <c r="HN76"/>
  <c r="HN74"/>
  <c r="HN45"/>
  <c r="HN49"/>
  <c r="HN53"/>
  <c r="HN57"/>
  <c r="HN71"/>
  <c r="HN67"/>
  <c r="HN63"/>
  <c r="HN59"/>
  <c r="HP58"/>
  <c r="HN27"/>
  <c r="HP26"/>
  <c r="HD86"/>
  <c r="HD84"/>
  <c r="HD82"/>
  <c r="HD80"/>
  <c r="HD78"/>
  <c r="HD39"/>
  <c r="HD37"/>
  <c r="HD35"/>
  <c r="HD33"/>
  <c r="HD31"/>
  <c r="HD29"/>
  <c r="HC102"/>
  <c r="HD22"/>
  <c r="HC100"/>
  <c r="HD20"/>
  <c r="HC98"/>
  <c r="HD18"/>
  <c r="HC96"/>
  <c r="HD16"/>
  <c r="HC94"/>
  <c r="HD14"/>
  <c r="HD57"/>
  <c r="HD55"/>
  <c r="HD53"/>
  <c r="HD51"/>
  <c r="HD49"/>
  <c r="HD47"/>
  <c r="HD40"/>
  <c r="HD38"/>
  <c r="HD36"/>
  <c r="HD34"/>
  <c r="HD32"/>
  <c r="HD30"/>
  <c r="HD28"/>
  <c r="HD71"/>
  <c r="HD69"/>
  <c r="HD67"/>
  <c r="HD65"/>
  <c r="HD63"/>
  <c r="HD61"/>
  <c r="HD54"/>
  <c r="HD52"/>
  <c r="HD50"/>
  <c r="HD48"/>
  <c r="HD46"/>
  <c r="HD89"/>
  <c r="HD87"/>
  <c r="HD85"/>
  <c r="HD83"/>
  <c r="HD81"/>
  <c r="HD79"/>
  <c r="HD77"/>
  <c r="HD72"/>
  <c r="HD70"/>
  <c r="HD68"/>
  <c r="HD66"/>
  <c r="HD64"/>
  <c r="HD62"/>
  <c r="HC105"/>
  <c r="HD25"/>
  <c r="HC103"/>
  <c r="HD23"/>
  <c r="HC101"/>
  <c r="HD21"/>
  <c r="HC99"/>
  <c r="HD19"/>
  <c r="HC97"/>
  <c r="HD17"/>
  <c r="HC95"/>
  <c r="HD15"/>
  <c r="HD13"/>
  <c r="HD26"/>
  <c r="HD42"/>
  <c r="HD88"/>
  <c r="HD56"/>
  <c r="HC104"/>
  <c r="HD24"/>
  <c r="HD58"/>
  <c r="HD74"/>
  <c r="HC90"/>
  <c r="HD10"/>
  <c r="HD73"/>
  <c r="HD41"/>
  <c r="GT86"/>
  <c r="GT84"/>
  <c r="GT82"/>
  <c r="GT80"/>
  <c r="GT78"/>
  <c r="GT76"/>
  <c r="GT39"/>
  <c r="GT37"/>
  <c r="GT35"/>
  <c r="GT33"/>
  <c r="GT31"/>
  <c r="GT29"/>
  <c r="GS102"/>
  <c r="GT22"/>
  <c r="GS100"/>
  <c r="GT20"/>
  <c r="GS98"/>
  <c r="GT18"/>
  <c r="GS96"/>
  <c r="GT16"/>
  <c r="GS94"/>
  <c r="GT14"/>
  <c r="GS92"/>
  <c r="GT12"/>
  <c r="GT57"/>
  <c r="GT55"/>
  <c r="GT53"/>
  <c r="GT51"/>
  <c r="GT49"/>
  <c r="GT47"/>
  <c r="GT45"/>
  <c r="GT40"/>
  <c r="GT38"/>
  <c r="GT36"/>
  <c r="GT34"/>
  <c r="GT32"/>
  <c r="GT30"/>
  <c r="GT28"/>
  <c r="GT71"/>
  <c r="GT69"/>
  <c r="GT67"/>
  <c r="GT65"/>
  <c r="GT63"/>
  <c r="GT61"/>
  <c r="GT54"/>
  <c r="GT52"/>
  <c r="GT50"/>
  <c r="GT48"/>
  <c r="GT46"/>
  <c r="GT44"/>
  <c r="GT89"/>
  <c r="GT87"/>
  <c r="GT85"/>
  <c r="GT83"/>
  <c r="GT81"/>
  <c r="GT79"/>
  <c r="GT77"/>
  <c r="GT72"/>
  <c r="GT70"/>
  <c r="GT68"/>
  <c r="GT66"/>
  <c r="GT64"/>
  <c r="GT62"/>
  <c r="GT60"/>
  <c r="GS105"/>
  <c r="GT25"/>
  <c r="GS103"/>
  <c r="GT23"/>
  <c r="GS101"/>
  <c r="GT21"/>
  <c r="GS99"/>
  <c r="GT19"/>
  <c r="GS97"/>
  <c r="GT17"/>
  <c r="GS95"/>
  <c r="GT15"/>
  <c r="GS93"/>
  <c r="GT13"/>
  <c r="GT26"/>
  <c r="GT42"/>
  <c r="GT88"/>
  <c r="GT56"/>
  <c r="GS104"/>
  <c r="GT24"/>
  <c r="GT58"/>
  <c r="GT74"/>
  <c r="GS90"/>
  <c r="GT10"/>
  <c r="GT73"/>
  <c r="GT41"/>
  <c r="GJ71"/>
  <c r="GJ69"/>
  <c r="GJ67"/>
  <c r="GJ65"/>
  <c r="GJ63"/>
  <c r="GJ61"/>
  <c r="GJ54"/>
  <c r="GJ52"/>
  <c r="GJ50"/>
  <c r="GJ48"/>
  <c r="GJ46"/>
  <c r="GJ44"/>
  <c r="GJ86"/>
  <c r="GJ84"/>
  <c r="GJ82"/>
  <c r="GJ80"/>
  <c r="GJ78"/>
  <c r="GJ76"/>
  <c r="GJ39"/>
  <c r="GI103"/>
  <c r="GJ37"/>
  <c r="GI101"/>
  <c r="GJ35"/>
  <c r="GI99"/>
  <c r="GJ33"/>
  <c r="GI97"/>
  <c r="GJ31"/>
  <c r="GJ95" s="1"/>
  <c r="GI95"/>
  <c r="GJ29"/>
  <c r="GI93"/>
  <c r="GI102"/>
  <c r="GJ22"/>
  <c r="GI100"/>
  <c r="GJ20"/>
  <c r="GI98"/>
  <c r="GJ18"/>
  <c r="GI96"/>
  <c r="GJ16"/>
  <c r="GI94"/>
  <c r="GJ14"/>
  <c r="GI92"/>
  <c r="GJ12"/>
  <c r="GJ72"/>
  <c r="GJ70"/>
  <c r="GJ68"/>
  <c r="GJ66"/>
  <c r="GJ64"/>
  <c r="GJ62"/>
  <c r="GJ60"/>
  <c r="GJ40"/>
  <c r="GJ38"/>
  <c r="GJ36"/>
  <c r="GJ34"/>
  <c r="GJ32"/>
  <c r="GJ30"/>
  <c r="GJ28"/>
  <c r="GJ58"/>
  <c r="GJ73"/>
  <c r="GL10"/>
  <c r="GI104"/>
  <c r="GJ24"/>
  <c r="GI105"/>
  <c r="GJ103"/>
  <c r="GJ26"/>
  <c r="GJ56"/>
  <c r="GL74"/>
  <c r="GJ88"/>
  <c r="GJ41"/>
  <c r="GL42"/>
  <c r="GJ93"/>
  <c r="FZ71"/>
  <c r="FZ69"/>
  <c r="FZ67"/>
  <c r="FZ65"/>
  <c r="FZ63"/>
  <c r="FZ61"/>
  <c r="FZ54"/>
  <c r="FZ52"/>
  <c r="FZ50"/>
  <c r="FZ48"/>
  <c r="FZ46"/>
  <c r="FZ44"/>
  <c r="FZ89"/>
  <c r="FZ87"/>
  <c r="FZ85"/>
  <c r="FZ83"/>
  <c r="FZ81"/>
  <c r="FZ79"/>
  <c r="FZ77"/>
  <c r="FZ72"/>
  <c r="FZ70"/>
  <c r="FZ68"/>
  <c r="FZ66"/>
  <c r="FZ64"/>
  <c r="FZ62"/>
  <c r="FY105"/>
  <c r="FZ25"/>
  <c r="FY103"/>
  <c r="FZ23"/>
  <c r="FY101"/>
  <c r="FZ21"/>
  <c r="FY99"/>
  <c r="FZ19"/>
  <c r="FY97"/>
  <c r="FZ17"/>
  <c r="FY95"/>
  <c r="FZ15"/>
  <c r="FY93"/>
  <c r="FZ13"/>
  <c r="FZ86"/>
  <c r="FZ82"/>
  <c r="FZ78"/>
  <c r="FZ37"/>
  <c r="FZ33"/>
  <c r="FZ29"/>
  <c r="FY102"/>
  <c r="FZ22"/>
  <c r="FY98"/>
  <c r="FZ18"/>
  <c r="FY94"/>
  <c r="FZ14"/>
  <c r="FZ55"/>
  <c r="FZ51"/>
  <c r="FZ47"/>
  <c r="FZ38"/>
  <c r="FZ34"/>
  <c r="FZ30"/>
  <c r="FZ58"/>
  <c r="FZ74"/>
  <c r="FY90"/>
  <c r="FZ10"/>
  <c r="FZ57"/>
  <c r="FZ53"/>
  <c r="FZ49"/>
  <c r="FZ45"/>
  <c r="FZ39"/>
  <c r="FZ35"/>
  <c r="FZ31"/>
  <c r="FZ84"/>
  <c r="FZ80"/>
  <c r="FZ40"/>
  <c r="FZ36"/>
  <c r="FZ32"/>
  <c r="FZ28"/>
  <c r="FY100"/>
  <c r="FZ20"/>
  <c r="FY96"/>
  <c r="FZ16"/>
  <c r="FZ26"/>
  <c r="FZ42"/>
  <c r="FZ73"/>
  <c r="FZ41"/>
  <c r="FY104"/>
  <c r="FP86"/>
  <c r="FP84"/>
  <c r="FP82"/>
  <c r="FP80"/>
  <c r="FP78"/>
  <c r="FP39"/>
  <c r="FP37"/>
  <c r="FP35"/>
  <c r="FP33"/>
  <c r="FP31"/>
  <c r="FP29"/>
  <c r="FO102"/>
  <c r="FP22"/>
  <c r="FO100"/>
  <c r="FP20"/>
  <c r="FO98"/>
  <c r="FP18"/>
  <c r="FO96"/>
  <c r="FP16"/>
  <c r="FO94"/>
  <c r="FP14"/>
  <c r="FP57"/>
  <c r="FP55"/>
  <c r="FP53"/>
  <c r="FP51"/>
  <c r="FP49"/>
  <c r="FP47"/>
  <c r="FP45"/>
  <c r="FP40"/>
  <c r="FP38"/>
  <c r="FP36"/>
  <c r="FP34"/>
  <c r="FP32"/>
  <c r="FP30"/>
  <c r="FP28"/>
  <c r="FP71"/>
  <c r="FP69"/>
  <c r="FP67"/>
  <c r="FP65"/>
  <c r="FP63"/>
  <c r="FP61"/>
  <c r="FP54"/>
  <c r="FP52"/>
  <c r="FP50"/>
  <c r="FP48"/>
  <c r="FP46"/>
  <c r="FP44"/>
  <c r="FP89"/>
  <c r="FP87"/>
  <c r="FP85"/>
  <c r="FP83"/>
  <c r="FP81"/>
  <c r="FP79"/>
  <c r="FP77"/>
  <c r="FP72"/>
  <c r="FP70"/>
  <c r="FP68"/>
  <c r="FP66"/>
  <c r="FP64"/>
  <c r="FP62"/>
  <c r="FO105"/>
  <c r="FP25"/>
  <c r="FO103"/>
  <c r="FP23"/>
  <c r="FO101"/>
  <c r="FP21"/>
  <c r="FO99"/>
  <c r="FP19"/>
  <c r="FO97"/>
  <c r="FP17"/>
  <c r="FO95"/>
  <c r="FP15"/>
  <c r="FP13"/>
  <c r="FP26"/>
  <c r="FP42"/>
  <c r="FP88"/>
  <c r="FP56"/>
  <c r="FO104"/>
  <c r="FP24"/>
  <c r="FP58"/>
  <c r="FP74"/>
  <c r="FO90"/>
  <c r="FP10"/>
  <c r="FP73"/>
  <c r="FP41"/>
  <c r="FF86"/>
  <c r="FF84"/>
  <c r="FF82"/>
  <c r="FF80"/>
  <c r="FF78"/>
  <c r="FF39"/>
  <c r="FF37"/>
  <c r="FF35"/>
  <c r="FF33"/>
  <c r="FF31"/>
  <c r="FF29"/>
  <c r="FE102"/>
  <c r="FF22"/>
  <c r="FE100"/>
  <c r="FF20"/>
  <c r="FE98"/>
  <c r="FF18"/>
  <c r="FE96"/>
  <c r="FF16"/>
  <c r="FE94"/>
  <c r="FF14"/>
  <c r="FF12"/>
  <c r="FF57"/>
  <c r="FF55"/>
  <c r="FF53"/>
  <c r="FF51"/>
  <c r="FF49"/>
  <c r="FF47"/>
  <c r="FF45"/>
  <c r="FF40"/>
  <c r="FF38"/>
  <c r="FF36"/>
  <c r="FF34"/>
  <c r="FF32"/>
  <c r="FF30"/>
  <c r="FF28"/>
  <c r="FF71"/>
  <c r="FF69"/>
  <c r="FF67"/>
  <c r="FF65"/>
  <c r="FF63"/>
  <c r="FF61"/>
  <c r="FF54"/>
  <c r="FF52"/>
  <c r="FF50"/>
  <c r="FF48"/>
  <c r="FF46"/>
  <c r="FF44"/>
  <c r="FF89"/>
  <c r="FF87"/>
  <c r="FF85"/>
  <c r="FF83"/>
  <c r="FF81"/>
  <c r="FF79"/>
  <c r="FF77"/>
  <c r="FF72"/>
  <c r="FF70"/>
  <c r="FF68"/>
  <c r="FF66"/>
  <c r="FF64"/>
  <c r="FF62"/>
  <c r="FE105"/>
  <c r="FF25"/>
  <c r="FE103"/>
  <c r="FF23"/>
  <c r="FE101"/>
  <c r="FF21"/>
  <c r="FE99"/>
  <c r="FF19"/>
  <c r="FE97"/>
  <c r="FF17"/>
  <c r="FE95"/>
  <c r="FF15"/>
  <c r="FE93"/>
  <c r="FF13"/>
  <c r="FF26"/>
  <c r="FF42"/>
  <c r="FF88"/>
  <c r="FF56"/>
  <c r="FE104"/>
  <c r="FF24"/>
  <c r="FF58"/>
  <c r="FF74"/>
  <c r="FE90"/>
  <c r="FF10"/>
  <c r="FF73"/>
  <c r="FF41"/>
  <c r="EV86"/>
  <c r="EV84"/>
  <c r="EV82"/>
  <c r="EV80"/>
  <c r="EV78"/>
  <c r="EV76"/>
  <c r="EV39"/>
  <c r="EV37"/>
  <c r="EV35"/>
  <c r="EV33"/>
  <c r="EV31"/>
  <c r="EV29"/>
  <c r="EU102"/>
  <c r="EV22"/>
  <c r="EU100"/>
  <c r="EV20"/>
  <c r="EU98"/>
  <c r="EV18"/>
  <c r="EU96"/>
  <c r="EV16"/>
  <c r="EU94"/>
  <c r="EV14"/>
  <c r="EV57"/>
  <c r="EV55"/>
  <c r="EV53"/>
  <c r="EV51"/>
  <c r="EV49"/>
  <c r="EV47"/>
  <c r="EV45"/>
  <c r="EV40"/>
  <c r="EV38"/>
  <c r="EV36"/>
  <c r="EV34"/>
  <c r="EV32"/>
  <c r="EV30"/>
  <c r="EV28"/>
  <c r="EV71"/>
  <c r="EV69"/>
  <c r="EV67"/>
  <c r="EV65"/>
  <c r="EV63"/>
  <c r="EV61"/>
  <c r="EV54"/>
  <c r="EV52"/>
  <c r="EV50"/>
  <c r="EV48"/>
  <c r="EV46"/>
  <c r="EV44"/>
  <c r="EV89"/>
  <c r="EV87"/>
  <c r="EV85"/>
  <c r="EV83"/>
  <c r="EV81"/>
  <c r="EV79"/>
  <c r="EV77"/>
  <c r="EV72"/>
  <c r="EV70"/>
  <c r="EV68"/>
  <c r="EV66"/>
  <c r="EV64"/>
  <c r="EV62"/>
  <c r="EU105"/>
  <c r="EV25"/>
  <c r="EU103"/>
  <c r="EV23"/>
  <c r="EU101"/>
  <c r="EV21"/>
  <c r="EU99"/>
  <c r="EV19"/>
  <c r="EU97"/>
  <c r="EV17"/>
  <c r="EU95"/>
  <c r="EV15"/>
  <c r="EU93"/>
  <c r="EV13"/>
  <c r="EV26"/>
  <c r="EV42"/>
  <c r="EV88"/>
  <c r="EV56"/>
  <c r="EU104"/>
  <c r="EV24"/>
  <c r="EV58"/>
  <c r="EV74"/>
  <c r="EU90"/>
  <c r="EV10"/>
  <c r="EV73"/>
  <c r="EV41"/>
  <c r="EL40"/>
  <c r="EK104"/>
  <c r="EL36"/>
  <c r="EL32"/>
  <c r="EL61"/>
  <c r="EL65"/>
  <c r="EK97"/>
  <c r="EL69"/>
  <c r="EL73"/>
  <c r="EL86"/>
  <c r="EL84"/>
  <c r="EL82"/>
  <c r="EL80"/>
  <c r="EL78"/>
  <c r="EK102"/>
  <c r="EL22"/>
  <c r="EK100"/>
  <c r="EL20"/>
  <c r="EK98"/>
  <c r="EL18"/>
  <c r="EK96"/>
  <c r="EL16"/>
  <c r="EK94"/>
  <c r="EL14"/>
  <c r="EL72"/>
  <c r="EL68"/>
  <c r="EL64"/>
  <c r="EL60"/>
  <c r="EL63"/>
  <c r="EL67"/>
  <c r="EK99"/>
  <c r="EL71"/>
  <c r="EL52"/>
  <c r="EL48"/>
  <c r="EL44"/>
  <c r="EL57"/>
  <c r="EL49"/>
  <c r="EL38"/>
  <c r="EL30"/>
  <c r="EL66"/>
  <c r="EL31"/>
  <c r="EL54"/>
  <c r="EL50"/>
  <c r="EL46"/>
  <c r="EL53"/>
  <c r="EL45"/>
  <c r="EL34"/>
  <c r="EL70"/>
  <c r="EL62"/>
  <c r="EL35"/>
  <c r="EL39"/>
  <c r="EN10"/>
  <c r="EL90"/>
  <c r="EL55"/>
  <c r="EL51"/>
  <c r="EL47"/>
  <c r="EL26"/>
  <c r="EL58"/>
  <c r="EL29"/>
  <c r="EL33"/>
  <c r="EL97" s="1"/>
  <c r="EL37"/>
  <c r="EL41"/>
  <c r="EN42"/>
  <c r="EN74"/>
  <c r="EK105"/>
  <c r="EK103"/>
  <c r="EK101"/>
  <c r="EK93"/>
  <c r="EK95"/>
  <c r="EB86"/>
  <c r="EB84"/>
  <c r="EB82"/>
  <c r="EB80"/>
  <c r="EB78"/>
  <c r="EB76"/>
  <c r="EB39"/>
  <c r="EB37"/>
  <c r="EB35"/>
  <c r="EB33"/>
  <c r="EB31"/>
  <c r="EB29"/>
  <c r="EA102"/>
  <c r="EB22"/>
  <c r="EA100"/>
  <c r="EB20"/>
  <c r="EA98"/>
  <c r="EB18"/>
  <c r="EA96"/>
  <c r="EB16"/>
  <c r="EA94"/>
  <c r="EB14"/>
  <c r="EA92"/>
  <c r="EB12"/>
  <c r="EB57"/>
  <c r="EB55"/>
  <c r="EB53"/>
  <c r="EB51"/>
  <c r="EB49"/>
  <c r="EB47"/>
  <c r="EB45"/>
  <c r="EB40"/>
  <c r="EB38"/>
  <c r="EB36"/>
  <c r="EB34"/>
  <c r="EB32"/>
  <c r="EB30"/>
  <c r="EB28"/>
  <c r="EB71"/>
  <c r="EB69"/>
  <c r="EB67"/>
  <c r="EB65"/>
  <c r="EB63"/>
  <c r="EB61"/>
  <c r="EB54"/>
  <c r="EB52"/>
  <c r="EB50"/>
  <c r="EB48"/>
  <c r="EB46"/>
  <c r="EB44"/>
  <c r="EB89"/>
  <c r="EB87"/>
  <c r="EB85"/>
  <c r="EB83"/>
  <c r="EB81"/>
  <c r="EB79"/>
  <c r="EB77"/>
  <c r="EB72"/>
  <c r="EB70"/>
  <c r="EB68"/>
  <c r="EB66"/>
  <c r="EB64"/>
  <c r="EB62"/>
  <c r="EB60"/>
  <c r="EA105"/>
  <c r="EB25"/>
  <c r="EA103"/>
  <c r="EB23"/>
  <c r="EA101"/>
  <c r="EB21"/>
  <c r="EA99"/>
  <c r="EB19"/>
  <c r="EA97"/>
  <c r="EB17"/>
  <c r="EA95"/>
  <c r="EB15"/>
  <c r="EA93"/>
  <c r="EB13"/>
  <c r="EB26"/>
  <c r="EB42"/>
  <c r="EB88"/>
  <c r="EB56"/>
  <c r="EA104"/>
  <c r="EB24"/>
  <c r="EB58"/>
  <c r="EB74"/>
  <c r="EA90"/>
  <c r="EB10"/>
  <c r="EB73"/>
  <c r="EB41"/>
  <c r="DR86"/>
  <c r="DR84"/>
  <c r="DR82"/>
  <c r="DR80"/>
  <c r="DR78"/>
  <c r="DR76"/>
  <c r="DR39"/>
  <c r="DR37"/>
  <c r="DR35"/>
  <c r="DR33"/>
  <c r="DR31"/>
  <c r="DR29"/>
  <c r="DQ102"/>
  <c r="DR22"/>
  <c r="DQ100"/>
  <c r="DR20"/>
  <c r="DQ98"/>
  <c r="DR18"/>
  <c r="DQ96"/>
  <c r="DR16"/>
  <c r="DQ94"/>
  <c r="DR14"/>
  <c r="DQ92"/>
  <c r="DR12"/>
  <c r="DR57"/>
  <c r="DR55"/>
  <c r="DR53"/>
  <c r="DR51"/>
  <c r="DR49"/>
  <c r="DR47"/>
  <c r="DR45"/>
  <c r="DR40"/>
  <c r="DR38"/>
  <c r="DR36"/>
  <c r="DR34"/>
  <c r="DR32"/>
  <c r="DR30"/>
  <c r="DR28"/>
  <c r="DR71"/>
  <c r="DR69"/>
  <c r="DR67"/>
  <c r="DR65"/>
  <c r="DR63"/>
  <c r="DR61"/>
  <c r="DR54"/>
  <c r="DR52"/>
  <c r="DR50"/>
  <c r="DR48"/>
  <c r="DR46"/>
  <c r="DR44"/>
  <c r="DR89"/>
  <c r="DR87"/>
  <c r="DR85"/>
  <c r="DR83"/>
  <c r="DR81"/>
  <c r="DR79"/>
  <c r="DR77"/>
  <c r="DR72"/>
  <c r="DR70"/>
  <c r="DR68"/>
  <c r="DR66"/>
  <c r="DR64"/>
  <c r="DR62"/>
  <c r="DR60"/>
  <c r="DQ105"/>
  <c r="DR25"/>
  <c r="DQ103"/>
  <c r="DR23"/>
  <c r="DQ101"/>
  <c r="DR21"/>
  <c r="DQ99"/>
  <c r="DR19"/>
  <c r="DQ97"/>
  <c r="DR17"/>
  <c r="DQ95"/>
  <c r="DR15"/>
  <c r="DQ93"/>
  <c r="DR13"/>
  <c r="DR26"/>
  <c r="DR42"/>
  <c r="DR88"/>
  <c r="DR56"/>
  <c r="DQ104"/>
  <c r="DR24"/>
  <c r="DR58"/>
  <c r="DR74"/>
  <c r="DQ90"/>
  <c r="DR10"/>
  <c r="DR73"/>
  <c r="DR41"/>
  <c r="DH86"/>
  <c r="DH84"/>
  <c r="DH82"/>
  <c r="DH80"/>
  <c r="DH78"/>
  <c r="DH39"/>
  <c r="DH37"/>
  <c r="DH35"/>
  <c r="DH33"/>
  <c r="DH31"/>
  <c r="DH29"/>
  <c r="DG102"/>
  <c r="DH22"/>
  <c r="DG100"/>
  <c r="DH20"/>
  <c r="DG98"/>
  <c r="DH18"/>
  <c r="DG96"/>
  <c r="DH16"/>
  <c r="DG94"/>
  <c r="DH14"/>
  <c r="DH57"/>
  <c r="DH55"/>
  <c r="DH53"/>
  <c r="DH51"/>
  <c r="DH49"/>
  <c r="DH47"/>
  <c r="DH45"/>
  <c r="DH40"/>
  <c r="DH38"/>
  <c r="DH36"/>
  <c r="DH34"/>
  <c r="DH32"/>
  <c r="DH30"/>
  <c r="DH71"/>
  <c r="DH69"/>
  <c r="DH67"/>
  <c r="DH65"/>
  <c r="DH63"/>
  <c r="DH61"/>
  <c r="DH54"/>
  <c r="DH52"/>
  <c r="DH50"/>
  <c r="DH48"/>
  <c r="DH46"/>
  <c r="DH89"/>
  <c r="DH87"/>
  <c r="DH85"/>
  <c r="DH83"/>
  <c r="DH81"/>
  <c r="DH79"/>
  <c r="DH77"/>
  <c r="DH72"/>
  <c r="DH70"/>
  <c r="DH68"/>
  <c r="DH66"/>
  <c r="DH64"/>
  <c r="DH62"/>
  <c r="DH60"/>
  <c r="DG105"/>
  <c r="DH25"/>
  <c r="DG103"/>
  <c r="DH23"/>
  <c r="DG101"/>
  <c r="DH21"/>
  <c r="DG99"/>
  <c r="DH19"/>
  <c r="DG97"/>
  <c r="DH17"/>
  <c r="DG95"/>
  <c r="DH15"/>
  <c r="DG93"/>
  <c r="DH13"/>
  <c r="DH58"/>
  <c r="DH74"/>
  <c r="DG90"/>
  <c r="DH10"/>
  <c r="DH73"/>
  <c r="DH41"/>
  <c r="DH26"/>
  <c r="DH42"/>
  <c r="DH88"/>
  <c r="DH56"/>
  <c r="DG104"/>
  <c r="DH24"/>
  <c r="CX61"/>
  <c r="CX29"/>
  <c r="CX33"/>
  <c r="CX37"/>
  <c r="CX41"/>
  <c r="CX54"/>
  <c r="CX52"/>
  <c r="CX50"/>
  <c r="CX48"/>
  <c r="CX46"/>
  <c r="CX44"/>
  <c r="CW102"/>
  <c r="CX22"/>
  <c r="CX72"/>
  <c r="CX70"/>
  <c r="CX68"/>
  <c r="CX66"/>
  <c r="CX64"/>
  <c r="CX62"/>
  <c r="CX60"/>
  <c r="CX63"/>
  <c r="CX31"/>
  <c r="CX35"/>
  <c r="CX39"/>
  <c r="CX86"/>
  <c r="CX84"/>
  <c r="CX82"/>
  <c r="CX80"/>
  <c r="CX78"/>
  <c r="CX76"/>
  <c r="CW100"/>
  <c r="CX20"/>
  <c r="CW98"/>
  <c r="CX18"/>
  <c r="CW96"/>
  <c r="CX16"/>
  <c r="CW94"/>
  <c r="CX14"/>
  <c r="CW92"/>
  <c r="CX12"/>
  <c r="CX40"/>
  <c r="CX104" s="1"/>
  <c r="CX36"/>
  <c r="CX32"/>
  <c r="CX28"/>
  <c r="CX67"/>
  <c r="CX71"/>
  <c r="CX26"/>
  <c r="CX89"/>
  <c r="CX85"/>
  <c r="CX81"/>
  <c r="CX77"/>
  <c r="CW103"/>
  <c r="CX23"/>
  <c r="CW99"/>
  <c r="CX19"/>
  <c r="CW95"/>
  <c r="CX15"/>
  <c r="CX58"/>
  <c r="CZ10"/>
  <c r="CW90"/>
  <c r="CX38"/>
  <c r="CX34"/>
  <c r="CX30"/>
  <c r="CX65"/>
  <c r="CX69"/>
  <c r="CX73"/>
  <c r="CX87"/>
  <c r="CX83"/>
  <c r="CX79"/>
  <c r="CW105"/>
  <c r="CX25"/>
  <c r="CW101"/>
  <c r="CX21"/>
  <c r="CX101" s="1"/>
  <c r="CW97"/>
  <c r="CX17"/>
  <c r="CW93"/>
  <c r="CX13"/>
  <c r="CX93" s="1"/>
  <c r="CZ74"/>
  <c r="CX43"/>
  <c r="CZ42"/>
  <c r="CW104"/>
  <c r="CN86"/>
  <c r="CN84"/>
  <c r="CN82"/>
  <c r="CN80"/>
  <c r="CN78"/>
  <c r="CN76"/>
  <c r="CN39"/>
  <c r="CN37"/>
  <c r="CN35"/>
  <c r="CN33"/>
  <c r="CN31"/>
  <c r="CN29"/>
  <c r="CM102"/>
  <c r="CN22"/>
  <c r="CM100"/>
  <c r="CN20"/>
  <c r="CM98"/>
  <c r="CN18"/>
  <c r="CM96"/>
  <c r="CN16"/>
  <c r="CM94"/>
  <c r="CN14"/>
  <c r="CN57"/>
  <c r="CN55"/>
  <c r="CN53"/>
  <c r="CN51"/>
  <c r="CN49"/>
  <c r="CN47"/>
  <c r="CN45"/>
  <c r="CN40"/>
  <c r="CN38"/>
  <c r="CN36"/>
  <c r="CN34"/>
  <c r="CN32"/>
  <c r="CN30"/>
  <c r="CN28"/>
  <c r="CN71"/>
  <c r="CN69"/>
  <c r="CN67"/>
  <c r="CN65"/>
  <c r="CN63"/>
  <c r="CN61"/>
  <c r="CN54"/>
  <c r="CN52"/>
  <c r="CN50"/>
  <c r="CN48"/>
  <c r="CN46"/>
  <c r="CN89"/>
  <c r="CN87"/>
  <c r="CN85"/>
  <c r="CN83"/>
  <c r="CN81"/>
  <c r="CN79"/>
  <c r="CN77"/>
  <c r="CN72"/>
  <c r="CN70"/>
  <c r="CN68"/>
  <c r="CN66"/>
  <c r="CN64"/>
  <c r="CN62"/>
  <c r="CM105"/>
  <c r="CN25"/>
  <c r="CM103"/>
  <c r="CN23"/>
  <c r="CM101"/>
  <c r="CN21"/>
  <c r="CM99"/>
  <c r="CN19"/>
  <c r="CM97"/>
  <c r="CN17"/>
  <c r="CM95"/>
  <c r="CN15"/>
  <c r="CM93"/>
  <c r="CN13"/>
  <c r="CN26"/>
  <c r="CN42"/>
  <c r="CN88"/>
  <c r="CN56"/>
  <c r="CM104"/>
  <c r="CN24"/>
  <c r="CN58"/>
  <c r="CN74"/>
  <c r="CM90"/>
  <c r="CN10"/>
  <c r="CN73"/>
  <c r="CN41"/>
  <c r="CD86"/>
  <c r="CD84"/>
  <c r="CD82"/>
  <c r="CD80"/>
  <c r="CD78"/>
  <c r="CD76"/>
  <c r="CD39"/>
  <c r="CD37"/>
  <c r="CD35"/>
  <c r="CD33"/>
  <c r="CD31"/>
  <c r="CD29"/>
  <c r="CC102"/>
  <c r="CD22"/>
  <c r="CC100"/>
  <c r="CD20"/>
  <c r="CC98"/>
  <c r="CD18"/>
  <c r="CC96"/>
  <c r="CD16"/>
  <c r="CC94"/>
  <c r="CD14"/>
  <c r="CD12"/>
  <c r="CD57"/>
  <c r="CD55"/>
  <c r="CD53"/>
  <c r="CD51"/>
  <c r="CD49"/>
  <c r="CD47"/>
  <c r="CD45"/>
  <c r="CD40"/>
  <c r="CD38"/>
  <c r="CD36"/>
  <c r="CD34"/>
  <c r="CD32"/>
  <c r="CD30"/>
  <c r="CD28"/>
  <c r="CD71"/>
  <c r="CD69"/>
  <c r="CD67"/>
  <c r="CD65"/>
  <c r="CD63"/>
  <c r="CD61"/>
  <c r="CD54"/>
  <c r="CD52"/>
  <c r="CD50"/>
  <c r="CD48"/>
  <c r="CD46"/>
  <c r="CD44"/>
  <c r="CD89"/>
  <c r="CD87"/>
  <c r="CD85"/>
  <c r="CD83"/>
  <c r="CD81"/>
  <c r="CD79"/>
  <c r="CD77"/>
  <c r="CD72"/>
  <c r="CD70"/>
  <c r="CD68"/>
  <c r="CD66"/>
  <c r="CD64"/>
  <c r="CD62"/>
  <c r="CC105"/>
  <c r="CD25"/>
  <c r="CC103"/>
  <c r="CD23"/>
  <c r="CC101"/>
  <c r="CD21"/>
  <c r="CC99"/>
  <c r="CD19"/>
  <c r="CC97"/>
  <c r="CD17"/>
  <c r="CC95"/>
  <c r="CD15"/>
  <c r="CC93"/>
  <c r="CD13"/>
  <c r="CD26"/>
  <c r="CD42"/>
  <c r="CD88"/>
  <c r="CD56"/>
  <c r="CC104"/>
  <c r="CD24"/>
  <c r="CD58"/>
  <c r="CD74"/>
  <c r="CC90"/>
  <c r="CD10"/>
  <c r="CD73"/>
  <c r="CD41"/>
  <c r="BT86"/>
  <c r="BT84"/>
  <c r="BT82"/>
  <c r="BT80"/>
  <c r="BT78"/>
  <c r="BT76"/>
  <c r="BT39"/>
  <c r="BT37"/>
  <c r="BT35"/>
  <c r="BT33"/>
  <c r="BT31"/>
  <c r="BT29"/>
  <c r="BS102"/>
  <c r="BT22"/>
  <c r="BS100"/>
  <c r="BT20"/>
  <c r="BS98"/>
  <c r="BT18"/>
  <c r="BS96"/>
  <c r="BT16"/>
  <c r="BS94"/>
  <c r="BT14"/>
  <c r="BS92"/>
  <c r="BT12"/>
  <c r="BT57"/>
  <c r="BT55"/>
  <c r="BT53"/>
  <c r="BT51"/>
  <c r="BT49"/>
  <c r="BT47"/>
  <c r="BT45"/>
  <c r="BT40"/>
  <c r="BT38"/>
  <c r="BT36"/>
  <c r="BT34"/>
  <c r="BT32"/>
  <c r="BT30"/>
  <c r="BT28"/>
  <c r="BT71"/>
  <c r="BT69"/>
  <c r="BT67"/>
  <c r="BT65"/>
  <c r="BT63"/>
  <c r="BT61"/>
  <c r="BT54"/>
  <c r="BT52"/>
  <c r="BT50"/>
  <c r="BT48"/>
  <c r="BT46"/>
  <c r="BT44"/>
  <c r="BT89"/>
  <c r="BT87"/>
  <c r="BT85"/>
  <c r="BT83"/>
  <c r="BT81"/>
  <c r="BT79"/>
  <c r="BT77"/>
  <c r="BT72"/>
  <c r="BT70"/>
  <c r="BT68"/>
  <c r="BT66"/>
  <c r="BT64"/>
  <c r="BT62"/>
  <c r="BT60"/>
  <c r="BS105"/>
  <c r="BT25"/>
  <c r="BS103"/>
  <c r="BT23"/>
  <c r="BS101"/>
  <c r="BT21"/>
  <c r="BS99"/>
  <c r="BT19"/>
  <c r="BS97"/>
  <c r="BT17"/>
  <c r="BS95"/>
  <c r="BT15"/>
  <c r="BS93"/>
  <c r="BT13"/>
  <c r="BT58"/>
  <c r="BT74"/>
  <c r="BS90"/>
  <c r="BT10"/>
  <c r="BT73"/>
  <c r="BT41"/>
  <c r="BT26"/>
  <c r="BT42"/>
  <c r="BT88"/>
  <c r="BT56"/>
  <c r="BS104"/>
  <c r="BT24"/>
  <c r="BJ31"/>
  <c r="BJ35"/>
  <c r="BJ39"/>
  <c r="BJ54"/>
  <c r="BJ52"/>
  <c r="BJ50"/>
  <c r="BJ48"/>
  <c r="BJ46"/>
  <c r="BJ44"/>
  <c r="BJ40"/>
  <c r="BI104"/>
  <c r="BJ38"/>
  <c r="BJ36"/>
  <c r="BJ34"/>
  <c r="BJ32"/>
  <c r="BJ30"/>
  <c r="BJ28"/>
  <c r="BJ29"/>
  <c r="BJ33"/>
  <c r="BJ37"/>
  <c r="BJ41"/>
  <c r="BJ86"/>
  <c r="BJ84"/>
  <c r="BJ82"/>
  <c r="BJ80"/>
  <c r="BJ78"/>
  <c r="BJ76"/>
  <c r="BI102"/>
  <c r="BJ22"/>
  <c r="BI100"/>
  <c r="BJ20"/>
  <c r="BI98"/>
  <c r="BJ18"/>
  <c r="BI96"/>
  <c r="BJ16"/>
  <c r="BI94"/>
  <c r="BJ14"/>
  <c r="BI92"/>
  <c r="BJ12"/>
  <c r="BJ87"/>
  <c r="BJ83"/>
  <c r="BJ79"/>
  <c r="BJ72"/>
  <c r="BJ68"/>
  <c r="BJ64"/>
  <c r="BJ60"/>
  <c r="BI103"/>
  <c r="BJ23"/>
  <c r="BI99"/>
  <c r="BJ19"/>
  <c r="BI95"/>
  <c r="BJ15"/>
  <c r="BJ63"/>
  <c r="BJ67"/>
  <c r="BJ71"/>
  <c r="BJ26"/>
  <c r="BL10"/>
  <c r="BI90"/>
  <c r="BJ89"/>
  <c r="BJ85"/>
  <c r="BJ81"/>
  <c r="BJ77"/>
  <c r="BJ70"/>
  <c r="BJ66"/>
  <c r="BJ62"/>
  <c r="BI105"/>
  <c r="BJ25"/>
  <c r="BJ21"/>
  <c r="BI101"/>
  <c r="BJ17"/>
  <c r="BI97"/>
  <c r="BJ13"/>
  <c r="BI93"/>
  <c r="BJ58"/>
  <c r="BJ61"/>
  <c r="BJ65"/>
  <c r="BJ69"/>
  <c r="BJ73"/>
  <c r="BL74"/>
  <c r="BL42"/>
  <c r="AZ87"/>
  <c r="AF87"/>
  <c r="L87"/>
  <c r="AZ85"/>
  <c r="AF85"/>
  <c r="L85"/>
  <c r="AZ83"/>
  <c r="AF83"/>
  <c r="L83"/>
  <c r="AZ81"/>
  <c r="AF81"/>
  <c r="L81"/>
  <c r="AZ79"/>
  <c r="AF79"/>
  <c r="L79"/>
  <c r="AZ77"/>
  <c r="AF77"/>
  <c r="L77"/>
  <c r="V80"/>
  <c r="AZ88"/>
  <c r="AF88"/>
  <c r="L88"/>
  <c r="AZ86"/>
  <c r="AF86"/>
  <c r="L86"/>
  <c r="AZ84"/>
  <c r="AF84"/>
  <c r="L84"/>
  <c r="AZ82"/>
  <c r="AF82"/>
  <c r="L82"/>
  <c r="AZ80"/>
  <c r="AF80"/>
  <c r="L80"/>
  <c r="AZ78"/>
  <c r="AF78"/>
  <c r="L78"/>
  <c r="AZ76"/>
  <c r="AF76"/>
  <c r="L76"/>
  <c r="AF74"/>
  <c r="AP76"/>
  <c r="AP78"/>
  <c r="AP80"/>
  <c r="AP82"/>
  <c r="AP84"/>
  <c r="AP86"/>
  <c r="AP88"/>
  <c r="V78"/>
  <c r="V84"/>
  <c r="V86"/>
  <c r="V88"/>
  <c r="AF89"/>
  <c r="AP74"/>
  <c r="L74"/>
  <c r="AP77"/>
  <c r="AP79"/>
  <c r="AP81"/>
  <c r="AP83"/>
  <c r="AP85"/>
  <c r="AP87"/>
  <c r="AP89"/>
  <c r="V77"/>
  <c r="V79"/>
  <c r="V81"/>
  <c r="V83"/>
  <c r="V85"/>
  <c r="V87"/>
  <c r="V89"/>
  <c r="AZ89"/>
  <c r="L89"/>
  <c r="V74"/>
  <c r="BB74"/>
  <c r="AP61"/>
  <c r="AP63"/>
  <c r="AP65"/>
  <c r="AP67"/>
  <c r="AP69"/>
  <c r="AP71"/>
  <c r="AP73"/>
  <c r="V61"/>
  <c r="V63"/>
  <c r="V65"/>
  <c r="V67"/>
  <c r="V69"/>
  <c r="V71"/>
  <c r="V73"/>
  <c r="AP60"/>
  <c r="AP59" s="1"/>
  <c r="AP62"/>
  <c r="AP64"/>
  <c r="AP66"/>
  <c r="AP68"/>
  <c r="AP70"/>
  <c r="AP72"/>
  <c r="V62"/>
  <c r="V64"/>
  <c r="V66"/>
  <c r="V68"/>
  <c r="V70"/>
  <c r="V72"/>
  <c r="AF73"/>
  <c r="AZ72"/>
  <c r="L72"/>
  <c r="AF71"/>
  <c r="AZ70"/>
  <c r="L70"/>
  <c r="AF69"/>
  <c r="AZ68"/>
  <c r="L68"/>
  <c r="AF67"/>
  <c r="AZ66"/>
  <c r="L66"/>
  <c r="AF65"/>
  <c r="AZ64"/>
  <c r="L64"/>
  <c r="AF63"/>
  <c r="AZ62"/>
  <c r="L62"/>
  <c r="AF61"/>
  <c r="AZ60"/>
  <c r="L60"/>
  <c r="AF58"/>
  <c r="AZ73"/>
  <c r="L73"/>
  <c r="AF72"/>
  <c r="AZ71"/>
  <c r="L71"/>
  <c r="AF70"/>
  <c r="AZ69"/>
  <c r="L69"/>
  <c r="AF68"/>
  <c r="AZ67"/>
  <c r="L67"/>
  <c r="AF66"/>
  <c r="AZ65"/>
  <c r="L65"/>
  <c r="AF64"/>
  <c r="AZ63"/>
  <c r="L63"/>
  <c r="AF62"/>
  <c r="AZ61"/>
  <c r="L61"/>
  <c r="AZ58"/>
  <c r="L58"/>
  <c r="AR58"/>
  <c r="X58"/>
  <c r="AP55"/>
  <c r="AP53"/>
  <c r="AP51"/>
  <c r="AP49"/>
  <c r="AP47"/>
  <c r="AP45"/>
  <c r="V57"/>
  <c r="AP56"/>
  <c r="V55"/>
  <c r="AP54"/>
  <c r="V53"/>
  <c r="AP52"/>
  <c r="V51"/>
  <c r="AP50"/>
  <c r="V49"/>
  <c r="AP48"/>
  <c r="V47"/>
  <c r="AP46"/>
  <c r="V45"/>
  <c r="AP44"/>
  <c r="AP42"/>
  <c r="AZ45"/>
  <c r="AZ47"/>
  <c r="AZ49"/>
  <c r="AZ51"/>
  <c r="AZ53"/>
  <c r="AZ55"/>
  <c r="AZ57"/>
  <c r="AF45"/>
  <c r="AF47"/>
  <c r="AF49"/>
  <c r="AF51"/>
  <c r="AF53"/>
  <c r="AF55"/>
  <c r="AF57"/>
  <c r="L45"/>
  <c r="L47"/>
  <c r="L49"/>
  <c r="L51"/>
  <c r="L53"/>
  <c r="L55"/>
  <c r="L57"/>
  <c r="AH42"/>
  <c r="BB42"/>
  <c r="N42"/>
  <c r="AP57"/>
  <c r="V56"/>
  <c r="V54"/>
  <c r="V52"/>
  <c r="V50"/>
  <c r="V48"/>
  <c r="V46"/>
  <c r="V44"/>
  <c r="V42"/>
  <c r="AZ44"/>
  <c r="AZ46"/>
  <c r="AZ48"/>
  <c r="AZ50"/>
  <c r="AZ52"/>
  <c r="AZ54"/>
  <c r="AZ56"/>
  <c r="AF44"/>
  <c r="AF46"/>
  <c r="AF48"/>
  <c r="AF50"/>
  <c r="AF52"/>
  <c r="AF54"/>
  <c r="AF56"/>
  <c r="L44"/>
  <c r="L46"/>
  <c r="L48"/>
  <c r="L50"/>
  <c r="L52"/>
  <c r="L54"/>
  <c r="L56"/>
  <c r="AZ39"/>
  <c r="AF39"/>
  <c r="L39"/>
  <c r="AZ37"/>
  <c r="AF37"/>
  <c r="L37"/>
  <c r="AZ35"/>
  <c r="AF35"/>
  <c r="L35"/>
  <c r="AZ33"/>
  <c r="AF33"/>
  <c r="L33"/>
  <c r="AZ31"/>
  <c r="AF31"/>
  <c r="L31"/>
  <c r="AZ29"/>
  <c r="L29"/>
  <c r="AZ40"/>
  <c r="AF40"/>
  <c r="L40"/>
  <c r="AZ38"/>
  <c r="AF38"/>
  <c r="L38"/>
  <c r="AZ36"/>
  <c r="AF36"/>
  <c r="L36"/>
  <c r="AZ34"/>
  <c r="AF34"/>
  <c r="L34"/>
  <c r="AZ32"/>
  <c r="AF32"/>
  <c r="L32"/>
  <c r="AZ30"/>
  <c r="AF30"/>
  <c r="L30"/>
  <c r="AZ28"/>
  <c r="AF28"/>
  <c r="L28"/>
  <c r="AZ26"/>
  <c r="L26"/>
  <c r="AP29"/>
  <c r="AP31"/>
  <c r="AP33"/>
  <c r="AP35"/>
  <c r="AP37"/>
  <c r="AP39"/>
  <c r="AP41"/>
  <c r="V29"/>
  <c r="V31"/>
  <c r="V33"/>
  <c r="V35"/>
  <c r="V37"/>
  <c r="V39"/>
  <c r="V41"/>
  <c r="AZ41"/>
  <c r="L41"/>
  <c r="V26"/>
  <c r="AF26"/>
  <c r="AP28"/>
  <c r="AP30"/>
  <c r="AP32"/>
  <c r="AP34"/>
  <c r="AP36"/>
  <c r="AP38"/>
  <c r="AP40"/>
  <c r="V30"/>
  <c r="V32"/>
  <c r="V34"/>
  <c r="V36"/>
  <c r="V38"/>
  <c r="V40"/>
  <c r="AF41"/>
  <c r="AP26"/>
  <c r="W55" i="74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W49"/>
  <c r="W52" s="1"/>
  <c r="V49"/>
  <c r="V52" s="1"/>
  <c r="U49"/>
  <c r="U52" s="1"/>
  <c r="T49"/>
  <c r="T52" s="1"/>
  <c r="S49"/>
  <c r="S52" s="1"/>
  <c r="R49"/>
  <c r="R52" s="1"/>
  <c r="Q49"/>
  <c r="Q52" s="1"/>
  <c r="P49"/>
  <c r="P52" s="1"/>
  <c r="O49"/>
  <c r="O52" s="1"/>
  <c r="N49"/>
  <c r="N52" s="1"/>
  <c r="M49"/>
  <c r="M52" s="1"/>
  <c r="L49"/>
  <c r="L52" s="1"/>
  <c r="K49"/>
  <c r="K52" s="1"/>
  <c r="J49"/>
  <c r="J52" s="1"/>
  <c r="I49"/>
  <c r="I52" s="1"/>
  <c r="H49"/>
  <c r="H52" s="1"/>
  <c r="G49"/>
  <c r="G52" s="1"/>
  <c r="F49"/>
  <c r="F52" s="1"/>
  <c r="E49"/>
  <c r="E52" s="1"/>
  <c r="D49"/>
  <c r="D52" s="1"/>
  <c r="P48"/>
  <c r="K48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W10"/>
  <c r="V10"/>
  <c r="U10"/>
  <c r="T10"/>
  <c r="S10"/>
  <c r="R10"/>
  <c r="Q10"/>
  <c r="P10"/>
  <c r="O10"/>
  <c r="N10"/>
  <c r="M10"/>
  <c r="L10"/>
  <c r="K10"/>
  <c r="X10" s="1"/>
  <c r="J10"/>
  <c r="I10"/>
  <c r="H10"/>
  <c r="G10"/>
  <c r="F10"/>
  <c r="E10"/>
  <c r="D10"/>
  <c r="W9"/>
  <c r="V9"/>
  <c r="U9"/>
  <c r="T9"/>
  <c r="S9"/>
  <c r="R9"/>
  <c r="Q9"/>
  <c r="P9"/>
  <c r="O9"/>
  <c r="N9"/>
  <c r="M9"/>
  <c r="L9"/>
  <c r="K9"/>
  <c r="X9" s="1"/>
  <c r="J9"/>
  <c r="I9"/>
  <c r="H9"/>
  <c r="G9"/>
  <c r="F9"/>
  <c r="E9"/>
  <c r="D9"/>
  <c r="W8"/>
  <c r="V8"/>
  <c r="U8"/>
  <c r="T8"/>
  <c r="S8"/>
  <c r="R8"/>
  <c r="Q8"/>
  <c r="P8"/>
  <c r="O8"/>
  <c r="N8"/>
  <c r="M8"/>
  <c r="L8"/>
  <c r="K8"/>
  <c r="X8" s="1"/>
  <c r="J8"/>
  <c r="I8"/>
  <c r="H8"/>
  <c r="G8"/>
  <c r="F8"/>
  <c r="E8"/>
  <c r="D8"/>
  <c r="W7"/>
  <c r="V7"/>
  <c r="U7"/>
  <c r="T7"/>
  <c r="S7"/>
  <c r="R7"/>
  <c r="Q7"/>
  <c r="P7"/>
  <c r="O7"/>
  <c r="N7"/>
  <c r="M7"/>
  <c r="L7"/>
  <c r="K7"/>
  <c r="X7" s="1"/>
  <c r="J7"/>
  <c r="I7"/>
  <c r="H7"/>
  <c r="G7"/>
  <c r="F7"/>
  <c r="E7"/>
  <c r="D7"/>
  <c r="W49" i="73"/>
  <c r="W52" s="1"/>
  <c r="V49"/>
  <c r="V52" s="1"/>
  <c r="U49"/>
  <c r="U52" s="1"/>
  <c r="T49"/>
  <c r="T52" s="1"/>
  <c r="S49"/>
  <c r="S52" s="1"/>
  <c r="R49"/>
  <c r="R52" s="1"/>
  <c r="Q49"/>
  <c r="Q52" s="1"/>
  <c r="P49"/>
  <c r="P52" s="1"/>
  <c r="O49"/>
  <c r="O52" s="1"/>
  <c r="N49"/>
  <c r="N52" s="1"/>
  <c r="M49"/>
  <c r="M52" s="1"/>
  <c r="L49"/>
  <c r="L52" s="1"/>
  <c r="K49"/>
  <c r="K52" s="1"/>
  <c r="J49"/>
  <c r="J52" s="1"/>
  <c r="I49"/>
  <c r="I52" s="1"/>
  <c r="H49"/>
  <c r="H52" s="1"/>
  <c r="G49"/>
  <c r="G52" s="1"/>
  <c r="F49"/>
  <c r="F52" s="1"/>
  <c r="E49"/>
  <c r="E52" s="1"/>
  <c r="D49"/>
  <c r="P48"/>
  <c r="K48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W39"/>
  <c r="V39"/>
  <c r="V110" s="1"/>
  <c r="U39"/>
  <c r="U110" s="1"/>
  <c r="T39"/>
  <c r="T110" s="1"/>
  <c r="S39"/>
  <c r="R39"/>
  <c r="R110" s="1"/>
  <c r="Q39"/>
  <c r="Q110" s="1"/>
  <c r="P39"/>
  <c r="P110" s="1"/>
  <c r="O39"/>
  <c r="N39"/>
  <c r="N110" s="1"/>
  <c r="M39"/>
  <c r="M110" s="1"/>
  <c r="L39"/>
  <c r="L110" s="1"/>
  <c r="K39"/>
  <c r="J39"/>
  <c r="J110" s="1"/>
  <c r="I39"/>
  <c r="I110" s="1"/>
  <c r="H39"/>
  <c r="H110" s="1"/>
  <c r="G39"/>
  <c r="F39"/>
  <c r="F110" s="1"/>
  <c r="E39"/>
  <c r="E110" s="1"/>
  <c r="D39"/>
  <c r="D110" s="1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W24"/>
  <c r="W105" s="1"/>
  <c r="V24"/>
  <c r="U24"/>
  <c r="U106" s="1"/>
  <c r="T24"/>
  <c r="S24"/>
  <c r="S106" s="1"/>
  <c r="R24"/>
  <c r="Q24"/>
  <c r="Q106" s="1"/>
  <c r="P24"/>
  <c r="O24"/>
  <c r="O105" s="1"/>
  <c r="N24"/>
  <c r="M24"/>
  <c r="M106" s="1"/>
  <c r="L24"/>
  <c r="K24"/>
  <c r="K106" s="1"/>
  <c r="J24"/>
  <c r="I24"/>
  <c r="I106" s="1"/>
  <c r="H24"/>
  <c r="G24"/>
  <c r="G105" s="1"/>
  <c r="F24"/>
  <c r="E24"/>
  <c r="E106" s="1"/>
  <c r="D24"/>
  <c r="W23"/>
  <c r="W103" s="1"/>
  <c r="V23"/>
  <c r="U23"/>
  <c r="U104" s="1"/>
  <c r="T23"/>
  <c r="S23"/>
  <c r="S104" s="1"/>
  <c r="R23"/>
  <c r="Q23"/>
  <c r="Q104" s="1"/>
  <c r="P23"/>
  <c r="O23"/>
  <c r="O103" s="1"/>
  <c r="N23"/>
  <c r="M23"/>
  <c r="M104" s="1"/>
  <c r="L23"/>
  <c r="K23"/>
  <c r="K104" s="1"/>
  <c r="J23"/>
  <c r="I23"/>
  <c r="I104" s="1"/>
  <c r="H23"/>
  <c r="G23"/>
  <c r="G103" s="1"/>
  <c r="F23"/>
  <c r="E23"/>
  <c r="E104" s="1"/>
  <c r="D23"/>
  <c r="W10"/>
  <c r="V10"/>
  <c r="U10"/>
  <c r="T10"/>
  <c r="S10"/>
  <c r="R10"/>
  <c r="Q10"/>
  <c r="P10"/>
  <c r="O10"/>
  <c r="N10"/>
  <c r="M10"/>
  <c r="L10"/>
  <c r="K10"/>
  <c r="X10" s="1"/>
  <c r="J10"/>
  <c r="I10"/>
  <c r="H10"/>
  <c r="G10"/>
  <c r="F10"/>
  <c r="E10"/>
  <c r="D10"/>
  <c r="W9"/>
  <c r="V9"/>
  <c r="U9"/>
  <c r="T9"/>
  <c r="S9"/>
  <c r="R9"/>
  <c r="Q9"/>
  <c r="P9"/>
  <c r="O9"/>
  <c r="N9"/>
  <c r="M9"/>
  <c r="L9"/>
  <c r="K9"/>
  <c r="X9" s="1"/>
  <c r="J9"/>
  <c r="I9"/>
  <c r="H9"/>
  <c r="G9"/>
  <c r="F9"/>
  <c r="E9"/>
  <c r="D9"/>
  <c r="W8"/>
  <c r="V8"/>
  <c r="U8"/>
  <c r="T8"/>
  <c r="S8"/>
  <c r="R8"/>
  <c r="Q8"/>
  <c r="P8"/>
  <c r="O8"/>
  <c r="N8"/>
  <c r="M8"/>
  <c r="L8"/>
  <c r="K8"/>
  <c r="X8" s="1"/>
  <c r="J8"/>
  <c r="I8"/>
  <c r="H8"/>
  <c r="G8"/>
  <c r="F8"/>
  <c r="E8"/>
  <c r="D8"/>
  <c r="W7"/>
  <c r="V7"/>
  <c r="U7"/>
  <c r="T7"/>
  <c r="S7"/>
  <c r="R7"/>
  <c r="Q7"/>
  <c r="P7"/>
  <c r="O7"/>
  <c r="N7"/>
  <c r="M7"/>
  <c r="L7"/>
  <c r="K7"/>
  <c r="X7" s="1"/>
  <c r="J7"/>
  <c r="I7"/>
  <c r="H7"/>
  <c r="G7"/>
  <c r="F7"/>
  <c r="E7"/>
  <c r="D7"/>
  <c r="AI60" i="62" l="1"/>
  <c r="AF60"/>
  <c r="HN44"/>
  <c r="HM92"/>
  <c r="JB28"/>
  <c r="JA92"/>
  <c r="JU92"/>
  <c r="JV12"/>
  <c r="AE93"/>
  <c r="AF29"/>
  <c r="TY76"/>
  <c r="TV76"/>
  <c r="EL93"/>
  <c r="GJ75"/>
  <c r="GJ43"/>
  <c r="HX75"/>
  <c r="IH43"/>
  <c r="JV75"/>
  <c r="JV104"/>
  <c r="KZ100"/>
  <c r="LT99"/>
  <c r="PP104"/>
  <c r="PP94"/>
  <c r="PP102"/>
  <c r="UF104"/>
  <c r="VJ99"/>
  <c r="Y60"/>
  <c r="LT43"/>
  <c r="SH92"/>
  <c r="SH96"/>
  <c r="SH100"/>
  <c r="E63" i="73"/>
  <c r="I63"/>
  <c r="M63"/>
  <c r="Q63"/>
  <c r="U63"/>
  <c r="E64"/>
  <c r="I64"/>
  <c r="M64"/>
  <c r="Q64"/>
  <c r="U64"/>
  <c r="E65"/>
  <c r="I65"/>
  <c r="M65"/>
  <c r="Q65"/>
  <c r="U65"/>
  <c r="E66"/>
  <c r="I66"/>
  <c r="M66"/>
  <c r="Q66"/>
  <c r="U66"/>
  <c r="E67"/>
  <c r="I67"/>
  <c r="M67"/>
  <c r="Q67"/>
  <c r="U67"/>
  <c r="E68"/>
  <c r="I68"/>
  <c r="M68"/>
  <c r="Q68"/>
  <c r="U68"/>
  <c r="E69"/>
  <c r="I69"/>
  <c r="M69"/>
  <c r="Q69"/>
  <c r="U69"/>
  <c r="E70"/>
  <c r="I70"/>
  <c r="M70"/>
  <c r="Q70"/>
  <c r="U70"/>
  <c r="E81"/>
  <c r="I81"/>
  <c r="M81"/>
  <c r="Q81"/>
  <c r="U81"/>
  <c r="E82"/>
  <c r="I82"/>
  <c r="M82"/>
  <c r="Q82"/>
  <c r="U82"/>
  <c r="E83"/>
  <c r="I83"/>
  <c r="M83"/>
  <c r="Q83"/>
  <c r="U83"/>
  <c r="E84"/>
  <c r="I84"/>
  <c r="M84"/>
  <c r="Q84"/>
  <c r="U84"/>
  <c r="E85"/>
  <c r="I85"/>
  <c r="M85"/>
  <c r="Q85"/>
  <c r="U85"/>
  <c r="E86"/>
  <c r="I86"/>
  <c r="M86"/>
  <c r="Q86"/>
  <c r="U86"/>
  <c r="E87"/>
  <c r="I87"/>
  <c r="M87"/>
  <c r="Q87"/>
  <c r="U87"/>
  <c r="E88"/>
  <c r="I88"/>
  <c r="M88"/>
  <c r="Q88"/>
  <c r="U88"/>
  <c r="E99"/>
  <c r="I99"/>
  <c r="M99"/>
  <c r="Q99"/>
  <c r="U99"/>
  <c r="G100"/>
  <c r="O100"/>
  <c r="W100"/>
  <c r="K101"/>
  <c r="S101"/>
  <c r="G102"/>
  <c r="O102"/>
  <c r="W102"/>
  <c r="K103"/>
  <c r="S103"/>
  <c r="G104"/>
  <c r="O104"/>
  <c r="W104"/>
  <c r="K105"/>
  <c r="S105"/>
  <c r="G106"/>
  <c r="O106"/>
  <c r="W106"/>
  <c r="G63"/>
  <c r="K63"/>
  <c r="O63"/>
  <c r="S63"/>
  <c r="W63"/>
  <c r="G64"/>
  <c r="K64"/>
  <c r="O64"/>
  <c r="S64"/>
  <c r="W64"/>
  <c r="G65"/>
  <c r="K65"/>
  <c r="O65"/>
  <c r="S65"/>
  <c r="W65"/>
  <c r="G66"/>
  <c r="K66"/>
  <c r="O66"/>
  <c r="S66"/>
  <c r="W66"/>
  <c r="G67"/>
  <c r="K67"/>
  <c r="O67"/>
  <c r="S67"/>
  <c r="W67"/>
  <c r="G68"/>
  <c r="K68"/>
  <c r="O68"/>
  <c r="S68"/>
  <c r="W68"/>
  <c r="G69"/>
  <c r="K69"/>
  <c r="O69"/>
  <c r="S69"/>
  <c r="W69"/>
  <c r="G70"/>
  <c r="K70"/>
  <c r="O70"/>
  <c r="S70"/>
  <c r="W70"/>
  <c r="G81"/>
  <c r="K81"/>
  <c r="O81"/>
  <c r="S81"/>
  <c r="W81"/>
  <c r="G82"/>
  <c r="K82"/>
  <c r="O82"/>
  <c r="S82"/>
  <c r="W82"/>
  <c r="G83"/>
  <c r="K83"/>
  <c r="O83"/>
  <c r="S83"/>
  <c r="W83"/>
  <c r="G84"/>
  <c r="K84"/>
  <c r="O84"/>
  <c r="S84"/>
  <c r="W84"/>
  <c r="G85"/>
  <c r="K85"/>
  <c r="O85"/>
  <c r="S85"/>
  <c r="W85"/>
  <c r="G86"/>
  <c r="K86"/>
  <c r="O86"/>
  <c r="S86"/>
  <c r="W86"/>
  <c r="G87"/>
  <c r="K87"/>
  <c r="O87"/>
  <c r="S87"/>
  <c r="W87"/>
  <c r="G88"/>
  <c r="K88"/>
  <c r="O88"/>
  <c r="S88"/>
  <c r="W88"/>
  <c r="G99"/>
  <c r="K99"/>
  <c r="O99"/>
  <c r="S99"/>
  <c r="W99"/>
  <c r="K100"/>
  <c r="S100"/>
  <c r="G101"/>
  <c r="O101"/>
  <c r="W101"/>
  <c r="K102"/>
  <c r="S102"/>
  <c r="VI92" i="62"/>
  <c r="VM60"/>
  <c r="VJ60"/>
  <c r="UY92"/>
  <c r="UZ28"/>
  <c r="UP44"/>
  <c r="UO92"/>
  <c r="PI42"/>
  <c r="MQ42"/>
  <c r="AS42"/>
  <c r="BC42"/>
  <c r="VC61"/>
  <c r="SA61"/>
  <c r="US61"/>
  <c r="RQ61"/>
  <c r="PI61"/>
  <c r="NU61"/>
  <c r="LC61"/>
  <c r="IA61"/>
  <c r="EY61"/>
  <c r="BW61"/>
  <c r="NA61"/>
  <c r="JY61"/>
  <c r="GW61"/>
  <c r="DU61"/>
  <c r="AS61"/>
  <c r="QM65"/>
  <c r="MQ65"/>
  <c r="AI65"/>
  <c r="CG65"/>
  <c r="QM69"/>
  <c r="MQ69"/>
  <c r="AI69"/>
  <c r="CG69"/>
  <c r="TO73"/>
  <c r="OO73"/>
  <c r="DK73"/>
  <c r="FI73"/>
  <c r="TY66"/>
  <c r="QW66"/>
  <c r="NU66"/>
  <c r="KS66"/>
  <c r="HQ66"/>
  <c r="EO66"/>
  <c r="BM66"/>
  <c r="VC72"/>
  <c r="SA72"/>
  <c r="OY72"/>
  <c r="LW72"/>
  <c r="IU72"/>
  <c r="FS72"/>
  <c r="CQ72"/>
  <c r="O72"/>
  <c r="QC58"/>
  <c r="QM58"/>
  <c r="NA58"/>
  <c r="GW58"/>
  <c r="AS58"/>
  <c r="IA58"/>
  <c r="BW58"/>
  <c r="EE86"/>
  <c r="SK81"/>
  <c r="PS81"/>
  <c r="DU81"/>
  <c r="EE81"/>
  <c r="QC77"/>
  <c r="NK77"/>
  <c r="BM77"/>
  <c r="BW77"/>
  <c r="UF75"/>
  <c r="UF105"/>
  <c r="UF97"/>
  <c r="TB104"/>
  <c r="SR94"/>
  <c r="SQ93"/>
  <c r="TO53"/>
  <c r="TY60"/>
  <c r="QW60"/>
  <c r="LM60"/>
  <c r="HQ60"/>
  <c r="BW60"/>
  <c r="RG62"/>
  <c r="UI64"/>
  <c r="OE64"/>
  <c r="IA64"/>
  <c r="BW64"/>
  <c r="HG70"/>
  <c r="HQ84"/>
  <c r="HQ83"/>
  <c r="VM79"/>
  <c r="GW79"/>
  <c r="VC76"/>
  <c r="NK76"/>
  <c r="NA76"/>
  <c r="DK76"/>
  <c r="KS76"/>
  <c r="CG76"/>
  <c r="SH103"/>
  <c r="SH75"/>
  <c r="RN60"/>
  <c r="RM92"/>
  <c r="RC92"/>
  <c r="RD60"/>
  <c r="QS92"/>
  <c r="QT28"/>
  <c r="QT76"/>
  <c r="QW76"/>
  <c r="QM60"/>
  <c r="WD63"/>
  <c r="WD60"/>
  <c r="IA53"/>
  <c r="LC63"/>
  <c r="VW67"/>
  <c r="US60"/>
  <c r="TE60"/>
  <c r="RQ60"/>
  <c r="PI60"/>
  <c r="MQ60"/>
  <c r="KI60"/>
  <c r="IK60"/>
  <c r="GM60"/>
  <c r="DK60"/>
  <c r="BC60"/>
  <c r="O60"/>
  <c r="LC62"/>
  <c r="VW64"/>
  <c r="SU64"/>
  <c r="PS64"/>
  <c r="MQ64"/>
  <c r="JO64"/>
  <c r="GM64"/>
  <c r="DK64"/>
  <c r="AI64"/>
  <c r="NK70"/>
  <c r="BC70"/>
  <c r="PS85"/>
  <c r="QC83"/>
  <c r="NK83"/>
  <c r="BM83"/>
  <c r="BW83"/>
  <c r="PI79"/>
  <c r="MQ79"/>
  <c r="AS79"/>
  <c r="BC79"/>
  <c r="TO76"/>
  <c r="OY76"/>
  <c r="VM76"/>
  <c r="SK76"/>
  <c r="PI76"/>
  <c r="KI76"/>
  <c r="EY76"/>
  <c r="BW76"/>
  <c r="MG76"/>
  <c r="JE76"/>
  <c r="DU76"/>
  <c r="AS76"/>
  <c r="QJ76"/>
  <c r="QM76"/>
  <c r="QJ60"/>
  <c r="WD64"/>
  <c r="HQ53"/>
  <c r="BC57"/>
  <c r="JY63"/>
  <c r="MG67"/>
  <c r="BW67"/>
  <c r="SU71"/>
  <c r="LC71"/>
  <c r="VW60"/>
  <c r="VC60"/>
  <c r="UI60"/>
  <c r="TO60"/>
  <c r="SU60"/>
  <c r="SA60"/>
  <c r="RG60"/>
  <c r="OO60"/>
  <c r="NA60"/>
  <c r="MG60"/>
  <c r="LC60"/>
  <c r="JY60"/>
  <c r="JE60"/>
  <c r="IA60"/>
  <c r="GW60"/>
  <c r="EO60"/>
  <c r="DU60"/>
  <c r="DA60"/>
  <c r="BM60"/>
  <c r="AS60"/>
  <c r="UI62"/>
  <c r="OE62"/>
  <c r="IA62"/>
  <c r="BW62"/>
  <c r="VC64"/>
  <c r="TO64"/>
  <c r="SA64"/>
  <c r="QM64"/>
  <c r="OY64"/>
  <c r="NK64"/>
  <c r="LW64"/>
  <c r="KI64"/>
  <c r="IU64"/>
  <c r="HG64"/>
  <c r="FS64"/>
  <c r="EE64"/>
  <c r="CQ64"/>
  <c r="BC64"/>
  <c r="O64"/>
  <c r="QM70"/>
  <c r="KI70"/>
  <c r="EE70"/>
  <c r="TY89"/>
  <c r="VM88"/>
  <c r="EE85"/>
  <c r="TE83"/>
  <c r="NA83"/>
  <c r="QM83"/>
  <c r="KS83"/>
  <c r="EO83"/>
  <c r="LC83"/>
  <c r="EY83"/>
  <c r="WD83"/>
  <c r="SK79"/>
  <c r="VW79"/>
  <c r="PS79"/>
  <c r="JY79"/>
  <c r="DU79"/>
  <c r="KI79"/>
  <c r="EE79"/>
  <c r="VW76"/>
  <c r="UI76"/>
  <c r="SU76"/>
  <c r="RG76"/>
  <c r="PS76"/>
  <c r="OE76"/>
  <c r="MQ76"/>
  <c r="US76"/>
  <c r="TE76"/>
  <c r="RQ76"/>
  <c r="QC76"/>
  <c r="OO76"/>
  <c r="LC76"/>
  <c r="JO76"/>
  <c r="GM76"/>
  <c r="EE76"/>
  <c r="CQ76"/>
  <c r="BC76"/>
  <c r="O76"/>
  <c r="LM76"/>
  <c r="JY76"/>
  <c r="IK76"/>
  <c r="GW76"/>
  <c r="DA76"/>
  <c r="BM76"/>
  <c r="QC60"/>
  <c r="PZ60"/>
  <c r="PS60"/>
  <c r="PO92"/>
  <c r="PP60"/>
  <c r="OY60"/>
  <c r="OV60"/>
  <c r="OV75"/>
  <c r="WC46"/>
  <c r="Y46" s="1"/>
  <c r="NR76"/>
  <c r="NU76"/>
  <c r="NR60"/>
  <c r="NU60"/>
  <c r="NQ92"/>
  <c r="NK60"/>
  <c r="NH60"/>
  <c r="WC51"/>
  <c r="O51" s="1"/>
  <c r="MM92"/>
  <c r="MN28"/>
  <c r="WC56"/>
  <c r="LT76"/>
  <c r="LW76"/>
  <c r="LW60"/>
  <c r="LT60"/>
  <c r="LT75"/>
  <c r="LJ28"/>
  <c r="LI92"/>
  <c r="KS60"/>
  <c r="KP60"/>
  <c r="KE92"/>
  <c r="KF28"/>
  <c r="JK92"/>
  <c r="JL28"/>
  <c r="WC54"/>
  <c r="IU76"/>
  <c r="IR76"/>
  <c r="IU60"/>
  <c r="IR60"/>
  <c r="WC52"/>
  <c r="WD52" s="1"/>
  <c r="HX44"/>
  <c r="HX43" s="1"/>
  <c r="HW92"/>
  <c r="HG76"/>
  <c r="HD76"/>
  <c r="HG60"/>
  <c r="HD60"/>
  <c r="HC93"/>
  <c r="WD66"/>
  <c r="WD72"/>
  <c r="WC28"/>
  <c r="Y28" s="1"/>
  <c r="SK42"/>
  <c r="VW42"/>
  <c r="PS42"/>
  <c r="JY42"/>
  <c r="DU42"/>
  <c r="KI42"/>
  <c r="EE42"/>
  <c r="VW61"/>
  <c r="UI61"/>
  <c r="SU61"/>
  <c r="RG61"/>
  <c r="VM61"/>
  <c r="TY61"/>
  <c r="SK61"/>
  <c r="QW61"/>
  <c r="PS61"/>
  <c r="OY61"/>
  <c r="OE61"/>
  <c r="NK61"/>
  <c r="LW61"/>
  <c r="KI61"/>
  <c r="IU61"/>
  <c r="HG61"/>
  <c r="FS61"/>
  <c r="EE61"/>
  <c r="CQ61"/>
  <c r="BC61"/>
  <c r="O61"/>
  <c r="MG61"/>
  <c r="KS61"/>
  <c r="JE61"/>
  <c r="HQ61"/>
  <c r="GC61"/>
  <c r="EO61"/>
  <c r="DA61"/>
  <c r="BM61"/>
  <c r="TO65"/>
  <c r="TE65"/>
  <c r="OO65"/>
  <c r="JO65"/>
  <c r="DK65"/>
  <c r="LM65"/>
  <c r="FI65"/>
  <c r="TO69"/>
  <c r="TE69"/>
  <c r="OO69"/>
  <c r="JO69"/>
  <c r="DK69"/>
  <c r="LM69"/>
  <c r="FI69"/>
  <c r="QM73"/>
  <c r="QC73"/>
  <c r="MQ73"/>
  <c r="GM73"/>
  <c r="AI73"/>
  <c r="IK73"/>
  <c r="CG73"/>
  <c r="US66"/>
  <c r="TE66"/>
  <c r="RQ66"/>
  <c r="QC66"/>
  <c r="OO66"/>
  <c r="NA66"/>
  <c r="LM66"/>
  <c r="JY66"/>
  <c r="IK66"/>
  <c r="GW66"/>
  <c r="FI66"/>
  <c r="DU66"/>
  <c r="CG66"/>
  <c r="AS66"/>
  <c r="VW72"/>
  <c r="UI72"/>
  <c r="SU72"/>
  <c r="RG72"/>
  <c r="PS72"/>
  <c r="OE72"/>
  <c r="MQ72"/>
  <c r="LC72"/>
  <c r="JO72"/>
  <c r="IA72"/>
  <c r="GM72"/>
  <c r="EY72"/>
  <c r="DK72"/>
  <c r="BW72"/>
  <c r="AI72"/>
  <c r="US58"/>
  <c r="RQ58"/>
  <c r="VC58"/>
  <c r="SA58"/>
  <c r="PI58"/>
  <c r="NU58"/>
  <c r="LM58"/>
  <c r="IK58"/>
  <c r="FI58"/>
  <c r="CG58"/>
  <c r="MQ58"/>
  <c r="JO58"/>
  <c r="GM58"/>
  <c r="DK58"/>
  <c r="AI58"/>
  <c r="TO86"/>
  <c r="VW82"/>
  <c r="VM81"/>
  <c r="PI81"/>
  <c r="SU81"/>
  <c r="MQ81"/>
  <c r="GW81"/>
  <c r="AS81"/>
  <c r="HG81"/>
  <c r="BC81"/>
  <c r="KI78"/>
  <c r="TE77"/>
  <c r="NA77"/>
  <c r="QM77"/>
  <c r="KS77"/>
  <c r="EO77"/>
  <c r="LC77"/>
  <c r="EY77"/>
  <c r="WD77"/>
  <c r="GJ105"/>
  <c r="GJ99"/>
  <c r="GC76"/>
  <c r="FZ76"/>
  <c r="FY92"/>
  <c r="GC60"/>
  <c r="FZ60"/>
  <c r="FP76"/>
  <c r="FS76"/>
  <c r="FS60"/>
  <c r="FP60"/>
  <c r="FI76"/>
  <c r="FF76"/>
  <c r="FE92"/>
  <c r="FI60"/>
  <c r="FF60"/>
  <c r="EY60"/>
  <c r="EU92"/>
  <c r="EV60"/>
  <c r="EL76"/>
  <c r="EL75" s="1"/>
  <c r="EO76"/>
  <c r="EL43"/>
  <c r="CM92"/>
  <c r="CQ60"/>
  <c r="CN60"/>
  <c r="CG60"/>
  <c r="CC92"/>
  <c r="CD60"/>
  <c r="BJ104"/>
  <c r="BJ43"/>
  <c r="AP105"/>
  <c r="WC47"/>
  <c r="WD47" s="1"/>
  <c r="QC53"/>
  <c r="NK53"/>
  <c r="BM53"/>
  <c r="V76"/>
  <c r="TO87"/>
  <c r="IA87"/>
  <c r="QW86"/>
  <c r="FI86"/>
  <c r="TE82"/>
  <c r="HQ82"/>
  <c r="TY81"/>
  <c r="QW81"/>
  <c r="NU81"/>
  <c r="UI81"/>
  <c r="RG81"/>
  <c r="OE81"/>
  <c r="LM81"/>
  <c r="IK81"/>
  <c r="FI81"/>
  <c r="CG81"/>
  <c r="LW81"/>
  <c r="IU81"/>
  <c r="FS81"/>
  <c r="CQ81"/>
  <c r="O81"/>
  <c r="NK78"/>
  <c r="LM78"/>
  <c r="US77"/>
  <c r="RQ77"/>
  <c r="OO77"/>
  <c r="VC77"/>
  <c r="SA77"/>
  <c r="OY77"/>
  <c r="MG77"/>
  <c r="JE77"/>
  <c r="GC77"/>
  <c r="DA77"/>
  <c r="Y77"/>
  <c r="JO77"/>
  <c r="GM77"/>
  <c r="DK77"/>
  <c r="AI77"/>
  <c r="VZ43"/>
  <c r="WA44"/>
  <c r="WC44" s="1"/>
  <c r="WD44" s="1"/>
  <c r="WC50"/>
  <c r="Y50" s="1"/>
  <c r="WC48"/>
  <c r="WD48" s="1"/>
  <c r="WC45"/>
  <c r="WD45" s="1"/>
  <c r="VT12"/>
  <c r="VT92" s="1"/>
  <c r="VS92"/>
  <c r="TV12"/>
  <c r="TU92"/>
  <c r="TK92"/>
  <c r="TL12"/>
  <c r="TB12"/>
  <c r="TB11" s="1"/>
  <c r="TA92"/>
  <c r="SR12"/>
  <c r="SQ92"/>
  <c r="RW92"/>
  <c r="RX12"/>
  <c r="QJ12"/>
  <c r="QI92"/>
  <c r="PY92"/>
  <c r="PZ12"/>
  <c r="PP11"/>
  <c r="OV12"/>
  <c r="OU92"/>
  <c r="WC14"/>
  <c r="NG92"/>
  <c r="NH12"/>
  <c r="WC19"/>
  <c r="WC24"/>
  <c r="MC92"/>
  <c r="MD12"/>
  <c r="LT12"/>
  <c r="LS92"/>
  <c r="KZ12"/>
  <c r="KZ92" s="1"/>
  <c r="KY92"/>
  <c r="KP12"/>
  <c r="KO92"/>
  <c r="WC22"/>
  <c r="IR12"/>
  <c r="IR92" s="1"/>
  <c r="IQ92"/>
  <c r="WC20"/>
  <c r="AI20" s="1"/>
  <c r="HD12"/>
  <c r="HC92"/>
  <c r="FO92"/>
  <c r="FP12"/>
  <c r="EL12"/>
  <c r="EL11" s="1"/>
  <c r="EK92"/>
  <c r="DG92"/>
  <c r="DH12"/>
  <c r="AZ11"/>
  <c r="AF12"/>
  <c r="AF11" s="1"/>
  <c r="AE92"/>
  <c r="WC15"/>
  <c r="AI15" s="1"/>
  <c r="V12"/>
  <c r="U92"/>
  <c r="Y13"/>
  <c r="BC13"/>
  <c r="CQ13"/>
  <c r="EE13"/>
  <c r="FS13"/>
  <c r="HG13"/>
  <c r="IU13"/>
  <c r="KI13"/>
  <c r="LW13"/>
  <c r="NK13"/>
  <c r="OY13"/>
  <c r="QM13"/>
  <c r="SA13"/>
  <c r="TO13"/>
  <c r="VC13"/>
  <c r="AI13"/>
  <c r="BW13"/>
  <c r="DK13"/>
  <c r="EY13"/>
  <c r="GM13"/>
  <c r="IA13"/>
  <c r="JO13"/>
  <c r="LC13"/>
  <c r="MQ13"/>
  <c r="OE13"/>
  <c r="PS13"/>
  <c r="RG13"/>
  <c r="SU13"/>
  <c r="UI13"/>
  <c r="VW13"/>
  <c r="WD13"/>
  <c r="WC16"/>
  <c r="VZ11"/>
  <c r="WA12"/>
  <c r="WC18"/>
  <c r="AI18" s="1"/>
  <c r="WC12"/>
  <c r="VJ93"/>
  <c r="VJ104"/>
  <c r="UZ104"/>
  <c r="UP104"/>
  <c r="RG89"/>
  <c r="FS89"/>
  <c r="KS88"/>
  <c r="SK85"/>
  <c r="DU85"/>
  <c r="TE84"/>
  <c r="US83"/>
  <c r="RQ83"/>
  <c r="OO83"/>
  <c r="VC83"/>
  <c r="SA83"/>
  <c r="OY83"/>
  <c r="MG83"/>
  <c r="JE83"/>
  <c r="GC83"/>
  <c r="DA83"/>
  <c r="Y83"/>
  <c r="JO83"/>
  <c r="GM83"/>
  <c r="DK83"/>
  <c r="AI83"/>
  <c r="QC80"/>
  <c r="TY79"/>
  <c r="QW79"/>
  <c r="NU79"/>
  <c r="UI79"/>
  <c r="RG79"/>
  <c r="OE79"/>
  <c r="LM79"/>
  <c r="IK79"/>
  <c r="FI79"/>
  <c r="CG79"/>
  <c r="LW79"/>
  <c r="IU79"/>
  <c r="FS79"/>
  <c r="CQ79"/>
  <c r="O79"/>
  <c r="QC87"/>
  <c r="NK87"/>
  <c r="BM87"/>
  <c r="BW87"/>
  <c r="NK86"/>
  <c r="KI86"/>
  <c r="LM86"/>
  <c r="WD86"/>
  <c r="PS82"/>
  <c r="NA82"/>
  <c r="AI82"/>
  <c r="BM82"/>
  <c r="US81"/>
  <c r="TE81"/>
  <c r="RQ81"/>
  <c r="QC81"/>
  <c r="OO81"/>
  <c r="NA81"/>
  <c r="VC81"/>
  <c r="TO81"/>
  <c r="SA81"/>
  <c r="QM81"/>
  <c r="OY81"/>
  <c r="NK81"/>
  <c r="MG81"/>
  <c r="KS81"/>
  <c r="JE81"/>
  <c r="HQ81"/>
  <c r="GC81"/>
  <c r="EO81"/>
  <c r="DA81"/>
  <c r="BM81"/>
  <c r="Y81"/>
  <c r="LC81"/>
  <c r="JO81"/>
  <c r="IA81"/>
  <c r="GM81"/>
  <c r="EY81"/>
  <c r="DK81"/>
  <c r="BW81"/>
  <c r="AI81"/>
  <c r="TO78"/>
  <c r="QW78"/>
  <c r="EE78"/>
  <c r="FI78"/>
  <c r="VM77"/>
  <c r="TY77"/>
  <c r="SK77"/>
  <c r="QW77"/>
  <c r="PI77"/>
  <c r="NU77"/>
  <c r="VW77"/>
  <c r="UI77"/>
  <c r="SU77"/>
  <c r="RG77"/>
  <c r="PS77"/>
  <c r="OE77"/>
  <c r="MQ77"/>
  <c r="LM77"/>
  <c r="JY77"/>
  <c r="IK77"/>
  <c r="GW77"/>
  <c r="FI77"/>
  <c r="DU77"/>
  <c r="CG77"/>
  <c r="AS77"/>
  <c r="LW77"/>
  <c r="KI77"/>
  <c r="IU77"/>
  <c r="HG77"/>
  <c r="FS77"/>
  <c r="EE77"/>
  <c r="CQ77"/>
  <c r="BC77"/>
  <c r="TL104"/>
  <c r="TB75"/>
  <c r="NU89"/>
  <c r="KS89"/>
  <c r="LW89"/>
  <c r="O89"/>
  <c r="JO88"/>
  <c r="VW85"/>
  <c r="JY85"/>
  <c r="KI85"/>
  <c r="VW84"/>
  <c r="GM84"/>
  <c r="VM83"/>
  <c r="TY83"/>
  <c r="SK83"/>
  <c r="QW83"/>
  <c r="PI83"/>
  <c r="NU83"/>
  <c r="VW83"/>
  <c r="UI83"/>
  <c r="SU83"/>
  <c r="RG83"/>
  <c r="PS83"/>
  <c r="OE83"/>
  <c r="MQ83"/>
  <c r="LM83"/>
  <c r="JY83"/>
  <c r="IK83"/>
  <c r="GW83"/>
  <c r="FI83"/>
  <c r="DU83"/>
  <c r="CG83"/>
  <c r="AS83"/>
  <c r="LW83"/>
  <c r="KI83"/>
  <c r="IU83"/>
  <c r="HG83"/>
  <c r="FS83"/>
  <c r="EE83"/>
  <c r="CQ83"/>
  <c r="BC83"/>
  <c r="SU80"/>
  <c r="DK80"/>
  <c r="US79"/>
  <c r="TE79"/>
  <c r="RQ79"/>
  <c r="QC79"/>
  <c r="OO79"/>
  <c r="NA79"/>
  <c r="VC79"/>
  <c r="TO79"/>
  <c r="SA79"/>
  <c r="QM79"/>
  <c r="OY79"/>
  <c r="NK79"/>
  <c r="MG79"/>
  <c r="KS79"/>
  <c r="JE79"/>
  <c r="HQ79"/>
  <c r="GC79"/>
  <c r="EO79"/>
  <c r="DA79"/>
  <c r="BM79"/>
  <c r="Y79"/>
  <c r="LC79"/>
  <c r="JO79"/>
  <c r="IA79"/>
  <c r="GM79"/>
  <c r="EY79"/>
  <c r="DK79"/>
  <c r="BW79"/>
  <c r="AI79"/>
  <c r="RN104"/>
  <c r="QJ104"/>
  <c r="PZ104"/>
  <c r="QW89"/>
  <c r="UI89"/>
  <c r="OE89"/>
  <c r="HQ89"/>
  <c r="BM89"/>
  <c r="IU89"/>
  <c r="CQ89"/>
  <c r="SU88"/>
  <c r="PI88"/>
  <c r="DK88"/>
  <c r="EO88"/>
  <c r="VM85"/>
  <c r="PI85"/>
  <c r="SU85"/>
  <c r="MQ85"/>
  <c r="GW85"/>
  <c r="AS85"/>
  <c r="HG85"/>
  <c r="BC85"/>
  <c r="PS84"/>
  <c r="NA84"/>
  <c r="AI84"/>
  <c r="BM84"/>
  <c r="MQ80"/>
  <c r="JO80"/>
  <c r="KS80"/>
  <c r="EO80"/>
  <c r="TE87"/>
  <c r="NA87"/>
  <c r="QM87"/>
  <c r="KS87"/>
  <c r="EO87"/>
  <c r="LC87"/>
  <c r="EY87"/>
  <c r="WD87"/>
  <c r="QM86"/>
  <c r="TY86"/>
  <c r="NU86"/>
  <c r="HG86"/>
  <c r="BC86"/>
  <c r="IK86"/>
  <c r="CG86"/>
  <c r="SU82"/>
  <c r="MQ82"/>
  <c r="QC82"/>
  <c r="JO82"/>
  <c r="DK82"/>
  <c r="KS82"/>
  <c r="EO82"/>
  <c r="QM78"/>
  <c r="TY78"/>
  <c r="NU78"/>
  <c r="HG78"/>
  <c r="BC78"/>
  <c r="IK78"/>
  <c r="CG78"/>
  <c r="MD104"/>
  <c r="LT94"/>
  <c r="LT98"/>
  <c r="LT102"/>
  <c r="KZ75"/>
  <c r="US87"/>
  <c r="RQ87"/>
  <c r="OO87"/>
  <c r="VC87"/>
  <c r="SA87"/>
  <c r="OY87"/>
  <c r="MG87"/>
  <c r="JE87"/>
  <c r="GC87"/>
  <c r="DA87"/>
  <c r="Y87"/>
  <c r="JO87"/>
  <c r="GM87"/>
  <c r="DK87"/>
  <c r="AI87"/>
  <c r="VC86"/>
  <c r="SA86"/>
  <c r="OY86"/>
  <c r="VM86"/>
  <c r="SK86"/>
  <c r="PI86"/>
  <c r="LW86"/>
  <c r="IU86"/>
  <c r="FS86"/>
  <c r="CQ86"/>
  <c r="O86"/>
  <c r="JY86"/>
  <c r="GW86"/>
  <c r="DU86"/>
  <c r="AS86"/>
  <c r="UI82"/>
  <c r="RG82"/>
  <c r="OE82"/>
  <c r="US82"/>
  <c r="RQ82"/>
  <c r="OO82"/>
  <c r="LC82"/>
  <c r="IA82"/>
  <c r="EY82"/>
  <c r="BW82"/>
  <c r="MG82"/>
  <c r="JE82"/>
  <c r="GC82"/>
  <c r="DA82"/>
  <c r="Y82"/>
  <c r="VC78"/>
  <c r="SA78"/>
  <c r="OY78"/>
  <c r="VM78"/>
  <c r="SK78"/>
  <c r="PI78"/>
  <c r="LW78"/>
  <c r="IU78"/>
  <c r="FS78"/>
  <c r="CQ78"/>
  <c r="O78"/>
  <c r="JY78"/>
  <c r="GW78"/>
  <c r="DU78"/>
  <c r="AS78"/>
  <c r="KF104"/>
  <c r="VM89"/>
  <c r="SK89"/>
  <c r="PI89"/>
  <c r="VW89"/>
  <c r="SU89"/>
  <c r="PS89"/>
  <c r="MG89"/>
  <c r="JE89"/>
  <c r="GC89"/>
  <c r="DA89"/>
  <c r="Y89"/>
  <c r="KI89"/>
  <c r="HG89"/>
  <c r="EE89"/>
  <c r="BC89"/>
  <c r="VW88"/>
  <c r="PS88"/>
  <c r="SK88"/>
  <c r="MQ88"/>
  <c r="GM88"/>
  <c r="AI88"/>
  <c r="HQ88"/>
  <c r="BM88"/>
  <c r="TY85"/>
  <c r="QW85"/>
  <c r="NU85"/>
  <c r="UI85"/>
  <c r="RG85"/>
  <c r="OE85"/>
  <c r="LM85"/>
  <c r="IK85"/>
  <c r="FI85"/>
  <c r="CG85"/>
  <c r="LW85"/>
  <c r="IU85"/>
  <c r="FS85"/>
  <c r="CQ85"/>
  <c r="O85"/>
  <c r="SU84"/>
  <c r="MQ84"/>
  <c r="QC84"/>
  <c r="JO84"/>
  <c r="DK84"/>
  <c r="KS84"/>
  <c r="EO84"/>
  <c r="VW80"/>
  <c r="PS80"/>
  <c r="TE80"/>
  <c r="NA80"/>
  <c r="GM80"/>
  <c r="AI80"/>
  <c r="HQ80"/>
  <c r="BM80"/>
  <c r="JB97"/>
  <c r="VM87"/>
  <c r="TY87"/>
  <c r="SK87"/>
  <c r="QW87"/>
  <c r="PI87"/>
  <c r="NU87"/>
  <c r="VW87"/>
  <c r="UI87"/>
  <c r="SU87"/>
  <c r="RG87"/>
  <c r="PS87"/>
  <c r="OE87"/>
  <c r="MQ87"/>
  <c r="LM87"/>
  <c r="JY87"/>
  <c r="IK87"/>
  <c r="GW87"/>
  <c r="FI87"/>
  <c r="DU87"/>
  <c r="CG87"/>
  <c r="AS87"/>
  <c r="LW87"/>
  <c r="KI87"/>
  <c r="IU87"/>
  <c r="HG87"/>
  <c r="FS87"/>
  <c r="EE87"/>
  <c r="CQ87"/>
  <c r="BC87"/>
  <c r="VW86"/>
  <c r="UI86"/>
  <c r="SU86"/>
  <c r="RG86"/>
  <c r="PS86"/>
  <c r="OE86"/>
  <c r="MQ86"/>
  <c r="US86"/>
  <c r="TE86"/>
  <c r="RQ86"/>
  <c r="QC86"/>
  <c r="OO86"/>
  <c r="NA86"/>
  <c r="LC86"/>
  <c r="JO86"/>
  <c r="IA86"/>
  <c r="GM86"/>
  <c r="EY86"/>
  <c r="DK86"/>
  <c r="BW86"/>
  <c r="AI86"/>
  <c r="MG86"/>
  <c r="KS86"/>
  <c r="JE86"/>
  <c r="HQ86"/>
  <c r="GC86"/>
  <c r="EO86"/>
  <c r="DA86"/>
  <c r="BM86"/>
  <c r="VC82"/>
  <c r="TO82"/>
  <c r="SA82"/>
  <c r="QM82"/>
  <c r="OY82"/>
  <c r="NK82"/>
  <c r="VM82"/>
  <c r="TY82"/>
  <c r="SK82"/>
  <c r="QW82"/>
  <c r="PI82"/>
  <c r="NU82"/>
  <c r="LW82"/>
  <c r="KI82"/>
  <c r="IU82"/>
  <c r="HG82"/>
  <c r="FS82"/>
  <c r="EE82"/>
  <c r="CQ82"/>
  <c r="BC82"/>
  <c r="O82"/>
  <c r="LM82"/>
  <c r="JY82"/>
  <c r="IK82"/>
  <c r="GW82"/>
  <c r="FI82"/>
  <c r="DU82"/>
  <c r="CG82"/>
  <c r="AS82"/>
  <c r="VW78"/>
  <c r="UI78"/>
  <c r="SU78"/>
  <c r="RG78"/>
  <c r="PS78"/>
  <c r="OE78"/>
  <c r="MQ78"/>
  <c r="US78"/>
  <c r="TE78"/>
  <c r="RQ78"/>
  <c r="QC78"/>
  <c r="OO78"/>
  <c r="NA78"/>
  <c r="LC78"/>
  <c r="JO78"/>
  <c r="IA78"/>
  <c r="GM78"/>
  <c r="EY78"/>
  <c r="DK78"/>
  <c r="BW78"/>
  <c r="AI78"/>
  <c r="MG78"/>
  <c r="KS78"/>
  <c r="JE78"/>
  <c r="HQ78"/>
  <c r="GC78"/>
  <c r="EO78"/>
  <c r="DA78"/>
  <c r="BM78"/>
  <c r="GT104"/>
  <c r="US89"/>
  <c r="TE89"/>
  <c r="RQ89"/>
  <c r="QC89"/>
  <c r="OO89"/>
  <c r="NA89"/>
  <c r="VC89"/>
  <c r="TO89"/>
  <c r="SA89"/>
  <c r="QM89"/>
  <c r="OY89"/>
  <c r="NK89"/>
  <c r="LM89"/>
  <c r="JY89"/>
  <c r="IK89"/>
  <c r="GW89"/>
  <c r="FI89"/>
  <c r="DU89"/>
  <c r="CG89"/>
  <c r="AS89"/>
  <c r="MQ89"/>
  <c r="LC89"/>
  <c r="JO89"/>
  <c r="IA89"/>
  <c r="GM89"/>
  <c r="EY89"/>
  <c r="DK89"/>
  <c r="BW89"/>
  <c r="AI89"/>
  <c r="UI88"/>
  <c r="RG88"/>
  <c r="OE88"/>
  <c r="TY88"/>
  <c r="QW88"/>
  <c r="NU88"/>
  <c r="LC88"/>
  <c r="IA88"/>
  <c r="EY88"/>
  <c r="BW88"/>
  <c r="MG88"/>
  <c r="JE88"/>
  <c r="GC88"/>
  <c r="DA88"/>
  <c r="Y88"/>
  <c r="US85"/>
  <c r="TE85"/>
  <c r="RQ85"/>
  <c r="QC85"/>
  <c r="OO85"/>
  <c r="NA85"/>
  <c r="VC85"/>
  <c r="TO85"/>
  <c r="SA85"/>
  <c r="QM85"/>
  <c r="OY85"/>
  <c r="NK85"/>
  <c r="MG85"/>
  <c r="KS85"/>
  <c r="JE85"/>
  <c r="HQ85"/>
  <c r="GC85"/>
  <c r="EO85"/>
  <c r="DA85"/>
  <c r="BM85"/>
  <c r="Y85"/>
  <c r="LC85"/>
  <c r="JO85"/>
  <c r="IA85"/>
  <c r="GM85"/>
  <c r="EY85"/>
  <c r="DK85"/>
  <c r="BW85"/>
  <c r="AI85"/>
  <c r="UI84"/>
  <c r="RG84"/>
  <c r="OE84"/>
  <c r="US84"/>
  <c r="RQ84"/>
  <c r="OO84"/>
  <c r="LC84"/>
  <c r="IA84"/>
  <c r="EY84"/>
  <c r="BW84"/>
  <c r="MG84"/>
  <c r="JE84"/>
  <c r="GC84"/>
  <c r="DA84"/>
  <c r="Y84"/>
  <c r="UI80"/>
  <c r="RG80"/>
  <c r="OE80"/>
  <c r="US80"/>
  <c r="RQ80"/>
  <c r="OO80"/>
  <c r="LC80"/>
  <c r="IA80"/>
  <c r="EY80"/>
  <c r="BW80"/>
  <c r="MG80"/>
  <c r="JE80"/>
  <c r="GC80"/>
  <c r="DA80"/>
  <c r="Y80"/>
  <c r="EV104"/>
  <c r="DR104"/>
  <c r="CX75"/>
  <c r="VC88"/>
  <c r="TO88"/>
  <c r="SA88"/>
  <c r="QM88"/>
  <c r="OY88"/>
  <c r="NK88"/>
  <c r="US88"/>
  <c r="TE88"/>
  <c r="RQ88"/>
  <c r="QC88"/>
  <c r="OO88"/>
  <c r="NA88"/>
  <c r="LW88"/>
  <c r="KI88"/>
  <c r="IU88"/>
  <c r="HG88"/>
  <c r="FS88"/>
  <c r="EE88"/>
  <c r="CQ88"/>
  <c r="BC88"/>
  <c r="O88"/>
  <c r="LM88"/>
  <c r="JY88"/>
  <c r="IK88"/>
  <c r="GW88"/>
  <c r="FI88"/>
  <c r="DU88"/>
  <c r="CG88"/>
  <c r="AS88"/>
  <c r="VC84"/>
  <c r="TO84"/>
  <c r="SA84"/>
  <c r="QM84"/>
  <c r="OY84"/>
  <c r="NK84"/>
  <c r="VM84"/>
  <c r="TY84"/>
  <c r="SK84"/>
  <c r="QW84"/>
  <c r="PI84"/>
  <c r="NU84"/>
  <c r="LW84"/>
  <c r="KI84"/>
  <c r="IU84"/>
  <c r="HG84"/>
  <c r="FS84"/>
  <c r="EE84"/>
  <c r="CQ84"/>
  <c r="BC84"/>
  <c r="O84"/>
  <c r="LM84"/>
  <c r="JY84"/>
  <c r="IK84"/>
  <c r="GW84"/>
  <c r="FI84"/>
  <c r="DU84"/>
  <c r="CG84"/>
  <c r="AS84"/>
  <c r="VC80"/>
  <c r="TO80"/>
  <c r="SA80"/>
  <c r="QM80"/>
  <c r="OY80"/>
  <c r="NK80"/>
  <c r="VM80"/>
  <c r="TY80"/>
  <c r="SK80"/>
  <c r="QW80"/>
  <c r="PI80"/>
  <c r="NU80"/>
  <c r="LW80"/>
  <c r="KI80"/>
  <c r="IU80"/>
  <c r="HG80"/>
  <c r="FS80"/>
  <c r="EE80"/>
  <c r="CQ80"/>
  <c r="BC80"/>
  <c r="O80"/>
  <c r="LM80"/>
  <c r="JY80"/>
  <c r="IK80"/>
  <c r="GW80"/>
  <c r="FI80"/>
  <c r="DU80"/>
  <c r="CG80"/>
  <c r="AS80"/>
  <c r="CN104"/>
  <c r="BJ75"/>
  <c r="AZ75"/>
  <c r="VJ103"/>
  <c r="TE63"/>
  <c r="OO63"/>
  <c r="DU63"/>
  <c r="EY63"/>
  <c r="QC67"/>
  <c r="GC67"/>
  <c r="IA67"/>
  <c r="TE71"/>
  <c r="OO71"/>
  <c r="DA71"/>
  <c r="EY71"/>
  <c r="VW62"/>
  <c r="SU62"/>
  <c r="PS62"/>
  <c r="MQ62"/>
  <c r="JO62"/>
  <c r="GM62"/>
  <c r="DK62"/>
  <c r="AI62"/>
  <c r="VM64"/>
  <c r="US64"/>
  <c r="TY64"/>
  <c r="TE64"/>
  <c r="SK64"/>
  <c r="RQ64"/>
  <c r="QW64"/>
  <c r="QC64"/>
  <c r="PI64"/>
  <c r="OO64"/>
  <c r="NU64"/>
  <c r="NA64"/>
  <c r="MG64"/>
  <c r="LM64"/>
  <c r="KS64"/>
  <c r="JY64"/>
  <c r="JE64"/>
  <c r="IK64"/>
  <c r="HQ64"/>
  <c r="GW64"/>
  <c r="GC64"/>
  <c r="FI64"/>
  <c r="EO64"/>
  <c r="DU64"/>
  <c r="DA64"/>
  <c r="CG64"/>
  <c r="BM64"/>
  <c r="AS64"/>
  <c r="VC70"/>
  <c r="SA70"/>
  <c r="OY70"/>
  <c r="LW70"/>
  <c r="IU70"/>
  <c r="FS70"/>
  <c r="CQ70"/>
  <c r="O70"/>
  <c r="UZ95"/>
  <c r="UZ99"/>
  <c r="UZ103"/>
  <c r="UP95"/>
  <c r="UP99"/>
  <c r="UP103"/>
  <c r="UF103"/>
  <c r="VC65"/>
  <c r="SA65"/>
  <c r="US65"/>
  <c r="RQ65"/>
  <c r="PI65"/>
  <c r="NU65"/>
  <c r="LC65"/>
  <c r="IA65"/>
  <c r="EY65"/>
  <c r="BW65"/>
  <c r="NA65"/>
  <c r="JY65"/>
  <c r="GW65"/>
  <c r="DU65"/>
  <c r="AS65"/>
  <c r="VC69"/>
  <c r="SA69"/>
  <c r="US69"/>
  <c r="RQ69"/>
  <c r="PI69"/>
  <c r="NU69"/>
  <c r="LC69"/>
  <c r="IA69"/>
  <c r="EY69"/>
  <c r="BW69"/>
  <c r="NA69"/>
  <c r="JY69"/>
  <c r="GW69"/>
  <c r="DU69"/>
  <c r="AS69"/>
  <c r="VC73"/>
  <c r="SA73"/>
  <c r="US73"/>
  <c r="RQ73"/>
  <c r="PI73"/>
  <c r="NU73"/>
  <c r="LC73"/>
  <c r="IA73"/>
  <c r="EY73"/>
  <c r="BW73"/>
  <c r="NA73"/>
  <c r="JY73"/>
  <c r="GW73"/>
  <c r="DU73"/>
  <c r="AS73"/>
  <c r="VW66"/>
  <c r="VC66"/>
  <c r="UI66"/>
  <c r="TO66"/>
  <c r="SU66"/>
  <c r="SA66"/>
  <c r="RG66"/>
  <c r="QM66"/>
  <c r="PS66"/>
  <c r="OY66"/>
  <c r="OE66"/>
  <c r="NK66"/>
  <c r="MQ66"/>
  <c r="LW66"/>
  <c r="LC66"/>
  <c r="KI66"/>
  <c r="JO66"/>
  <c r="IU66"/>
  <c r="IA66"/>
  <c r="HG66"/>
  <c r="GM66"/>
  <c r="FS66"/>
  <c r="EY66"/>
  <c r="EE66"/>
  <c r="DK66"/>
  <c r="CQ66"/>
  <c r="BW66"/>
  <c r="BC66"/>
  <c r="AI66"/>
  <c r="VM72"/>
  <c r="US72"/>
  <c r="TY72"/>
  <c r="TE72"/>
  <c r="SK72"/>
  <c r="RQ72"/>
  <c r="QW72"/>
  <c r="QC72"/>
  <c r="PI72"/>
  <c r="OO72"/>
  <c r="NU72"/>
  <c r="NA72"/>
  <c r="MG72"/>
  <c r="LM72"/>
  <c r="KS72"/>
  <c r="JY72"/>
  <c r="JE72"/>
  <c r="IK72"/>
  <c r="HQ72"/>
  <c r="GW72"/>
  <c r="GC72"/>
  <c r="FI72"/>
  <c r="EO72"/>
  <c r="DU72"/>
  <c r="DA72"/>
  <c r="CG72"/>
  <c r="BM72"/>
  <c r="AS72"/>
  <c r="VM58"/>
  <c r="TY58"/>
  <c r="SK58"/>
  <c r="QW58"/>
  <c r="VW58"/>
  <c r="UI58"/>
  <c r="SU58"/>
  <c r="RG58"/>
  <c r="PS58"/>
  <c r="OY58"/>
  <c r="OE58"/>
  <c r="NK58"/>
  <c r="MG58"/>
  <c r="KS58"/>
  <c r="JE58"/>
  <c r="HQ58"/>
  <c r="GC58"/>
  <c r="EO58"/>
  <c r="DA58"/>
  <c r="BM58"/>
  <c r="Y58"/>
  <c r="LW58"/>
  <c r="KI58"/>
  <c r="IU58"/>
  <c r="HG58"/>
  <c r="FS58"/>
  <c r="EE58"/>
  <c r="CQ58"/>
  <c r="BC58"/>
  <c r="TV95"/>
  <c r="TV99"/>
  <c r="TV103"/>
  <c r="TL95"/>
  <c r="TL99"/>
  <c r="TL103"/>
  <c r="WD71"/>
  <c r="WD62"/>
  <c r="WD70"/>
  <c r="QC63"/>
  <c r="QM63"/>
  <c r="NA63"/>
  <c r="GW63"/>
  <c r="AS63"/>
  <c r="IA63"/>
  <c r="BW63"/>
  <c r="TE67"/>
  <c r="SU67"/>
  <c r="OO67"/>
  <c r="JE67"/>
  <c r="DA67"/>
  <c r="LC67"/>
  <c r="EY67"/>
  <c r="VW71"/>
  <c r="QC71"/>
  <c r="MG71"/>
  <c r="GC71"/>
  <c r="Y71"/>
  <c r="IA71"/>
  <c r="BW71"/>
  <c r="VC62"/>
  <c r="TO62"/>
  <c r="SA62"/>
  <c r="QM62"/>
  <c r="OY62"/>
  <c r="NK62"/>
  <c r="LW62"/>
  <c r="KI62"/>
  <c r="IU62"/>
  <c r="HG62"/>
  <c r="FS62"/>
  <c r="EE62"/>
  <c r="CQ62"/>
  <c r="BC62"/>
  <c r="O62"/>
  <c r="VW70"/>
  <c r="UI70"/>
  <c r="SU70"/>
  <c r="RG70"/>
  <c r="PS70"/>
  <c r="OE70"/>
  <c r="MQ70"/>
  <c r="LC70"/>
  <c r="JO70"/>
  <c r="IA70"/>
  <c r="GM70"/>
  <c r="EY70"/>
  <c r="DK70"/>
  <c r="BW70"/>
  <c r="AI70"/>
  <c r="US63"/>
  <c r="RQ63"/>
  <c r="VC63"/>
  <c r="SA63"/>
  <c r="PI63"/>
  <c r="NU63"/>
  <c r="LM63"/>
  <c r="IK63"/>
  <c r="FI63"/>
  <c r="CG63"/>
  <c r="MQ63"/>
  <c r="JO63"/>
  <c r="GM63"/>
  <c r="DK63"/>
  <c r="AI63"/>
  <c r="US67"/>
  <c r="RQ67"/>
  <c r="UI67"/>
  <c r="RG67"/>
  <c r="PI67"/>
  <c r="NU67"/>
  <c r="KS67"/>
  <c r="HQ67"/>
  <c r="EO67"/>
  <c r="BM67"/>
  <c r="MQ67"/>
  <c r="JO67"/>
  <c r="GM67"/>
  <c r="DK67"/>
  <c r="AI67"/>
  <c r="US71"/>
  <c r="RQ71"/>
  <c r="UI71"/>
  <c r="RG71"/>
  <c r="PI71"/>
  <c r="NU71"/>
  <c r="KS71"/>
  <c r="HQ71"/>
  <c r="EO71"/>
  <c r="BM71"/>
  <c r="MQ71"/>
  <c r="JO71"/>
  <c r="GM71"/>
  <c r="DK71"/>
  <c r="AI71"/>
  <c r="VM62"/>
  <c r="US62"/>
  <c r="TY62"/>
  <c r="TE62"/>
  <c r="SK62"/>
  <c r="RQ62"/>
  <c r="QW62"/>
  <c r="QC62"/>
  <c r="PI62"/>
  <c r="OO62"/>
  <c r="NU62"/>
  <c r="NA62"/>
  <c r="MG62"/>
  <c r="LM62"/>
  <c r="KS62"/>
  <c r="JY62"/>
  <c r="JE62"/>
  <c r="IK62"/>
  <c r="HQ62"/>
  <c r="GW62"/>
  <c r="GC62"/>
  <c r="FI62"/>
  <c r="EO62"/>
  <c r="DU62"/>
  <c r="DA62"/>
  <c r="CG62"/>
  <c r="BM62"/>
  <c r="AS62"/>
  <c r="VM70"/>
  <c r="US70"/>
  <c r="TY70"/>
  <c r="TE70"/>
  <c r="SK70"/>
  <c r="RQ70"/>
  <c r="QW70"/>
  <c r="QC70"/>
  <c r="PI70"/>
  <c r="OO70"/>
  <c r="NU70"/>
  <c r="NA70"/>
  <c r="MG70"/>
  <c r="LM70"/>
  <c r="KS70"/>
  <c r="JY70"/>
  <c r="JE70"/>
  <c r="IK70"/>
  <c r="HQ70"/>
  <c r="GW70"/>
  <c r="GC70"/>
  <c r="FI70"/>
  <c r="EO70"/>
  <c r="DU70"/>
  <c r="DA70"/>
  <c r="CG70"/>
  <c r="BM70"/>
  <c r="AS70"/>
  <c r="TB97"/>
  <c r="WD67"/>
  <c r="VM63"/>
  <c r="TY63"/>
  <c r="SK63"/>
  <c r="QW63"/>
  <c r="VW63"/>
  <c r="UI63"/>
  <c r="SU63"/>
  <c r="RG63"/>
  <c r="PS63"/>
  <c r="OY63"/>
  <c r="OE63"/>
  <c r="NK63"/>
  <c r="MG63"/>
  <c r="KS63"/>
  <c r="JE63"/>
  <c r="HQ63"/>
  <c r="GC63"/>
  <c r="EO63"/>
  <c r="DA63"/>
  <c r="BM63"/>
  <c r="Y63"/>
  <c r="LW63"/>
  <c r="KI63"/>
  <c r="IU63"/>
  <c r="HG63"/>
  <c r="FS63"/>
  <c r="EE63"/>
  <c r="CQ63"/>
  <c r="BC63"/>
  <c r="VM67"/>
  <c r="TY67"/>
  <c r="SK67"/>
  <c r="QW67"/>
  <c r="VC67"/>
  <c r="TO67"/>
  <c r="SA67"/>
  <c r="QM67"/>
  <c r="PS67"/>
  <c r="OY67"/>
  <c r="OE67"/>
  <c r="NA67"/>
  <c r="LM67"/>
  <c r="JY67"/>
  <c r="IK67"/>
  <c r="GW67"/>
  <c r="FI67"/>
  <c r="DU67"/>
  <c r="CG67"/>
  <c r="AS67"/>
  <c r="NK67"/>
  <c r="LW67"/>
  <c r="KI67"/>
  <c r="IU67"/>
  <c r="HG67"/>
  <c r="FS67"/>
  <c r="EE67"/>
  <c r="CQ67"/>
  <c r="BC67"/>
  <c r="VM71"/>
  <c r="TY71"/>
  <c r="SK71"/>
  <c r="QW71"/>
  <c r="VC71"/>
  <c r="TO71"/>
  <c r="SA71"/>
  <c r="QM71"/>
  <c r="PS71"/>
  <c r="OY71"/>
  <c r="OE71"/>
  <c r="NA71"/>
  <c r="LM71"/>
  <c r="JY71"/>
  <c r="IK71"/>
  <c r="GW71"/>
  <c r="FI71"/>
  <c r="DU71"/>
  <c r="CG71"/>
  <c r="AS71"/>
  <c r="NK71"/>
  <c r="LW71"/>
  <c r="KI71"/>
  <c r="IU71"/>
  <c r="HG71"/>
  <c r="FS71"/>
  <c r="EE71"/>
  <c r="CQ71"/>
  <c r="BC71"/>
  <c r="RN95"/>
  <c r="RN99"/>
  <c r="RN103"/>
  <c r="WD65"/>
  <c r="WD69"/>
  <c r="WD73"/>
  <c r="VW65"/>
  <c r="UI65"/>
  <c r="SU65"/>
  <c r="RG65"/>
  <c r="VM65"/>
  <c r="TY65"/>
  <c r="SK65"/>
  <c r="QW65"/>
  <c r="PS65"/>
  <c r="OY65"/>
  <c r="OE65"/>
  <c r="NK65"/>
  <c r="LW65"/>
  <c r="KI65"/>
  <c r="IU65"/>
  <c r="HG65"/>
  <c r="FS65"/>
  <c r="EE65"/>
  <c r="CQ65"/>
  <c r="BC65"/>
  <c r="O65"/>
  <c r="MG65"/>
  <c r="KS65"/>
  <c r="JE65"/>
  <c r="HQ65"/>
  <c r="GC65"/>
  <c r="EO65"/>
  <c r="DA65"/>
  <c r="BM65"/>
  <c r="VW69"/>
  <c r="UI69"/>
  <c r="SU69"/>
  <c r="RG69"/>
  <c r="VM69"/>
  <c r="TY69"/>
  <c r="SK69"/>
  <c r="QW69"/>
  <c r="PS69"/>
  <c r="OY69"/>
  <c r="OE69"/>
  <c r="NK69"/>
  <c r="LW69"/>
  <c r="KI69"/>
  <c r="IU69"/>
  <c r="HG69"/>
  <c r="FS69"/>
  <c r="EE69"/>
  <c r="CQ69"/>
  <c r="BC69"/>
  <c r="O69"/>
  <c r="MG69"/>
  <c r="KS69"/>
  <c r="JE69"/>
  <c r="HQ69"/>
  <c r="GC69"/>
  <c r="EO69"/>
  <c r="DA69"/>
  <c r="BM69"/>
  <c r="VW73"/>
  <c r="UI73"/>
  <c r="SU73"/>
  <c r="RG73"/>
  <c r="VM73"/>
  <c r="TY73"/>
  <c r="SK73"/>
  <c r="QW73"/>
  <c r="PS73"/>
  <c r="OY73"/>
  <c r="OE73"/>
  <c r="NK73"/>
  <c r="LW73"/>
  <c r="KI73"/>
  <c r="IU73"/>
  <c r="HG73"/>
  <c r="FS73"/>
  <c r="EE73"/>
  <c r="CQ73"/>
  <c r="BC73"/>
  <c r="O73"/>
  <c r="MG73"/>
  <c r="KS73"/>
  <c r="JE73"/>
  <c r="HQ73"/>
  <c r="GC73"/>
  <c r="EO73"/>
  <c r="DA73"/>
  <c r="BM73"/>
  <c r="RD95"/>
  <c r="RD99"/>
  <c r="RD103"/>
  <c r="QJ95"/>
  <c r="QJ99"/>
  <c r="QJ103"/>
  <c r="PZ95"/>
  <c r="PZ99"/>
  <c r="PZ103"/>
  <c r="PP95"/>
  <c r="PF95"/>
  <c r="PF99"/>
  <c r="PF103"/>
  <c r="NH95"/>
  <c r="NH99"/>
  <c r="NH103"/>
  <c r="MD95"/>
  <c r="MD99"/>
  <c r="MD103"/>
  <c r="KZ96"/>
  <c r="KP59"/>
  <c r="KF95"/>
  <c r="KF99"/>
  <c r="KF103"/>
  <c r="JB92"/>
  <c r="JB96"/>
  <c r="JB100"/>
  <c r="JB104"/>
  <c r="JB95"/>
  <c r="JB103"/>
  <c r="IR95"/>
  <c r="IR99"/>
  <c r="IR103"/>
  <c r="IH104"/>
  <c r="IH101"/>
  <c r="GJ97"/>
  <c r="GJ101"/>
  <c r="FF95"/>
  <c r="FF99"/>
  <c r="FF103"/>
  <c r="EL105"/>
  <c r="EL104"/>
  <c r="BT95"/>
  <c r="BT99"/>
  <c r="BT103"/>
  <c r="KS44"/>
  <c r="VJ97"/>
  <c r="VJ101"/>
  <c r="UZ93"/>
  <c r="UZ97"/>
  <c r="UZ101"/>
  <c r="UP93"/>
  <c r="UP97"/>
  <c r="UP101"/>
  <c r="UF43"/>
  <c r="MG57"/>
  <c r="TV93"/>
  <c r="TV97"/>
  <c r="TV101"/>
  <c r="TL93"/>
  <c r="TL97"/>
  <c r="TL101"/>
  <c r="TB43"/>
  <c r="RX95"/>
  <c r="RX103"/>
  <c r="NA55"/>
  <c r="PI57"/>
  <c r="Y57"/>
  <c r="RN93"/>
  <c r="RN97"/>
  <c r="RN101"/>
  <c r="QJ93"/>
  <c r="QJ97"/>
  <c r="QJ101"/>
  <c r="PZ93"/>
  <c r="PZ97"/>
  <c r="PZ101"/>
  <c r="PF93"/>
  <c r="PF97"/>
  <c r="PF101"/>
  <c r="VM57"/>
  <c r="SU57"/>
  <c r="GC57"/>
  <c r="HG57"/>
  <c r="NR93"/>
  <c r="NR97"/>
  <c r="NR101"/>
  <c r="LC55"/>
  <c r="SK57"/>
  <c r="VW57"/>
  <c r="PS57"/>
  <c r="JE57"/>
  <c r="DA57"/>
  <c r="KI57"/>
  <c r="EE57"/>
  <c r="MX93"/>
  <c r="MX97"/>
  <c r="MX101"/>
  <c r="KS55"/>
  <c r="WD55"/>
  <c r="TY57"/>
  <c r="QW57"/>
  <c r="NU57"/>
  <c r="UI57"/>
  <c r="RG57"/>
  <c r="OE57"/>
  <c r="KS57"/>
  <c r="HQ57"/>
  <c r="EO57"/>
  <c r="BM57"/>
  <c r="LW57"/>
  <c r="IU57"/>
  <c r="FS57"/>
  <c r="CQ57"/>
  <c r="O57"/>
  <c r="LJ93"/>
  <c r="LJ97"/>
  <c r="LJ101"/>
  <c r="TE53"/>
  <c r="NA53"/>
  <c r="QM53"/>
  <c r="KS53"/>
  <c r="EO53"/>
  <c r="LC53"/>
  <c r="TY42"/>
  <c r="QW42"/>
  <c r="NU42"/>
  <c r="UI42"/>
  <c r="RG42"/>
  <c r="OE42"/>
  <c r="LM42"/>
  <c r="IK42"/>
  <c r="FI42"/>
  <c r="CG42"/>
  <c r="LW42"/>
  <c r="IU42"/>
  <c r="FS42"/>
  <c r="CQ42"/>
  <c r="O42"/>
  <c r="CG52"/>
  <c r="NU52"/>
  <c r="GW52"/>
  <c r="SK52"/>
  <c r="O49"/>
  <c r="BW49"/>
  <c r="IA49"/>
  <c r="BM49"/>
  <c r="HQ49"/>
  <c r="NK49"/>
  <c r="TO49"/>
  <c r="QC49"/>
  <c r="WD49"/>
  <c r="EY49"/>
  <c r="LC49"/>
  <c r="EO49"/>
  <c r="KS49"/>
  <c r="QM49"/>
  <c r="NA49"/>
  <c r="TE49"/>
  <c r="WC97"/>
  <c r="US53"/>
  <c r="RQ53"/>
  <c r="OO53"/>
  <c r="VC53"/>
  <c r="SA53"/>
  <c r="OY53"/>
  <c r="MG53"/>
  <c r="JE53"/>
  <c r="GC53"/>
  <c r="DA53"/>
  <c r="Y53"/>
  <c r="JO53"/>
  <c r="RG52"/>
  <c r="OO52"/>
  <c r="BW52"/>
  <c r="DA52"/>
  <c r="US57"/>
  <c r="TE57"/>
  <c r="RQ57"/>
  <c r="QC57"/>
  <c r="OO57"/>
  <c r="NA57"/>
  <c r="VC57"/>
  <c r="TO57"/>
  <c r="SA57"/>
  <c r="QM57"/>
  <c r="OY57"/>
  <c r="NK57"/>
  <c r="LM57"/>
  <c r="JY57"/>
  <c r="IK57"/>
  <c r="GW57"/>
  <c r="FI57"/>
  <c r="DU57"/>
  <c r="CG57"/>
  <c r="AS57"/>
  <c r="MQ57"/>
  <c r="LC57"/>
  <c r="JO57"/>
  <c r="IA57"/>
  <c r="GM57"/>
  <c r="EY57"/>
  <c r="DK57"/>
  <c r="BW57"/>
  <c r="AI57"/>
  <c r="JV43"/>
  <c r="JL93"/>
  <c r="JL97"/>
  <c r="JL101"/>
  <c r="WD54"/>
  <c r="AS54"/>
  <c r="CG54"/>
  <c r="DU54"/>
  <c r="FI54"/>
  <c r="GW54"/>
  <c r="IK54"/>
  <c r="JY54"/>
  <c r="LM54"/>
  <c r="O54"/>
  <c r="BC54"/>
  <c r="CQ54"/>
  <c r="EE54"/>
  <c r="FS54"/>
  <c r="HG54"/>
  <c r="IU54"/>
  <c r="KI54"/>
  <c r="LW54"/>
  <c r="NU54"/>
  <c r="PI54"/>
  <c r="QW54"/>
  <c r="SK54"/>
  <c r="TY54"/>
  <c r="VM54"/>
  <c r="NK54"/>
  <c r="OY54"/>
  <c r="QM54"/>
  <c r="SA54"/>
  <c r="TO54"/>
  <c r="VC54"/>
  <c r="Y54"/>
  <c r="BM54"/>
  <c r="DA54"/>
  <c r="EO54"/>
  <c r="GC54"/>
  <c r="HQ54"/>
  <c r="JE54"/>
  <c r="KS54"/>
  <c r="MG54"/>
  <c r="AI54"/>
  <c r="BW54"/>
  <c r="DK54"/>
  <c r="EY54"/>
  <c r="GM54"/>
  <c r="IA54"/>
  <c r="JO54"/>
  <c r="LC54"/>
  <c r="NA54"/>
  <c r="OO54"/>
  <c r="QC54"/>
  <c r="RQ54"/>
  <c r="TE54"/>
  <c r="US54"/>
  <c r="MQ54"/>
  <c r="OE54"/>
  <c r="PS54"/>
  <c r="RG54"/>
  <c r="SU54"/>
  <c r="UI54"/>
  <c r="VW54"/>
  <c r="O45"/>
  <c r="EY45"/>
  <c r="EO45"/>
  <c r="QM45"/>
  <c r="TE45"/>
  <c r="IA45"/>
  <c r="HQ45"/>
  <c r="TO45"/>
  <c r="WD56"/>
  <c r="AS56"/>
  <c r="CG56"/>
  <c r="DU56"/>
  <c r="FI56"/>
  <c r="GW56"/>
  <c r="IK56"/>
  <c r="JY56"/>
  <c r="LM56"/>
  <c r="O56"/>
  <c r="BC56"/>
  <c r="CQ56"/>
  <c r="EE56"/>
  <c r="FS56"/>
  <c r="HG56"/>
  <c r="IU56"/>
  <c r="KI56"/>
  <c r="LW56"/>
  <c r="NA56"/>
  <c r="OO56"/>
  <c r="QC56"/>
  <c r="RQ56"/>
  <c r="TE56"/>
  <c r="US56"/>
  <c r="NK56"/>
  <c r="OY56"/>
  <c r="QM56"/>
  <c r="SA56"/>
  <c r="TO56"/>
  <c r="VC56"/>
  <c r="Y56"/>
  <c r="BM56"/>
  <c r="DA56"/>
  <c r="EO56"/>
  <c r="GC56"/>
  <c r="HQ56"/>
  <c r="JE56"/>
  <c r="KS56"/>
  <c r="MG56"/>
  <c r="AI56"/>
  <c r="BW56"/>
  <c r="DK56"/>
  <c r="EY56"/>
  <c r="GM56"/>
  <c r="IA56"/>
  <c r="JO56"/>
  <c r="LC56"/>
  <c r="MQ56"/>
  <c r="NU56"/>
  <c r="PI56"/>
  <c r="QW56"/>
  <c r="SK56"/>
  <c r="TY56"/>
  <c r="VM56"/>
  <c r="OE56"/>
  <c r="PS56"/>
  <c r="RG56"/>
  <c r="SU56"/>
  <c r="UI56"/>
  <c r="VW56"/>
  <c r="IR93"/>
  <c r="IR97"/>
  <c r="IR101"/>
  <c r="TE55"/>
  <c r="QM55"/>
  <c r="EO55"/>
  <c r="EY55"/>
  <c r="US42"/>
  <c r="TE42"/>
  <c r="RQ42"/>
  <c r="QC42"/>
  <c r="OO42"/>
  <c r="NA42"/>
  <c r="VC42"/>
  <c r="TO42"/>
  <c r="SA42"/>
  <c r="QM42"/>
  <c r="OY42"/>
  <c r="NK42"/>
  <c r="MG42"/>
  <c r="KS42"/>
  <c r="JE42"/>
  <c r="HQ42"/>
  <c r="GC42"/>
  <c r="EO42"/>
  <c r="DA42"/>
  <c r="BM42"/>
  <c r="Y42"/>
  <c r="LC42"/>
  <c r="JO42"/>
  <c r="IA42"/>
  <c r="GM42"/>
  <c r="EY42"/>
  <c r="DK42"/>
  <c r="BW42"/>
  <c r="AI42"/>
  <c r="FP93"/>
  <c r="FP97"/>
  <c r="FP101"/>
  <c r="QC55"/>
  <c r="TO55"/>
  <c r="NK55"/>
  <c r="HQ55"/>
  <c r="BM55"/>
  <c r="IA55"/>
  <c r="WD50"/>
  <c r="DA50"/>
  <c r="JE50"/>
  <c r="BW50"/>
  <c r="IA50"/>
  <c r="OO50"/>
  <c r="US50"/>
  <c r="RG50"/>
  <c r="BM50"/>
  <c r="HQ50"/>
  <c r="AI50"/>
  <c r="GM50"/>
  <c r="NA50"/>
  <c r="TE50"/>
  <c r="PS50"/>
  <c r="VW50"/>
  <c r="WD46"/>
  <c r="DA46"/>
  <c r="JE46"/>
  <c r="BW46"/>
  <c r="IA46"/>
  <c r="OO46"/>
  <c r="US46"/>
  <c r="RG46"/>
  <c r="BM46"/>
  <c r="HQ46"/>
  <c r="AI46"/>
  <c r="GM46"/>
  <c r="NA46"/>
  <c r="TE46"/>
  <c r="PS46"/>
  <c r="VW46"/>
  <c r="EL101"/>
  <c r="EL99"/>
  <c r="EL103"/>
  <c r="EL95"/>
  <c r="BC51"/>
  <c r="EE51"/>
  <c r="HG51"/>
  <c r="KI51"/>
  <c r="AS51"/>
  <c r="DU51"/>
  <c r="GW51"/>
  <c r="JY51"/>
  <c r="MQ51"/>
  <c r="PS51"/>
  <c r="SU51"/>
  <c r="VW51"/>
  <c r="PI51"/>
  <c r="SK51"/>
  <c r="VM51"/>
  <c r="AI51"/>
  <c r="DK51"/>
  <c r="GM51"/>
  <c r="JO51"/>
  <c r="Y51"/>
  <c r="DA51"/>
  <c r="GC51"/>
  <c r="JE51"/>
  <c r="MG51"/>
  <c r="OY51"/>
  <c r="SA51"/>
  <c r="VC51"/>
  <c r="OO51"/>
  <c r="RQ51"/>
  <c r="US51"/>
  <c r="O55"/>
  <c r="BC55"/>
  <c r="CQ55"/>
  <c r="EE55"/>
  <c r="FS55"/>
  <c r="HG55"/>
  <c r="IU55"/>
  <c r="KI55"/>
  <c r="LW55"/>
  <c r="AS55"/>
  <c r="CG55"/>
  <c r="DU55"/>
  <c r="FI55"/>
  <c r="GW55"/>
  <c r="IK55"/>
  <c r="JY55"/>
  <c r="LM55"/>
  <c r="MQ55"/>
  <c r="OE55"/>
  <c r="PS55"/>
  <c r="RG55"/>
  <c r="SU55"/>
  <c r="UI55"/>
  <c r="VW55"/>
  <c r="NU55"/>
  <c r="PI55"/>
  <c r="QW55"/>
  <c r="SK55"/>
  <c r="TY55"/>
  <c r="VM55"/>
  <c r="GM48"/>
  <c r="O53"/>
  <c r="BC53"/>
  <c r="CQ53"/>
  <c r="EE53"/>
  <c r="FS53"/>
  <c r="HG53"/>
  <c r="IU53"/>
  <c r="KI53"/>
  <c r="LW53"/>
  <c r="AS53"/>
  <c r="CG53"/>
  <c r="DU53"/>
  <c r="FI53"/>
  <c r="GW53"/>
  <c r="IK53"/>
  <c r="JY53"/>
  <c r="LM53"/>
  <c r="MQ53"/>
  <c r="OE53"/>
  <c r="PS53"/>
  <c r="RG53"/>
  <c r="SU53"/>
  <c r="UI53"/>
  <c r="VW53"/>
  <c r="NU53"/>
  <c r="PI53"/>
  <c r="QW53"/>
  <c r="SK53"/>
  <c r="TY53"/>
  <c r="VM53"/>
  <c r="WD53"/>
  <c r="AI53"/>
  <c r="BW53"/>
  <c r="DK53"/>
  <c r="EY53"/>
  <c r="US55"/>
  <c r="RQ55"/>
  <c r="OO55"/>
  <c r="VC55"/>
  <c r="SA55"/>
  <c r="OY55"/>
  <c r="MG55"/>
  <c r="JE55"/>
  <c r="GC55"/>
  <c r="DA55"/>
  <c r="Y55"/>
  <c r="JO55"/>
  <c r="GM55"/>
  <c r="DK55"/>
  <c r="AI55"/>
  <c r="VC50"/>
  <c r="SA50"/>
  <c r="OY50"/>
  <c r="VM50"/>
  <c r="SK50"/>
  <c r="PI50"/>
  <c r="LW50"/>
  <c r="IU50"/>
  <c r="FS50"/>
  <c r="CQ50"/>
  <c r="O50"/>
  <c r="JY50"/>
  <c r="GW50"/>
  <c r="DU50"/>
  <c r="AS50"/>
  <c r="VC46"/>
  <c r="SA46"/>
  <c r="OY46"/>
  <c r="VM46"/>
  <c r="SK46"/>
  <c r="PI46"/>
  <c r="LW46"/>
  <c r="IU46"/>
  <c r="FS46"/>
  <c r="CQ46"/>
  <c r="O46"/>
  <c r="JY46"/>
  <c r="GW46"/>
  <c r="DU46"/>
  <c r="AS46"/>
  <c r="DR93"/>
  <c r="DR97"/>
  <c r="DR101"/>
  <c r="DH93"/>
  <c r="DH97"/>
  <c r="DH101"/>
  <c r="HD93"/>
  <c r="HD97"/>
  <c r="HD101"/>
  <c r="CN93"/>
  <c r="CN97"/>
  <c r="CN101"/>
  <c r="US49"/>
  <c r="RQ49"/>
  <c r="OO49"/>
  <c r="VC49"/>
  <c r="SA49"/>
  <c r="OY49"/>
  <c r="MG49"/>
  <c r="JE49"/>
  <c r="GC49"/>
  <c r="DA49"/>
  <c r="Y49"/>
  <c r="JO49"/>
  <c r="GM49"/>
  <c r="DK49"/>
  <c r="AI49"/>
  <c r="US45"/>
  <c r="OO45"/>
  <c r="SA45"/>
  <c r="MG45"/>
  <c r="GC45"/>
  <c r="Y45"/>
  <c r="GM45"/>
  <c r="AI45"/>
  <c r="BT104"/>
  <c r="VM49"/>
  <c r="TY49"/>
  <c r="SK49"/>
  <c r="QW49"/>
  <c r="PI49"/>
  <c r="NU49"/>
  <c r="VW49"/>
  <c r="UI49"/>
  <c r="SU49"/>
  <c r="RG49"/>
  <c r="PS49"/>
  <c r="OE49"/>
  <c r="MQ49"/>
  <c r="LM49"/>
  <c r="JY49"/>
  <c r="IK49"/>
  <c r="GW49"/>
  <c r="FI49"/>
  <c r="DU49"/>
  <c r="CG49"/>
  <c r="AS49"/>
  <c r="LW49"/>
  <c r="KI49"/>
  <c r="IU49"/>
  <c r="HG49"/>
  <c r="FS49"/>
  <c r="EE49"/>
  <c r="CQ49"/>
  <c r="BC49"/>
  <c r="VM45"/>
  <c r="SK45"/>
  <c r="PI45"/>
  <c r="VW45"/>
  <c r="SU45"/>
  <c r="PS45"/>
  <c r="MQ45"/>
  <c r="JY45"/>
  <c r="GW45"/>
  <c r="DU45"/>
  <c r="AS45"/>
  <c r="KI45"/>
  <c r="HG45"/>
  <c r="EE45"/>
  <c r="BC45"/>
  <c r="UF99"/>
  <c r="TB93"/>
  <c r="TB101"/>
  <c r="TB105"/>
  <c r="TB94"/>
  <c r="TB102"/>
  <c r="QT94"/>
  <c r="QT102"/>
  <c r="PP99"/>
  <c r="PP98"/>
  <c r="OB94"/>
  <c r="KZ95"/>
  <c r="KZ103"/>
  <c r="IH97"/>
  <c r="IH105"/>
  <c r="FZ96"/>
  <c r="FZ104"/>
  <c r="CD95"/>
  <c r="CD99"/>
  <c r="CD103"/>
  <c r="V98"/>
  <c r="V102"/>
  <c r="AI16"/>
  <c r="BC16"/>
  <c r="BW16"/>
  <c r="CQ16"/>
  <c r="DK16"/>
  <c r="EE16"/>
  <c r="EY16"/>
  <c r="FS16"/>
  <c r="GM16"/>
  <c r="HG16"/>
  <c r="IA16"/>
  <c r="IU16"/>
  <c r="JO16"/>
  <c r="KI16"/>
  <c r="LC16"/>
  <c r="LW16"/>
  <c r="MQ16"/>
  <c r="NK16"/>
  <c r="OE16"/>
  <c r="OY16"/>
  <c r="PS16"/>
  <c r="QM16"/>
  <c r="RG16"/>
  <c r="SA16"/>
  <c r="SU16"/>
  <c r="TO16"/>
  <c r="UI16"/>
  <c r="VC16"/>
  <c r="VW16"/>
  <c r="Y16"/>
  <c r="AS16"/>
  <c r="BM16"/>
  <c r="CG16"/>
  <c r="DA16"/>
  <c r="DU16"/>
  <c r="EO16"/>
  <c r="FI16"/>
  <c r="GC16"/>
  <c r="GW16"/>
  <c r="HQ16"/>
  <c r="IK16"/>
  <c r="JE16"/>
  <c r="JY16"/>
  <c r="KS16"/>
  <c r="LM16"/>
  <c r="MG16"/>
  <c r="NA16"/>
  <c r="NU16"/>
  <c r="OO16"/>
  <c r="PI16"/>
  <c r="QC16"/>
  <c r="QW16"/>
  <c r="RQ16"/>
  <c r="SK16"/>
  <c r="TE16"/>
  <c r="TY16"/>
  <c r="US16"/>
  <c r="VM16"/>
  <c r="WD16"/>
  <c r="AI12"/>
  <c r="BC12"/>
  <c r="BW12"/>
  <c r="CQ12"/>
  <c r="DK12"/>
  <c r="EE12"/>
  <c r="EY12"/>
  <c r="FS12"/>
  <c r="GM12"/>
  <c r="HG12"/>
  <c r="IA12"/>
  <c r="IU12"/>
  <c r="JO12"/>
  <c r="KI12"/>
  <c r="LC12"/>
  <c r="LW12"/>
  <c r="MQ12"/>
  <c r="NK12"/>
  <c r="OE12"/>
  <c r="OY12"/>
  <c r="PS12"/>
  <c r="QM12"/>
  <c r="RG12"/>
  <c r="SA12"/>
  <c r="SU12"/>
  <c r="TO12"/>
  <c r="UI12"/>
  <c r="VC12"/>
  <c r="VW12"/>
  <c r="Y12"/>
  <c r="AS12"/>
  <c r="BM12"/>
  <c r="CG12"/>
  <c r="DA12"/>
  <c r="DU12"/>
  <c r="EO12"/>
  <c r="FI12"/>
  <c r="GC12"/>
  <c r="GW12"/>
  <c r="HQ12"/>
  <c r="IK12"/>
  <c r="JE12"/>
  <c r="JY12"/>
  <c r="KS12"/>
  <c r="LM12"/>
  <c r="MG12"/>
  <c r="NA12"/>
  <c r="NU12"/>
  <c r="OO12"/>
  <c r="PI12"/>
  <c r="QC12"/>
  <c r="QW12"/>
  <c r="RQ12"/>
  <c r="SK12"/>
  <c r="TE12"/>
  <c r="TY12"/>
  <c r="US12"/>
  <c r="VM12"/>
  <c r="WD12"/>
  <c r="VM13"/>
  <c r="US13"/>
  <c r="TY13"/>
  <c r="TE13"/>
  <c r="SK13"/>
  <c r="RQ13"/>
  <c r="QW13"/>
  <c r="QC13"/>
  <c r="PI13"/>
  <c r="OO13"/>
  <c r="NU13"/>
  <c r="NA13"/>
  <c r="MG13"/>
  <c r="LM13"/>
  <c r="KS13"/>
  <c r="JY13"/>
  <c r="JE13"/>
  <c r="IK13"/>
  <c r="HQ13"/>
  <c r="GW13"/>
  <c r="GC13"/>
  <c r="FI13"/>
  <c r="EO13"/>
  <c r="DU13"/>
  <c r="DA13"/>
  <c r="CG13"/>
  <c r="BM13"/>
  <c r="AS13"/>
  <c r="AS18"/>
  <c r="Y21"/>
  <c r="AS21"/>
  <c r="BM21"/>
  <c r="CG21"/>
  <c r="DA21"/>
  <c r="DU21"/>
  <c r="EO21"/>
  <c r="FI21"/>
  <c r="GC21"/>
  <c r="GW21"/>
  <c r="HQ21"/>
  <c r="IK21"/>
  <c r="JE21"/>
  <c r="JY21"/>
  <c r="KS21"/>
  <c r="LM21"/>
  <c r="MG21"/>
  <c r="NA21"/>
  <c r="NU21"/>
  <c r="OO21"/>
  <c r="PI21"/>
  <c r="QC21"/>
  <c r="QW21"/>
  <c r="RQ21"/>
  <c r="SK21"/>
  <c r="TE21"/>
  <c r="TY21"/>
  <c r="US21"/>
  <c r="VM21"/>
  <c r="WC101"/>
  <c r="Y101" s="1"/>
  <c r="AI21"/>
  <c r="BC21"/>
  <c r="BW21"/>
  <c r="CQ21"/>
  <c r="DK21"/>
  <c r="EE21"/>
  <c r="EY21"/>
  <c r="FS21"/>
  <c r="GM21"/>
  <c r="HG21"/>
  <c r="IA21"/>
  <c r="IU21"/>
  <c r="JO21"/>
  <c r="KI21"/>
  <c r="LC21"/>
  <c r="LW21"/>
  <c r="MQ21"/>
  <c r="NK21"/>
  <c r="OE21"/>
  <c r="OY21"/>
  <c r="PS21"/>
  <c r="QM21"/>
  <c r="RG21"/>
  <c r="SA21"/>
  <c r="SU21"/>
  <c r="TO21"/>
  <c r="UI21"/>
  <c r="VC21"/>
  <c r="VW21"/>
  <c r="WD21"/>
  <c r="AI24"/>
  <c r="BC24"/>
  <c r="BW24"/>
  <c r="CQ24"/>
  <c r="DK24"/>
  <c r="EE24"/>
  <c r="EY24"/>
  <c r="FS24"/>
  <c r="GM24"/>
  <c r="HG24"/>
  <c r="IA24"/>
  <c r="IU24"/>
  <c r="JO24"/>
  <c r="KI24"/>
  <c r="LC24"/>
  <c r="LW24"/>
  <c r="MQ24"/>
  <c r="NK24"/>
  <c r="OE24"/>
  <c r="OY24"/>
  <c r="PS24"/>
  <c r="QM24"/>
  <c r="RG24"/>
  <c r="SA24"/>
  <c r="SU24"/>
  <c r="TO24"/>
  <c r="UI24"/>
  <c r="VC24"/>
  <c r="VW24"/>
  <c r="WC104"/>
  <c r="Y24"/>
  <c r="AS24"/>
  <c r="BM24"/>
  <c r="CG24"/>
  <c r="DA24"/>
  <c r="DU24"/>
  <c r="EO24"/>
  <c r="FI24"/>
  <c r="GC24"/>
  <c r="GW24"/>
  <c r="HQ24"/>
  <c r="IK24"/>
  <c r="JE24"/>
  <c r="JY24"/>
  <c r="KS24"/>
  <c r="LM24"/>
  <c r="MG24"/>
  <c r="NA24"/>
  <c r="NU24"/>
  <c r="OO24"/>
  <c r="PI24"/>
  <c r="QC24"/>
  <c r="QW24"/>
  <c r="RQ24"/>
  <c r="SK24"/>
  <c r="TE24"/>
  <c r="TY24"/>
  <c r="US24"/>
  <c r="VM24"/>
  <c r="WD24"/>
  <c r="Y14"/>
  <c r="AS14"/>
  <c r="BM14"/>
  <c r="CG14"/>
  <c r="DA14"/>
  <c r="DU14"/>
  <c r="EO14"/>
  <c r="FI14"/>
  <c r="GC14"/>
  <c r="GW14"/>
  <c r="HQ14"/>
  <c r="IK14"/>
  <c r="JE14"/>
  <c r="JY14"/>
  <c r="KS14"/>
  <c r="LM14"/>
  <c r="MG14"/>
  <c r="NA14"/>
  <c r="NU14"/>
  <c r="OO14"/>
  <c r="PI14"/>
  <c r="QC14"/>
  <c r="QW14"/>
  <c r="RQ14"/>
  <c r="SK14"/>
  <c r="TE14"/>
  <c r="TY14"/>
  <c r="US14"/>
  <c r="VM14"/>
  <c r="AI14"/>
  <c r="BC14"/>
  <c r="BW14"/>
  <c r="CQ14"/>
  <c r="DK14"/>
  <c r="EE14"/>
  <c r="EY14"/>
  <c r="FS14"/>
  <c r="GM14"/>
  <c r="HG14"/>
  <c r="IA14"/>
  <c r="IU14"/>
  <c r="JO14"/>
  <c r="KI14"/>
  <c r="LC14"/>
  <c r="LW14"/>
  <c r="MQ14"/>
  <c r="NK14"/>
  <c r="OE14"/>
  <c r="OY14"/>
  <c r="PS14"/>
  <c r="QM14"/>
  <c r="RG14"/>
  <c r="SA14"/>
  <c r="SU14"/>
  <c r="TO14"/>
  <c r="UI14"/>
  <c r="VC14"/>
  <c r="VW14"/>
  <c r="WD14"/>
  <c r="Y25"/>
  <c r="AS25"/>
  <c r="BM25"/>
  <c r="CG25"/>
  <c r="DA25"/>
  <c r="DU25"/>
  <c r="EO25"/>
  <c r="FI25"/>
  <c r="GC25"/>
  <c r="GW25"/>
  <c r="HQ25"/>
  <c r="IK25"/>
  <c r="JE25"/>
  <c r="JY25"/>
  <c r="KS25"/>
  <c r="LM25"/>
  <c r="MG25"/>
  <c r="NA25"/>
  <c r="NU25"/>
  <c r="OO25"/>
  <c r="PI25"/>
  <c r="QC25"/>
  <c r="QW25"/>
  <c r="RQ25"/>
  <c r="SK25"/>
  <c r="TE25"/>
  <c r="TY25"/>
  <c r="US25"/>
  <c r="VM25"/>
  <c r="WC105"/>
  <c r="AI25"/>
  <c r="BC25"/>
  <c r="BW25"/>
  <c r="CQ25"/>
  <c r="DK25"/>
  <c r="EE25"/>
  <c r="EY25"/>
  <c r="FS25"/>
  <c r="GM25"/>
  <c r="HG25"/>
  <c r="IA25"/>
  <c r="IU25"/>
  <c r="JO25"/>
  <c r="KI25"/>
  <c r="LC25"/>
  <c r="LW25"/>
  <c r="MQ25"/>
  <c r="NK25"/>
  <c r="OE25"/>
  <c r="OY25"/>
  <c r="PS25"/>
  <c r="QM25"/>
  <c r="RG25"/>
  <c r="SA25"/>
  <c r="SU25"/>
  <c r="TO25"/>
  <c r="UI25"/>
  <c r="VC25"/>
  <c r="VW25"/>
  <c r="WD25"/>
  <c r="AI23"/>
  <c r="BC23"/>
  <c r="BW23"/>
  <c r="CQ23"/>
  <c r="DK23"/>
  <c r="EE23"/>
  <c r="EY23"/>
  <c r="FS23"/>
  <c r="GM23"/>
  <c r="HG23"/>
  <c r="IA23"/>
  <c r="IU23"/>
  <c r="JO23"/>
  <c r="KI23"/>
  <c r="LC23"/>
  <c r="LW23"/>
  <c r="MQ23"/>
  <c r="NK23"/>
  <c r="OE23"/>
  <c r="OY23"/>
  <c r="PS23"/>
  <c r="QM23"/>
  <c r="RG23"/>
  <c r="SA23"/>
  <c r="SU23"/>
  <c r="TO23"/>
  <c r="UI23"/>
  <c r="VC23"/>
  <c r="VW23"/>
  <c r="WC103"/>
  <c r="Y103" s="1"/>
  <c r="Y23"/>
  <c r="AS23"/>
  <c r="BM23"/>
  <c r="CG23"/>
  <c r="DA23"/>
  <c r="DU23"/>
  <c r="EO23"/>
  <c r="FI23"/>
  <c r="GC23"/>
  <c r="GW23"/>
  <c r="HQ23"/>
  <c r="IK23"/>
  <c r="JE23"/>
  <c r="JY23"/>
  <c r="KS23"/>
  <c r="LM23"/>
  <c r="MG23"/>
  <c r="NA23"/>
  <c r="NU23"/>
  <c r="OO23"/>
  <c r="PI23"/>
  <c r="QC23"/>
  <c r="QW23"/>
  <c r="RQ23"/>
  <c r="SK23"/>
  <c r="TE23"/>
  <c r="TY23"/>
  <c r="US23"/>
  <c r="VM23"/>
  <c r="WD23"/>
  <c r="VC15"/>
  <c r="WD15"/>
  <c r="Y22"/>
  <c r="AS22"/>
  <c r="BM22"/>
  <c r="CG22"/>
  <c r="DA22"/>
  <c r="DU22"/>
  <c r="EO22"/>
  <c r="FI22"/>
  <c r="GC22"/>
  <c r="GW22"/>
  <c r="HQ22"/>
  <c r="IK22"/>
  <c r="JE22"/>
  <c r="JY22"/>
  <c r="KS22"/>
  <c r="LM22"/>
  <c r="MG22"/>
  <c r="NA22"/>
  <c r="NU22"/>
  <c r="OO22"/>
  <c r="PI22"/>
  <c r="QC22"/>
  <c r="QW22"/>
  <c r="RQ22"/>
  <c r="SK22"/>
  <c r="TE22"/>
  <c r="TY22"/>
  <c r="US22"/>
  <c r="VM22"/>
  <c r="WC102"/>
  <c r="AI22"/>
  <c r="BC22"/>
  <c r="BW22"/>
  <c r="CQ22"/>
  <c r="DK22"/>
  <c r="EE22"/>
  <c r="EY22"/>
  <c r="FS22"/>
  <c r="GM22"/>
  <c r="HG22"/>
  <c r="IA22"/>
  <c r="IU22"/>
  <c r="JO22"/>
  <c r="KI22"/>
  <c r="LC22"/>
  <c r="LW22"/>
  <c r="MQ22"/>
  <c r="NK22"/>
  <c r="OE22"/>
  <c r="OY22"/>
  <c r="PS22"/>
  <c r="QM22"/>
  <c r="RG22"/>
  <c r="SA22"/>
  <c r="SU22"/>
  <c r="TO22"/>
  <c r="UI22"/>
  <c r="VC22"/>
  <c r="VW22"/>
  <c r="WD22"/>
  <c r="FS20"/>
  <c r="LW20"/>
  <c r="SA20"/>
  <c r="AS20"/>
  <c r="GW20"/>
  <c r="NA20"/>
  <c r="TE20"/>
  <c r="AI19"/>
  <c r="BC19"/>
  <c r="BW19"/>
  <c r="CQ19"/>
  <c r="DK19"/>
  <c r="EE19"/>
  <c r="EY19"/>
  <c r="FS19"/>
  <c r="GM19"/>
  <c r="HG19"/>
  <c r="IA19"/>
  <c r="IU19"/>
  <c r="JO19"/>
  <c r="KI19"/>
  <c r="LC19"/>
  <c r="LW19"/>
  <c r="MQ19"/>
  <c r="NK19"/>
  <c r="OE19"/>
  <c r="OY19"/>
  <c r="PS19"/>
  <c r="QM19"/>
  <c r="RG19"/>
  <c r="SA19"/>
  <c r="SU19"/>
  <c r="TO19"/>
  <c r="UI19"/>
  <c r="VC19"/>
  <c r="VW19"/>
  <c r="WC99"/>
  <c r="Y99" s="1"/>
  <c r="Y19"/>
  <c r="AS19"/>
  <c r="BM19"/>
  <c r="CG19"/>
  <c r="DA19"/>
  <c r="DU19"/>
  <c r="EO19"/>
  <c r="FI19"/>
  <c r="GC19"/>
  <c r="GW19"/>
  <c r="HQ19"/>
  <c r="IK19"/>
  <c r="JE19"/>
  <c r="JY19"/>
  <c r="KS19"/>
  <c r="LM19"/>
  <c r="MG19"/>
  <c r="NA19"/>
  <c r="NU19"/>
  <c r="OO19"/>
  <c r="PI19"/>
  <c r="QC19"/>
  <c r="QW19"/>
  <c r="RQ19"/>
  <c r="SK19"/>
  <c r="TE19"/>
  <c r="TY19"/>
  <c r="US19"/>
  <c r="VM19"/>
  <c r="WD19"/>
  <c r="O41"/>
  <c r="AI41"/>
  <c r="BC41"/>
  <c r="BW41"/>
  <c r="CQ41"/>
  <c r="DK41"/>
  <c r="EE41"/>
  <c r="EY41"/>
  <c r="FS41"/>
  <c r="GM41"/>
  <c r="HG41"/>
  <c r="IA41"/>
  <c r="IU41"/>
  <c r="JO41"/>
  <c r="KI41"/>
  <c r="LC41"/>
  <c r="LW41"/>
  <c r="MQ41"/>
  <c r="NK41"/>
  <c r="NU41"/>
  <c r="OE41"/>
  <c r="OO41"/>
  <c r="OY41"/>
  <c r="PI41"/>
  <c r="PS41"/>
  <c r="QC41"/>
  <c r="QM41"/>
  <c r="QW41"/>
  <c r="RG41"/>
  <c r="RQ41"/>
  <c r="SA41"/>
  <c r="SK41"/>
  <c r="SU41"/>
  <c r="Y41"/>
  <c r="AS41"/>
  <c r="BM41"/>
  <c r="CG41"/>
  <c r="DA41"/>
  <c r="DU41"/>
  <c r="EO41"/>
  <c r="FI41"/>
  <c r="GC41"/>
  <c r="GW41"/>
  <c r="HQ41"/>
  <c r="IK41"/>
  <c r="JE41"/>
  <c r="JY41"/>
  <c r="KS41"/>
  <c r="LM41"/>
  <c r="MG41"/>
  <c r="NA41"/>
  <c r="TE41"/>
  <c r="TO41"/>
  <c r="TY41"/>
  <c r="UI41"/>
  <c r="US41"/>
  <c r="VC41"/>
  <c r="VM41"/>
  <c r="VW41"/>
  <c r="Y39"/>
  <c r="AS39"/>
  <c r="BM39"/>
  <c r="CG39"/>
  <c r="DA39"/>
  <c r="DU39"/>
  <c r="EO39"/>
  <c r="FI39"/>
  <c r="GC39"/>
  <c r="GW39"/>
  <c r="HQ39"/>
  <c r="IK39"/>
  <c r="JE39"/>
  <c r="JY39"/>
  <c r="KS39"/>
  <c r="LM39"/>
  <c r="MG39"/>
  <c r="NA39"/>
  <c r="NU39"/>
  <c r="OE39"/>
  <c r="OO39"/>
  <c r="OY39"/>
  <c r="PI39"/>
  <c r="PS39"/>
  <c r="QC39"/>
  <c r="QM39"/>
  <c r="QW39"/>
  <c r="RG39"/>
  <c r="RQ39"/>
  <c r="SA39"/>
  <c r="SK39"/>
  <c r="SU39"/>
  <c r="O39"/>
  <c r="AI39"/>
  <c r="BC39"/>
  <c r="BW39"/>
  <c r="CQ39"/>
  <c r="DK39"/>
  <c r="EE39"/>
  <c r="EY39"/>
  <c r="FS39"/>
  <c r="GM39"/>
  <c r="HG39"/>
  <c r="IA39"/>
  <c r="IU39"/>
  <c r="JO39"/>
  <c r="KI39"/>
  <c r="LC39"/>
  <c r="LW39"/>
  <c r="MQ39"/>
  <c r="NK39"/>
  <c r="TE39"/>
  <c r="TO39"/>
  <c r="TY39"/>
  <c r="UI39"/>
  <c r="US39"/>
  <c r="VC39"/>
  <c r="VM39"/>
  <c r="VW39"/>
  <c r="O37"/>
  <c r="AI37"/>
  <c r="BC37"/>
  <c r="BW37"/>
  <c r="CQ37"/>
  <c r="DK37"/>
  <c r="EE37"/>
  <c r="EY37"/>
  <c r="FS37"/>
  <c r="GM37"/>
  <c r="HG37"/>
  <c r="IA37"/>
  <c r="IU37"/>
  <c r="JO37"/>
  <c r="KI37"/>
  <c r="LC37"/>
  <c r="LW37"/>
  <c r="MQ37"/>
  <c r="NK37"/>
  <c r="NU37"/>
  <c r="OE37"/>
  <c r="OO37"/>
  <c r="OY37"/>
  <c r="PI37"/>
  <c r="PS37"/>
  <c r="QC37"/>
  <c r="QM37"/>
  <c r="QW37"/>
  <c r="RG37"/>
  <c r="RQ37"/>
  <c r="SA37"/>
  <c r="SK37"/>
  <c r="Y37"/>
  <c r="AS37"/>
  <c r="BM37"/>
  <c r="CG37"/>
  <c r="DA37"/>
  <c r="DU37"/>
  <c r="EO37"/>
  <c r="FI37"/>
  <c r="GC37"/>
  <c r="GW37"/>
  <c r="HQ37"/>
  <c r="IK37"/>
  <c r="JE37"/>
  <c r="JY37"/>
  <c r="KS37"/>
  <c r="LM37"/>
  <c r="MG37"/>
  <c r="NA37"/>
  <c r="SU37"/>
  <c r="TE37"/>
  <c r="TO37"/>
  <c r="TY37"/>
  <c r="UI37"/>
  <c r="US37"/>
  <c r="VC37"/>
  <c r="VM37"/>
  <c r="VW37"/>
  <c r="Y35"/>
  <c r="AS35"/>
  <c r="BM35"/>
  <c r="CG35"/>
  <c r="DA35"/>
  <c r="DU35"/>
  <c r="EO35"/>
  <c r="FI35"/>
  <c r="GC35"/>
  <c r="GW35"/>
  <c r="HQ35"/>
  <c r="IK35"/>
  <c r="JE35"/>
  <c r="JY35"/>
  <c r="KS35"/>
  <c r="LM35"/>
  <c r="MG35"/>
  <c r="NA35"/>
  <c r="NU35"/>
  <c r="OE35"/>
  <c r="OO35"/>
  <c r="OY35"/>
  <c r="PI35"/>
  <c r="PS35"/>
  <c r="QC35"/>
  <c r="QM35"/>
  <c r="QW35"/>
  <c r="RG35"/>
  <c r="RQ35"/>
  <c r="SA35"/>
  <c r="SK35"/>
  <c r="O35"/>
  <c r="AI35"/>
  <c r="BC35"/>
  <c r="BW35"/>
  <c r="CQ35"/>
  <c r="DK35"/>
  <c r="EE35"/>
  <c r="EY35"/>
  <c r="FS35"/>
  <c r="GM35"/>
  <c r="HG35"/>
  <c r="IA35"/>
  <c r="IU35"/>
  <c r="JO35"/>
  <c r="KI35"/>
  <c r="LC35"/>
  <c r="LW35"/>
  <c r="MQ35"/>
  <c r="NK35"/>
  <c r="SU35"/>
  <c r="TE35"/>
  <c r="TO35"/>
  <c r="TY35"/>
  <c r="UI35"/>
  <c r="US35"/>
  <c r="VC35"/>
  <c r="VM35"/>
  <c r="VW35"/>
  <c r="O33"/>
  <c r="AI33"/>
  <c r="BC33"/>
  <c r="BW33"/>
  <c r="CQ33"/>
  <c r="DK33"/>
  <c r="EE33"/>
  <c r="EY33"/>
  <c r="FS33"/>
  <c r="GM33"/>
  <c r="HG33"/>
  <c r="IA33"/>
  <c r="IU33"/>
  <c r="JO33"/>
  <c r="KI33"/>
  <c r="LC33"/>
  <c r="LW33"/>
  <c r="MQ33"/>
  <c r="NK33"/>
  <c r="NU33"/>
  <c r="OE33"/>
  <c r="OO33"/>
  <c r="OY33"/>
  <c r="PI33"/>
  <c r="PS33"/>
  <c r="QC33"/>
  <c r="QM33"/>
  <c r="QW33"/>
  <c r="RG33"/>
  <c r="RQ33"/>
  <c r="SA33"/>
  <c r="SK33"/>
  <c r="Y33"/>
  <c r="AS33"/>
  <c r="BM33"/>
  <c r="CG33"/>
  <c r="DA33"/>
  <c r="DU33"/>
  <c r="EO33"/>
  <c r="FI33"/>
  <c r="GC33"/>
  <c r="GW33"/>
  <c r="HQ33"/>
  <c r="IK33"/>
  <c r="JE33"/>
  <c r="JY33"/>
  <c r="KS33"/>
  <c r="LM33"/>
  <c r="MG33"/>
  <c r="NA33"/>
  <c r="SU33"/>
  <c r="TE33"/>
  <c r="TO33"/>
  <c r="TY33"/>
  <c r="UI33"/>
  <c r="US33"/>
  <c r="VC33"/>
  <c r="VM33"/>
  <c r="VW33"/>
  <c r="Y31"/>
  <c r="AS31"/>
  <c r="BM31"/>
  <c r="CG31"/>
  <c r="DA31"/>
  <c r="DU31"/>
  <c r="EO31"/>
  <c r="FI31"/>
  <c r="GC31"/>
  <c r="GW31"/>
  <c r="HQ31"/>
  <c r="IK31"/>
  <c r="JE31"/>
  <c r="JY31"/>
  <c r="KS31"/>
  <c r="LM31"/>
  <c r="MG31"/>
  <c r="NA31"/>
  <c r="NK31"/>
  <c r="NU31"/>
  <c r="OE31"/>
  <c r="OO31"/>
  <c r="OY31"/>
  <c r="PI31"/>
  <c r="PS31"/>
  <c r="QC31"/>
  <c r="QM31"/>
  <c r="QW31"/>
  <c r="RG31"/>
  <c r="RQ31"/>
  <c r="SA31"/>
  <c r="SK31"/>
  <c r="O31"/>
  <c r="AI31"/>
  <c r="BC31"/>
  <c r="BW31"/>
  <c r="CQ31"/>
  <c r="DK31"/>
  <c r="EE31"/>
  <c r="EY31"/>
  <c r="FS31"/>
  <c r="GM31"/>
  <c r="HG31"/>
  <c r="IA31"/>
  <c r="IU31"/>
  <c r="JO31"/>
  <c r="KI31"/>
  <c r="LC31"/>
  <c r="LW31"/>
  <c r="MQ31"/>
  <c r="SU31"/>
  <c r="TE31"/>
  <c r="TO31"/>
  <c r="TY31"/>
  <c r="UI31"/>
  <c r="US31"/>
  <c r="VC31"/>
  <c r="VM31"/>
  <c r="VW31"/>
  <c r="O29"/>
  <c r="AI29"/>
  <c r="BC29"/>
  <c r="BW29"/>
  <c r="CQ29"/>
  <c r="DK29"/>
  <c r="EE29"/>
  <c r="EY29"/>
  <c r="FS29"/>
  <c r="GM29"/>
  <c r="HG29"/>
  <c r="IA29"/>
  <c r="IU29"/>
  <c r="JO29"/>
  <c r="KI29"/>
  <c r="LC29"/>
  <c r="LW29"/>
  <c r="MQ29"/>
  <c r="NK29"/>
  <c r="NU29"/>
  <c r="OE29"/>
  <c r="OO29"/>
  <c r="OY29"/>
  <c r="PI29"/>
  <c r="PS29"/>
  <c r="QC29"/>
  <c r="QM29"/>
  <c r="QW29"/>
  <c r="RG29"/>
  <c r="RQ29"/>
  <c r="SA29"/>
  <c r="SK29"/>
  <c r="Y29"/>
  <c r="AS29"/>
  <c r="BM29"/>
  <c r="CG29"/>
  <c r="DA29"/>
  <c r="DU29"/>
  <c r="EO29"/>
  <c r="FI29"/>
  <c r="GC29"/>
  <c r="GW29"/>
  <c r="HQ29"/>
  <c r="IK29"/>
  <c r="JE29"/>
  <c r="JY29"/>
  <c r="KS29"/>
  <c r="LM29"/>
  <c r="MG29"/>
  <c r="NA29"/>
  <c r="SU29"/>
  <c r="TE29"/>
  <c r="TO29"/>
  <c r="TY29"/>
  <c r="UI29"/>
  <c r="US29"/>
  <c r="VC29"/>
  <c r="VM29"/>
  <c r="VW29"/>
  <c r="Y26"/>
  <c r="AS26"/>
  <c r="BM26"/>
  <c r="CG26"/>
  <c r="DA26"/>
  <c r="DU26"/>
  <c r="EO26"/>
  <c r="FI26"/>
  <c r="GC26"/>
  <c r="GW26"/>
  <c r="HQ26"/>
  <c r="IK26"/>
  <c r="JE26"/>
  <c r="JY26"/>
  <c r="KS26"/>
  <c r="LM26"/>
  <c r="MG26"/>
  <c r="NA26"/>
  <c r="NK26"/>
  <c r="NU26"/>
  <c r="OE26"/>
  <c r="OO26"/>
  <c r="OY26"/>
  <c r="PI26"/>
  <c r="PS26"/>
  <c r="QC26"/>
  <c r="QM26"/>
  <c r="QW26"/>
  <c r="RG26"/>
  <c r="RQ26"/>
  <c r="SA26"/>
  <c r="SK26"/>
  <c r="O26"/>
  <c r="AI26"/>
  <c r="BC26"/>
  <c r="BW26"/>
  <c r="CQ26"/>
  <c r="DK26"/>
  <c r="EE26"/>
  <c r="EY26"/>
  <c r="FS26"/>
  <c r="GM26"/>
  <c r="HG26"/>
  <c r="IA26"/>
  <c r="IU26"/>
  <c r="JO26"/>
  <c r="KI26"/>
  <c r="LC26"/>
  <c r="LW26"/>
  <c r="MQ26"/>
  <c r="SU26"/>
  <c r="TE26"/>
  <c r="TO26"/>
  <c r="TY26"/>
  <c r="UI26"/>
  <c r="US26"/>
  <c r="VC26"/>
  <c r="VM26"/>
  <c r="VW26"/>
  <c r="O40"/>
  <c r="Y40"/>
  <c r="AI40"/>
  <c r="AS40"/>
  <c r="BC40"/>
  <c r="BM40"/>
  <c r="BW40"/>
  <c r="CG40"/>
  <c r="CQ40"/>
  <c r="DA40"/>
  <c r="DK40"/>
  <c r="DU40"/>
  <c r="EE40"/>
  <c r="EO40"/>
  <c r="EY40"/>
  <c r="FI40"/>
  <c r="FS40"/>
  <c r="GC40"/>
  <c r="GM40"/>
  <c r="GW40"/>
  <c r="HG40"/>
  <c r="HQ40"/>
  <c r="IA40"/>
  <c r="IK40"/>
  <c r="IU40"/>
  <c r="JE40"/>
  <c r="JO40"/>
  <c r="JY40"/>
  <c r="KI40"/>
  <c r="KS40"/>
  <c r="LC40"/>
  <c r="LM40"/>
  <c r="LW40"/>
  <c r="MG40"/>
  <c r="MQ40"/>
  <c r="NA40"/>
  <c r="NK40"/>
  <c r="TE40"/>
  <c r="TO40"/>
  <c r="TY40"/>
  <c r="UI40"/>
  <c r="US40"/>
  <c r="VC40"/>
  <c r="VM40"/>
  <c r="VW40"/>
  <c r="NU40"/>
  <c r="OE40"/>
  <c r="OO40"/>
  <c r="OY40"/>
  <c r="PI40"/>
  <c r="PS40"/>
  <c r="QC40"/>
  <c r="QM40"/>
  <c r="QW40"/>
  <c r="RG40"/>
  <c r="RQ40"/>
  <c r="SA40"/>
  <c r="SK40"/>
  <c r="SU40"/>
  <c r="O38"/>
  <c r="Y38"/>
  <c r="AI38"/>
  <c r="AS38"/>
  <c r="BC38"/>
  <c r="BM38"/>
  <c r="BW38"/>
  <c r="CG38"/>
  <c r="CQ38"/>
  <c r="DA38"/>
  <c r="DK38"/>
  <c r="DU38"/>
  <c r="EE38"/>
  <c r="EO38"/>
  <c r="EY38"/>
  <c r="FI38"/>
  <c r="FS38"/>
  <c r="GC38"/>
  <c r="GM38"/>
  <c r="GW38"/>
  <c r="HG38"/>
  <c r="HQ38"/>
  <c r="IA38"/>
  <c r="IK38"/>
  <c r="IU38"/>
  <c r="JE38"/>
  <c r="JO38"/>
  <c r="JY38"/>
  <c r="KI38"/>
  <c r="KS38"/>
  <c r="LC38"/>
  <c r="LM38"/>
  <c r="LW38"/>
  <c r="MG38"/>
  <c r="MQ38"/>
  <c r="NA38"/>
  <c r="NK38"/>
  <c r="NU38"/>
  <c r="OE38"/>
  <c r="OO38"/>
  <c r="OY38"/>
  <c r="PI38"/>
  <c r="PS38"/>
  <c r="QC38"/>
  <c r="QM38"/>
  <c r="QW38"/>
  <c r="RG38"/>
  <c r="RQ38"/>
  <c r="SA38"/>
  <c r="SK38"/>
  <c r="SU38"/>
  <c r="TE38"/>
  <c r="TO38"/>
  <c r="TY38"/>
  <c r="UI38"/>
  <c r="US38"/>
  <c r="VC38"/>
  <c r="VM38"/>
  <c r="VW38"/>
  <c r="O36"/>
  <c r="Y36"/>
  <c r="AI36"/>
  <c r="AS36"/>
  <c r="BC36"/>
  <c r="BM36"/>
  <c r="BW36"/>
  <c r="CG36"/>
  <c r="CQ36"/>
  <c r="DA36"/>
  <c r="DK36"/>
  <c r="DU36"/>
  <c r="EE36"/>
  <c r="EO36"/>
  <c r="EY36"/>
  <c r="FI36"/>
  <c r="FS36"/>
  <c r="GC36"/>
  <c r="GM36"/>
  <c r="GW36"/>
  <c r="HG36"/>
  <c r="HQ36"/>
  <c r="IA36"/>
  <c r="IK36"/>
  <c r="IU36"/>
  <c r="JE36"/>
  <c r="JO36"/>
  <c r="JY36"/>
  <c r="KI36"/>
  <c r="KS36"/>
  <c r="LC36"/>
  <c r="LM36"/>
  <c r="LW36"/>
  <c r="MG36"/>
  <c r="MQ36"/>
  <c r="NA36"/>
  <c r="NK36"/>
  <c r="SU36"/>
  <c r="TE36"/>
  <c r="TO36"/>
  <c r="TY36"/>
  <c r="UI36"/>
  <c r="US36"/>
  <c r="VC36"/>
  <c r="VM36"/>
  <c r="VW36"/>
  <c r="NU36"/>
  <c r="OE36"/>
  <c r="OO36"/>
  <c r="OY36"/>
  <c r="PI36"/>
  <c r="PS36"/>
  <c r="QC36"/>
  <c r="QM36"/>
  <c r="QW36"/>
  <c r="RG36"/>
  <c r="RQ36"/>
  <c r="SA36"/>
  <c r="SK36"/>
  <c r="O34"/>
  <c r="Y34"/>
  <c r="AI34"/>
  <c r="AS34"/>
  <c r="BC34"/>
  <c r="BM34"/>
  <c r="BW34"/>
  <c r="CG34"/>
  <c r="CQ34"/>
  <c r="DA34"/>
  <c r="DK34"/>
  <c r="DU34"/>
  <c r="EE34"/>
  <c r="EO34"/>
  <c r="EY34"/>
  <c r="FI34"/>
  <c r="FS34"/>
  <c r="GC34"/>
  <c r="GM34"/>
  <c r="GW34"/>
  <c r="HG34"/>
  <c r="HQ34"/>
  <c r="IA34"/>
  <c r="IK34"/>
  <c r="IU34"/>
  <c r="JE34"/>
  <c r="JO34"/>
  <c r="JY34"/>
  <c r="KI34"/>
  <c r="KS34"/>
  <c r="LC34"/>
  <c r="LM34"/>
  <c r="LW34"/>
  <c r="MG34"/>
  <c r="MQ34"/>
  <c r="NA34"/>
  <c r="NK34"/>
  <c r="NU34"/>
  <c r="OE34"/>
  <c r="OO34"/>
  <c r="OY34"/>
  <c r="PI34"/>
  <c r="PS34"/>
  <c r="QC34"/>
  <c r="QM34"/>
  <c r="QW34"/>
  <c r="RG34"/>
  <c r="RQ34"/>
  <c r="SA34"/>
  <c r="SK34"/>
  <c r="SU34"/>
  <c r="TE34"/>
  <c r="TO34"/>
  <c r="TY34"/>
  <c r="UI34"/>
  <c r="US34"/>
  <c r="VC34"/>
  <c r="VM34"/>
  <c r="VW34"/>
  <c r="O32"/>
  <c r="Y32"/>
  <c r="AI32"/>
  <c r="AS32"/>
  <c r="BC32"/>
  <c r="BM32"/>
  <c r="BW32"/>
  <c r="CG32"/>
  <c r="CQ32"/>
  <c r="DA32"/>
  <c r="DK32"/>
  <c r="DU32"/>
  <c r="EE32"/>
  <c r="EO32"/>
  <c r="EY32"/>
  <c r="FI32"/>
  <c r="FS32"/>
  <c r="GC32"/>
  <c r="GM32"/>
  <c r="GW32"/>
  <c r="HG32"/>
  <c r="HQ32"/>
  <c r="IA32"/>
  <c r="IK32"/>
  <c r="IU32"/>
  <c r="JE32"/>
  <c r="JO32"/>
  <c r="JY32"/>
  <c r="KI32"/>
  <c r="KS32"/>
  <c r="LC32"/>
  <c r="LM32"/>
  <c r="LW32"/>
  <c r="MG32"/>
  <c r="MQ32"/>
  <c r="NA32"/>
  <c r="SU32"/>
  <c r="TE32"/>
  <c r="TO32"/>
  <c r="TY32"/>
  <c r="UI32"/>
  <c r="US32"/>
  <c r="VC32"/>
  <c r="VM32"/>
  <c r="VW32"/>
  <c r="NK32"/>
  <c r="NU32"/>
  <c r="OE32"/>
  <c r="OO32"/>
  <c r="OY32"/>
  <c r="PI32"/>
  <c r="PS32"/>
  <c r="QC32"/>
  <c r="QM32"/>
  <c r="QW32"/>
  <c r="RG32"/>
  <c r="RQ32"/>
  <c r="SA32"/>
  <c r="SK32"/>
  <c r="O30"/>
  <c r="Y30"/>
  <c r="AI30"/>
  <c r="AS30"/>
  <c r="BC30"/>
  <c r="BM30"/>
  <c r="BW30"/>
  <c r="CG30"/>
  <c r="CQ30"/>
  <c r="DA30"/>
  <c r="DK30"/>
  <c r="DU30"/>
  <c r="EE30"/>
  <c r="EO30"/>
  <c r="EY30"/>
  <c r="FI30"/>
  <c r="FS30"/>
  <c r="GC30"/>
  <c r="GM30"/>
  <c r="GW30"/>
  <c r="HG30"/>
  <c r="HQ30"/>
  <c r="IA30"/>
  <c r="IK30"/>
  <c r="IU30"/>
  <c r="JE30"/>
  <c r="JO30"/>
  <c r="JY30"/>
  <c r="KI30"/>
  <c r="KS30"/>
  <c r="LC30"/>
  <c r="LM30"/>
  <c r="LW30"/>
  <c r="MG30"/>
  <c r="MQ30"/>
  <c r="NA30"/>
  <c r="NK30"/>
  <c r="NU30"/>
  <c r="OE30"/>
  <c r="OO30"/>
  <c r="OY30"/>
  <c r="PI30"/>
  <c r="PS30"/>
  <c r="QC30"/>
  <c r="QM30"/>
  <c r="QW30"/>
  <c r="RG30"/>
  <c r="RQ30"/>
  <c r="SA30"/>
  <c r="SK30"/>
  <c r="SU30"/>
  <c r="TE30"/>
  <c r="TO30"/>
  <c r="TY30"/>
  <c r="UI30"/>
  <c r="US30"/>
  <c r="VC30"/>
  <c r="VM30"/>
  <c r="VW30"/>
  <c r="CQ28"/>
  <c r="FS28"/>
  <c r="IU28"/>
  <c r="LW28"/>
  <c r="UI28"/>
  <c r="OO28"/>
  <c r="RQ28"/>
  <c r="WD26"/>
  <c r="WD41"/>
  <c r="WD39"/>
  <c r="WD37"/>
  <c r="WD35"/>
  <c r="WD33"/>
  <c r="WD31"/>
  <c r="WD29"/>
  <c r="VT90"/>
  <c r="WF10"/>
  <c r="VV42"/>
  <c r="VT43"/>
  <c r="WD40"/>
  <c r="WD38"/>
  <c r="WD36"/>
  <c r="WD34"/>
  <c r="WD32"/>
  <c r="WD30"/>
  <c r="VV10"/>
  <c r="VT11"/>
  <c r="WC90"/>
  <c r="VJ11"/>
  <c r="VL10"/>
  <c r="VJ90"/>
  <c r="VJ43"/>
  <c r="VL42"/>
  <c r="VL26"/>
  <c r="VJ27"/>
  <c r="VJ105"/>
  <c r="VJ92"/>
  <c r="VJ96"/>
  <c r="VJ100"/>
  <c r="VJ75"/>
  <c r="VL74"/>
  <c r="VL58"/>
  <c r="VJ59"/>
  <c r="VJ94"/>
  <c r="VJ98"/>
  <c r="VJ102"/>
  <c r="UZ11"/>
  <c r="VB10"/>
  <c r="UZ90"/>
  <c r="UZ43"/>
  <c r="VB42"/>
  <c r="VB26"/>
  <c r="UZ27"/>
  <c r="UZ105"/>
  <c r="UZ92"/>
  <c r="UZ96"/>
  <c r="UZ100"/>
  <c r="UZ75"/>
  <c r="VB74"/>
  <c r="VB58"/>
  <c r="UZ59"/>
  <c r="UZ94"/>
  <c r="UZ98"/>
  <c r="UZ102"/>
  <c r="UP11"/>
  <c r="UR10"/>
  <c r="UP90"/>
  <c r="UP43"/>
  <c r="UR42"/>
  <c r="UR26"/>
  <c r="UP27"/>
  <c r="UP92"/>
  <c r="UP96"/>
  <c r="UP100"/>
  <c r="UP75"/>
  <c r="UR74"/>
  <c r="UR58"/>
  <c r="UP59"/>
  <c r="UP105"/>
  <c r="UP94"/>
  <c r="UP98"/>
  <c r="UP102"/>
  <c r="UH58"/>
  <c r="UF59"/>
  <c r="UF95"/>
  <c r="UF94"/>
  <c r="UF98"/>
  <c r="UF102"/>
  <c r="UH26"/>
  <c r="UF27"/>
  <c r="UH90"/>
  <c r="UF92"/>
  <c r="UF96"/>
  <c r="UF100"/>
  <c r="TV11"/>
  <c r="TX10"/>
  <c r="TV90"/>
  <c r="TV43"/>
  <c r="TX42"/>
  <c r="TX26"/>
  <c r="TV27"/>
  <c r="TV104"/>
  <c r="TV105"/>
  <c r="TV92"/>
  <c r="TV96"/>
  <c r="TV100"/>
  <c r="TV75"/>
  <c r="TX74"/>
  <c r="TX58"/>
  <c r="TV59"/>
  <c r="TV94"/>
  <c r="TV98"/>
  <c r="TV102"/>
  <c r="TL11"/>
  <c r="TN10"/>
  <c r="TL90"/>
  <c r="TL43"/>
  <c r="TN42"/>
  <c r="TN26"/>
  <c r="TL27"/>
  <c r="TL105"/>
  <c r="TL92"/>
  <c r="TL96"/>
  <c r="TL100"/>
  <c r="TL75"/>
  <c r="TN74"/>
  <c r="TN58"/>
  <c r="TL59"/>
  <c r="TL94"/>
  <c r="TL98"/>
  <c r="TL102"/>
  <c r="TB90"/>
  <c r="TB99"/>
  <c r="TD58"/>
  <c r="TB59"/>
  <c r="TD26"/>
  <c r="TB27"/>
  <c r="TB92"/>
  <c r="TB96"/>
  <c r="TB100"/>
  <c r="TB95"/>
  <c r="TB103"/>
  <c r="ST10"/>
  <c r="SR11"/>
  <c r="ST42"/>
  <c r="SR43"/>
  <c r="ST74"/>
  <c r="SR75"/>
  <c r="SR101"/>
  <c r="SR93"/>
  <c r="SR92"/>
  <c r="SR98"/>
  <c r="SR102"/>
  <c r="SR104"/>
  <c r="SR99"/>
  <c r="SR90"/>
  <c r="SR105"/>
  <c r="SR97"/>
  <c r="SR96"/>
  <c r="SR100"/>
  <c r="SR103"/>
  <c r="SR95"/>
  <c r="SJ90"/>
  <c r="SH94"/>
  <c r="SH98"/>
  <c r="SH102"/>
  <c r="SH11"/>
  <c r="SH97"/>
  <c r="SH105"/>
  <c r="SJ58"/>
  <c r="SH59"/>
  <c r="SJ26"/>
  <c r="SH27"/>
  <c r="SH93"/>
  <c r="SH91" s="1"/>
  <c r="SH101"/>
  <c r="RX90"/>
  <c r="RZ74"/>
  <c r="RX75"/>
  <c r="RX101"/>
  <c r="RX93"/>
  <c r="RX92"/>
  <c r="RX96"/>
  <c r="RX100"/>
  <c r="RX104"/>
  <c r="RZ10"/>
  <c r="RX11"/>
  <c r="RZ42"/>
  <c r="RX43"/>
  <c r="RX105"/>
  <c r="RX97"/>
  <c r="RX94"/>
  <c r="RX98"/>
  <c r="RX102"/>
  <c r="RN11"/>
  <c r="RP10"/>
  <c r="RN90"/>
  <c r="RN43"/>
  <c r="RP42"/>
  <c r="RP26"/>
  <c r="RN27"/>
  <c r="RN105"/>
  <c r="RN92"/>
  <c r="RN96"/>
  <c r="RN100"/>
  <c r="RN75"/>
  <c r="RP74"/>
  <c r="RP58"/>
  <c r="RN59"/>
  <c r="RN94"/>
  <c r="RN98"/>
  <c r="RN102"/>
  <c r="RD11"/>
  <c r="RF10"/>
  <c r="RD90"/>
  <c r="RD43"/>
  <c r="RF42"/>
  <c r="RF26"/>
  <c r="RD27"/>
  <c r="RD104"/>
  <c r="RD93"/>
  <c r="RD97"/>
  <c r="RD101"/>
  <c r="RD105"/>
  <c r="RD92"/>
  <c r="RD96"/>
  <c r="RD100"/>
  <c r="RD75"/>
  <c r="RF74"/>
  <c r="RF58"/>
  <c r="RD59"/>
  <c r="RD94"/>
  <c r="RD98"/>
  <c r="RD102"/>
  <c r="QT75"/>
  <c r="QV74"/>
  <c r="QV58"/>
  <c r="QT59"/>
  <c r="QT95"/>
  <c r="QT99"/>
  <c r="QT103"/>
  <c r="QT96"/>
  <c r="QT11"/>
  <c r="QV10"/>
  <c r="QT90"/>
  <c r="QT43"/>
  <c r="QV42"/>
  <c r="QV26"/>
  <c r="QT27"/>
  <c r="QT104"/>
  <c r="QT93"/>
  <c r="QT97"/>
  <c r="QT101"/>
  <c r="QT105"/>
  <c r="QT92"/>
  <c r="QT100"/>
  <c r="QJ11"/>
  <c r="QL10"/>
  <c r="QJ90"/>
  <c r="QJ43"/>
  <c r="QL42"/>
  <c r="QL26"/>
  <c r="QJ27"/>
  <c r="QJ105"/>
  <c r="QJ92"/>
  <c r="QJ96"/>
  <c r="QJ100"/>
  <c r="QJ75"/>
  <c r="QL74"/>
  <c r="QL58"/>
  <c r="QJ59"/>
  <c r="QJ94"/>
  <c r="QJ98"/>
  <c r="QJ102"/>
  <c r="PZ43"/>
  <c r="QB42"/>
  <c r="QB26"/>
  <c r="PZ27"/>
  <c r="PZ11"/>
  <c r="QB10"/>
  <c r="PZ90"/>
  <c r="PZ92"/>
  <c r="PZ96"/>
  <c r="PZ100"/>
  <c r="PZ75"/>
  <c r="QB74"/>
  <c r="QB58"/>
  <c r="PZ59"/>
  <c r="PZ105"/>
  <c r="PZ94"/>
  <c r="PZ98"/>
  <c r="PZ102"/>
  <c r="PP97"/>
  <c r="PP105"/>
  <c r="PR58"/>
  <c r="PP59"/>
  <c r="PR26"/>
  <c r="PP27"/>
  <c r="PR90"/>
  <c r="PP103"/>
  <c r="PP92"/>
  <c r="PP96"/>
  <c r="PP100"/>
  <c r="PP93"/>
  <c r="PP101"/>
  <c r="PF11"/>
  <c r="PH10"/>
  <c r="PF90"/>
  <c r="PF43"/>
  <c r="PH42"/>
  <c r="PH26"/>
  <c r="PF27"/>
  <c r="PF104"/>
  <c r="PF105"/>
  <c r="PF92"/>
  <c r="PF96"/>
  <c r="PF100"/>
  <c r="PF75"/>
  <c r="PH74"/>
  <c r="PH58"/>
  <c r="PF59"/>
  <c r="PF94"/>
  <c r="PF98"/>
  <c r="PF102"/>
  <c r="OV90"/>
  <c r="OX58"/>
  <c r="OV59"/>
  <c r="OX26"/>
  <c r="OV27"/>
  <c r="OV11"/>
  <c r="OV95"/>
  <c r="OV103"/>
  <c r="OV92"/>
  <c r="OV96"/>
  <c r="OV100"/>
  <c r="OV99"/>
  <c r="OV94"/>
  <c r="OV98"/>
  <c r="OV102"/>
  <c r="OL11"/>
  <c r="ON10"/>
  <c r="OL90"/>
  <c r="OL94"/>
  <c r="OL98"/>
  <c r="OL102"/>
  <c r="OL93"/>
  <c r="OL97"/>
  <c r="OL101"/>
  <c r="OL105"/>
  <c r="OL75"/>
  <c r="ON74"/>
  <c r="ON58"/>
  <c r="OL59"/>
  <c r="OL43"/>
  <c r="ON42"/>
  <c r="ON26"/>
  <c r="OL27"/>
  <c r="OL92"/>
  <c r="OL96"/>
  <c r="OL100"/>
  <c r="OL95"/>
  <c r="OL99"/>
  <c r="OL103"/>
  <c r="IH93"/>
  <c r="IH75"/>
  <c r="AP92"/>
  <c r="AP11"/>
  <c r="V92"/>
  <c r="V11"/>
  <c r="AP94"/>
  <c r="AP96"/>
  <c r="AP98"/>
  <c r="AP100"/>
  <c r="AP102"/>
  <c r="AP104"/>
  <c r="AZ105"/>
  <c r="AZ92"/>
  <c r="AZ94"/>
  <c r="AZ96"/>
  <c r="AZ98"/>
  <c r="AZ100"/>
  <c r="AZ102"/>
  <c r="AZ104"/>
  <c r="AF92"/>
  <c r="AF94"/>
  <c r="AF96"/>
  <c r="AF98"/>
  <c r="AF100"/>
  <c r="AF102"/>
  <c r="AF104"/>
  <c r="AZ93"/>
  <c r="AZ97"/>
  <c r="AZ101"/>
  <c r="AF105"/>
  <c r="AF93"/>
  <c r="AF95"/>
  <c r="AF97"/>
  <c r="AF99"/>
  <c r="AF101"/>
  <c r="AF103"/>
  <c r="V105"/>
  <c r="AP93"/>
  <c r="AP95"/>
  <c r="AP97"/>
  <c r="AP99"/>
  <c r="AP101"/>
  <c r="AP103"/>
  <c r="V94"/>
  <c r="V96"/>
  <c r="V100"/>
  <c r="V104"/>
  <c r="L43"/>
  <c r="AF43"/>
  <c r="AZ43"/>
  <c r="BT93"/>
  <c r="BT97"/>
  <c r="BT101"/>
  <c r="CD104"/>
  <c r="CD93"/>
  <c r="CD97"/>
  <c r="CD101"/>
  <c r="CN95"/>
  <c r="CN99"/>
  <c r="CN103"/>
  <c r="CX97"/>
  <c r="CX105"/>
  <c r="CX92"/>
  <c r="DH104"/>
  <c r="DH95"/>
  <c r="DH99"/>
  <c r="DH103"/>
  <c r="DR95"/>
  <c r="DR99"/>
  <c r="DR103"/>
  <c r="EB104"/>
  <c r="EB93"/>
  <c r="EB97"/>
  <c r="EB101"/>
  <c r="EB105"/>
  <c r="GJ11"/>
  <c r="GJ90"/>
  <c r="IH103"/>
  <c r="IH95"/>
  <c r="JB75"/>
  <c r="JV99"/>
  <c r="JV94"/>
  <c r="JV98"/>
  <c r="JV102"/>
  <c r="AZ95"/>
  <c r="AZ99"/>
  <c r="AZ103"/>
  <c r="V93"/>
  <c r="V95"/>
  <c r="V97"/>
  <c r="V99"/>
  <c r="V101"/>
  <c r="V103"/>
  <c r="AH90"/>
  <c r="EV93"/>
  <c r="EV95"/>
  <c r="EV97"/>
  <c r="EV99"/>
  <c r="EV101"/>
  <c r="EV103"/>
  <c r="FF93"/>
  <c r="FF97"/>
  <c r="FF101"/>
  <c r="FP95"/>
  <c r="FP99"/>
  <c r="FP103"/>
  <c r="GT93"/>
  <c r="GT95"/>
  <c r="GT97"/>
  <c r="GT99"/>
  <c r="GT101"/>
  <c r="GT103"/>
  <c r="HD95"/>
  <c r="HD99"/>
  <c r="HD103"/>
  <c r="HX95"/>
  <c r="HX103"/>
  <c r="IR104"/>
  <c r="JL104"/>
  <c r="JL95"/>
  <c r="JL99"/>
  <c r="JL103"/>
  <c r="JV95"/>
  <c r="JV103"/>
  <c r="JV11"/>
  <c r="KF93"/>
  <c r="KF97"/>
  <c r="KF101"/>
  <c r="KP95"/>
  <c r="KP103"/>
  <c r="KZ99"/>
  <c r="LJ104"/>
  <c r="LJ95"/>
  <c r="LJ99"/>
  <c r="LJ103"/>
  <c r="LT95"/>
  <c r="LT103"/>
  <c r="LT11"/>
  <c r="MD93"/>
  <c r="MD97"/>
  <c r="MD101"/>
  <c r="MN98"/>
  <c r="MX95"/>
  <c r="MX99"/>
  <c r="MX103"/>
  <c r="NH104"/>
  <c r="NH93"/>
  <c r="NH97"/>
  <c r="NH101"/>
  <c r="NR95"/>
  <c r="NR99"/>
  <c r="NR103"/>
  <c r="OB98"/>
  <c r="OB75"/>
  <c r="OD74"/>
  <c r="OD58"/>
  <c r="OB59"/>
  <c r="OB95"/>
  <c r="OB99"/>
  <c r="OB103"/>
  <c r="OB96"/>
  <c r="OB11"/>
  <c r="OD10"/>
  <c r="OB90"/>
  <c r="OB43"/>
  <c r="OD42"/>
  <c r="OD26"/>
  <c r="OB27"/>
  <c r="OB102"/>
  <c r="OB104"/>
  <c r="OB93"/>
  <c r="OB97"/>
  <c r="OB101"/>
  <c r="OB105"/>
  <c r="OB92"/>
  <c r="OB100"/>
  <c r="NR11"/>
  <c r="NT10"/>
  <c r="NR90"/>
  <c r="NR43"/>
  <c r="NT42"/>
  <c r="NT26"/>
  <c r="NR27"/>
  <c r="NR104"/>
  <c r="NR105"/>
  <c r="NR92"/>
  <c r="NR96"/>
  <c r="NR100"/>
  <c r="NR75"/>
  <c r="NT74"/>
  <c r="NT58"/>
  <c r="NR59"/>
  <c r="NR94"/>
  <c r="NR98"/>
  <c r="NR102"/>
  <c r="NH11"/>
  <c r="NJ10"/>
  <c r="NH90"/>
  <c r="NH43"/>
  <c r="NJ42"/>
  <c r="NJ26"/>
  <c r="NH27"/>
  <c r="NH105"/>
  <c r="NH92"/>
  <c r="NH96"/>
  <c r="NH100"/>
  <c r="NH75"/>
  <c r="NJ74"/>
  <c r="NJ58"/>
  <c r="NH59"/>
  <c r="NH94"/>
  <c r="NH98"/>
  <c r="NH102"/>
  <c r="MX11"/>
  <c r="MZ10"/>
  <c r="MX90"/>
  <c r="MX43"/>
  <c r="MZ42"/>
  <c r="MZ26"/>
  <c r="MX27"/>
  <c r="MX104"/>
  <c r="MX105"/>
  <c r="MX92"/>
  <c r="MX96"/>
  <c r="MX100"/>
  <c r="MX75"/>
  <c r="MZ74"/>
  <c r="MZ58"/>
  <c r="MX59"/>
  <c r="MX94"/>
  <c r="MX98"/>
  <c r="MX102"/>
  <c r="MN75"/>
  <c r="MP74"/>
  <c r="MP58"/>
  <c r="MN59"/>
  <c r="MN95"/>
  <c r="MN99"/>
  <c r="MN103"/>
  <c r="MN96"/>
  <c r="MN11"/>
  <c r="MP10"/>
  <c r="MN90"/>
  <c r="MN43"/>
  <c r="MP42"/>
  <c r="MP26"/>
  <c r="MN27"/>
  <c r="MN104"/>
  <c r="MN93"/>
  <c r="MN97"/>
  <c r="MN101"/>
  <c r="MN105"/>
  <c r="MN92"/>
  <c r="MN100"/>
  <c r="MD43"/>
  <c r="MF42"/>
  <c r="MF26"/>
  <c r="MD27"/>
  <c r="MD11"/>
  <c r="MF10"/>
  <c r="MD90"/>
  <c r="MD92"/>
  <c r="MD96"/>
  <c r="MD100"/>
  <c r="MD75"/>
  <c r="MF74"/>
  <c r="MF58"/>
  <c r="MD59"/>
  <c r="MD105"/>
  <c r="MD94"/>
  <c r="MD98"/>
  <c r="MD102"/>
  <c r="LT97"/>
  <c r="LT105"/>
  <c r="LV58"/>
  <c r="LT59"/>
  <c r="LV26"/>
  <c r="LT27"/>
  <c r="LV90"/>
  <c r="LT92"/>
  <c r="LT96"/>
  <c r="LT100"/>
  <c r="LT93"/>
  <c r="LT101"/>
  <c r="LJ43"/>
  <c r="LL42"/>
  <c r="LL26"/>
  <c r="LJ27"/>
  <c r="LJ11"/>
  <c r="LL10"/>
  <c r="LJ90"/>
  <c r="LJ92"/>
  <c r="LJ96"/>
  <c r="LJ100"/>
  <c r="LJ75"/>
  <c r="LL74"/>
  <c r="LL58"/>
  <c r="LJ59"/>
  <c r="LJ105"/>
  <c r="LJ94"/>
  <c r="LJ98"/>
  <c r="LJ102"/>
  <c r="LB90"/>
  <c r="KZ94"/>
  <c r="KZ98"/>
  <c r="KZ102"/>
  <c r="KZ11"/>
  <c r="KZ97"/>
  <c r="KZ105"/>
  <c r="LB58"/>
  <c r="KZ59"/>
  <c r="LB26"/>
  <c r="KZ27"/>
  <c r="KZ93"/>
  <c r="KZ101"/>
  <c r="KR10"/>
  <c r="KP11"/>
  <c r="KR42"/>
  <c r="KP43"/>
  <c r="KR74"/>
  <c r="KP75"/>
  <c r="KP90"/>
  <c r="KP105"/>
  <c r="KP97"/>
  <c r="KP94"/>
  <c r="KP98"/>
  <c r="KP102"/>
  <c r="KP99"/>
  <c r="KP101"/>
  <c r="KP93"/>
  <c r="KP92"/>
  <c r="KP96"/>
  <c r="KP100"/>
  <c r="KP104"/>
  <c r="KF43"/>
  <c r="KH42"/>
  <c r="KH26"/>
  <c r="KF27"/>
  <c r="KF11"/>
  <c r="KH10"/>
  <c r="KF90"/>
  <c r="KF92"/>
  <c r="KF96"/>
  <c r="KF100"/>
  <c r="KF75"/>
  <c r="KH74"/>
  <c r="KH58"/>
  <c r="KF59"/>
  <c r="KF105"/>
  <c r="KF94"/>
  <c r="KF98"/>
  <c r="KF102"/>
  <c r="JV97"/>
  <c r="JV105"/>
  <c r="JX58"/>
  <c r="JV59"/>
  <c r="JX26"/>
  <c r="JV27"/>
  <c r="JX90"/>
  <c r="JV92"/>
  <c r="JV96"/>
  <c r="JV100"/>
  <c r="JV93"/>
  <c r="JV101"/>
  <c r="JL43"/>
  <c r="JN42"/>
  <c r="JN26"/>
  <c r="JL27"/>
  <c r="JL11"/>
  <c r="JN10"/>
  <c r="JL90"/>
  <c r="JL92"/>
  <c r="JL96"/>
  <c r="JL100"/>
  <c r="JL75"/>
  <c r="JN74"/>
  <c r="JN58"/>
  <c r="JL59"/>
  <c r="JL105"/>
  <c r="JL94"/>
  <c r="JL98"/>
  <c r="JL102"/>
  <c r="JD26"/>
  <c r="JB27"/>
  <c r="JD90"/>
  <c r="JD58"/>
  <c r="JB59"/>
  <c r="JB93"/>
  <c r="JB101"/>
  <c r="JB105"/>
  <c r="JB11"/>
  <c r="JB99"/>
  <c r="JB94"/>
  <c r="JB98"/>
  <c r="JB102"/>
  <c r="IR11"/>
  <c r="IT10"/>
  <c r="IR90"/>
  <c r="IR43"/>
  <c r="IT42"/>
  <c r="IT26"/>
  <c r="IR27"/>
  <c r="IR96"/>
  <c r="IR100"/>
  <c r="IR75"/>
  <c r="IT74"/>
  <c r="IT58"/>
  <c r="IR59"/>
  <c r="IR105"/>
  <c r="IR94"/>
  <c r="IR98"/>
  <c r="IR102"/>
  <c r="IJ26"/>
  <c r="IH27"/>
  <c r="IH92"/>
  <c r="IH96"/>
  <c r="IH100"/>
  <c r="IJ58"/>
  <c r="IH59"/>
  <c r="IJ90"/>
  <c r="IH94"/>
  <c r="IH98"/>
  <c r="IH102"/>
  <c r="HZ90"/>
  <c r="HX11"/>
  <c r="HX97"/>
  <c r="HX105"/>
  <c r="HX92"/>
  <c r="HX96"/>
  <c r="HX100"/>
  <c r="HZ58"/>
  <c r="HX59"/>
  <c r="HZ26"/>
  <c r="HX27"/>
  <c r="HX93"/>
  <c r="HX101"/>
  <c r="HX94"/>
  <c r="HX98"/>
  <c r="HX102"/>
  <c r="HP42"/>
  <c r="HN43"/>
  <c r="HN90"/>
  <c r="HN92"/>
  <c r="HN100"/>
  <c r="HN104"/>
  <c r="HN103"/>
  <c r="HN95"/>
  <c r="HN101"/>
  <c r="HN93"/>
  <c r="HN94"/>
  <c r="HN102"/>
  <c r="HP74"/>
  <c r="HN75"/>
  <c r="HP10"/>
  <c r="HN11"/>
  <c r="HN96"/>
  <c r="HN99"/>
  <c r="HN105"/>
  <c r="HN97"/>
  <c r="HN98"/>
  <c r="HD11"/>
  <c r="HF10"/>
  <c r="HD90"/>
  <c r="HD43"/>
  <c r="HF42"/>
  <c r="HF26"/>
  <c r="HD27"/>
  <c r="HD104"/>
  <c r="HD105"/>
  <c r="HD92"/>
  <c r="HD96"/>
  <c r="HD100"/>
  <c r="HD75"/>
  <c r="HF74"/>
  <c r="HF58"/>
  <c r="HD59"/>
  <c r="HD94"/>
  <c r="HD98"/>
  <c r="HD102"/>
  <c r="GT75"/>
  <c r="GV74"/>
  <c r="GV58"/>
  <c r="GT59"/>
  <c r="GT105"/>
  <c r="GT92"/>
  <c r="GT96"/>
  <c r="GT100"/>
  <c r="GT11"/>
  <c r="GV10"/>
  <c r="GT90"/>
  <c r="GT43"/>
  <c r="GV42"/>
  <c r="GV26"/>
  <c r="GT27"/>
  <c r="GT94"/>
  <c r="GT98"/>
  <c r="GT102"/>
  <c r="GL26"/>
  <c r="GJ27"/>
  <c r="GJ92"/>
  <c r="GJ96"/>
  <c r="GJ100"/>
  <c r="GL58"/>
  <c r="GJ59"/>
  <c r="GL90"/>
  <c r="GJ104"/>
  <c r="GJ94"/>
  <c r="GJ98"/>
  <c r="GJ102"/>
  <c r="FZ43"/>
  <c r="GB42"/>
  <c r="GB26"/>
  <c r="FZ27"/>
  <c r="FZ75"/>
  <c r="GB74"/>
  <c r="GB58"/>
  <c r="FZ59"/>
  <c r="FZ11"/>
  <c r="GB10"/>
  <c r="FZ90"/>
  <c r="FZ98"/>
  <c r="FZ95"/>
  <c r="FZ99"/>
  <c r="FZ103"/>
  <c r="FZ92"/>
  <c r="FZ100"/>
  <c r="FZ94"/>
  <c r="FZ102"/>
  <c r="FZ93"/>
  <c r="FZ97"/>
  <c r="FZ101"/>
  <c r="FZ105"/>
  <c r="FP11"/>
  <c r="FR10"/>
  <c r="FP90"/>
  <c r="FP43"/>
  <c r="FR42"/>
  <c r="FR26"/>
  <c r="FP27"/>
  <c r="FP104"/>
  <c r="FP105"/>
  <c r="FP92"/>
  <c r="FP96"/>
  <c r="FP100"/>
  <c r="FP75"/>
  <c r="FR74"/>
  <c r="FR58"/>
  <c r="FP59"/>
  <c r="FP94"/>
  <c r="FP98"/>
  <c r="FP102"/>
  <c r="FF11"/>
  <c r="FH10"/>
  <c r="FF90"/>
  <c r="FF43"/>
  <c r="FH42"/>
  <c r="FH26"/>
  <c r="FF27"/>
  <c r="FF104"/>
  <c r="FF105"/>
  <c r="FF92"/>
  <c r="FF96"/>
  <c r="FF100"/>
  <c r="FF75"/>
  <c r="FH74"/>
  <c r="FH58"/>
  <c r="FF59"/>
  <c r="FF94"/>
  <c r="FF98"/>
  <c r="FF102"/>
  <c r="EV11"/>
  <c r="EX10"/>
  <c r="EV90"/>
  <c r="EV43"/>
  <c r="EX42"/>
  <c r="EX26"/>
  <c r="EV27"/>
  <c r="EV92"/>
  <c r="EV96"/>
  <c r="EV100"/>
  <c r="EV75"/>
  <c r="EX74"/>
  <c r="EX58"/>
  <c r="EV59"/>
  <c r="EV105"/>
  <c r="EV94"/>
  <c r="EV98"/>
  <c r="EV102"/>
  <c r="EN26"/>
  <c r="EL27"/>
  <c r="EL92"/>
  <c r="EL96"/>
  <c r="EL100"/>
  <c r="EN58"/>
  <c r="EL59"/>
  <c r="EN90"/>
  <c r="EL94"/>
  <c r="EL98"/>
  <c r="EL102"/>
  <c r="EB11"/>
  <c r="ED10"/>
  <c r="EB90"/>
  <c r="EB43"/>
  <c r="ED42"/>
  <c r="ED26"/>
  <c r="EB27"/>
  <c r="EB92"/>
  <c r="EB96"/>
  <c r="EB100"/>
  <c r="EB75"/>
  <c r="ED74"/>
  <c r="ED58"/>
  <c r="EB59"/>
  <c r="EB95"/>
  <c r="EB99"/>
  <c r="EB103"/>
  <c r="EB94"/>
  <c r="EB98"/>
  <c r="EB102"/>
  <c r="DR11"/>
  <c r="DT10"/>
  <c r="DR90"/>
  <c r="DR43"/>
  <c r="DT42"/>
  <c r="DT26"/>
  <c r="DR27"/>
  <c r="DR105"/>
  <c r="DR92"/>
  <c r="DR96"/>
  <c r="DR100"/>
  <c r="DR75"/>
  <c r="DT74"/>
  <c r="DT58"/>
  <c r="DR59"/>
  <c r="DR94"/>
  <c r="DR98"/>
  <c r="DR102"/>
  <c r="DH43"/>
  <c r="DJ42"/>
  <c r="DJ26"/>
  <c r="DH27"/>
  <c r="DH11"/>
  <c r="DJ10"/>
  <c r="DH90"/>
  <c r="DH92"/>
  <c r="DH96"/>
  <c r="DH100"/>
  <c r="DH75"/>
  <c r="DJ74"/>
  <c r="DJ58"/>
  <c r="DH59"/>
  <c r="DH105"/>
  <c r="DH94"/>
  <c r="DH98"/>
  <c r="DH102"/>
  <c r="CX90"/>
  <c r="CZ58"/>
  <c r="CX59"/>
  <c r="CZ26"/>
  <c r="CX27"/>
  <c r="CX95"/>
  <c r="CX103"/>
  <c r="CX96"/>
  <c r="CX100"/>
  <c r="CX11"/>
  <c r="CX99"/>
  <c r="CX94"/>
  <c r="CX98"/>
  <c r="CX102"/>
  <c r="CN11"/>
  <c r="CP10"/>
  <c r="CN90"/>
  <c r="CN43"/>
  <c r="CP42"/>
  <c r="CP26"/>
  <c r="CN27"/>
  <c r="CN105"/>
  <c r="CN92"/>
  <c r="CN96"/>
  <c r="CN100"/>
  <c r="CN75"/>
  <c r="CP74"/>
  <c r="CP58"/>
  <c r="CN59"/>
  <c r="CN94"/>
  <c r="CN98"/>
  <c r="CN102"/>
  <c r="CD11"/>
  <c r="CF10"/>
  <c r="CD90"/>
  <c r="CD43"/>
  <c r="CF42"/>
  <c r="CF26"/>
  <c r="CD27"/>
  <c r="CD105"/>
  <c r="CD92"/>
  <c r="CD96"/>
  <c r="CD100"/>
  <c r="CD75"/>
  <c r="CF74"/>
  <c r="CF58"/>
  <c r="CD59"/>
  <c r="CD94"/>
  <c r="CD98"/>
  <c r="CD102"/>
  <c r="BT43"/>
  <c r="BV42"/>
  <c r="BV26"/>
  <c r="BT27"/>
  <c r="BT11"/>
  <c r="BV10"/>
  <c r="BT90"/>
  <c r="BT92"/>
  <c r="BT96"/>
  <c r="BT100"/>
  <c r="BT75"/>
  <c r="BV74"/>
  <c r="BV58"/>
  <c r="BT59"/>
  <c r="BT105"/>
  <c r="BT94"/>
  <c r="BT98"/>
  <c r="BT102"/>
  <c r="BL58"/>
  <c r="BJ59"/>
  <c r="BJ93"/>
  <c r="BJ101"/>
  <c r="BJ105"/>
  <c r="BJ11"/>
  <c r="BJ99"/>
  <c r="BJ94"/>
  <c r="BJ98"/>
  <c r="BJ102"/>
  <c r="BJ90"/>
  <c r="BL26"/>
  <c r="BJ27"/>
  <c r="BJ97"/>
  <c r="BJ95"/>
  <c r="BJ103"/>
  <c r="BJ92"/>
  <c r="BJ96"/>
  <c r="BJ100"/>
  <c r="V75"/>
  <c r="X74"/>
  <c r="N74"/>
  <c r="L75"/>
  <c r="AP75"/>
  <c r="AR74"/>
  <c r="AF75"/>
  <c r="AH74"/>
  <c r="N58"/>
  <c r="L59"/>
  <c r="AZ59"/>
  <c r="BB58"/>
  <c r="AF59"/>
  <c r="AH58"/>
  <c r="V43"/>
  <c r="X42"/>
  <c r="AP43"/>
  <c r="AR42"/>
  <c r="AP27"/>
  <c r="AR26"/>
  <c r="AF27"/>
  <c r="AH26"/>
  <c r="V27"/>
  <c r="X26"/>
  <c r="N26"/>
  <c r="L27"/>
  <c r="AZ27"/>
  <c r="BB26"/>
  <c r="E104" i="74"/>
  <c r="E103"/>
  <c r="E102"/>
  <c r="E101"/>
  <c r="E100"/>
  <c r="E99"/>
  <c r="E86"/>
  <c r="G104"/>
  <c r="G103"/>
  <c r="G102"/>
  <c r="G101"/>
  <c r="G100"/>
  <c r="G99"/>
  <c r="G86"/>
  <c r="I104"/>
  <c r="I103"/>
  <c r="I102"/>
  <c r="I101"/>
  <c r="I100"/>
  <c r="I99"/>
  <c r="I86"/>
  <c r="I85"/>
  <c r="K104"/>
  <c r="K103"/>
  <c r="K102"/>
  <c r="K101"/>
  <c r="K100"/>
  <c r="K99"/>
  <c r="K86"/>
  <c r="K85"/>
  <c r="M104"/>
  <c r="M103"/>
  <c r="M102"/>
  <c r="M101"/>
  <c r="M100"/>
  <c r="M99"/>
  <c r="M86"/>
  <c r="M85"/>
  <c r="O104"/>
  <c r="O103"/>
  <c r="O102"/>
  <c r="O101"/>
  <c r="O100"/>
  <c r="O99"/>
  <c r="O86"/>
  <c r="O85"/>
  <c r="Q104"/>
  <c r="Q103"/>
  <c r="Q102"/>
  <c r="Q101"/>
  <c r="Q100"/>
  <c r="Q99"/>
  <c r="Q86"/>
  <c r="Q85"/>
  <c r="S104"/>
  <c r="S103"/>
  <c r="S102"/>
  <c r="S101"/>
  <c r="S100"/>
  <c r="S99"/>
  <c r="S86"/>
  <c r="S85"/>
  <c r="U104"/>
  <c r="U103"/>
  <c r="U102"/>
  <c r="U101"/>
  <c r="U100"/>
  <c r="U99"/>
  <c r="U86"/>
  <c r="U85"/>
  <c r="W104"/>
  <c r="W103"/>
  <c r="W102"/>
  <c r="W101"/>
  <c r="W100"/>
  <c r="W99"/>
  <c r="W86"/>
  <c r="W85"/>
  <c r="E106"/>
  <c r="E105"/>
  <c r="E88"/>
  <c r="E87"/>
  <c r="G106"/>
  <c r="G105"/>
  <c r="G88"/>
  <c r="G87"/>
  <c r="I106"/>
  <c r="I105"/>
  <c r="I88"/>
  <c r="I87"/>
  <c r="K106"/>
  <c r="K105"/>
  <c r="K88"/>
  <c r="K87"/>
  <c r="M106"/>
  <c r="M105"/>
  <c r="M88"/>
  <c r="M87"/>
  <c r="O106"/>
  <c r="O105"/>
  <c r="O88"/>
  <c r="O87"/>
  <c r="Q106"/>
  <c r="Q105"/>
  <c r="Q88"/>
  <c r="Q87"/>
  <c r="S106"/>
  <c r="S105"/>
  <c r="S88"/>
  <c r="S87"/>
  <c r="U106"/>
  <c r="U105"/>
  <c r="U88"/>
  <c r="U87"/>
  <c r="W106"/>
  <c r="W105"/>
  <c r="W88"/>
  <c r="W87"/>
  <c r="E110"/>
  <c r="E92"/>
  <c r="G110"/>
  <c r="G92"/>
  <c r="I110"/>
  <c r="I92"/>
  <c r="K110"/>
  <c r="K92"/>
  <c r="M110"/>
  <c r="M92"/>
  <c r="O110"/>
  <c r="O92"/>
  <c r="Q110"/>
  <c r="Q92"/>
  <c r="S110"/>
  <c r="S92"/>
  <c r="U110"/>
  <c r="U92"/>
  <c r="W110"/>
  <c r="W92"/>
  <c r="E109"/>
  <c r="E108"/>
  <c r="E107"/>
  <c r="E91"/>
  <c r="E90"/>
  <c r="E89"/>
  <c r="G109"/>
  <c r="G108"/>
  <c r="G107"/>
  <c r="G91"/>
  <c r="G90"/>
  <c r="G89"/>
  <c r="I109"/>
  <c r="I108"/>
  <c r="I107"/>
  <c r="I91"/>
  <c r="I90"/>
  <c r="I89"/>
  <c r="K109"/>
  <c r="K108"/>
  <c r="K107"/>
  <c r="K91"/>
  <c r="K90"/>
  <c r="K89"/>
  <c r="M109"/>
  <c r="M108"/>
  <c r="M107"/>
  <c r="M91"/>
  <c r="M90"/>
  <c r="M89"/>
  <c r="O109"/>
  <c r="O108"/>
  <c r="O107"/>
  <c r="O91"/>
  <c r="O90"/>
  <c r="O89"/>
  <c r="Q109"/>
  <c r="Q108"/>
  <c r="Q107"/>
  <c r="Q91"/>
  <c r="Q90"/>
  <c r="Q89"/>
  <c r="S109"/>
  <c r="S108"/>
  <c r="S107"/>
  <c r="S91"/>
  <c r="S90"/>
  <c r="S89"/>
  <c r="U109"/>
  <c r="U108"/>
  <c r="U107"/>
  <c r="U91"/>
  <c r="U90"/>
  <c r="U89"/>
  <c r="W109"/>
  <c r="W108"/>
  <c r="W107"/>
  <c r="W91"/>
  <c r="W90"/>
  <c r="W89"/>
  <c r="E63"/>
  <c r="G63"/>
  <c r="I63"/>
  <c r="K63"/>
  <c r="M63"/>
  <c r="O63"/>
  <c r="Q63"/>
  <c r="S63"/>
  <c r="U63"/>
  <c r="W63"/>
  <c r="E64"/>
  <c r="G64"/>
  <c r="I64"/>
  <c r="K64"/>
  <c r="M64"/>
  <c r="O64"/>
  <c r="Q64"/>
  <c r="S64"/>
  <c r="U64"/>
  <c r="W64"/>
  <c r="E65"/>
  <c r="G65"/>
  <c r="I65"/>
  <c r="K65"/>
  <c r="M65"/>
  <c r="O65"/>
  <c r="Q65"/>
  <c r="S65"/>
  <c r="U65"/>
  <c r="W65"/>
  <c r="E66"/>
  <c r="G66"/>
  <c r="I66"/>
  <c r="K66"/>
  <c r="M66"/>
  <c r="O66"/>
  <c r="Q66"/>
  <c r="S66"/>
  <c r="U66"/>
  <c r="W66"/>
  <c r="E67"/>
  <c r="G67"/>
  <c r="I67"/>
  <c r="K67"/>
  <c r="M67"/>
  <c r="O67"/>
  <c r="Q67"/>
  <c r="S67"/>
  <c r="U67"/>
  <c r="W67"/>
  <c r="E68"/>
  <c r="G68"/>
  <c r="I68"/>
  <c r="K68"/>
  <c r="M68"/>
  <c r="O68"/>
  <c r="Q68"/>
  <c r="S68"/>
  <c r="U68"/>
  <c r="W68"/>
  <c r="E69"/>
  <c r="G69"/>
  <c r="I69"/>
  <c r="K69"/>
  <c r="M69"/>
  <c r="O69"/>
  <c r="Q69"/>
  <c r="S69"/>
  <c r="U69"/>
  <c r="W69"/>
  <c r="E70"/>
  <c r="G70"/>
  <c r="I70"/>
  <c r="K70"/>
  <c r="M70"/>
  <c r="O70"/>
  <c r="Q70"/>
  <c r="S70"/>
  <c r="U70"/>
  <c r="W70"/>
  <c r="E71"/>
  <c r="G71"/>
  <c r="I71"/>
  <c r="K71"/>
  <c r="M71"/>
  <c r="O71"/>
  <c r="Q71"/>
  <c r="S71"/>
  <c r="U71"/>
  <c r="W71"/>
  <c r="E72"/>
  <c r="G72"/>
  <c r="I72"/>
  <c r="K72"/>
  <c r="M72"/>
  <c r="O72"/>
  <c r="Q72"/>
  <c r="S72"/>
  <c r="U72"/>
  <c r="W72"/>
  <c r="E73"/>
  <c r="G73"/>
  <c r="I73"/>
  <c r="K73"/>
  <c r="M73"/>
  <c r="O73"/>
  <c r="Q73"/>
  <c r="S73"/>
  <c r="U73"/>
  <c r="W73"/>
  <c r="E74"/>
  <c r="G74"/>
  <c r="I74"/>
  <c r="K74"/>
  <c r="M74"/>
  <c r="O74"/>
  <c r="Q74"/>
  <c r="S74"/>
  <c r="U74"/>
  <c r="W74"/>
  <c r="E81"/>
  <c r="G81"/>
  <c r="I81"/>
  <c r="K81"/>
  <c r="M81"/>
  <c r="O81"/>
  <c r="Q81"/>
  <c r="S81"/>
  <c r="U81"/>
  <c r="W81"/>
  <c r="E82"/>
  <c r="G82"/>
  <c r="I82"/>
  <c r="K82"/>
  <c r="M82"/>
  <c r="O82"/>
  <c r="Q82"/>
  <c r="S82"/>
  <c r="U82"/>
  <c r="W82"/>
  <c r="E83"/>
  <c r="G83"/>
  <c r="I83"/>
  <c r="K83"/>
  <c r="M83"/>
  <c r="O83"/>
  <c r="Q83"/>
  <c r="S83"/>
  <c r="U83"/>
  <c r="W83"/>
  <c r="E84"/>
  <c r="G84"/>
  <c r="I84"/>
  <c r="K84"/>
  <c r="M84"/>
  <c r="O84"/>
  <c r="Q84"/>
  <c r="S84"/>
  <c r="U84"/>
  <c r="W84"/>
  <c r="E85"/>
  <c r="G85"/>
  <c r="D104"/>
  <c r="D103"/>
  <c r="D102"/>
  <c r="D101"/>
  <c r="D100"/>
  <c r="D99"/>
  <c r="D86"/>
  <c r="F104"/>
  <c r="F103"/>
  <c r="F102"/>
  <c r="F101"/>
  <c r="F100"/>
  <c r="F99"/>
  <c r="F86"/>
  <c r="H104"/>
  <c r="H103"/>
  <c r="H102"/>
  <c r="H101"/>
  <c r="H100"/>
  <c r="H99"/>
  <c r="H86"/>
  <c r="H85"/>
  <c r="J104"/>
  <c r="J103"/>
  <c r="J102"/>
  <c r="J101"/>
  <c r="J100"/>
  <c r="J99"/>
  <c r="J86"/>
  <c r="J85"/>
  <c r="L104"/>
  <c r="L103"/>
  <c r="L102"/>
  <c r="L101"/>
  <c r="L100"/>
  <c r="L99"/>
  <c r="L86"/>
  <c r="L85"/>
  <c r="N104"/>
  <c r="N103"/>
  <c r="N102"/>
  <c r="N101"/>
  <c r="N100"/>
  <c r="N99"/>
  <c r="N86"/>
  <c r="N85"/>
  <c r="P104"/>
  <c r="P103"/>
  <c r="P102"/>
  <c r="P101"/>
  <c r="P100"/>
  <c r="P99"/>
  <c r="P86"/>
  <c r="P85"/>
  <c r="R104"/>
  <c r="R103"/>
  <c r="R102"/>
  <c r="R101"/>
  <c r="R100"/>
  <c r="R99"/>
  <c r="R86"/>
  <c r="R85"/>
  <c r="T104"/>
  <c r="T103"/>
  <c r="T102"/>
  <c r="T101"/>
  <c r="T100"/>
  <c r="T99"/>
  <c r="T86"/>
  <c r="T85"/>
  <c r="V104"/>
  <c r="V103"/>
  <c r="V102"/>
  <c r="V101"/>
  <c r="V100"/>
  <c r="V99"/>
  <c r="V86"/>
  <c r="V85"/>
  <c r="D106"/>
  <c r="D105"/>
  <c r="D88"/>
  <c r="D87"/>
  <c r="F106"/>
  <c r="F105"/>
  <c r="F88"/>
  <c r="F87"/>
  <c r="H106"/>
  <c r="H105"/>
  <c r="H88"/>
  <c r="H87"/>
  <c r="J106"/>
  <c r="J105"/>
  <c r="J88"/>
  <c r="J87"/>
  <c r="L106"/>
  <c r="L105"/>
  <c r="L88"/>
  <c r="L87"/>
  <c r="N106"/>
  <c r="N105"/>
  <c r="N88"/>
  <c r="N87"/>
  <c r="P106"/>
  <c r="P105"/>
  <c r="P88"/>
  <c r="P87"/>
  <c r="R106"/>
  <c r="R105"/>
  <c r="R88"/>
  <c r="R87"/>
  <c r="T106"/>
  <c r="T105"/>
  <c r="T88"/>
  <c r="T87"/>
  <c r="V106"/>
  <c r="V105"/>
  <c r="V88"/>
  <c r="V87"/>
  <c r="D110"/>
  <c r="D92"/>
  <c r="F110"/>
  <c r="F92"/>
  <c r="H110"/>
  <c r="H92"/>
  <c r="J110"/>
  <c r="J92"/>
  <c r="L110"/>
  <c r="L92"/>
  <c r="N110"/>
  <c r="N92"/>
  <c r="P110"/>
  <c r="P92"/>
  <c r="R110"/>
  <c r="R92"/>
  <c r="T110"/>
  <c r="T92"/>
  <c r="V110"/>
  <c r="V92"/>
  <c r="D109"/>
  <c r="D108"/>
  <c r="D107"/>
  <c r="D91"/>
  <c r="D90"/>
  <c r="D89"/>
  <c r="F109"/>
  <c r="F108"/>
  <c r="F107"/>
  <c r="F91"/>
  <c r="F90"/>
  <c r="F89"/>
  <c r="H109"/>
  <c r="H108"/>
  <c r="H107"/>
  <c r="H91"/>
  <c r="H90"/>
  <c r="H89"/>
  <c r="J109"/>
  <c r="J108"/>
  <c r="J107"/>
  <c r="J91"/>
  <c r="J90"/>
  <c r="J89"/>
  <c r="L109"/>
  <c r="L108"/>
  <c r="L107"/>
  <c r="L91"/>
  <c r="L90"/>
  <c r="L89"/>
  <c r="N109"/>
  <c r="N108"/>
  <c r="N107"/>
  <c r="N91"/>
  <c r="N90"/>
  <c r="N89"/>
  <c r="P109"/>
  <c r="P108"/>
  <c r="P107"/>
  <c r="P91"/>
  <c r="P90"/>
  <c r="P89"/>
  <c r="R109"/>
  <c r="R108"/>
  <c r="R107"/>
  <c r="R91"/>
  <c r="R90"/>
  <c r="R89"/>
  <c r="T109"/>
  <c r="T108"/>
  <c r="T107"/>
  <c r="T91"/>
  <c r="T90"/>
  <c r="T89"/>
  <c r="V109"/>
  <c r="V108"/>
  <c r="V107"/>
  <c r="V91"/>
  <c r="V90"/>
  <c r="V89"/>
  <c r="D63"/>
  <c r="F63"/>
  <c r="H63"/>
  <c r="J63"/>
  <c r="L63"/>
  <c r="N63"/>
  <c r="P63"/>
  <c r="R63"/>
  <c r="T63"/>
  <c r="V63"/>
  <c r="D64"/>
  <c r="F64"/>
  <c r="H64"/>
  <c r="J64"/>
  <c r="L64"/>
  <c r="N64"/>
  <c r="P64"/>
  <c r="R64"/>
  <c r="T64"/>
  <c r="V64"/>
  <c r="D65"/>
  <c r="F65"/>
  <c r="H65"/>
  <c r="J65"/>
  <c r="L65"/>
  <c r="N65"/>
  <c r="P65"/>
  <c r="R65"/>
  <c r="T65"/>
  <c r="V65"/>
  <c r="D66"/>
  <c r="F66"/>
  <c r="H66"/>
  <c r="J66"/>
  <c r="L66"/>
  <c r="N66"/>
  <c r="P66"/>
  <c r="R66"/>
  <c r="T66"/>
  <c r="V66"/>
  <c r="D67"/>
  <c r="F67"/>
  <c r="H67"/>
  <c r="J67"/>
  <c r="L67"/>
  <c r="N67"/>
  <c r="P67"/>
  <c r="R67"/>
  <c r="T67"/>
  <c r="V67"/>
  <c r="D68"/>
  <c r="F68"/>
  <c r="H68"/>
  <c r="J68"/>
  <c r="L68"/>
  <c r="N68"/>
  <c r="P68"/>
  <c r="R68"/>
  <c r="T68"/>
  <c r="V68"/>
  <c r="D69"/>
  <c r="F69"/>
  <c r="H69"/>
  <c r="J69"/>
  <c r="L69"/>
  <c r="N69"/>
  <c r="P69"/>
  <c r="R69"/>
  <c r="T69"/>
  <c r="V69"/>
  <c r="D70"/>
  <c r="F70"/>
  <c r="H70"/>
  <c r="J70"/>
  <c r="L70"/>
  <c r="N70"/>
  <c r="P70"/>
  <c r="R70"/>
  <c r="T70"/>
  <c r="V70"/>
  <c r="D71"/>
  <c r="F71"/>
  <c r="H71"/>
  <c r="J71"/>
  <c r="L71"/>
  <c r="N71"/>
  <c r="P71"/>
  <c r="R71"/>
  <c r="T71"/>
  <c r="V71"/>
  <c r="D72"/>
  <c r="F72"/>
  <c r="H72"/>
  <c r="J72"/>
  <c r="L72"/>
  <c r="N72"/>
  <c r="P72"/>
  <c r="R72"/>
  <c r="T72"/>
  <c r="V72"/>
  <c r="D73"/>
  <c r="F73"/>
  <c r="H73"/>
  <c r="J73"/>
  <c r="L73"/>
  <c r="N73"/>
  <c r="P73"/>
  <c r="R73"/>
  <c r="T73"/>
  <c r="V73"/>
  <c r="D74"/>
  <c r="F74"/>
  <c r="H74"/>
  <c r="J74"/>
  <c r="L74"/>
  <c r="N74"/>
  <c r="P74"/>
  <c r="R74"/>
  <c r="T74"/>
  <c r="V74"/>
  <c r="D81"/>
  <c r="F81"/>
  <c r="H81"/>
  <c r="J81"/>
  <c r="L81"/>
  <c r="N81"/>
  <c r="P81"/>
  <c r="R81"/>
  <c r="T81"/>
  <c r="V81"/>
  <c r="D82"/>
  <c r="F82"/>
  <c r="H82"/>
  <c r="J82"/>
  <c r="L82"/>
  <c r="N82"/>
  <c r="P82"/>
  <c r="R82"/>
  <c r="T82"/>
  <c r="V82"/>
  <c r="D83"/>
  <c r="F83"/>
  <c r="H83"/>
  <c r="J83"/>
  <c r="L83"/>
  <c r="N83"/>
  <c r="P83"/>
  <c r="R83"/>
  <c r="T83"/>
  <c r="V83"/>
  <c r="D84"/>
  <c r="F84"/>
  <c r="H84"/>
  <c r="J84"/>
  <c r="L84"/>
  <c r="N84"/>
  <c r="P84"/>
  <c r="R84"/>
  <c r="T84"/>
  <c r="V84"/>
  <c r="D85"/>
  <c r="F85"/>
  <c r="D104" i="73"/>
  <c r="D103"/>
  <c r="D102"/>
  <c r="D101"/>
  <c r="D100"/>
  <c r="H104"/>
  <c r="H103"/>
  <c r="H102"/>
  <c r="H101"/>
  <c r="H100"/>
  <c r="L104"/>
  <c r="L103"/>
  <c r="L102"/>
  <c r="L101"/>
  <c r="L100"/>
  <c r="P104"/>
  <c r="P103"/>
  <c r="P102"/>
  <c r="P101"/>
  <c r="P100"/>
  <c r="T104"/>
  <c r="T103"/>
  <c r="T102"/>
  <c r="T101"/>
  <c r="T100"/>
  <c r="D106"/>
  <c r="D105"/>
  <c r="H106"/>
  <c r="H105"/>
  <c r="L106"/>
  <c r="L105"/>
  <c r="P106"/>
  <c r="P105"/>
  <c r="T106"/>
  <c r="T105"/>
  <c r="G71"/>
  <c r="M71"/>
  <c r="Q71"/>
  <c r="U71"/>
  <c r="E72"/>
  <c r="I72"/>
  <c r="M72"/>
  <c r="Q72"/>
  <c r="U72"/>
  <c r="E73"/>
  <c r="I73"/>
  <c r="M73"/>
  <c r="Q73"/>
  <c r="U73"/>
  <c r="E74"/>
  <c r="I74"/>
  <c r="M74"/>
  <c r="Q74"/>
  <c r="U74"/>
  <c r="E89"/>
  <c r="I89"/>
  <c r="M89"/>
  <c r="Q89"/>
  <c r="U89"/>
  <c r="E90"/>
  <c r="I90"/>
  <c r="M90"/>
  <c r="Q90"/>
  <c r="U90"/>
  <c r="E91"/>
  <c r="I91"/>
  <c r="O91"/>
  <c r="Q91"/>
  <c r="U91"/>
  <c r="E92"/>
  <c r="I92"/>
  <c r="M92"/>
  <c r="Q92"/>
  <c r="U92"/>
  <c r="F104"/>
  <c r="F103"/>
  <c r="F102"/>
  <c r="F101"/>
  <c r="F100"/>
  <c r="J104"/>
  <c r="J103"/>
  <c r="J102"/>
  <c r="J101"/>
  <c r="J100"/>
  <c r="N104"/>
  <c r="N103"/>
  <c r="N102"/>
  <c r="N101"/>
  <c r="N100"/>
  <c r="R104"/>
  <c r="R103"/>
  <c r="R102"/>
  <c r="R101"/>
  <c r="R100"/>
  <c r="V104"/>
  <c r="V103"/>
  <c r="V102"/>
  <c r="V101"/>
  <c r="V100"/>
  <c r="F106"/>
  <c r="F105"/>
  <c r="J106"/>
  <c r="J105"/>
  <c r="N106"/>
  <c r="N105"/>
  <c r="R106"/>
  <c r="R105"/>
  <c r="V106"/>
  <c r="V105"/>
  <c r="F109"/>
  <c r="F108"/>
  <c r="F107"/>
  <c r="H109"/>
  <c r="H108"/>
  <c r="H107"/>
  <c r="J109"/>
  <c r="J108"/>
  <c r="J107"/>
  <c r="L109"/>
  <c r="L108"/>
  <c r="L107"/>
  <c r="N109"/>
  <c r="N108"/>
  <c r="N107"/>
  <c r="P109"/>
  <c r="P108"/>
  <c r="P107"/>
  <c r="R109"/>
  <c r="R108"/>
  <c r="R107"/>
  <c r="T109"/>
  <c r="T108"/>
  <c r="T107"/>
  <c r="V109"/>
  <c r="V108"/>
  <c r="V107"/>
  <c r="D109"/>
  <c r="D108"/>
  <c r="D107"/>
  <c r="E71"/>
  <c r="I71"/>
  <c r="K71"/>
  <c r="O71"/>
  <c r="S71"/>
  <c r="W71"/>
  <c r="G72"/>
  <c r="K72"/>
  <c r="O72"/>
  <c r="S72"/>
  <c r="W72"/>
  <c r="G73"/>
  <c r="K73"/>
  <c r="O73"/>
  <c r="S73"/>
  <c r="W73"/>
  <c r="G74"/>
  <c r="K74"/>
  <c r="O74"/>
  <c r="S74"/>
  <c r="W74"/>
  <c r="G89"/>
  <c r="K89"/>
  <c r="O89"/>
  <c r="S89"/>
  <c r="W89"/>
  <c r="G90"/>
  <c r="K90"/>
  <c r="O90"/>
  <c r="S90"/>
  <c r="W90"/>
  <c r="G91"/>
  <c r="K91"/>
  <c r="M91"/>
  <c r="S91"/>
  <c r="W91"/>
  <c r="G92"/>
  <c r="K92"/>
  <c r="O92"/>
  <c r="S92"/>
  <c r="W92"/>
  <c r="G107"/>
  <c r="K107"/>
  <c r="O107"/>
  <c r="S107"/>
  <c r="W107"/>
  <c r="G108"/>
  <c r="K108"/>
  <c r="O108"/>
  <c r="S108"/>
  <c r="W108"/>
  <c r="G109"/>
  <c r="K109"/>
  <c r="O109"/>
  <c r="S109"/>
  <c r="W109"/>
  <c r="G110"/>
  <c r="K110"/>
  <c r="O110"/>
  <c r="S110"/>
  <c r="W110"/>
  <c r="D52"/>
  <c r="D63"/>
  <c r="F63"/>
  <c r="H63"/>
  <c r="J63"/>
  <c r="L63"/>
  <c r="N63"/>
  <c r="P63"/>
  <c r="R63"/>
  <c r="T63"/>
  <c r="V63"/>
  <c r="D64"/>
  <c r="F64"/>
  <c r="H64"/>
  <c r="J64"/>
  <c r="L64"/>
  <c r="N64"/>
  <c r="P64"/>
  <c r="R64"/>
  <c r="T64"/>
  <c r="V64"/>
  <c r="D65"/>
  <c r="F65"/>
  <c r="H65"/>
  <c r="J65"/>
  <c r="L65"/>
  <c r="N65"/>
  <c r="P65"/>
  <c r="R65"/>
  <c r="T65"/>
  <c r="V65"/>
  <c r="D66"/>
  <c r="F66"/>
  <c r="H66"/>
  <c r="J66"/>
  <c r="L66"/>
  <c r="N66"/>
  <c r="P66"/>
  <c r="R66"/>
  <c r="T66"/>
  <c r="V66"/>
  <c r="D67"/>
  <c r="F67"/>
  <c r="H67"/>
  <c r="J67"/>
  <c r="L67"/>
  <c r="N67"/>
  <c r="P67"/>
  <c r="R67"/>
  <c r="T67"/>
  <c r="V67"/>
  <c r="D68"/>
  <c r="F68"/>
  <c r="H68"/>
  <c r="J68"/>
  <c r="L68"/>
  <c r="N68"/>
  <c r="P68"/>
  <c r="R68"/>
  <c r="T68"/>
  <c r="V68"/>
  <c r="D69"/>
  <c r="F69"/>
  <c r="H69"/>
  <c r="J69"/>
  <c r="L69"/>
  <c r="N69"/>
  <c r="P69"/>
  <c r="R69"/>
  <c r="T69"/>
  <c r="V69"/>
  <c r="D70"/>
  <c r="F70"/>
  <c r="H70"/>
  <c r="J70"/>
  <c r="L70"/>
  <c r="N70"/>
  <c r="P70"/>
  <c r="R70"/>
  <c r="T70"/>
  <c r="V70"/>
  <c r="D71"/>
  <c r="F71"/>
  <c r="H71"/>
  <c r="J71"/>
  <c r="L71"/>
  <c r="N71"/>
  <c r="P71"/>
  <c r="R71"/>
  <c r="T71"/>
  <c r="V71"/>
  <c r="D72"/>
  <c r="F72"/>
  <c r="H72"/>
  <c r="J72"/>
  <c r="L72"/>
  <c r="N72"/>
  <c r="P72"/>
  <c r="R72"/>
  <c r="T72"/>
  <c r="V72"/>
  <c r="D73"/>
  <c r="F73"/>
  <c r="H73"/>
  <c r="J73"/>
  <c r="L73"/>
  <c r="N73"/>
  <c r="P73"/>
  <c r="R73"/>
  <c r="T73"/>
  <c r="V73"/>
  <c r="D74"/>
  <c r="F74"/>
  <c r="H74"/>
  <c r="J74"/>
  <c r="L74"/>
  <c r="N74"/>
  <c r="P74"/>
  <c r="R74"/>
  <c r="T74"/>
  <c r="V74"/>
  <c r="D81"/>
  <c r="F81"/>
  <c r="H81"/>
  <c r="J81"/>
  <c r="L81"/>
  <c r="N81"/>
  <c r="P81"/>
  <c r="R81"/>
  <c r="T81"/>
  <c r="V81"/>
  <c r="D82"/>
  <c r="F82"/>
  <c r="H82"/>
  <c r="J82"/>
  <c r="L82"/>
  <c r="N82"/>
  <c r="P82"/>
  <c r="R82"/>
  <c r="T82"/>
  <c r="V82"/>
  <c r="D83"/>
  <c r="F83"/>
  <c r="H83"/>
  <c r="J83"/>
  <c r="L83"/>
  <c r="N83"/>
  <c r="P83"/>
  <c r="R83"/>
  <c r="T83"/>
  <c r="V83"/>
  <c r="D84"/>
  <c r="F84"/>
  <c r="H84"/>
  <c r="J84"/>
  <c r="L84"/>
  <c r="N84"/>
  <c r="P84"/>
  <c r="R84"/>
  <c r="T84"/>
  <c r="V84"/>
  <c r="D85"/>
  <c r="F85"/>
  <c r="H85"/>
  <c r="J85"/>
  <c r="L85"/>
  <c r="N85"/>
  <c r="P85"/>
  <c r="R85"/>
  <c r="T85"/>
  <c r="V85"/>
  <c r="D86"/>
  <c r="F86"/>
  <c r="H86"/>
  <c r="J86"/>
  <c r="L86"/>
  <c r="N86"/>
  <c r="P86"/>
  <c r="R86"/>
  <c r="T86"/>
  <c r="V86"/>
  <c r="D87"/>
  <c r="F87"/>
  <c r="H87"/>
  <c r="J87"/>
  <c r="L87"/>
  <c r="N87"/>
  <c r="P87"/>
  <c r="R87"/>
  <c r="T87"/>
  <c r="V87"/>
  <c r="D88"/>
  <c r="F88"/>
  <c r="H88"/>
  <c r="J88"/>
  <c r="L88"/>
  <c r="N88"/>
  <c r="P88"/>
  <c r="R88"/>
  <c r="T88"/>
  <c r="V88"/>
  <c r="D89"/>
  <c r="F89"/>
  <c r="H89"/>
  <c r="J89"/>
  <c r="L89"/>
  <c r="N89"/>
  <c r="P89"/>
  <c r="R89"/>
  <c r="T89"/>
  <c r="V89"/>
  <c r="D90"/>
  <c r="F90"/>
  <c r="H90"/>
  <c r="J90"/>
  <c r="L90"/>
  <c r="N90"/>
  <c r="P90"/>
  <c r="R90"/>
  <c r="T90"/>
  <c r="V90"/>
  <c r="D91"/>
  <c r="F91"/>
  <c r="H91"/>
  <c r="J91"/>
  <c r="L91"/>
  <c r="N91"/>
  <c r="P91"/>
  <c r="R91"/>
  <c r="T91"/>
  <c r="V91"/>
  <c r="D92"/>
  <c r="F92"/>
  <c r="H92"/>
  <c r="J92"/>
  <c r="L92"/>
  <c r="N92"/>
  <c r="P92"/>
  <c r="R92"/>
  <c r="T92"/>
  <c r="V92"/>
  <c r="D99"/>
  <c r="F99"/>
  <c r="H99"/>
  <c r="J99"/>
  <c r="L99"/>
  <c r="N99"/>
  <c r="P99"/>
  <c r="R99"/>
  <c r="T99"/>
  <c r="V99"/>
  <c r="E100"/>
  <c r="I100"/>
  <c r="M100"/>
  <c r="Q100"/>
  <c r="U100"/>
  <c r="E101"/>
  <c r="I101"/>
  <c r="M101"/>
  <c r="Q101"/>
  <c r="U101"/>
  <c r="E102"/>
  <c r="I102"/>
  <c r="M102"/>
  <c r="Q102"/>
  <c r="U102"/>
  <c r="E103"/>
  <c r="I103"/>
  <c r="M103"/>
  <c r="Q103"/>
  <c r="U103"/>
  <c r="E105"/>
  <c r="I105"/>
  <c r="M105"/>
  <c r="Q105"/>
  <c r="U105"/>
  <c r="E107"/>
  <c r="I107"/>
  <c r="M107"/>
  <c r="Q107"/>
  <c r="U107"/>
  <c r="E108"/>
  <c r="I108"/>
  <c r="M108"/>
  <c r="Q108"/>
  <c r="U108"/>
  <c r="E109"/>
  <c r="I109"/>
  <c r="M109"/>
  <c r="Q109"/>
  <c r="U109"/>
  <c r="QC28" i="62" l="1"/>
  <c r="VW28"/>
  <c r="SU28"/>
  <c r="KI28"/>
  <c r="HG28"/>
  <c r="EE28"/>
  <c r="BC28"/>
  <c r="WC94"/>
  <c r="Y94" s="1"/>
  <c r="JE47"/>
  <c r="CG46"/>
  <c r="FI46"/>
  <c r="IK46"/>
  <c r="LM46"/>
  <c r="BC46"/>
  <c r="EE46"/>
  <c r="HG46"/>
  <c r="KI46"/>
  <c r="NU46"/>
  <c r="QW46"/>
  <c r="TY46"/>
  <c r="NK46"/>
  <c r="QM46"/>
  <c r="TO46"/>
  <c r="CQ48"/>
  <c r="TE51"/>
  <c r="QC51"/>
  <c r="NA51"/>
  <c r="TO51"/>
  <c r="QM51"/>
  <c r="NK51"/>
  <c r="KS51"/>
  <c r="HQ51"/>
  <c r="EO51"/>
  <c r="BM51"/>
  <c r="LC51"/>
  <c r="IA51"/>
  <c r="EY51"/>
  <c r="BW51"/>
  <c r="WD51"/>
  <c r="TY51"/>
  <c r="QW51"/>
  <c r="NU51"/>
  <c r="UI51"/>
  <c r="RG51"/>
  <c r="OE51"/>
  <c r="LM51"/>
  <c r="IK51"/>
  <c r="FI51"/>
  <c r="CG51"/>
  <c r="LW51"/>
  <c r="IU51"/>
  <c r="FS51"/>
  <c r="CQ51"/>
  <c r="SU46"/>
  <c r="MQ46"/>
  <c r="QC46"/>
  <c r="JO46"/>
  <c r="DK46"/>
  <c r="KS46"/>
  <c r="EO46"/>
  <c r="UI46"/>
  <c r="OE46"/>
  <c r="RQ46"/>
  <c r="LC46"/>
  <c r="EY46"/>
  <c r="MG46"/>
  <c r="GC46"/>
  <c r="O44"/>
  <c r="JE52"/>
  <c r="IA52"/>
  <c r="US52"/>
  <c r="LM47"/>
  <c r="VC52"/>
  <c r="FS52"/>
  <c r="QM52"/>
  <c r="BC52"/>
  <c r="SK28"/>
  <c r="QW28"/>
  <c r="PI28"/>
  <c r="NU28"/>
  <c r="VC28"/>
  <c r="TO28"/>
  <c r="MQ28"/>
  <c r="LC28"/>
  <c r="JO28"/>
  <c r="IA28"/>
  <c r="GM28"/>
  <c r="EY28"/>
  <c r="DK28"/>
  <c r="BW28"/>
  <c r="AI28"/>
  <c r="JO47"/>
  <c r="VC47"/>
  <c r="JY47"/>
  <c r="VW48"/>
  <c r="SA48"/>
  <c r="OY44"/>
  <c r="OE44"/>
  <c r="NU47"/>
  <c r="GC52"/>
  <c r="MG52"/>
  <c r="EY52"/>
  <c r="LC52"/>
  <c r="RQ52"/>
  <c r="OE52"/>
  <c r="UI52"/>
  <c r="OY52"/>
  <c r="LW52"/>
  <c r="O52"/>
  <c r="AS52"/>
  <c r="TY52"/>
  <c r="HG52"/>
  <c r="IK52"/>
  <c r="Y52"/>
  <c r="O47"/>
  <c r="WD28"/>
  <c r="WD27" s="1"/>
  <c r="SA28"/>
  <c r="RG28"/>
  <c r="QM28"/>
  <c r="PS28"/>
  <c r="OY28"/>
  <c r="OE28"/>
  <c r="NK28"/>
  <c r="VM28"/>
  <c r="US28"/>
  <c r="TY28"/>
  <c r="TE28"/>
  <c r="NA28"/>
  <c r="MG28"/>
  <c r="LM28"/>
  <c r="KS28"/>
  <c r="JY28"/>
  <c r="JE28"/>
  <c r="IK28"/>
  <c r="HQ28"/>
  <c r="GW28"/>
  <c r="GC28"/>
  <c r="FI28"/>
  <c r="EO28"/>
  <c r="DU28"/>
  <c r="DA28"/>
  <c r="CG28"/>
  <c r="BM28"/>
  <c r="AS28"/>
  <c r="O28"/>
  <c r="DK47"/>
  <c r="DA47"/>
  <c r="OY47"/>
  <c r="RQ47"/>
  <c r="KI47"/>
  <c r="VW47"/>
  <c r="IK47"/>
  <c r="TE48"/>
  <c r="HQ48"/>
  <c r="PI48"/>
  <c r="DU48"/>
  <c r="AS44"/>
  <c r="LW44"/>
  <c r="FI47"/>
  <c r="MG44"/>
  <c r="BM52"/>
  <c r="EO52"/>
  <c r="HQ52"/>
  <c r="KS52"/>
  <c r="AI52"/>
  <c r="DK52"/>
  <c r="GM52"/>
  <c r="JO52"/>
  <c r="NA52"/>
  <c r="QC52"/>
  <c r="TE52"/>
  <c r="MQ52"/>
  <c r="PS52"/>
  <c r="SU52"/>
  <c r="VW52"/>
  <c r="SA52"/>
  <c r="VM52"/>
  <c r="PI52"/>
  <c r="IU52"/>
  <c r="CQ52"/>
  <c r="JY52"/>
  <c r="DU52"/>
  <c r="TO52"/>
  <c r="NK52"/>
  <c r="QW52"/>
  <c r="KI52"/>
  <c r="EE52"/>
  <c r="LM52"/>
  <c r="FI52"/>
  <c r="PS44"/>
  <c r="WD75"/>
  <c r="AI47"/>
  <c r="GM47"/>
  <c r="Y47"/>
  <c r="GC47"/>
  <c r="MG47"/>
  <c r="SA47"/>
  <c r="OO47"/>
  <c r="US47"/>
  <c r="EE47"/>
  <c r="DU47"/>
  <c r="PS47"/>
  <c r="SK47"/>
  <c r="IU47"/>
  <c r="UI47"/>
  <c r="PS48"/>
  <c r="NA48"/>
  <c r="AI48"/>
  <c r="BM48"/>
  <c r="VM48"/>
  <c r="IU48"/>
  <c r="JY48"/>
  <c r="GW44"/>
  <c r="FS44"/>
  <c r="SK44"/>
  <c r="VC44"/>
  <c r="TY47"/>
  <c r="Y44"/>
  <c r="LC44"/>
  <c r="AI44"/>
  <c r="QC44"/>
  <c r="WC93"/>
  <c r="Y93" s="1"/>
  <c r="CQ45"/>
  <c r="FS45"/>
  <c r="IU45"/>
  <c r="LW45"/>
  <c r="CG45"/>
  <c r="FI45"/>
  <c r="IK45"/>
  <c r="LM45"/>
  <c r="OE45"/>
  <c r="RG45"/>
  <c r="UI45"/>
  <c r="NU45"/>
  <c r="QW45"/>
  <c r="TY45"/>
  <c r="DK45"/>
  <c r="JO45"/>
  <c r="DA45"/>
  <c r="JE45"/>
  <c r="OY45"/>
  <c r="VC45"/>
  <c r="RQ45"/>
  <c r="CG50"/>
  <c r="FI50"/>
  <c r="IK50"/>
  <c r="LM50"/>
  <c r="BC50"/>
  <c r="EE50"/>
  <c r="HG50"/>
  <c r="KI50"/>
  <c r="NU50"/>
  <c r="QW50"/>
  <c r="TY50"/>
  <c r="NK50"/>
  <c r="QM50"/>
  <c r="TO50"/>
  <c r="SU50"/>
  <c r="MQ50"/>
  <c r="QC50"/>
  <c r="JO50"/>
  <c r="DK50"/>
  <c r="KS50"/>
  <c r="EO50"/>
  <c r="UI50"/>
  <c r="OE50"/>
  <c r="RQ50"/>
  <c r="LC50"/>
  <c r="EY50"/>
  <c r="MG50"/>
  <c r="GC50"/>
  <c r="QC45"/>
  <c r="NK45"/>
  <c r="BM45"/>
  <c r="BW45"/>
  <c r="NA45"/>
  <c r="KS45"/>
  <c r="LC45"/>
  <c r="BW47"/>
  <c r="EY47"/>
  <c r="IA47"/>
  <c r="LC47"/>
  <c r="BM47"/>
  <c r="EO47"/>
  <c r="HQ47"/>
  <c r="KS47"/>
  <c r="NK47"/>
  <c r="QM47"/>
  <c r="TO47"/>
  <c r="NA47"/>
  <c r="QC47"/>
  <c r="TE47"/>
  <c r="BC47"/>
  <c r="HG47"/>
  <c r="AS47"/>
  <c r="GW47"/>
  <c r="MQ47"/>
  <c r="SU47"/>
  <c r="PI47"/>
  <c r="VM47"/>
  <c r="CQ47"/>
  <c r="CG47"/>
  <c r="OE47"/>
  <c r="QW47"/>
  <c r="SU48"/>
  <c r="MQ48"/>
  <c r="QC48"/>
  <c r="JO48"/>
  <c r="DK48"/>
  <c r="KS48"/>
  <c r="EO48"/>
  <c r="VC48"/>
  <c r="OY48"/>
  <c r="SK48"/>
  <c r="LW48"/>
  <c r="FS48"/>
  <c r="O48"/>
  <c r="GW48"/>
  <c r="AS48"/>
  <c r="DU44"/>
  <c r="JY44"/>
  <c r="CQ44"/>
  <c r="IU44"/>
  <c r="PI44"/>
  <c r="VM44"/>
  <c r="SA44"/>
  <c r="FS47"/>
  <c r="RG47"/>
  <c r="GC44"/>
  <c r="EY44"/>
  <c r="RQ44"/>
  <c r="UI44"/>
  <c r="LW47"/>
  <c r="BM44"/>
  <c r="NA44"/>
  <c r="EO44"/>
  <c r="JO44"/>
  <c r="WC92"/>
  <c r="AI92" s="1"/>
  <c r="WC96"/>
  <c r="MG96" s="1"/>
  <c r="UI48"/>
  <c r="RG48"/>
  <c r="OE48"/>
  <c r="US48"/>
  <c r="RQ48"/>
  <c r="OO48"/>
  <c r="LC48"/>
  <c r="IA48"/>
  <c r="EY48"/>
  <c r="BW48"/>
  <c r="MG48"/>
  <c r="JE48"/>
  <c r="GC48"/>
  <c r="DA48"/>
  <c r="Y48"/>
  <c r="TO48"/>
  <c r="QM48"/>
  <c r="NK48"/>
  <c r="TY48"/>
  <c r="QW48"/>
  <c r="NU48"/>
  <c r="KI48"/>
  <c r="HG48"/>
  <c r="EE48"/>
  <c r="BC48"/>
  <c r="LM48"/>
  <c r="IK48"/>
  <c r="FI48"/>
  <c r="CG48"/>
  <c r="CG44"/>
  <c r="FI44"/>
  <c r="IK44"/>
  <c r="LM44"/>
  <c r="BC44"/>
  <c r="EE44"/>
  <c r="HG44"/>
  <c r="KI44"/>
  <c r="NU44"/>
  <c r="QW44"/>
  <c r="TY44"/>
  <c r="NK44"/>
  <c r="QM44"/>
  <c r="TO44"/>
  <c r="DA44"/>
  <c r="JE44"/>
  <c r="BW44"/>
  <c r="IA44"/>
  <c r="OO44"/>
  <c r="US44"/>
  <c r="RG44"/>
  <c r="HQ44"/>
  <c r="GM44"/>
  <c r="TE44"/>
  <c r="VW44"/>
  <c r="DK44"/>
  <c r="SU44"/>
  <c r="MQ44"/>
  <c r="WD93"/>
  <c r="WD20"/>
  <c r="QC20"/>
  <c r="JY20"/>
  <c r="DU20"/>
  <c r="VC20"/>
  <c r="OY20"/>
  <c r="IU20"/>
  <c r="CQ20"/>
  <c r="JY15"/>
  <c r="IU15"/>
  <c r="NA18"/>
  <c r="LW18"/>
  <c r="US20"/>
  <c r="RQ20"/>
  <c r="OO20"/>
  <c r="LM20"/>
  <c r="IK20"/>
  <c r="FI20"/>
  <c r="CG20"/>
  <c r="WC100"/>
  <c r="JY100" s="1"/>
  <c r="TO20"/>
  <c r="QM20"/>
  <c r="NK20"/>
  <c r="KI20"/>
  <c r="HG20"/>
  <c r="EE20"/>
  <c r="BC20"/>
  <c r="QC15"/>
  <c r="DU15"/>
  <c r="OY15"/>
  <c r="CQ15"/>
  <c r="TE18"/>
  <c r="GW18"/>
  <c r="SA18"/>
  <c r="FS18"/>
  <c r="VM20"/>
  <c r="TY20"/>
  <c r="SK20"/>
  <c r="QW20"/>
  <c r="PI20"/>
  <c r="NU20"/>
  <c r="MG20"/>
  <c r="KS20"/>
  <c r="JE20"/>
  <c r="HQ20"/>
  <c r="GC20"/>
  <c r="EO20"/>
  <c r="DA20"/>
  <c r="BM20"/>
  <c r="Y20"/>
  <c r="VW20"/>
  <c r="UI20"/>
  <c r="SU20"/>
  <c r="RG20"/>
  <c r="PS20"/>
  <c r="OE20"/>
  <c r="MQ20"/>
  <c r="LC20"/>
  <c r="JO20"/>
  <c r="IA20"/>
  <c r="GM20"/>
  <c r="EY20"/>
  <c r="DK20"/>
  <c r="BW20"/>
  <c r="TE15"/>
  <c r="NA15"/>
  <c r="GW15"/>
  <c r="AS15"/>
  <c r="SA15"/>
  <c r="LW15"/>
  <c r="FS15"/>
  <c r="WD18"/>
  <c r="QC18"/>
  <c r="JY18"/>
  <c r="DU18"/>
  <c r="VC18"/>
  <c r="OY18"/>
  <c r="IU18"/>
  <c r="CQ18"/>
  <c r="US15"/>
  <c r="RQ15"/>
  <c r="OO15"/>
  <c r="LM15"/>
  <c r="IK15"/>
  <c r="FI15"/>
  <c r="CG15"/>
  <c r="WC95"/>
  <c r="Y95" s="1"/>
  <c r="TO15"/>
  <c r="QM15"/>
  <c r="NK15"/>
  <c r="KI15"/>
  <c r="HG15"/>
  <c r="EE15"/>
  <c r="BC15"/>
  <c r="US18"/>
  <c r="RQ18"/>
  <c r="OO18"/>
  <c r="LM18"/>
  <c r="IK18"/>
  <c r="FI18"/>
  <c r="CG18"/>
  <c r="WC98"/>
  <c r="DA98" s="1"/>
  <c r="TO18"/>
  <c r="QM18"/>
  <c r="NK18"/>
  <c r="KI18"/>
  <c r="HG18"/>
  <c r="EE18"/>
  <c r="BC18"/>
  <c r="WD92"/>
  <c r="VM15"/>
  <c r="TY15"/>
  <c r="SK15"/>
  <c r="QW15"/>
  <c r="PI15"/>
  <c r="NU15"/>
  <c r="MG15"/>
  <c r="KS15"/>
  <c r="JE15"/>
  <c r="HQ15"/>
  <c r="GC15"/>
  <c r="EO15"/>
  <c r="DA15"/>
  <c r="BM15"/>
  <c r="Y15"/>
  <c r="VW15"/>
  <c r="UI15"/>
  <c r="SU15"/>
  <c r="RG15"/>
  <c r="PS15"/>
  <c r="OE15"/>
  <c r="MQ15"/>
  <c r="LC15"/>
  <c r="JO15"/>
  <c r="IA15"/>
  <c r="GM15"/>
  <c r="EY15"/>
  <c r="DK15"/>
  <c r="BW15"/>
  <c r="VM18"/>
  <c r="TY18"/>
  <c r="SK18"/>
  <c r="QW18"/>
  <c r="PI18"/>
  <c r="NU18"/>
  <c r="MG18"/>
  <c r="KS18"/>
  <c r="JE18"/>
  <c r="HQ18"/>
  <c r="GC18"/>
  <c r="EO18"/>
  <c r="DA18"/>
  <c r="BM18"/>
  <c r="Y18"/>
  <c r="VW18"/>
  <c r="UI18"/>
  <c r="SU18"/>
  <c r="RG18"/>
  <c r="PS18"/>
  <c r="OE18"/>
  <c r="MQ18"/>
  <c r="LC18"/>
  <c r="JO18"/>
  <c r="IA18"/>
  <c r="GM18"/>
  <c r="EY18"/>
  <c r="DK18"/>
  <c r="BW18"/>
  <c r="AF91"/>
  <c r="WD59"/>
  <c r="LM97"/>
  <c r="RQ97"/>
  <c r="FI97"/>
  <c r="US97"/>
  <c r="OO97"/>
  <c r="IK97"/>
  <c r="CG97"/>
  <c r="WD103"/>
  <c r="TE97"/>
  <c r="QC97"/>
  <c r="NA97"/>
  <c r="JY97"/>
  <c r="GW97"/>
  <c r="DU97"/>
  <c r="AS97"/>
  <c r="VM97"/>
  <c r="TY97"/>
  <c r="SK97"/>
  <c r="QW97"/>
  <c r="PI97"/>
  <c r="NU97"/>
  <c r="MG97"/>
  <c r="KS97"/>
  <c r="JE97"/>
  <c r="HQ97"/>
  <c r="GC97"/>
  <c r="EO97"/>
  <c r="DA97"/>
  <c r="BM97"/>
  <c r="Y97"/>
  <c r="WD97"/>
  <c r="VW97"/>
  <c r="VC97"/>
  <c r="UI97"/>
  <c r="TO97"/>
  <c r="SU97"/>
  <c r="SA97"/>
  <c r="RG97"/>
  <c r="QM97"/>
  <c r="PS97"/>
  <c r="OY97"/>
  <c r="OE97"/>
  <c r="NK97"/>
  <c r="MQ97"/>
  <c r="LW97"/>
  <c r="LC97"/>
  <c r="KI97"/>
  <c r="JO97"/>
  <c r="IU97"/>
  <c r="IA97"/>
  <c r="HG97"/>
  <c r="GM97"/>
  <c r="FS97"/>
  <c r="EY97"/>
  <c r="EE97"/>
  <c r="DK97"/>
  <c r="CQ97"/>
  <c r="BW97"/>
  <c r="BC97"/>
  <c r="AI97"/>
  <c r="WD99"/>
  <c r="WD43"/>
  <c r="WD94"/>
  <c r="WD102"/>
  <c r="WD101"/>
  <c r="SU93"/>
  <c r="DK99"/>
  <c r="AI103"/>
  <c r="PS99"/>
  <c r="MQ103"/>
  <c r="LM105"/>
  <c r="UF91"/>
  <c r="VW99"/>
  <c r="JO99"/>
  <c r="SU103"/>
  <c r="GM103"/>
  <c r="RQ105"/>
  <c r="FI105"/>
  <c r="JO101"/>
  <c r="PP91"/>
  <c r="VW93"/>
  <c r="SU99"/>
  <c r="MQ99"/>
  <c r="GM99"/>
  <c r="AI99"/>
  <c r="VW103"/>
  <c r="PS103"/>
  <c r="JO103"/>
  <c r="DK103"/>
  <c r="US105"/>
  <c r="OO105"/>
  <c r="IK105"/>
  <c r="CG105"/>
  <c r="VM98"/>
  <c r="CG104"/>
  <c r="UI93"/>
  <c r="IA93"/>
  <c r="UI99"/>
  <c r="RG99"/>
  <c r="OE99"/>
  <c r="LC99"/>
  <c r="IA99"/>
  <c r="EY99"/>
  <c r="BW99"/>
  <c r="UI103"/>
  <c r="RG103"/>
  <c r="OE103"/>
  <c r="LC103"/>
  <c r="IA103"/>
  <c r="EY103"/>
  <c r="BW103"/>
  <c r="TE105"/>
  <c r="QC105"/>
  <c r="NA105"/>
  <c r="JY105"/>
  <c r="GW105"/>
  <c r="DU105"/>
  <c r="AS105"/>
  <c r="CQ94"/>
  <c r="VW101"/>
  <c r="RQ102"/>
  <c r="OO104"/>
  <c r="IU94"/>
  <c r="PS101"/>
  <c r="DK101"/>
  <c r="FI102"/>
  <c r="US104"/>
  <c r="IK104"/>
  <c r="LW94"/>
  <c r="SK98"/>
  <c r="SU101"/>
  <c r="MQ101"/>
  <c r="GM101"/>
  <c r="AI101"/>
  <c r="LM102"/>
  <c r="RQ104"/>
  <c r="LM104"/>
  <c r="FI104"/>
  <c r="VC93"/>
  <c r="OY93"/>
  <c r="IU93"/>
  <c r="CQ93"/>
  <c r="VC99"/>
  <c r="TO99"/>
  <c r="SA99"/>
  <c r="QM99"/>
  <c r="OY99"/>
  <c r="NK99"/>
  <c r="LW99"/>
  <c r="KI99"/>
  <c r="IU99"/>
  <c r="HG99"/>
  <c r="FS99"/>
  <c r="EE99"/>
  <c r="CQ99"/>
  <c r="BC99"/>
  <c r="VC103"/>
  <c r="TO103"/>
  <c r="SA103"/>
  <c r="QM103"/>
  <c r="OY103"/>
  <c r="NK103"/>
  <c r="LW103"/>
  <c r="KI103"/>
  <c r="IU103"/>
  <c r="HG103"/>
  <c r="FS103"/>
  <c r="EE103"/>
  <c r="CQ103"/>
  <c r="BC103"/>
  <c r="VM105"/>
  <c r="TY105"/>
  <c r="SK105"/>
  <c r="QW105"/>
  <c r="PI105"/>
  <c r="NU105"/>
  <c r="MG105"/>
  <c r="KS105"/>
  <c r="JE105"/>
  <c r="HQ105"/>
  <c r="GC105"/>
  <c r="EO105"/>
  <c r="DA105"/>
  <c r="BM105"/>
  <c r="Y105"/>
  <c r="TO94"/>
  <c r="NK94"/>
  <c r="HG94"/>
  <c r="BC94"/>
  <c r="NU98"/>
  <c r="BM98"/>
  <c r="UI101"/>
  <c r="RG101"/>
  <c r="OE101"/>
  <c r="LC101"/>
  <c r="IA101"/>
  <c r="EY101"/>
  <c r="BW101"/>
  <c r="US102"/>
  <c r="OO102"/>
  <c r="IK102"/>
  <c r="CG102"/>
  <c r="TE104"/>
  <c r="QC104"/>
  <c r="NA104"/>
  <c r="JY104"/>
  <c r="GW104"/>
  <c r="DU104"/>
  <c r="AS104"/>
  <c r="TE93"/>
  <c r="QC93"/>
  <c r="NA93"/>
  <c r="JY93"/>
  <c r="GW93"/>
  <c r="DU93"/>
  <c r="AS93"/>
  <c r="VM99"/>
  <c r="US99"/>
  <c r="TY99"/>
  <c r="TE99"/>
  <c r="SK99"/>
  <c r="RQ99"/>
  <c r="QW99"/>
  <c r="QC99"/>
  <c r="PI99"/>
  <c r="OO99"/>
  <c r="NU99"/>
  <c r="NA99"/>
  <c r="MG99"/>
  <c r="LM99"/>
  <c r="KS99"/>
  <c r="JY99"/>
  <c r="JE99"/>
  <c r="IK99"/>
  <c r="HQ99"/>
  <c r="GW99"/>
  <c r="GC99"/>
  <c r="FI99"/>
  <c r="EO99"/>
  <c r="DU99"/>
  <c r="DA99"/>
  <c r="CG99"/>
  <c r="BM99"/>
  <c r="AS99"/>
  <c r="VM103"/>
  <c r="US103"/>
  <c r="TY103"/>
  <c r="TE103"/>
  <c r="SK103"/>
  <c r="RQ103"/>
  <c r="QW103"/>
  <c r="QC103"/>
  <c r="PI103"/>
  <c r="OO103"/>
  <c r="NU103"/>
  <c r="NA103"/>
  <c r="MG103"/>
  <c r="LM103"/>
  <c r="KS103"/>
  <c r="JY103"/>
  <c r="JE103"/>
  <c r="IK103"/>
  <c r="HQ103"/>
  <c r="GW103"/>
  <c r="GC103"/>
  <c r="FI103"/>
  <c r="EO103"/>
  <c r="DU103"/>
  <c r="DA103"/>
  <c r="CG103"/>
  <c r="BM103"/>
  <c r="AS103"/>
  <c r="VW105"/>
  <c r="VC105"/>
  <c r="UI105"/>
  <c r="TO105"/>
  <c r="SU105"/>
  <c r="SA105"/>
  <c r="RG105"/>
  <c r="QM105"/>
  <c r="PS105"/>
  <c r="OY105"/>
  <c r="OE105"/>
  <c r="NK105"/>
  <c r="MQ105"/>
  <c r="LW105"/>
  <c r="LC105"/>
  <c r="KI105"/>
  <c r="JO105"/>
  <c r="IU105"/>
  <c r="IA105"/>
  <c r="HG105"/>
  <c r="GM105"/>
  <c r="FS105"/>
  <c r="EY105"/>
  <c r="EE105"/>
  <c r="DK105"/>
  <c r="CQ105"/>
  <c r="BW105"/>
  <c r="BC105"/>
  <c r="AI105"/>
  <c r="VW94"/>
  <c r="SU94"/>
  <c r="PS94"/>
  <c r="MQ94"/>
  <c r="JO94"/>
  <c r="GM94"/>
  <c r="DK94"/>
  <c r="AI94"/>
  <c r="AS96"/>
  <c r="US98"/>
  <c r="OO98"/>
  <c r="IK98"/>
  <c r="CG98"/>
  <c r="VC101"/>
  <c r="TO101"/>
  <c r="SA101"/>
  <c r="QM101"/>
  <c r="OY101"/>
  <c r="NK101"/>
  <c r="LW101"/>
  <c r="KI101"/>
  <c r="IU101"/>
  <c r="HG101"/>
  <c r="FS101"/>
  <c r="EE101"/>
  <c r="CQ101"/>
  <c r="BC101"/>
  <c r="TE102"/>
  <c r="QC102"/>
  <c r="NA102"/>
  <c r="JY102"/>
  <c r="GW102"/>
  <c r="DU102"/>
  <c r="AS102"/>
  <c r="VM104"/>
  <c r="TY104"/>
  <c r="SK104"/>
  <c r="QW104"/>
  <c r="PI104"/>
  <c r="NU104"/>
  <c r="MG104"/>
  <c r="KS104"/>
  <c r="JE104"/>
  <c r="HQ104"/>
  <c r="GC104"/>
  <c r="EO104"/>
  <c r="DA104"/>
  <c r="BM104"/>
  <c r="Y104"/>
  <c r="WD100"/>
  <c r="WD105"/>
  <c r="WD104"/>
  <c r="WD98"/>
  <c r="WD96"/>
  <c r="VM94"/>
  <c r="TY94"/>
  <c r="SK94"/>
  <c r="QW94"/>
  <c r="PI94"/>
  <c r="NU94"/>
  <c r="MG94"/>
  <c r="KS94"/>
  <c r="JE94"/>
  <c r="HQ94"/>
  <c r="GC94"/>
  <c r="EO94"/>
  <c r="DA94"/>
  <c r="BM94"/>
  <c r="VW98"/>
  <c r="SU98"/>
  <c r="PS98"/>
  <c r="MQ98"/>
  <c r="JO98"/>
  <c r="GM98"/>
  <c r="DK98"/>
  <c r="AI98"/>
  <c r="VM101"/>
  <c r="US101"/>
  <c r="TY101"/>
  <c r="TE101"/>
  <c r="SK101"/>
  <c r="RQ101"/>
  <c r="QW101"/>
  <c r="QC101"/>
  <c r="PI101"/>
  <c r="OO101"/>
  <c r="NU101"/>
  <c r="NA101"/>
  <c r="MG101"/>
  <c r="LM101"/>
  <c r="KS101"/>
  <c r="JY101"/>
  <c r="JE101"/>
  <c r="IK101"/>
  <c r="HQ101"/>
  <c r="GW101"/>
  <c r="GC101"/>
  <c r="FI101"/>
  <c r="EO101"/>
  <c r="DU101"/>
  <c r="DA101"/>
  <c r="CG101"/>
  <c r="BM101"/>
  <c r="AS101"/>
  <c r="VM102"/>
  <c r="TY102"/>
  <c r="SK102"/>
  <c r="QW102"/>
  <c r="PI102"/>
  <c r="NU102"/>
  <c r="MG102"/>
  <c r="KS102"/>
  <c r="JE102"/>
  <c r="HQ102"/>
  <c r="GC102"/>
  <c r="EO102"/>
  <c r="DA102"/>
  <c r="BM102"/>
  <c r="Y102"/>
  <c r="VW104"/>
  <c r="VC104"/>
  <c r="UI104"/>
  <c r="TO104"/>
  <c r="SU104"/>
  <c r="SA104"/>
  <c r="RG104"/>
  <c r="QM104"/>
  <c r="PS104"/>
  <c r="OY104"/>
  <c r="OE104"/>
  <c r="NK104"/>
  <c r="MQ104"/>
  <c r="LW104"/>
  <c r="LC104"/>
  <c r="KI104"/>
  <c r="JO104"/>
  <c r="IU104"/>
  <c r="IA104"/>
  <c r="HG104"/>
  <c r="GM104"/>
  <c r="FS104"/>
  <c r="EY104"/>
  <c r="EE104"/>
  <c r="DK104"/>
  <c r="CQ104"/>
  <c r="BW104"/>
  <c r="BC104"/>
  <c r="AI104"/>
  <c r="WD11"/>
  <c r="WD95"/>
  <c r="VW102"/>
  <c r="VC102"/>
  <c r="UI102"/>
  <c r="TO102"/>
  <c r="SU102"/>
  <c r="SA102"/>
  <c r="RG102"/>
  <c r="QM102"/>
  <c r="PS102"/>
  <c r="OY102"/>
  <c r="OE102"/>
  <c r="NK102"/>
  <c r="MQ102"/>
  <c r="LW102"/>
  <c r="LC102"/>
  <c r="KI102"/>
  <c r="JO102"/>
  <c r="IU102"/>
  <c r="IA102"/>
  <c r="HG102"/>
  <c r="GM102"/>
  <c r="FS102"/>
  <c r="EY102"/>
  <c r="EE102"/>
  <c r="DK102"/>
  <c r="CQ102"/>
  <c r="BW102"/>
  <c r="BC102"/>
  <c r="AI102"/>
  <c r="Y92"/>
  <c r="BM92"/>
  <c r="DA92"/>
  <c r="EO92"/>
  <c r="GC92"/>
  <c r="HQ92"/>
  <c r="JE92"/>
  <c r="KS92"/>
  <c r="MG92"/>
  <c r="NU92"/>
  <c r="PI92"/>
  <c r="QW92"/>
  <c r="SK92"/>
  <c r="TY92"/>
  <c r="VM92"/>
  <c r="WD90"/>
  <c r="WF90" s="1"/>
  <c r="Y90"/>
  <c r="AI90"/>
  <c r="AS90"/>
  <c r="BC90"/>
  <c r="BM90"/>
  <c r="BW90"/>
  <c r="CG90"/>
  <c r="CQ90"/>
  <c r="DA90"/>
  <c r="DK90"/>
  <c r="DU90"/>
  <c r="EE90"/>
  <c r="EO90"/>
  <c r="EY90"/>
  <c r="FI90"/>
  <c r="FS90"/>
  <c r="GC90"/>
  <c r="GM90"/>
  <c r="GW90"/>
  <c r="HG90"/>
  <c r="HQ90"/>
  <c r="IA90"/>
  <c r="IK90"/>
  <c r="IU90"/>
  <c r="JE90"/>
  <c r="JO90"/>
  <c r="JY90"/>
  <c r="KI90"/>
  <c r="KS90"/>
  <c r="LC90"/>
  <c r="LM90"/>
  <c r="LW90"/>
  <c r="MG90"/>
  <c r="MQ90"/>
  <c r="NA90"/>
  <c r="NK90"/>
  <c r="NU90"/>
  <c r="OE90"/>
  <c r="OO90"/>
  <c r="OY90"/>
  <c r="PI90"/>
  <c r="PS90"/>
  <c r="QC90"/>
  <c r="QM90"/>
  <c r="QW90"/>
  <c r="RG90"/>
  <c r="RQ90"/>
  <c r="SA90"/>
  <c r="SK90"/>
  <c r="SU90"/>
  <c r="TE90"/>
  <c r="TO90"/>
  <c r="TY90"/>
  <c r="UI90"/>
  <c r="US90"/>
  <c r="VC90"/>
  <c r="VM90"/>
  <c r="VW90"/>
  <c r="VT91"/>
  <c r="VV90"/>
  <c r="WF26"/>
  <c r="VJ91"/>
  <c r="VL90"/>
  <c r="UZ91"/>
  <c r="VB90"/>
  <c r="UP91"/>
  <c r="UR90"/>
  <c r="TV91"/>
  <c r="TX90"/>
  <c r="TL91"/>
  <c r="TN90"/>
  <c r="TB91"/>
  <c r="TD90"/>
  <c r="SR91"/>
  <c r="ST90"/>
  <c r="RX91"/>
  <c r="RZ90"/>
  <c r="RN91"/>
  <c r="RP90"/>
  <c r="RD91"/>
  <c r="RF90"/>
  <c r="QT91"/>
  <c r="QV90"/>
  <c r="QJ91"/>
  <c r="QL90"/>
  <c r="PZ91"/>
  <c r="QB90"/>
  <c r="PF91"/>
  <c r="PH90"/>
  <c r="OV91"/>
  <c r="OX90"/>
  <c r="OL91"/>
  <c r="ON90"/>
  <c r="IH91"/>
  <c r="JV91"/>
  <c r="KZ91"/>
  <c r="AZ91"/>
  <c r="V91"/>
  <c r="AP91"/>
  <c r="EL91"/>
  <c r="GJ91"/>
  <c r="HX91"/>
  <c r="JB91"/>
  <c r="LT91"/>
  <c r="OB91"/>
  <c r="OD90"/>
  <c r="NR91"/>
  <c r="NT90"/>
  <c r="NH91"/>
  <c r="NJ90"/>
  <c r="MX91"/>
  <c r="MZ90"/>
  <c r="MN91"/>
  <c r="MP90"/>
  <c r="MD91"/>
  <c r="MF90"/>
  <c r="LJ91"/>
  <c r="LL90"/>
  <c r="KP91"/>
  <c r="KR90"/>
  <c r="KF91"/>
  <c r="KH90"/>
  <c r="JL91"/>
  <c r="JN90"/>
  <c r="IR91"/>
  <c r="IT90"/>
  <c r="HN91"/>
  <c r="HP90"/>
  <c r="HD91"/>
  <c r="HF90"/>
  <c r="GT91"/>
  <c r="GV90"/>
  <c r="FZ91"/>
  <c r="GB90"/>
  <c r="FP91"/>
  <c r="FR90"/>
  <c r="FF91"/>
  <c r="FH90"/>
  <c r="EV91"/>
  <c r="EX90"/>
  <c r="EB91"/>
  <c r="ED90"/>
  <c r="DR91"/>
  <c r="DT90"/>
  <c r="DH91"/>
  <c r="DJ90"/>
  <c r="CX91"/>
  <c r="CZ90"/>
  <c r="CN91"/>
  <c r="CP90"/>
  <c r="CD91"/>
  <c r="CF90"/>
  <c r="BT91"/>
  <c r="BV90"/>
  <c r="BL90"/>
  <c r="BJ91"/>
  <c r="D79" i="74"/>
  <c r="T78"/>
  <c r="P78"/>
  <c r="L78"/>
  <c r="H78"/>
  <c r="D78"/>
  <c r="T77"/>
  <c r="P77"/>
  <c r="L77"/>
  <c r="H77"/>
  <c r="D77"/>
  <c r="T62"/>
  <c r="P62"/>
  <c r="L62"/>
  <c r="H62"/>
  <c r="D62"/>
  <c r="T61"/>
  <c r="P61"/>
  <c r="L61"/>
  <c r="H61"/>
  <c r="D61"/>
  <c r="T60"/>
  <c r="P60"/>
  <c r="L60"/>
  <c r="H60"/>
  <c r="D60"/>
  <c r="T59"/>
  <c r="P59"/>
  <c r="L59"/>
  <c r="H59"/>
  <c r="D59"/>
  <c r="F95"/>
  <c r="F96"/>
  <c r="F97"/>
  <c r="E79"/>
  <c r="U78"/>
  <c r="Q78"/>
  <c r="M78"/>
  <c r="I78"/>
  <c r="E78"/>
  <c r="U77"/>
  <c r="Q77"/>
  <c r="M77"/>
  <c r="I77"/>
  <c r="E77"/>
  <c r="U62"/>
  <c r="Q62"/>
  <c r="M62"/>
  <c r="I62"/>
  <c r="E62"/>
  <c r="U61"/>
  <c r="Q61"/>
  <c r="M61"/>
  <c r="I61"/>
  <c r="E61"/>
  <c r="U60"/>
  <c r="Q60"/>
  <c r="M60"/>
  <c r="I60"/>
  <c r="E60"/>
  <c r="U59"/>
  <c r="Q59"/>
  <c r="M59"/>
  <c r="I59"/>
  <c r="E59"/>
  <c r="G95"/>
  <c r="G96"/>
  <c r="G97"/>
  <c r="F79"/>
  <c r="V78"/>
  <c r="R78"/>
  <c r="N78"/>
  <c r="J78"/>
  <c r="F78"/>
  <c r="V77"/>
  <c r="R77"/>
  <c r="N77"/>
  <c r="J77"/>
  <c r="F77"/>
  <c r="V62"/>
  <c r="R62"/>
  <c r="N62"/>
  <c r="J62"/>
  <c r="F62"/>
  <c r="V61"/>
  <c r="R61"/>
  <c r="N61"/>
  <c r="J61"/>
  <c r="F61"/>
  <c r="V60"/>
  <c r="R60"/>
  <c r="N60"/>
  <c r="J60"/>
  <c r="F60"/>
  <c r="V59"/>
  <c r="R59"/>
  <c r="N59"/>
  <c r="J59"/>
  <c r="F59"/>
  <c r="V80"/>
  <c r="V98"/>
  <c r="T80"/>
  <c r="T98"/>
  <c r="R80"/>
  <c r="R98"/>
  <c r="P80"/>
  <c r="P98"/>
  <c r="N80"/>
  <c r="N98"/>
  <c r="L80"/>
  <c r="L98"/>
  <c r="J80"/>
  <c r="J98"/>
  <c r="H80"/>
  <c r="H98"/>
  <c r="F80"/>
  <c r="F98"/>
  <c r="D80"/>
  <c r="D98"/>
  <c r="V79"/>
  <c r="V95"/>
  <c r="V96"/>
  <c r="V97"/>
  <c r="T79"/>
  <c r="T95"/>
  <c r="T96"/>
  <c r="T97"/>
  <c r="R79"/>
  <c r="R95"/>
  <c r="R96"/>
  <c r="R97"/>
  <c r="P79"/>
  <c r="P95"/>
  <c r="P96"/>
  <c r="P97"/>
  <c r="N79"/>
  <c r="N95"/>
  <c r="N96"/>
  <c r="N97"/>
  <c r="L79"/>
  <c r="L95"/>
  <c r="L96"/>
  <c r="L97"/>
  <c r="J79"/>
  <c r="J95"/>
  <c r="J96"/>
  <c r="J97"/>
  <c r="H79"/>
  <c r="H95"/>
  <c r="H96"/>
  <c r="H97"/>
  <c r="D95"/>
  <c r="D96"/>
  <c r="D97"/>
  <c r="G79"/>
  <c r="W78"/>
  <c r="S78"/>
  <c r="O78"/>
  <c r="K78"/>
  <c r="G78"/>
  <c r="W77"/>
  <c r="S77"/>
  <c r="O77"/>
  <c r="K77"/>
  <c r="G77"/>
  <c r="W62"/>
  <c r="S62"/>
  <c r="O62"/>
  <c r="K62"/>
  <c r="G62"/>
  <c r="W61"/>
  <c r="S61"/>
  <c r="O61"/>
  <c r="K61"/>
  <c r="G61"/>
  <c r="W60"/>
  <c r="S60"/>
  <c r="O60"/>
  <c r="K60"/>
  <c r="G60"/>
  <c r="W59"/>
  <c r="S59"/>
  <c r="O59"/>
  <c r="K59"/>
  <c r="G59"/>
  <c r="W80"/>
  <c r="W98"/>
  <c r="U80"/>
  <c r="U98"/>
  <c r="S80"/>
  <c r="S98"/>
  <c r="Q80"/>
  <c r="Q98"/>
  <c r="O80"/>
  <c r="O98"/>
  <c r="M80"/>
  <c r="M98"/>
  <c r="K80"/>
  <c r="K98"/>
  <c r="I80"/>
  <c r="I98"/>
  <c r="G80"/>
  <c r="G98"/>
  <c r="E80"/>
  <c r="E98"/>
  <c r="W79"/>
  <c r="W95"/>
  <c r="W96"/>
  <c r="W97"/>
  <c r="U79"/>
  <c r="U95"/>
  <c r="U96"/>
  <c r="U97"/>
  <c r="S79"/>
  <c r="S95"/>
  <c r="S96"/>
  <c r="S97"/>
  <c r="Q79"/>
  <c r="Q95"/>
  <c r="Q96"/>
  <c r="Q97"/>
  <c r="O79"/>
  <c r="O95"/>
  <c r="O96"/>
  <c r="O97"/>
  <c r="M79"/>
  <c r="M95"/>
  <c r="M96"/>
  <c r="M97"/>
  <c r="K79"/>
  <c r="K95"/>
  <c r="K96"/>
  <c r="K97"/>
  <c r="I79"/>
  <c r="I95"/>
  <c r="I96"/>
  <c r="I97"/>
  <c r="E95"/>
  <c r="E96"/>
  <c r="E97"/>
  <c r="Q95" i="73"/>
  <c r="I95"/>
  <c r="U98"/>
  <c r="M98"/>
  <c r="E98"/>
  <c r="Q97"/>
  <c r="I97"/>
  <c r="Q96"/>
  <c r="I96"/>
  <c r="T95"/>
  <c r="P95"/>
  <c r="L95"/>
  <c r="H95"/>
  <c r="D95"/>
  <c r="T80"/>
  <c r="P80"/>
  <c r="L80"/>
  <c r="H80"/>
  <c r="D80"/>
  <c r="T79"/>
  <c r="P79"/>
  <c r="L79"/>
  <c r="H79"/>
  <c r="D79"/>
  <c r="T78"/>
  <c r="P78"/>
  <c r="L78"/>
  <c r="H78"/>
  <c r="D78"/>
  <c r="T77"/>
  <c r="P77"/>
  <c r="L77"/>
  <c r="H77"/>
  <c r="D77"/>
  <c r="T62"/>
  <c r="P62"/>
  <c r="L62"/>
  <c r="H62"/>
  <c r="D62"/>
  <c r="T61"/>
  <c r="P61"/>
  <c r="L61"/>
  <c r="H61"/>
  <c r="D61"/>
  <c r="T60"/>
  <c r="P60"/>
  <c r="L60"/>
  <c r="H60"/>
  <c r="D60"/>
  <c r="T59"/>
  <c r="P59"/>
  <c r="L59"/>
  <c r="H59"/>
  <c r="D59"/>
  <c r="W98"/>
  <c r="O98"/>
  <c r="G98"/>
  <c r="S97"/>
  <c r="K97"/>
  <c r="W96"/>
  <c r="O96"/>
  <c r="G96"/>
  <c r="S95"/>
  <c r="K95"/>
  <c r="W80"/>
  <c r="O80"/>
  <c r="G80"/>
  <c r="S79"/>
  <c r="K79"/>
  <c r="W78"/>
  <c r="O78"/>
  <c r="G78"/>
  <c r="S77"/>
  <c r="K77"/>
  <c r="W62"/>
  <c r="O62"/>
  <c r="G62"/>
  <c r="S61"/>
  <c r="K61"/>
  <c r="W60"/>
  <c r="O60"/>
  <c r="G60"/>
  <c r="S59"/>
  <c r="K59"/>
  <c r="E59"/>
  <c r="V98"/>
  <c r="R98"/>
  <c r="N98"/>
  <c r="J98"/>
  <c r="F98"/>
  <c r="R96"/>
  <c r="R97"/>
  <c r="J96"/>
  <c r="J97"/>
  <c r="Q80"/>
  <c r="I80"/>
  <c r="U79"/>
  <c r="O79"/>
  <c r="E79"/>
  <c r="Q78"/>
  <c r="I78"/>
  <c r="U77"/>
  <c r="M77"/>
  <c r="E77"/>
  <c r="Q62"/>
  <c r="I62"/>
  <c r="U61"/>
  <c r="M61"/>
  <c r="E61"/>
  <c r="Q60"/>
  <c r="I60"/>
  <c r="U59"/>
  <c r="M59"/>
  <c r="T98"/>
  <c r="P98"/>
  <c r="L98"/>
  <c r="H98"/>
  <c r="D98"/>
  <c r="P96"/>
  <c r="P97"/>
  <c r="H96"/>
  <c r="H97"/>
  <c r="U95"/>
  <c r="M95"/>
  <c r="E95"/>
  <c r="Q98"/>
  <c r="I98"/>
  <c r="U97"/>
  <c r="M97"/>
  <c r="E97"/>
  <c r="U96"/>
  <c r="M96"/>
  <c r="E96"/>
  <c r="V95"/>
  <c r="R95"/>
  <c r="N95"/>
  <c r="J95"/>
  <c r="F95"/>
  <c r="V80"/>
  <c r="R80"/>
  <c r="N80"/>
  <c r="J80"/>
  <c r="F80"/>
  <c r="V79"/>
  <c r="R79"/>
  <c r="N79"/>
  <c r="J79"/>
  <c r="F79"/>
  <c r="V78"/>
  <c r="R78"/>
  <c r="N78"/>
  <c r="J78"/>
  <c r="F78"/>
  <c r="V77"/>
  <c r="R77"/>
  <c r="N77"/>
  <c r="J77"/>
  <c r="F77"/>
  <c r="V62"/>
  <c r="R62"/>
  <c r="N62"/>
  <c r="J62"/>
  <c r="F62"/>
  <c r="V61"/>
  <c r="R61"/>
  <c r="N61"/>
  <c r="J61"/>
  <c r="F61"/>
  <c r="V60"/>
  <c r="R60"/>
  <c r="N60"/>
  <c r="J60"/>
  <c r="F60"/>
  <c r="V59"/>
  <c r="R59"/>
  <c r="N59"/>
  <c r="J59"/>
  <c r="F59"/>
  <c r="S98"/>
  <c r="K98"/>
  <c r="W97"/>
  <c r="O97"/>
  <c r="G97"/>
  <c r="S96"/>
  <c r="K96"/>
  <c r="W95"/>
  <c r="O95"/>
  <c r="G95"/>
  <c r="S80"/>
  <c r="K80"/>
  <c r="W79"/>
  <c r="M79"/>
  <c r="G79"/>
  <c r="S78"/>
  <c r="K78"/>
  <c r="W77"/>
  <c r="O77"/>
  <c r="G77"/>
  <c r="S62"/>
  <c r="K62"/>
  <c r="W61"/>
  <c r="O61"/>
  <c r="G61"/>
  <c r="S60"/>
  <c r="K60"/>
  <c r="W59"/>
  <c r="O59"/>
  <c r="I59"/>
  <c r="V96"/>
  <c r="V97"/>
  <c r="N96"/>
  <c r="N97"/>
  <c r="F96"/>
  <c r="F97"/>
  <c r="U80"/>
  <c r="M80"/>
  <c r="E80"/>
  <c r="Q79"/>
  <c r="I79"/>
  <c r="U78"/>
  <c r="M78"/>
  <c r="E78"/>
  <c r="Q77"/>
  <c r="I77"/>
  <c r="U62"/>
  <c r="M62"/>
  <c r="E62"/>
  <c r="Q61"/>
  <c r="I61"/>
  <c r="U60"/>
  <c r="M60"/>
  <c r="E60"/>
  <c r="Q59"/>
  <c r="G59"/>
  <c r="T96"/>
  <c r="T97"/>
  <c r="L96"/>
  <c r="L97"/>
  <c r="D96"/>
  <c r="D97"/>
  <c r="US92" i="62" l="1"/>
  <c r="TE92"/>
  <c r="RQ92"/>
  <c r="QC92"/>
  <c r="OO92"/>
  <c r="NA92"/>
  <c r="LM92"/>
  <c r="JY92"/>
  <c r="IK92"/>
  <c r="GW92"/>
  <c r="FI92"/>
  <c r="DU92"/>
  <c r="CG92"/>
  <c r="AS92"/>
  <c r="BW98"/>
  <c r="EY98"/>
  <c r="IA98"/>
  <c r="LC98"/>
  <c r="OE98"/>
  <c r="RG98"/>
  <c r="UI98"/>
  <c r="AS94"/>
  <c r="CG94"/>
  <c r="DU94"/>
  <c r="FI94"/>
  <c r="GW94"/>
  <c r="IK94"/>
  <c r="JY94"/>
  <c r="LM94"/>
  <c r="NA94"/>
  <c r="OO94"/>
  <c r="QC94"/>
  <c r="RQ94"/>
  <c r="TE94"/>
  <c r="US94"/>
  <c r="FI98"/>
  <c r="LM98"/>
  <c r="RQ98"/>
  <c r="BW94"/>
  <c r="EY94"/>
  <c r="IA94"/>
  <c r="LC94"/>
  <c r="OE94"/>
  <c r="RG94"/>
  <c r="UI94"/>
  <c r="CG93"/>
  <c r="FI93"/>
  <c r="IK93"/>
  <c r="LM93"/>
  <c r="OO93"/>
  <c r="RQ93"/>
  <c r="US93"/>
  <c r="HQ98"/>
  <c r="TY98"/>
  <c r="EE94"/>
  <c r="KI94"/>
  <c r="QM94"/>
  <c r="FS93"/>
  <c r="LW93"/>
  <c r="SA93"/>
  <c r="GC98"/>
  <c r="FS94"/>
  <c r="SA94"/>
  <c r="PI98"/>
  <c r="VC94"/>
  <c r="JE98"/>
  <c r="OY94"/>
  <c r="BW93"/>
  <c r="OE93"/>
  <c r="JO93"/>
  <c r="MQ93"/>
  <c r="PS95"/>
  <c r="VW92"/>
  <c r="VC92"/>
  <c r="UI92"/>
  <c r="TO92"/>
  <c r="SU92"/>
  <c r="SA92"/>
  <c r="RG92"/>
  <c r="QM92"/>
  <c r="PS92"/>
  <c r="OY92"/>
  <c r="OE92"/>
  <c r="NK92"/>
  <c r="MQ92"/>
  <c r="LW92"/>
  <c r="LC92"/>
  <c r="KI92"/>
  <c r="JO92"/>
  <c r="IU92"/>
  <c r="IA92"/>
  <c r="HG92"/>
  <c r="GM92"/>
  <c r="FS92"/>
  <c r="EY92"/>
  <c r="EE92"/>
  <c r="DK92"/>
  <c r="CQ92"/>
  <c r="BW92"/>
  <c r="BC92"/>
  <c r="BC98"/>
  <c r="CQ98"/>
  <c r="EE98"/>
  <c r="FS98"/>
  <c r="HG98"/>
  <c r="IU98"/>
  <c r="KI98"/>
  <c r="LW98"/>
  <c r="NK98"/>
  <c r="OY98"/>
  <c r="QM98"/>
  <c r="SA98"/>
  <c r="TO98"/>
  <c r="VC98"/>
  <c r="AS98"/>
  <c r="DU98"/>
  <c r="GW98"/>
  <c r="JY98"/>
  <c r="NA98"/>
  <c r="QC98"/>
  <c r="TE98"/>
  <c r="BM93"/>
  <c r="DA93"/>
  <c r="EO93"/>
  <c r="GC93"/>
  <c r="HQ93"/>
  <c r="JE93"/>
  <c r="KS93"/>
  <c r="MG93"/>
  <c r="NU93"/>
  <c r="PI93"/>
  <c r="QW93"/>
  <c r="SK93"/>
  <c r="TY93"/>
  <c r="VM93"/>
  <c r="EO98"/>
  <c r="KS98"/>
  <c r="QW98"/>
  <c r="BC93"/>
  <c r="EE93"/>
  <c r="HG93"/>
  <c r="KI93"/>
  <c r="NK93"/>
  <c r="QM93"/>
  <c r="TO93"/>
  <c r="Y98"/>
  <c r="MG98"/>
  <c r="EY93"/>
  <c r="LC93"/>
  <c r="RG93"/>
  <c r="DK93"/>
  <c r="PS93"/>
  <c r="AI93"/>
  <c r="GM93"/>
  <c r="OE100"/>
  <c r="LC96"/>
  <c r="CG100"/>
  <c r="EO96"/>
  <c r="QW95"/>
  <c r="EY96"/>
  <c r="RG96"/>
  <c r="NA96"/>
  <c r="DA96"/>
  <c r="BW100"/>
  <c r="EO95"/>
  <c r="NU100"/>
  <c r="BW96"/>
  <c r="IA96"/>
  <c r="OE96"/>
  <c r="UI96"/>
  <c r="GW96"/>
  <c r="TE96"/>
  <c r="QW96"/>
  <c r="SK96"/>
  <c r="IA100"/>
  <c r="UI100"/>
  <c r="KS95"/>
  <c r="BM100"/>
  <c r="DK95"/>
  <c r="EY100"/>
  <c r="LC100"/>
  <c r="RG100"/>
  <c r="BM95"/>
  <c r="HQ95"/>
  <c r="NU95"/>
  <c r="TY95"/>
  <c r="HQ100"/>
  <c r="TY100"/>
  <c r="AI96"/>
  <c r="DK96"/>
  <c r="GM96"/>
  <c r="JO96"/>
  <c r="MQ96"/>
  <c r="PS96"/>
  <c r="SU96"/>
  <c r="VW96"/>
  <c r="JO95"/>
  <c r="VW95"/>
  <c r="DU96"/>
  <c r="JY96"/>
  <c r="QC96"/>
  <c r="LW95"/>
  <c r="KS96"/>
  <c r="BC95"/>
  <c r="PI96"/>
  <c r="AI100"/>
  <c r="DK100"/>
  <c r="GM100"/>
  <c r="JO100"/>
  <c r="MQ100"/>
  <c r="PS100"/>
  <c r="SU100"/>
  <c r="VW100"/>
  <c r="DA95"/>
  <c r="GC95"/>
  <c r="JE95"/>
  <c r="MG95"/>
  <c r="PI95"/>
  <c r="SK95"/>
  <c r="VM95"/>
  <c r="EO100"/>
  <c r="KS100"/>
  <c r="QW100"/>
  <c r="BC96"/>
  <c r="CQ96"/>
  <c r="EE96"/>
  <c r="FS96"/>
  <c r="HG96"/>
  <c r="IU96"/>
  <c r="KI96"/>
  <c r="LW96"/>
  <c r="NK96"/>
  <c r="OY96"/>
  <c r="QM96"/>
  <c r="SA96"/>
  <c r="TO96"/>
  <c r="VC96"/>
  <c r="AI95"/>
  <c r="GM95"/>
  <c r="MQ95"/>
  <c r="SU95"/>
  <c r="DU100"/>
  <c r="QC100"/>
  <c r="CG96"/>
  <c r="FI96"/>
  <c r="IK96"/>
  <c r="LM96"/>
  <c r="OO96"/>
  <c r="RQ96"/>
  <c r="US96"/>
  <c r="FS95"/>
  <c r="SA95"/>
  <c r="OO100"/>
  <c r="BM96"/>
  <c r="HQ96"/>
  <c r="NU96"/>
  <c r="TY96"/>
  <c r="NK95"/>
  <c r="RQ100"/>
  <c r="JE96"/>
  <c r="VM96"/>
  <c r="GC96"/>
  <c r="QM95"/>
  <c r="Y96"/>
  <c r="BC100"/>
  <c r="CQ100"/>
  <c r="EE100"/>
  <c r="FS100"/>
  <c r="HG100"/>
  <c r="IU100"/>
  <c r="KI100"/>
  <c r="LW100"/>
  <c r="NK100"/>
  <c r="OY100"/>
  <c r="QM100"/>
  <c r="SA100"/>
  <c r="TO100"/>
  <c r="VC100"/>
  <c r="AS95"/>
  <c r="CG95"/>
  <c r="DU95"/>
  <c r="FI95"/>
  <c r="GW95"/>
  <c r="IK95"/>
  <c r="JY95"/>
  <c r="LM95"/>
  <c r="NA95"/>
  <c r="OO95"/>
  <c r="QC95"/>
  <c r="RQ95"/>
  <c r="TE95"/>
  <c r="US95"/>
  <c r="Y100"/>
  <c r="DA100"/>
  <c r="GC100"/>
  <c r="JE100"/>
  <c r="MG100"/>
  <c r="PI100"/>
  <c r="SK100"/>
  <c r="VM100"/>
  <c r="BW95"/>
  <c r="EY95"/>
  <c r="IA95"/>
  <c r="LC95"/>
  <c r="OE95"/>
  <c r="RG95"/>
  <c r="UI95"/>
  <c r="AS100"/>
  <c r="GW100"/>
  <c r="NA100"/>
  <c r="TE100"/>
  <c r="CQ95"/>
  <c r="IU95"/>
  <c r="OY95"/>
  <c r="VC95"/>
  <c r="IK100"/>
  <c r="US100"/>
  <c r="HG95"/>
  <c r="TO95"/>
  <c r="FI100"/>
  <c r="KI95"/>
  <c r="LM100"/>
  <c r="EE95"/>
  <c r="WD91"/>
  <c r="CV19" i="72"/>
  <c r="CQ19"/>
  <c r="CL19"/>
  <c r="CG19"/>
  <c r="CB19"/>
  <c r="BW19"/>
  <c r="BR19"/>
  <c r="BM19"/>
  <c r="BH19"/>
  <c r="BC19"/>
  <c r="AX19"/>
  <c r="AS19"/>
  <c r="AN19"/>
  <c r="AI19"/>
  <c r="AD19"/>
  <c r="Y19"/>
  <c r="T19"/>
  <c r="O19"/>
  <c r="J19"/>
  <c r="E19"/>
  <c r="CV15"/>
  <c r="CV17" s="1"/>
  <c r="CQ15"/>
  <c r="CQ17" s="1"/>
  <c r="CL15"/>
  <c r="CL17" s="1"/>
  <c r="CG15"/>
  <c r="CG17" s="1"/>
  <c r="CB15"/>
  <c r="CB17" s="1"/>
  <c r="BW15"/>
  <c r="BW17" s="1"/>
  <c r="BR15"/>
  <c r="BR17" s="1"/>
  <c r="BM15"/>
  <c r="BM17" s="1"/>
  <c r="BH15"/>
  <c r="BH17" s="1"/>
  <c r="BC15"/>
  <c r="BC17" s="1"/>
  <c r="AX15"/>
  <c r="AX17" s="1"/>
  <c r="AS15"/>
  <c r="AS17" s="1"/>
  <c r="AN15"/>
  <c r="AN17" s="1"/>
  <c r="AI15"/>
  <c r="AI17" s="1"/>
  <c r="AD15"/>
  <c r="AD17" s="1"/>
  <c r="Y15"/>
  <c r="Y17" s="1"/>
  <c r="T15"/>
  <c r="T17" s="1"/>
  <c r="O15"/>
  <c r="O17" s="1"/>
  <c r="J15"/>
  <c r="J17" s="1"/>
  <c r="E15"/>
  <c r="E17" s="1"/>
  <c r="CV15" i="71"/>
  <c r="CV16" s="1"/>
  <c r="CQ15"/>
  <c r="CQ16" s="1"/>
  <c r="CL15"/>
  <c r="CL16" s="1"/>
  <c r="CG15"/>
  <c r="CG16" s="1"/>
  <c r="CB15"/>
  <c r="CB16" s="1"/>
  <c r="BW16"/>
  <c r="BW15"/>
  <c r="BW17" s="1"/>
  <c r="BR15"/>
  <c r="BR16" s="1"/>
  <c r="BM15"/>
  <c r="BM16" s="1"/>
  <c r="BH15"/>
  <c r="BH16" s="1"/>
  <c r="BC15"/>
  <c r="BC16" s="1"/>
  <c r="AX15"/>
  <c r="AX16" s="1"/>
  <c r="AS15"/>
  <c r="AS16" s="1"/>
  <c r="AN15"/>
  <c r="AN16" s="1"/>
  <c r="AI16"/>
  <c r="AI15"/>
  <c r="AI17" s="1"/>
  <c r="AD15"/>
  <c r="AD16" s="1"/>
  <c r="Y15"/>
  <c r="Y16" s="1"/>
  <c r="T15"/>
  <c r="T16" s="1"/>
  <c r="O15"/>
  <c r="O16" s="1"/>
  <c r="J15"/>
  <c r="J16" s="1"/>
  <c r="E17"/>
  <c r="E16"/>
  <c r="E19"/>
  <c r="E15" s="1"/>
  <c r="E18"/>
  <c r="T19"/>
  <c r="AX19"/>
  <c r="BC19"/>
  <c r="AS19"/>
  <c r="AN19"/>
  <c r="BM19"/>
  <c r="BR19"/>
  <c r="CG19"/>
  <c r="CQ19"/>
  <c r="CV19"/>
  <c r="CL19"/>
  <c r="CB19"/>
  <c r="BW19"/>
  <c r="BH19"/>
  <c r="AI19"/>
  <c r="AD19"/>
  <c r="Y19"/>
  <c r="O19"/>
  <c r="J19"/>
  <c r="CX39" i="72"/>
  <c r="CW39"/>
  <c r="CV39"/>
  <c r="CU39"/>
  <c r="CT39"/>
  <c r="CS39"/>
  <c r="CR39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CX37"/>
  <c r="CW37"/>
  <c r="CV37"/>
  <c r="CU37"/>
  <c r="CT37"/>
  <c r="CS37"/>
  <c r="CR37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CX36"/>
  <c r="CW36"/>
  <c r="CV36"/>
  <c r="CU36"/>
  <c r="CT36"/>
  <c r="CS36"/>
  <c r="CR36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CX33"/>
  <c r="CW33"/>
  <c r="CV33"/>
  <c r="CU33"/>
  <c r="CT33"/>
  <c r="CS33"/>
  <c r="CR33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CX31"/>
  <c r="CW31"/>
  <c r="CV31"/>
  <c r="CU31"/>
  <c r="CT31"/>
  <c r="CS31"/>
  <c r="CR31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CX30"/>
  <c r="CW30"/>
  <c r="CV30"/>
  <c r="CU30"/>
  <c r="CT30"/>
  <c r="CS30"/>
  <c r="CR30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G35" s="1"/>
  <c r="F23"/>
  <c r="E23"/>
  <c r="E35" s="1"/>
  <c r="D23"/>
  <c r="C23"/>
  <c r="C35" s="1"/>
  <c r="CX22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J16" l="1"/>
  <c r="J18" s="1"/>
  <c r="T16"/>
  <c r="T18" s="1"/>
  <c r="AD16"/>
  <c r="AD18" s="1"/>
  <c r="AN16"/>
  <c r="AN18" s="1"/>
  <c r="AX16"/>
  <c r="AX18" s="1"/>
  <c r="BH16"/>
  <c r="BH18" s="1"/>
  <c r="BR16"/>
  <c r="BR18" s="1"/>
  <c r="CB16"/>
  <c r="CB18" s="1"/>
  <c r="CL16"/>
  <c r="CL18" s="1"/>
  <c r="CV16"/>
  <c r="CV18" s="1"/>
  <c r="E16"/>
  <c r="E18" s="1"/>
  <c r="O16"/>
  <c r="O18" s="1"/>
  <c r="Y16"/>
  <c r="Y18" s="1"/>
  <c r="AI16"/>
  <c r="AI18" s="1"/>
  <c r="AS16"/>
  <c r="AS18" s="1"/>
  <c r="BC16"/>
  <c r="BC18" s="1"/>
  <c r="BM16"/>
  <c r="BM18" s="1"/>
  <c r="BW16"/>
  <c r="BW18" s="1"/>
  <c r="CG16"/>
  <c r="CG18" s="1"/>
  <c r="CQ16"/>
  <c r="CQ18" s="1"/>
  <c r="CV17" i="71"/>
  <c r="CQ17"/>
  <c r="CL17"/>
  <c r="CL18" s="1"/>
  <c r="CG17"/>
  <c r="CB17"/>
  <c r="CB18" s="1"/>
  <c r="BR17"/>
  <c r="BM17"/>
  <c r="BH17"/>
  <c r="BC17"/>
  <c r="AX17"/>
  <c r="AS17"/>
  <c r="AS18" s="1"/>
  <c r="AN17"/>
  <c r="AD17"/>
  <c r="Y17"/>
  <c r="Y18" s="1"/>
  <c r="T17"/>
  <c r="T18" s="1"/>
  <c r="O17"/>
  <c r="J17"/>
  <c r="J18" s="1"/>
  <c r="AX18"/>
  <c r="BC18"/>
  <c r="AN18"/>
  <c r="CG18"/>
  <c r="CQ18"/>
  <c r="BW18"/>
  <c r="BH18"/>
  <c r="AD18"/>
  <c r="O18"/>
  <c r="C38" i="72"/>
  <c r="C34"/>
  <c r="E38"/>
  <c r="E34"/>
  <c r="G38"/>
  <c r="G34"/>
  <c r="I35"/>
  <c r="I29"/>
  <c r="K35"/>
  <c r="K29"/>
  <c r="M35"/>
  <c r="M29"/>
  <c r="O35"/>
  <c r="O29"/>
  <c r="Q35"/>
  <c r="Q29"/>
  <c r="S35"/>
  <c r="S29"/>
  <c r="U35"/>
  <c r="U29"/>
  <c r="W35"/>
  <c r="W29"/>
  <c r="Y35"/>
  <c r="Y29"/>
  <c r="AA35"/>
  <c r="AA29"/>
  <c r="AC35"/>
  <c r="AC29"/>
  <c r="AE35"/>
  <c r="AE29"/>
  <c r="AG35"/>
  <c r="AG29"/>
  <c r="AI35"/>
  <c r="AI29"/>
  <c r="AK35"/>
  <c r="AK29"/>
  <c r="AM35"/>
  <c r="AM29"/>
  <c r="AO35"/>
  <c r="AO29"/>
  <c r="AQ35"/>
  <c r="AQ29"/>
  <c r="AS35"/>
  <c r="AS29"/>
  <c r="AU35"/>
  <c r="AU29"/>
  <c r="AW35"/>
  <c r="AW29"/>
  <c r="AY35"/>
  <c r="AY29"/>
  <c r="BA35"/>
  <c r="BA29"/>
  <c r="BC35"/>
  <c r="BC29"/>
  <c r="BE35"/>
  <c r="BE29"/>
  <c r="BG35"/>
  <c r="BG29"/>
  <c r="BI35"/>
  <c r="BI29"/>
  <c r="BK35"/>
  <c r="BK29"/>
  <c r="BM35"/>
  <c r="BM29"/>
  <c r="BO35"/>
  <c r="BO29"/>
  <c r="BQ35"/>
  <c r="BQ29"/>
  <c r="BS35"/>
  <c r="BS29"/>
  <c r="BU35"/>
  <c r="BU29"/>
  <c r="BW35"/>
  <c r="BW29"/>
  <c r="BY35"/>
  <c r="BY29"/>
  <c r="CA35"/>
  <c r="CA29"/>
  <c r="CC35"/>
  <c r="CC29"/>
  <c r="CE35"/>
  <c r="CE29"/>
  <c r="CG35"/>
  <c r="CG29"/>
  <c r="CI35"/>
  <c r="CI29"/>
  <c r="CK35"/>
  <c r="CK29"/>
  <c r="CM35"/>
  <c r="CM29"/>
  <c r="CO35"/>
  <c r="CO29"/>
  <c r="CQ35"/>
  <c r="CQ29"/>
  <c r="CS35"/>
  <c r="CS29"/>
  <c r="CU35"/>
  <c r="CU29"/>
  <c r="CW35"/>
  <c r="CW29"/>
  <c r="C29"/>
  <c r="G29"/>
  <c r="D35"/>
  <c r="D29"/>
  <c r="F35"/>
  <c r="F29"/>
  <c r="H35"/>
  <c r="H29"/>
  <c r="J35"/>
  <c r="J29"/>
  <c r="L35"/>
  <c r="L29"/>
  <c r="N35"/>
  <c r="N29"/>
  <c r="P35"/>
  <c r="P29"/>
  <c r="R35"/>
  <c r="R29"/>
  <c r="T35"/>
  <c r="T29"/>
  <c r="V35"/>
  <c r="V29"/>
  <c r="X35"/>
  <c r="X29"/>
  <c r="Z35"/>
  <c r="Z29"/>
  <c r="AB35"/>
  <c r="AB29"/>
  <c r="AD35"/>
  <c r="AD29"/>
  <c r="AF35"/>
  <c r="AF29"/>
  <c r="AH35"/>
  <c r="AH29"/>
  <c r="AJ35"/>
  <c r="AJ29"/>
  <c r="AL35"/>
  <c r="AL29"/>
  <c r="AN35"/>
  <c r="AN29"/>
  <c r="AP35"/>
  <c r="AP29"/>
  <c r="AR35"/>
  <c r="AR29"/>
  <c r="AT35"/>
  <c r="AT29"/>
  <c r="AV35"/>
  <c r="AV29"/>
  <c r="AX35"/>
  <c r="AX29"/>
  <c r="AZ35"/>
  <c r="AZ29"/>
  <c r="BB35"/>
  <c r="BB29"/>
  <c r="BD35"/>
  <c r="BD29"/>
  <c r="BF35"/>
  <c r="BF29"/>
  <c r="BH35"/>
  <c r="BH29"/>
  <c r="BJ35"/>
  <c r="BJ29"/>
  <c r="BL35"/>
  <c r="BL29"/>
  <c r="BN35"/>
  <c r="BN29"/>
  <c r="BP35"/>
  <c r="BP29"/>
  <c r="BR35"/>
  <c r="BR29"/>
  <c r="BT35"/>
  <c r="BT29"/>
  <c r="BV35"/>
  <c r="BV29"/>
  <c r="BX35"/>
  <c r="BX29"/>
  <c r="BZ35"/>
  <c r="BZ29"/>
  <c r="CB35"/>
  <c r="CB29"/>
  <c r="CD35"/>
  <c r="CD29"/>
  <c r="CF35"/>
  <c r="CF29"/>
  <c r="CH35"/>
  <c r="CH29"/>
  <c r="CJ35"/>
  <c r="CJ29"/>
  <c r="CL35"/>
  <c r="CL29"/>
  <c r="CN35"/>
  <c r="CN29"/>
  <c r="CP35"/>
  <c r="CP29"/>
  <c r="CR35"/>
  <c r="CR29"/>
  <c r="CT35"/>
  <c r="CT29"/>
  <c r="CV35"/>
  <c r="CV29"/>
  <c r="CX35"/>
  <c r="CX29"/>
  <c r="E29"/>
  <c r="BM18" i="71" l="1"/>
  <c r="BR18"/>
  <c r="CV18"/>
  <c r="AI18"/>
  <c r="E32" i="72"/>
  <c r="E28"/>
  <c r="CX38"/>
  <c r="CX34"/>
  <c r="CV38"/>
  <c r="CV34"/>
  <c r="CT38"/>
  <c r="CT34"/>
  <c r="CR38"/>
  <c r="CR34"/>
  <c r="CP38"/>
  <c r="CP34"/>
  <c r="CN38"/>
  <c r="CN34"/>
  <c r="CL38"/>
  <c r="CL34"/>
  <c r="CJ38"/>
  <c r="CJ34"/>
  <c r="CH38"/>
  <c r="CH34"/>
  <c r="CF38"/>
  <c r="CF34"/>
  <c r="CD38"/>
  <c r="CD34"/>
  <c r="CB38"/>
  <c r="CB34"/>
  <c r="BZ38"/>
  <c r="BZ34"/>
  <c r="BX38"/>
  <c r="BX34"/>
  <c r="BV38"/>
  <c r="BV34"/>
  <c r="BT38"/>
  <c r="BT34"/>
  <c r="BR38"/>
  <c r="BR34"/>
  <c r="BP38"/>
  <c r="BP34"/>
  <c r="BN38"/>
  <c r="BN34"/>
  <c r="BL38"/>
  <c r="BL34"/>
  <c r="BJ38"/>
  <c r="BJ34"/>
  <c r="BH38"/>
  <c r="BH34"/>
  <c r="BF38"/>
  <c r="BF34"/>
  <c r="BD38"/>
  <c r="BD34"/>
  <c r="BB38"/>
  <c r="BB34"/>
  <c r="AZ38"/>
  <c r="AZ34"/>
  <c r="AX38"/>
  <c r="AX34"/>
  <c r="AV38"/>
  <c r="AV34"/>
  <c r="AT38"/>
  <c r="AT34"/>
  <c r="AR38"/>
  <c r="AR34"/>
  <c r="AP38"/>
  <c r="AP34"/>
  <c r="AN38"/>
  <c r="AN34"/>
  <c r="AL38"/>
  <c r="AL34"/>
  <c r="AJ38"/>
  <c r="AJ34"/>
  <c r="AH38"/>
  <c r="AH34"/>
  <c r="AF38"/>
  <c r="AF34"/>
  <c r="AD38"/>
  <c r="AD34"/>
  <c r="AB38"/>
  <c r="AB34"/>
  <c r="Z38"/>
  <c r="Z34"/>
  <c r="X38"/>
  <c r="X34"/>
  <c r="V38"/>
  <c r="V34"/>
  <c r="T38"/>
  <c r="T34"/>
  <c r="R38"/>
  <c r="R34"/>
  <c r="P38"/>
  <c r="P34"/>
  <c r="N38"/>
  <c r="N34"/>
  <c r="L38"/>
  <c r="L34"/>
  <c r="J38"/>
  <c r="J34"/>
  <c r="H38"/>
  <c r="H34"/>
  <c r="F38"/>
  <c r="F34"/>
  <c r="D38"/>
  <c r="D34"/>
  <c r="C32"/>
  <c r="C28"/>
  <c r="CW38"/>
  <c r="CW34"/>
  <c r="CU38"/>
  <c r="CU34"/>
  <c r="CS38"/>
  <c r="CS34"/>
  <c r="CQ38"/>
  <c r="CQ34"/>
  <c r="CO38"/>
  <c r="CO34"/>
  <c r="CM38"/>
  <c r="CM34"/>
  <c r="CK38"/>
  <c r="CK34"/>
  <c r="CI38"/>
  <c r="CI34"/>
  <c r="CG38"/>
  <c r="CG34"/>
  <c r="CE38"/>
  <c r="CE34"/>
  <c r="CC38"/>
  <c r="CC34"/>
  <c r="CA38"/>
  <c r="CA34"/>
  <c r="BY38"/>
  <c r="BY34"/>
  <c r="BW38"/>
  <c r="BW34"/>
  <c r="BU38"/>
  <c r="BU34"/>
  <c r="BS38"/>
  <c r="BS34"/>
  <c r="BQ38"/>
  <c r="BQ34"/>
  <c r="BO38"/>
  <c r="BO34"/>
  <c r="BM38"/>
  <c r="BM34"/>
  <c r="BK38"/>
  <c r="BK34"/>
  <c r="BI38"/>
  <c r="BI34"/>
  <c r="BG38"/>
  <c r="BG34"/>
  <c r="BE38"/>
  <c r="BE34"/>
  <c r="BC38"/>
  <c r="BC34"/>
  <c r="BA38"/>
  <c r="BA34"/>
  <c r="AY38"/>
  <c r="AY34"/>
  <c r="AW38"/>
  <c r="AW34"/>
  <c r="AU38"/>
  <c r="AU34"/>
  <c r="AS38"/>
  <c r="AS34"/>
  <c r="AQ38"/>
  <c r="AQ34"/>
  <c r="AO38"/>
  <c r="AO34"/>
  <c r="AM38"/>
  <c r="AM34"/>
  <c r="AK38"/>
  <c r="AK34"/>
  <c r="AI38"/>
  <c r="AI34"/>
  <c r="AG38"/>
  <c r="AG34"/>
  <c r="AE38"/>
  <c r="AE34"/>
  <c r="AC38"/>
  <c r="AC34"/>
  <c r="AA38"/>
  <c r="AA34"/>
  <c r="Y38"/>
  <c r="Y34"/>
  <c r="W38"/>
  <c r="W34"/>
  <c r="U38"/>
  <c r="U34"/>
  <c r="S38"/>
  <c r="S34"/>
  <c r="Q38"/>
  <c r="Q34"/>
  <c r="O38"/>
  <c r="O34"/>
  <c r="M38"/>
  <c r="M34"/>
  <c r="K38"/>
  <c r="K34"/>
  <c r="I38"/>
  <c r="I34"/>
  <c r="CX32"/>
  <c r="CX28"/>
  <c r="CV32"/>
  <c r="CV28"/>
  <c r="CT32"/>
  <c r="CT28"/>
  <c r="CR32"/>
  <c r="CR28"/>
  <c r="CP32"/>
  <c r="CP28"/>
  <c r="CN32"/>
  <c r="CN28"/>
  <c r="CL32"/>
  <c r="CL28"/>
  <c r="CJ32"/>
  <c r="CJ28"/>
  <c r="CH32"/>
  <c r="CH28"/>
  <c r="CF32"/>
  <c r="CF28"/>
  <c r="CD32"/>
  <c r="CD28"/>
  <c r="CB32"/>
  <c r="CB28"/>
  <c r="BZ32"/>
  <c r="BZ28"/>
  <c r="BX32"/>
  <c r="BX28"/>
  <c r="BV32"/>
  <c r="BV28"/>
  <c r="BT32"/>
  <c r="BT28"/>
  <c r="BR32"/>
  <c r="BR28"/>
  <c r="BP32"/>
  <c r="BP28"/>
  <c r="BN32"/>
  <c r="BN28"/>
  <c r="BL32"/>
  <c r="BL28"/>
  <c r="BJ32"/>
  <c r="BJ28"/>
  <c r="BH32"/>
  <c r="BH28"/>
  <c r="BF32"/>
  <c r="BF28"/>
  <c r="BD32"/>
  <c r="BD28"/>
  <c r="BB32"/>
  <c r="BB28"/>
  <c r="AZ32"/>
  <c r="AZ28"/>
  <c r="AX32"/>
  <c r="AX28"/>
  <c r="AV32"/>
  <c r="AV28"/>
  <c r="AT32"/>
  <c r="AT28"/>
  <c r="AR32"/>
  <c r="AR28"/>
  <c r="AP32"/>
  <c r="AP28"/>
  <c r="AN32"/>
  <c r="AN28"/>
  <c r="AL32"/>
  <c r="AL28"/>
  <c r="AJ32"/>
  <c r="AJ28"/>
  <c r="AH32"/>
  <c r="AH28"/>
  <c r="AF32"/>
  <c r="AF28"/>
  <c r="AD32"/>
  <c r="AD28"/>
  <c r="AB32"/>
  <c r="AB28"/>
  <c r="Z32"/>
  <c r="Z28"/>
  <c r="X32"/>
  <c r="X28"/>
  <c r="V32"/>
  <c r="V28"/>
  <c r="T32"/>
  <c r="T28"/>
  <c r="R32"/>
  <c r="R28"/>
  <c r="P32"/>
  <c r="P28"/>
  <c r="N32"/>
  <c r="N28"/>
  <c r="L32"/>
  <c r="L28"/>
  <c r="J32"/>
  <c r="J28"/>
  <c r="H32"/>
  <c r="H28"/>
  <c r="F32"/>
  <c r="F28"/>
  <c r="D32"/>
  <c r="D28"/>
  <c r="G32"/>
  <c r="G28"/>
  <c r="CW32"/>
  <c r="CW28"/>
  <c r="CU32"/>
  <c r="CU28"/>
  <c r="CS32"/>
  <c r="CS28"/>
  <c r="CQ32"/>
  <c r="CQ28"/>
  <c r="CO32"/>
  <c r="CO28"/>
  <c r="CM32"/>
  <c r="CM28"/>
  <c r="CK32"/>
  <c r="CK28"/>
  <c r="CI32"/>
  <c r="CI28"/>
  <c r="CG32"/>
  <c r="CG28"/>
  <c r="CE32"/>
  <c r="CE28"/>
  <c r="CC32"/>
  <c r="CC28"/>
  <c r="CA32"/>
  <c r="CA28"/>
  <c r="BY32"/>
  <c r="BY28"/>
  <c r="BW32"/>
  <c r="BW28"/>
  <c r="BU32"/>
  <c r="BU28"/>
  <c r="BS32"/>
  <c r="BS28"/>
  <c r="BQ32"/>
  <c r="BQ28"/>
  <c r="BO32"/>
  <c r="BO28"/>
  <c r="BM32"/>
  <c r="BM28"/>
  <c r="BK32"/>
  <c r="BK28"/>
  <c r="BI32"/>
  <c r="BI28"/>
  <c r="BG32"/>
  <c r="BG28"/>
  <c r="BE32"/>
  <c r="BE28"/>
  <c r="BC32"/>
  <c r="BC28"/>
  <c r="BA32"/>
  <c r="BA28"/>
  <c r="AY32"/>
  <c r="AY28"/>
  <c r="AW32"/>
  <c r="AW28"/>
  <c r="AU32"/>
  <c r="AU28"/>
  <c r="AS32"/>
  <c r="AS28"/>
  <c r="AQ32"/>
  <c r="AQ28"/>
  <c r="AO32"/>
  <c r="AO28"/>
  <c r="AM32"/>
  <c r="AM28"/>
  <c r="AK32"/>
  <c r="AK28"/>
  <c r="AI32"/>
  <c r="AI28"/>
  <c r="AG32"/>
  <c r="AG28"/>
  <c r="AE32"/>
  <c r="AE28"/>
  <c r="AC32"/>
  <c r="AC28"/>
  <c r="AA32"/>
  <c r="AA28"/>
  <c r="Y32"/>
  <c r="Y28"/>
  <c r="W32"/>
  <c r="W28"/>
  <c r="U32"/>
  <c r="U28"/>
  <c r="S32"/>
  <c r="S28"/>
  <c r="Q32"/>
  <c r="Q28"/>
  <c r="O32"/>
  <c r="O28"/>
  <c r="M32"/>
  <c r="M28"/>
  <c r="K32"/>
  <c r="K28"/>
  <c r="I32"/>
  <c r="I28"/>
  <c r="CX39" i="71"/>
  <c r="CW39"/>
  <c r="CV39"/>
  <c r="CU39"/>
  <c r="CT39"/>
  <c r="CS39"/>
  <c r="CR39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CX37"/>
  <c r="CW37"/>
  <c r="CV37"/>
  <c r="CU37"/>
  <c r="CT37"/>
  <c r="CS37"/>
  <c r="CR37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CX36"/>
  <c r="CW36"/>
  <c r="CV36"/>
  <c r="CU36"/>
  <c r="CT36"/>
  <c r="CS36"/>
  <c r="CR36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CX33"/>
  <c r="CW33"/>
  <c r="CV33"/>
  <c r="CU33"/>
  <c r="CT33"/>
  <c r="CS33"/>
  <c r="CR33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CX31"/>
  <c r="CW31"/>
  <c r="CV31"/>
  <c r="CU31"/>
  <c r="CT31"/>
  <c r="CS31"/>
  <c r="CR31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CX30"/>
  <c r="CW30"/>
  <c r="CV30"/>
  <c r="CU30"/>
  <c r="CT30"/>
  <c r="CS30"/>
  <c r="CR30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H35" s="1"/>
  <c r="G23"/>
  <c r="F23"/>
  <c r="F35" s="1"/>
  <c r="E23"/>
  <c r="D23"/>
  <c r="D35" s="1"/>
  <c r="C23"/>
  <c r="CX22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C35" l="1"/>
  <c r="C29"/>
  <c r="E35"/>
  <c r="E29"/>
  <c r="G35"/>
  <c r="G29"/>
  <c r="I35"/>
  <c r="I29"/>
  <c r="K35"/>
  <c r="K29"/>
  <c r="M35"/>
  <c r="M29"/>
  <c r="O35"/>
  <c r="O29"/>
  <c r="Q35"/>
  <c r="Q29"/>
  <c r="S35"/>
  <c r="S29"/>
  <c r="U35"/>
  <c r="U29"/>
  <c r="W35"/>
  <c r="W29"/>
  <c r="Y35"/>
  <c r="Y29"/>
  <c r="AA35"/>
  <c r="AA29"/>
  <c r="AC35"/>
  <c r="AC29"/>
  <c r="AE35"/>
  <c r="AE29"/>
  <c r="AG35"/>
  <c r="AG29"/>
  <c r="AI35"/>
  <c r="AI29"/>
  <c r="AK35"/>
  <c r="AK29"/>
  <c r="AM35"/>
  <c r="AM29"/>
  <c r="AO35"/>
  <c r="AO29"/>
  <c r="AQ35"/>
  <c r="AQ29"/>
  <c r="AS35"/>
  <c r="AS29"/>
  <c r="AU35"/>
  <c r="AU29"/>
  <c r="AW35"/>
  <c r="AW29"/>
  <c r="AY35"/>
  <c r="AY29"/>
  <c r="BA35"/>
  <c r="BA29"/>
  <c r="BC35"/>
  <c r="BC29"/>
  <c r="BE35"/>
  <c r="BE29"/>
  <c r="BG35"/>
  <c r="BG29"/>
  <c r="BI35"/>
  <c r="BI29"/>
  <c r="BK35"/>
  <c r="BK29"/>
  <c r="BM35"/>
  <c r="BM29"/>
  <c r="BO35"/>
  <c r="BO29"/>
  <c r="BQ35"/>
  <c r="BQ29"/>
  <c r="BS35"/>
  <c r="BS29"/>
  <c r="BU35"/>
  <c r="BU29"/>
  <c r="BW35"/>
  <c r="BW29"/>
  <c r="BY35"/>
  <c r="BY29"/>
  <c r="CA35"/>
  <c r="CA29"/>
  <c r="CC35"/>
  <c r="CC29"/>
  <c r="CE35"/>
  <c r="CE29"/>
  <c r="CG35"/>
  <c r="CG29"/>
  <c r="CI35"/>
  <c r="CI29"/>
  <c r="CK35"/>
  <c r="CK29"/>
  <c r="CM35"/>
  <c r="CM29"/>
  <c r="CO35"/>
  <c r="CO29"/>
  <c r="CQ35"/>
  <c r="CQ29"/>
  <c r="CS35"/>
  <c r="CS29"/>
  <c r="CU35"/>
  <c r="CU29"/>
  <c r="CW35"/>
  <c r="CW29"/>
  <c r="D29"/>
  <c r="H29"/>
  <c r="D38"/>
  <c r="D34"/>
  <c r="F38"/>
  <c r="F34"/>
  <c r="H38"/>
  <c r="H34"/>
  <c r="J35"/>
  <c r="J29"/>
  <c r="L35"/>
  <c r="L29"/>
  <c r="N35"/>
  <c r="N29"/>
  <c r="P35"/>
  <c r="P29"/>
  <c r="R35"/>
  <c r="R29"/>
  <c r="T35"/>
  <c r="T29"/>
  <c r="V35"/>
  <c r="V29"/>
  <c r="X35"/>
  <c r="X29"/>
  <c r="Z35"/>
  <c r="Z29"/>
  <c r="AB35"/>
  <c r="AB29"/>
  <c r="AD35"/>
  <c r="AD29"/>
  <c r="AF35"/>
  <c r="AF29"/>
  <c r="AH35"/>
  <c r="AH29"/>
  <c r="AJ35"/>
  <c r="AJ29"/>
  <c r="AL35"/>
  <c r="AL29"/>
  <c r="AN35"/>
  <c r="AN29"/>
  <c r="AP35"/>
  <c r="AP29"/>
  <c r="AR35"/>
  <c r="AR29"/>
  <c r="AT35"/>
  <c r="AT29"/>
  <c r="AV35"/>
  <c r="AV29"/>
  <c r="AX35"/>
  <c r="AX29"/>
  <c r="AZ35"/>
  <c r="AZ29"/>
  <c r="BB35"/>
  <c r="BB29"/>
  <c r="BD35"/>
  <c r="BD29"/>
  <c r="BF35"/>
  <c r="BF29"/>
  <c r="BH35"/>
  <c r="BH29"/>
  <c r="BJ35"/>
  <c r="BJ29"/>
  <c r="BL35"/>
  <c r="BL29"/>
  <c r="BN35"/>
  <c r="BN29"/>
  <c r="BP35"/>
  <c r="BP29"/>
  <c r="BR35"/>
  <c r="BR29"/>
  <c r="BT35"/>
  <c r="BT29"/>
  <c r="BV35"/>
  <c r="BV29"/>
  <c r="BX35"/>
  <c r="BX29"/>
  <c r="BZ35"/>
  <c r="BZ29"/>
  <c r="CB35"/>
  <c r="CB29"/>
  <c r="CD35"/>
  <c r="CD29"/>
  <c r="CF35"/>
  <c r="CF29"/>
  <c r="CH35"/>
  <c r="CH29"/>
  <c r="CJ35"/>
  <c r="CJ29"/>
  <c r="CL35"/>
  <c r="CL29"/>
  <c r="CN35"/>
  <c r="CN29"/>
  <c r="CP35"/>
  <c r="CP29"/>
  <c r="CR35"/>
  <c r="CR29"/>
  <c r="CT35"/>
  <c r="CT29"/>
  <c r="CV35"/>
  <c r="CV29"/>
  <c r="CX35"/>
  <c r="CX29"/>
  <c r="F29"/>
  <c r="F32" l="1"/>
  <c r="F28"/>
  <c r="CX38"/>
  <c r="CX34"/>
  <c r="CV38"/>
  <c r="CV34"/>
  <c r="CT38"/>
  <c r="CT34"/>
  <c r="CR38"/>
  <c r="CR34"/>
  <c r="CP38"/>
  <c r="CP34"/>
  <c r="CN38"/>
  <c r="CN34"/>
  <c r="CL38"/>
  <c r="CL34"/>
  <c r="CJ38"/>
  <c r="CJ34"/>
  <c r="CH38"/>
  <c r="CH34"/>
  <c r="CF38"/>
  <c r="CF34"/>
  <c r="CD38"/>
  <c r="CD34"/>
  <c r="CB38"/>
  <c r="CB34"/>
  <c r="BZ38"/>
  <c r="BZ34"/>
  <c r="BX38"/>
  <c r="BX34"/>
  <c r="BV38"/>
  <c r="BV34"/>
  <c r="BT38"/>
  <c r="BT34"/>
  <c r="BR38"/>
  <c r="BR34"/>
  <c r="BP38"/>
  <c r="BP34"/>
  <c r="BN38"/>
  <c r="BN34"/>
  <c r="BL38"/>
  <c r="BL34"/>
  <c r="BJ38"/>
  <c r="BJ34"/>
  <c r="BH38"/>
  <c r="BH34"/>
  <c r="BF38"/>
  <c r="BF34"/>
  <c r="BD38"/>
  <c r="BD34"/>
  <c r="BB38"/>
  <c r="BB34"/>
  <c r="AZ38"/>
  <c r="AZ34"/>
  <c r="AX38"/>
  <c r="AX34"/>
  <c r="AV38"/>
  <c r="AV34"/>
  <c r="AT38"/>
  <c r="AT34"/>
  <c r="AR38"/>
  <c r="AR34"/>
  <c r="AP38"/>
  <c r="AP34"/>
  <c r="AN38"/>
  <c r="AN34"/>
  <c r="AL38"/>
  <c r="AL34"/>
  <c r="AJ38"/>
  <c r="AJ34"/>
  <c r="AH38"/>
  <c r="AH34"/>
  <c r="AF38"/>
  <c r="AF34"/>
  <c r="AD38"/>
  <c r="AD34"/>
  <c r="AB38"/>
  <c r="AB34"/>
  <c r="Z38"/>
  <c r="Z34"/>
  <c r="X38"/>
  <c r="X34"/>
  <c r="V38"/>
  <c r="V34"/>
  <c r="T38"/>
  <c r="T34"/>
  <c r="R38"/>
  <c r="R34"/>
  <c r="P38"/>
  <c r="P34"/>
  <c r="N38"/>
  <c r="N34"/>
  <c r="L38"/>
  <c r="L34"/>
  <c r="J38"/>
  <c r="J34"/>
  <c r="D32"/>
  <c r="D28"/>
  <c r="CW38"/>
  <c r="CW34"/>
  <c r="CU38"/>
  <c r="CU34"/>
  <c r="CS38"/>
  <c r="CS34"/>
  <c r="CQ38"/>
  <c r="CQ34"/>
  <c r="CO38"/>
  <c r="CO34"/>
  <c r="CM38"/>
  <c r="CM34"/>
  <c r="CK38"/>
  <c r="CK34"/>
  <c r="CI38"/>
  <c r="CI34"/>
  <c r="CG38"/>
  <c r="CG34"/>
  <c r="CE38"/>
  <c r="CE34"/>
  <c r="CC38"/>
  <c r="CC34"/>
  <c r="CA38"/>
  <c r="CA34"/>
  <c r="BY38"/>
  <c r="BY34"/>
  <c r="BW38"/>
  <c r="BW34"/>
  <c r="BU38"/>
  <c r="BU34"/>
  <c r="BS38"/>
  <c r="BS34"/>
  <c r="BQ38"/>
  <c r="BQ34"/>
  <c r="BO38"/>
  <c r="BO34"/>
  <c r="BM38"/>
  <c r="BM34"/>
  <c r="BK38"/>
  <c r="BK34"/>
  <c r="BI38"/>
  <c r="BI34"/>
  <c r="BG38"/>
  <c r="BG34"/>
  <c r="BE38"/>
  <c r="BE34"/>
  <c r="BC38"/>
  <c r="BC34"/>
  <c r="BA38"/>
  <c r="BA34"/>
  <c r="AY38"/>
  <c r="AY34"/>
  <c r="AW38"/>
  <c r="AW34"/>
  <c r="AU38"/>
  <c r="AU34"/>
  <c r="AS38"/>
  <c r="AS34"/>
  <c r="AQ38"/>
  <c r="AQ34"/>
  <c r="AO38"/>
  <c r="AO34"/>
  <c r="AM38"/>
  <c r="AM34"/>
  <c r="AK38"/>
  <c r="AK34"/>
  <c r="AI38"/>
  <c r="AI34"/>
  <c r="AG38"/>
  <c r="AG34"/>
  <c r="AE38"/>
  <c r="AE34"/>
  <c r="AC38"/>
  <c r="AC34"/>
  <c r="AA38"/>
  <c r="AA34"/>
  <c r="Y38"/>
  <c r="Y34"/>
  <c r="W38"/>
  <c r="W34"/>
  <c r="U38"/>
  <c r="U34"/>
  <c r="S38"/>
  <c r="S34"/>
  <c r="Q38"/>
  <c r="Q34"/>
  <c r="O38"/>
  <c r="O34"/>
  <c r="M38"/>
  <c r="M34"/>
  <c r="K38"/>
  <c r="K34"/>
  <c r="I38"/>
  <c r="I34"/>
  <c r="G38"/>
  <c r="G34"/>
  <c r="E38"/>
  <c r="E34"/>
  <c r="C38"/>
  <c r="C34"/>
  <c r="CX32"/>
  <c r="CX28"/>
  <c r="CV32"/>
  <c r="CV28"/>
  <c r="CT32"/>
  <c r="CT28"/>
  <c r="CR32"/>
  <c r="CR28"/>
  <c r="CP32"/>
  <c r="CP28"/>
  <c r="CN32"/>
  <c r="CN28"/>
  <c r="CL32"/>
  <c r="CL28"/>
  <c r="CJ32"/>
  <c r="CJ28"/>
  <c r="CH32"/>
  <c r="CH28"/>
  <c r="CF32"/>
  <c r="CF28"/>
  <c r="CD32"/>
  <c r="CD28"/>
  <c r="CB32"/>
  <c r="CB28"/>
  <c r="BZ32"/>
  <c r="BZ28"/>
  <c r="BX32"/>
  <c r="BX28"/>
  <c r="BV32"/>
  <c r="BV28"/>
  <c r="BT32"/>
  <c r="BT28"/>
  <c r="BR32"/>
  <c r="BR28"/>
  <c r="BP32"/>
  <c r="BP28"/>
  <c r="BN32"/>
  <c r="BN28"/>
  <c r="BL32"/>
  <c r="BL28"/>
  <c r="BJ32"/>
  <c r="BJ28"/>
  <c r="BH32"/>
  <c r="BH28"/>
  <c r="BF32"/>
  <c r="BF28"/>
  <c r="BD32"/>
  <c r="BD28"/>
  <c r="BB32"/>
  <c r="BB28"/>
  <c r="AZ32"/>
  <c r="AZ28"/>
  <c r="AX32"/>
  <c r="AX28"/>
  <c r="AV32"/>
  <c r="AV28"/>
  <c r="AT32"/>
  <c r="AT28"/>
  <c r="AR32"/>
  <c r="AR28"/>
  <c r="AP32"/>
  <c r="AP28"/>
  <c r="AN32"/>
  <c r="AN28"/>
  <c r="AL32"/>
  <c r="AL28"/>
  <c r="AJ32"/>
  <c r="AJ28"/>
  <c r="AH32"/>
  <c r="AH28"/>
  <c r="AF32"/>
  <c r="AF28"/>
  <c r="AD32"/>
  <c r="AD28"/>
  <c r="AB32"/>
  <c r="AB28"/>
  <c r="Z32"/>
  <c r="Z28"/>
  <c r="X32"/>
  <c r="X28"/>
  <c r="V32"/>
  <c r="V28"/>
  <c r="T32"/>
  <c r="T28"/>
  <c r="R32"/>
  <c r="R28"/>
  <c r="P32"/>
  <c r="P28"/>
  <c r="N32"/>
  <c r="N28"/>
  <c r="L32"/>
  <c r="L28"/>
  <c r="J32"/>
  <c r="J28"/>
  <c r="H32"/>
  <c r="H28"/>
  <c r="CW32"/>
  <c r="CW28"/>
  <c r="CU32"/>
  <c r="CU28"/>
  <c r="CS32"/>
  <c r="CS28"/>
  <c r="CQ32"/>
  <c r="CQ28"/>
  <c r="CO32"/>
  <c r="CO28"/>
  <c r="CM32"/>
  <c r="CM28"/>
  <c r="CK32"/>
  <c r="CK28"/>
  <c r="CI32"/>
  <c r="CI28"/>
  <c r="CG32"/>
  <c r="CG28"/>
  <c r="CE32"/>
  <c r="CE28"/>
  <c r="CC32"/>
  <c r="CC28"/>
  <c r="CA32"/>
  <c r="CA28"/>
  <c r="BY32"/>
  <c r="BY28"/>
  <c r="BW32"/>
  <c r="BW28"/>
  <c r="BU32"/>
  <c r="BU28"/>
  <c r="BS32"/>
  <c r="BS28"/>
  <c r="BQ32"/>
  <c r="BQ28"/>
  <c r="BO32"/>
  <c r="BO28"/>
  <c r="BM32"/>
  <c r="BM28"/>
  <c r="BK32"/>
  <c r="BK28"/>
  <c r="BI32"/>
  <c r="BI28"/>
  <c r="BG32"/>
  <c r="BG28"/>
  <c r="BE32"/>
  <c r="BE28"/>
  <c r="BC32"/>
  <c r="BC28"/>
  <c r="BA32"/>
  <c r="BA28"/>
  <c r="AY32"/>
  <c r="AY28"/>
  <c r="AW32"/>
  <c r="AW28"/>
  <c r="AU32"/>
  <c r="AU28"/>
  <c r="AS32"/>
  <c r="AS28"/>
  <c r="AQ32"/>
  <c r="AQ28"/>
  <c r="AO32"/>
  <c r="AO28"/>
  <c r="AM32"/>
  <c r="AM28"/>
  <c r="AK32"/>
  <c r="AK28"/>
  <c r="AI32"/>
  <c r="AI28"/>
  <c r="AG32"/>
  <c r="AG28"/>
  <c r="AE32"/>
  <c r="AE28"/>
  <c r="AC32"/>
  <c r="AC28"/>
  <c r="AA32"/>
  <c r="AA28"/>
  <c r="Y32"/>
  <c r="Y28"/>
  <c r="W32"/>
  <c r="W28"/>
  <c r="U32"/>
  <c r="U28"/>
  <c r="S32"/>
  <c r="S28"/>
  <c r="Q32"/>
  <c r="Q28"/>
  <c r="O32"/>
  <c r="O28"/>
  <c r="M32"/>
  <c r="M28"/>
  <c r="K32"/>
  <c r="K28"/>
  <c r="I32"/>
  <c r="I28"/>
  <c r="G32"/>
  <c r="G28"/>
  <c r="E32"/>
  <c r="E28"/>
  <c r="C32"/>
  <c r="C28"/>
  <c r="HC68" i="70" l="1"/>
  <c r="HN67"/>
  <c r="HJ67"/>
  <c r="HI67"/>
  <c r="HG67"/>
  <c r="HE67"/>
  <c r="HD67"/>
  <c r="HC67"/>
  <c r="HB67"/>
  <c r="HA67"/>
  <c r="BU67"/>
  <c r="AI67"/>
  <c r="AH67"/>
  <c r="AG67"/>
  <c r="AF67"/>
  <c r="AE67"/>
  <c r="AD67"/>
  <c r="AC67"/>
  <c r="AB67"/>
  <c r="AA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HN65"/>
  <c r="HN66" s="1"/>
  <c r="HJ65"/>
  <c r="HJ66" s="1"/>
  <c r="HI65"/>
  <c r="HI66" s="1"/>
  <c r="HG65"/>
  <c r="HG66" s="1"/>
  <c r="HE65"/>
  <c r="HE66" s="1"/>
  <c r="HD65"/>
  <c r="HD66" s="1"/>
  <c r="HC65"/>
  <c r="HC66" s="1"/>
  <c r="HB65"/>
  <c r="HB66" s="1"/>
  <c r="HA65"/>
  <c r="HA66" s="1"/>
  <c r="BU65"/>
  <c r="BU66" s="1"/>
  <c r="AI65"/>
  <c r="AI66" s="1"/>
  <c r="AH65"/>
  <c r="AH66" s="1"/>
  <c r="AG65"/>
  <c r="AG66" s="1"/>
  <c r="AF65"/>
  <c r="AF66" s="1"/>
  <c r="AE65"/>
  <c r="AE66" s="1"/>
  <c r="AD65"/>
  <c r="AD66" s="1"/>
  <c r="AC65"/>
  <c r="AC66" s="1"/>
  <c r="AB65"/>
  <c r="AB66" s="1"/>
  <c r="AA65"/>
  <c r="AA66" s="1"/>
  <c r="Z65"/>
  <c r="Z66" s="1"/>
  <c r="Y65"/>
  <c r="Y66" s="1"/>
  <c r="X65"/>
  <c r="X66" s="1"/>
  <c r="W65"/>
  <c r="W66" s="1"/>
  <c r="V65"/>
  <c r="V66" s="1"/>
  <c r="U65"/>
  <c r="U66" s="1"/>
  <c r="T65"/>
  <c r="T66" s="1"/>
  <c r="S65"/>
  <c r="S66" s="1"/>
  <c r="R65"/>
  <c r="R66" s="1"/>
  <c r="Q65"/>
  <c r="Q66" s="1"/>
  <c r="P65"/>
  <c r="P66" s="1"/>
  <c r="O65"/>
  <c r="O66" s="1"/>
  <c r="N65"/>
  <c r="N66" s="1"/>
  <c r="M65"/>
  <c r="M66" s="1"/>
  <c r="L65"/>
  <c r="L66" s="1"/>
  <c r="K65"/>
  <c r="K66" s="1"/>
  <c r="J65"/>
  <c r="J66" s="1"/>
  <c r="I65"/>
  <c r="I66" s="1"/>
  <c r="H65"/>
  <c r="H66" s="1"/>
  <c r="G65"/>
  <c r="G66" s="1"/>
  <c r="F65"/>
  <c r="F66" s="1"/>
  <c r="E65"/>
  <c r="E66" s="1"/>
  <c r="D65"/>
  <c r="D66" s="1"/>
  <c r="C65"/>
  <c r="C66" s="1"/>
  <c r="B65"/>
  <c r="B66" s="1"/>
  <c r="HK64"/>
  <c r="HF64"/>
  <c r="GS64"/>
  <c r="GR64"/>
  <c r="GT64" s="1"/>
  <c r="GQ64"/>
  <c r="GU64" s="1"/>
  <c r="GN64"/>
  <c r="GM64"/>
  <c r="GO64" s="1"/>
  <c r="GL64"/>
  <c r="GP64" s="1"/>
  <c r="GI64"/>
  <c r="GH64"/>
  <c r="GJ64" s="1"/>
  <c r="GG64"/>
  <c r="GK64" s="1"/>
  <c r="GD64"/>
  <c r="GC64"/>
  <c r="GE64" s="1"/>
  <c r="GB64"/>
  <c r="GF64" s="1"/>
  <c r="FY64"/>
  <c r="FX64"/>
  <c r="FZ64" s="1"/>
  <c r="FW64"/>
  <c r="GA64" s="1"/>
  <c r="FT64"/>
  <c r="FS64"/>
  <c r="FU64" s="1"/>
  <c r="FR64"/>
  <c r="FV64" s="1"/>
  <c r="FO64"/>
  <c r="FN64"/>
  <c r="FP64" s="1"/>
  <c r="FM64"/>
  <c r="FQ64" s="1"/>
  <c r="FJ64"/>
  <c r="FI64"/>
  <c r="FK64" s="1"/>
  <c r="FH64"/>
  <c r="FL64" s="1"/>
  <c r="FE64"/>
  <c r="FD64"/>
  <c r="FF64" s="1"/>
  <c r="FC64"/>
  <c r="FG64" s="1"/>
  <c r="EZ64"/>
  <c r="EY64"/>
  <c r="FA64" s="1"/>
  <c r="EX64"/>
  <c r="FB64" s="1"/>
  <c r="EU64"/>
  <c r="ET64"/>
  <c r="EV64" s="1"/>
  <c r="ES64"/>
  <c r="EW64" s="1"/>
  <c r="EP64"/>
  <c r="EO64"/>
  <c r="EQ64" s="1"/>
  <c r="EN64"/>
  <c r="ER64" s="1"/>
  <c r="EK64"/>
  <c r="EJ64"/>
  <c r="EL64" s="1"/>
  <c r="EI64"/>
  <c r="EM64" s="1"/>
  <c r="EF64"/>
  <c r="EE64"/>
  <c r="EG64" s="1"/>
  <c r="ED64"/>
  <c r="EH64" s="1"/>
  <c r="EA64"/>
  <c r="DZ64"/>
  <c r="EB64" s="1"/>
  <c r="DY64"/>
  <c r="EC64" s="1"/>
  <c r="DV64"/>
  <c r="DU64"/>
  <c r="DW64" s="1"/>
  <c r="DT64"/>
  <c r="DX64" s="1"/>
  <c r="DQ64"/>
  <c r="DP64"/>
  <c r="DR64" s="1"/>
  <c r="DO64"/>
  <c r="DS64" s="1"/>
  <c r="DL64"/>
  <c r="DK64"/>
  <c r="DM64" s="1"/>
  <c r="DJ64"/>
  <c r="DN64" s="1"/>
  <c r="DG64"/>
  <c r="DF64"/>
  <c r="DH64" s="1"/>
  <c r="DE64"/>
  <c r="DI64" s="1"/>
  <c r="DB64"/>
  <c r="DA64"/>
  <c r="DC64" s="1"/>
  <c r="CZ64"/>
  <c r="DD64" s="1"/>
  <c r="CW64"/>
  <c r="CV64"/>
  <c r="CX64" s="1"/>
  <c r="CU64"/>
  <c r="CY64" s="1"/>
  <c r="CR64"/>
  <c r="CQ64"/>
  <c r="CS64" s="1"/>
  <c r="CP64"/>
  <c r="CT64" s="1"/>
  <c r="CM64"/>
  <c r="CL64"/>
  <c r="CN64" s="1"/>
  <c r="CK64"/>
  <c r="CO64" s="1"/>
  <c r="CH64"/>
  <c r="CG64"/>
  <c r="CI64" s="1"/>
  <c r="CF64"/>
  <c r="CJ64" s="1"/>
  <c r="CC64"/>
  <c r="CB64"/>
  <c r="CD64" s="1"/>
  <c r="CA64"/>
  <c r="CE64" s="1"/>
  <c r="BX64"/>
  <c r="BW64"/>
  <c r="BV64"/>
  <c r="BR64"/>
  <c r="BQ64"/>
  <c r="BS64" s="1"/>
  <c r="BP64"/>
  <c r="BT64" s="1"/>
  <c r="BM64"/>
  <c r="BL64"/>
  <c r="BN64" s="1"/>
  <c r="BK64"/>
  <c r="BO64" s="1"/>
  <c r="BH64"/>
  <c r="BG64"/>
  <c r="BI64" s="1"/>
  <c r="BF64"/>
  <c r="BJ64" s="1"/>
  <c r="BC64"/>
  <c r="BB64"/>
  <c r="BD64" s="1"/>
  <c r="BA64"/>
  <c r="BE64" s="1"/>
  <c r="AX64"/>
  <c r="AW64"/>
  <c r="AY64" s="1"/>
  <c r="AV64"/>
  <c r="AZ64" s="1"/>
  <c r="AS64"/>
  <c r="AR64"/>
  <c r="AT64" s="1"/>
  <c r="AQ64"/>
  <c r="AU64" s="1"/>
  <c r="AN64"/>
  <c r="GX64" s="1"/>
  <c r="AM64"/>
  <c r="AO64" s="1"/>
  <c r="AL64"/>
  <c r="GV64" s="1"/>
  <c r="HL64" s="1"/>
  <c r="HO64" s="1"/>
  <c r="AK64"/>
  <c r="AJ64"/>
  <c r="HK63"/>
  <c r="HF63"/>
  <c r="GS63"/>
  <c r="GR63"/>
  <c r="GT63" s="1"/>
  <c r="GQ63"/>
  <c r="GU63" s="1"/>
  <c r="GN63"/>
  <c r="GM63"/>
  <c r="GO63" s="1"/>
  <c r="GL63"/>
  <c r="GP63" s="1"/>
  <c r="GI63"/>
  <c r="GH63"/>
  <c r="GJ63" s="1"/>
  <c r="GG63"/>
  <c r="GK63" s="1"/>
  <c r="GD63"/>
  <c r="GC63"/>
  <c r="GE63" s="1"/>
  <c r="GB63"/>
  <c r="GF63" s="1"/>
  <c r="FY63"/>
  <c r="FX63"/>
  <c r="FZ63" s="1"/>
  <c r="FW63"/>
  <c r="GA63" s="1"/>
  <c r="FT63"/>
  <c r="FS63"/>
  <c r="FU63" s="1"/>
  <c r="FR63"/>
  <c r="FV63" s="1"/>
  <c r="FO63"/>
  <c r="FN63"/>
  <c r="FP63" s="1"/>
  <c r="FM63"/>
  <c r="FQ63" s="1"/>
  <c r="FJ63"/>
  <c r="FI63"/>
  <c r="FK63" s="1"/>
  <c r="FH63"/>
  <c r="FL63" s="1"/>
  <c r="FE63"/>
  <c r="FD63"/>
  <c r="FF63" s="1"/>
  <c r="FC63"/>
  <c r="FG63" s="1"/>
  <c r="EZ63"/>
  <c r="EY63"/>
  <c r="FA63" s="1"/>
  <c r="EX63"/>
  <c r="FB63" s="1"/>
  <c r="EU63"/>
  <c r="ET63"/>
  <c r="EV63" s="1"/>
  <c r="ES63"/>
  <c r="EW63" s="1"/>
  <c r="EP63"/>
  <c r="EO63"/>
  <c r="EQ63" s="1"/>
  <c r="EN63"/>
  <c r="ER63" s="1"/>
  <c r="EK63"/>
  <c r="EJ63"/>
  <c r="EL63" s="1"/>
  <c r="EI63"/>
  <c r="EM63" s="1"/>
  <c r="EF63"/>
  <c r="EE63"/>
  <c r="EG63" s="1"/>
  <c r="ED63"/>
  <c r="EH63" s="1"/>
  <c r="EA63"/>
  <c r="DZ63"/>
  <c r="EB63" s="1"/>
  <c r="DY63"/>
  <c r="EC63" s="1"/>
  <c r="DV63"/>
  <c r="DU63"/>
  <c r="DW63" s="1"/>
  <c r="DT63"/>
  <c r="DX63" s="1"/>
  <c r="DQ63"/>
  <c r="DP63"/>
  <c r="DR63" s="1"/>
  <c r="DO63"/>
  <c r="DS63" s="1"/>
  <c r="DL63"/>
  <c r="DK63"/>
  <c r="DM63" s="1"/>
  <c r="DJ63"/>
  <c r="DN63" s="1"/>
  <c r="DG63"/>
  <c r="DF63"/>
  <c r="DH63" s="1"/>
  <c r="DE63"/>
  <c r="DI63" s="1"/>
  <c r="DB63"/>
  <c r="DA63"/>
  <c r="DC63" s="1"/>
  <c r="CZ63"/>
  <c r="DD63" s="1"/>
  <c r="CW63"/>
  <c r="CV63"/>
  <c r="CX63" s="1"/>
  <c r="CU63"/>
  <c r="CY63" s="1"/>
  <c r="CR63"/>
  <c r="CQ63"/>
  <c r="CS63" s="1"/>
  <c r="CP63"/>
  <c r="CT63" s="1"/>
  <c r="CM63"/>
  <c r="CL63"/>
  <c r="CN63" s="1"/>
  <c r="CK63"/>
  <c r="CO63" s="1"/>
  <c r="CH63"/>
  <c r="CG63"/>
  <c r="CI63" s="1"/>
  <c r="CF63"/>
  <c r="CJ63" s="1"/>
  <c r="CC63"/>
  <c r="CB63"/>
  <c r="CD63" s="1"/>
  <c r="CA63"/>
  <c r="CE63" s="1"/>
  <c r="BX63"/>
  <c r="BW63"/>
  <c r="BV63"/>
  <c r="BR63"/>
  <c r="BQ63"/>
  <c r="BS63" s="1"/>
  <c r="BP63"/>
  <c r="BT63" s="1"/>
  <c r="BM63"/>
  <c r="BL63"/>
  <c r="BN63" s="1"/>
  <c r="BK63"/>
  <c r="BO63" s="1"/>
  <c r="BH63"/>
  <c r="BG63"/>
  <c r="BI63" s="1"/>
  <c r="BF63"/>
  <c r="BJ63" s="1"/>
  <c r="BC63"/>
  <c r="BB63"/>
  <c r="BD63" s="1"/>
  <c r="BA63"/>
  <c r="BE63" s="1"/>
  <c r="AX63"/>
  <c r="AW63"/>
  <c r="AY63" s="1"/>
  <c r="AV63"/>
  <c r="AZ63" s="1"/>
  <c r="AS63"/>
  <c r="AR63"/>
  <c r="AT63" s="1"/>
  <c r="AQ63"/>
  <c r="AU63" s="1"/>
  <c r="AN63"/>
  <c r="GX63" s="1"/>
  <c r="AM63"/>
  <c r="AO63" s="1"/>
  <c r="AL63"/>
  <c r="GV63" s="1"/>
  <c r="HL63" s="1"/>
  <c r="HO63" s="1"/>
  <c r="AK63"/>
  <c r="AJ63"/>
  <c r="HK62"/>
  <c r="HF62"/>
  <c r="GS62"/>
  <c r="GR62"/>
  <c r="GT62" s="1"/>
  <c r="GQ62"/>
  <c r="GU62" s="1"/>
  <c r="GN62"/>
  <c r="GM62"/>
  <c r="GO62" s="1"/>
  <c r="GL62"/>
  <c r="GP62" s="1"/>
  <c r="GI62"/>
  <c r="GH62"/>
  <c r="GJ62" s="1"/>
  <c r="GG62"/>
  <c r="GK62" s="1"/>
  <c r="GD62"/>
  <c r="GC62"/>
  <c r="GE62" s="1"/>
  <c r="GB62"/>
  <c r="GF62" s="1"/>
  <c r="FY62"/>
  <c r="FX62"/>
  <c r="FZ62" s="1"/>
  <c r="FW62"/>
  <c r="GA62" s="1"/>
  <c r="FT62"/>
  <c r="FS62"/>
  <c r="FU62" s="1"/>
  <c r="FR62"/>
  <c r="FV62" s="1"/>
  <c r="FO62"/>
  <c r="FN62"/>
  <c r="FP62" s="1"/>
  <c r="FM62"/>
  <c r="FQ62" s="1"/>
  <c r="FJ62"/>
  <c r="FI62"/>
  <c r="FK62" s="1"/>
  <c r="FH62"/>
  <c r="FL62" s="1"/>
  <c r="FE62"/>
  <c r="FD62"/>
  <c r="FF62" s="1"/>
  <c r="FC62"/>
  <c r="FG62" s="1"/>
  <c r="EZ62"/>
  <c r="EY62"/>
  <c r="FA62" s="1"/>
  <c r="EX62"/>
  <c r="FB62" s="1"/>
  <c r="EU62"/>
  <c r="ET62"/>
  <c r="EV62" s="1"/>
  <c r="ES62"/>
  <c r="EW62" s="1"/>
  <c r="EP62"/>
  <c r="EO62"/>
  <c r="EQ62" s="1"/>
  <c r="EN62"/>
  <c r="ER62" s="1"/>
  <c r="EK62"/>
  <c r="EJ62"/>
  <c r="EL62" s="1"/>
  <c r="EI62"/>
  <c r="EM62" s="1"/>
  <c r="EF62"/>
  <c r="EE62"/>
  <c r="EG62" s="1"/>
  <c r="ED62"/>
  <c r="EH62" s="1"/>
  <c r="EA62"/>
  <c r="DZ62"/>
  <c r="EB62" s="1"/>
  <c r="DY62"/>
  <c r="EC62" s="1"/>
  <c r="DV62"/>
  <c r="DU62"/>
  <c r="DW62" s="1"/>
  <c r="DT62"/>
  <c r="DX62" s="1"/>
  <c r="DQ62"/>
  <c r="DP62"/>
  <c r="DR62" s="1"/>
  <c r="DO62"/>
  <c r="DS62" s="1"/>
  <c r="DL62"/>
  <c r="DK62"/>
  <c r="DM62" s="1"/>
  <c r="DJ62"/>
  <c r="DN62" s="1"/>
  <c r="DG62"/>
  <c r="DF62"/>
  <c r="DH62" s="1"/>
  <c r="DE62"/>
  <c r="DI62" s="1"/>
  <c r="DB62"/>
  <c r="DA62"/>
  <c r="DC62" s="1"/>
  <c r="CZ62"/>
  <c r="DD62" s="1"/>
  <c r="CW62"/>
  <c r="CV62"/>
  <c r="CX62" s="1"/>
  <c r="CU62"/>
  <c r="CY62" s="1"/>
  <c r="CR62"/>
  <c r="CQ62"/>
  <c r="CS62" s="1"/>
  <c r="CP62"/>
  <c r="CT62" s="1"/>
  <c r="CM62"/>
  <c r="CL62"/>
  <c r="CN62" s="1"/>
  <c r="CK62"/>
  <c r="CO62" s="1"/>
  <c r="CH62"/>
  <c r="CG62"/>
  <c r="CI62" s="1"/>
  <c r="CF62"/>
  <c r="CJ62" s="1"/>
  <c r="CC62"/>
  <c r="CB62"/>
  <c r="CD62" s="1"/>
  <c r="CA62"/>
  <c r="CE62" s="1"/>
  <c r="BX62"/>
  <c r="BW62"/>
  <c r="BV62"/>
  <c r="BR62"/>
  <c r="BQ62"/>
  <c r="BS62" s="1"/>
  <c r="BP62"/>
  <c r="BT62" s="1"/>
  <c r="BM62"/>
  <c r="BL62"/>
  <c r="BN62" s="1"/>
  <c r="BK62"/>
  <c r="BO62" s="1"/>
  <c r="BH62"/>
  <c r="BG62"/>
  <c r="BI62" s="1"/>
  <c r="BF62"/>
  <c r="BJ62" s="1"/>
  <c r="BC62"/>
  <c r="BB62"/>
  <c r="BD62" s="1"/>
  <c r="BA62"/>
  <c r="BE62" s="1"/>
  <c r="AX62"/>
  <c r="AW62"/>
  <c r="AY62" s="1"/>
  <c r="AV62"/>
  <c r="AZ62" s="1"/>
  <c r="AS62"/>
  <c r="AR62"/>
  <c r="AT62" s="1"/>
  <c r="AQ62"/>
  <c r="AU62" s="1"/>
  <c r="AN62"/>
  <c r="GX62" s="1"/>
  <c r="AM62"/>
  <c r="AO62" s="1"/>
  <c r="AL62"/>
  <c r="GV62" s="1"/>
  <c r="HL62" s="1"/>
  <c r="HO62" s="1"/>
  <c r="AK62"/>
  <c r="AJ62"/>
  <c r="HK61"/>
  <c r="HF61"/>
  <c r="GS61"/>
  <c r="GR61"/>
  <c r="GT61" s="1"/>
  <c r="GQ61"/>
  <c r="GU61" s="1"/>
  <c r="GN61"/>
  <c r="GM61"/>
  <c r="GO61" s="1"/>
  <c r="GL61"/>
  <c r="GP61" s="1"/>
  <c r="GI61"/>
  <c r="GH61"/>
  <c r="GJ61" s="1"/>
  <c r="GG61"/>
  <c r="GK61" s="1"/>
  <c r="GD61"/>
  <c r="GC61"/>
  <c r="GE61" s="1"/>
  <c r="GB61"/>
  <c r="GF61" s="1"/>
  <c r="FY61"/>
  <c r="FX61"/>
  <c r="FZ61" s="1"/>
  <c r="FW61"/>
  <c r="GA61" s="1"/>
  <c r="FT61"/>
  <c r="FS61"/>
  <c r="FU61" s="1"/>
  <c r="FR61"/>
  <c r="FV61" s="1"/>
  <c r="FO61"/>
  <c r="FN61"/>
  <c r="FP61" s="1"/>
  <c r="FM61"/>
  <c r="FQ61" s="1"/>
  <c r="FJ61"/>
  <c r="FI61"/>
  <c r="FK61" s="1"/>
  <c r="FH61"/>
  <c r="FL61" s="1"/>
  <c r="FE61"/>
  <c r="FD61"/>
  <c r="FF61" s="1"/>
  <c r="FC61"/>
  <c r="FG61" s="1"/>
  <c r="EZ61"/>
  <c r="EY61"/>
  <c r="FA61" s="1"/>
  <c r="EX61"/>
  <c r="FB61" s="1"/>
  <c r="EU61"/>
  <c r="ET61"/>
  <c r="EV61" s="1"/>
  <c r="ES61"/>
  <c r="EW61" s="1"/>
  <c r="EP61"/>
  <c r="EO61"/>
  <c r="EQ61" s="1"/>
  <c r="EN61"/>
  <c r="ER61" s="1"/>
  <c r="EK61"/>
  <c r="EJ61"/>
  <c r="EL61" s="1"/>
  <c r="EI61"/>
  <c r="EM61" s="1"/>
  <c r="EF61"/>
  <c r="EE61"/>
  <c r="EG61" s="1"/>
  <c r="ED61"/>
  <c r="EH61" s="1"/>
  <c r="EA61"/>
  <c r="DZ61"/>
  <c r="EB61" s="1"/>
  <c r="DY61"/>
  <c r="EC61" s="1"/>
  <c r="DV61"/>
  <c r="DU61"/>
  <c r="DW61" s="1"/>
  <c r="DT61"/>
  <c r="DX61" s="1"/>
  <c r="DQ61"/>
  <c r="DP61"/>
  <c r="DR61" s="1"/>
  <c r="DO61"/>
  <c r="DS61" s="1"/>
  <c r="DL61"/>
  <c r="DK61"/>
  <c r="DM61" s="1"/>
  <c r="DJ61"/>
  <c r="DN61" s="1"/>
  <c r="DG61"/>
  <c r="DF61"/>
  <c r="DH61" s="1"/>
  <c r="DE61"/>
  <c r="DI61" s="1"/>
  <c r="DB61"/>
  <c r="DA61"/>
  <c r="DC61" s="1"/>
  <c r="CZ61"/>
  <c r="DD61" s="1"/>
  <c r="CW61"/>
  <c r="CV61"/>
  <c r="CX61" s="1"/>
  <c r="CU61"/>
  <c r="CY61" s="1"/>
  <c r="CR61"/>
  <c r="CQ61"/>
  <c r="CS61" s="1"/>
  <c r="CP61"/>
  <c r="CT61" s="1"/>
  <c r="CM61"/>
  <c r="CL61"/>
  <c r="CN61" s="1"/>
  <c r="CK61"/>
  <c r="CO61" s="1"/>
  <c r="CH61"/>
  <c r="CG61"/>
  <c r="CI61" s="1"/>
  <c r="CF61"/>
  <c r="CJ61" s="1"/>
  <c r="CC61"/>
  <c r="CB61"/>
  <c r="CD61" s="1"/>
  <c r="CA61"/>
  <c r="CE61" s="1"/>
  <c r="BX61"/>
  <c r="BW61"/>
  <c r="BV61"/>
  <c r="BR61"/>
  <c r="BQ61"/>
  <c r="BS61" s="1"/>
  <c r="BP61"/>
  <c r="BT61" s="1"/>
  <c r="BM61"/>
  <c r="BL61"/>
  <c r="BN61" s="1"/>
  <c r="BK61"/>
  <c r="BO61" s="1"/>
  <c r="BH61"/>
  <c r="BG61"/>
  <c r="BI61" s="1"/>
  <c r="BF61"/>
  <c r="BJ61" s="1"/>
  <c r="BC61"/>
  <c r="BB61"/>
  <c r="BD61" s="1"/>
  <c r="BA61"/>
  <c r="BE61" s="1"/>
  <c r="AX61"/>
  <c r="AW61"/>
  <c r="AY61" s="1"/>
  <c r="AV61"/>
  <c r="AZ61" s="1"/>
  <c r="AS61"/>
  <c r="AR61"/>
  <c r="AT61" s="1"/>
  <c r="AQ61"/>
  <c r="AU61" s="1"/>
  <c r="AN61"/>
  <c r="GX61" s="1"/>
  <c r="AM61"/>
  <c r="AO61" s="1"/>
  <c r="AL61"/>
  <c r="GV61" s="1"/>
  <c r="HL61" s="1"/>
  <c r="HO61" s="1"/>
  <c r="AK61"/>
  <c r="AJ61"/>
  <c r="HK60"/>
  <c r="HF60"/>
  <c r="GS60"/>
  <c r="GR60"/>
  <c r="GT60" s="1"/>
  <c r="GQ60"/>
  <c r="GU60" s="1"/>
  <c r="GN60"/>
  <c r="GM60"/>
  <c r="GO60" s="1"/>
  <c r="GL60"/>
  <c r="GP60" s="1"/>
  <c r="GI60"/>
  <c r="GH60"/>
  <c r="GJ60" s="1"/>
  <c r="GG60"/>
  <c r="GK60" s="1"/>
  <c r="GD60"/>
  <c r="GC60"/>
  <c r="GE60" s="1"/>
  <c r="GB60"/>
  <c r="GF60" s="1"/>
  <c r="FY60"/>
  <c r="FX60"/>
  <c r="FZ60" s="1"/>
  <c r="FW60"/>
  <c r="GA60" s="1"/>
  <c r="FT60"/>
  <c r="FS60"/>
  <c r="FU60" s="1"/>
  <c r="FR60"/>
  <c r="FV60" s="1"/>
  <c r="FO60"/>
  <c r="FN60"/>
  <c r="FP60" s="1"/>
  <c r="FM60"/>
  <c r="FQ60" s="1"/>
  <c r="FJ60"/>
  <c r="FI60"/>
  <c r="FK60" s="1"/>
  <c r="FH60"/>
  <c r="FL60" s="1"/>
  <c r="FE60"/>
  <c r="FD60"/>
  <c r="FF60" s="1"/>
  <c r="FC60"/>
  <c r="FG60" s="1"/>
  <c r="EZ60"/>
  <c r="EY60"/>
  <c r="FA60" s="1"/>
  <c r="EX60"/>
  <c r="FB60" s="1"/>
  <c r="EU60"/>
  <c r="ET60"/>
  <c r="EV60" s="1"/>
  <c r="ES60"/>
  <c r="EW60" s="1"/>
  <c r="EP60"/>
  <c r="EO60"/>
  <c r="EQ60" s="1"/>
  <c r="EN60"/>
  <c r="ER60" s="1"/>
  <c r="EK60"/>
  <c r="EJ60"/>
  <c r="EL60" s="1"/>
  <c r="EI60"/>
  <c r="EM60" s="1"/>
  <c r="EF60"/>
  <c r="EE60"/>
  <c r="EG60" s="1"/>
  <c r="ED60"/>
  <c r="EH60" s="1"/>
  <c r="EA60"/>
  <c r="DZ60"/>
  <c r="EB60" s="1"/>
  <c r="DY60"/>
  <c r="EC60" s="1"/>
  <c r="DV60"/>
  <c r="DU60"/>
  <c r="DW60" s="1"/>
  <c r="DT60"/>
  <c r="DX60" s="1"/>
  <c r="DQ60"/>
  <c r="DP60"/>
  <c r="DR60" s="1"/>
  <c r="DO60"/>
  <c r="DS60" s="1"/>
  <c r="DL60"/>
  <c r="DK60"/>
  <c r="DM60" s="1"/>
  <c r="DJ60"/>
  <c r="DN60" s="1"/>
  <c r="DG60"/>
  <c r="DF60"/>
  <c r="DH60" s="1"/>
  <c r="DE60"/>
  <c r="DI60" s="1"/>
  <c r="DB60"/>
  <c r="DA60"/>
  <c r="DC60" s="1"/>
  <c r="CZ60"/>
  <c r="DD60" s="1"/>
  <c r="CW60"/>
  <c r="CV60"/>
  <c r="CX60" s="1"/>
  <c r="CU60"/>
  <c r="CY60" s="1"/>
  <c r="CR60"/>
  <c r="CQ60"/>
  <c r="CS60" s="1"/>
  <c r="CP60"/>
  <c r="CT60" s="1"/>
  <c r="CM60"/>
  <c r="CL60"/>
  <c r="CN60" s="1"/>
  <c r="CK60"/>
  <c r="CO60" s="1"/>
  <c r="CH60"/>
  <c r="CG60"/>
  <c r="CI60" s="1"/>
  <c r="CF60"/>
  <c r="CJ60" s="1"/>
  <c r="CC60"/>
  <c r="CB60"/>
  <c r="CD60" s="1"/>
  <c r="CA60"/>
  <c r="CE60" s="1"/>
  <c r="BX60"/>
  <c r="BW60"/>
  <c r="BV60"/>
  <c r="BR60"/>
  <c r="BQ60"/>
  <c r="BS60" s="1"/>
  <c r="BP60"/>
  <c r="BT60" s="1"/>
  <c r="BM60"/>
  <c r="BL60"/>
  <c r="BN60" s="1"/>
  <c r="BK60"/>
  <c r="BO60" s="1"/>
  <c r="BH60"/>
  <c r="BG60"/>
  <c r="BI60" s="1"/>
  <c r="BF60"/>
  <c r="BJ60" s="1"/>
  <c r="BC60"/>
  <c r="BB60"/>
  <c r="BD60" s="1"/>
  <c r="BA60"/>
  <c r="BE60" s="1"/>
  <c r="AX60"/>
  <c r="AW60"/>
  <c r="AY60" s="1"/>
  <c r="AV60"/>
  <c r="AZ60" s="1"/>
  <c r="AS60"/>
  <c r="AR60"/>
  <c r="AT60" s="1"/>
  <c r="AQ60"/>
  <c r="AU60" s="1"/>
  <c r="AN60"/>
  <c r="GX60" s="1"/>
  <c r="AM60"/>
  <c r="AO60" s="1"/>
  <c r="AL60"/>
  <c r="GV60" s="1"/>
  <c r="HL60" s="1"/>
  <c r="HO60" s="1"/>
  <c r="AK60"/>
  <c r="AJ60"/>
  <c r="HK59"/>
  <c r="HF59"/>
  <c r="GS59"/>
  <c r="GR59"/>
  <c r="GT59" s="1"/>
  <c r="GQ59"/>
  <c r="GU59" s="1"/>
  <c r="GN59"/>
  <c r="GM59"/>
  <c r="GO59" s="1"/>
  <c r="GL59"/>
  <c r="GP59" s="1"/>
  <c r="GI59"/>
  <c r="GH59"/>
  <c r="GJ59" s="1"/>
  <c r="GG59"/>
  <c r="GK59" s="1"/>
  <c r="GD59"/>
  <c r="GC59"/>
  <c r="GE59" s="1"/>
  <c r="GB59"/>
  <c r="GF59" s="1"/>
  <c r="FY59"/>
  <c r="FX59"/>
  <c r="FZ59" s="1"/>
  <c r="FW59"/>
  <c r="GA59" s="1"/>
  <c r="FT59"/>
  <c r="FS59"/>
  <c r="FU59" s="1"/>
  <c r="FR59"/>
  <c r="FV59" s="1"/>
  <c r="FO59"/>
  <c r="FN59"/>
  <c r="FP59" s="1"/>
  <c r="FM59"/>
  <c r="FQ59" s="1"/>
  <c r="FJ59"/>
  <c r="FI59"/>
  <c r="FK59" s="1"/>
  <c r="FH59"/>
  <c r="FL59" s="1"/>
  <c r="FE59"/>
  <c r="FD59"/>
  <c r="FF59" s="1"/>
  <c r="FC59"/>
  <c r="FG59" s="1"/>
  <c r="EZ59"/>
  <c r="EY59"/>
  <c r="FA59" s="1"/>
  <c r="EX59"/>
  <c r="FB59" s="1"/>
  <c r="EU59"/>
  <c r="ET59"/>
  <c r="EV59" s="1"/>
  <c r="ES59"/>
  <c r="EW59" s="1"/>
  <c r="EP59"/>
  <c r="EO59"/>
  <c r="EQ59" s="1"/>
  <c r="EN59"/>
  <c r="ER59" s="1"/>
  <c r="EK59"/>
  <c r="EJ59"/>
  <c r="EL59" s="1"/>
  <c r="EI59"/>
  <c r="EM59" s="1"/>
  <c r="EF59"/>
  <c r="EE59"/>
  <c r="EG59" s="1"/>
  <c r="ED59"/>
  <c r="EH59" s="1"/>
  <c r="EA59"/>
  <c r="DZ59"/>
  <c r="EB59" s="1"/>
  <c r="DY59"/>
  <c r="EC59" s="1"/>
  <c r="DV59"/>
  <c r="DU59"/>
  <c r="DW59" s="1"/>
  <c r="DT59"/>
  <c r="DX59" s="1"/>
  <c r="DQ59"/>
  <c r="DP59"/>
  <c r="DR59" s="1"/>
  <c r="DO59"/>
  <c r="DS59" s="1"/>
  <c r="DL59"/>
  <c r="DK59"/>
  <c r="DM59" s="1"/>
  <c r="DJ59"/>
  <c r="DN59" s="1"/>
  <c r="DG59"/>
  <c r="DF59"/>
  <c r="DH59" s="1"/>
  <c r="DE59"/>
  <c r="DI59" s="1"/>
  <c r="DB59"/>
  <c r="DA59"/>
  <c r="DC59" s="1"/>
  <c r="CZ59"/>
  <c r="DD59" s="1"/>
  <c r="CW59"/>
  <c r="CV59"/>
  <c r="CX59" s="1"/>
  <c r="CU59"/>
  <c r="CY59" s="1"/>
  <c r="CR59"/>
  <c r="CQ59"/>
  <c r="CS59" s="1"/>
  <c r="CP59"/>
  <c r="CT59" s="1"/>
  <c r="CM59"/>
  <c r="CL59"/>
  <c r="CN59" s="1"/>
  <c r="CK59"/>
  <c r="CO59" s="1"/>
  <c r="CH59"/>
  <c r="CG59"/>
  <c r="CI59" s="1"/>
  <c r="CF59"/>
  <c r="CJ59" s="1"/>
  <c r="CC59"/>
  <c r="CB59"/>
  <c r="CA59"/>
  <c r="CE59" s="1"/>
  <c r="BX59"/>
  <c r="BW59"/>
  <c r="BV59"/>
  <c r="BR59"/>
  <c r="BQ59"/>
  <c r="BS59" s="1"/>
  <c r="BP59"/>
  <c r="BT59" s="1"/>
  <c r="BM59"/>
  <c r="BL59"/>
  <c r="BN59" s="1"/>
  <c r="BK59"/>
  <c r="BO59" s="1"/>
  <c r="BH59"/>
  <c r="BG59"/>
  <c r="BI59" s="1"/>
  <c r="BF59"/>
  <c r="BJ59" s="1"/>
  <c r="BC59"/>
  <c r="BB59"/>
  <c r="BD59" s="1"/>
  <c r="BA59"/>
  <c r="BE59" s="1"/>
  <c r="AX59"/>
  <c r="AW59"/>
  <c r="AY59" s="1"/>
  <c r="AV59"/>
  <c r="AZ59" s="1"/>
  <c r="AS59"/>
  <c r="AR59"/>
  <c r="AT59" s="1"/>
  <c r="AQ59"/>
  <c r="AU59" s="1"/>
  <c r="AN59"/>
  <c r="AM59"/>
  <c r="GW59" s="1"/>
  <c r="AL59"/>
  <c r="AK59"/>
  <c r="AJ59"/>
  <c r="HK58"/>
  <c r="HF58"/>
  <c r="GS58"/>
  <c r="GR58"/>
  <c r="GT58" s="1"/>
  <c r="GQ58"/>
  <c r="GU58" s="1"/>
  <c r="GN58"/>
  <c r="GM58"/>
  <c r="GO58" s="1"/>
  <c r="GL58"/>
  <c r="GP58" s="1"/>
  <c r="GI58"/>
  <c r="GH58"/>
  <c r="GJ58" s="1"/>
  <c r="GG58"/>
  <c r="GK58" s="1"/>
  <c r="GD58"/>
  <c r="GC58"/>
  <c r="GE58" s="1"/>
  <c r="GB58"/>
  <c r="GF58" s="1"/>
  <c r="FY58"/>
  <c r="FX58"/>
  <c r="FZ58" s="1"/>
  <c r="FW58"/>
  <c r="GA58" s="1"/>
  <c r="FT58"/>
  <c r="FS58"/>
  <c r="FU58" s="1"/>
  <c r="FR58"/>
  <c r="FV58" s="1"/>
  <c r="FO58"/>
  <c r="FN58"/>
  <c r="FP58" s="1"/>
  <c r="FM58"/>
  <c r="FQ58" s="1"/>
  <c r="FJ58"/>
  <c r="FI58"/>
  <c r="FK58" s="1"/>
  <c r="FH58"/>
  <c r="FL58" s="1"/>
  <c r="FE58"/>
  <c r="FD58"/>
  <c r="FF58" s="1"/>
  <c r="FC58"/>
  <c r="FG58" s="1"/>
  <c r="EZ58"/>
  <c r="EY58"/>
  <c r="FA58" s="1"/>
  <c r="EX58"/>
  <c r="FB58" s="1"/>
  <c r="EU58"/>
  <c r="ET58"/>
  <c r="EV58" s="1"/>
  <c r="ES58"/>
  <c r="EW58" s="1"/>
  <c r="EP58"/>
  <c r="EO58"/>
  <c r="EQ58" s="1"/>
  <c r="EN58"/>
  <c r="ER58" s="1"/>
  <c r="EK58"/>
  <c r="EJ58"/>
  <c r="EL58" s="1"/>
  <c r="EI58"/>
  <c r="EM58" s="1"/>
  <c r="EF58"/>
  <c r="EE58"/>
  <c r="EG58" s="1"/>
  <c r="ED58"/>
  <c r="EH58" s="1"/>
  <c r="EA58"/>
  <c r="DZ58"/>
  <c r="EB58" s="1"/>
  <c r="DY58"/>
  <c r="EC58" s="1"/>
  <c r="DV58"/>
  <c r="DU58"/>
  <c r="DW58" s="1"/>
  <c r="DT58"/>
  <c r="DX58" s="1"/>
  <c r="DQ58"/>
  <c r="DP58"/>
  <c r="DR58" s="1"/>
  <c r="DO58"/>
  <c r="DS58" s="1"/>
  <c r="DL58"/>
  <c r="DK58"/>
  <c r="DM58" s="1"/>
  <c r="DJ58"/>
  <c r="DN58" s="1"/>
  <c r="DG58"/>
  <c r="DF58"/>
  <c r="DH58" s="1"/>
  <c r="DE58"/>
  <c r="DI58" s="1"/>
  <c r="DB58"/>
  <c r="DA58"/>
  <c r="DC58" s="1"/>
  <c r="CZ58"/>
  <c r="DD58" s="1"/>
  <c r="CW58"/>
  <c r="CV58"/>
  <c r="CX58" s="1"/>
  <c r="CU58"/>
  <c r="CY58" s="1"/>
  <c r="CR58"/>
  <c r="CQ58"/>
  <c r="CS58" s="1"/>
  <c r="CP58"/>
  <c r="CT58" s="1"/>
  <c r="CM58"/>
  <c r="CL58"/>
  <c r="CN58" s="1"/>
  <c r="CK58"/>
  <c r="CO58" s="1"/>
  <c r="CH58"/>
  <c r="CG58"/>
  <c r="CI58" s="1"/>
  <c r="CF58"/>
  <c r="CJ58" s="1"/>
  <c r="CC58"/>
  <c r="CB58"/>
  <c r="CD58" s="1"/>
  <c r="CA58"/>
  <c r="CE58" s="1"/>
  <c r="BX58"/>
  <c r="BW58"/>
  <c r="BV58"/>
  <c r="BR58"/>
  <c r="BQ58"/>
  <c r="BS58" s="1"/>
  <c r="BP58"/>
  <c r="BT58" s="1"/>
  <c r="BM58"/>
  <c r="BL58"/>
  <c r="BN58" s="1"/>
  <c r="BK58"/>
  <c r="BO58" s="1"/>
  <c r="BH58"/>
  <c r="BG58"/>
  <c r="BI58" s="1"/>
  <c r="BF58"/>
  <c r="BJ58" s="1"/>
  <c r="BC58"/>
  <c r="BB58"/>
  <c r="BD58" s="1"/>
  <c r="BA58"/>
  <c r="BE58" s="1"/>
  <c r="AX58"/>
  <c r="AW58"/>
  <c r="AY58" s="1"/>
  <c r="AV58"/>
  <c r="AZ58" s="1"/>
  <c r="AS58"/>
  <c r="AR58"/>
  <c r="AT58" s="1"/>
  <c r="AQ58"/>
  <c r="AU58" s="1"/>
  <c r="AN58"/>
  <c r="GX58" s="1"/>
  <c r="AM58"/>
  <c r="AO58" s="1"/>
  <c r="AL58"/>
  <c r="GV58" s="1"/>
  <c r="HL58" s="1"/>
  <c r="HO58" s="1"/>
  <c r="AK58"/>
  <c r="AJ58"/>
  <c r="HK57"/>
  <c r="HF57"/>
  <c r="GS57"/>
  <c r="GR57"/>
  <c r="GT57" s="1"/>
  <c r="GQ57"/>
  <c r="GU57" s="1"/>
  <c r="GN57"/>
  <c r="GM57"/>
  <c r="GO57" s="1"/>
  <c r="GL57"/>
  <c r="GP57" s="1"/>
  <c r="GI57"/>
  <c r="GH57"/>
  <c r="GJ57" s="1"/>
  <c r="GG57"/>
  <c r="GK57" s="1"/>
  <c r="GD57"/>
  <c r="GC57"/>
  <c r="GE57" s="1"/>
  <c r="GB57"/>
  <c r="GF57" s="1"/>
  <c r="FY57"/>
  <c r="FX57"/>
  <c r="FZ57" s="1"/>
  <c r="FW57"/>
  <c r="GA57" s="1"/>
  <c r="FT57"/>
  <c r="FS57"/>
  <c r="FU57" s="1"/>
  <c r="FR57"/>
  <c r="FV57" s="1"/>
  <c r="FO57"/>
  <c r="FN57"/>
  <c r="FP57" s="1"/>
  <c r="FM57"/>
  <c r="FQ57" s="1"/>
  <c r="FJ57"/>
  <c r="FI57"/>
  <c r="FK57" s="1"/>
  <c r="FH57"/>
  <c r="FL57" s="1"/>
  <c r="FE57"/>
  <c r="FD57"/>
  <c r="FF57" s="1"/>
  <c r="FC57"/>
  <c r="FG57" s="1"/>
  <c r="EZ57"/>
  <c r="EY57"/>
  <c r="FA57" s="1"/>
  <c r="EX57"/>
  <c r="FB57" s="1"/>
  <c r="EU57"/>
  <c r="ET57"/>
  <c r="EV57" s="1"/>
  <c r="ES57"/>
  <c r="EW57" s="1"/>
  <c r="EP57"/>
  <c r="EO57"/>
  <c r="EQ57" s="1"/>
  <c r="EN57"/>
  <c r="ER57" s="1"/>
  <c r="EK57"/>
  <c r="EJ57"/>
  <c r="EL57" s="1"/>
  <c r="EI57"/>
  <c r="EM57" s="1"/>
  <c r="EF57"/>
  <c r="EE57"/>
  <c r="EG57" s="1"/>
  <c r="ED57"/>
  <c r="EH57" s="1"/>
  <c r="EA57"/>
  <c r="DZ57"/>
  <c r="EB57" s="1"/>
  <c r="DY57"/>
  <c r="EC57" s="1"/>
  <c r="DV57"/>
  <c r="DU57"/>
  <c r="DW57" s="1"/>
  <c r="DT57"/>
  <c r="DX57" s="1"/>
  <c r="DQ57"/>
  <c r="DP57"/>
  <c r="DR57" s="1"/>
  <c r="DO57"/>
  <c r="DS57" s="1"/>
  <c r="DL57"/>
  <c r="DK57"/>
  <c r="DM57" s="1"/>
  <c r="DJ57"/>
  <c r="DN57" s="1"/>
  <c r="DG57"/>
  <c r="DF57"/>
  <c r="DH57" s="1"/>
  <c r="DE57"/>
  <c r="DI57" s="1"/>
  <c r="DB57"/>
  <c r="DA57"/>
  <c r="DC57" s="1"/>
  <c r="CZ57"/>
  <c r="DD57" s="1"/>
  <c r="CW57"/>
  <c r="CV57"/>
  <c r="CX57" s="1"/>
  <c r="CU57"/>
  <c r="CY57" s="1"/>
  <c r="CR57"/>
  <c r="CQ57"/>
  <c r="CS57" s="1"/>
  <c r="CP57"/>
  <c r="CT57" s="1"/>
  <c r="CM57"/>
  <c r="CL57"/>
  <c r="CN57" s="1"/>
  <c r="CK57"/>
  <c r="CO57" s="1"/>
  <c r="CH57"/>
  <c r="CG57"/>
  <c r="CI57" s="1"/>
  <c r="CF57"/>
  <c r="CJ57" s="1"/>
  <c r="CC57"/>
  <c r="CB57"/>
  <c r="CD57" s="1"/>
  <c r="CA57"/>
  <c r="CE57" s="1"/>
  <c r="BX57"/>
  <c r="BW57"/>
  <c r="BV57"/>
  <c r="BR57"/>
  <c r="BQ57"/>
  <c r="BS57" s="1"/>
  <c r="BP57"/>
  <c r="BT57" s="1"/>
  <c r="BM57"/>
  <c r="BL57"/>
  <c r="BN57" s="1"/>
  <c r="BK57"/>
  <c r="BO57" s="1"/>
  <c r="BH57"/>
  <c r="BG57"/>
  <c r="BI57" s="1"/>
  <c r="BF57"/>
  <c r="BJ57" s="1"/>
  <c r="BC57"/>
  <c r="BB57"/>
  <c r="BD57" s="1"/>
  <c r="BA57"/>
  <c r="BE57" s="1"/>
  <c r="AX57"/>
  <c r="AW57"/>
  <c r="AY57" s="1"/>
  <c r="AV57"/>
  <c r="AZ57" s="1"/>
  <c r="AS57"/>
  <c r="AR57"/>
  <c r="AT57" s="1"/>
  <c r="AQ57"/>
  <c r="AU57" s="1"/>
  <c r="AN57"/>
  <c r="GX57" s="1"/>
  <c r="AM57"/>
  <c r="AO57" s="1"/>
  <c r="AL57"/>
  <c r="GV57" s="1"/>
  <c r="HL57" s="1"/>
  <c r="HO57" s="1"/>
  <c r="AK57"/>
  <c r="AJ57"/>
  <c r="HK56"/>
  <c r="HF56"/>
  <c r="GS56"/>
  <c r="GR56"/>
  <c r="GT56" s="1"/>
  <c r="GQ56"/>
  <c r="GU56" s="1"/>
  <c r="GN56"/>
  <c r="GM56"/>
  <c r="GO56" s="1"/>
  <c r="GL56"/>
  <c r="GP56" s="1"/>
  <c r="GI56"/>
  <c r="GH56"/>
  <c r="GJ56" s="1"/>
  <c r="GG56"/>
  <c r="GK56" s="1"/>
  <c r="GD56"/>
  <c r="GC56"/>
  <c r="GE56" s="1"/>
  <c r="GB56"/>
  <c r="GF56" s="1"/>
  <c r="FY56"/>
  <c r="FX56"/>
  <c r="FZ56" s="1"/>
  <c r="FW56"/>
  <c r="GA56" s="1"/>
  <c r="FT56"/>
  <c r="FS56"/>
  <c r="FU56" s="1"/>
  <c r="FR56"/>
  <c r="FV56" s="1"/>
  <c r="FO56"/>
  <c r="FN56"/>
  <c r="FP56" s="1"/>
  <c r="FM56"/>
  <c r="FQ56" s="1"/>
  <c r="FJ56"/>
  <c r="FI56"/>
  <c r="FK56" s="1"/>
  <c r="FH56"/>
  <c r="FL56" s="1"/>
  <c r="FE56"/>
  <c r="FD56"/>
  <c r="FF56" s="1"/>
  <c r="FC56"/>
  <c r="FG56" s="1"/>
  <c r="EZ56"/>
  <c r="EY56"/>
  <c r="FA56" s="1"/>
  <c r="EX56"/>
  <c r="FB56" s="1"/>
  <c r="EU56"/>
  <c r="ET56"/>
  <c r="EV56" s="1"/>
  <c r="ES56"/>
  <c r="EW56" s="1"/>
  <c r="EP56"/>
  <c r="EO56"/>
  <c r="EQ56" s="1"/>
  <c r="EN56"/>
  <c r="ER56" s="1"/>
  <c r="EK56"/>
  <c r="EJ56"/>
  <c r="EL56" s="1"/>
  <c r="EI56"/>
  <c r="EM56" s="1"/>
  <c r="EF56"/>
  <c r="EE56"/>
  <c r="EG56" s="1"/>
  <c r="ED56"/>
  <c r="EH56" s="1"/>
  <c r="EA56"/>
  <c r="DZ56"/>
  <c r="EB56" s="1"/>
  <c r="DY56"/>
  <c r="EC56" s="1"/>
  <c r="DV56"/>
  <c r="DU56"/>
  <c r="DW56" s="1"/>
  <c r="DT56"/>
  <c r="DX56" s="1"/>
  <c r="DQ56"/>
  <c r="DP56"/>
  <c r="DR56" s="1"/>
  <c r="DO56"/>
  <c r="DS56" s="1"/>
  <c r="DL56"/>
  <c r="DK56"/>
  <c r="DM56" s="1"/>
  <c r="DJ56"/>
  <c r="DN56" s="1"/>
  <c r="DG56"/>
  <c r="DF56"/>
  <c r="DH56" s="1"/>
  <c r="DE56"/>
  <c r="DI56" s="1"/>
  <c r="DB56"/>
  <c r="DA56"/>
  <c r="DC56" s="1"/>
  <c r="CZ56"/>
  <c r="DD56" s="1"/>
  <c r="CW56"/>
  <c r="CV56"/>
  <c r="CX56" s="1"/>
  <c r="CU56"/>
  <c r="CY56" s="1"/>
  <c r="CR56"/>
  <c r="CQ56"/>
  <c r="CS56" s="1"/>
  <c r="CP56"/>
  <c r="CT56" s="1"/>
  <c r="CM56"/>
  <c r="CL56"/>
  <c r="CN56" s="1"/>
  <c r="CK56"/>
  <c r="CO56" s="1"/>
  <c r="CH56"/>
  <c r="CG56"/>
  <c r="CI56" s="1"/>
  <c r="CF56"/>
  <c r="CJ56" s="1"/>
  <c r="CC56"/>
  <c r="CB56"/>
  <c r="CD56" s="1"/>
  <c r="CA56"/>
  <c r="CE56" s="1"/>
  <c r="BX56"/>
  <c r="BW56"/>
  <c r="BV56"/>
  <c r="BR56"/>
  <c r="BQ56"/>
  <c r="BS56" s="1"/>
  <c r="BP56"/>
  <c r="BT56" s="1"/>
  <c r="BM56"/>
  <c r="BL56"/>
  <c r="BN56" s="1"/>
  <c r="BK56"/>
  <c r="BO56" s="1"/>
  <c r="BH56"/>
  <c r="BG56"/>
  <c r="BI56" s="1"/>
  <c r="BF56"/>
  <c r="BJ56" s="1"/>
  <c r="BC56"/>
  <c r="BB56"/>
  <c r="BD56" s="1"/>
  <c r="BA56"/>
  <c r="BE56" s="1"/>
  <c r="AX56"/>
  <c r="AW56"/>
  <c r="AY56" s="1"/>
  <c r="AV56"/>
  <c r="AZ56" s="1"/>
  <c r="AS56"/>
  <c r="AR56"/>
  <c r="AT56" s="1"/>
  <c r="AQ56"/>
  <c r="AU56" s="1"/>
  <c r="AN56"/>
  <c r="GX56" s="1"/>
  <c r="AM56"/>
  <c r="AO56" s="1"/>
  <c r="AL56"/>
  <c r="GV56" s="1"/>
  <c r="HL56" s="1"/>
  <c r="HO56" s="1"/>
  <c r="AK56"/>
  <c r="AJ56"/>
  <c r="HK55"/>
  <c r="HF55"/>
  <c r="GS55"/>
  <c r="GR55"/>
  <c r="GT55" s="1"/>
  <c r="GQ55"/>
  <c r="GU55" s="1"/>
  <c r="GN55"/>
  <c r="GM55"/>
  <c r="GO55" s="1"/>
  <c r="GL55"/>
  <c r="GP55" s="1"/>
  <c r="GI55"/>
  <c r="GH55"/>
  <c r="GJ55" s="1"/>
  <c r="GG55"/>
  <c r="GK55" s="1"/>
  <c r="GD55"/>
  <c r="GC55"/>
  <c r="GE55" s="1"/>
  <c r="GB55"/>
  <c r="GF55" s="1"/>
  <c r="FY55"/>
  <c r="FX55"/>
  <c r="FZ55" s="1"/>
  <c r="FW55"/>
  <c r="GA55" s="1"/>
  <c r="FT55"/>
  <c r="FS55"/>
  <c r="FU55" s="1"/>
  <c r="FR55"/>
  <c r="FV55" s="1"/>
  <c r="FO55"/>
  <c r="FN55"/>
  <c r="FP55" s="1"/>
  <c r="FM55"/>
  <c r="FQ55" s="1"/>
  <c r="FJ55"/>
  <c r="FI55"/>
  <c r="FK55" s="1"/>
  <c r="FH55"/>
  <c r="FL55" s="1"/>
  <c r="FE55"/>
  <c r="FD55"/>
  <c r="FF55" s="1"/>
  <c r="FC55"/>
  <c r="FG55" s="1"/>
  <c r="EZ55"/>
  <c r="EY55"/>
  <c r="FA55" s="1"/>
  <c r="EX55"/>
  <c r="FB55" s="1"/>
  <c r="EU55"/>
  <c r="ET55"/>
  <c r="EV55" s="1"/>
  <c r="ES55"/>
  <c r="EW55" s="1"/>
  <c r="EP55"/>
  <c r="EO55"/>
  <c r="EQ55" s="1"/>
  <c r="EN55"/>
  <c r="ER55" s="1"/>
  <c r="EK55"/>
  <c r="EJ55"/>
  <c r="EL55" s="1"/>
  <c r="EI55"/>
  <c r="EM55" s="1"/>
  <c r="EF55"/>
  <c r="EE55"/>
  <c r="EG55" s="1"/>
  <c r="ED55"/>
  <c r="EH55" s="1"/>
  <c r="EA55"/>
  <c r="DZ55"/>
  <c r="EB55" s="1"/>
  <c r="DY55"/>
  <c r="EC55" s="1"/>
  <c r="DV55"/>
  <c r="DU55"/>
  <c r="DW55" s="1"/>
  <c r="DT55"/>
  <c r="DX55" s="1"/>
  <c r="DQ55"/>
  <c r="DP55"/>
  <c r="DR55" s="1"/>
  <c r="DO55"/>
  <c r="DS55" s="1"/>
  <c r="DL55"/>
  <c r="DK55"/>
  <c r="DM55" s="1"/>
  <c r="DJ55"/>
  <c r="DN55" s="1"/>
  <c r="DG55"/>
  <c r="DF55"/>
  <c r="DH55" s="1"/>
  <c r="DE55"/>
  <c r="DI55" s="1"/>
  <c r="DB55"/>
  <c r="DA55"/>
  <c r="DC55" s="1"/>
  <c r="CZ55"/>
  <c r="DD55" s="1"/>
  <c r="CW55"/>
  <c r="CV55"/>
  <c r="CX55" s="1"/>
  <c r="CU55"/>
  <c r="CY55" s="1"/>
  <c r="CR55"/>
  <c r="CQ55"/>
  <c r="CS55" s="1"/>
  <c r="CP55"/>
  <c r="CT55" s="1"/>
  <c r="CM55"/>
  <c r="CL55"/>
  <c r="CN55" s="1"/>
  <c r="CK55"/>
  <c r="CO55" s="1"/>
  <c r="CH55"/>
  <c r="CG55"/>
  <c r="CI55" s="1"/>
  <c r="CF55"/>
  <c r="CJ55" s="1"/>
  <c r="CC55"/>
  <c r="CB55"/>
  <c r="CD55" s="1"/>
  <c r="CA55"/>
  <c r="CE55" s="1"/>
  <c r="BX55"/>
  <c r="BW55"/>
  <c r="BV55"/>
  <c r="BR55"/>
  <c r="BQ55"/>
  <c r="BS55" s="1"/>
  <c r="BP55"/>
  <c r="BT55" s="1"/>
  <c r="BM55"/>
  <c r="BL55"/>
  <c r="BN55" s="1"/>
  <c r="BK55"/>
  <c r="BO55" s="1"/>
  <c r="BH55"/>
  <c r="BG55"/>
  <c r="BI55" s="1"/>
  <c r="BF55"/>
  <c r="BJ55" s="1"/>
  <c r="BC55"/>
  <c r="BB55"/>
  <c r="BD55" s="1"/>
  <c r="BA55"/>
  <c r="BE55" s="1"/>
  <c r="AX55"/>
  <c r="AW55"/>
  <c r="AY55" s="1"/>
  <c r="AV55"/>
  <c r="AZ55" s="1"/>
  <c r="AS55"/>
  <c r="AR55"/>
  <c r="AT55" s="1"/>
  <c r="AQ55"/>
  <c r="AU55" s="1"/>
  <c r="AN55"/>
  <c r="GX55" s="1"/>
  <c r="AM55"/>
  <c r="AO55" s="1"/>
  <c r="AL55"/>
  <c r="GV55" s="1"/>
  <c r="HL55" s="1"/>
  <c r="HO55" s="1"/>
  <c r="AK55"/>
  <c r="AJ55"/>
  <c r="HK54"/>
  <c r="HF54"/>
  <c r="GS54"/>
  <c r="GR54"/>
  <c r="GT54" s="1"/>
  <c r="GQ54"/>
  <c r="GU54" s="1"/>
  <c r="GN54"/>
  <c r="GM54"/>
  <c r="GO54" s="1"/>
  <c r="GL54"/>
  <c r="GP54" s="1"/>
  <c r="GI54"/>
  <c r="GH54"/>
  <c r="GJ54" s="1"/>
  <c r="GG54"/>
  <c r="GK54" s="1"/>
  <c r="GD54"/>
  <c r="GC54"/>
  <c r="GE54" s="1"/>
  <c r="GB54"/>
  <c r="GF54" s="1"/>
  <c r="FY54"/>
  <c r="FX54"/>
  <c r="FZ54" s="1"/>
  <c r="FW54"/>
  <c r="GA54" s="1"/>
  <c r="FT54"/>
  <c r="FS54"/>
  <c r="FU54" s="1"/>
  <c r="FR54"/>
  <c r="FV54" s="1"/>
  <c r="FO54"/>
  <c r="FN54"/>
  <c r="FP54" s="1"/>
  <c r="FM54"/>
  <c r="FQ54" s="1"/>
  <c r="FJ54"/>
  <c r="FI54"/>
  <c r="FK54" s="1"/>
  <c r="FH54"/>
  <c r="FL54" s="1"/>
  <c r="FE54"/>
  <c r="FD54"/>
  <c r="FF54" s="1"/>
  <c r="FC54"/>
  <c r="FG54" s="1"/>
  <c r="EZ54"/>
  <c r="EY54"/>
  <c r="FA54" s="1"/>
  <c r="EX54"/>
  <c r="FB54" s="1"/>
  <c r="EU54"/>
  <c r="ET54"/>
  <c r="EV54" s="1"/>
  <c r="ES54"/>
  <c r="EW54" s="1"/>
  <c r="EP54"/>
  <c r="EO54"/>
  <c r="EQ54" s="1"/>
  <c r="EN54"/>
  <c r="ER54" s="1"/>
  <c r="EK54"/>
  <c r="EJ54"/>
  <c r="EL54" s="1"/>
  <c r="EI54"/>
  <c r="EM54" s="1"/>
  <c r="EF54"/>
  <c r="EE54"/>
  <c r="EG54" s="1"/>
  <c r="ED54"/>
  <c r="EH54" s="1"/>
  <c r="EA54"/>
  <c r="DZ54"/>
  <c r="EB54" s="1"/>
  <c r="DY54"/>
  <c r="EC54" s="1"/>
  <c r="DV54"/>
  <c r="DU54"/>
  <c r="DW54" s="1"/>
  <c r="DT54"/>
  <c r="DX54" s="1"/>
  <c r="DQ54"/>
  <c r="DP54"/>
  <c r="DR54" s="1"/>
  <c r="DO54"/>
  <c r="DS54" s="1"/>
  <c r="DL54"/>
  <c r="DK54"/>
  <c r="DM54" s="1"/>
  <c r="DJ54"/>
  <c r="DN54" s="1"/>
  <c r="DG54"/>
  <c r="DF54"/>
  <c r="DH54" s="1"/>
  <c r="DE54"/>
  <c r="DI54" s="1"/>
  <c r="DB54"/>
  <c r="DA54"/>
  <c r="DC54" s="1"/>
  <c r="CZ54"/>
  <c r="DD54" s="1"/>
  <c r="CW54"/>
  <c r="CV54"/>
  <c r="CX54" s="1"/>
  <c r="CU54"/>
  <c r="CY54" s="1"/>
  <c r="CR54"/>
  <c r="CQ54"/>
  <c r="CS54" s="1"/>
  <c r="CP54"/>
  <c r="CT54" s="1"/>
  <c r="CM54"/>
  <c r="CL54"/>
  <c r="CN54" s="1"/>
  <c r="CK54"/>
  <c r="CO54" s="1"/>
  <c r="CH54"/>
  <c r="CG54"/>
  <c r="CI54" s="1"/>
  <c r="CF54"/>
  <c r="CJ54" s="1"/>
  <c r="CC54"/>
  <c r="CB54"/>
  <c r="CD54" s="1"/>
  <c r="CA54"/>
  <c r="CE54" s="1"/>
  <c r="BX54"/>
  <c r="BW54"/>
  <c r="BV54"/>
  <c r="BR54"/>
  <c r="BQ54"/>
  <c r="BS54" s="1"/>
  <c r="BP54"/>
  <c r="BT54" s="1"/>
  <c r="BM54"/>
  <c r="BL54"/>
  <c r="BN54" s="1"/>
  <c r="BK54"/>
  <c r="BO54" s="1"/>
  <c r="BH54"/>
  <c r="BG54"/>
  <c r="BI54" s="1"/>
  <c r="BF54"/>
  <c r="BJ54" s="1"/>
  <c r="BC54"/>
  <c r="BB54"/>
  <c r="BD54" s="1"/>
  <c r="BA54"/>
  <c r="BE54" s="1"/>
  <c r="AX54"/>
  <c r="AW54"/>
  <c r="AY54" s="1"/>
  <c r="AV54"/>
  <c r="AZ54" s="1"/>
  <c r="AS54"/>
  <c r="AR54"/>
  <c r="AT54" s="1"/>
  <c r="AQ54"/>
  <c r="AU54" s="1"/>
  <c r="AN54"/>
  <c r="GX54" s="1"/>
  <c r="AM54"/>
  <c r="AO54" s="1"/>
  <c r="AL54"/>
  <c r="GV54" s="1"/>
  <c r="HL54" s="1"/>
  <c r="HO54" s="1"/>
  <c r="AK54"/>
  <c r="AJ54"/>
  <c r="HK53"/>
  <c r="HF53"/>
  <c r="GS53"/>
  <c r="GR53"/>
  <c r="GT53" s="1"/>
  <c r="GQ53"/>
  <c r="GU53" s="1"/>
  <c r="GN53"/>
  <c r="GM53"/>
  <c r="GO53" s="1"/>
  <c r="GL53"/>
  <c r="GP53" s="1"/>
  <c r="GI53"/>
  <c r="GH53"/>
  <c r="GJ53" s="1"/>
  <c r="GG53"/>
  <c r="GK53" s="1"/>
  <c r="GD53"/>
  <c r="GC53"/>
  <c r="GE53" s="1"/>
  <c r="GB53"/>
  <c r="GF53" s="1"/>
  <c r="FY53"/>
  <c r="FX53"/>
  <c r="FZ53" s="1"/>
  <c r="FW53"/>
  <c r="GA53" s="1"/>
  <c r="FT53"/>
  <c r="FS53"/>
  <c r="FU53" s="1"/>
  <c r="FR53"/>
  <c r="FV53" s="1"/>
  <c r="FO53"/>
  <c r="FN53"/>
  <c r="FP53" s="1"/>
  <c r="FM53"/>
  <c r="FQ53" s="1"/>
  <c r="FJ53"/>
  <c r="FI53"/>
  <c r="FK53" s="1"/>
  <c r="FH53"/>
  <c r="FL53" s="1"/>
  <c r="FE53"/>
  <c r="FD53"/>
  <c r="FF53" s="1"/>
  <c r="FC53"/>
  <c r="FG53" s="1"/>
  <c r="EZ53"/>
  <c r="EY53"/>
  <c r="FA53" s="1"/>
  <c r="EX53"/>
  <c r="FB53" s="1"/>
  <c r="EU53"/>
  <c r="ET53"/>
  <c r="EV53" s="1"/>
  <c r="ES53"/>
  <c r="EW53" s="1"/>
  <c r="EP53"/>
  <c r="EO53"/>
  <c r="EQ53" s="1"/>
  <c r="EN53"/>
  <c r="ER53" s="1"/>
  <c r="EK53"/>
  <c r="EJ53"/>
  <c r="EL53" s="1"/>
  <c r="EI53"/>
  <c r="EM53" s="1"/>
  <c r="EF53"/>
  <c r="EE53"/>
  <c r="EG53" s="1"/>
  <c r="ED53"/>
  <c r="EH53" s="1"/>
  <c r="EA53"/>
  <c r="DZ53"/>
  <c r="EB53" s="1"/>
  <c r="DY53"/>
  <c r="EC53" s="1"/>
  <c r="DV53"/>
  <c r="DU53"/>
  <c r="DW53" s="1"/>
  <c r="DT53"/>
  <c r="DX53" s="1"/>
  <c r="DQ53"/>
  <c r="DP53"/>
  <c r="DR53" s="1"/>
  <c r="DO53"/>
  <c r="DS53" s="1"/>
  <c r="DL53"/>
  <c r="DK53"/>
  <c r="DM53" s="1"/>
  <c r="DJ53"/>
  <c r="DN53" s="1"/>
  <c r="DG53"/>
  <c r="DF53"/>
  <c r="DH53" s="1"/>
  <c r="DE53"/>
  <c r="DI53" s="1"/>
  <c r="DB53"/>
  <c r="DA53"/>
  <c r="DC53" s="1"/>
  <c r="CZ53"/>
  <c r="DD53" s="1"/>
  <c r="CW53"/>
  <c r="CV53"/>
  <c r="CX53" s="1"/>
  <c r="CU53"/>
  <c r="CY53" s="1"/>
  <c r="CR53"/>
  <c r="CQ53"/>
  <c r="CS53" s="1"/>
  <c r="CP53"/>
  <c r="CT53" s="1"/>
  <c r="CM53"/>
  <c r="CL53"/>
  <c r="CN53" s="1"/>
  <c r="CK53"/>
  <c r="CO53" s="1"/>
  <c r="CH53"/>
  <c r="CG53"/>
  <c r="CI53" s="1"/>
  <c r="CF53"/>
  <c r="CJ53" s="1"/>
  <c r="CC53"/>
  <c r="CB53"/>
  <c r="CD53" s="1"/>
  <c r="CA53"/>
  <c r="CE53" s="1"/>
  <c r="BX53"/>
  <c r="BW53"/>
  <c r="BV53"/>
  <c r="BR53"/>
  <c r="BQ53"/>
  <c r="BS53" s="1"/>
  <c r="BP53"/>
  <c r="BT53" s="1"/>
  <c r="BM53"/>
  <c r="BL53"/>
  <c r="BN53" s="1"/>
  <c r="BK53"/>
  <c r="BO53" s="1"/>
  <c r="BH53"/>
  <c r="BG53"/>
  <c r="BI53" s="1"/>
  <c r="BF53"/>
  <c r="BJ53" s="1"/>
  <c r="BC53"/>
  <c r="BB53"/>
  <c r="BD53" s="1"/>
  <c r="BA53"/>
  <c r="BE53" s="1"/>
  <c r="AX53"/>
  <c r="AW53"/>
  <c r="AY53" s="1"/>
  <c r="AV53"/>
  <c r="AZ53" s="1"/>
  <c r="AS53"/>
  <c r="AR53"/>
  <c r="AT53" s="1"/>
  <c r="AQ53"/>
  <c r="AU53" s="1"/>
  <c r="AN53"/>
  <c r="GX53" s="1"/>
  <c r="AM53"/>
  <c r="AO53" s="1"/>
  <c r="AL53"/>
  <c r="GV53" s="1"/>
  <c r="HL53" s="1"/>
  <c r="HO53" s="1"/>
  <c r="AK53"/>
  <c r="AJ53"/>
  <c r="HK52"/>
  <c r="HF52"/>
  <c r="GS52"/>
  <c r="GR52"/>
  <c r="GT52" s="1"/>
  <c r="GQ52"/>
  <c r="GU52" s="1"/>
  <c r="GN52"/>
  <c r="GM52"/>
  <c r="GO52" s="1"/>
  <c r="GL52"/>
  <c r="GP52" s="1"/>
  <c r="GI52"/>
  <c r="GH52"/>
  <c r="GJ52" s="1"/>
  <c r="GG52"/>
  <c r="GK52" s="1"/>
  <c r="GD52"/>
  <c r="GC52"/>
  <c r="GE52" s="1"/>
  <c r="GB52"/>
  <c r="GF52" s="1"/>
  <c r="FY52"/>
  <c r="FX52"/>
  <c r="FZ52" s="1"/>
  <c r="FW52"/>
  <c r="GA52" s="1"/>
  <c r="FT52"/>
  <c r="FS52"/>
  <c r="FU52" s="1"/>
  <c r="FR52"/>
  <c r="FV52" s="1"/>
  <c r="FO52"/>
  <c r="FN52"/>
  <c r="FP52" s="1"/>
  <c r="FM52"/>
  <c r="FQ52" s="1"/>
  <c r="FJ52"/>
  <c r="FI52"/>
  <c r="FK52" s="1"/>
  <c r="FH52"/>
  <c r="FL52" s="1"/>
  <c r="FE52"/>
  <c r="FD52"/>
  <c r="FF52" s="1"/>
  <c r="FC52"/>
  <c r="FG52" s="1"/>
  <c r="EZ52"/>
  <c r="EY52"/>
  <c r="FA52" s="1"/>
  <c r="EX52"/>
  <c r="FB52" s="1"/>
  <c r="EU52"/>
  <c r="ET52"/>
  <c r="EV52" s="1"/>
  <c r="ES52"/>
  <c r="EW52" s="1"/>
  <c r="EP52"/>
  <c r="EO52"/>
  <c r="EQ52" s="1"/>
  <c r="EN52"/>
  <c r="ER52" s="1"/>
  <c r="EK52"/>
  <c r="EJ52"/>
  <c r="EL52" s="1"/>
  <c r="EI52"/>
  <c r="EM52" s="1"/>
  <c r="EF52"/>
  <c r="EE52"/>
  <c r="EG52" s="1"/>
  <c r="ED52"/>
  <c r="EH52" s="1"/>
  <c r="EA52"/>
  <c r="DZ52"/>
  <c r="EB52" s="1"/>
  <c r="DY52"/>
  <c r="EC52" s="1"/>
  <c r="DV52"/>
  <c r="DU52"/>
  <c r="DW52" s="1"/>
  <c r="DT52"/>
  <c r="DX52" s="1"/>
  <c r="DQ52"/>
  <c r="DP52"/>
  <c r="DR52" s="1"/>
  <c r="DO52"/>
  <c r="DS52" s="1"/>
  <c r="DL52"/>
  <c r="DK52"/>
  <c r="DM52" s="1"/>
  <c r="DJ52"/>
  <c r="DN52" s="1"/>
  <c r="DG52"/>
  <c r="DF52"/>
  <c r="DH52" s="1"/>
  <c r="DE52"/>
  <c r="DI52" s="1"/>
  <c r="DB52"/>
  <c r="DA52"/>
  <c r="DC52" s="1"/>
  <c r="CZ52"/>
  <c r="DD52" s="1"/>
  <c r="CW52"/>
  <c r="CV52"/>
  <c r="CX52" s="1"/>
  <c r="CU52"/>
  <c r="CY52" s="1"/>
  <c r="CR52"/>
  <c r="CQ52"/>
  <c r="CS52" s="1"/>
  <c r="CP52"/>
  <c r="CT52" s="1"/>
  <c r="CM52"/>
  <c r="CL52"/>
  <c r="CN52" s="1"/>
  <c r="CK52"/>
  <c r="CO52" s="1"/>
  <c r="CH52"/>
  <c r="CG52"/>
  <c r="CI52" s="1"/>
  <c r="CF52"/>
  <c r="CJ52" s="1"/>
  <c r="CC52"/>
  <c r="CB52"/>
  <c r="CD52" s="1"/>
  <c r="CA52"/>
  <c r="CE52" s="1"/>
  <c r="BX52"/>
  <c r="BW52"/>
  <c r="BV52"/>
  <c r="BR52"/>
  <c r="BQ52"/>
  <c r="BS52" s="1"/>
  <c r="BP52"/>
  <c r="BT52" s="1"/>
  <c r="BM52"/>
  <c r="BL52"/>
  <c r="BN52" s="1"/>
  <c r="BK52"/>
  <c r="BO52" s="1"/>
  <c r="BH52"/>
  <c r="BG52"/>
  <c r="BI52" s="1"/>
  <c r="BF52"/>
  <c r="BJ52" s="1"/>
  <c r="BC52"/>
  <c r="BB52"/>
  <c r="BD52" s="1"/>
  <c r="BA52"/>
  <c r="BE52" s="1"/>
  <c r="AX52"/>
  <c r="AW52"/>
  <c r="AY52" s="1"/>
  <c r="AV52"/>
  <c r="AZ52" s="1"/>
  <c r="AS52"/>
  <c r="AR52"/>
  <c r="AT52" s="1"/>
  <c r="AQ52"/>
  <c r="AU52" s="1"/>
  <c r="AN52"/>
  <c r="GX52" s="1"/>
  <c r="AM52"/>
  <c r="AO52" s="1"/>
  <c r="AL52"/>
  <c r="GV52" s="1"/>
  <c r="HL52" s="1"/>
  <c r="HO52" s="1"/>
  <c r="AK52"/>
  <c r="AJ52"/>
  <c r="HK51"/>
  <c r="HF51"/>
  <c r="GS51"/>
  <c r="GR51"/>
  <c r="GT51" s="1"/>
  <c r="GQ51"/>
  <c r="GU51" s="1"/>
  <c r="GN51"/>
  <c r="GM51"/>
  <c r="GO51" s="1"/>
  <c r="GL51"/>
  <c r="GP51" s="1"/>
  <c r="GI51"/>
  <c r="GH51"/>
  <c r="GJ51" s="1"/>
  <c r="GG51"/>
  <c r="GK51" s="1"/>
  <c r="GD51"/>
  <c r="GC51"/>
  <c r="GE51" s="1"/>
  <c r="GB51"/>
  <c r="GF51" s="1"/>
  <c r="FY51"/>
  <c r="FX51"/>
  <c r="FZ51" s="1"/>
  <c r="FW51"/>
  <c r="GA51" s="1"/>
  <c r="FT51"/>
  <c r="FS51"/>
  <c r="FU51" s="1"/>
  <c r="FR51"/>
  <c r="FV51" s="1"/>
  <c r="FO51"/>
  <c r="FN51"/>
  <c r="FP51" s="1"/>
  <c r="FM51"/>
  <c r="FQ51" s="1"/>
  <c r="FJ51"/>
  <c r="FI51"/>
  <c r="FK51" s="1"/>
  <c r="FH51"/>
  <c r="FL51" s="1"/>
  <c r="FE51"/>
  <c r="FD51"/>
  <c r="FF51" s="1"/>
  <c r="FC51"/>
  <c r="FG51" s="1"/>
  <c r="EZ51"/>
  <c r="EY51"/>
  <c r="FA51" s="1"/>
  <c r="EX51"/>
  <c r="FB51" s="1"/>
  <c r="EU51"/>
  <c r="ET51"/>
  <c r="EV51" s="1"/>
  <c r="ES51"/>
  <c r="EW51" s="1"/>
  <c r="EP51"/>
  <c r="EO51"/>
  <c r="EQ51" s="1"/>
  <c r="EN51"/>
  <c r="ER51" s="1"/>
  <c r="EK51"/>
  <c r="EJ51"/>
  <c r="EL51" s="1"/>
  <c r="EI51"/>
  <c r="EM51" s="1"/>
  <c r="EF51"/>
  <c r="EE51"/>
  <c r="EG51" s="1"/>
  <c r="ED51"/>
  <c r="EH51" s="1"/>
  <c r="EA51"/>
  <c r="DZ51"/>
  <c r="EB51" s="1"/>
  <c r="DY51"/>
  <c r="EC51" s="1"/>
  <c r="DV51"/>
  <c r="DU51"/>
  <c r="DW51" s="1"/>
  <c r="DT51"/>
  <c r="DX51" s="1"/>
  <c r="DQ51"/>
  <c r="DP51"/>
  <c r="DR51" s="1"/>
  <c r="DO51"/>
  <c r="DS51" s="1"/>
  <c r="DL51"/>
  <c r="DK51"/>
  <c r="DM51" s="1"/>
  <c r="DJ51"/>
  <c r="DN51" s="1"/>
  <c r="DG51"/>
  <c r="DF51"/>
  <c r="DH51" s="1"/>
  <c r="DE51"/>
  <c r="DI51" s="1"/>
  <c r="DB51"/>
  <c r="DA51"/>
  <c r="DC51" s="1"/>
  <c r="CZ51"/>
  <c r="DD51" s="1"/>
  <c r="CW51"/>
  <c r="CV51"/>
  <c r="CX51" s="1"/>
  <c r="CU51"/>
  <c r="CY51" s="1"/>
  <c r="CR51"/>
  <c r="CQ51"/>
  <c r="CS51" s="1"/>
  <c r="CP51"/>
  <c r="CT51" s="1"/>
  <c r="CM51"/>
  <c r="CL51"/>
  <c r="CN51" s="1"/>
  <c r="CK51"/>
  <c r="CO51" s="1"/>
  <c r="CH51"/>
  <c r="CG51"/>
  <c r="CI51" s="1"/>
  <c r="CF51"/>
  <c r="CJ51" s="1"/>
  <c r="CC51"/>
  <c r="CB51"/>
  <c r="CD51" s="1"/>
  <c r="CA51"/>
  <c r="CE51" s="1"/>
  <c r="BX51"/>
  <c r="BW51"/>
  <c r="BV51"/>
  <c r="BR51"/>
  <c r="BQ51"/>
  <c r="BS51" s="1"/>
  <c r="BP51"/>
  <c r="BT51" s="1"/>
  <c r="BM51"/>
  <c r="BL51"/>
  <c r="BN51" s="1"/>
  <c r="BK51"/>
  <c r="BO51" s="1"/>
  <c r="BH51"/>
  <c r="BG51"/>
  <c r="BI51" s="1"/>
  <c r="BF51"/>
  <c r="BJ51" s="1"/>
  <c r="BC51"/>
  <c r="BB51"/>
  <c r="BD51" s="1"/>
  <c r="BA51"/>
  <c r="BE51" s="1"/>
  <c r="AX51"/>
  <c r="AW51"/>
  <c r="AY51" s="1"/>
  <c r="AV51"/>
  <c r="AZ51" s="1"/>
  <c r="AS51"/>
  <c r="AR51"/>
  <c r="AT51" s="1"/>
  <c r="AQ51"/>
  <c r="AU51" s="1"/>
  <c r="AN51"/>
  <c r="GX51" s="1"/>
  <c r="AM51"/>
  <c r="AO51" s="1"/>
  <c r="AL51"/>
  <c r="GV51" s="1"/>
  <c r="HL51" s="1"/>
  <c r="HO51" s="1"/>
  <c r="AK51"/>
  <c r="AJ51"/>
  <c r="HK50"/>
  <c r="HF50"/>
  <c r="GS50"/>
  <c r="GR50"/>
  <c r="GT50" s="1"/>
  <c r="GQ50"/>
  <c r="GU50" s="1"/>
  <c r="GN50"/>
  <c r="GM50"/>
  <c r="GO50" s="1"/>
  <c r="GL50"/>
  <c r="GP50" s="1"/>
  <c r="GI50"/>
  <c r="GH50"/>
  <c r="GJ50" s="1"/>
  <c r="GG50"/>
  <c r="GK50" s="1"/>
  <c r="GD50"/>
  <c r="GC50"/>
  <c r="GE50" s="1"/>
  <c r="GB50"/>
  <c r="GF50" s="1"/>
  <c r="FY50"/>
  <c r="FX50"/>
  <c r="FZ50" s="1"/>
  <c r="FW50"/>
  <c r="GA50" s="1"/>
  <c r="FT50"/>
  <c r="FS50"/>
  <c r="FU50" s="1"/>
  <c r="FR50"/>
  <c r="FV50" s="1"/>
  <c r="FO50"/>
  <c r="FN50"/>
  <c r="FP50" s="1"/>
  <c r="FM50"/>
  <c r="FQ50" s="1"/>
  <c r="FJ50"/>
  <c r="FI50"/>
  <c r="FK50" s="1"/>
  <c r="FH50"/>
  <c r="FL50" s="1"/>
  <c r="FE50"/>
  <c r="FD50"/>
  <c r="FF50" s="1"/>
  <c r="FC50"/>
  <c r="FG50" s="1"/>
  <c r="EZ50"/>
  <c r="EY50"/>
  <c r="FA50" s="1"/>
  <c r="EX50"/>
  <c r="FB50" s="1"/>
  <c r="EU50"/>
  <c r="ET50"/>
  <c r="EV50" s="1"/>
  <c r="ES50"/>
  <c r="EW50" s="1"/>
  <c r="EP50"/>
  <c r="EO50"/>
  <c r="EQ50" s="1"/>
  <c r="EN50"/>
  <c r="ER50" s="1"/>
  <c r="EK50"/>
  <c r="EJ50"/>
  <c r="EL50" s="1"/>
  <c r="EI50"/>
  <c r="EM50" s="1"/>
  <c r="EF50"/>
  <c r="EE50"/>
  <c r="EG50" s="1"/>
  <c r="ED50"/>
  <c r="EH50" s="1"/>
  <c r="EA50"/>
  <c r="DZ50"/>
  <c r="EB50" s="1"/>
  <c r="DY50"/>
  <c r="EC50" s="1"/>
  <c r="DV50"/>
  <c r="DU50"/>
  <c r="DW50" s="1"/>
  <c r="DT50"/>
  <c r="DX50" s="1"/>
  <c r="DQ50"/>
  <c r="DP50"/>
  <c r="DR50" s="1"/>
  <c r="DO50"/>
  <c r="DS50" s="1"/>
  <c r="DL50"/>
  <c r="DK50"/>
  <c r="DM50" s="1"/>
  <c r="DJ50"/>
  <c r="DN50" s="1"/>
  <c r="DG50"/>
  <c r="DF50"/>
  <c r="DH50" s="1"/>
  <c r="DE50"/>
  <c r="DI50" s="1"/>
  <c r="DB50"/>
  <c r="DA50"/>
  <c r="DC50" s="1"/>
  <c r="CZ50"/>
  <c r="DD50" s="1"/>
  <c r="CW50"/>
  <c r="CV50"/>
  <c r="CX50" s="1"/>
  <c r="CU50"/>
  <c r="CY50" s="1"/>
  <c r="CR50"/>
  <c r="CQ50"/>
  <c r="CS50" s="1"/>
  <c r="CP50"/>
  <c r="CT50" s="1"/>
  <c r="CM50"/>
  <c r="CL50"/>
  <c r="CN50" s="1"/>
  <c r="CK50"/>
  <c r="CO50" s="1"/>
  <c r="CH50"/>
  <c r="CG50"/>
  <c r="CI50" s="1"/>
  <c r="CF50"/>
  <c r="CJ50" s="1"/>
  <c r="CC50"/>
  <c r="CB50"/>
  <c r="CD50" s="1"/>
  <c r="CA50"/>
  <c r="CE50" s="1"/>
  <c r="BX50"/>
  <c r="BW50"/>
  <c r="BV50"/>
  <c r="BR50"/>
  <c r="BQ50"/>
  <c r="BS50" s="1"/>
  <c r="BP50"/>
  <c r="BT50" s="1"/>
  <c r="BM50"/>
  <c r="BL50"/>
  <c r="BN50" s="1"/>
  <c r="BK50"/>
  <c r="BO50" s="1"/>
  <c r="BH50"/>
  <c r="BG50"/>
  <c r="BI50" s="1"/>
  <c r="BF50"/>
  <c r="BJ50" s="1"/>
  <c r="BC50"/>
  <c r="BB50"/>
  <c r="BD50" s="1"/>
  <c r="BA50"/>
  <c r="BE50" s="1"/>
  <c r="AX50"/>
  <c r="AW50"/>
  <c r="AY50" s="1"/>
  <c r="AV50"/>
  <c r="AZ50" s="1"/>
  <c r="AS50"/>
  <c r="AR50"/>
  <c r="AT50" s="1"/>
  <c r="AQ50"/>
  <c r="AU50" s="1"/>
  <c r="AN50"/>
  <c r="GX50" s="1"/>
  <c r="AM50"/>
  <c r="AO50" s="1"/>
  <c r="AL50"/>
  <c r="GV50" s="1"/>
  <c r="HL50" s="1"/>
  <c r="HO50" s="1"/>
  <c r="AK50"/>
  <c r="AJ50"/>
  <c r="HK49"/>
  <c r="HF49"/>
  <c r="GS49"/>
  <c r="GR49"/>
  <c r="GT49" s="1"/>
  <c r="GQ49"/>
  <c r="GU49" s="1"/>
  <c r="GN49"/>
  <c r="GM49"/>
  <c r="GO49" s="1"/>
  <c r="GL49"/>
  <c r="GP49" s="1"/>
  <c r="GI49"/>
  <c r="GH49"/>
  <c r="GJ49" s="1"/>
  <c r="GG49"/>
  <c r="GK49" s="1"/>
  <c r="GD49"/>
  <c r="GC49"/>
  <c r="GE49" s="1"/>
  <c r="GB49"/>
  <c r="GF49" s="1"/>
  <c r="FY49"/>
  <c r="FX49"/>
  <c r="FZ49" s="1"/>
  <c r="FW49"/>
  <c r="GA49" s="1"/>
  <c r="FT49"/>
  <c r="FS49"/>
  <c r="FU49" s="1"/>
  <c r="FR49"/>
  <c r="FV49" s="1"/>
  <c r="FO49"/>
  <c r="FN49"/>
  <c r="FP49" s="1"/>
  <c r="FM49"/>
  <c r="FQ49" s="1"/>
  <c r="FJ49"/>
  <c r="FI49"/>
  <c r="FK49" s="1"/>
  <c r="FH49"/>
  <c r="FL49" s="1"/>
  <c r="FE49"/>
  <c r="FD49"/>
  <c r="FF49" s="1"/>
  <c r="FC49"/>
  <c r="FG49" s="1"/>
  <c r="EZ49"/>
  <c r="EY49"/>
  <c r="FA49" s="1"/>
  <c r="EX49"/>
  <c r="FB49" s="1"/>
  <c r="EU49"/>
  <c r="ET49"/>
  <c r="EV49" s="1"/>
  <c r="ES49"/>
  <c r="EW49" s="1"/>
  <c r="EP49"/>
  <c r="EO49"/>
  <c r="EQ49" s="1"/>
  <c r="EN49"/>
  <c r="ER49" s="1"/>
  <c r="EK49"/>
  <c r="EJ49"/>
  <c r="EL49" s="1"/>
  <c r="EI49"/>
  <c r="EM49" s="1"/>
  <c r="EF49"/>
  <c r="EE49"/>
  <c r="EG49" s="1"/>
  <c r="ED49"/>
  <c r="EH49" s="1"/>
  <c r="EA49"/>
  <c r="DZ49"/>
  <c r="EB49" s="1"/>
  <c r="DY49"/>
  <c r="EC49" s="1"/>
  <c r="DV49"/>
  <c r="DU49"/>
  <c r="DW49" s="1"/>
  <c r="DT49"/>
  <c r="DX49" s="1"/>
  <c r="DQ49"/>
  <c r="DP49"/>
  <c r="DR49" s="1"/>
  <c r="DO49"/>
  <c r="DS49" s="1"/>
  <c r="DL49"/>
  <c r="DK49"/>
  <c r="DM49" s="1"/>
  <c r="DJ49"/>
  <c r="DN49" s="1"/>
  <c r="DG49"/>
  <c r="DF49"/>
  <c r="DH49" s="1"/>
  <c r="DE49"/>
  <c r="DI49" s="1"/>
  <c r="DB49"/>
  <c r="DA49"/>
  <c r="DC49" s="1"/>
  <c r="CZ49"/>
  <c r="DD49" s="1"/>
  <c r="CW49"/>
  <c r="CV49"/>
  <c r="CX49" s="1"/>
  <c r="CU49"/>
  <c r="CY49" s="1"/>
  <c r="CR49"/>
  <c r="CQ49"/>
  <c r="CS49" s="1"/>
  <c r="CP49"/>
  <c r="CT49" s="1"/>
  <c r="CM49"/>
  <c r="CL49"/>
  <c r="CN49" s="1"/>
  <c r="CK49"/>
  <c r="CO49" s="1"/>
  <c r="CH49"/>
  <c r="CG49"/>
  <c r="CI49" s="1"/>
  <c r="CF49"/>
  <c r="CJ49" s="1"/>
  <c r="CC49"/>
  <c r="CB49"/>
  <c r="CD49" s="1"/>
  <c r="CA49"/>
  <c r="CE49" s="1"/>
  <c r="BX49"/>
  <c r="BW49"/>
  <c r="BV49"/>
  <c r="BR49"/>
  <c r="BQ49"/>
  <c r="BS49" s="1"/>
  <c r="BP49"/>
  <c r="BT49" s="1"/>
  <c r="BM49"/>
  <c r="BL49"/>
  <c r="BN49" s="1"/>
  <c r="BK49"/>
  <c r="BO49" s="1"/>
  <c r="BH49"/>
  <c r="BG49"/>
  <c r="BI49" s="1"/>
  <c r="BF49"/>
  <c r="BJ49" s="1"/>
  <c r="BC49"/>
  <c r="BB49"/>
  <c r="BD49" s="1"/>
  <c r="BA49"/>
  <c r="BE49" s="1"/>
  <c r="AX49"/>
  <c r="AW49"/>
  <c r="AY49" s="1"/>
  <c r="AV49"/>
  <c r="AZ49" s="1"/>
  <c r="AS49"/>
  <c r="AR49"/>
  <c r="AT49" s="1"/>
  <c r="AQ49"/>
  <c r="AU49" s="1"/>
  <c r="AN49"/>
  <c r="GX49" s="1"/>
  <c r="AM49"/>
  <c r="AO49" s="1"/>
  <c r="AL49"/>
  <c r="GV49" s="1"/>
  <c r="HL49" s="1"/>
  <c r="HO49" s="1"/>
  <c r="AK49"/>
  <c r="AJ49"/>
  <c r="HK48"/>
  <c r="HF48"/>
  <c r="GS48"/>
  <c r="GR48"/>
  <c r="GT48" s="1"/>
  <c r="GQ48"/>
  <c r="GU48" s="1"/>
  <c r="GN48"/>
  <c r="GM48"/>
  <c r="GO48" s="1"/>
  <c r="GL48"/>
  <c r="GP48" s="1"/>
  <c r="GI48"/>
  <c r="GH48"/>
  <c r="GJ48" s="1"/>
  <c r="GG48"/>
  <c r="GK48" s="1"/>
  <c r="GD48"/>
  <c r="GC48"/>
  <c r="GE48" s="1"/>
  <c r="GB48"/>
  <c r="GF48" s="1"/>
  <c r="FY48"/>
  <c r="FX48"/>
  <c r="FZ48" s="1"/>
  <c r="FW48"/>
  <c r="GA48" s="1"/>
  <c r="FT48"/>
  <c r="FS48"/>
  <c r="FU48" s="1"/>
  <c r="FR48"/>
  <c r="FV48" s="1"/>
  <c r="FO48"/>
  <c r="FN48"/>
  <c r="FP48" s="1"/>
  <c r="FM48"/>
  <c r="FQ48" s="1"/>
  <c r="FJ48"/>
  <c r="FI48"/>
  <c r="FK48" s="1"/>
  <c r="FH48"/>
  <c r="FL48" s="1"/>
  <c r="FE48"/>
  <c r="FD48"/>
  <c r="FF48" s="1"/>
  <c r="FC48"/>
  <c r="FG48" s="1"/>
  <c r="EZ48"/>
  <c r="EY48"/>
  <c r="FA48" s="1"/>
  <c r="EX48"/>
  <c r="FB48" s="1"/>
  <c r="EU48"/>
  <c r="ET48"/>
  <c r="EV48" s="1"/>
  <c r="ES48"/>
  <c r="EW48" s="1"/>
  <c r="EP48"/>
  <c r="EO48"/>
  <c r="EQ48" s="1"/>
  <c r="EN48"/>
  <c r="ER48" s="1"/>
  <c r="EK48"/>
  <c r="EJ48"/>
  <c r="EL48" s="1"/>
  <c r="EI48"/>
  <c r="EM48" s="1"/>
  <c r="EF48"/>
  <c r="EE48"/>
  <c r="EG48" s="1"/>
  <c r="ED48"/>
  <c r="EH48" s="1"/>
  <c r="EA48"/>
  <c r="DZ48"/>
  <c r="EB48" s="1"/>
  <c r="DY48"/>
  <c r="EC48" s="1"/>
  <c r="DV48"/>
  <c r="DU48"/>
  <c r="DW48" s="1"/>
  <c r="DT48"/>
  <c r="DX48" s="1"/>
  <c r="DQ48"/>
  <c r="DP48"/>
  <c r="DR48" s="1"/>
  <c r="DO48"/>
  <c r="DS48" s="1"/>
  <c r="DL48"/>
  <c r="DK48"/>
  <c r="DM48" s="1"/>
  <c r="DJ48"/>
  <c r="DN48" s="1"/>
  <c r="DG48"/>
  <c r="DF48"/>
  <c r="DH48" s="1"/>
  <c r="DE48"/>
  <c r="DI48" s="1"/>
  <c r="DB48"/>
  <c r="DA48"/>
  <c r="DC48" s="1"/>
  <c r="CZ48"/>
  <c r="DD48" s="1"/>
  <c r="CW48"/>
  <c r="CV48"/>
  <c r="CX48" s="1"/>
  <c r="CU48"/>
  <c r="CY48" s="1"/>
  <c r="CR48"/>
  <c r="CQ48"/>
  <c r="CS48" s="1"/>
  <c r="CP48"/>
  <c r="CT48" s="1"/>
  <c r="CM48"/>
  <c r="CL48"/>
  <c r="CN48" s="1"/>
  <c r="CK48"/>
  <c r="CO48" s="1"/>
  <c r="CH48"/>
  <c r="CG48"/>
  <c r="CI48" s="1"/>
  <c r="CF48"/>
  <c r="CJ48" s="1"/>
  <c r="CC48"/>
  <c r="CB48"/>
  <c r="CD48" s="1"/>
  <c r="CA48"/>
  <c r="CE48" s="1"/>
  <c r="BX48"/>
  <c r="BW48"/>
  <c r="BV48"/>
  <c r="BR48"/>
  <c r="BQ48"/>
  <c r="BS48" s="1"/>
  <c r="BP48"/>
  <c r="BT48" s="1"/>
  <c r="BM48"/>
  <c r="BL48"/>
  <c r="BN48" s="1"/>
  <c r="BK48"/>
  <c r="BO48" s="1"/>
  <c r="BH48"/>
  <c r="BG48"/>
  <c r="BI48" s="1"/>
  <c r="BF48"/>
  <c r="BJ48" s="1"/>
  <c r="BC48"/>
  <c r="BB48"/>
  <c r="BD48" s="1"/>
  <c r="BA48"/>
  <c r="BE48" s="1"/>
  <c r="AX48"/>
  <c r="AW48"/>
  <c r="AY48" s="1"/>
  <c r="AV48"/>
  <c r="AZ48" s="1"/>
  <c r="AS48"/>
  <c r="AR48"/>
  <c r="AT48" s="1"/>
  <c r="AQ48"/>
  <c r="AU48" s="1"/>
  <c r="AN48"/>
  <c r="GX48" s="1"/>
  <c r="AM48"/>
  <c r="AO48" s="1"/>
  <c r="AL48"/>
  <c r="GV48" s="1"/>
  <c r="HL48" s="1"/>
  <c r="HO48" s="1"/>
  <c r="AK48"/>
  <c r="AJ48"/>
  <c r="HK47"/>
  <c r="HF47"/>
  <c r="GS47"/>
  <c r="GR47"/>
  <c r="GT47" s="1"/>
  <c r="GQ47"/>
  <c r="GU47" s="1"/>
  <c r="GN47"/>
  <c r="GM47"/>
  <c r="GO47" s="1"/>
  <c r="GL47"/>
  <c r="GP47" s="1"/>
  <c r="GI47"/>
  <c r="GH47"/>
  <c r="GJ47" s="1"/>
  <c r="GG47"/>
  <c r="GK47" s="1"/>
  <c r="GD47"/>
  <c r="GC47"/>
  <c r="GE47" s="1"/>
  <c r="GB47"/>
  <c r="GF47" s="1"/>
  <c r="FY47"/>
  <c r="FX47"/>
  <c r="FZ47" s="1"/>
  <c r="FW47"/>
  <c r="GA47" s="1"/>
  <c r="FT47"/>
  <c r="FS47"/>
  <c r="FU47" s="1"/>
  <c r="FR47"/>
  <c r="FV47" s="1"/>
  <c r="FO47"/>
  <c r="FN47"/>
  <c r="FP47" s="1"/>
  <c r="FM47"/>
  <c r="FQ47" s="1"/>
  <c r="FJ47"/>
  <c r="FI47"/>
  <c r="FK47" s="1"/>
  <c r="FH47"/>
  <c r="FL47" s="1"/>
  <c r="FE47"/>
  <c r="FD47"/>
  <c r="FF47" s="1"/>
  <c r="FC47"/>
  <c r="FG47" s="1"/>
  <c r="EZ47"/>
  <c r="EY47"/>
  <c r="FA47" s="1"/>
  <c r="EX47"/>
  <c r="FB47" s="1"/>
  <c r="EU47"/>
  <c r="ET47"/>
  <c r="EV47" s="1"/>
  <c r="ES47"/>
  <c r="EW47" s="1"/>
  <c r="EP47"/>
  <c r="EO47"/>
  <c r="EQ47" s="1"/>
  <c r="EN47"/>
  <c r="ER47" s="1"/>
  <c r="EK47"/>
  <c r="EJ47"/>
  <c r="EL47" s="1"/>
  <c r="EI47"/>
  <c r="EM47" s="1"/>
  <c r="EF47"/>
  <c r="EE47"/>
  <c r="EG47" s="1"/>
  <c r="ED47"/>
  <c r="EH47" s="1"/>
  <c r="EA47"/>
  <c r="DZ47"/>
  <c r="EB47" s="1"/>
  <c r="DY47"/>
  <c r="EC47" s="1"/>
  <c r="DV47"/>
  <c r="DU47"/>
  <c r="DW47" s="1"/>
  <c r="DT47"/>
  <c r="DX47" s="1"/>
  <c r="DQ47"/>
  <c r="DP47"/>
  <c r="DR47" s="1"/>
  <c r="DO47"/>
  <c r="DS47" s="1"/>
  <c r="DL47"/>
  <c r="DK47"/>
  <c r="DM47" s="1"/>
  <c r="DJ47"/>
  <c r="DN47" s="1"/>
  <c r="DG47"/>
  <c r="DF47"/>
  <c r="DH47" s="1"/>
  <c r="DE47"/>
  <c r="DI47" s="1"/>
  <c r="DB47"/>
  <c r="DA47"/>
  <c r="DC47" s="1"/>
  <c r="CZ47"/>
  <c r="DD47" s="1"/>
  <c r="CW47"/>
  <c r="CV47"/>
  <c r="CX47" s="1"/>
  <c r="CU47"/>
  <c r="CY47" s="1"/>
  <c r="CR47"/>
  <c r="CQ47"/>
  <c r="CS47" s="1"/>
  <c r="CP47"/>
  <c r="CT47" s="1"/>
  <c r="CM47"/>
  <c r="CL47"/>
  <c r="CN47" s="1"/>
  <c r="CK47"/>
  <c r="CO47" s="1"/>
  <c r="CH47"/>
  <c r="CG47"/>
  <c r="CI47" s="1"/>
  <c r="CF47"/>
  <c r="CJ47" s="1"/>
  <c r="CC47"/>
  <c r="CB47"/>
  <c r="CD47" s="1"/>
  <c r="CA47"/>
  <c r="CE47" s="1"/>
  <c r="BX47"/>
  <c r="BW47"/>
  <c r="BV47"/>
  <c r="BR47"/>
  <c r="BQ47"/>
  <c r="BS47" s="1"/>
  <c r="BP47"/>
  <c r="BT47" s="1"/>
  <c r="BM47"/>
  <c r="BL47"/>
  <c r="BN47" s="1"/>
  <c r="BK47"/>
  <c r="BO47" s="1"/>
  <c r="BH47"/>
  <c r="BG47"/>
  <c r="BI47" s="1"/>
  <c r="BF47"/>
  <c r="BJ47" s="1"/>
  <c r="BC47"/>
  <c r="BB47"/>
  <c r="BD47" s="1"/>
  <c r="BA47"/>
  <c r="BE47" s="1"/>
  <c r="AX47"/>
  <c r="AW47"/>
  <c r="AY47" s="1"/>
  <c r="AV47"/>
  <c r="AZ47" s="1"/>
  <c r="AS47"/>
  <c r="AR47"/>
  <c r="AT47" s="1"/>
  <c r="AQ47"/>
  <c r="AU47" s="1"/>
  <c r="AN47"/>
  <c r="GX47" s="1"/>
  <c r="AM47"/>
  <c r="AO47" s="1"/>
  <c r="AL47"/>
  <c r="GV47" s="1"/>
  <c r="HL47" s="1"/>
  <c r="HO47" s="1"/>
  <c r="AK47"/>
  <c r="AJ47"/>
  <c r="HK46"/>
  <c r="HF46"/>
  <c r="GS46"/>
  <c r="GR46"/>
  <c r="GT46" s="1"/>
  <c r="GQ46"/>
  <c r="GU46" s="1"/>
  <c r="GN46"/>
  <c r="GM46"/>
  <c r="GO46" s="1"/>
  <c r="GL46"/>
  <c r="GP46" s="1"/>
  <c r="GI46"/>
  <c r="GH46"/>
  <c r="GJ46" s="1"/>
  <c r="GG46"/>
  <c r="GK46" s="1"/>
  <c r="GD46"/>
  <c r="GC46"/>
  <c r="GE46" s="1"/>
  <c r="GB46"/>
  <c r="GF46" s="1"/>
  <c r="FY46"/>
  <c r="FX46"/>
  <c r="FZ46" s="1"/>
  <c r="FW46"/>
  <c r="GA46" s="1"/>
  <c r="FT46"/>
  <c r="FS46"/>
  <c r="FU46" s="1"/>
  <c r="FR46"/>
  <c r="FV46" s="1"/>
  <c r="FO46"/>
  <c r="FN46"/>
  <c r="FP46" s="1"/>
  <c r="FM46"/>
  <c r="FQ46" s="1"/>
  <c r="FJ46"/>
  <c r="FI46"/>
  <c r="FK46" s="1"/>
  <c r="FH46"/>
  <c r="FL46" s="1"/>
  <c r="FE46"/>
  <c r="FD46"/>
  <c r="FF46" s="1"/>
  <c r="FC46"/>
  <c r="FG46" s="1"/>
  <c r="EZ46"/>
  <c r="EY46"/>
  <c r="FA46" s="1"/>
  <c r="EX46"/>
  <c r="FB46" s="1"/>
  <c r="EU46"/>
  <c r="ET46"/>
  <c r="EV46" s="1"/>
  <c r="ES46"/>
  <c r="EW46" s="1"/>
  <c r="EP46"/>
  <c r="EO46"/>
  <c r="EQ46" s="1"/>
  <c r="EN46"/>
  <c r="ER46" s="1"/>
  <c r="EK46"/>
  <c r="EJ46"/>
  <c r="EL46" s="1"/>
  <c r="EI46"/>
  <c r="EM46" s="1"/>
  <c r="EF46"/>
  <c r="EE46"/>
  <c r="EG46" s="1"/>
  <c r="ED46"/>
  <c r="EH46" s="1"/>
  <c r="EA46"/>
  <c r="DZ46"/>
  <c r="EB46" s="1"/>
  <c r="DY46"/>
  <c r="EC46" s="1"/>
  <c r="DV46"/>
  <c r="DU46"/>
  <c r="DW46" s="1"/>
  <c r="DT46"/>
  <c r="DX46" s="1"/>
  <c r="DQ46"/>
  <c r="DP46"/>
  <c r="DR46" s="1"/>
  <c r="DO46"/>
  <c r="DS46" s="1"/>
  <c r="DL46"/>
  <c r="DK46"/>
  <c r="DM46" s="1"/>
  <c r="DJ46"/>
  <c r="DN46" s="1"/>
  <c r="DG46"/>
  <c r="DF46"/>
  <c r="DH46" s="1"/>
  <c r="DE46"/>
  <c r="DI46" s="1"/>
  <c r="DB46"/>
  <c r="DA46"/>
  <c r="DC46" s="1"/>
  <c r="CZ46"/>
  <c r="DD46" s="1"/>
  <c r="CW46"/>
  <c r="CV46"/>
  <c r="CX46" s="1"/>
  <c r="CU46"/>
  <c r="CY46" s="1"/>
  <c r="CR46"/>
  <c r="CQ46"/>
  <c r="CS46" s="1"/>
  <c r="CP46"/>
  <c r="CT46" s="1"/>
  <c r="CM46"/>
  <c r="CL46"/>
  <c r="CN46" s="1"/>
  <c r="CK46"/>
  <c r="CO46" s="1"/>
  <c r="CH46"/>
  <c r="CG46"/>
  <c r="CI46" s="1"/>
  <c r="CF46"/>
  <c r="CJ46" s="1"/>
  <c r="CC46"/>
  <c r="CB46"/>
  <c r="CD46" s="1"/>
  <c r="CA46"/>
  <c r="CE46" s="1"/>
  <c r="BX46"/>
  <c r="BW46"/>
  <c r="BV46"/>
  <c r="BR46"/>
  <c r="BQ46"/>
  <c r="BS46" s="1"/>
  <c r="BP46"/>
  <c r="BT46" s="1"/>
  <c r="BM46"/>
  <c r="BL46"/>
  <c r="BN46" s="1"/>
  <c r="BK46"/>
  <c r="BO46" s="1"/>
  <c r="BH46"/>
  <c r="BG46"/>
  <c r="BI46" s="1"/>
  <c r="BF46"/>
  <c r="BC46"/>
  <c r="BB46"/>
  <c r="BD46" s="1"/>
  <c r="BA46"/>
  <c r="BE46" s="1"/>
  <c r="AX46"/>
  <c r="AW46"/>
  <c r="AY46" s="1"/>
  <c r="AV46"/>
  <c r="AZ46" s="1"/>
  <c r="AS46"/>
  <c r="AR46"/>
  <c r="AT46" s="1"/>
  <c r="AQ46"/>
  <c r="AU46" s="1"/>
  <c r="AN46"/>
  <c r="AM46"/>
  <c r="GW46" s="1"/>
  <c r="AL46"/>
  <c r="AK46"/>
  <c r="AJ46"/>
  <c r="HK45"/>
  <c r="HF45"/>
  <c r="GS45"/>
  <c r="GR45"/>
  <c r="GT45" s="1"/>
  <c r="GQ45"/>
  <c r="GU45" s="1"/>
  <c r="GN45"/>
  <c r="GM45"/>
  <c r="GO45" s="1"/>
  <c r="GL45"/>
  <c r="GP45" s="1"/>
  <c r="GI45"/>
  <c r="GH45"/>
  <c r="GJ45" s="1"/>
  <c r="GG45"/>
  <c r="GK45" s="1"/>
  <c r="GD45"/>
  <c r="GC45"/>
  <c r="GE45" s="1"/>
  <c r="GB45"/>
  <c r="GF45" s="1"/>
  <c r="FY45"/>
  <c r="FX45"/>
  <c r="FZ45" s="1"/>
  <c r="FW45"/>
  <c r="GA45" s="1"/>
  <c r="FT45"/>
  <c r="FS45"/>
  <c r="FU45" s="1"/>
  <c r="FR45"/>
  <c r="FV45" s="1"/>
  <c r="FO45"/>
  <c r="FN45"/>
  <c r="FP45" s="1"/>
  <c r="FM45"/>
  <c r="FQ45" s="1"/>
  <c r="FJ45"/>
  <c r="FI45"/>
  <c r="FK45" s="1"/>
  <c r="FH45"/>
  <c r="FL45" s="1"/>
  <c r="FE45"/>
  <c r="FD45"/>
  <c r="FF45" s="1"/>
  <c r="FC45"/>
  <c r="FG45" s="1"/>
  <c r="EZ45"/>
  <c r="EY45"/>
  <c r="FA45" s="1"/>
  <c r="EX45"/>
  <c r="FB45" s="1"/>
  <c r="EU45"/>
  <c r="ET45"/>
  <c r="EV45" s="1"/>
  <c r="ES45"/>
  <c r="EW45" s="1"/>
  <c r="EP45"/>
  <c r="EO45"/>
  <c r="EQ45" s="1"/>
  <c r="EN45"/>
  <c r="ER45" s="1"/>
  <c r="EK45"/>
  <c r="EJ45"/>
  <c r="EL45" s="1"/>
  <c r="EI45"/>
  <c r="EM45" s="1"/>
  <c r="EF45"/>
  <c r="EE45"/>
  <c r="EG45" s="1"/>
  <c r="ED45"/>
  <c r="EH45" s="1"/>
  <c r="EA45"/>
  <c r="DZ45"/>
  <c r="EB45" s="1"/>
  <c r="DY45"/>
  <c r="EC45" s="1"/>
  <c r="DV45"/>
  <c r="DU45"/>
  <c r="DW45" s="1"/>
  <c r="DT45"/>
  <c r="DX45" s="1"/>
  <c r="DQ45"/>
  <c r="DP45"/>
  <c r="DR45" s="1"/>
  <c r="DO45"/>
  <c r="DS45" s="1"/>
  <c r="DL45"/>
  <c r="DK45"/>
  <c r="DM45" s="1"/>
  <c r="DJ45"/>
  <c r="DN45" s="1"/>
  <c r="DG45"/>
  <c r="DF45"/>
  <c r="DH45" s="1"/>
  <c r="DE45"/>
  <c r="DI45" s="1"/>
  <c r="DB45"/>
  <c r="DA45"/>
  <c r="DC45" s="1"/>
  <c r="CZ45"/>
  <c r="DD45" s="1"/>
  <c r="CW45"/>
  <c r="CV45"/>
  <c r="CX45" s="1"/>
  <c r="CU45"/>
  <c r="CY45" s="1"/>
  <c r="CR45"/>
  <c r="CQ45"/>
  <c r="CS45" s="1"/>
  <c r="CP45"/>
  <c r="CT45" s="1"/>
  <c r="CM45"/>
  <c r="CL45"/>
  <c r="CN45" s="1"/>
  <c r="CK45"/>
  <c r="CO45" s="1"/>
  <c r="CH45"/>
  <c r="CG45"/>
  <c r="CI45" s="1"/>
  <c r="CF45"/>
  <c r="CJ45" s="1"/>
  <c r="CC45"/>
  <c r="CB45"/>
  <c r="CD45" s="1"/>
  <c r="CA45"/>
  <c r="CE45" s="1"/>
  <c r="BX45"/>
  <c r="BW45"/>
  <c r="BV45"/>
  <c r="BR45"/>
  <c r="BQ45"/>
  <c r="BS45" s="1"/>
  <c r="BP45"/>
  <c r="BT45" s="1"/>
  <c r="BM45"/>
  <c r="BL45"/>
  <c r="BN45" s="1"/>
  <c r="BK45"/>
  <c r="BO45" s="1"/>
  <c r="BH45"/>
  <c r="BG45"/>
  <c r="BI45" s="1"/>
  <c r="BF45"/>
  <c r="BJ45" s="1"/>
  <c r="BC45"/>
  <c r="BB45"/>
  <c r="BD45" s="1"/>
  <c r="BA45"/>
  <c r="BE45" s="1"/>
  <c r="AX45"/>
  <c r="AW45"/>
  <c r="AY45" s="1"/>
  <c r="AV45"/>
  <c r="AZ45" s="1"/>
  <c r="AS45"/>
  <c r="AR45"/>
  <c r="AT45" s="1"/>
  <c r="AQ45"/>
  <c r="AU45" s="1"/>
  <c r="AN45"/>
  <c r="GX45" s="1"/>
  <c r="AM45"/>
  <c r="AO45" s="1"/>
  <c r="AL45"/>
  <c r="GV45" s="1"/>
  <c r="HL45" s="1"/>
  <c r="HO45" s="1"/>
  <c r="AK45"/>
  <c r="AJ45"/>
  <c r="HK44"/>
  <c r="HF44"/>
  <c r="GS44"/>
  <c r="GR44"/>
  <c r="GT44" s="1"/>
  <c r="GQ44"/>
  <c r="GU44" s="1"/>
  <c r="GN44"/>
  <c r="GM44"/>
  <c r="GO44" s="1"/>
  <c r="GL44"/>
  <c r="GP44" s="1"/>
  <c r="GI44"/>
  <c r="GH44"/>
  <c r="GJ44" s="1"/>
  <c r="GG44"/>
  <c r="GK44" s="1"/>
  <c r="GD44"/>
  <c r="GC44"/>
  <c r="GE44" s="1"/>
  <c r="GB44"/>
  <c r="GF44" s="1"/>
  <c r="FY44"/>
  <c r="FX44"/>
  <c r="FZ44" s="1"/>
  <c r="FW44"/>
  <c r="GA44" s="1"/>
  <c r="FT44"/>
  <c r="FS44"/>
  <c r="FU44" s="1"/>
  <c r="FR44"/>
  <c r="FV44" s="1"/>
  <c r="FO44"/>
  <c r="FN44"/>
  <c r="FP44" s="1"/>
  <c r="FM44"/>
  <c r="FQ44" s="1"/>
  <c r="FJ44"/>
  <c r="FI44"/>
  <c r="FK44" s="1"/>
  <c r="FH44"/>
  <c r="FL44" s="1"/>
  <c r="FE44"/>
  <c r="FD44"/>
  <c r="FF44" s="1"/>
  <c r="FC44"/>
  <c r="FG44" s="1"/>
  <c r="EZ44"/>
  <c r="EY44"/>
  <c r="FA44" s="1"/>
  <c r="EX44"/>
  <c r="FB44" s="1"/>
  <c r="EU44"/>
  <c r="ET44"/>
  <c r="EV44" s="1"/>
  <c r="ES44"/>
  <c r="EW44" s="1"/>
  <c r="EP44"/>
  <c r="EO44"/>
  <c r="EQ44" s="1"/>
  <c r="EN44"/>
  <c r="ER44" s="1"/>
  <c r="EK44"/>
  <c r="EJ44"/>
  <c r="EL44" s="1"/>
  <c r="EI44"/>
  <c r="EM44" s="1"/>
  <c r="EF44"/>
  <c r="EE44"/>
  <c r="EG44" s="1"/>
  <c r="ED44"/>
  <c r="EH44" s="1"/>
  <c r="EA44"/>
  <c r="DZ44"/>
  <c r="EB44" s="1"/>
  <c r="DY44"/>
  <c r="EC44" s="1"/>
  <c r="DV44"/>
  <c r="DU44"/>
  <c r="DW44" s="1"/>
  <c r="DT44"/>
  <c r="DX44" s="1"/>
  <c r="DQ44"/>
  <c r="DP44"/>
  <c r="DR44" s="1"/>
  <c r="DO44"/>
  <c r="DS44" s="1"/>
  <c r="DL44"/>
  <c r="DK44"/>
  <c r="DM44" s="1"/>
  <c r="DJ44"/>
  <c r="DN44" s="1"/>
  <c r="DG44"/>
  <c r="DF44"/>
  <c r="DH44" s="1"/>
  <c r="DE44"/>
  <c r="DI44" s="1"/>
  <c r="DB44"/>
  <c r="DA44"/>
  <c r="DC44" s="1"/>
  <c r="CZ44"/>
  <c r="DD44" s="1"/>
  <c r="CW44"/>
  <c r="CV44"/>
  <c r="CX44" s="1"/>
  <c r="CU44"/>
  <c r="CY44" s="1"/>
  <c r="CR44"/>
  <c r="CQ44"/>
  <c r="CS44" s="1"/>
  <c r="CP44"/>
  <c r="CT44" s="1"/>
  <c r="CM44"/>
  <c r="CL44"/>
  <c r="CN44" s="1"/>
  <c r="CK44"/>
  <c r="CO44" s="1"/>
  <c r="CH44"/>
  <c r="CG44"/>
  <c r="CI44" s="1"/>
  <c r="CF44"/>
  <c r="CJ44" s="1"/>
  <c r="CC44"/>
  <c r="CB44"/>
  <c r="CD44" s="1"/>
  <c r="CA44"/>
  <c r="CE44" s="1"/>
  <c r="BX44"/>
  <c r="BW44"/>
  <c r="BV44"/>
  <c r="BR44"/>
  <c r="BQ44"/>
  <c r="BS44" s="1"/>
  <c r="BP44"/>
  <c r="BT44" s="1"/>
  <c r="BM44"/>
  <c r="BL44"/>
  <c r="BN44" s="1"/>
  <c r="BK44"/>
  <c r="BO44" s="1"/>
  <c r="BH44"/>
  <c r="BG44"/>
  <c r="BI44" s="1"/>
  <c r="BF44"/>
  <c r="BJ44" s="1"/>
  <c r="BC44"/>
  <c r="BB44"/>
  <c r="BD44" s="1"/>
  <c r="BA44"/>
  <c r="BE44" s="1"/>
  <c r="AX44"/>
  <c r="AW44"/>
  <c r="AY44" s="1"/>
  <c r="AV44"/>
  <c r="AZ44" s="1"/>
  <c r="AS44"/>
  <c r="AR44"/>
  <c r="AT44" s="1"/>
  <c r="AQ44"/>
  <c r="AU44" s="1"/>
  <c r="AN44"/>
  <c r="GX44" s="1"/>
  <c r="AM44"/>
  <c r="AO44" s="1"/>
  <c r="AL44"/>
  <c r="GV44" s="1"/>
  <c r="HL44" s="1"/>
  <c r="HO44" s="1"/>
  <c r="AK44"/>
  <c r="AJ44"/>
  <c r="HK43"/>
  <c r="HF43"/>
  <c r="GS43"/>
  <c r="GR43"/>
  <c r="GT43" s="1"/>
  <c r="GQ43"/>
  <c r="GU43" s="1"/>
  <c r="GN43"/>
  <c r="GM43"/>
  <c r="GO43" s="1"/>
  <c r="GL43"/>
  <c r="GP43" s="1"/>
  <c r="GI43"/>
  <c r="GH43"/>
  <c r="GJ43" s="1"/>
  <c r="GG43"/>
  <c r="GK43" s="1"/>
  <c r="GD43"/>
  <c r="GC43"/>
  <c r="GE43" s="1"/>
  <c r="GB43"/>
  <c r="GF43" s="1"/>
  <c r="FY43"/>
  <c r="FX43"/>
  <c r="FZ43" s="1"/>
  <c r="FW43"/>
  <c r="GA43" s="1"/>
  <c r="FT43"/>
  <c r="FS43"/>
  <c r="FU43" s="1"/>
  <c r="FR43"/>
  <c r="FV43" s="1"/>
  <c r="FO43"/>
  <c r="FN43"/>
  <c r="FP43" s="1"/>
  <c r="FM43"/>
  <c r="FQ43" s="1"/>
  <c r="FJ43"/>
  <c r="FI43"/>
  <c r="FK43" s="1"/>
  <c r="FH43"/>
  <c r="FL43" s="1"/>
  <c r="FE43"/>
  <c r="FD43"/>
  <c r="FF43" s="1"/>
  <c r="FC43"/>
  <c r="FG43" s="1"/>
  <c r="EZ43"/>
  <c r="EY43"/>
  <c r="FA43" s="1"/>
  <c r="EX43"/>
  <c r="FB43" s="1"/>
  <c r="EU43"/>
  <c r="ET43"/>
  <c r="EV43" s="1"/>
  <c r="ES43"/>
  <c r="EW43" s="1"/>
  <c r="EP43"/>
  <c r="EO43"/>
  <c r="EQ43" s="1"/>
  <c r="EN43"/>
  <c r="ER43" s="1"/>
  <c r="EK43"/>
  <c r="EJ43"/>
  <c r="EL43" s="1"/>
  <c r="EI43"/>
  <c r="EM43" s="1"/>
  <c r="EF43"/>
  <c r="EE43"/>
  <c r="EG43" s="1"/>
  <c r="ED43"/>
  <c r="EH43" s="1"/>
  <c r="EA43"/>
  <c r="DZ43"/>
  <c r="EB43" s="1"/>
  <c r="DY43"/>
  <c r="EC43" s="1"/>
  <c r="DV43"/>
  <c r="DU43"/>
  <c r="DW43" s="1"/>
  <c r="DT43"/>
  <c r="DX43" s="1"/>
  <c r="DQ43"/>
  <c r="DP43"/>
  <c r="DR43" s="1"/>
  <c r="DO43"/>
  <c r="DS43" s="1"/>
  <c r="DL43"/>
  <c r="DK43"/>
  <c r="DM43" s="1"/>
  <c r="DJ43"/>
  <c r="DN43" s="1"/>
  <c r="DG43"/>
  <c r="DF43"/>
  <c r="DH43" s="1"/>
  <c r="DE43"/>
  <c r="DI43" s="1"/>
  <c r="DB43"/>
  <c r="DA43"/>
  <c r="DC43" s="1"/>
  <c r="CZ43"/>
  <c r="DD43" s="1"/>
  <c r="CW43"/>
  <c r="CV43"/>
  <c r="CX43" s="1"/>
  <c r="CU43"/>
  <c r="CY43" s="1"/>
  <c r="CR43"/>
  <c r="CQ43"/>
  <c r="CS43" s="1"/>
  <c r="CP43"/>
  <c r="CT43" s="1"/>
  <c r="CM43"/>
  <c r="CL43"/>
  <c r="CN43" s="1"/>
  <c r="CK43"/>
  <c r="CO43" s="1"/>
  <c r="CH43"/>
  <c r="CG43"/>
  <c r="CI43" s="1"/>
  <c r="CF43"/>
  <c r="CJ43" s="1"/>
  <c r="CC43"/>
  <c r="CB43"/>
  <c r="CD43" s="1"/>
  <c r="CA43"/>
  <c r="CE43" s="1"/>
  <c r="BX43"/>
  <c r="BW43"/>
  <c r="BV43"/>
  <c r="BR43"/>
  <c r="BQ43"/>
  <c r="BS43" s="1"/>
  <c r="BP43"/>
  <c r="BT43" s="1"/>
  <c r="BM43"/>
  <c r="BL43"/>
  <c r="BN43" s="1"/>
  <c r="BK43"/>
  <c r="BO43" s="1"/>
  <c r="BH43"/>
  <c r="BG43"/>
  <c r="BI43" s="1"/>
  <c r="BF43"/>
  <c r="BJ43" s="1"/>
  <c r="BC43"/>
  <c r="BB43"/>
  <c r="BD43" s="1"/>
  <c r="BA43"/>
  <c r="BE43" s="1"/>
  <c r="AX43"/>
  <c r="AW43"/>
  <c r="AY43" s="1"/>
  <c r="AV43"/>
  <c r="AZ43" s="1"/>
  <c r="AS43"/>
  <c r="AR43"/>
  <c r="AT43" s="1"/>
  <c r="AQ43"/>
  <c r="AU43" s="1"/>
  <c r="AN43"/>
  <c r="GX43" s="1"/>
  <c r="AM43"/>
  <c r="AO43" s="1"/>
  <c r="AL43"/>
  <c r="GV43" s="1"/>
  <c r="HL43" s="1"/>
  <c r="HO43" s="1"/>
  <c r="AK43"/>
  <c r="AJ43"/>
  <c r="HK42"/>
  <c r="HF42"/>
  <c r="GS42"/>
  <c r="GR42"/>
  <c r="GT42" s="1"/>
  <c r="GQ42"/>
  <c r="GU42" s="1"/>
  <c r="GN42"/>
  <c r="GM42"/>
  <c r="GO42" s="1"/>
  <c r="GL42"/>
  <c r="GP42" s="1"/>
  <c r="GI42"/>
  <c r="GH42"/>
  <c r="GJ42" s="1"/>
  <c r="GG42"/>
  <c r="GK42" s="1"/>
  <c r="GD42"/>
  <c r="GC42"/>
  <c r="GE42" s="1"/>
  <c r="GB42"/>
  <c r="GF42" s="1"/>
  <c r="FY42"/>
  <c r="FX42"/>
  <c r="FZ42" s="1"/>
  <c r="FW42"/>
  <c r="GA42" s="1"/>
  <c r="FT42"/>
  <c r="FS42"/>
  <c r="FU42" s="1"/>
  <c r="FR42"/>
  <c r="FV42" s="1"/>
  <c r="FO42"/>
  <c r="FN42"/>
  <c r="FP42" s="1"/>
  <c r="FM42"/>
  <c r="FQ42" s="1"/>
  <c r="FJ42"/>
  <c r="FI42"/>
  <c r="FK42" s="1"/>
  <c r="FH42"/>
  <c r="FL42" s="1"/>
  <c r="FE42"/>
  <c r="FD42"/>
  <c r="FF42" s="1"/>
  <c r="FC42"/>
  <c r="FG42" s="1"/>
  <c r="EZ42"/>
  <c r="EY42"/>
  <c r="FA42" s="1"/>
  <c r="EX42"/>
  <c r="FB42" s="1"/>
  <c r="EU42"/>
  <c r="ET42"/>
  <c r="EV42" s="1"/>
  <c r="ES42"/>
  <c r="EW42" s="1"/>
  <c r="EP42"/>
  <c r="EO42"/>
  <c r="EQ42" s="1"/>
  <c r="EN42"/>
  <c r="ER42" s="1"/>
  <c r="EK42"/>
  <c r="EJ42"/>
  <c r="EL42" s="1"/>
  <c r="EI42"/>
  <c r="EM42" s="1"/>
  <c r="EF42"/>
  <c r="EE42"/>
  <c r="EG42" s="1"/>
  <c r="ED42"/>
  <c r="EH42" s="1"/>
  <c r="EA42"/>
  <c r="DZ42"/>
  <c r="EB42" s="1"/>
  <c r="DY42"/>
  <c r="EC42" s="1"/>
  <c r="DV42"/>
  <c r="DU42"/>
  <c r="DW42" s="1"/>
  <c r="DT42"/>
  <c r="DX42" s="1"/>
  <c r="DQ42"/>
  <c r="DP42"/>
  <c r="DR42" s="1"/>
  <c r="DO42"/>
  <c r="DS42" s="1"/>
  <c r="DL42"/>
  <c r="DK42"/>
  <c r="DM42" s="1"/>
  <c r="DJ42"/>
  <c r="DN42" s="1"/>
  <c r="DG42"/>
  <c r="DF42"/>
  <c r="DH42" s="1"/>
  <c r="DE42"/>
  <c r="DI42" s="1"/>
  <c r="DB42"/>
  <c r="DA42"/>
  <c r="DC42" s="1"/>
  <c r="CZ42"/>
  <c r="DD42" s="1"/>
  <c r="CW42"/>
  <c r="CV42"/>
  <c r="CX42" s="1"/>
  <c r="CU42"/>
  <c r="CY42" s="1"/>
  <c r="CR42"/>
  <c r="CQ42"/>
  <c r="CS42" s="1"/>
  <c r="CP42"/>
  <c r="CT42" s="1"/>
  <c r="CM42"/>
  <c r="CL42"/>
  <c r="CN42" s="1"/>
  <c r="CK42"/>
  <c r="CO42" s="1"/>
  <c r="CH42"/>
  <c r="CG42"/>
  <c r="CI42" s="1"/>
  <c r="CF42"/>
  <c r="CJ42" s="1"/>
  <c r="CC42"/>
  <c r="CB42"/>
  <c r="CD42" s="1"/>
  <c r="CA42"/>
  <c r="CE42" s="1"/>
  <c r="BX42"/>
  <c r="BW42"/>
  <c r="BV42"/>
  <c r="BR42"/>
  <c r="BQ42"/>
  <c r="BS42" s="1"/>
  <c r="BP42"/>
  <c r="BT42" s="1"/>
  <c r="BM42"/>
  <c r="BL42"/>
  <c r="BN42" s="1"/>
  <c r="BK42"/>
  <c r="BO42" s="1"/>
  <c r="BH42"/>
  <c r="BG42"/>
  <c r="BI42" s="1"/>
  <c r="BF42"/>
  <c r="BJ42" s="1"/>
  <c r="BC42"/>
  <c r="BB42"/>
  <c r="BD42" s="1"/>
  <c r="BA42"/>
  <c r="BE42" s="1"/>
  <c r="AX42"/>
  <c r="AW42"/>
  <c r="AY42" s="1"/>
  <c r="AV42"/>
  <c r="AZ42" s="1"/>
  <c r="AS42"/>
  <c r="AR42"/>
  <c r="AT42" s="1"/>
  <c r="AQ42"/>
  <c r="AU42" s="1"/>
  <c r="AN42"/>
  <c r="GX42" s="1"/>
  <c r="AM42"/>
  <c r="AO42" s="1"/>
  <c r="AL42"/>
  <c r="GV42" s="1"/>
  <c r="HL42" s="1"/>
  <c r="HO42" s="1"/>
  <c r="AK42"/>
  <c r="AJ42"/>
  <c r="HK41"/>
  <c r="HF41"/>
  <c r="GS41"/>
  <c r="GR41"/>
  <c r="GT41" s="1"/>
  <c r="GQ41"/>
  <c r="GU41" s="1"/>
  <c r="GN41"/>
  <c r="GM41"/>
  <c r="GO41" s="1"/>
  <c r="GL41"/>
  <c r="GP41" s="1"/>
  <c r="GI41"/>
  <c r="GH41"/>
  <c r="GJ41" s="1"/>
  <c r="GG41"/>
  <c r="GK41" s="1"/>
  <c r="GD41"/>
  <c r="GC41"/>
  <c r="GE41" s="1"/>
  <c r="GB41"/>
  <c r="GF41" s="1"/>
  <c r="FY41"/>
  <c r="FX41"/>
  <c r="FZ41" s="1"/>
  <c r="FW41"/>
  <c r="GA41" s="1"/>
  <c r="FT41"/>
  <c r="FS41"/>
  <c r="FU41" s="1"/>
  <c r="FR41"/>
  <c r="FV41" s="1"/>
  <c r="FO41"/>
  <c r="FN41"/>
  <c r="FP41" s="1"/>
  <c r="FM41"/>
  <c r="FQ41" s="1"/>
  <c r="FJ41"/>
  <c r="FI41"/>
  <c r="FK41" s="1"/>
  <c r="FH41"/>
  <c r="FL41" s="1"/>
  <c r="FE41"/>
  <c r="FD41"/>
  <c r="FF41" s="1"/>
  <c r="FC41"/>
  <c r="FG41" s="1"/>
  <c r="EZ41"/>
  <c r="EY41"/>
  <c r="FA41" s="1"/>
  <c r="EX41"/>
  <c r="FB41" s="1"/>
  <c r="EU41"/>
  <c r="ET41"/>
  <c r="EV41" s="1"/>
  <c r="ES41"/>
  <c r="EW41" s="1"/>
  <c r="EP41"/>
  <c r="EO41"/>
  <c r="EQ41" s="1"/>
  <c r="EN41"/>
  <c r="ER41" s="1"/>
  <c r="EK41"/>
  <c r="EJ41"/>
  <c r="EL41" s="1"/>
  <c r="EI41"/>
  <c r="EM41" s="1"/>
  <c r="EF41"/>
  <c r="EE41"/>
  <c r="EG41" s="1"/>
  <c r="ED41"/>
  <c r="EH41" s="1"/>
  <c r="EA41"/>
  <c r="DZ41"/>
  <c r="EB41" s="1"/>
  <c r="DY41"/>
  <c r="EC41" s="1"/>
  <c r="DV41"/>
  <c r="DU41"/>
  <c r="DW41" s="1"/>
  <c r="DT41"/>
  <c r="DX41" s="1"/>
  <c r="DQ41"/>
  <c r="DP41"/>
  <c r="DR41" s="1"/>
  <c r="DO41"/>
  <c r="DS41" s="1"/>
  <c r="DL41"/>
  <c r="DK41"/>
  <c r="DM41" s="1"/>
  <c r="DJ41"/>
  <c r="DN41" s="1"/>
  <c r="DG41"/>
  <c r="DF41"/>
  <c r="DH41" s="1"/>
  <c r="DE41"/>
  <c r="DI41" s="1"/>
  <c r="DB41"/>
  <c r="DA41"/>
  <c r="DC41" s="1"/>
  <c r="CZ41"/>
  <c r="DD41" s="1"/>
  <c r="CW41"/>
  <c r="CV41"/>
  <c r="CX41" s="1"/>
  <c r="CU41"/>
  <c r="CY41" s="1"/>
  <c r="CR41"/>
  <c r="CQ41"/>
  <c r="CS41" s="1"/>
  <c r="CP41"/>
  <c r="CT41" s="1"/>
  <c r="CM41"/>
  <c r="CL41"/>
  <c r="CN41" s="1"/>
  <c r="CK41"/>
  <c r="CO41" s="1"/>
  <c r="CH41"/>
  <c r="CG41"/>
  <c r="CI41" s="1"/>
  <c r="CF41"/>
  <c r="CJ41" s="1"/>
  <c r="CC41"/>
  <c r="CB41"/>
  <c r="CD41" s="1"/>
  <c r="CA41"/>
  <c r="CE41" s="1"/>
  <c r="BX41"/>
  <c r="BW41"/>
  <c r="BV41"/>
  <c r="BR41"/>
  <c r="BQ41"/>
  <c r="BS41" s="1"/>
  <c r="BP41"/>
  <c r="BT41" s="1"/>
  <c r="BM41"/>
  <c r="BL41"/>
  <c r="BN41" s="1"/>
  <c r="BK41"/>
  <c r="BO41" s="1"/>
  <c r="BH41"/>
  <c r="BG41"/>
  <c r="BI41" s="1"/>
  <c r="BF41"/>
  <c r="BJ41" s="1"/>
  <c r="BC41"/>
  <c r="BB41"/>
  <c r="BD41" s="1"/>
  <c r="BA41"/>
  <c r="BE41" s="1"/>
  <c r="AX41"/>
  <c r="AW41"/>
  <c r="AY41" s="1"/>
  <c r="AV41"/>
  <c r="AZ41" s="1"/>
  <c r="AS41"/>
  <c r="AR41"/>
  <c r="AT41" s="1"/>
  <c r="AQ41"/>
  <c r="AU41" s="1"/>
  <c r="AN41"/>
  <c r="GX41" s="1"/>
  <c r="AM41"/>
  <c r="AO41" s="1"/>
  <c r="AL41"/>
  <c r="GV41" s="1"/>
  <c r="HL41" s="1"/>
  <c r="HO41" s="1"/>
  <c r="AK41"/>
  <c r="AJ41"/>
  <c r="HK40"/>
  <c r="HF40"/>
  <c r="GS40"/>
  <c r="GR40"/>
  <c r="GT40" s="1"/>
  <c r="GQ40"/>
  <c r="GU40" s="1"/>
  <c r="GN40"/>
  <c r="GM40"/>
  <c r="GO40" s="1"/>
  <c r="GL40"/>
  <c r="GP40" s="1"/>
  <c r="GI40"/>
  <c r="GH40"/>
  <c r="GJ40" s="1"/>
  <c r="GG40"/>
  <c r="GK40" s="1"/>
  <c r="GD40"/>
  <c r="GC40"/>
  <c r="GE40" s="1"/>
  <c r="GB40"/>
  <c r="GF40" s="1"/>
  <c r="FY40"/>
  <c r="FX40"/>
  <c r="FZ40" s="1"/>
  <c r="FW40"/>
  <c r="GA40" s="1"/>
  <c r="FT40"/>
  <c r="FS40"/>
  <c r="FU40" s="1"/>
  <c r="FR40"/>
  <c r="FV40" s="1"/>
  <c r="FO40"/>
  <c r="FN40"/>
  <c r="FP40" s="1"/>
  <c r="FM40"/>
  <c r="FQ40" s="1"/>
  <c r="FJ40"/>
  <c r="FI40"/>
  <c r="FK40" s="1"/>
  <c r="FH40"/>
  <c r="FL40" s="1"/>
  <c r="FE40"/>
  <c r="FD40"/>
  <c r="FF40" s="1"/>
  <c r="FC40"/>
  <c r="FG40" s="1"/>
  <c r="EZ40"/>
  <c r="EY40"/>
  <c r="FA40" s="1"/>
  <c r="EX40"/>
  <c r="FB40" s="1"/>
  <c r="EU40"/>
  <c r="ET40"/>
  <c r="EV40" s="1"/>
  <c r="ES40"/>
  <c r="EW40" s="1"/>
  <c r="EP40"/>
  <c r="EO40"/>
  <c r="EQ40" s="1"/>
  <c r="EN40"/>
  <c r="ER40" s="1"/>
  <c r="EK40"/>
  <c r="EJ40"/>
  <c r="EL40" s="1"/>
  <c r="EI40"/>
  <c r="EM40" s="1"/>
  <c r="EF40"/>
  <c r="EE40"/>
  <c r="EG40" s="1"/>
  <c r="ED40"/>
  <c r="EH40" s="1"/>
  <c r="EA40"/>
  <c r="DZ40"/>
  <c r="EB40" s="1"/>
  <c r="DY40"/>
  <c r="EC40" s="1"/>
  <c r="DV40"/>
  <c r="DU40"/>
  <c r="DW40" s="1"/>
  <c r="DT40"/>
  <c r="DX40" s="1"/>
  <c r="DQ40"/>
  <c r="DP40"/>
  <c r="DR40" s="1"/>
  <c r="DO40"/>
  <c r="DS40" s="1"/>
  <c r="DL40"/>
  <c r="DK40"/>
  <c r="DM40" s="1"/>
  <c r="DJ40"/>
  <c r="DN40" s="1"/>
  <c r="DG40"/>
  <c r="DF40"/>
  <c r="DH40" s="1"/>
  <c r="DE40"/>
  <c r="DI40" s="1"/>
  <c r="DB40"/>
  <c r="DA40"/>
  <c r="DC40" s="1"/>
  <c r="CZ40"/>
  <c r="DD40" s="1"/>
  <c r="CW40"/>
  <c r="CV40"/>
  <c r="CX40" s="1"/>
  <c r="CU40"/>
  <c r="CY40" s="1"/>
  <c r="CR40"/>
  <c r="CQ40"/>
  <c r="CS40" s="1"/>
  <c r="CP40"/>
  <c r="CT40" s="1"/>
  <c r="CM40"/>
  <c r="CL40"/>
  <c r="CN40" s="1"/>
  <c r="CK40"/>
  <c r="CO40" s="1"/>
  <c r="CH40"/>
  <c r="CG40"/>
  <c r="CI40" s="1"/>
  <c r="CF40"/>
  <c r="CJ40" s="1"/>
  <c r="CC40"/>
  <c r="CB40"/>
  <c r="CD40" s="1"/>
  <c r="CA40"/>
  <c r="CE40" s="1"/>
  <c r="BX40"/>
  <c r="BW40"/>
  <c r="BV40"/>
  <c r="BR40"/>
  <c r="BQ40"/>
  <c r="BS40" s="1"/>
  <c r="BP40"/>
  <c r="BT40" s="1"/>
  <c r="BM40"/>
  <c r="BL40"/>
  <c r="BN40" s="1"/>
  <c r="BK40"/>
  <c r="BO40" s="1"/>
  <c r="BH40"/>
  <c r="BG40"/>
  <c r="BI40" s="1"/>
  <c r="BF40"/>
  <c r="BJ40" s="1"/>
  <c r="BC40"/>
  <c r="BB40"/>
  <c r="BD40" s="1"/>
  <c r="BA40"/>
  <c r="BE40" s="1"/>
  <c r="AX40"/>
  <c r="AW40"/>
  <c r="AY40" s="1"/>
  <c r="AV40"/>
  <c r="AZ40" s="1"/>
  <c r="AS40"/>
  <c r="AR40"/>
  <c r="AT40" s="1"/>
  <c r="AQ40"/>
  <c r="AU40" s="1"/>
  <c r="AN40"/>
  <c r="GX40" s="1"/>
  <c r="AM40"/>
  <c r="AO40" s="1"/>
  <c r="AL40"/>
  <c r="GV40" s="1"/>
  <c r="HL40" s="1"/>
  <c r="HO40" s="1"/>
  <c r="AK40"/>
  <c r="AJ40"/>
  <c r="HK39"/>
  <c r="HF39"/>
  <c r="GS39"/>
  <c r="GR39"/>
  <c r="GT39" s="1"/>
  <c r="GQ39"/>
  <c r="GU39" s="1"/>
  <c r="GN39"/>
  <c r="GM39"/>
  <c r="GO39" s="1"/>
  <c r="GL39"/>
  <c r="GP39" s="1"/>
  <c r="GI39"/>
  <c r="GH39"/>
  <c r="GJ39" s="1"/>
  <c r="GG39"/>
  <c r="GK39" s="1"/>
  <c r="GD39"/>
  <c r="GC39"/>
  <c r="GE39" s="1"/>
  <c r="GB39"/>
  <c r="GF39" s="1"/>
  <c r="FY39"/>
  <c r="FX39"/>
  <c r="FZ39" s="1"/>
  <c r="FW39"/>
  <c r="GA39" s="1"/>
  <c r="FT39"/>
  <c r="FS39"/>
  <c r="FU39" s="1"/>
  <c r="FR39"/>
  <c r="FV39" s="1"/>
  <c r="FO39"/>
  <c r="FN39"/>
  <c r="FP39" s="1"/>
  <c r="FM39"/>
  <c r="FQ39" s="1"/>
  <c r="FJ39"/>
  <c r="FI39"/>
  <c r="FK39" s="1"/>
  <c r="FH39"/>
  <c r="FL39" s="1"/>
  <c r="FE39"/>
  <c r="FD39"/>
  <c r="FF39" s="1"/>
  <c r="FC39"/>
  <c r="FG39" s="1"/>
  <c r="EZ39"/>
  <c r="EY39"/>
  <c r="FA39" s="1"/>
  <c r="EX39"/>
  <c r="FB39" s="1"/>
  <c r="EU39"/>
  <c r="ET39"/>
  <c r="EV39" s="1"/>
  <c r="ES39"/>
  <c r="EW39" s="1"/>
  <c r="EP39"/>
  <c r="EO39"/>
  <c r="EQ39" s="1"/>
  <c r="EN39"/>
  <c r="ER39" s="1"/>
  <c r="EK39"/>
  <c r="EJ39"/>
  <c r="EL39" s="1"/>
  <c r="EI39"/>
  <c r="EM39" s="1"/>
  <c r="EF39"/>
  <c r="EE39"/>
  <c r="EG39" s="1"/>
  <c r="ED39"/>
  <c r="EH39" s="1"/>
  <c r="EA39"/>
  <c r="DZ39"/>
  <c r="EB39" s="1"/>
  <c r="DY39"/>
  <c r="EC39" s="1"/>
  <c r="DV39"/>
  <c r="DU39"/>
  <c r="DW39" s="1"/>
  <c r="DT39"/>
  <c r="DX39" s="1"/>
  <c r="DQ39"/>
  <c r="DP39"/>
  <c r="DR39" s="1"/>
  <c r="DO39"/>
  <c r="DS39" s="1"/>
  <c r="DL39"/>
  <c r="DK39"/>
  <c r="DM39" s="1"/>
  <c r="DJ39"/>
  <c r="DN39" s="1"/>
  <c r="DG39"/>
  <c r="DF39"/>
  <c r="DH39" s="1"/>
  <c r="DE39"/>
  <c r="DI39" s="1"/>
  <c r="DB39"/>
  <c r="DA39"/>
  <c r="DC39" s="1"/>
  <c r="CZ39"/>
  <c r="DD39" s="1"/>
  <c r="CW39"/>
  <c r="CV39"/>
  <c r="CX39" s="1"/>
  <c r="CU39"/>
  <c r="CY39" s="1"/>
  <c r="CR39"/>
  <c r="CQ39"/>
  <c r="CS39" s="1"/>
  <c r="CP39"/>
  <c r="CT39" s="1"/>
  <c r="CM39"/>
  <c r="CL39"/>
  <c r="CN39" s="1"/>
  <c r="CK39"/>
  <c r="CO39" s="1"/>
  <c r="CH39"/>
  <c r="CG39"/>
  <c r="CI39" s="1"/>
  <c r="CF39"/>
  <c r="CJ39" s="1"/>
  <c r="CC39"/>
  <c r="CB39"/>
  <c r="CD39" s="1"/>
  <c r="CA39"/>
  <c r="CE39" s="1"/>
  <c r="BX39"/>
  <c r="BW39"/>
  <c r="BV39"/>
  <c r="BR39"/>
  <c r="BQ39"/>
  <c r="BS39" s="1"/>
  <c r="BP39"/>
  <c r="BT39" s="1"/>
  <c r="BM39"/>
  <c r="BL39"/>
  <c r="BN39" s="1"/>
  <c r="BK39"/>
  <c r="BO39" s="1"/>
  <c r="BH39"/>
  <c r="BG39"/>
  <c r="BI39" s="1"/>
  <c r="BF39"/>
  <c r="BJ39" s="1"/>
  <c r="BC39"/>
  <c r="BB39"/>
  <c r="BD39" s="1"/>
  <c r="BA39"/>
  <c r="BE39" s="1"/>
  <c r="AX39"/>
  <c r="AW39"/>
  <c r="AY39" s="1"/>
  <c r="AV39"/>
  <c r="AZ39" s="1"/>
  <c r="AS39"/>
  <c r="AR39"/>
  <c r="AT39" s="1"/>
  <c r="AQ39"/>
  <c r="AU39" s="1"/>
  <c r="AN39"/>
  <c r="GX39" s="1"/>
  <c r="AM39"/>
  <c r="AO39" s="1"/>
  <c r="AL39"/>
  <c r="GV39" s="1"/>
  <c r="HL39" s="1"/>
  <c r="HO39" s="1"/>
  <c r="AK39"/>
  <c r="AJ39"/>
  <c r="HK38"/>
  <c r="HF38"/>
  <c r="GS38"/>
  <c r="GR38"/>
  <c r="GT38" s="1"/>
  <c r="GQ38"/>
  <c r="GU38" s="1"/>
  <c r="GN38"/>
  <c r="GM38"/>
  <c r="GO38" s="1"/>
  <c r="GL38"/>
  <c r="GP38" s="1"/>
  <c r="GI38"/>
  <c r="GH38"/>
  <c r="GJ38" s="1"/>
  <c r="GG38"/>
  <c r="GK38" s="1"/>
  <c r="GD38"/>
  <c r="GC38"/>
  <c r="GE38" s="1"/>
  <c r="GB38"/>
  <c r="GF38" s="1"/>
  <c r="FY38"/>
  <c r="FX38"/>
  <c r="FZ38" s="1"/>
  <c r="FW38"/>
  <c r="GA38" s="1"/>
  <c r="FT38"/>
  <c r="FS38"/>
  <c r="FU38" s="1"/>
  <c r="FR38"/>
  <c r="FV38" s="1"/>
  <c r="FO38"/>
  <c r="FN38"/>
  <c r="FP38" s="1"/>
  <c r="FM38"/>
  <c r="FQ38" s="1"/>
  <c r="FJ38"/>
  <c r="FI38"/>
  <c r="FK38" s="1"/>
  <c r="FH38"/>
  <c r="FL38" s="1"/>
  <c r="FE38"/>
  <c r="FD38"/>
  <c r="FF38" s="1"/>
  <c r="FC38"/>
  <c r="FG38" s="1"/>
  <c r="EZ38"/>
  <c r="EY38"/>
  <c r="FA38" s="1"/>
  <c r="EX38"/>
  <c r="FB38" s="1"/>
  <c r="EU38"/>
  <c r="ET38"/>
  <c r="EV38" s="1"/>
  <c r="ES38"/>
  <c r="EW38" s="1"/>
  <c r="EP38"/>
  <c r="EO38"/>
  <c r="EQ38" s="1"/>
  <c r="EN38"/>
  <c r="ER38" s="1"/>
  <c r="EK38"/>
  <c r="EJ38"/>
  <c r="EL38" s="1"/>
  <c r="EI38"/>
  <c r="EM38" s="1"/>
  <c r="EF38"/>
  <c r="EE38"/>
  <c r="EG38" s="1"/>
  <c r="ED38"/>
  <c r="EH38" s="1"/>
  <c r="EA38"/>
  <c r="DZ38"/>
  <c r="EB38" s="1"/>
  <c r="DY38"/>
  <c r="EC38" s="1"/>
  <c r="DV38"/>
  <c r="DU38"/>
  <c r="DW38" s="1"/>
  <c r="DT38"/>
  <c r="DX38" s="1"/>
  <c r="DQ38"/>
  <c r="DP38"/>
  <c r="DR38" s="1"/>
  <c r="DO38"/>
  <c r="DS38" s="1"/>
  <c r="DL38"/>
  <c r="DK38"/>
  <c r="DM38" s="1"/>
  <c r="DJ38"/>
  <c r="DN38" s="1"/>
  <c r="DG38"/>
  <c r="DF38"/>
  <c r="DH38" s="1"/>
  <c r="DE38"/>
  <c r="DI38" s="1"/>
  <c r="DB38"/>
  <c r="DA38"/>
  <c r="DC38" s="1"/>
  <c r="CZ38"/>
  <c r="DD38" s="1"/>
  <c r="CW38"/>
  <c r="CV38"/>
  <c r="CX38" s="1"/>
  <c r="CU38"/>
  <c r="CY38" s="1"/>
  <c r="CR38"/>
  <c r="CQ38"/>
  <c r="CS38" s="1"/>
  <c r="CP38"/>
  <c r="CT38" s="1"/>
  <c r="CM38"/>
  <c r="CL38"/>
  <c r="CN38" s="1"/>
  <c r="CK38"/>
  <c r="CO38" s="1"/>
  <c r="CH38"/>
  <c r="CG38"/>
  <c r="CI38" s="1"/>
  <c r="CF38"/>
  <c r="CJ38" s="1"/>
  <c r="CC38"/>
  <c r="CB38"/>
  <c r="CD38" s="1"/>
  <c r="CA38"/>
  <c r="CE38" s="1"/>
  <c r="BX38"/>
  <c r="BW38"/>
  <c r="BV38"/>
  <c r="BR38"/>
  <c r="BQ38"/>
  <c r="BS38" s="1"/>
  <c r="BP38"/>
  <c r="BT38" s="1"/>
  <c r="BM38"/>
  <c r="BL38"/>
  <c r="BN38" s="1"/>
  <c r="BK38"/>
  <c r="BO38" s="1"/>
  <c r="BH38"/>
  <c r="BG38"/>
  <c r="BI38" s="1"/>
  <c r="BF38"/>
  <c r="BJ38" s="1"/>
  <c r="BC38"/>
  <c r="BB38"/>
  <c r="BD38" s="1"/>
  <c r="BA38"/>
  <c r="BE38" s="1"/>
  <c r="AX38"/>
  <c r="AW38"/>
  <c r="AY38" s="1"/>
  <c r="AV38"/>
  <c r="AZ38" s="1"/>
  <c r="AS38"/>
  <c r="AR38"/>
  <c r="AT38" s="1"/>
  <c r="AQ38"/>
  <c r="AU38" s="1"/>
  <c r="AN38"/>
  <c r="GX38" s="1"/>
  <c r="AM38"/>
  <c r="AO38" s="1"/>
  <c r="AL38"/>
  <c r="GV38" s="1"/>
  <c r="HL38" s="1"/>
  <c r="HO38" s="1"/>
  <c r="AK38"/>
  <c r="AJ38"/>
  <c r="HK37"/>
  <c r="HF37"/>
  <c r="GS37"/>
  <c r="GR37"/>
  <c r="GT37" s="1"/>
  <c r="GQ37"/>
  <c r="GU37" s="1"/>
  <c r="GN37"/>
  <c r="GM37"/>
  <c r="GO37" s="1"/>
  <c r="GL37"/>
  <c r="GP37" s="1"/>
  <c r="GI37"/>
  <c r="GH37"/>
  <c r="GJ37" s="1"/>
  <c r="GG37"/>
  <c r="GK37" s="1"/>
  <c r="GD37"/>
  <c r="GC37"/>
  <c r="GE37" s="1"/>
  <c r="GB37"/>
  <c r="GF37" s="1"/>
  <c r="FY37"/>
  <c r="FX37"/>
  <c r="FZ37" s="1"/>
  <c r="FW37"/>
  <c r="GA37" s="1"/>
  <c r="FT37"/>
  <c r="FS37"/>
  <c r="FU37" s="1"/>
  <c r="FR37"/>
  <c r="FV37" s="1"/>
  <c r="FO37"/>
  <c r="FN37"/>
  <c r="FP37" s="1"/>
  <c r="FM37"/>
  <c r="FQ37" s="1"/>
  <c r="FJ37"/>
  <c r="FI37"/>
  <c r="FK37" s="1"/>
  <c r="FH37"/>
  <c r="FL37" s="1"/>
  <c r="FE37"/>
  <c r="FD37"/>
  <c r="FF37" s="1"/>
  <c r="FC37"/>
  <c r="FG37" s="1"/>
  <c r="EZ37"/>
  <c r="EY37"/>
  <c r="FA37" s="1"/>
  <c r="EX37"/>
  <c r="FB37" s="1"/>
  <c r="EU37"/>
  <c r="ET37"/>
  <c r="EV37" s="1"/>
  <c r="ES37"/>
  <c r="EW37" s="1"/>
  <c r="EP37"/>
  <c r="EO37"/>
  <c r="EQ37" s="1"/>
  <c r="EN37"/>
  <c r="ER37" s="1"/>
  <c r="EK37"/>
  <c r="EJ37"/>
  <c r="EL37" s="1"/>
  <c r="EI37"/>
  <c r="EM37" s="1"/>
  <c r="EF37"/>
  <c r="EE37"/>
  <c r="EG37" s="1"/>
  <c r="ED37"/>
  <c r="EH37" s="1"/>
  <c r="EA37"/>
  <c r="DZ37"/>
  <c r="EB37" s="1"/>
  <c r="DY37"/>
  <c r="EC37" s="1"/>
  <c r="DV37"/>
  <c r="DU37"/>
  <c r="DW37" s="1"/>
  <c r="DT37"/>
  <c r="DX37" s="1"/>
  <c r="DQ37"/>
  <c r="DP37"/>
  <c r="DR37" s="1"/>
  <c r="DO37"/>
  <c r="DS37" s="1"/>
  <c r="DL37"/>
  <c r="DK37"/>
  <c r="DM37" s="1"/>
  <c r="DJ37"/>
  <c r="DN37" s="1"/>
  <c r="DG37"/>
  <c r="DF37"/>
  <c r="DH37" s="1"/>
  <c r="DE37"/>
  <c r="DI37" s="1"/>
  <c r="DB37"/>
  <c r="DA37"/>
  <c r="DC37" s="1"/>
  <c r="CZ37"/>
  <c r="DD37" s="1"/>
  <c r="CW37"/>
  <c r="CV37"/>
  <c r="CX37" s="1"/>
  <c r="CU37"/>
  <c r="CY37" s="1"/>
  <c r="CR37"/>
  <c r="CQ37"/>
  <c r="CS37" s="1"/>
  <c r="CP37"/>
  <c r="CT37" s="1"/>
  <c r="CM37"/>
  <c r="CL37"/>
  <c r="CN37" s="1"/>
  <c r="CK37"/>
  <c r="CO37" s="1"/>
  <c r="CH37"/>
  <c r="CG37"/>
  <c r="CI37" s="1"/>
  <c r="CF37"/>
  <c r="CJ37" s="1"/>
  <c r="CC37"/>
  <c r="CB37"/>
  <c r="CD37" s="1"/>
  <c r="CA37"/>
  <c r="CE37" s="1"/>
  <c r="BX37"/>
  <c r="BW37"/>
  <c r="BV37"/>
  <c r="BR37"/>
  <c r="BQ37"/>
  <c r="BS37" s="1"/>
  <c r="BP37"/>
  <c r="BT37" s="1"/>
  <c r="BM37"/>
  <c r="BL37"/>
  <c r="BN37" s="1"/>
  <c r="BK37"/>
  <c r="BO37" s="1"/>
  <c r="BH37"/>
  <c r="BG37"/>
  <c r="BI37" s="1"/>
  <c r="BF37"/>
  <c r="BJ37" s="1"/>
  <c r="BC37"/>
  <c r="BB37"/>
  <c r="BD37" s="1"/>
  <c r="BA37"/>
  <c r="BE37" s="1"/>
  <c r="AX37"/>
  <c r="AW37"/>
  <c r="AY37" s="1"/>
  <c r="AV37"/>
  <c r="AZ37" s="1"/>
  <c r="AS37"/>
  <c r="AR37"/>
  <c r="AT37" s="1"/>
  <c r="AQ37"/>
  <c r="AU37" s="1"/>
  <c r="AN37"/>
  <c r="GX37" s="1"/>
  <c r="AM37"/>
  <c r="AO37" s="1"/>
  <c r="AL37"/>
  <c r="GV37" s="1"/>
  <c r="HL37" s="1"/>
  <c r="HO37" s="1"/>
  <c r="AK37"/>
  <c r="AJ37"/>
  <c r="HK36"/>
  <c r="HF36"/>
  <c r="GS36"/>
  <c r="GR36"/>
  <c r="GT36" s="1"/>
  <c r="GQ36"/>
  <c r="GU36" s="1"/>
  <c r="GN36"/>
  <c r="GM36"/>
  <c r="GO36" s="1"/>
  <c r="GL36"/>
  <c r="GP36" s="1"/>
  <c r="GI36"/>
  <c r="GH36"/>
  <c r="GJ36" s="1"/>
  <c r="GG36"/>
  <c r="GK36" s="1"/>
  <c r="GD36"/>
  <c r="GC36"/>
  <c r="GE36" s="1"/>
  <c r="GB36"/>
  <c r="GF36" s="1"/>
  <c r="FY36"/>
  <c r="FX36"/>
  <c r="FZ36" s="1"/>
  <c r="FW36"/>
  <c r="GA36" s="1"/>
  <c r="FT36"/>
  <c r="FS36"/>
  <c r="FU36" s="1"/>
  <c r="FR36"/>
  <c r="FV36" s="1"/>
  <c r="FO36"/>
  <c r="FN36"/>
  <c r="FP36" s="1"/>
  <c r="FM36"/>
  <c r="FQ36" s="1"/>
  <c r="FJ36"/>
  <c r="FI36"/>
  <c r="FK36" s="1"/>
  <c r="FH36"/>
  <c r="FL36" s="1"/>
  <c r="FE36"/>
  <c r="FD36"/>
  <c r="FF36" s="1"/>
  <c r="FC36"/>
  <c r="FG36" s="1"/>
  <c r="EZ36"/>
  <c r="EY36"/>
  <c r="FA36" s="1"/>
  <c r="EX36"/>
  <c r="FB36" s="1"/>
  <c r="EU36"/>
  <c r="ET36"/>
  <c r="EV36" s="1"/>
  <c r="ES36"/>
  <c r="EW36" s="1"/>
  <c r="EP36"/>
  <c r="EO36"/>
  <c r="EQ36" s="1"/>
  <c r="EN36"/>
  <c r="ER36" s="1"/>
  <c r="EK36"/>
  <c r="EJ36"/>
  <c r="EL36" s="1"/>
  <c r="EI36"/>
  <c r="EM36" s="1"/>
  <c r="EF36"/>
  <c r="EE36"/>
  <c r="EG36" s="1"/>
  <c r="ED36"/>
  <c r="EH36" s="1"/>
  <c r="EA36"/>
  <c r="DZ36"/>
  <c r="EB36" s="1"/>
  <c r="DY36"/>
  <c r="EC36" s="1"/>
  <c r="DV36"/>
  <c r="DU36"/>
  <c r="DW36" s="1"/>
  <c r="DT36"/>
  <c r="DX36" s="1"/>
  <c r="DQ36"/>
  <c r="DP36"/>
  <c r="DR36" s="1"/>
  <c r="DO36"/>
  <c r="DS36" s="1"/>
  <c r="DL36"/>
  <c r="DK36"/>
  <c r="DM36" s="1"/>
  <c r="DJ36"/>
  <c r="DN36" s="1"/>
  <c r="DG36"/>
  <c r="DF36"/>
  <c r="DH36" s="1"/>
  <c r="DE36"/>
  <c r="DI36" s="1"/>
  <c r="DB36"/>
  <c r="DA36"/>
  <c r="DC36" s="1"/>
  <c r="CZ36"/>
  <c r="DD36" s="1"/>
  <c r="CW36"/>
  <c r="CV36"/>
  <c r="CX36" s="1"/>
  <c r="CU36"/>
  <c r="CY36" s="1"/>
  <c r="CR36"/>
  <c r="CQ36"/>
  <c r="CS36" s="1"/>
  <c r="CP36"/>
  <c r="CT36" s="1"/>
  <c r="CM36"/>
  <c r="CL36"/>
  <c r="CN36" s="1"/>
  <c r="CK36"/>
  <c r="CO36" s="1"/>
  <c r="CH36"/>
  <c r="CG36"/>
  <c r="CI36" s="1"/>
  <c r="CF36"/>
  <c r="CJ36" s="1"/>
  <c r="CC36"/>
  <c r="CB36"/>
  <c r="CD36" s="1"/>
  <c r="CA36"/>
  <c r="CE36" s="1"/>
  <c r="BX36"/>
  <c r="BW36"/>
  <c r="BV36"/>
  <c r="BR36"/>
  <c r="BQ36"/>
  <c r="BS36" s="1"/>
  <c r="BP36"/>
  <c r="BT36" s="1"/>
  <c r="BM36"/>
  <c r="BL36"/>
  <c r="BN36" s="1"/>
  <c r="BK36"/>
  <c r="BO36" s="1"/>
  <c r="BH36"/>
  <c r="BG36"/>
  <c r="BI36" s="1"/>
  <c r="BF36"/>
  <c r="BJ36" s="1"/>
  <c r="BC36"/>
  <c r="BB36"/>
  <c r="BD36" s="1"/>
  <c r="BA36"/>
  <c r="BE36" s="1"/>
  <c r="AX36"/>
  <c r="AW36"/>
  <c r="AY36" s="1"/>
  <c r="AV36"/>
  <c r="AZ36" s="1"/>
  <c r="AS36"/>
  <c r="AR36"/>
  <c r="AT36" s="1"/>
  <c r="AQ36"/>
  <c r="AU36" s="1"/>
  <c r="AN36"/>
  <c r="GX36" s="1"/>
  <c r="AM36"/>
  <c r="AO36" s="1"/>
  <c r="AL36"/>
  <c r="GV36" s="1"/>
  <c r="HL36" s="1"/>
  <c r="HO36" s="1"/>
  <c r="AK36"/>
  <c r="AJ36"/>
  <c r="HK35"/>
  <c r="HF35"/>
  <c r="GS35"/>
  <c r="GR35"/>
  <c r="GT35" s="1"/>
  <c r="GQ35"/>
  <c r="GU35" s="1"/>
  <c r="GN35"/>
  <c r="GM35"/>
  <c r="GO35" s="1"/>
  <c r="GL35"/>
  <c r="GP35" s="1"/>
  <c r="GI35"/>
  <c r="GH35"/>
  <c r="GJ35" s="1"/>
  <c r="GG35"/>
  <c r="GK35" s="1"/>
  <c r="GD35"/>
  <c r="GC35"/>
  <c r="GE35" s="1"/>
  <c r="GB35"/>
  <c r="GF35" s="1"/>
  <c r="FY35"/>
  <c r="FX35"/>
  <c r="FZ35" s="1"/>
  <c r="FW35"/>
  <c r="GA35" s="1"/>
  <c r="FT35"/>
  <c r="FS35"/>
  <c r="FU35" s="1"/>
  <c r="FR35"/>
  <c r="FV35" s="1"/>
  <c r="FO35"/>
  <c r="FN35"/>
  <c r="FP35" s="1"/>
  <c r="FM35"/>
  <c r="FQ35" s="1"/>
  <c r="FJ35"/>
  <c r="FI35"/>
  <c r="FK35" s="1"/>
  <c r="FH35"/>
  <c r="FL35" s="1"/>
  <c r="FE35"/>
  <c r="FD35"/>
  <c r="FF35" s="1"/>
  <c r="FC35"/>
  <c r="FG35" s="1"/>
  <c r="EZ35"/>
  <c r="EY35"/>
  <c r="FA35" s="1"/>
  <c r="EX35"/>
  <c r="FB35" s="1"/>
  <c r="EU35"/>
  <c r="ET35"/>
  <c r="EV35" s="1"/>
  <c r="ES35"/>
  <c r="EW35" s="1"/>
  <c r="EP35"/>
  <c r="EO35"/>
  <c r="EQ35" s="1"/>
  <c r="EN35"/>
  <c r="ER35" s="1"/>
  <c r="EK35"/>
  <c r="EJ35"/>
  <c r="EL35" s="1"/>
  <c r="EI35"/>
  <c r="EM35" s="1"/>
  <c r="EF35"/>
  <c r="EE35"/>
  <c r="EG35" s="1"/>
  <c r="ED35"/>
  <c r="EH35" s="1"/>
  <c r="EA35"/>
  <c r="DZ35"/>
  <c r="EB35" s="1"/>
  <c r="DY35"/>
  <c r="EC35" s="1"/>
  <c r="DV35"/>
  <c r="DU35"/>
  <c r="DW35" s="1"/>
  <c r="DT35"/>
  <c r="DX35" s="1"/>
  <c r="DQ35"/>
  <c r="DP35"/>
  <c r="DR35" s="1"/>
  <c r="DO35"/>
  <c r="DS35" s="1"/>
  <c r="DL35"/>
  <c r="DK35"/>
  <c r="DM35" s="1"/>
  <c r="DJ35"/>
  <c r="DN35" s="1"/>
  <c r="DG35"/>
  <c r="DF35"/>
  <c r="DH35" s="1"/>
  <c r="DE35"/>
  <c r="DI35" s="1"/>
  <c r="DB35"/>
  <c r="DA35"/>
  <c r="DC35" s="1"/>
  <c r="CZ35"/>
  <c r="DD35" s="1"/>
  <c r="CW35"/>
  <c r="CV35"/>
  <c r="CX35" s="1"/>
  <c r="CU35"/>
  <c r="CY35" s="1"/>
  <c r="CR35"/>
  <c r="CQ35"/>
  <c r="CS35" s="1"/>
  <c r="CP35"/>
  <c r="CT35" s="1"/>
  <c r="CM35"/>
  <c r="CL35"/>
  <c r="CN35" s="1"/>
  <c r="CK35"/>
  <c r="CO35" s="1"/>
  <c r="CH35"/>
  <c r="CG35"/>
  <c r="CI35" s="1"/>
  <c r="CF35"/>
  <c r="CJ35" s="1"/>
  <c r="CC35"/>
  <c r="CB35"/>
  <c r="CD35" s="1"/>
  <c r="CA35"/>
  <c r="CE35" s="1"/>
  <c r="BX35"/>
  <c r="BW35"/>
  <c r="BV35"/>
  <c r="BR35"/>
  <c r="BQ35"/>
  <c r="BS35" s="1"/>
  <c r="BP35"/>
  <c r="BT35" s="1"/>
  <c r="BM35"/>
  <c r="BL35"/>
  <c r="BN35" s="1"/>
  <c r="BK35"/>
  <c r="BO35" s="1"/>
  <c r="BH35"/>
  <c r="BG35"/>
  <c r="BI35" s="1"/>
  <c r="BF35"/>
  <c r="BJ35" s="1"/>
  <c r="BC35"/>
  <c r="BB35"/>
  <c r="BD35" s="1"/>
  <c r="BA35"/>
  <c r="BE35" s="1"/>
  <c r="AX35"/>
  <c r="AW35"/>
  <c r="AY35" s="1"/>
  <c r="AV35"/>
  <c r="AZ35" s="1"/>
  <c r="AS35"/>
  <c r="AR35"/>
  <c r="AT35" s="1"/>
  <c r="AQ35"/>
  <c r="AU35" s="1"/>
  <c r="AN35"/>
  <c r="GX35" s="1"/>
  <c r="AM35"/>
  <c r="AO35" s="1"/>
  <c r="AL35"/>
  <c r="GV35" s="1"/>
  <c r="HL35" s="1"/>
  <c r="HO35" s="1"/>
  <c r="AK35"/>
  <c r="AJ35"/>
  <c r="HK34"/>
  <c r="HF34"/>
  <c r="GS34"/>
  <c r="GR34"/>
  <c r="GT34" s="1"/>
  <c r="GQ34"/>
  <c r="GU34" s="1"/>
  <c r="GN34"/>
  <c r="GM34"/>
  <c r="GO34" s="1"/>
  <c r="GL34"/>
  <c r="GP34" s="1"/>
  <c r="GI34"/>
  <c r="GH34"/>
  <c r="GJ34" s="1"/>
  <c r="GG34"/>
  <c r="GK34" s="1"/>
  <c r="GD34"/>
  <c r="GC34"/>
  <c r="GE34" s="1"/>
  <c r="GB34"/>
  <c r="GF34" s="1"/>
  <c r="FY34"/>
  <c r="FX34"/>
  <c r="FZ34" s="1"/>
  <c r="FW34"/>
  <c r="GA34" s="1"/>
  <c r="FT34"/>
  <c r="FS34"/>
  <c r="FU34" s="1"/>
  <c r="FR34"/>
  <c r="FV34" s="1"/>
  <c r="FO34"/>
  <c r="FN34"/>
  <c r="FP34" s="1"/>
  <c r="FM34"/>
  <c r="FQ34" s="1"/>
  <c r="FJ34"/>
  <c r="FI34"/>
  <c r="FK34" s="1"/>
  <c r="FH34"/>
  <c r="FL34" s="1"/>
  <c r="FE34"/>
  <c r="FD34"/>
  <c r="FF34" s="1"/>
  <c r="FC34"/>
  <c r="FG34" s="1"/>
  <c r="EZ34"/>
  <c r="EY34"/>
  <c r="FA34" s="1"/>
  <c r="EX34"/>
  <c r="FB34" s="1"/>
  <c r="EU34"/>
  <c r="ET34"/>
  <c r="EV34" s="1"/>
  <c r="ES34"/>
  <c r="EW34" s="1"/>
  <c r="EP34"/>
  <c r="EO34"/>
  <c r="EQ34" s="1"/>
  <c r="EN34"/>
  <c r="ER34" s="1"/>
  <c r="EK34"/>
  <c r="EJ34"/>
  <c r="EL34" s="1"/>
  <c r="EI34"/>
  <c r="EM34" s="1"/>
  <c r="EF34"/>
  <c r="EE34"/>
  <c r="EG34" s="1"/>
  <c r="ED34"/>
  <c r="EH34" s="1"/>
  <c r="EA34"/>
  <c r="DZ34"/>
  <c r="EB34" s="1"/>
  <c r="DY34"/>
  <c r="EC34" s="1"/>
  <c r="DV34"/>
  <c r="DU34"/>
  <c r="DW34" s="1"/>
  <c r="DT34"/>
  <c r="DX34" s="1"/>
  <c r="DQ34"/>
  <c r="DP34"/>
  <c r="DR34" s="1"/>
  <c r="DO34"/>
  <c r="DS34" s="1"/>
  <c r="DL34"/>
  <c r="DK34"/>
  <c r="DM34" s="1"/>
  <c r="DJ34"/>
  <c r="DN34" s="1"/>
  <c r="DG34"/>
  <c r="DF34"/>
  <c r="DH34" s="1"/>
  <c r="DE34"/>
  <c r="DI34" s="1"/>
  <c r="DB34"/>
  <c r="DA34"/>
  <c r="DC34" s="1"/>
  <c r="CZ34"/>
  <c r="DD34" s="1"/>
  <c r="CW34"/>
  <c r="CV34"/>
  <c r="CX34" s="1"/>
  <c r="CU34"/>
  <c r="CY34" s="1"/>
  <c r="CR34"/>
  <c r="CQ34"/>
  <c r="CS34" s="1"/>
  <c r="CP34"/>
  <c r="CT34" s="1"/>
  <c r="CM34"/>
  <c r="CL34"/>
  <c r="CN34" s="1"/>
  <c r="CK34"/>
  <c r="CO34" s="1"/>
  <c r="CH34"/>
  <c r="CG34"/>
  <c r="CI34" s="1"/>
  <c r="CF34"/>
  <c r="CJ34" s="1"/>
  <c r="CC34"/>
  <c r="CB34"/>
  <c r="CD34" s="1"/>
  <c r="CA34"/>
  <c r="CE34" s="1"/>
  <c r="BX34"/>
  <c r="BW34"/>
  <c r="BV34"/>
  <c r="BR34"/>
  <c r="BQ34"/>
  <c r="BS34" s="1"/>
  <c r="BP34"/>
  <c r="BT34" s="1"/>
  <c r="BM34"/>
  <c r="BL34"/>
  <c r="BN34" s="1"/>
  <c r="BK34"/>
  <c r="BO34" s="1"/>
  <c r="BH34"/>
  <c r="BG34"/>
  <c r="BI34" s="1"/>
  <c r="BF34"/>
  <c r="BJ34" s="1"/>
  <c r="BC34"/>
  <c r="BB34"/>
  <c r="BD34" s="1"/>
  <c r="BA34"/>
  <c r="BE34" s="1"/>
  <c r="AX34"/>
  <c r="AW34"/>
  <c r="AY34" s="1"/>
  <c r="AV34"/>
  <c r="AZ34" s="1"/>
  <c r="AS34"/>
  <c r="AR34"/>
  <c r="AT34" s="1"/>
  <c r="AQ34"/>
  <c r="AU34" s="1"/>
  <c r="AN34"/>
  <c r="GX34" s="1"/>
  <c r="AM34"/>
  <c r="AO34" s="1"/>
  <c r="AL34"/>
  <c r="GV34" s="1"/>
  <c r="HL34" s="1"/>
  <c r="HO34" s="1"/>
  <c r="AK34"/>
  <c r="AJ34"/>
  <c r="HK33"/>
  <c r="HF33"/>
  <c r="GS33"/>
  <c r="GR33"/>
  <c r="GT33" s="1"/>
  <c r="GQ33"/>
  <c r="GU33" s="1"/>
  <c r="GN33"/>
  <c r="GM33"/>
  <c r="GO33" s="1"/>
  <c r="GL33"/>
  <c r="GP33" s="1"/>
  <c r="GI33"/>
  <c r="GH33"/>
  <c r="GJ33" s="1"/>
  <c r="GG33"/>
  <c r="GK33" s="1"/>
  <c r="GD33"/>
  <c r="GC33"/>
  <c r="GE33" s="1"/>
  <c r="GB33"/>
  <c r="GF33" s="1"/>
  <c r="FY33"/>
  <c r="FX33"/>
  <c r="FZ33" s="1"/>
  <c r="FW33"/>
  <c r="GA33" s="1"/>
  <c r="FT33"/>
  <c r="FS33"/>
  <c r="FU33" s="1"/>
  <c r="FR33"/>
  <c r="FV33" s="1"/>
  <c r="FO33"/>
  <c r="FN33"/>
  <c r="FP33" s="1"/>
  <c r="FM33"/>
  <c r="FQ33" s="1"/>
  <c r="FJ33"/>
  <c r="FI33"/>
  <c r="FK33" s="1"/>
  <c r="FH33"/>
  <c r="FL33" s="1"/>
  <c r="FE33"/>
  <c r="FD33"/>
  <c r="FF33" s="1"/>
  <c r="FC33"/>
  <c r="FG33" s="1"/>
  <c r="EZ33"/>
  <c r="EY33"/>
  <c r="FA33" s="1"/>
  <c r="EX33"/>
  <c r="FB33" s="1"/>
  <c r="EU33"/>
  <c r="ET33"/>
  <c r="EV33" s="1"/>
  <c r="ES33"/>
  <c r="EW33" s="1"/>
  <c r="EP33"/>
  <c r="EO33"/>
  <c r="EQ33" s="1"/>
  <c r="EN33"/>
  <c r="ER33" s="1"/>
  <c r="EK33"/>
  <c r="EJ33"/>
  <c r="EL33" s="1"/>
  <c r="EI33"/>
  <c r="EM33" s="1"/>
  <c r="EF33"/>
  <c r="EE33"/>
  <c r="EG33" s="1"/>
  <c r="ED33"/>
  <c r="EH33" s="1"/>
  <c r="EA33"/>
  <c r="DZ33"/>
  <c r="EB33" s="1"/>
  <c r="DY33"/>
  <c r="EC33" s="1"/>
  <c r="DV33"/>
  <c r="DU33"/>
  <c r="DW33" s="1"/>
  <c r="DT33"/>
  <c r="DX33" s="1"/>
  <c r="DQ33"/>
  <c r="DP33"/>
  <c r="DR33" s="1"/>
  <c r="DO33"/>
  <c r="DS33" s="1"/>
  <c r="DL33"/>
  <c r="DK33"/>
  <c r="DM33" s="1"/>
  <c r="DJ33"/>
  <c r="DN33" s="1"/>
  <c r="DG33"/>
  <c r="DF33"/>
  <c r="DH33" s="1"/>
  <c r="DE33"/>
  <c r="DI33" s="1"/>
  <c r="DB33"/>
  <c r="DA33"/>
  <c r="DC33" s="1"/>
  <c r="CZ33"/>
  <c r="DD33" s="1"/>
  <c r="CW33"/>
  <c r="CV33"/>
  <c r="CX33" s="1"/>
  <c r="CU33"/>
  <c r="CY33" s="1"/>
  <c r="CR33"/>
  <c r="CQ33"/>
  <c r="CS33" s="1"/>
  <c r="CP33"/>
  <c r="CT33" s="1"/>
  <c r="CM33"/>
  <c r="CL33"/>
  <c r="CN33" s="1"/>
  <c r="CK33"/>
  <c r="CO33" s="1"/>
  <c r="CH33"/>
  <c r="CG33"/>
  <c r="CI33" s="1"/>
  <c r="CF33"/>
  <c r="CJ33" s="1"/>
  <c r="CC33"/>
  <c r="CB33"/>
  <c r="CD33" s="1"/>
  <c r="CA33"/>
  <c r="CE33" s="1"/>
  <c r="BX33"/>
  <c r="BW33"/>
  <c r="BV33"/>
  <c r="BR33"/>
  <c r="BQ33"/>
  <c r="BS33" s="1"/>
  <c r="BP33"/>
  <c r="BT33" s="1"/>
  <c r="BM33"/>
  <c r="BL33"/>
  <c r="BN33" s="1"/>
  <c r="BK33"/>
  <c r="BO33" s="1"/>
  <c r="BH33"/>
  <c r="BG33"/>
  <c r="BI33" s="1"/>
  <c r="BF33"/>
  <c r="BJ33" s="1"/>
  <c r="BC33"/>
  <c r="BB33"/>
  <c r="BD33" s="1"/>
  <c r="BA33"/>
  <c r="BE33" s="1"/>
  <c r="AX33"/>
  <c r="AW33"/>
  <c r="AY33" s="1"/>
  <c r="AV33"/>
  <c r="AZ33" s="1"/>
  <c r="AS33"/>
  <c r="AR33"/>
  <c r="AT33" s="1"/>
  <c r="AQ33"/>
  <c r="AU33" s="1"/>
  <c r="AN33"/>
  <c r="GX33" s="1"/>
  <c r="AM33"/>
  <c r="AO33" s="1"/>
  <c r="AL33"/>
  <c r="GV33" s="1"/>
  <c r="HL33" s="1"/>
  <c r="HO33" s="1"/>
  <c r="AK33"/>
  <c r="AJ33"/>
  <c r="HK32"/>
  <c r="HF32"/>
  <c r="GS32"/>
  <c r="GR32"/>
  <c r="GT32" s="1"/>
  <c r="GQ32"/>
  <c r="GU32" s="1"/>
  <c r="GN32"/>
  <c r="GM32"/>
  <c r="GO32" s="1"/>
  <c r="GL32"/>
  <c r="GP32" s="1"/>
  <c r="GI32"/>
  <c r="GH32"/>
  <c r="GJ32" s="1"/>
  <c r="GG32"/>
  <c r="GK32" s="1"/>
  <c r="GD32"/>
  <c r="GC32"/>
  <c r="GE32" s="1"/>
  <c r="GB32"/>
  <c r="GF32" s="1"/>
  <c r="FY32"/>
  <c r="FX32"/>
  <c r="FZ32" s="1"/>
  <c r="FW32"/>
  <c r="GA32" s="1"/>
  <c r="FT32"/>
  <c r="FS32"/>
  <c r="FU32" s="1"/>
  <c r="FR32"/>
  <c r="FV32" s="1"/>
  <c r="FO32"/>
  <c r="FN32"/>
  <c r="FP32" s="1"/>
  <c r="FM32"/>
  <c r="FQ32" s="1"/>
  <c r="FJ32"/>
  <c r="FI32"/>
  <c r="FK32" s="1"/>
  <c r="FH32"/>
  <c r="FL32" s="1"/>
  <c r="FE32"/>
  <c r="FD32"/>
  <c r="FF32" s="1"/>
  <c r="FC32"/>
  <c r="FG32" s="1"/>
  <c r="EZ32"/>
  <c r="EY32"/>
  <c r="FA32" s="1"/>
  <c r="EX32"/>
  <c r="FB32" s="1"/>
  <c r="EU32"/>
  <c r="ET32"/>
  <c r="EV32" s="1"/>
  <c r="ES32"/>
  <c r="EW32" s="1"/>
  <c r="EP32"/>
  <c r="EO32"/>
  <c r="EQ32" s="1"/>
  <c r="EN32"/>
  <c r="ER32" s="1"/>
  <c r="EK32"/>
  <c r="EJ32"/>
  <c r="EL32" s="1"/>
  <c r="EI32"/>
  <c r="EM32" s="1"/>
  <c r="EF32"/>
  <c r="EE32"/>
  <c r="EG32" s="1"/>
  <c r="ED32"/>
  <c r="EH32" s="1"/>
  <c r="EA32"/>
  <c r="DZ32"/>
  <c r="EB32" s="1"/>
  <c r="DY32"/>
  <c r="EC32" s="1"/>
  <c r="DV32"/>
  <c r="DU32"/>
  <c r="DW32" s="1"/>
  <c r="DT32"/>
  <c r="DX32" s="1"/>
  <c r="DQ32"/>
  <c r="DP32"/>
  <c r="DR32" s="1"/>
  <c r="DO32"/>
  <c r="DS32" s="1"/>
  <c r="DL32"/>
  <c r="DK32"/>
  <c r="DM32" s="1"/>
  <c r="DJ32"/>
  <c r="DN32" s="1"/>
  <c r="DG32"/>
  <c r="DF32"/>
  <c r="DH32" s="1"/>
  <c r="DE32"/>
  <c r="DI32" s="1"/>
  <c r="DB32"/>
  <c r="DA32"/>
  <c r="DC32" s="1"/>
  <c r="CZ32"/>
  <c r="DD32" s="1"/>
  <c r="CW32"/>
  <c r="CV32"/>
  <c r="CX32" s="1"/>
  <c r="CU32"/>
  <c r="CY32" s="1"/>
  <c r="CR32"/>
  <c r="CQ32"/>
  <c r="CS32" s="1"/>
  <c r="CP32"/>
  <c r="CT32" s="1"/>
  <c r="CM32"/>
  <c r="CL32"/>
  <c r="CN32" s="1"/>
  <c r="CK32"/>
  <c r="CO32" s="1"/>
  <c r="CH32"/>
  <c r="CG32"/>
  <c r="CI32" s="1"/>
  <c r="CF32"/>
  <c r="CJ32" s="1"/>
  <c r="CC32"/>
  <c r="CB32"/>
  <c r="CD32" s="1"/>
  <c r="CA32"/>
  <c r="CE32" s="1"/>
  <c r="BX32"/>
  <c r="BW32"/>
  <c r="BV32"/>
  <c r="BR32"/>
  <c r="BQ32"/>
  <c r="BS32" s="1"/>
  <c r="BP32"/>
  <c r="BT32" s="1"/>
  <c r="BM32"/>
  <c r="BL32"/>
  <c r="BN32" s="1"/>
  <c r="BK32"/>
  <c r="BO32" s="1"/>
  <c r="BH32"/>
  <c r="BG32"/>
  <c r="BI32" s="1"/>
  <c r="BF32"/>
  <c r="BJ32" s="1"/>
  <c r="BC32"/>
  <c r="BB32"/>
  <c r="BD32" s="1"/>
  <c r="BA32"/>
  <c r="AX32"/>
  <c r="AW32"/>
  <c r="AY32" s="1"/>
  <c r="AV32"/>
  <c r="AZ32" s="1"/>
  <c r="AS32"/>
  <c r="AR32"/>
  <c r="AT32" s="1"/>
  <c r="AQ32"/>
  <c r="AU32" s="1"/>
  <c r="AN32"/>
  <c r="GX32" s="1"/>
  <c r="AM32"/>
  <c r="AL32"/>
  <c r="GV32" s="1"/>
  <c r="HL32" s="1"/>
  <c r="HO32" s="1"/>
  <c r="AK32"/>
  <c r="AJ32"/>
  <c r="HK31"/>
  <c r="HF31"/>
  <c r="GS31"/>
  <c r="GR31"/>
  <c r="GT31" s="1"/>
  <c r="GQ31"/>
  <c r="GU31" s="1"/>
  <c r="GN31"/>
  <c r="GM31"/>
  <c r="GO31" s="1"/>
  <c r="GL31"/>
  <c r="GP31" s="1"/>
  <c r="GI31"/>
  <c r="GH31"/>
  <c r="GJ31" s="1"/>
  <c r="GG31"/>
  <c r="GK31" s="1"/>
  <c r="GD31"/>
  <c r="GC31"/>
  <c r="GE31" s="1"/>
  <c r="GB31"/>
  <c r="GF31" s="1"/>
  <c r="FY31"/>
  <c r="FX31"/>
  <c r="FZ31" s="1"/>
  <c r="FW31"/>
  <c r="GA31" s="1"/>
  <c r="FT31"/>
  <c r="FS31"/>
  <c r="FU31" s="1"/>
  <c r="FR31"/>
  <c r="FV31" s="1"/>
  <c r="FO31"/>
  <c r="FN31"/>
  <c r="FP31" s="1"/>
  <c r="FM31"/>
  <c r="FQ31" s="1"/>
  <c r="FJ31"/>
  <c r="FI31"/>
  <c r="FK31" s="1"/>
  <c r="FH31"/>
  <c r="FL31" s="1"/>
  <c r="FE31"/>
  <c r="FD31"/>
  <c r="FF31" s="1"/>
  <c r="FC31"/>
  <c r="FG31" s="1"/>
  <c r="EZ31"/>
  <c r="EY31"/>
  <c r="FA31" s="1"/>
  <c r="EX31"/>
  <c r="FB31" s="1"/>
  <c r="EU31"/>
  <c r="ET31"/>
  <c r="EV31" s="1"/>
  <c r="ES31"/>
  <c r="EW31" s="1"/>
  <c r="EP31"/>
  <c r="EO31"/>
  <c r="EQ31" s="1"/>
  <c r="EN31"/>
  <c r="ER31" s="1"/>
  <c r="EK31"/>
  <c r="EJ31"/>
  <c r="EL31" s="1"/>
  <c r="EI31"/>
  <c r="EM31" s="1"/>
  <c r="EF31"/>
  <c r="EE31"/>
  <c r="EG31" s="1"/>
  <c r="ED31"/>
  <c r="EH31" s="1"/>
  <c r="EA31"/>
  <c r="DZ31"/>
  <c r="EB31" s="1"/>
  <c r="DY31"/>
  <c r="EC31" s="1"/>
  <c r="DV31"/>
  <c r="DU31"/>
  <c r="DW31" s="1"/>
  <c r="DT31"/>
  <c r="DX31" s="1"/>
  <c r="DQ31"/>
  <c r="DP31"/>
  <c r="DR31" s="1"/>
  <c r="DO31"/>
  <c r="DS31" s="1"/>
  <c r="DL31"/>
  <c r="DK31"/>
  <c r="DM31" s="1"/>
  <c r="DJ31"/>
  <c r="DN31" s="1"/>
  <c r="DG31"/>
  <c r="DF31"/>
  <c r="DH31" s="1"/>
  <c r="DE31"/>
  <c r="DI31" s="1"/>
  <c r="DB31"/>
  <c r="DA31"/>
  <c r="DC31" s="1"/>
  <c r="CZ31"/>
  <c r="DD31" s="1"/>
  <c r="CW31"/>
  <c r="CV31"/>
  <c r="CX31" s="1"/>
  <c r="CU31"/>
  <c r="CY31" s="1"/>
  <c r="CR31"/>
  <c r="CQ31"/>
  <c r="CS31" s="1"/>
  <c r="CP31"/>
  <c r="CT31" s="1"/>
  <c r="CM31"/>
  <c r="CL31"/>
  <c r="CN31" s="1"/>
  <c r="CK31"/>
  <c r="CO31" s="1"/>
  <c r="CH31"/>
  <c r="CG31"/>
  <c r="CI31" s="1"/>
  <c r="CF31"/>
  <c r="CJ31" s="1"/>
  <c r="CC31"/>
  <c r="CB31"/>
  <c r="CD31" s="1"/>
  <c r="CA31"/>
  <c r="CE31" s="1"/>
  <c r="BX31"/>
  <c r="BW31"/>
  <c r="BV31"/>
  <c r="BR31"/>
  <c r="BQ31"/>
  <c r="BS31" s="1"/>
  <c r="BP31"/>
  <c r="BT31" s="1"/>
  <c r="BM31"/>
  <c r="BL31"/>
  <c r="BN31" s="1"/>
  <c r="BK31"/>
  <c r="BO31" s="1"/>
  <c r="BH31"/>
  <c r="BG31"/>
  <c r="BI31" s="1"/>
  <c r="BF31"/>
  <c r="BJ31" s="1"/>
  <c r="BC31"/>
  <c r="BB31"/>
  <c r="BD31" s="1"/>
  <c r="BA31"/>
  <c r="BE31" s="1"/>
  <c r="AX31"/>
  <c r="AW31"/>
  <c r="AY31" s="1"/>
  <c r="AV31"/>
  <c r="AZ31" s="1"/>
  <c r="AS31"/>
  <c r="AR31"/>
  <c r="AT31" s="1"/>
  <c r="AQ31"/>
  <c r="AU31" s="1"/>
  <c r="AN31"/>
  <c r="GX31" s="1"/>
  <c r="AM31"/>
  <c r="AO31" s="1"/>
  <c r="AL31"/>
  <c r="GV31" s="1"/>
  <c r="HL31" s="1"/>
  <c r="HO31" s="1"/>
  <c r="AK31"/>
  <c r="AJ31"/>
  <c r="HK30"/>
  <c r="HF30"/>
  <c r="GS30"/>
  <c r="GR30"/>
  <c r="GT30" s="1"/>
  <c r="GQ30"/>
  <c r="GU30" s="1"/>
  <c r="GN30"/>
  <c r="GM30"/>
  <c r="GO30" s="1"/>
  <c r="GL30"/>
  <c r="GP30" s="1"/>
  <c r="GI30"/>
  <c r="GH30"/>
  <c r="GJ30" s="1"/>
  <c r="GG30"/>
  <c r="GK30" s="1"/>
  <c r="GD30"/>
  <c r="GC30"/>
  <c r="GE30" s="1"/>
  <c r="GB30"/>
  <c r="GF30" s="1"/>
  <c r="FY30"/>
  <c r="FX30"/>
  <c r="FZ30" s="1"/>
  <c r="FW30"/>
  <c r="GA30" s="1"/>
  <c r="FT30"/>
  <c r="FS30"/>
  <c r="FU30" s="1"/>
  <c r="FR30"/>
  <c r="FV30" s="1"/>
  <c r="FO30"/>
  <c r="FN30"/>
  <c r="FP30" s="1"/>
  <c r="FM30"/>
  <c r="FQ30" s="1"/>
  <c r="FJ30"/>
  <c r="FI30"/>
  <c r="FK30" s="1"/>
  <c r="FH30"/>
  <c r="FL30" s="1"/>
  <c r="FE30"/>
  <c r="FD30"/>
  <c r="FF30" s="1"/>
  <c r="FC30"/>
  <c r="FG30" s="1"/>
  <c r="EZ30"/>
  <c r="EY30"/>
  <c r="FA30" s="1"/>
  <c r="EX30"/>
  <c r="FB30" s="1"/>
  <c r="EU30"/>
  <c r="ET30"/>
  <c r="EV30" s="1"/>
  <c r="ES30"/>
  <c r="EW30" s="1"/>
  <c r="EP30"/>
  <c r="EO30"/>
  <c r="EQ30" s="1"/>
  <c r="EN30"/>
  <c r="ER30" s="1"/>
  <c r="EK30"/>
  <c r="EJ30"/>
  <c r="EL30" s="1"/>
  <c r="EI30"/>
  <c r="EM30" s="1"/>
  <c r="EF30"/>
  <c r="EE30"/>
  <c r="EG30" s="1"/>
  <c r="ED30"/>
  <c r="EH30" s="1"/>
  <c r="EA30"/>
  <c r="DZ30"/>
  <c r="EB30" s="1"/>
  <c r="DY30"/>
  <c r="EC30" s="1"/>
  <c r="DV30"/>
  <c r="DU30"/>
  <c r="DW30" s="1"/>
  <c r="DT30"/>
  <c r="DX30" s="1"/>
  <c r="DQ30"/>
  <c r="DP30"/>
  <c r="DR30" s="1"/>
  <c r="DO30"/>
  <c r="DS30" s="1"/>
  <c r="DL30"/>
  <c r="DK30"/>
  <c r="DM30" s="1"/>
  <c r="DJ30"/>
  <c r="DN30" s="1"/>
  <c r="DG30"/>
  <c r="DF30"/>
  <c r="DH30" s="1"/>
  <c r="DE30"/>
  <c r="DI30" s="1"/>
  <c r="DB30"/>
  <c r="DA30"/>
  <c r="DC30" s="1"/>
  <c r="CZ30"/>
  <c r="DD30" s="1"/>
  <c r="CW30"/>
  <c r="CV30"/>
  <c r="CX30" s="1"/>
  <c r="CU30"/>
  <c r="CY30" s="1"/>
  <c r="CR30"/>
  <c r="CQ30"/>
  <c r="CS30" s="1"/>
  <c r="CP30"/>
  <c r="CT30" s="1"/>
  <c r="CM30"/>
  <c r="CL30"/>
  <c r="CN30" s="1"/>
  <c r="CK30"/>
  <c r="CO30" s="1"/>
  <c r="CH30"/>
  <c r="CG30"/>
  <c r="CI30" s="1"/>
  <c r="CF30"/>
  <c r="CJ30" s="1"/>
  <c r="CC30"/>
  <c r="CB30"/>
  <c r="CD30" s="1"/>
  <c r="CA30"/>
  <c r="CE30" s="1"/>
  <c r="BX30"/>
  <c r="BW30"/>
  <c r="BV30"/>
  <c r="BR30"/>
  <c r="BQ30"/>
  <c r="BS30" s="1"/>
  <c r="BP30"/>
  <c r="BT30" s="1"/>
  <c r="BM30"/>
  <c r="BL30"/>
  <c r="BN30" s="1"/>
  <c r="BK30"/>
  <c r="BO30" s="1"/>
  <c r="BH30"/>
  <c r="BG30"/>
  <c r="BI30" s="1"/>
  <c r="BF30"/>
  <c r="BJ30" s="1"/>
  <c r="BC30"/>
  <c r="BB30"/>
  <c r="BD30" s="1"/>
  <c r="BA30"/>
  <c r="BE30" s="1"/>
  <c r="AX30"/>
  <c r="AW30"/>
  <c r="AY30" s="1"/>
  <c r="AV30"/>
  <c r="AZ30" s="1"/>
  <c r="AS30"/>
  <c r="AR30"/>
  <c r="AT30" s="1"/>
  <c r="AQ30"/>
  <c r="AU30" s="1"/>
  <c r="AN30"/>
  <c r="GX30" s="1"/>
  <c r="AM30"/>
  <c r="AO30" s="1"/>
  <c r="AL30"/>
  <c r="GV30" s="1"/>
  <c r="HL30" s="1"/>
  <c r="HO30" s="1"/>
  <c r="AK30"/>
  <c r="AJ30"/>
  <c r="HK29"/>
  <c r="HF29"/>
  <c r="GS29"/>
  <c r="GR29"/>
  <c r="GT29" s="1"/>
  <c r="GQ29"/>
  <c r="GU29" s="1"/>
  <c r="GN29"/>
  <c r="GM29"/>
  <c r="GO29" s="1"/>
  <c r="GL29"/>
  <c r="GP29" s="1"/>
  <c r="GI29"/>
  <c r="GH29"/>
  <c r="GJ29" s="1"/>
  <c r="GG29"/>
  <c r="GK29" s="1"/>
  <c r="GD29"/>
  <c r="GC29"/>
  <c r="GE29" s="1"/>
  <c r="GB29"/>
  <c r="GF29" s="1"/>
  <c r="FY29"/>
  <c r="FX29"/>
  <c r="FZ29" s="1"/>
  <c r="FW29"/>
  <c r="GA29" s="1"/>
  <c r="FT29"/>
  <c r="FS29"/>
  <c r="FU29" s="1"/>
  <c r="FR29"/>
  <c r="FV29" s="1"/>
  <c r="FO29"/>
  <c r="FN29"/>
  <c r="FP29" s="1"/>
  <c r="FM29"/>
  <c r="FQ29" s="1"/>
  <c r="FJ29"/>
  <c r="FI29"/>
  <c r="FK29" s="1"/>
  <c r="FH29"/>
  <c r="FL29" s="1"/>
  <c r="FE29"/>
  <c r="FD29"/>
  <c r="FF29" s="1"/>
  <c r="FC29"/>
  <c r="FG29" s="1"/>
  <c r="EZ29"/>
  <c r="EY29"/>
  <c r="FA29" s="1"/>
  <c r="EX29"/>
  <c r="FB29" s="1"/>
  <c r="EU29"/>
  <c r="ET29"/>
  <c r="EV29" s="1"/>
  <c r="ES29"/>
  <c r="EW29" s="1"/>
  <c r="EP29"/>
  <c r="EO29"/>
  <c r="EQ29" s="1"/>
  <c r="EN29"/>
  <c r="ER29" s="1"/>
  <c r="EK29"/>
  <c r="EJ29"/>
  <c r="EL29" s="1"/>
  <c r="EI29"/>
  <c r="EM29" s="1"/>
  <c r="EF29"/>
  <c r="EE29"/>
  <c r="EG29" s="1"/>
  <c r="ED29"/>
  <c r="EH29" s="1"/>
  <c r="EA29"/>
  <c r="DZ29"/>
  <c r="EB29" s="1"/>
  <c r="DY29"/>
  <c r="EC29" s="1"/>
  <c r="DV29"/>
  <c r="DU29"/>
  <c r="DW29" s="1"/>
  <c r="DT29"/>
  <c r="DX29" s="1"/>
  <c r="DQ29"/>
  <c r="DP29"/>
  <c r="DR29" s="1"/>
  <c r="DO29"/>
  <c r="DS29" s="1"/>
  <c r="DL29"/>
  <c r="DK29"/>
  <c r="DM29" s="1"/>
  <c r="DJ29"/>
  <c r="DN29" s="1"/>
  <c r="DG29"/>
  <c r="DF29"/>
  <c r="DH29" s="1"/>
  <c r="DE29"/>
  <c r="DI29" s="1"/>
  <c r="DB29"/>
  <c r="DA29"/>
  <c r="DC29" s="1"/>
  <c r="CZ29"/>
  <c r="DD29" s="1"/>
  <c r="CW29"/>
  <c r="CV29"/>
  <c r="CX29" s="1"/>
  <c r="CU29"/>
  <c r="CY29" s="1"/>
  <c r="CR29"/>
  <c r="CQ29"/>
  <c r="CS29" s="1"/>
  <c r="CP29"/>
  <c r="CT29" s="1"/>
  <c r="CM29"/>
  <c r="CL29"/>
  <c r="CN29" s="1"/>
  <c r="CK29"/>
  <c r="CO29" s="1"/>
  <c r="CH29"/>
  <c r="CG29"/>
  <c r="CI29" s="1"/>
  <c r="CF29"/>
  <c r="CJ29" s="1"/>
  <c r="CC29"/>
  <c r="CB29"/>
  <c r="CD29" s="1"/>
  <c r="CA29"/>
  <c r="CE29" s="1"/>
  <c r="BX29"/>
  <c r="BW29"/>
  <c r="BV29"/>
  <c r="BR29"/>
  <c r="BQ29"/>
  <c r="BS29" s="1"/>
  <c r="BP29"/>
  <c r="BT29" s="1"/>
  <c r="BM29"/>
  <c r="BL29"/>
  <c r="BN29" s="1"/>
  <c r="BK29"/>
  <c r="BO29" s="1"/>
  <c r="BH29"/>
  <c r="BG29"/>
  <c r="BI29" s="1"/>
  <c r="BF29"/>
  <c r="BJ29" s="1"/>
  <c r="BC29"/>
  <c r="BB29"/>
  <c r="BD29" s="1"/>
  <c r="BA29"/>
  <c r="BE29" s="1"/>
  <c r="AX29"/>
  <c r="AW29"/>
  <c r="AY29" s="1"/>
  <c r="AV29"/>
  <c r="AZ29" s="1"/>
  <c r="AS29"/>
  <c r="AR29"/>
  <c r="AT29" s="1"/>
  <c r="AQ29"/>
  <c r="AU29" s="1"/>
  <c r="AN29"/>
  <c r="GX29" s="1"/>
  <c r="AM29"/>
  <c r="AO29" s="1"/>
  <c r="AL29"/>
  <c r="GV29" s="1"/>
  <c r="HL29" s="1"/>
  <c r="HO29" s="1"/>
  <c r="AK29"/>
  <c r="AJ29"/>
  <c r="HK28"/>
  <c r="HF28"/>
  <c r="GS28"/>
  <c r="GR28"/>
  <c r="GT28" s="1"/>
  <c r="GQ28"/>
  <c r="GU28" s="1"/>
  <c r="GN28"/>
  <c r="GM28"/>
  <c r="GO28" s="1"/>
  <c r="GL28"/>
  <c r="GP28" s="1"/>
  <c r="GI28"/>
  <c r="GH28"/>
  <c r="GJ28" s="1"/>
  <c r="GG28"/>
  <c r="GK28" s="1"/>
  <c r="GD28"/>
  <c r="GC28"/>
  <c r="GE28" s="1"/>
  <c r="GB28"/>
  <c r="GF28" s="1"/>
  <c r="FY28"/>
  <c r="FX28"/>
  <c r="FZ28" s="1"/>
  <c r="FW28"/>
  <c r="GA28" s="1"/>
  <c r="FT28"/>
  <c r="FS28"/>
  <c r="FU28" s="1"/>
  <c r="FR28"/>
  <c r="FV28" s="1"/>
  <c r="FO28"/>
  <c r="FN28"/>
  <c r="FP28" s="1"/>
  <c r="FM28"/>
  <c r="FQ28" s="1"/>
  <c r="FJ28"/>
  <c r="FI28"/>
  <c r="FK28" s="1"/>
  <c r="FH28"/>
  <c r="FL28" s="1"/>
  <c r="FE28"/>
  <c r="FD28"/>
  <c r="FF28" s="1"/>
  <c r="FC28"/>
  <c r="FG28" s="1"/>
  <c r="EZ28"/>
  <c r="EY28"/>
  <c r="FA28" s="1"/>
  <c r="EX28"/>
  <c r="FB28" s="1"/>
  <c r="EU28"/>
  <c r="ET28"/>
  <c r="EV28" s="1"/>
  <c r="ES28"/>
  <c r="EW28" s="1"/>
  <c r="EP28"/>
  <c r="EO28"/>
  <c r="EQ28" s="1"/>
  <c r="EN28"/>
  <c r="ER28" s="1"/>
  <c r="EK28"/>
  <c r="EJ28"/>
  <c r="EL28" s="1"/>
  <c r="EI28"/>
  <c r="EM28" s="1"/>
  <c r="EF28"/>
  <c r="EE28"/>
  <c r="EG28" s="1"/>
  <c r="ED28"/>
  <c r="EH28" s="1"/>
  <c r="EA28"/>
  <c r="DZ28"/>
  <c r="EB28" s="1"/>
  <c r="DY28"/>
  <c r="EC28" s="1"/>
  <c r="DV28"/>
  <c r="DU28"/>
  <c r="DW28" s="1"/>
  <c r="DT28"/>
  <c r="DX28" s="1"/>
  <c r="DQ28"/>
  <c r="DP28"/>
  <c r="DR28" s="1"/>
  <c r="DO28"/>
  <c r="DS28" s="1"/>
  <c r="DL28"/>
  <c r="DK28"/>
  <c r="DM28" s="1"/>
  <c r="DJ28"/>
  <c r="DN28" s="1"/>
  <c r="DG28"/>
  <c r="DF28"/>
  <c r="DH28" s="1"/>
  <c r="DE28"/>
  <c r="DI28" s="1"/>
  <c r="DB28"/>
  <c r="DA28"/>
  <c r="DC28" s="1"/>
  <c r="CZ28"/>
  <c r="DD28" s="1"/>
  <c r="CW28"/>
  <c r="CV28"/>
  <c r="CX28" s="1"/>
  <c r="CU28"/>
  <c r="CY28" s="1"/>
  <c r="CR28"/>
  <c r="CQ28"/>
  <c r="CS28" s="1"/>
  <c r="CP28"/>
  <c r="CT28" s="1"/>
  <c r="CM28"/>
  <c r="CL28"/>
  <c r="CN28" s="1"/>
  <c r="CK28"/>
  <c r="CO28" s="1"/>
  <c r="CH28"/>
  <c r="CG28"/>
  <c r="CI28" s="1"/>
  <c r="CF28"/>
  <c r="CJ28" s="1"/>
  <c r="CC28"/>
  <c r="CB28"/>
  <c r="CD28" s="1"/>
  <c r="CA28"/>
  <c r="CE28" s="1"/>
  <c r="BX28"/>
  <c r="BW28"/>
  <c r="BV28"/>
  <c r="BR28"/>
  <c r="BQ28"/>
  <c r="BS28" s="1"/>
  <c r="BP28"/>
  <c r="BT28" s="1"/>
  <c r="BM28"/>
  <c r="BL28"/>
  <c r="BN28" s="1"/>
  <c r="BK28"/>
  <c r="BO28" s="1"/>
  <c r="BH28"/>
  <c r="BG28"/>
  <c r="BI28" s="1"/>
  <c r="BF28"/>
  <c r="BJ28" s="1"/>
  <c r="BC28"/>
  <c r="BB28"/>
  <c r="BD28" s="1"/>
  <c r="BA28"/>
  <c r="BE28" s="1"/>
  <c r="AX28"/>
  <c r="AW28"/>
  <c r="AY28" s="1"/>
  <c r="AV28"/>
  <c r="AZ28" s="1"/>
  <c r="AS28"/>
  <c r="AR28"/>
  <c r="AT28" s="1"/>
  <c r="AQ28"/>
  <c r="AU28" s="1"/>
  <c r="AN28"/>
  <c r="GX28" s="1"/>
  <c r="AM28"/>
  <c r="AO28" s="1"/>
  <c r="AL28"/>
  <c r="GV28" s="1"/>
  <c r="HL28" s="1"/>
  <c r="HO28" s="1"/>
  <c r="AK28"/>
  <c r="AJ28"/>
  <c r="HK27"/>
  <c r="HF27"/>
  <c r="GS27"/>
  <c r="GR27"/>
  <c r="GT27" s="1"/>
  <c r="GQ27"/>
  <c r="GU27" s="1"/>
  <c r="GN27"/>
  <c r="GM27"/>
  <c r="GO27" s="1"/>
  <c r="GL27"/>
  <c r="GP27" s="1"/>
  <c r="GI27"/>
  <c r="GH27"/>
  <c r="GJ27" s="1"/>
  <c r="GG27"/>
  <c r="GK27" s="1"/>
  <c r="GD27"/>
  <c r="GC27"/>
  <c r="GE27" s="1"/>
  <c r="GB27"/>
  <c r="GF27" s="1"/>
  <c r="FY27"/>
  <c r="FX27"/>
  <c r="FZ27" s="1"/>
  <c r="FW27"/>
  <c r="GA27" s="1"/>
  <c r="FT27"/>
  <c r="FS27"/>
  <c r="FU27" s="1"/>
  <c r="FR27"/>
  <c r="FV27" s="1"/>
  <c r="FO27"/>
  <c r="FN27"/>
  <c r="FP27" s="1"/>
  <c r="FM27"/>
  <c r="FQ27" s="1"/>
  <c r="FJ27"/>
  <c r="FI27"/>
  <c r="FK27" s="1"/>
  <c r="FH27"/>
  <c r="FL27" s="1"/>
  <c r="FE27"/>
  <c r="FD27"/>
  <c r="FF27" s="1"/>
  <c r="FC27"/>
  <c r="FG27" s="1"/>
  <c r="EZ27"/>
  <c r="EY27"/>
  <c r="FA27" s="1"/>
  <c r="EX27"/>
  <c r="FB27" s="1"/>
  <c r="EU27"/>
  <c r="ET27"/>
  <c r="EV27" s="1"/>
  <c r="ES27"/>
  <c r="EW27" s="1"/>
  <c r="EP27"/>
  <c r="EO27"/>
  <c r="EQ27" s="1"/>
  <c r="EN27"/>
  <c r="ER27" s="1"/>
  <c r="EK27"/>
  <c r="EJ27"/>
  <c r="EL27" s="1"/>
  <c r="EI27"/>
  <c r="EM27" s="1"/>
  <c r="EF27"/>
  <c r="EE27"/>
  <c r="EG27" s="1"/>
  <c r="ED27"/>
  <c r="EH27" s="1"/>
  <c r="EA27"/>
  <c r="DZ27"/>
  <c r="EB27" s="1"/>
  <c r="DY27"/>
  <c r="EC27" s="1"/>
  <c r="DV27"/>
  <c r="DU27"/>
  <c r="DW27" s="1"/>
  <c r="DT27"/>
  <c r="DX27" s="1"/>
  <c r="DQ27"/>
  <c r="DP27"/>
  <c r="DR27" s="1"/>
  <c r="DO27"/>
  <c r="DS27" s="1"/>
  <c r="DL27"/>
  <c r="DK27"/>
  <c r="DM27" s="1"/>
  <c r="DJ27"/>
  <c r="DN27" s="1"/>
  <c r="DG27"/>
  <c r="DF27"/>
  <c r="DH27" s="1"/>
  <c r="DE27"/>
  <c r="DI27" s="1"/>
  <c r="DB27"/>
  <c r="DA27"/>
  <c r="DC27" s="1"/>
  <c r="CZ27"/>
  <c r="DD27" s="1"/>
  <c r="CW27"/>
  <c r="CV27"/>
  <c r="CX27" s="1"/>
  <c r="CU27"/>
  <c r="CY27" s="1"/>
  <c r="CR27"/>
  <c r="CQ27"/>
  <c r="CS27" s="1"/>
  <c r="CP27"/>
  <c r="CT27" s="1"/>
  <c r="CM27"/>
  <c r="CL27"/>
  <c r="CN27" s="1"/>
  <c r="CK27"/>
  <c r="CO27" s="1"/>
  <c r="CH27"/>
  <c r="CG27"/>
  <c r="CI27" s="1"/>
  <c r="CF27"/>
  <c r="CJ27" s="1"/>
  <c r="CC27"/>
  <c r="CB27"/>
  <c r="CD27" s="1"/>
  <c r="CA27"/>
  <c r="CE27" s="1"/>
  <c r="BX27"/>
  <c r="BW27"/>
  <c r="BV27"/>
  <c r="BR27"/>
  <c r="BQ27"/>
  <c r="BS27" s="1"/>
  <c r="BP27"/>
  <c r="BT27" s="1"/>
  <c r="BM27"/>
  <c r="BL27"/>
  <c r="BN27" s="1"/>
  <c r="BK27"/>
  <c r="BO27" s="1"/>
  <c r="BH27"/>
  <c r="BG27"/>
  <c r="BI27" s="1"/>
  <c r="BF27"/>
  <c r="BJ27" s="1"/>
  <c r="BC27"/>
  <c r="BB27"/>
  <c r="BD27" s="1"/>
  <c r="BA27"/>
  <c r="BE27" s="1"/>
  <c r="AX27"/>
  <c r="AW27"/>
  <c r="AY27" s="1"/>
  <c r="AV27"/>
  <c r="AZ27" s="1"/>
  <c r="AS27"/>
  <c r="AR27"/>
  <c r="AT27" s="1"/>
  <c r="AQ27"/>
  <c r="AU27" s="1"/>
  <c r="AN27"/>
  <c r="GX27" s="1"/>
  <c r="AM27"/>
  <c r="AO27" s="1"/>
  <c r="AL27"/>
  <c r="GV27" s="1"/>
  <c r="HL27" s="1"/>
  <c r="HO27" s="1"/>
  <c r="AK27"/>
  <c r="AJ27"/>
  <c r="HK26"/>
  <c r="HF26"/>
  <c r="GS26"/>
  <c r="GR26"/>
  <c r="GT26" s="1"/>
  <c r="GQ26"/>
  <c r="GU26" s="1"/>
  <c r="GN26"/>
  <c r="GM26"/>
  <c r="GO26" s="1"/>
  <c r="GL26"/>
  <c r="GP26" s="1"/>
  <c r="GI26"/>
  <c r="GH26"/>
  <c r="GJ26" s="1"/>
  <c r="GG26"/>
  <c r="GK26" s="1"/>
  <c r="GD26"/>
  <c r="GC26"/>
  <c r="GE26" s="1"/>
  <c r="GB26"/>
  <c r="GF26" s="1"/>
  <c r="FY26"/>
  <c r="FX26"/>
  <c r="FZ26" s="1"/>
  <c r="FW26"/>
  <c r="GA26" s="1"/>
  <c r="FT26"/>
  <c r="FS26"/>
  <c r="FU26" s="1"/>
  <c r="FR26"/>
  <c r="FV26" s="1"/>
  <c r="FO26"/>
  <c r="FN26"/>
  <c r="FP26" s="1"/>
  <c r="FM26"/>
  <c r="FQ26" s="1"/>
  <c r="FJ26"/>
  <c r="FI26"/>
  <c r="FK26" s="1"/>
  <c r="FH26"/>
  <c r="FL26" s="1"/>
  <c r="FE26"/>
  <c r="FD26"/>
  <c r="FF26" s="1"/>
  <c r="FC26"/>
  <c r="FG26" s="1"/>
  <c r="EZ26"/>
  <c r="EY26"/>
  <c r="FA26" s="1"/>
  <c r="EX26"/>
  <c r="FB26" s="1"/>
  <c r="EU26"/>
  <c r="ET26"/>
  <c r="EV26" s="1"/>
  <c r="ES26"/>
  <c r="EW26" s="1"/>
  <c r="EP26"/>
  <c r="EO26"/>
  <c r="EQ26" s="1"/>
  <c r="EN26"/>
  <c r="ER26" s="1"/>
  <c r="EK26"/>
  <c r="EJ26"/>
  <c r="EL26" s="1"/>
  <c r="EI26"/>
  <c r="EM26" s="1"/>
  <c r="EF26"/>
  <c r="EE26"/>
  <c r="EG26" s="1"/>
  <c r="ED26"/>
  <c r="EH26" s="1"/>
  <c r="EA26"/>
  <c r="DZ26"/>
  <c r="EB26" s="1"/>
  <c r="DY26"/>
  <c r="EC26" s="1"/>
  <c r="DV26"/>
  <c r="DU26"/>
  <c r="DW26" s="1"/>
  <c r="DT26"/>
  <c r="DX26" s="1"/>
  <c r="DQ26"/>
  <c r="DP26"/>
  <c r="DR26" s="1"/>
  <c r="DO26"/>
  <c r="DS26" s="1"/>
  <c r="DL26"/>
  <c r="DK26"/>
  <c r="DM26" s="1"/>
  <c r="DJ26"/>
  <c r="DN26" s="1"/>
  <c r="DG26"/>
  <c r="DF26"/>
  <c r="DH26" s="1"/>
  <c r="DE26"/>
  <c r="DI26" s="1"/>
  <c r="DB26"/>
  <c r="DA26"/>
  <c r="DC26" s="1"/>
  <c r="CZ26"/>
  <c r="DD26" s="1"/>
  <c r="CW26"/>
  <c r="CV26"/>
  <c r="CX26" s="1"/>
  <c r="CU26"/>
  <c r="CY26" s="1"/>
  <c r="CR26"/>
  <c r="CQ26"/>
  <c r="CS26" s="1"/>
  <c r="CP26"/>
  <c r="CT26" s="1"/>
  <c r="CM26"/>
  <c r="CL26"/>
  <c r="CN26" s="1"/>
  <c r="CK26"/>
  <c r="CO26" s="1"/>
  <c r="CH26"/>
  <c r="CG26"/>
  <c r="CI26" s="1"/>
  <c r="CF26"/>
  <c r="CJ26" s="1"/>
  <c r="CC26"/>
  <c r="CB26"/>
  <c r="CD26" s="1"/>
  <c r="CA26"/>
  <c r="CE26" s="1"/>
  <c r="BX26"/>
  <c r="BW26"/>
  <c r="BV26"/>
  <c r="BR26"/>
  <c r="BQ26"/>
  <c r="BS26" s="1"/>
  <c r="BP26"/>
  <c r="BT26" s="1"/>
  <c r="BM26"/>
  <c r="BL26"/>
  <c r="BN26" s="1"/>
  <c r="BK26"/>
  <c r="BO26" s="1"/>
  <c r="BH26"/>
  <c r="BG26"/>
  <c r="BI26" s="1"/>
  <c r="BF26"/>
  <c r="BJ26" s="1"/>
  <c r="BC26"/>
  <c r="BB26"/>
  <c r="BD26" s="1"/>
  <c r="BA26"/>
  <c r="BE26" s="1"/>
  <c r="AX26"/>
  <c r="AW26"/>
  <c r="AY26" s="1"/>
  <c r="AV26"/>
  <c r="AZ26" s="1"/>
  <c r="AS26"/>
  <c r="AR26"/>
  <c r="AT26" s="1"/>
  <c r="AQ26"/>
  <c r="AU26" s="1"/>
  <c r="AN26"/>
  <c r="GX26" s="1"/>
  <c r="AM26"/>
  <c r="AO26" s="1"/>
  <c r="AL26"/>
  <c r="GV26" s="1"/>
  <c r="HL26" s="1"/>
  <c r="HO26" s="1"/>
  <c r="AK26"/>
  <c r="AJ26"/>
  <c r="HK25"/>
  <c r="HF25"/>
  <c r="GS25"/>
  <c r="GR25"/>
  <c r="GT25" s="1"/>
  <c r="GQ25"/>
  <c r="GU25" s="1"/>
  <c r="GN25"/>
  <c r="GM25"/>
  <c r="GO25" s="1"/>
  <c r="GL25"/>
  <c r="GP25" s="1"/>
  <c r="GI25"/>
  <c r="GH25"/>
  <c r="GJ25" s="1"/>
  <c r="GG25"/>
  <c r="GK25" s="1"/>
  <c r="GD25"/>
  <c r="GC25"/>
  <c r="GE25" s="1"/>
  <c r="GB25"/>
  <c r="GF25" s="1"/>
  <c r="FY25"/>
  <c r="FX25"/>
  <c r="FZ25" s="1"/>
  <c r="FW25"/>
  <c r="GA25" s="1"/>
  <c r="FT25"/>
  <c r="FS25"/>
  <c r="FU25" s="1"/>
  <c r="FR25"/>
  <c r="FV25" s="1"/>
  <c r="FO25"/>
  <c r="FN25"/>
  <c r="FP25" s="1"/>
  <c r="FM25"/>
  <c r="FQ25" s="1"/>
  <c r="FJ25"/>
  <c r="FI25"/>
  <c r="FK25" s="1"/>
  <c r="FH25"/>
  <c r="FL25" s="1"/>
  <c r="FE25"/>
  <c r="FD25"/>
  <c r="FF25" s="1"/>
  <c r="FC25"/>
  <c r="FG25" s="1"/>
  <c r="EZ25"/>
  <c r="EY25"/>
  <c r="FA25" s="1"/>
  <c r="EX25"/>
  <c r="FB25" s="1"/>
  <c r="EU25"/>
  <c r="ET25"/>
  <c r="EV25" s="1"/>
  <c r="ES25"/>
  <c r="EW25" s="1"/>
  <c r="EP25"/>
  <c r="EO25"/>
  <c r="EQ25" s="1"/>
  <c r="EN25"/>
  <c r="ER25" s="1"/>
  <c r="EK25"/>
  <c r="EJ25"/>
  <c r="EL25" s="1"/>
  <c r="EI25"/>
  <c r="EM25" s="1"/>
  <c r="EF25"/>
  <c r="EE25"/>
  <c r="EG25" s="1"/>
  <c r="ED25"/>
  <c r="EH25" s="1"/>
  <c r="EA25"/>
  <c r="DZ25"/>
  <c r="EB25" s="1"/>
  <c r="DY25"/>
  <c r="EC25" s="1"/>
  <c r="DV25"/>
  <c r="DU25"/>
  <c r="DW25" s="1"/>
  <c r="DT25"/>
  <c r="DX25" s="1"/>
  <c r="DQ25"/>
  <c r="DP25"/>
  <c r="DR25" s="1"/>
  <c r="DO25"/>
  <c r="DS25" s="1"/>
  <c r="DL25"/>
  <c r="DK25"/>
  <c r="DM25" s="1"/>
  <c r="DJ25"/>
  <c r="DN25" s="1"/>
  <c r="DG25"/>
  <c r="DF25"/>
  <c r="DH25" s="1"/>
  <c r="DE25"/>
  <c r="DI25" s="1"/>
  <c r="DB25"/>
  <c r="DA25"/>
  <c r="DC25" s="1"/>
  <c r="CZ25"/>
  <c r="DD25" s="1"/>
  <c r="CW25"/>
  <c r="CV25"/>
  <c r="CX25" s="1"/>
  <c r="CU25"/>
  <c r="CY25" s="1"/>
  <c r="CR25"/>
  <c r="CQ25"/>
  <c r="CS25" s="1"/>
  <c r="CP25"/>
  <c r="CT25" s="1"/>
  <c r="CM25"/>
  <c r="CL25"/>
  <c r="CN25" s="1"/>
  <c r="CK25"/>
  <c r="CO25" s="1"/>
  <c r="CH25"/>
  <c r="CG25"/>
  <c r="CI25" s="1"/>
  <c r="CF25"/>
  <c r="CJ25" s="1"/>
  <c r="CC25"/>
  <c r="CB25"/>
  <c r="CD25" s="1"/>
  <c r="CA25"/>
  <c r="CE25" s="1"/>
  <c r="BX25"/>
  <c r="BW25"/>
  <c r="BV25"/>
  <c r="BR25"/>
  <c r="BQ25"/>
  <c r="BS25" s="1"/>
  <c r="BP25"/>
  <c r="BT25" s="1"/>
  <c r="BM25"/>
  <c r="BL25"/>
  <c r="BN25" s="1"/>
  <c r="BK25"/>
  <c r="BO25" s="1"/>
  <c r="BH25"/>
  <c r="BG25"/>
  <c r="BI25" s="1"/>
  <c r="BF25"/>
  <c r="BJ25" s="1"/>
  <c r="BC25"/>
  <c r="BB25"/>
  <c r="BD25" s="1"/>
  <c r="BA25"/>
  <c r="BE25" s="1"/>
  <c r="AX25"/>
  <c r="AW25"/>
  <c r="AY25" s="1"/>
  <c r="AV25"/>
  <c r="AZ25" s="1"/>
  <c r="AS25"/>
  <c r="AR25"/>
  <c r="AT25" s="1"/>
  <c r="AQ25"/>
  <c r="AU25" s="1"/>
  <c r="AN25"/>
  <c r="GX25" s="1"/>
  <c r="AM25"/>
  <c r="AO25" s="1"/>
  <c r="AL25"/>
  <c r="GV25" s="1"/>
  <c r="HL25" s="1"/>
  <c r="HO25" s="1"/>
  <c r="AK25"/>
  <c r="AJ25"/>
  <c r="HK24"/>
  <c r="HF24"/>
  <c r="GS24"/>
  <c r="GR24"/>
  <c r="GT24" s="1"/>
  <c r="GQ24"/>
  <c r="GU24" s="1"/>
  <c r="GN24"/>
  <c r="GM24"/>
  <c r="GO24" s="1"/>
  <c r="GL24"/>
  <c r="GP24" s="1"/>
  <c r="GI24"/>
  <c r="GH24"/>
  <c r="GJ24" s="1"/>
  <c r="GG24"/>
  <c r="GK24" s="1"/>
  <c r="GD24"/>
  <c r="GC24"/>
  <c r="GE24" s="1"/>
  <c r="GB24"/>
  <c r="GF24" s="1"/>
  <c r="FY24"/>
  <c r="FX24"/>
  <c r="FZ24" s="1"/>
  <c r="FW24"/>
  <c r="GA24" s="1"/>
  <c r="FT24"/>
  <c r="FS24"/>
  <c r="FU24" s="1"/>
  <c r="FR24"/>
  <c r="FV24" s="1"/>
  <c r="FO24"/>
  <c r="FN24"/>
  <c r="FP24" s="1"/>
  <c r="FM24"/>
  <c r="FQ24" s="1"/>
  <c r="FJ24"/>
  <c r="FI24"/>
  <c r="FK24" s="1"/>
  <c r="FH24"/>
  <c r="FL24" s="1"/>
  <c r="FE24"/>
  <c r="FD24"/>
  <c r="FF24" s="1"/>
  <c r="FC24"/>
  <c r="FG24" s="1"/>
  <c r="EZ24"/>
  <c r="EY24"/>
  <c r="FA24" s="1"/>
  <c r="EX24"/>
  <c r="FB24" s="1"/>
  <c r="EU24"/>
  <c r="ET24"/>
  <c r="EV24" s="1"/>
  <c r="ES24"/>
  <c r="EW24" s="1"/>
  <c r="EP24"/>
  <c r="EO24"/>
  <c r="EQ24" s="1"/>
  <c r="EN24"/>
  <c r="ER24" s="1"/>
  <c r="EK24"/>
  <c r="EJ24"/>
  <c r="EL24" s="1"/>
  <c r="EI24"/>
  <c r="EM24" s="1"/>
  <c r="EF24"/>
  <c r="EE24"/>
  <c r="EG24" s="1"/>
  <c r="ED24"/>
  <c r="EH24" s="1"/>
  <c r="EA24"/>
  <c r="DZ24"/>
  <c r="EB24" s="1"/>
  <c r="DY24"/>
  <c r="EC24" s="1"/>
  <c r="DV24"/>
  <c r="DU24"/>
  <c r="DW24" s="1"/>
  <c r="DT24"/>
  <c r="DX24" s="1"/>
  <c r="DQ24"/>
  <c r="DP24"/>
  <c r="DR24" s="1"/>
  <c r="DO24"/>
  <c r="DS24" s="1"/>
  <c r="DL24"/>
  <c r="DK24"/>
  <c r="DM24" s="1"/>
  <c r="DJ24"/>
  <c r="DN24" s="1"/>
  <c r="DG24"/>
  <c r="DF24"/>
  <c r="DH24" s="1"/>
  <c r="DE24"/>
  <c r="DI24" s="1"/>
  <c r="DB24"/>
  <c r="DA24"/>
  <c r="DC24" s="1"/>
  <c r="CZ24"/>
  <c r="DD24" s="1"/>
  <c r="CW24"/>
  <c r="CV24"/>
  <c r="CX24" s="1"/>
  <c r="CU24"/>
  <c r="CY24" s="1"/>
  <c r="CR24"/>
  <c r="CQ24"/>
  <c r="CS24" s="1"/>
  <c r="CP24"/>
  <c r="CT24" s="1"/>
  <c r="CM24"/>
  <c r="CL24"/>
  <c r="CN24" s="1"/>
  <c r="CK24"/>
  <c r="CO24" s="1"/>
  <c r="CH24"/>
  <c r="CG24"/>
  <c r="CI24" s="1"/>
  <c r="CF24"/>
  <c r="CJ24" s="1"/>
  <c r="CC24"/>
  <c r="CB24"/>
  <c r="CD24" s="1"/>
  <c r="CA24"/>
  <c r="CE24" s="1"/>
  <c r="BX24"/>
  <c r="BW24"/>
  <c r="BV24"/>
  <c r="BR24"/>
  <c r="BQ24"/>
  <c r="BS24" s="1"/>
  <c r="BP24"/>
  <c r="BT24" s="1"/>
  <c r="BM24"/>
  <c r="BL24"/>
  <c r="BN24" s="1"/>
  <c r="BK24"/>
  <c r="BO24" s="1"/>
  <c r="BH24"/>
  <c r="BG24"/>
  <c r="BI24" s="1"/>
  <c r="BF24"/>
  <c r="BJ24" s="1"/>
  <c r="BC24"/>
  <c r="BB24"/>
  <c r="BD24" s="1"/>
  <c r="BA24"/>
  <c r="BE24" s="1"/>
  <c r="AX24"/>
  <c r="AW24"/>
  <c r="AY24" s="1"/>
  <c r="AV24"/>
  <c r="AZ24" s="1"/>
  <c r="AS24"/>
  <c r="AR24"/>
  <c r="AT24" s="1"/>
  <c r="AQ24"/>
  <c r="AU24" s="1"/>
  <c r="AN24"/>
  <c r="GX24" s="1"/>
  <c r="AM24"/>
  <c r="AO24" s="1"/>
  <c r="AL24"/>
  <c r="GV24" s="1"/>
  <c r="HL24" s="1"/>
  <c r="HO24" s="1"/>
  <c r="AK24"/>
  <c r="AJ24"/>
  <c r="HK23"/>
  <c r="HF23"/>
  <c r="GS23"/>
  <c r="GR23"/>
  <c r="GT23" s="1"/>
  <c r="GQ23"/>
  <c r="GU23" s="1"/>
  <c r="GN23"/>
  <c r="GM23"/>
  <c r="GO23" s="1"/>
  <c r="GL23"/>
  <c r="GP23" s="1"/>
  <c r="GI23"/>
  <c r="GH23"/>
  <c r="GJ23" s="1"/>
  <c r="GG23"/>
  <c r="GK23" s="1"/>
  <c r="GD23"/>
  <c r="GC23"/>
  <c r="GE23" s="1"/>
  <c r="GB23"/>
  <c r="GF23" s="1"/>
  <c r="FY23"/>
  <c r="FX23"/>
  <c r="FZ23" s="1"/>
  <c r="FW23"/>
  <c r="GA23" s="1"/>
  <c r="FT23"/>
  <c r="FS23"/>
  <c r="FU23" s="1"/>
  <c r="FR23"/>
  <c r="FV23" s="1"/>
  <c r="FO23"/>
  <c r="FN23"/>
  <c r="FP23" s="1"/>
  <c r="FM23"/>
  <c r="FQ23" s="1"/>
  <c r="FJ23"/>
  <c r="FI23"/>
  <c r="FK23" s="1"/>
  <c r="FH23"/>
  <c r="FL23" s="1"/>
  <c r="FE23"/>
  <c r="FD23"/>
  <c r="FF23" s="1"/>
  <c r="FC23"/>
  <c r="FG23" s="1"/>
  <c r="EZ23"/>
  <c r="EY23"/>
  <c r="FA23" s="1"/>
  <c r="EX23"/>
  <c r="FB23" s="1"/>
  <c r="EU23"/>
  <c r="ET23"/>
  <c r="EV23" s="1"/>
  <c r="ES23"/>
  <c r="EW23" s="1"/>
  <c r="EP23"/>
  <c r="EO23"/>
  <c r="EQ23" s="1"/>
  <c r="EN23"/>
  <c r="ER23" s="1"/>
  <c r="EK23"/>
  <c r="EJ23"/>
  <c r="EL23" s="1"/>
  <c r="EI23"/>
  <c r="EM23" s="1"/>
  <c r="EF23"/>
  <c r="EE23"/>
  <c r="EG23" s="1"/>
  <c r="ED23"/>
  <c r="EH23" s="1"/>
  <c r="EA23"/>
  <c r="DZ23"/>
  <c r="EB23" s="1"/>
  <c r="DY23"/>
  <c r="EC23" s="1"/>
  <c r="DV23"/>
  <c r="DU23"/>
  <c r="DW23" s="1"/>
  <c r="DT23"/>
  <c r="DX23" s="1"/>
  <c r="DQ23"/>
  <c r="DP23"/>
  <c r="DR23" s="1"/>
  <c r="DO23"/>
  <c r="DS23" s="1"/>
  <c r="DL23"/>
  <c r="DK23"/>
  <c r="DM23" s="1"/>
  <c r="DJ23"/>
  <c r="DN23" s="1"/>
  <c r="DG23"/>
  <c r="DF23"/>
  <c r="DH23" s="1"/>
  <c r="DE23"/>
  <c r="DI23" s="1"/>
  <c r="DB23"/>
  <c r="DA23"/>
  <c r="DC23" s="1"/>
  <c r="CZ23"/>
  <c r="DD23" s="1"/>
  <c r="CW23"/>
  <c r="CV23"/>
  <c r="CX23" s="1"/>
  <c r="CU23"/>
  <c r="CY23" s="1"/>
  <c r="CR23"/>
  <c r="CQ23"/>
  <c r="CS23" s="1"/>
  <c r="CP23"/>
  <c r="CT23" s="1"/>
  <c r="CM23"/>
  <c r="CL23"/>
  <c r="CN23" s="1"/>
  <c r="CK23"/>
  <c r="CO23" s="1"/>
  <c r="CH23"/>
  <c r="CG23"/>
  <c r="CI23" s="1"/>
  <c r="CF23"/>
  <c r="CJ23" s="1"/>
  <c r="CC23"/>
  <c r="CB23"/>
  <c r="CD23" s="1"/>
  <c r="CA23"/>
  <c r="CE23" s="1"/>
  <c r="BX23"/>
  <c r="BW23"/>
  <c r="BV23"/>
  <c r="BR23"/>
  <c r="BQ23"/>
  <c r="BS23" s="1"/>
  <c r="BP23"/>
  <c r="BT23" s="1"/>
  <c r="BM23"/>
  <c r="BL23"/>
  <c r="BN23" s="1"/>
  <c r="BK23"/>
  <c r="BO23" s="1"/>
  <c r="BH23"/>
  <c r="BG23"/>
  <c r="BI23" s="1"/>
  <c r="BF23"/>
  <c r="BJ23" s="1"/>
  <c r="BC23"/>
  <c r="BB23"/>
  <c r="BD23" s="1"/>
  <c r="BA23"/>
  <c r="BE23" s="1"/>
  <c r="AX23"/>
  <c r="AW23"/>
  <c r="AY23" s="1"/>
  <c r="AV23"/>
  <c r="AZ23" s="1"/>
  <c r="AS23"/>
  <c r="AR23"/>
  <c r="AT23" s="1"/>
  <c r="AQ23"/>
  <c r="AU23" s="1"/>
  <c r="AN23"/>
  <c r="GX23" s="1"/>
  <c r="AM23"/>
  <c r="AO23" s="1"/>
  <c r="AL23"/>
  <c r="GV23" s="1"/>
  <c r="HL23" s="1"/>
  <c r="HO23" s="1"/>
  <c r="AK23"/>
  <c r="AJ23"/>
  <c r="HK22"/>
  <c r="HF22"/>
  <c r="GS22"/>
  <c r="GR22"/>
  <c r="GT22" s="1"/>
  <c r="GQ22"/>
  <c r="GU22" s="1"/>
  <c r="GN22"/>
  <c r="GM22"/>
  <c r="GO22" s="1"/>
  <c r="GL22"/>
  <c r="GP22" s="1"/>
  <c r="GI22"/>
  <c r="GH22"/>
  <c r="GJ22" s="1"/>
  <c r="GG22"/>
  <c r="GK22" s="1"/>
  <c r="GD22"/>
  <c r="GC22"/>
  <c r="GE22" s="1"/>
  <c r="GB22"/>
  <c r="GF22" s="1"/>
  <c r="FY22"/>
  <c r="FX22"/>
  <c r="FZ22" s="1"/>
  <c r="FW22"/>
  <c r="GA22" s="1"/>
  <c r="FT22"/>
  <c r="FS22"/>
  <c r="FU22" s="1"/>
  <c r="FR22"/>
  <c r="FV22" s="1"/>
  <c r="FO22"/>
  <c r="FN22"/>
  <c r="FP22" s="1"/>
  <c r="FM22"/>
  <c r="FQ22" s="1"/>
  <c r="FJ22"/>
  <c r="FI22"/>
  <c r="FK22" s="1"/>
  <c r="FH22"/>
  <c r="FL22" s="1"/>
  <c r="FE22"/>
  <c r="FD22"/>
  <c r="FF22" s="1"/>
  <c r="FC22"/>
  <c r="FG22" s="1"/>
  <c r="EZ22"/>
  <c r="EY22"/>
  <c r="FA22" s="1"/>
  <c r="EX22"/>
  <c r="FB22" s="1"/>
  <c r="EU22"/>
  <c r="ET22"/>
  <c r="EV22" s="1"/>
  <c r="ES22"/>
  <c r="EW22" s="1"/>
  <c r="EP22"/>
  <c r="EO22"/>
  <c r="EQ22" s="1"/>
  <c r="EN22"/>
  <c r="ER22" s="1"/>
  <c r="EK22"/>
  <c r="EJ22"/>
  <c r="EL22" s="1"/>
  <c r="EI22"/>
  <c r="EM22" s="1"/>
  <c r="EF22"/>
  <c r="EE22"/>
  <c r="EG22" s="1"/>
  <c r="ED22"/>
  <c r="EH22" s="1"/>
  <c r="EA22"/>
  <c r="DZ22"/>
  <c r="EB22" s="1"/>
  <c r="DY22"/>
  <c r="EC22" s="1"/>
  <c r="DV22"/>
  <c r="DU22"/>
  <c r="DW22" s="1"/>
  <c r="DT22"/>
  <c r="DX22" s="1"/>
  <c r="DQ22"/>
  <c r="DP22"/>
  <c r="DR22" s="1"/>
  <c r="DO22"/>
  <c r="DS22" s="1"/>
  <c r="DL22"/>
  <c r="DK22"/>
  <c r="DM22" s="1"/>
  <c r="DJ22"/>
  <c r="DN22" s="1"/>
  <c r="DG22"/>
  <c r="DF22"/>
  <c r="DH22" s="1"/>
  <c r="DE22"/>
  <c r="DI22" s="1"/>
  <c r="DB22"/>
  <c r="DA22"/>
  <c r="DC22" s="1"/>
  <c r="CZ22"/>
  <c r="DD22" s="1"/>
  <c r="CW22"/>
  <c r="CV22"/>
  <c r="CX22" s="1"/>
  <c r="CU22"/>
  <c r="CY22" s="1"/>
  <c r="CR22"/>
  <c r="CQ22"/>
  <c r="CS22" s="1"/>
  <c r="CP22"/>
  <c r="CT22" s="1"/>
  <c r="CM22"/>
  <c r="CL22"/>
  <c r="CN22" s="1"/>
  <c r="CK22"/>
  <c r="CO22" s="1"/>
  <c r="CH22"/>
  <c r="CG22"/>
  <c r="CI22" s="1"/>
  <c r="CF22"/>
  <c r="CJ22" s="1"/>
  <c r="CC22"/>
  <c r="CB22"/>
  <c r="CD22" s="1"/>
  <c r="CA22"/>
  <c r="CE22" s="1"/>
  <c r="BX22"/>
  <c r="BW22"/>
  <c r="BV22"/>
  <c r="BR22"/>
  <c r="BQ22"/>
  <c r="BS22" s="1"/>
  <c r="BP22"/>
  <c r="BT22" s="1"/>
  <c r="BM22"/>
  <c r="BL22"/>
  <c r="BN22" s="1"/>
  <c r="BK22"/>
  <c r="BO22" s="1"/>
  <c r="BH22"/>
  <c r="BG22"/>
  <c r="BI22" s="1"/>
  <c r="BF22"/>
  <c r="BJ22" s="1"/>
  <c r="BC22"/>
  <c r="BB22"/>
  <c r="BD22" s="1"/>
  <c r="BA22"/>
  <c r="BE22" s="1"/>
  <c r="AX22"/>
  <c r="AW22"/>
  <c r="AY22" s="1"/>
  <c r="AV22"/>
  <c r="AZ22" s="1"/>
  <c r="AS22"/>
  <c r="AR22"/>
  <c r="AT22" s="1"/>
  <c r="AQ22"/>
  <c r="AU22" s="1"/>
  <c r="AN22"/>
  <c r="GX22" s="1"/>
  <c r="AM22"/>
  <c r="AO22" s="1"/>
  <c r="AL22"/>
  <c r="GV22" s="1"/>
  <c r="HL22" s="1"/>
  <c r="HO22" s="1"/>
  <c r="AK22"/>
  <c r="AJ22"/>
  <c r="HK21"/>
  <c r="HF21"/>
  <c r="GS21"/>
  <c r="GR21"/>
  <c r="GT21" s="1"/>
  <c r="GQ21"/>
  <c r="GU21" s="1"/>
  <c r="GN21"/>
  <c r="GM21"/>
  <c r="GO21" s="1"/>
  <c r="GL21"/>
  <c r="GP21" s="1"/>
  <c r="GI21"/>
  <c r="GH21"/>
  <c r="GJ21" s="1"/>
  <c r="GG21"/>
  <c r="GK21" s="1"/>
  <c r="GD21"/>
  <c r="GC21"/>
  <c r="GE21" s="1"/>
  <c r="GB21"/>
  <c r="GF21" s="1"/>
  <c r="FY21"/>
  <c r="FX21"/>
  <c r="FZ21" s="1"/>
  <c r="FW21"/>
  <c r="GA21" s="1"/>
  <c r="FT21"/>
  <c r="FS21"/>
  <c r="FU21" s="1"/>
  <c r="FR21"/>
  <c r="FV21" s="1"/>
  <c r="FO21"/>
  <c r="FN21"/>
  <c r="FP21" s="1"/>
  <c r="FM21"/>
  <c r="FQ21" s="1"/>
  <c r="FJ21"/>
  <c r="FI21"/>
  <c r="FK21" s="1"/>
  <c r="FH21"/>
  <c r="FL21" s="1"/>
  <c r="FE21"/>
  <c r="FD21"/>
  <c r="FF21" s="1"/>
  <c r="FC21"/>
  <c r="FG21" s="1"/>
  <c r="EZ21"/>
  <c r="EY21"/>
  <c r="FA21" s="1"/>
  <c r="EX21"/>
  <c r="FB21" s="1"/>
  <c r="EU21"/>
  <c r="ET21"/>
  <c r="EV21" s="1"/>
  <c r="ES21"/>
  <c r="EW21" s="1"/>
  <c r="EP21"/>
  <c r="EO21"/>
  <c r="EQ21" s="1"/>
  <c r="EN21"/>
  <c r="ER21" s="1"/>
  <c r="EK21"/>
  <c r="EJ21"/>
  <c r="EL21" s="1"/>
  <c r="EI21"/>
  <c r="EM21" s="1"/>
  <c r="EF21"/>
  <c r="EE21"/>
  <c r="EG21" s="1"/>
  <c r="ED21"/>
  <c r="EH21" s="1"/>
  <c r="EA21"/>
  <c r="DZ21"/>
  <c r="EB21" s="1"/>
  <c r="DY21"/>
  <c r="EC21" s="1"/>
  <c r="DV21"/>
  <c r="DU21"/>
  <c r="DW21" s="1"/>
  <c r="DT21"/>
  <c r="DX21" s="1"/>
  <c r="DQ21"/>
  <c r="DP21"/>
  <c r="DR21" s="1"/>
  <c r="DO21"/>
  <c r="DS21" s="1"/>
  <c r="DL21"/>
  <c r="DK21"/>
  <c r="DM21" s="1"/>
  <c r="DJ21"/>
  <c r="DN21" s="1"/>
  <c r="DG21"/>
  <c r="DF21"/>
  <c r="DH21" s="1"/>
  <c r="DE21"/>
  <c r="DI21" s="1"/>
  <c r="DB21"/>
  <c r="DA21"/>
  <c r="DC21" s="1"/>
  <c r="CZ21"/>
  <c r="DD21" s="1"/>
  <c r="CW21"/>
  <c r="CV21"/>
  <c r="CX21" s="1"/>
  <c r="CU21"/>
  <c r="CY21" s="1"/>
  <c r="CR21"/>
  <c r="CQ21"/>
  <c r="CS21" s="1"/>
  <c r="CP21"/>
  <c r="CT21" s="1"/>
  <c r="CM21"/>
  <c r="CL21"/>
  <c r="CN21" s="1"/>
  <c r="CK21"/>
  <c r="CO21" s="1"/>
  <c r="CH21"/>
  <c r="CG21"/>
  <c r="CI21" s="1"/>
  <c r="CF21"/>
  <c r="CJ21" s="1"/>
  <c r="CC21"/>
  <c r="CB21"/>
  <c r="CD21" s="1"/>
  <c r="CA21"/>
  <c r="CE21" s="1"/>
  <c r="BX21"/>
  <c r="BW21"/>
  <c r="BV21"/>
  <c r="BR21"/>
  <c r="BQ21"/>
  <c r="BS21" s="1"/>
  <c r="BP21"/>
  <c r="BT21" s="1"/>
  <c r="BM21"/>
  <c r="BL21"/>
  <c r="BN21" s="1"/>
  <c r="BK21"/>
  <c r="BO21" s="1"/>
  <c r="BH21"/>
  <c r="BG21"/>
  <c r="BI21" s="1"/>
  <c r="BF21"/>
  <c r="BJ21" s="1"/>
  <c r="BC21"/>
  <c r="BB21"/>
  <c r="BD21" s="1"/>
  <c r="BA21"/>
  <c r="BE21" s="1"/>
  <c r="AX21"/>
  <c r="AW21"/>
  <c r="AY21" s="1"/>
  <c r="AV21"/>
  <c r="AZ21" s="1"/>
  <c r="AS21"/>
  <c r="AR21"/>
  <c r="AT21" s="1"/>
  <c r="AQ21"/>
  <c r="AU21" s="1"/>
  <c r="AN21"/>
  <c r="GX21" s="1"/>
  <c r="AM21"/>
  <c r="AO21" s="1"/>
  <c r="AL21"/>
  <c r="GV21" s="1"/>
  <c r="HL21" s="1"/>
  <c r="HO21" s="1"/>
  <c r="AK21"/>
  <c r="AJ21"/>
  <c r="HK20"/>
  <c r="HF20"/>
  <c r="GS20"/>
  <c r="GR20"/>
  <c r="GT20" s="1"/>
  <c r="GQ20"/>
  <c r="GU20" s="1"/>
  <c r="GN20"/>
  <c r="GM20"/>
  <c r="GO20" s="1"/>
  <c r="GL20"/>
  <c r="GP20" s="1"/>
  <c r="GI20"/>
  <c r="GH20"/>
  <c r="GJ20" s="1"/>
  <c r="GG20"/>
  <c r="GK20" s="1"/>
  <c r="GD20"/>
  <c r="GC20"/>
  <c r="GE20" s="1"/>
  <c r="GB20"/>
  <c r="GF20" s="1"/>
  <c r="FY20"/>
  <c r="FX20"/>
  <c r="FZ20" s="1"/>
  <c r="FW20"/>
  <c r="GA20" s="1"/>
  <c r="FT20"/>
  <c r="FS20"/>
  <c r="FU20" s="1"/>
  <c r="FR20"/>
  <c r="FV20" s="1"/>
  <c r="FO20"/>
  <c r="FN20"/>
  <c r="FP20" s="1"/>
  <c r="FM20"/>
  <c r="FQ20" s="1"/>
  <c r="FJ20"/>
  <c r="FI20"/>
  <c r="FK20" s="1"/>
  <c r="FH20"/>
  <c r="FL20" s="1"/>
  <c r="FE20"/>
  <c r="FD20"/>
  <c r="FF20" s="1"/>
  <c r="FC20"/>
  <c r="FG20" s="1"/>
  <c r="EZ20"/>
  <c r="EY20"/>
  <c r="FA20" s="1"/>
  <c r="EX20"/>
  <c r="FB20" s="1"/>
  <c r="EU20"/>
  <c r="ET20"/>
  <c r="EV20" s="1"/>
  <c r="ES20"/>
  <c r="EW20" s="1"/>
  <c r="EP20"/>
  <c r="EO20"/>
  <c r="EQ20" s="1"/>
  <c r="EN20"/>
  <c r="ER20" s="1"/>
  <c r="EK20"/>
  <c r="EJ20"/>
  <c r="EL20" s="1"/>
  <c r="EI20"/>
  <c r="EM20" s="1"/>
  <c r="EF20"/>
  <c r="EE20"/>
  <c r="EG20" s="1"/>
  <c r="ED20"/>
  <c r="EH20" s="1"/>
  <c r="EA20"/>
  <c r="DZ20"/>
  <c r="EB20" s="1"/>
  <c r="DY20"/>
  <c r="EC20" s="1"/>
  <c r="DV20"/>
  <c r="DU20"/>
  <c r="DW20" s="1"/>
  <c r="DT20"/>
  <c r="DX20" s="1"/>
  <c r="DQ20"/>
  <c r="DP20"/>
  <c r="DR20" s="1"/>
  <c r="DO20"/>
  <c r="DS20" s="1"/>
  <c r="DL20"/>
  <c r="DK20"/>
  <c r="DM20" s="1"/>
  <c r="DJ20"/>
  <c r="DN20" s="1"/>
  <c r="DG20"/>
  <c r="DF20"/>
  <c r="DH20" s="1"/>
  <c r="DE20"/>
  <c r="DI20" s="1"/>
  <c r="DB20"/>
  <c r="DA20"/>
  <c r="DC20" s="1"/>
  <c r="CZ20"/>
  <c r="DD20" s="1"/>
  <c r="CW20"/>
  <c r="CV20"/>
  <c r="CX20" s="1"/>
  <c r="CU20"/>
  <c r="CY20" s="1"/>
  <c r="CR20"/>
  <c r="CQ20"/>
  <c r="CS20" s="1"/>
  <c r="CP20"/>
  <c r="CT20" s="1"/>
  <c r="CM20"/>
  <c r="CL20"/>
  <c r="CN20" s="1"/>
  <c r="CK20"/>
  <c r="CO20" s="1"/>
  <c r="CH20"/>
  <c r="CG20"/>
  <c r="CI20" s="1"/>
  <c r="CF20"/>
  <c r="CJ20" s="1"/>
  <c r="CC20"/>
  <c r="CB20"/>
  <c r="CD20" s="1"/>
  <c r="CA20"/>
  <c r="CE20" s="1"/>
  <c r="BX20"/>
  <c r="BW20"/>
  <c r="BV20"/>
  <c r="BR20"/>
  <c r="BQ20"/>
  <c r="BS20" s="1"/>
  <c r="BP20"/>
  <c r="BT20" s="1"/>
  <c r="BM20"/>
  <c r="BL20"/>
  <c r="BN20" s="1"/>
  <c r="BK20"/>
  <c r="BO20" s="1"/>
  <c r="BH20"/>
  <c r="BG20"/>
  <c r="BI20" s="1"/>
  <c r="BF20"/>
  <c r="BJ20" s="1"/>
  <c r="BC20"/>
  <c r="BB20"/>
  <c r="BD20" s="1"/>
  <c r="BA20"/>
  <c r="BE20" s="1"/>
  <c r="AX20"/>
  <c r="AW20"/>
  <c r="AY20" s="1"/>
  <c r="AV20"/>
  <c r="AZ20" s="1"/>
  <c r="AS20"/>
  <c r="AR20"/>
  <c r="AT20" s="1"/>
  <c r="AQ20"/>
  <c r="AU20" s="1"/>
  <c r="AN20"/>
  <c r="GX20" s="1"/>
  <c r="AM20"/>
  <c r="AO20" s="1"/>
  <c r="AL20"/>
  <c r="GV20" s="1"/>
  <c r="HL20" s="1"/>
  <c r="HO20" s="1"/>
  <c r="AK20"/>
  <c r="AJ20"/>
  <c r="HK19"/>
  <c r="HF19"/>
  <c r="GS19"/>
  <c r="GR19"/>
  <c r="GT19" s="1"/>
  <c r="GQ19"/>
  <c r="GU19" s="1"/>
  <c r="GN19"/>
  <c r="GM19"/>
  <c r="GO19" s="1"/>
  <c r="GL19"/>
  <c r="GP19" s="1"/>
  <c r="GI19"/>
  <c r="GH19"/>
  <c r="GJ19" s="1"/>
  <c r="GG19"/>
  <c r="GK19" s="1"/>
  <c r="GD19"/>
  <c r="GC19"/>
  <c r="GE19" s="1"/>
  <c r="GB19"/>
  <c r="GF19" s="1"/>
  <c r="FY19"/>
  <c r="FX19"/>
  <c r="FZ19" s="1"/>
  <c r="FW19"/>
  <c r="GA19" s="1"/>
  <c r="FT19"/>
  <c r="FS19"/>
  <c r="FU19" s="1"/>
  <c r="FR19"/>
  <c r="FV19" s="1"/>
  <c r="FO19"/>
  <c r="FN19"/>
  <c r="FP19" s="1"/>
  <c r="FM19"/>
  <c r="FQ19" s="1"/>
  <c r="FJ19"/>
  <c r="FI19"/>
  <c r="FK19" s="1"/>
  <c r="FH19"/>
  <c r="FL19" s="1"/>
  <c r="FE19"/>
  <c r="FD19"/>
  <c r="FF19" s="1"/>
  <c r="FC19"/>
  <c r="FG19" s="1"/>
  <c r="EZ19"/>
  <c r="EY19"/>
  <c r="FA19" s="1"/>
  <c r="EX19"/>
  <c r="FB19" s="1"/>
  <c r="EU19"/>
  <c r="ET19"/>
  <c r="EV19" s="1"/>
  <c r="ES19"/>
  <c r="EW19" s="1"/>
  <c r="EP19"/>
  <c r="EO19"/>
  <c r="EQ19" s="1"/>
  <c r="EN19"/>
  <c r="ER19" s="1"/>
  <c r="EK19"/>
  <c r="EJ19"/>
  <c r="EL19" s="1"/>
  <c r="EI19"/>
  <c r="EM19" s="1"/>
  <c r="EF19"/>
  <c r="EE19"/>
  <c r="EG19" s="1"/>
  <c r="ED19"/>
  <c r="EH19" s="1"/>
  <c r="EA19"/>
  <c r="DZ19"/>
  <c r="EB19" s="1"/>
  <c r="DY19"/>
  <c r="EC19" s="1"/>
  <c r="DV19"/>
  <c r="DU19"/>
  <c r="DW19" s="1"/>
  <c r="DT19"/>
  <c r="DX19" s="1"/>
  <c r="DQ19"/>
  <c r="DP19"/>
  <c r="DR19" s="1"/>
  <c r="DO19"/>
  <c r="DS19" s="1"/>
  <c r="DL19"/>
  <c r="DK19"/>
  <c r="DM19" s="1"/>
  <c r="DJ19"/>
  <c r="DN19" s="1"/>
  <c r="DG19"/>
  <c r="DF19"/>
  <c r="DH19" s="1"/>
  <c r="DE19"/>
  <c r="DI19" s="1"/>
  <c r="DB19"/>
  <c r="DA19"/>
  <c r="DC19" s="1"/>
  <c r="CZ19"/>
  <c r="DD19" s="1"/>
  <c r="CW19"/>
  <c r="CV19"/>
  <c r="CX19" s="1"/>
  <c r="CU19"/>
  <c r="CY19" s="1"/>
  <c r="CR19"/>
  <c r="CQ19"/>
  <c r="CS19" s="1"/>
  <c r="CP19"/>
  <c r="CT19" s="1"/>
  <c r="CM19"/>
  <c r="CL19"/>
  <c r="CN19" s="1"/>
  <c r="CK19"/>
  <c r="CO19" s="1"/>
  <c r="CH19"/>
  <c r="CG19"/>
  <c r="CI19" s="1"/>
  <c r="CF19"/>
  <c r="CJ19" s="1"/>
  <c r="CC19"/>
  <c r="CB19"/>
  <c r="CD19" s="1"/>
  <c r="CA19"/>
  <c r="CE19" s="1"/>
  <c r="BX19"/>
  <c r="BW19"/>
  <c r="BV19"/>
  <c r="BR19"/>
  <c r="BQ19"/>
  <c r="BS19" s="1"/>
  <c r="BP19"/>
  <c r="BT19" s="1"/>
  <c r="BM19"/>
  <c r="BL19"/>
  <c r="BN19" s="1"/>
  <c r="BK19"/>
  <c r="BO19" s="1"/>
  <c r="BH19"/>
  <c r="BG19"/>
  <c r="BI19" s="1"/>
  <c r="BF19"/>
  <c r="BJ19" s="1"/>
  <c r="BC19"/>
  <c r="BB19"/>
  <c r="BD19" s="1"/>
  <c r="BA19"/>
  <c r="BE19" s="1"/>
  <c r="AX19"/>
  <c r="AW19"/>
  <c r="AY19" s="1"/>
  <c r="AV19"/>
  <c r="AZ19" s="1"/>
  <c r="AS19"/>
  <c r="AR19"/>
  <c r="AT19" s="1"/>
  <c r="AQ19"/>
  <c r="AU19" s="1"/>
  <c r="AN19"/>
  <c r="GX19" s="1"/>
  <c r="AM19"/>
  <c r="AO19" s="1"/>
  <c r="AL19"/>
  <c r="GV19" s="1"/>
  <c r="HL19" s="1"/>
  <c r="HO19" s="1"/>
  <c r="AK19"/>
  <c r="AJ19"/>
  <c r="HK18"/>
  <c r="HF18"/>
  <c r="GS18"/>
  <c r="GR18"/>
  <c r="GT18" s="1"/>
  <c r="GQ18"/>
  <c r="GU18" s="1"/>
  <c r="GN18"/>
  <c r="GM18"/>
  <c r="GO18" s="1"/>
  <c r="GL18"/>
  <c r="GP18" s="1"/>
  <c r="GI18"/>
  <c r="GH18"/>
  <c r="GJ18" s="1"/>
  <c r="GG18"/>
  <c r="GK18" s="1"/>
  <c r="GD18"/>
  <c r="GC18"/>
  <c r="GE18" s="1"/>
  <c r="GB18"/>
  <c r="GF18" s="1"/>
  <c r="FY18"/>
  <c r="FX18"/>
  <c r="FZ18" s="1"/>
  <c r="FW18"/>
  <c r="GA18" s="1"/>
  <c r="FT18"/>
  <c r="FS18"/>
  <c r="FU18" s="1"/>
  <c r="FR18"/>
  <c r="FV18" s="1"/>
  <c r="FO18"/>
  <c r="FN18"/>
  <c r="FP18" s="1"/>
  <c r="FM18"/>
  <c r="FQ18" s="1"/>
  <c r="FJ18"/>
  <c r="FI18"/>
  <c r="FK18" s="1"/>
  <c r="FH18"/>
  <c r="FL18" s="1"/>
  <c r="FE18"/>
  <c r="FD18"/>
  <c r="FF18" s="1"/>
  <c r="FC18"/>
  <c r="FG18" s="1"/>
  <c r="EZ18"/>
  <c r="EY18"/>
  <c r="FA18" s="1"/>
  <c r="EX18"/>
  <c r="FB18" s="1"/>
  <c r="EU18"/>
  <c r="ET18"/>
  <c r="EV18" s="1"/>
  <c r="ES18"/>
  <c r="EW18" s="1"/>
  <c r="EP18"/>
  <c r="EO18"/>
  <c r="EQ18" s="1"/>
  <c r="EN18"/>
  <c r="ER18" s="1"/>
  <c r="EK18"/>
  <c r="EJ18"/>
  <c r="EL18" s="1"/>
  <c r="EI18"/>
  <c r="EM18" s="1"/>
  <c r="EF18"/>
  <c r="EE18"/>
  <c r="EG18" s="1"/>
  <c r="ED18"/>
  <c r="EH18" s="1"/>
  <c r="EA18"/>
  <c r="DZ18"/>
  <c r="EB18" s="1"/>
  <c r="DY18"/>
  <c r="EC18" s="1"/>
  <c r="DV18"/>
  <c r="DU18"/>
  <c r="DW18" s="1"/>
  <c r="DT18"/>
  <c r="DX18" s="1"/>
  <c r="DQ18"/>
  <c r="DP18"/>
  <c r="DR18" s="1"/>
  <c r="DO18"/>
  <c r="DS18" s="1"/>
  <c r="DL18"/>
  <c r="DK18"/>
  <c r="DM18" s="1"/>
  <c r="DJ18"/>
  <c r="DN18" s="1"/>
  <c r="DG18"/>
  <c r="DF18"/>
  <c r="DH18" s="1"/>
  <c r="DE18"/>
  <c r="DI18" s="1"/>
  <c r="DB18"/>
  <c r="DA18"/>
  <c r="DC18" s="1"/>
  <c r="CZ18"/>
  <c r="DD18" s="1"/>
  <c r="CW18"/>
  <c r="CV18"/>
  <c r="CX18" s="1"/>
  <c r="CU18"/>
  <c r="CY18" s="1"/>
  <c r="CR18"/>
  <c r="CQ18"/>
  <c r="CS18" s="1"/>
  <c r="CP18"/>
  <c r="CT18" s="1"/>
  <c r="CM18"/>
  <c r="CL18"/>
  <c r="CN18" s="1"/>
  <c r="CK18"/>
  <c r="CO18" s="1"/>
  <c r="CH18"/>
  <c r="CG18"/>
  <c r="CI18" s="1"/>
  <c r="CF18"/>
  <c r="CJ18" s="1"/>
  <c r="CC18"/>
  <c r="CB18"/>
  <c r="CD18" s="1"/>
  <c r="CA18"/>
  <c r="CE18" s="1"/>
  <c r="BX18"/>
  <c r="BW18"/>
  <c r="BV18"/>
  <c r="BR18"/>
  <c r="BQ18"/>
  <c r="BS18" s="1"/>
  <c r="BP18"/>
  <c r="BT18" s="1"/>
  <c r="BM18"/>
  <c r="BL18"/>
  <c r="BN18" s="1"/>
  <c r="BK18"/>
  <c r="BO18" s="1"/>
  <c r="BH18"/>
  <c r="BG18"/>
  <c r="BI18" s="1"/>
  <c r="BF18"/>
  <c r="BJ18" s="1"/>
  <c r="BC18"/>
  <c r="BB18"/>
  <c r="BD18" s="1"/>
  <c r="BA18"/>
  <c r="BE18" s="1"/>
  <c r="AX18"/>
  <c r="AW18"/>
  <c r="AY18" s="1"/>
  <c r="AV18"/>
  <c r="AZ18" s="1"/>
  <c r="AS18"/>
  <c r="AR18"/>
  <c r="AT18" s="1"/>
  <c r="AQ18"/>
  <c r="AU18" s="1"/>
  <c r="AN18"/>
  <c r="GX18" s="1"/>
  <c r="AM18"/>
  <c r="AO18" s="1"/>
  <c r="AL18"/>
  <c r="GV18" s="1"/>
  <c r="HL18" s="1"/>
  <c r="HO18" s="1"/>
  <c r="AK18"/>
  <c r="AJ18"/>
  <c r="HK17"/>
  <c r="HF17"/>
  <c r="GS17"/>
  <c r="GR17"/>
  <c r="GT17" s="1"/>
  <c r="GQ17"/>
  <c r="GU17" s="1"/>
  <c r="GN17"/>
  <c r="GM17"/>
  <c r="GO17" s="1"/>
  <c r="GL17"/>
  <c r="GP17" s="1"/>
  <c r="GI17"/>
  <c r="GH17"/>
  <c r="GJ17" s="1"/>
  <c r="GG17"/>
  <c r="GK17" s="1"/>
  <c r="GD17"/>
  <c r="GC17"/>
  <c r="GE17" s="1"/>
  <c r="GB17"/>
  <c r="GF17" s="1"/>
  <c r="FY17"/>
  <c r="FX17"/>
  <c r="FZ17" s="1"/>
  <c r="FW17"/>
  <c r="GA17" s="1"/>
  <c r="FT17"/>
  <c r="FS17"/>
  <c r="FU17" s="1"/>
  <c r="FR17"/>
  <c r="FV17" s="1"/>
  <c r="FO17"/>
  <c r="FN17"/>
  <c r="FP17" s="1"/>
  <c r="FM17"/>
  <c r="FQ17" s="1"/>
  <c r="FJ17"/>
  <c r="FI17"/>
  <c r="FK17" s="1"/>
  <c r="FH17"/>
  <c r="FL17" s="1"/>
  <c r="FE17"/>
  <c r="FD17"/>
  <c r="FF17" s="1"/>
  <c r="FC17"/>
  <c r="FG17" s="1"/>
  <c r="EZ17"/>
  <c r="EY17"/>
  <c r="FA17" s="1"/>
  <c r="EX17"/>
  <c r="FB17" s="1"/>
  <c r="EU17"/>
  <c r="ET17"/>
  <c r="EV17" s="1"/>
  <c r="ES17"/>
  <c r="EW17" s="1"/>
  <c r="EP17"/>
  <c r="EO17"/>
  <c r="EQ17" s="1"/>
  <c r="EN17"/>
  <c r="ER17" s="1"/>
  <c r="EK17"/>
  <c r="EJ17"/>
  <c r="EL17" s="1"/>
  <c r="EI17"/>
  <c r="EM17" s="1"/>
  <c r="EF17"/>
  <c r="EE17"/>
  <c r="EG17" s="1"/>
  <c r="ED17"/>
  <c r="EH17" s="1"/>
  <c r="EA17"/>
  <c r="DZ17"/>
  <c r="EB17" s="1"/>
  <c r="DY17"/>
  <c r="EC17" s="1"/>
  <c r="DV17"/>
  <c r="DU17"/>
  <c r="DW17" s="1"/>
  <c r="DT17"/>
  <c r="DX17" s="1"/>
  <c r="DQ17"/>
  <c r="DP17"/>
  <c r="DR17" s="1"/>
  <c r="DO17"/>
  <c r="DS17" s="1"/>
  <c r="DL17"/>
  <c r="DK17"/>
  <c r="DM17" s="1"/>
  <c r="DJ17"/>
  <c r="DN17" s="1"/>
  <c r="DG17"/>
  <c r="DF17"/>
  <c r="DH17" s="1"/>
  <c r="DE17"/>
  <c r="DI17" s="1"/>
  <c r="DB17"/>
  <c r="DA17"/>
  <c r="DC17" s="1"/>
  <c r="CZ17"/>
  <c r="DD17" s="1"/>
  <c r="CW17"/>
  <c r="CV17"/>
  <c r="CX17" s="1"/>
  <c r="CU17"/>
  <c r="CY17" s="1"/>
  <c r="CR17"/>
  <c r="CQ17"/>
  <c r="CS17" s="1"/>
  <c r="CP17"/>
  <c r="CT17" s="1"/>
  <c r="CM17"/>
  <c r="CL17"/>
  <c r="CN17" s="1"/>
  <c r="CK17"/>
  <c r="CO17" s="1"/>
  <c r="CH17"/>
  <c r="CG17"/>
  <c r="CI17" s="1"/>
  <c r="CF17"/>
  <c r="CJ17" s="1"/>
  <c r="CC17"/>
  <c r="CB17"/>
  <c r="CD17" s="1"/>
  <c r="CA17"/>
  <c r="CE17" s="1"/>
  <c r="BX17"/>
  <c r="BW17"/>
  <c r="BV17"/>
  <c r="BR17"/>
  <c r="BQ17"/>
  <c r="BS17" s="1"/>
  <c r="BP17"/>
  <c r="BT17" s="1"/>
  <c r="BM17"/>
  <c r="BL17"/>
  <c r="BN17" s="1"/>
  <c r="BK17"/>
  <c r="BO17" s="1"/>
  <c r="BH17"/>
  <c r="BG17"/>
  <c r="BI17" s="1"/>
  <c r="BF17"/>
  <c r="BJ17" s="1"/>
  <c r="BC17"/>
  <c r="BB17"/>
  <c r="BD17" s="1"/>
  <c r="BA17"/>
  <c r="BE17" s="1"/>
  <c r="AX17"/>
  <c r="AW17"/>
  <c r="AY17" s="1"/>
  <c r="AV17"/>
  <c r="AZ17" s="1"/>
  <c r="AS17"/>
  <c r="AR17"/>
  <c r="AT17" s="1"/>
  <c r="AQ17"/>
  <c r="AU17" s="1"/>
  <c r="AN17"/>
  <c r="GX17" s="1"/>
  <c r="AM17"/>
  <c r="AO17" s="1"/>
  <c r="AL17"/>
  <c r="GV17" s="1"/>
  <c r="HL17" s="1"/>
  <c r="HO17" s="1"/>
  <c r="AK17"/>
  <c r="AJ17"/>
  <c r="HK16"/>
  <c r="HF16"/>
  <c r="GS16"/>
  <c r="GR16"/>
  <c r="GT16" s="1"/>
  <c r="GQ16"/>
  <c r="GU16" s="1"/>
  <c r="GN16"/>
  <c r="GM16"/>
  <c r="GO16" s="1"/>
  <c r="GL16"/>
  <c r="GP16" s="1"/>
  <c r="GI16"/>
  <c r="GH16"/>
  <c r="GJ16" s="1"/>
  <c r="GG16"/>
  <c r="GK16" s="1"/>
  <c r="GD16"/>
  <c r="GC16"/>
  <c r="GE16" s="1"/>
  <c r="GB16"/>
  <c r="GF16" s="1"/>
  <c r="FY16"/>
  <c r="FX16"/>
  <c r="FZ16" s="1"/>
  <c r="FW16"/>
  <c r="GA16" s="1"/>
  <c r="FT16"/>
  <c r="FS16"/>
  <c r="FU16" s="1"/>
  <c r="FR16"/>
  <c r="FV16" s="1"/>
  <c r="FO16"/>
  <c r="FN16"/>
  <c r="FP16" s="1"/>
  <c r="FM16"/>
  <c r="FQ16" s="1"/>
  <c r="FJ16"/>
  <c r="FI16"/>
  <c r="FK16" s="1"/>
  <c r="FH16"/>
  <c r="FL16" s="1"/>
  <c r="FE16"/>
  <c r="FD16"/>
  <c r="FF16" s="1"/>
  <c r="FC16"/>
  <c r="FG16" s="1"/>
  <c r="EZ16"/>
  <c r="EY16"/>
  <c r="FA16" s="1"/>
  <c r="EX16"/>
  <c r="FB16" s="1"/>
  <c r="EU16"/>
  <c r="ET16"/>
  <c r="EV16" s="1"/>
  <c r="ES16"/>
  <c r="EW16" s="1"/>
  <c r="EP16"/>
  <c r="EO16"/>
  <c r="EQ16" s="1"/>
  <c r="EN16"/>
  <c r="ER16" s="1"/>
  <c r="EK16"/>
  <c r="EJ16"/>
  <c r="EL16" s="1"/>
  <c r="EI16"/>
  <c r="EM16" s="1"/>
  <c r="EF16"/>
  <c r="EE16"/>
  <c r="EG16" s="1"/>
  <c r="ED16"/>
  <c r="EH16" s="1"/>
  <c r="EA16"/>
  <c r="DZ16"/>
  <c r="EB16" s="1"/>
  <c r="DY16"/>
  <c r="EC16" s="1"/>
  <c r="DV16"/>
  <c r="DU16"/>
  <c r="DW16" s="1"/>
  <c r="DT16"/>
  <c r="DX16" s="1"/>
  <c r="DQ16"/>
  <c r="DP16"/>
  <c r="DR16" s="1"/>
  <c r="DO16"/>
  <c r="DS16" s="1"/>
  <c r="DL16"/>
  <c r="DK16"/>
  <c r="DM16" s="1"/>
  <c r="DJ16"/>
  <c r="DN16" s="1"/>
  <c r="DG16"/>
  <c r="DF16"/>
  <c r="DH16" s="1"/>
  <c r="DE16"/>
  <c r="DI16" s="1"/>
  <c r="DB16"/>
  <c r="DA16"/>
  <c r="DC16" s="1"/>
  <c r="CZ16"/>
  <c r="DD16" s="1"/>
  <c r="CW16"/>
  <c r="CV16"/>
  <c r="CX16" s="1"/>
  <c r="CU16"/>
  <c r="CY16" s="1"/>
  <c r="CR16"/>
  <c r="CQ16"/>
  <c r="CS16" s="1"/>
  <c r="CP16"/>
  <c r="CT16" s="1"/>
  <c r="CM16"/>
  <c r="CL16"/>
  <c r="CN16" s="1"/>
  <c r="CK16"/>
  <c r="CO16" s="1"/>
  <c r="CH16"/>
  <c r="CG16"/>
  <c r="CI16" s="1"/>
  <c r="CF16"/>
  <c r="CJ16" s="1"/>
  <c r="CC16"/>
  <c r="CB16"/>
  <c r="CD16" s="1"/>
  <c r="CA16"/>
  <c r="CE16" s="1"/>
  <c r="BX16"/>
  <c r="BW16"/>
  <c r="BV16"/>
  <c r="BR16"/>
  <c r="BQ16"/>
  <c r="BS16" s="1"/>
  <c r="BP16"/>
  <c r="BT16" s="1"/>
  <c r="BM16"/>
  <c r="BL16"/>
  <c r="BN16" s="1"/>
  <c r="BK16"/>
  <c r="BO16" s="1"/>
  <c r="BH16"/>
  <c r="BG16"/>
  <c r="BI16" s="1"/>
  <c r="BF16"/>
  <c r="BJ16" s="1"/>
  <c r="BC16"/>
  <c r="BB16"/>
  <c r="BD16" s="1"/>
  <c r="BA16"/>
  <c r="BE16" s="1"/>
  <c r="AX16"/>
  <c r="AW16"/>
  <c r="AY16" s="1"/>
  <c r="AV16"/>
  <c r="AZ16" s="1"/>
  <c r="AS16"/>
  <c r="AR16"/>
  <c r="AT16" s="1"/>
  <c r="AQ16"/>
  <c r="AU16" s="1"/>
  <c r="AN16"/>
  <c r="GX16" s="1"/>
  <c r="AM16"/>
  <c r="GW16" s="1"/>
  <c r="AL16"/>
  <c r="AP16" s="1"/>
  <c r="AK16"/>
  <c r="AJ16"/>
  <c r="HK15"/>
  <c r="HF15"/>
  <c r="GS15"/>
  <c r="GR15"/>
  <c r="GT15" s="1"/>
  <c r="GQ15"/>
  <c r="GU15" s="1"/>
  <c r="GN15"/>
  <c r="GM15"/>
  <c r="GO15" s="1"/>
  <c r="GL15"/>
  <c r="GP15" s="1"/>
  <c r="GI15"/>
  <c r="GH15"/>
  <c r="GJ15" s="1"/>
  <c r="GG15"/>
  <c r="GK15" s="1"/>
  <c r="GD15"/>
  <c r="GC15"/>
  <c r="GE15" s="1"/>
  <c r="GB15"/>
  <c r="GF15" s="1"/>
  <c r="FY15"/>
  <c r="FX15"/>
  <c r="FZ15" s="1"/>
  <c r="FW15"/>
  <c r="GA15" s="1"/>
  <c r="FT15"/>
  <c r="FS15"/>
  <c r="FU15" s="1"/>
  <c r="FR15"/>
  <c r="FV15" s="1"/>
  <c r="FO15"/>
  <c r="FN15"/>
  <c r="FP15" s="1"/>
  <c r="FM15"/>
  <c r="FQ15" s="1"/>
  <c r="FJ15"/>
  <c r="FI15"/>
  <c r="FK15" s="1"/>
  <c r="FH15"/>
  <c r="FL15" s="1"/>
  <c r="FE15"/>
  <c r="FD15"/>
  <c r="FF15" s="1"/>
  <c r="FC15"/>
  <c r="FG15" s="1"/>
  <c r="EZ15"/>
  <c r="EY15"/>
  <c r="FA15" s="1"/>
  <c r="EX15"/>
  <c r="FB15" s="1"/>
  <c r="EU15"/>
  <c r="ET15"/>
  <c r="EV15" s="1"/>
  <c r="ES15"/>
  <c r="EW15" s="1"/>
  <c r="EP15"/>
  <c r="EO15"/>
  <c r="EQ15" s="1"/>
  <c r="EN15"/>
  <c r="ER15" s="1"/>
  <c r="EK15"/>
  <c r="EJ15"/>
  <c r="EL15" s="1"/>
  <c r="EI15"/>
  <c r="EM15" s="1"/>
  <c r="EF15"/>
  <c r="EE15"/>
  <c r="EG15" s="1"/>
  <c r="ED15"/>
  <c r="EH15" s="1"/>
  <c r="EA15"/>
  <c r="DZ15"/>
  <c r="EB15" s="1"/>
  <c r="DY15"/>
  <c r="EC15" s="1"/>
  <c r="DV15"/>
  <c r="DU15"/>
  <c r="DW15" s="1"/>
  <c r="DT15"/>
  <c r="DX15" s="1"/>
  <c r="DQ15"/>
  <c r="DP15"/>
  <c r="DR15" s="1"/>
  <c r="DO15"/>
  <c r="DS15" s="1"/>
  <c r="DL15"/>
  <c r="DK15"/>
  <c r="DM15" s="1"/>
  <c r="DJ15"/>
  <c r="DN15" s="1"/>
  <c r="DG15"/>
  <c r="DF15"/>
  <c r="DH15" s="1"/>
  <c r="DE15"/>
  <c r="DI15" s="1"/>
  <c r="DB15"/>
  <c r="DA15"/>
  <c r="DC15" s="1"/>
  <c r="CZ15"/>
  <c r="DD15" s="1"/>
  <c r="CW15"/>
  <c r="CV15"/>
  <c r="CX15" s="1"/>
  <c r="CU15"/>
  <c r="CY15" s="1"/>
  <c r="CR15"/>
  <c r="CQ15"/>
  <c r="CS15" s="1"/>
  <c r="CP15"/>
  <c r="CT15" s="1"/>
  <c r="CM15"/>
  <c r="CL15"/>
  <c r="CN15" s="1"/>
  <c r="CK15"/>
  <c r="CO15" s="1"/>
  <c r="CH15"/>
  <c r="CG15"/>
  <c r="CI15" s="1"/>
  <c r="CF15"/>
  <c r="CJ15" s="1"/>
  <c r="CC15"/>
  <c r="CB15"/>
  <c r="CD15" s="1"/>
  <c r="CA15"/>
  <c r="CE15" s="1"/>
  <c r="BX15"/>
  <c r="BW15"/>
  <c r="BV15"/>
  <c r="BR15"/>
  <c r="BQ15"/>
  <c r="BS15" s="1"/>
  <c r="BP15"/>
  <c r="BT15" s="1"/>
  <c r="BM15"/>
  <c r="BL15"/>
  <c r="BN15" s="1"/>
  <c r="BK15"/>
  <c r="BO15" s="1"/>
  <c r="BH15"/>
  <c r="BG15"/>
  <c r="BI15" s="1"/>
  <c r="BF15"/>
  <c r="BJ15" s="1"/>
  <c r="BC15"/>
  <c r="BB15"/>
  <c r="BD15" s="1"/>
  <c r="BA15"/>
  <c r="BE15" s="1"/>
  <c r="AX15"/>
  <c r="AW15"/>
  <c r="AY15" s="1"/>
  <c r="AV15"/>
  <c r="AZ15" s="1"/>
  <c r="AS15"/>
  <c r="AR15"/>
  <c r="AT15" s="1"/>
  <c r="AQ15"/>
  <c r="AU15" s="1"/>
  <c r="AN15"/>
  <c r="GX15" s="1"/>
  <c r="AM15"/>
  <c r="GW15" s="1"/>
  <c r="AL15"/>
  <c r="AP15" s="1"/>
  <c r="AK15"/>
  <c r="AJ15"/>
  <c r="HK14"/>
  <c r="HF14"/>
  <c r="GS14"/>
  <c r="GR14"/>
  <c r="GT14" s="1"/>
  <c r="GQ14"/>
  <c r="GU14" s="1"/>
  <c r="GN14"/>
  <c r="GM14"/>
  <c r="GO14" s="1"/>
  <c r="GL14"/>
  <c r="GP14" s="1"/>
  <c r="GI14"/>
  <c r="GH14"/>
  <c r="GJ14" s="1"/>
  <c r="GG14"/>
  <c r="GK14" s="1"/>
  <c r="GD14"/>
  <c r="GC14"/>
  <c r="GE14" s="1"/>
  <c r="GB14"/>
  <c r="GF14" s="1"/>
  <c r="FY14"/>
  <c r="FX14"/>
  <c r="FZ14" s="1"/>
  <c r="FW14"/>
  <c r="GA14" s="1"/>
  <c r="FT14"/>
  <c r="FS14"/>
  <c r="FU14" s="1"/>
  <c r="FR14"/>
  <c r="FV14" s="1"/>
  <c r="FO14"/>
  <c r="FN14"/>
  <c r="FP14" s="1"/>
  <c r="FM14"/>
  <c r="FQ14" s="1"/>
  <c r="FJ14"/>
  <c r="FI14"/>
  <c r="FK14" s="1"/>
  <c r="FH14"/>
  <c r="FL14" s="1"/>
  <c r="FE14"/>
  <c r="FD14"/>
  <c r="FF14" s="1"/>
  <c r="FC14"/>
  <c r="FG14" s="1"/>
  <c r="EZ14"/>
  <c r="EY14"/>
  <c r="FA14" s="1"/>
  <c r="EX14"/>
  <c r="FB14" s="1"/>
  <c r="EU14"/>
  <c r="ET14"/>
  <c r="EV14" s="1"/>
  <c r="ES14"/>
  <c r="EW14" s="1"/>
  <c r="EP14"/>
  <c r="EO14"/>
  <c r="EQ14" s="1"/>
  <c r="EN14"/>
  <c r="ER14" s="1"/>
  <c r="EK14"/>
  <c r="EJ14"/>
  <c r="EL14" s="1"/>
  <c r="EI14"/>
  <c r="EM14" s="1"/>
  <c r="EF14"/>
  <c r="EE14"/>
  <c r="EG14" s="1"/>
  <c r="ED14"/>
  <c r="EH14" s="1"/>
  <c r="EA14"/>
  <c r="DZ14"/>
  <c r="EB14" s="1"/>
  <c r="DY14"/>
  <c r="EC14" s="1"/>
  <c r="DV14"/>
  <c r="DU14"/>
  <c r="DW14" s="1"/>
  <c r="DT14"/>
  <c r="DX14" s="1"/>
  <c r="DQ14"/>
  <c r="DP14"/>
  <c r="DR14" s="1"/>
  <c r="DO14"/>
  <c r="DS14" s="1"/>
  <c r="DL14"/>
  <c r="DK14"/>
  <c r="DM14" s="1"/>
  <c r="DJ14"/>
  <c r="DN14" s="1"/>
  <c r="DG14"/>
  <c r="DF14"/>
  <c r="DH14" s="1"/>
  <c r="DE14"/>
  <c r="DI14" s="1"/>
  <c r="DB14"/>
  <c r="DA14"/>
  <c r="DC14" s="1"/>
  <c r="CZ14"/>
  <c r="DD14" s="1"/>
  <c r="CW14"/>
  <c r="CV14"/>
  <c r="CX14" s="1"/>
  <c r="CU14"/>
  <c r="CY14" s="1"/>
  <c r="CR14"/>
  <c r="CQ14"/>
  <c r="CS14" s="1"/>
  <c r="CP14"/>
  <c r="CT14" s="1"/>
  <c r="CM14"/>
  <c r="CL14"/>
  <c r="CN14" s="1"/>
  <c r="CK14"/>
  <c r="CO14" s="1"/>
  <c r="CH14"/>
  <c r="CG14"/>
  <c r="CI14" s="1"/>
  <c r="CF14"/>
  <c r="CJ14" s="1"/>
  <c r="CC14"/>
  <c r="CB14"/>
  <c r="CD14" s="1"/>
  <c r="CA14"/>
  <c r="CE14" s="1"/>
  <c r="BX14"/>
  <c r="BW14"/>
  <c r="BV14"/>
  <c r="BR14"/>
  <c r="BQ14"/>
  <c r="BS14" s="1"/>
  <c r="BP14"/>
  <c r="BT14" s="1"/>
  <c r="BM14"/>
  <c r="BL14"/>
  <c r="BN14" s="1"/>
  <c r="BK14"/>
  <c r="BO14" s="1"/>
  <c r="BH14"/>
  <c r="BG14"/>
  <c r="BI14" s="1"/>
  <c r="BF14"/>
  <c r="BJ14" s="1"/>
  <c r="BC14"/>
  <c r="BB14"/>
  <c r="BD14" s="1"/>
  <c r="BA14"/>
  <c r="BE14" s="1"/>
  <c r="AX14"/>
  <c r="AW14"/>
  <c r="AY14" s="1"/>
  <c r="AV14"/>
  <c r="AZ14" s="1"/>
  <c r="AS14"/>
  <c r="AR14"/>
  <c r="AT14" s="1"/>
  <c r="AQ14"/>
  <c r="AU14" s="1"/>
  <c r="AN14"/>
  <c r="GX14" s="1"/>
  <c r="AM14"/>
  <c r="GW14" s="1"/>
  <c r="AL14"/>
  <c r="AP14" s="1"/>
  <c r="AK14"/>
  <c r="AJ14"/>
  <c r="HK13"/>
  <c r="HF13"/>
  <c r="GS13"/>
  <c r="GR13"/>
  <c r="GT13" s="1"/>
  <c r="GQ13"/>
  <c r="GU13" s="1"/>
  <c r="GN13"/>
  <c r="GM13"/>
  <c r="GO13" s="1"/>
  <c r="GL13"/>
  <c r="GP13" s="1"/>
  <c r="GI13"/>
  <c r="GH13"/>
  <c r="GJ13" s="1"/>
  <c r="GG13"/>
  <c r="GK13" s="1"/>
  <c r="GD13"/>
  <c r="GC13"/>
  <c r="GE13" s="1"/>
  <c r="GB13"/>
  <c r="GF13" s="1"/>
  <c r="FY13"/>
  <c r="FX13"/>
  <c r="FZ13" s="1"/>
  <c r="FW13"/>
  <c r="GA13" s="1"/>
  <c r="FT13"/>
  <c r="FS13"/>
  <c r="FU13" s="1"/>
  <c r="FR13"/>
  <c r="FV13" s="1"/>
  <c r="FO13"/>
  <c r="FN13"/>
  <c r="FP13" s="1"/>
  <c r="FM13"/>
  <c r="FQ13" s="1"/>
  <c r="FJ13"/>
  <c r="FI13"/>
  <c r="FK13" s="1"/>
  <c r="FH13"/>
  <c r="FL13" s="1"/>
  <c r="FE13"/>
  <c r="FD13"/>
  <c r="FF13" s="1"/>
  <c r="FC13"/>
  <c r="FG13" s="1"/>
  <c r="EZ13"/>
  <c r="EY13"/>
  <c r="FA13" s="1"/>
  <c r="EX13"/>
  <c r="FB13" s="1"/>
  <c r="EU13"/>
  <c r="ET13"/>
  <c r="EV13" s="1"/>
  <c r="ES13"/>
  <c r="EW13" s="1"/>
  <c r="EP13"/>
  <c r="EO13"/>
  <c r="EQ13" s="1"/>
  <c r="EN13"/>
  <c r="ER13" s="1"/>
  <c r="EK13"/>
  <c r="EJ13"/>
  <c r="EL13" s="1"/>
  <c r="EI13"/>
  <c r="EM13" s="1"/>
  <c r="EF13"/>
  <c r="EE13"/>
  <c r="EG13" s="1"/>
  <c r="ED13"/>
  <c r="EH13" s="1"/>
  <c r="EA13"/>
  <c r="DZ13"/>
  <c r="EB13" s="1"/>
  <c r="DY13"/>
  <c r="EC13" s="1"/>
  <c r="DV13"/>
  <c r="DU13"/>
  <c r="DW13" s="1"/>
  <c r="DT13"/>
  <c r="DX13" s="1"/>
  <c r="DQ13"/>
  <c r="DP13"/>
  <c r="DR13" s="1"/>
  <c r="DO13"/>
  <c r="DS13" s="1"/>
  <c r="DL13"/>
  <c r="DK13"/>
  <c r="DM13" s="1"/>
  <c r="DJ13"/>
  <c r="DN13" s="1"/>
  <c r="DG13"/>
  <c r="DF13"/>
  <c r="DH13" s="1"/>
  <c r="DE13"/>
  <c r="DI13" s="1"/>
  <c r="DB13"/>
  <c r="DA13"/>
  <c r="DC13" s="1"/>
  <c r="CZ13"/>
  <c r="DD13" s="1"/>
  <c r="CW13"/>
  <c r="CV13"/>
  <c r="CX13" s="1"/>
  <c r="CU13"/>
  <c r="CY13" s="1"/>
  <c r="CR13"/>
  <c r="CQ13"/>
  <c r="CS13" s="1"/>
  <c r="CP13"/>
  <c r="CT13" s="1"/>
  <c r="CM13"/>
  <c r="CL13"/>
  <c r="CN13" s="1"/>
  <c r="CK13"/>
  <c r="CO13" s="1"/>
  <c r="CH13"/>
  <c r="CG13"/>
  <c r="CI13" s="1"/>
  <c r="CF13"/>
  <c r="CJ13" s="1"/>
  <c r="CC13"/>
  <c r="CB13"/>
  <c r="CD13" s="1"/>
  <c r="CA13"/>
  <c r="CE13" s="1"/>
  <c r="BX13"/>
  <c r="BW13"/>
  <c r="BV13"/>
  <c r="BR13"/>
  <c r="BQ13"/>
  <c r="BS13" s="1"/>
  <c r="BP13"/>
  <c r="BT13" s="1"/>
  <c r="BM13"/>
  <c r="BL13"/>
  <c r="BN13" s="1"/>
  <c r="BK13"/>
  <c r="BO13" s="1"/>
  <c r="BH13"/>
  <c r="BG13"/>
  <c r="BI13" s="1"/>
  <c r="BF13"/>
  <c r="BJ13" s="1"/>
  <c r="BC13"/>
  <c r="BB13"/>
  <c r="BD13" s="1"/>
  <c r="BA13"/>
  <c r="BE13" s="1"/>
  <c r="AX13"/>
  <c r="AW13"/>
  <c r="AY13" s="1"/>
  <c r="AV13"/>
  <c r="AZ13" s="1"/>
  <c r="AS13"/>
  <c r="AR13"/>
  <c r="AT13" s="1"/>
  <c r="AQ13"/>
  <c r="AU13" s="1"/>
  <c r="AN13"/>
  <c r="GX13" s="1"/>
  <c r="AM13"/>
  <c r="AO13" s="1"/>
  <c r="AL13"/>
  <c r="GV13" s="1"/>
  <c r="HL13" s="1"/>
  <c r="HO13" s="1"/>
  <c r="HQ13" s="1"/>
  <c r="AK13"/>
  <c r="AJ13"/>
  <c r="HK12"/>
  <c r="HK67" s="1"/>
  <c r="HF12"/>
  <c r="HF67" s="1"/>
  <c r="GS12"/>
  <c r="GS67" s="1"/>
  <c r="GR12"/>
  <c r="GR67" s="1"/>
  <c r="GQ12"/>
  <c r="GQ67" s="1"/>
  <c r="GN12"/>
  <c r="GN67" s="1"/>
  <c r="GM12"/>
  <c r="GM67" s="1"/>
  <c r="GL12"/>
  <c r="GL67" s="1"/>
  <c r="GI12"/>
  <c r="GI67" s="1"/>
  <c r="GH12"/>
  <c r="GH67" s="1"/>
  <c r="GG12"/>
  <c r="GG67" s="1"/>
  <c r="GD12"/>
  <c r="GD67" s="1"/>
  <c r="GC12"/>
  <c r="GC67" s="1"/>
  <c r="GB12"/>
  <c r="GB67" s="1"/>
  <c r="FY12"/>
  <c r="FY67" s="1"/>
  <c r="FX12"/>
  <c r="FX67" s="1"/>
  <c r="FW12"/>
  <c r="FW67" s="1"/>
  <c r="FT12"/>
  <c r="FT67" s="1"/>
  <c r="FS12"/>
  <c r="FS67" s="1"/>
  <c r="FR12"/>
  <c r="FR67" s="1"/>
  <c r="FO12"/>
  <c r="FO67" s="1"/>
  <c r="FN12"/>
  <c r="FN67" s="1"/>
  <c r="FM12"/>
  <c r="FM67" s="1"/>
  <c r="FJ12"/>
  <c r="FJ67" s="1"/>
  <c r="FI12"/>
  <c r="FI67" s="1"/>
  <c r="FH12"/>
  <c r="FH67" s="1"/>
  <c r="FE12"/>
  <c r="FE67" s="1"/>
  <c r="FD12"/>
  <c r="FD67" s="1"/>
  <c r="FC12"/>
  <c r="FC67" s="1"/>
  <c r="EZ12"/>
  <c r="EZ67" s="1"/>
  <c r="EY12"/>
  <c r="EY67" s="1"/>
  <c r="EX12"/>
  <c r="EX67" s="1"/>
  <c r="EU12"/>
  <c r="EU67" s="1"/>
  <c r="ET12"/>
  <c r="ET67" s="1"/>
  <c r="ES12"/>
  <c r="ES67" s="1"/>
  <c r="EP12"/>
  <c r="EP67" s="1"/>
  <c r="EO12"/>
  <c r="EO67" s="1"/>
  <c r="EN12"/>
  <c r="EN67" s="1"/>
  <c r="EK12"/>
  <c r="EK67" s="1"/>
  <c r="EJ12"/>
  <c r="EJ67" s="1"/>
  <c r="EI12"/>
  <c r="EI67" s="1"/>
  <c r="EF12"/>
  <c r="EF67" s="1"/>
  <c r="EE12"/>
  <c r="EE67" s="1"/>
  <c r="ED12"/>
  <c r="ED67" s="1"/>
  <c r="EA12"/>
  <c r="EA67" s="1"/>
  <c r="DZ12"/>
  <c r="DZ67" s="1"/>
  <c r="DY12"/>
  <c r="DY67" s="1"/>
  <c r="DV12"/>
  <c r="DV67" s="1"/>
  <c r="DU12"/>
  <c r="DU67" s="1"/>
  <c r="DT12"/>
  <c r="DT67" s="1"/>
  <c r="DQ12"/>
  <c r="DQ67" s="1"/>
  <c r="DP12"/>
  <c r="DP67" s="1"/>
  <c r="DO12"/>
  <c r="DO67" s="1"/>
  <c r="DL12"/>
  <c r="DL67" s="1"/>
  <c r="DK12"/>
  <c r="DK67" s="1"/>
  <c r="DJ12"/>
  <c r="DJ67" s="1"/>
  <c r="DG12"/>
  <c r="DG67" s="1"/>
  <c r="DF12"/>
  <c r="DF67" s="1"/>
  <c r="DE12"/>
  <c r="DE67" s="1"/>
  <c r="DB12"/>
  <c r="DB67" s="1"/>
  <c r="DA12"/>
  <c r="DA67" s="1"/>
  <c r="CZ12"/>
  <c r="CZ67" s="1"/>
  <c r="CW12"/>
  <c r="CW67" s="1"/>
  <c r="CV12"/>
  <c r="CV67" s="1"/>
  <c r="CU12"/>
  <c r="CU67" s="1"/>
  <c r="CR12"/>
  <c r="CR67" s="1"/>
  <c r="CQ12"/>
  <c r="CQ67" s="1"/>
  <c r="CP12"/>
  <c r="CP67" s="1"/>
  <c r="CM12"/>
  <c r="CM67" s="1"/>
  <c r="CL12"/>
  <c r="CL67" s="1"/>
  <c r="CK12"/>
  <c r="CK67" s="1"/>
  <c r="CH12"/>
  <c r="CH67" s="1"/>
  <c r="CG12"/>
  <c r="CG67" s="1"/>
  <c r="CF12"/>
  <c r="CF67" s="1"/>
  <c r="CC12"/>
  <c r="CC67" s="1"/>
  <c r="CB12"/>
  <c r="CB67" s="1"/>
  <c r="CA12"/>
  <c r="CA67" s="1"/>
  <c r="BX12"/>
  <c r="BW12"/>
  <c r="BV12"/>
  <c r="BV67" s="1"/>
  <c r="BR12"/>
  <c r="BR67" s="1"/>
  <c r="BQ12"/>
  <c r="BQ67" s="1"/>
  <c r="BP12"/>
  <c r="BP67" s="1"/>
  <c r="BM12"/>
  <c r="BM67" s="1"/>
  <c r="BL12"/>
  <c r="BL67" s="1"/>
  <c r="BK12"/>
  <c r="BK67" s="1"/>
  <c r="BH12"/>
  <c r="BH67" s="1"/>
  <c r="BG12"/>
  <c r="BG67" s="1"/>
  <c r="BF12"/>
  <c r="BF67" s="1"/>
  <c r="BC12"/>
  <c r="BC67" s="1"/>
  <c r="BB12"/>
  <c r="BB67" s="1"/>
  <c r="BA12"/>
  <c r="BA67" s="1"/>
  <c r="AX12"/>
  <c r="AX67" s="1"/>
  <c r="AW12"/>
  <c r="AW67" s="1"/>
  <c r="AV12"/>
  <c r="AV67" s="1"/>
  <c r="AS12"/>
  <c r="AS67" s="1"/>
  <c r="AR12"/>
  <c r="AR67" s="1"/>
  <c r="AQ12"/>
  <c r="AQ67" s="1"/>
  <c r="AN12"/>
  <c r="AN67" s="1"/>
  <c r="AM12"/>
  <c r="AM67" s="1"/>
  <c r="AL12"/>
  <c r="AL67" s="1"/>
  <c r="AK12"/>
  <c r="AJ12"/>
  <c r="HK11"/>
  <c r="HF11"/>
  <c r="GS11"/>
  <c r="GR11"/>
  <c r="GT11" s="1"/>
  <c r="GQ11"/>
  <c r="GU11" s="1"/>
  <c r="GN11"/>
  <c r="GM11"/>
  <c r="GO11" s="1"/>
  <c r="GL11"/>
  <c r="GP11" s="1"/>
  <c r="GI11"/>
  <c r="GH11"/>
  <c r="GJ11" s="1"/>
  <c r="GG11"/>
  <c r="GK11" s="1"/>
  <c r="GD11"/>
  <c r="GC11"/>
  <c r="GE11" s="1"/>
  <c r="GB11"/>
  <c r="GF11" s="1"/>
  <c r="FY11"/>
  <c r="FX11"/>
  <c r="FZ11" s="1"/>
  <c r="FW11"/>
  <c r="GA11" s="1"/>
  <c r="FT11"/>
  <c r="FS11"/>
  <c r="FU11" s="1"/>
  <c r="FR11"/>
  <c r="FV11" s="1"/>
  <c r="FO11"/>
  <c r="FN11"/>
  <c r="FP11" s="1"/>
  <c r="FM11"/>
  <c r="FQ11" s="1"/>
  <c r="FJ11"/>
  <c r="FI11"/>
  <c r="FK11" s="1"/>
  <c r="FH11"/>
  <c r="FL11" s="1"/>
  <c r="FE11"/>
  <c r="FD11"/>
  <c r="FF11" s="1"/>
  <c r="FC11"/>
  <c r="FG11" s="1"/>
  <c r="EZ11"/>
  <c r="EY11"/>
  <c r="FA11" s="1"/>
  <c r="EX11"/>
  <c r="FB11" s="1"/>
  <c r="EU11"/>
  <c r="ET11"/>
  <c r="EV11" s="1"/>
  <c r="ES11"/>
  <c r="EW11" s="1"/>
  <c r="EP11"/>
  <c r="EO11"/>
  <c r="EQ11" s="1"/>
  <c r="EN11"/>
  <c r="ER11" s="1"/>
  <c r="EK11"/>
  <c r="EJ11"/>
  <c r="EL11" s="1"/>
  <c r="EI11"/>
  <c r="EM11" s="1"/>
  <c r="EF11"/>
  <c r="EE11"/>
  <c r="EG11" s="1"/>
  <c r="ED11"/>
  <c r="EH11" s="1"/>
  <c r="EA11"/>
  <c r="DZ11"/>
  <c r="EB11" s="1"/>
  <c r="DY11"/>
  <c r="EC11" s="1"/>
  <c r="DV11"/>
  <c r="DU11"/>
  <c r="DW11" s="1"/>
  <c r="DT11"/>
  <c r="DX11" s="1"/>
  <c r="DQ11"/>
  <c r="DP11"/>
  <c r="DR11" s="1"/>
  <c r="DO11"/>
  <c r="DS11" s="1"/>
  <c r="DL11"/>
  <c r="DK11"/>
  <c r="DM11" s="1"/>
  <c r="DJ11"/>
  <c r="DN11" s="1"/>
  <c r="DG11"/>
  <c r="DF11"/>
  <c r="DH11" s="1"/>
  <c r="DE11"/>
  <c r="DI11" s="1"/>
  <c r="DB11"/>
  <c r="DA11"/>
  <c r="DC11" s="1"/>
  <c r="CZ11"/>
  <c r="DD11" s="1"/>
  <c r="CW11"/>
  <c r="CV11"/>
  <c r="CX11" s="1"/>
  <c r="CU11"/>
  <c r="CY11" s="1"/>
  <c r="CR11"/>
  <c r="CQ11"/>
  <c r="CS11" s="1"/>
  <c r="CP11"/>
  <c r="CT11" s="1"/>
  <c r="CM11"/>
  <c r="CL11"/>
  <c r="CN11" s="1"/>
  <c r="CK11"/>
  <c r="CO11" s="1"/>
  <c r="CH11"/>
  <c r="CG11"/>
  <c r="CI11" s="1"/>
  <c r="CF11"/>
  <c r="CJ11" s="1"/>
  <c r="CC11"/>
  <c r="CB11"/>
  <c r="CD11" s="1"/>
  <c r="CA11"/>
  <c r="CE11" s="1"/>
  <c r="BX11"/>
  <c r="BW11"/>
  <c r="BV11"/>
  <c r="BR11"/>
  <c r="BQ11"/>
  <c r="BS11" s="1"/>
  <c r="BP11"/>
  <c r="BT11" s="1"/>
  <c r="BM11"/>
  <c r="BL11"/>
  <c r="BN11" s="1"/>
  <c r="BK11"/>
  <c r="BO11" s="1"/>
  <c r="BH11"/>
  <c r="BG11"/>
  <c r="BI11" s="1"/>
  <c r="BF11"/>
  <c r="BJ11" s="1"/>
  <c r="BC11"/>
  <c r="BB11"/>
  <c r="BD11" s="1"/>
  <c r="BA11"/>
  <c r="BE11" s="1"/>
  <c r="AX11"/>
  <c r="AW11"/>
  <c r="AY11" s="1"/>
  <c r="AV11"/>
  <c r="AZ11" s="1"/>
  <c r="AS11"/>
  <c r="AR11"/>
  <c r="AT11" s="1"/>
  <c r="AQ11"/>
  <c r="AU11" s="1"/>
  <c r="AN11"/>
  <c r="GX11" s="1"/>
  <c r="AM11"/>
  <c r="AO11" s="1"/>
  <c r="AL11"/>
  <c r="GV11" s="1"/>
  <c r="HL11" s="1"/>
  <c r="HO11" s="1"/>
  <c r="AK11"/>
  <c r="AJ11"/>
  <c r="HK10"/>
  <c r="HF10"/>
  <c r="GS10"/>
  <c r="GR10"/>
  <c r="GT10" s="1"/>
  <c r="GQ10"/>
  <c r="GU10" s="1"/>
  <c r="GN10"/>
  <c r="GM10"/>
  <c r="GO10" s="1"/>
  <c r="GL10"/>
  <c r="GP10" s="1"/>
  <c r="GI10"/>
  <c r="GH10"/>
  <c r="GJ10" s="1"/>
  <c r="GG10"/>
  <c r="GK10" s="1"/>
  <c r="GD10"/>
  <c r="GC10"/>
  <c r="GE10" s="1"/>
  <c r="GB10"/>
  <c r="GF10" s="1"/>
  <c r="FY10"/>
  <c r="FX10"/>
  <c r="FZ10" s="1"/>
  <c r="FW10"/>
  <c r="GA10" s="1"/>
  <c r="FT10"/>
  <c r="FS10"/>
  <c r="FU10" s="1"/>
  <c r="FR10"/>
  <c r="FV10" s="1"/>
  <c r="FO10"/>
  <c r="FN10"/>
  <c r="FP10" s="1"/>
  <c r="FM10"/>
  <c r="FQ10" s="1"/>
  <c r="FJ10"/>
  <c r="FI10"/>
  <c r="FK10" s="1"/>
  <c r="FH10"/>
  <c r="FL10" s="1"/>
  <c r="FE10"/>
  <c r="FD10"/>
  <c r="FF10" s="1"/>
  <c r="FC10"/>
  <c r="FG10" s="1"/>
  <c r="EZ10"/>
  <c r="EY10"/>
  <c r="FA10" s="1"/>
  <c r="EX10"/>
  <c r="FB10" s="1"/>
  <c r="EU10"/>
  <c r="ET10"/>
  <c r="EV10" s="1"/>
  <c r="ES10"/>
  <c r="EW10" s="1"/>
  <c r="EP10"/>
  <c r="EO10"/>
  <c r="EQ10" s="1"/>
  <c r="EN10"/>
  <c r="ER10" s="1"/>
  <c r="EK10"/>
  <c r="EJ10"/>
  <c r="EL10" s="1"/>
  <c r="EI10"/>
  <c r="EM10" s="1"/>
  <c r="EF10"/>
  <c r="EE10"/>
  <c r="EG10" s="1"/>
  <c r="ED10"/>
  <c r="EH10" s="1"/>
  <c r="EA10"/>
  <c r="DZ10"/>
  <c r="EB10" s="1"/>
  <c r="DY10"/>
  <c r="EC10" s="1"/>
  <c r="DV10"/>
  <c r="DU10"/>
  <c r="DW10" s="1"/>
  <c r="DT10"/>
  <c r="DX10" s="1"/>
  <c r="DQ10"/>
  <c r="DP10"/>
  <c r="DR10" s="1"/>
  <c r="DO10"/>
  <c r="DS10" s="1"/>
  <c r="DL10"/>
  <c r="DK10"/>
  <c r="DM10" s="1"/>
  <c r="DJ10"/>
  <c r="DN10" s="1"/>
  <c r="DG10"/>
  <c r="DF10"/>
  <c r="DH10" s="1"/>
  <c r="DE10"/>
  <c r="DI10" s="1"/>
  <c r="DB10"/>
  <c r="DA10"/>
  <c r="DC10" s="1"/>
  <c r="CZ10"/>
  <c r="DD10" s="1"/>
  <c r="CW10"/>
  <c r="CV10"/>
  <c r="CX10" s="1"/>
  <c r="CU10"/>
  <c r="CY10" s="1"/>
  <c r="CR10"/>
  <c r="CQ10"/>
  <c r="CS10" s="1"/>
  <c r="CP10"/>
  <c r="CT10" s="1"/>
  <c r="CM10"/>
  <c r="CL10"/>
  <c r="CN10" s="1"/>
  <c r="CK10"/>
  <c r="CO10" s="1"/>
  <c r="CH10"/>
  <c r="CG10"/>
  <c r="CI10" s="1"/>
  <c r="CF10"/>
  <c r="CJ10" s="1"/>
  <c r="CC10"/>
  <c r="CB10"/>
  <c r="CD10" s="1"/>
  <c r="CA10"/>
  <c r="CE10" s="1"/>
  <c r="BX10"/>
  <c r="BW10"/>
  <c r="BV10"/>
  <c r="BR10"/>
  <c r="BQ10"/>
  <c r="BS10" s="1"/>
  <c r="BP10"/>
  <c r="BT10" s="1"/>
  <c r="BM10"/>
  <c r="BL10"/>
  <c r="BN10" s="1"/>
  <c r="BK10"/>
  <c r="BO10" s="1"/>
  <c r="BH10"/>
  <c r="BG10"/>
  <c r="BI10" s="1"/>
  <c r="BF10"/>
  <c r="BJ10" s="1"/>
  <c r="BC10"/>
  <c r="BB10"/>
  <c r="BD10" s="1"/>
  <c r="BA10"/>
  <c r="BE10" s="1"/>
  <c r="AX10"/>
  <c r="AW10"/>
  <c r="AY10" s="1"/>
  <c r="AV10"/>
  <c r="AZ10" s="1"/>
  <c r="AS10"/>
  <c r="AR10"/>
  <c r="AT10" s="1"/>
  <c r="AQ10"/>
  <c r="AU10" s="1"/>
  <c r="AN10"/>
  <c r="GX10" s="1"/>
  <c r="AM10"/>
  <c r="AO10" s="1"/>
  <c r="AL10"/>
  <c r="GV10" s="1"/>
  <c r="HL10" s="1"/>
  <c r="HO10" s="1"/>
  <c r="AK10"/>
  <c r="AJ10"/>
  <c r="HK9"/>
  <c r="HK65" s="1"/>
  <c r="HK66" s="1"/>
  <c r="HF9"/>
  <c r="HF65" s="1"/>
  <c r="HF66" s="1"/>
  <c r="GS9"/>
  <c r="GS65" s="1"/>
  <c r="GS66" s="1"/>
  <c r="GR9"/>
  <c r="GR65" s="1"/>
  <c r="GR66" s="1"/>
  <c r="GQ9"/>
  <c r="GQ65" s="1"/>
  <c r="GQ66" s="1"/>
  <c r="GN9"/>
  <c r="GN65" s="1"/>
  <c r="GN66" s="1"/>
  <c r="GM9"/>
  <c r="GM65" s="1"/>
  <c r="GM66" s="1"/>
  <c r="GL9"/>
  <c r="GL65" s="1"/>
  <c r="GL66" s="1"/>
  <c r="GI9"/>
  <c r="GI65" s="1"/>
  <c r="GI66" s="1"/>
  <c r="GH9"/>
  <c r="GH65" s="1"/>
  <c r="GH66" s="1"/>
  <c r="GG9"/>
  <c r="GG65" s="1"/>
  <c r="GG66" s="1"/>
  <c r="GD9"/>
  <c r="GD65" s="1"/>
  <c r="GD66" s="1"/>
  <c r="GC9"/>
  <c r="GC65" s="1"/>
  <c r="GC66" s="1"/>
  <c r="GB9"/>
  <c r="GB65" s="1"/>
  <c r="GB66" s="1"/>
  <c r="FY9"/>
  <c r="FY65" s="1"/>
  <c r="FY66" s="1"/>
  <c r="FX9"/>
  <c r="FX65" s="1"/>
  <c r="FX66" s="1"/>
  <c r="FW9"/>
  <c r="FW65" s="1"/>
  <c r="FW66" s="1"/>
  <c r="FT9"/>
  <c r="FT65" s="1"/>
  <c r="FT66" s="1"/>
  <c r="FS9"/>
  <c r="FS65" s="1"/>
  <c r="FS66" s="1"/>
  <c r="FR9"/>
  <c r="FR65" s="1"/>
  <c r="FR66" s="1"/>
  <c r="FO9"/>
  <c r="FO65" s="1"/>
  <c r="FO66" s="1"/>
  <c r="FN9"/>
  <c r="FN65" s="1"/>
  <c r="FN66" s="1"/>
  <c r="FM9"/>
  <c r="FM65" s="1"/>
  <c r="FM66" s="1"/>
  <c r="FJ9"/>
  <c r="FJ65" s="1"/>
  <c r="FJ66" s="1"/>
  <c r="FI9"/>
  <c r="FI65" s="1"/>
  <c r="FI66" s="1"/>
  <c r="FH9"/>
  <c r="FH65" s="1"/>
  <c r="FH66" s="1"/>
  <c r="FE9"/>
  <c r="FE65" s="1"/>
  <c r="FE66" s="1"/>
  <c r="FD9"/>
  <c r="FD65" s="1"/>
  <c r="FD66" s="1"/>
  <c r="FC9"/>
  <c r="FC65" s="1"/>
  <c r="FC66" s="1"/>
  <c r="EZ9"/>
  <c r="EZ65" s="1"/>
  <c r="EZ66" s="1"/>
  <c r="EY9"/>
  <c r="EY65" s="1"/>
  <c r="EY66" s="1"/>
  <c r="EX9"/>
  <c r="EX65" s="1"/>
  <c r="EX66" s="1"/>
  <c r="EU9"/>
  <c r="EU65" s="1"/>
  <c r="EU66" s="1"/>
  <c r="ET9"/>
  <c r="ET65" s="1"/>
  <c r="ET66" s="1"/>
  <c r="ES9"/>
  <c r="ES65" s="1"/>
  <c r="ES66" s="1"/>
  <c r="EP9"/>
  <c r="EP65" s="1"/>
  <c r="EP66" s="1"/>
  <c r="EO9"/>
  <c r="EO65" s="1"/>
  <c r="EO66" s="1"/>
  <c r="EN9"/>
  <c r="EN65" s="1"/>
  <c r="EN66" s="1"/>
  <c r="EK9"/>
  <c r="EK65" s="1"/>
  <c r="EK66" s="1"/>
  <c r="EJ9"/>
  <c r="EJ65" s="1"/>
  <c r="EJ66" s="1"/>
  <c r="EI9"/>
  <c r="EI65" s="1"/>
  <c r="EI66" s="1"/>
  <c r="EF9"/>
  <c r="EF65" s="1"/>
  <c r="EF66" s="1"/>
  <c r="EE9"/>
  <c r="EE65" s="1"/>
  <c r="EE66" s="1"/>
  <c r="ED9"/>
  <c r="ED65" s="1"/>
  <c r="ED66" s="1"/>
  <c r="EA9"/>
  <c r="EA65" s="1"/>
  <c r="EA66" s="1"/>
  <c r="DZ9"/>
  <c r="DZ65" s="1"/>
  <c r="DZ66" s="1"/>
  <c r="DY9"/>
  <c r="DY65" s="1"/>
  <c r="DY66" s="1"/>
  <c r="DV9"/>
  <c r="DV65" s="1"/>
  <c r="DV66" s="1"/>
  <c r="DU9"/>
  <c r="DU65" s="1"/>
  <c r="DU66" s="1"/>
  <c r="DT9"/>
  <c r="DT65" s="1"/>
  <c r="DT66" s="1"/>
  <c r="DQ9"/>
  <c r="DQ65" s="1"/>
  <c r="DQ66" s="1"/>
  <c r="DP9"/>
  <c r="DP65" s="1"/>
  <c r="DP66" s="1"/>
  <c r="DO9"/>
  <c r="DO65" s="1"/>
  <c r="DO66" s="1"/>
  <c r="DL9"/>
  <c r="DL65" s="1"/>
  <c r="DL66" s="1"/>
  <c r="DK9"/>
  <c r="DK65" s="1"/>
  <c r="DK66" s="1"/>
  <c r="DJ9"/>
  <c r="DJ65" s="1"/>
  <c r="DJ66" s="1"/>
  <c r="DG9"/>
  <c r="DG65" s="1"/>
  <c r="DG66" s="1"/>
  <c r="DF9"/>
  <c r="DF65" s="1"/>
  <c r="DF66" s="1"/>
  <c r="DE9"/>
  <c r="DE65" s="1"/>
  <c r="DE66" s="1"/>
  <c r="DB9"/>
  <c r="DB65" s="1"/>
  <c r="DB66" s="1"/>
  <c r="DA9"/>
  <c r="DA65" s="1"/>
  <c r="DA66" s="1"/>
  <c r="CZ9"/>
  <c r="CZ65" s="1"/>
  <c r="CZ66" s="1"/>
  <c r="CW9"/>
  <c r="CW65" s="1"/>
  <c r="CW66" s="1"/>
  <c r="CV9"/>
  <c r="CV65" s="1"/>
  <c r="CV66" s="1"/>
  <c r="CU9"/>
  <c r="CU65" s="1"/>
  <c r="CU66" s="1"/>
  <c r="CR9"/>
  <c r="CR65" s="1"/>
  <c r="CR66" s="1"/>
  <c r="CQ9"/>
  <c r="CQ65" s="1"/>
  <c r="CQ66" s="1"/>
  <c r="CP9"/>
  <c r="CP65" s="1"/>
  <c r="CP66" s="1"/>
  <c r="CM9"/>
  <c r="CM65" s="1"/>
  <c r="CM66" s="1"/>
  <c r="CL9"/>
  <c r="CL65" s="1"/>
  <c r="CL66" s="1"/>
  <c r="CK9"/>
  <c r="CK65" s="1"/>
  <c r="CK66" s="1"/>
  <c r="CH9"/>
  <c r="CH65" s="1"/>
  <c r="CH66" s="1"/>
  <c r="CG9"/>
  <c r="CG65" s="1"/>
  <c r="CG66" s="1"/>
  <c r="CF9"/>
  <c r="CF65" s="1"/>
  <c r="CF66" s="1"/>
  <c r="CC9"/>
  <c r="CC65" s="1"/>
  <c r="CC66" s="1"/>
  <c r="CB9"/>
  <c r="CB65" s="1"/>
  <c r="CB66" s="1"/>
  <c r="CA9"/>
  <c r="CA65" s="1"/>
  <c r="CA66" s="1"/>
  <c r="BX9"/>
  <c r="BX65" s="1"/>
  <c r="BX66" s="1"/>
  <c r="BW9"/>
  <c r="BW65" s="1"/>
  <c r="BW66" s="1"/>
  <c r="BV9"/>
  <c r="BV65" s="1"/>
  <c r="BV66" s="1"/>
  <c r="BR9"/>
  <c r="BR65" s="1"/>
  <c r="BR66" s="1"/>
  <c r="BQ9"/>
  <c r="BQ65" s="1"/>
  <c r="BQ66" s="1"/>
  <c r="BP9"/>
  <c r="BP65" s="1"/>
  <c r="BP66" s="1"/>
  <c r="BM9"/>
  <c r="BM65" s="1"/>
  <c r="BM66" s="1"/>
  <c r="BL9"/>
  <c r="BL65" s="1"/>
  <c r="BL66" s="1"/>
  <c r="BK9"/>
  <c r="BK65" s="1"/>
  <c r="BK66" s="1"/>
  <c r="BH9"/>
  <c r="BH65" s="1"/>
  <c r="BH66" s="1"/>
  <c r="BG9"/>
  <c r="BG65" s="1"/>
  <c r="BG66" s="1"/>
  <c r="BF9"/>
  <c r="BF65" s="1"/>
  <c r="BF66" s="1"/>
  <c r="BC9"/>
  <c r="BC65" s="1"/>
  <c r="BC66" s="1"/>
  <c r="BB9"/>
  <c r="BB65" s="1"/>
  <c r="BB66" s="1"/>
  <c r="BA9"/>
  <c r="BA65" s="1"/>
  <c r="BA66" s="1"/>
  <c r="AX9"/>
  <c r="AX65" s="1"/>
  <c r="AX66" s="1"/>
  <c r="AW9"/>
  <c r="AW65" s="1"/>
  <c r="AW66" s="1"/>
  <c r="AV9"/>
  <c r="AV65" s="1"/>
  <c r="AV66" s="1"/>
  <c r="AS9"/>
  <c r="AS65" s="1"/>
  <c r="AS66" s="1"/>
  <c r="AR9"/>
  <c r="AR65" s="1"/>
  <c r="AR66" s="1"/>
  <c r="AQ9"/>
  <c r="AQ65" s="1"/>
  <c r="AQ66" s="1"/>
  <c r="AN9"/>
  <c r="AN65" s="1"/>
  <c r="AN66" s="1"/>
  <c r="AM9"/>
  <c r="AM65" s="1"/>
  <c r="AM66" s="1"/>
  <c r="AL9"/>
  <c r="AL65" s="1"/>
  <c r="AL66" s="1"/>
  <c r="AK9"/>
  <c r="AK65" s="1"/>
  <c r="AJ9"/>
  <c r="AJ65" s="1"/>
  <c r="GT8"/>
  <c r="GU8" s="1"/>
  <c r="GP8"/>
  <c r="GO8"/>
  <c r="GJ8"/>
  <c r="GK8" s="1"/>
  <c r="GE8"/>
  <c r="GF8" s="1"/>
  <c r="FZ8"/>
  <c r="GA8" s="1"/>
  <c r="FU8"/>
  <c r="FV8" s="1"/>
  <c r="FP8"/>
  <c r="FQ8" s="1"/>
  <c r="FK8"/>
  <c r="FL8" s="1"/>
  <c r="FG8"/>
  <c r="FB8"/>
  <c r="FA8"/>
  <c r="EW8"/>
  <c r="EV8"/>
  <c r="ER8"/>
  <c r="EQ8"/>
  <c r="EM8"/>
  <c r="EL8"/>
  <c r="EC8"/>
  <c r="EB8"/>
  <c r="DX8"/>
  <c r="DW8"/>
  <c r="DS8"/>
  <c r="DR8"/>
  <c r="DN8"/>
  <c r="DM8"/>
  <c r="DI8"/>
  <c r="DH8"/>
  <c r="DD8"/>
  <c r="CY8"/>
  <c r="CT8"/>
  <c r="CO8"/>
  <c r="CJ8"/>
  <c r="CI8"/>
  <c r="CE8"/>
  <c r="CD8"/>
  <c r="BZ8"/>
  <c r="BY8"/>
  <c r="BY31" s="1"/>
  <c r="BT8"/>
  <c r="BS8"/>
  <c r="BO8"/>
  <c r="BJ8"/>
  <c r="BE8"/>
  <c r="AZ8"/>
  <c r="AY8"/>
  <c r="AO8"/>
  <c r="HC68" i="69"/>
  <c r="HO67"/>
  <c r="HN67"/>
  <c r="HJ67"/>
  <c r="HI67"/>
  <c r="HG67"/>
  <c r="HE67"/>
  <c r="HD67"/>
  <c r="HC67"/>
  <c r="HB67"/>
  <c r="HA67"/>
  <c r="BU67"/>
  <c r="AI67"/>
  <c r="AH67"/>
  <c r="AG67"/>
  <c r="AF67"/>
  <c r="AE67"/>
  <c r="AD67"/>
  <c r="AC67"/>
  <c r="AB67"/>
  <c r="AA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HO65"/>
  <c r="HO66" s="1"/>
  <c r="HN65"/>
  <c r="HN66" s="1"/>
  <c r="HJ65"/>
  <c r="HJ66" s="1"/>
  <c r="HI65"/>
  <c r="HI66" s="1"/>
  <c r="HG65"/>
  <c r="HG66" s="1"/>
  <c r="HE65"/>
  <c r="HE66" s="1"/>
  <c r="HD65"/>
  <c r="HD66" s="1"/>
  <c r="HC65"/>
  <c r="HC66" s="1"/>
  <c r="HB65"/>
  <c r="HB66" s="1"/>
  <c r="HA65"/>
  <c r="HA66" s="1"/>
  <c r="BU65"/>
  <c r="BU66" s="1"/>
  <c r="AI65"/>
  <c r="AI66" s="1"/>
  <c r="AH65"/>
  <c r="AH66" s="1"/>
  <c r="AG65"/>
  <c r="AG66" s="1"/>
  <c r="AF65"/>
  <c r="AF66" s="1"/>
  <c r="AE65"/>
  <c r="AE66" s="1"/>
  <c r="AD65"/>
  <c r="AD66" s="1"/>
  <c r="AC65"/>
  <c r="AC66" s="1"/>
  <c r="AB65"/>
  <c r="AB66" s="1"/>
  <c r="AA65"/>
  <c r="AA66" s="1"/>
  <c r="Z65"/>
  <c r="Z66" s="1"/>
  <c r="Y65"/>
  <c r="Y66" s="1"/>
  <c r="X65"/>
  <c r="X66" s="1"/>
  <c r="W65"/>
  <c r="W66" s="1"/>
  <c r="V65"/>
  <c r="V66" s="1"/>
  <c r="U65"/>
  <c r="U66" s="1"/>
  <c r="T65"/>
  <c r="T66" s="1"/>
  <c r="S65"/>
  <c r="S66" s="1"/>
  <c r="R65"/>
  <c r="R66" s="1"/>
  <c r="Q65"/>
  <c r="Q66" s="1"/>
  <c r="P65"/>
  <c r="P66" s="1"/>
  <c r="O65"/>
  <c r="O66" s="1"/>
  <c r="N65"/>
  <c r="N66" s="1"/>
  <c r="M65"/>
  <c r="M66" s="1"/>
  <c r="L65"/>
  <c r="L66" s="1"/>
  <c r="K65"/>
  <c r="K66" s="1"/>
  <c r="J65"/>
  <c r="J66" s="1"/>
  <c r="I65"/>
  <c r="I66" s="1"/>
  <c r="H65"/>
  <c r="H66" s="1"/>
  <c r="G65"/>
  <c r="G66" s="1"/>
  <c r="F65"/>
  <c r="F66" s="1"/>
  <c r="E65"/>
  <c r="E66" s="1"/>
  <c r="D65"/>
  <c r="D66" s="1"/>
  <c r="C65"/>
  <c r="C66" s="1"/>
  <c r="B65"/>
  <c r="B66" s="1"/>
  <c r="HK64"/>
  <c r="HF64"/>
  <c r="GS64"/>
  <c r="GR64"/>
  <c r="GT64" s="1"/>
  <c r="GQ64"/>
  <c r="GU64" s="1"/>
  <c r="GN64"/>
  <c r="GM64"/>
  <c r="GO64" s="1"/>
  <c r="GL64"/>
  <c r="GP64" s="1"/>
  <c r="GI64"/>
  <c r="GH64"/>
  <c r="GJ64" s="1"/>
  <c r="GG64"/>
  <c r="GK64" s="1"/>
  <c r="GD64"/>
  <c r="GC64"/>
  <c r="GE64" s="1"/>
  <c r="GB64"/>
  <c r="GF64" s="1"/>
  <c r="FY64"/>
  <c r="FX64"/>
  <c r="FZ64" s="1"/>
  <c r="FW64"/>
  <c r="GA64" s="1"/>
  <c r="FT64"/>
  <c r="FS64"/>
  <c r="FU64" s="1"/>
  <c r="FR64"/>
  <c r="FV64" s="1"/>
  <c r="FO64"/>
  <c r="FN64"/>
  <c r="FP64" s="1"/>
  <c r="FM64"/>
  <c r="FQ64" s="1"/>
  <c r="FJ64"/>
  <c r="FI64"/>
  <c r="FK64" s="1"/>
  <c r="FH64"/>
  <c r="FL64" s="1"/>
  <c r="FE64"/>
  <c r="FD64"/>
  <c r="FF64" s="1"/>
  <c r="FC64"/>
  <c r="FG64" s="1"/>
  <c r="EZ64"/>
  <c r="EY64"/>
  <c r="FA64" s="1"/>
  <c r="EX64"/>
  <c r="FB64" s="1"/>
  <c r="EU64"/>
  <c r="ET64"/>
  <c r="EV64" s="1"/>
  <c r="ES64"/>
  <c r="EW64" s="1"/>
  <c r="EP64"/>
  <c r="EO64"/>
  <c r="EQ64" s="1"/>
  <c r="EN64"/>
  <c r="ER64" s="1"/>
  <c r="EK64"/>
  <c r="EJ64"/>
  <c r="EL64" s="1"/>
  <c r="EI64"/>
  <c r="EM64" s="1"/>
  <c r="EF64"/>
  <c r="EE64"/>
  <c r="EG64" s="1"/>
  <c r="ED64"/>
  <c r="EH64" s="1"/>
  <c r="EA64"/>
  <c r="DZ64"/>
  <c r="EB64" s="1"/>
  <c r="DY64"/>
  <c r="EC64" s="1"/>
  <c r="DV64"/>
  <c r="DU64"/>
  <c r="DW64" s="1"/>
  <c r="DT64"/>
  <c r="DX64" s="1"/>
  <c r="DQ64"/>
  <c r="DP64"/>
  <c r="DR64" s="1"/>
  <c r="DO64"/>
  <c r="DS64" s="1"/>
  <c r="DL64"/>
  <c r="DK64"/>
  <c r="DM64" s="1"/>
  <c r="DJ64"/>
  <c r="DN64" s="1"/>
  <c r="DG64"/>
  <c r="DF64"/>
  <c r="DH64" s="1"/>
  <c r="DE64"/>
  <c r="DI64" s="1"/>
  <c r="DB64"/>
  <c r="DA64"/>
  <c r="DC64" s="1"/>
  <c r="CZ64"/>
  <c r="DD64" s="1"/>
  <c r="CW64"/>
  <c r="CV64"/>
  <c r="CX64" s="1"/>
  <c r="CU64"/>
  <c r="CY64" s="1"/>
  <c r="CR64"/>
  <c r="CQ64"/>
  <c r="CS64" s="1"/>
  <c r="CP64"/>
  <c r="CT64" s="1"/>
  <c r="CM64"/>
  <c r="CL64"/>
  <c r="CN64" s="1"/>
  <c r="CK64"/>
  <c r="CO64" s="1"/>
  <c r="CH64"/>
  <c r="CG64"/>
  <c r="CI64" s="1"/>
  <c r="CF64"/>
  <c r="CJ64" s="1"/>
  <c r="CC64"/>
  <c r="CB64"/>
  <c r="CD64" s="1"/>
  <c r="CA64"/>
  <c r="CE64" s="1"/>
  <c r="BX64"/>
  <c r="BW64"/>
  <c r="BV64"/>
  <c r="BR64"/>
  <c r="BQ64"/>
  <c r="BS64" s="1"/>
  <c r="BP64"/>
  <c r="BT64" s="1"/>
  <c r="BM64"/>
  <c r="BL64"/>
  <c r="BN64" s="1"/>
  <c r="BK64"/>
  <c r="BO64" s="1"/>
  <c r="BH64"/>
  <c r="BG64"/>
  <c r="BI64" s="1"/>
  <c r="BF64"/>
  <c r="BJ64" s="1"/>
  <c r="BC64"/>
  <c r="BB64"/>
  <c r="BD64" s="1"/>
  <c r="BA64"/>
  <c r="BE64" s="1"/>
  <c r="AX64"/>
  <c r="AW64"/>
  <c r="AY64" s="1"/>
  <c r="AV64"/>
  <c r="AZ64" s="1"/>
  <c r="AS64"/>
  <c r="AR64"/>
  <c r="AT64" s="1"/>
  <c r="AQ64"/>
  <c r="AU64" s="1"/>
  <c r="AN64"/>
  <c r="GX64" s="1"/>
  <c r="AM64"/>
  <c r="GW64" s="1"/>
  <c r="AL64"/>
  <c r="AP64" s="1"/>
  <c r="AK64"/>
  <c r="AJ64"/>
  <c r="HK63"/>
  <c r="HF63"/>
  <c r="GS63"/>
  <c r="GR63"/>
  <c r="GT63" s="1"/>
  <c r="GQ63"/>
  <c r="GU63" s="1"/>
  <c r="GN63"/>
  <c r="GM63"/>
  <c r="GO63" s="1"/>
  <c r="GL63"/>
  <c r="GP63" s="1"/>
  <c r="GI63"/>
  <c r="GH63"/>
  <c r="GJ63" s="1"/>
  <c r="GG63"/>
  <c r="GK63" s="1"/>
  <c r="GD63"/>
  <c r="GC63"/>
  <c r="GE63" s="1"/>
  <c r="GB63"/>
  <c r="GF63" s="1"/>
  <c r="FY63"/>
  <c r="FX63"/>
  <c r="FZ63" s="1"/>
  <c r="FW63"/>
  <c r="GA63" s="1"/>
  <c r="FT63"/>
  <c r="FS63"/>
  <c r="FU63" s="1"/>
  <c r="FR63"/>
  <c r="FV63" s="1"/>
  <c r="FO63"/>
  <c r="FN63"/>
  <c r="FP63" s="1"/>
  <c r="FM63"/>
  <c r="FQ63" s="1"/>
  <c r="FJ63"/>
  <c r="FI63"/>
  <c r="FK63" s="1"/>
  <c r="FH63"/>
  <c r="FL63" s="1"/>
  <c r="FE63"/>
  <c r="FD63"/>
  <c r="FF63" s="1"/>
  <c r="FC63"/>
  <c r="FG63" s="1"/>
  <c r="EZ63"/>
  <c r="EY63"/>
  <c r="FA63" s="1"/>
  <c r="EX63"/>
  <c r="FB63" s="1"/>
  <c r="EU63"/>
  <c r="ET63"/>
  <c r="EV63" s="1"/>
  <c r="ES63"/>
  <c r="EW63" s="1"/>
  <c r="EP63"/>
  <c r="EO63"/>
  <c r="EQ63" s="1"/>
  <c r="EN63"/>
  <c r="ER63" s="1"/>
  <c r="EK63"/>
  <c r="EJ63"/>
  <c r="EL63" s="1"/>
  <c r="EI63"/>
  <c r="EM63" s="1"/>
  <c r="EF63"/>
  <c r="EE63"/>
  <c r="EG63" s="1"/>
  <c r="ED63"/>
  <c r="EH63" s="1"/>
  <c r="EA63"/>
  <c r="DZ63"/>
  <c r="EB63" s="1"/>
  <c r="DY63"/>
  <c r="EC63" s="1"/>
  <c r="DV63"/>
  <c r="DU63"/>
  <c r="DW63" s="1"/>
  <c r="DT63"/>
  <c r="DX63" s="1"/>
  <c r="DQ63"/>
  <c r="DP63"/>
  <c r="DR63" s="1"/>
  <c r="DO63"/>
  <c r="DS63" s="1"/>
  <c r="DL63"/>
  <c r="DK63"/>
  <c r="DM63" s="1"/>
  <c r="DJ63"/>
  <c r="DN63" s="1"/>
  <c r="DG63"/>
  <c r="DF63"/>
  <c r="DH63" s="1"/>
  <c r="DE63"/>
  <c r="DI63" s="1"/>
  <c r="DB63"/>
  <c r="DA63"/>
  <c r="DC63" s="1"/>
  <c r="CZ63"/>
  <c r="DD63" s="1"/>
  <c r="CW63"/>
  <c r="CV63"/>
  <c r="CX63" s="1"/>
  <c r="CU63"/>
  <c r="CY63" s="1"/>
  <c r="CR63"/>
  <c r="CQ63"/>
  <c r="CS63" s="1"/>
  <c r="CP63"/>
  <c r="CT63" s="1"/>
  <c r="CM63"/>
  <c r="CL63"/>
  <c r="CN63" s="1"/>
  <c r="CK63"/>
  <c r="CO63" s="1"/>
  <c r="CH63"/>
  <c r="CG63"/>
  <c r="CI63" s="1"/>
  <c r="CF63"/>
  <c r="CJ63" s="1"/>
  <c r="CC63"/>
  <c r="CB63"/>
  <c r="CD63" s="1"/>
  <c r="CA63"/>
  <c r="CE63" s="1"/>
  <c r="BX63"/>
  <c r="BW63"/>
  <c r="BV63"/>
  <c r="BR63"/>
  <c r="BQ63"/>
  <c r="BS63" s="1"/>
  <c r="BP63"/>
  <c r="BT63" s="1"/>
  <c r="BM63"/>
  <c r="BL63"/>
  <c r="BN63" s="1"/>
  <c r="BK63"/>
  <c r="BO63" s="1"/>
  <c r="BH63"/>
  <c r="BG63"/>
  <c r="BI63" s="1"/>
  <c r="BF63"/>
  <c r="BJ63" s="1"/>
  <c r="BC63"/>
  <c r="BB63"/>
  <c r="BD63" s="1"/>
  <c r="BA63"/>
  <c r="BE63" s="1"/>
  <c r="AX63"/>
  <c r="AW63"/>
  <c r="AY63" s="1"/>
  <c r="AV63"/>
  <c r="AZ63" s="1"/>
  <c r="AS63"/>
  <c r="AR63"/>
  <c r="AT63" s="1"/>
  <c r="AQ63"/>
  <c r="AU63" s="1"/>
  <c r="AN63"/>
  <c r="GX63" s="1"/>
  <c r="AM63"/>
  <c r="AO63" s="1"/>
  <c r="AL63"/>
  <c r="GV63" s="1"/>
  <c r="HL63" s="1"/>
  <c r="AK63"/>
  <c r="AJ63"/>
  <c r="HK62"/>
  <c r="HF62"/>
  <c r="GS62"/>
  <c r="GR62"/>
  <c r="GT62" s="1"/>
  <c r="GQ62"/>
  <c r="GU62" s="1"/>
  <c r="GN62"/>
  <c r="GM62"/>
  <c r="GO62" s="1"/>
  <c r="GL62"/>
  <c r="GP62" s="1"/>
  <c r="GI62"/>
  <c r="GH62"/>
  <c r="GJ62" s="1"/>
  <c r="GG62"/>
  <c r="GK62" s="1"/>
  <c r="GD62"/>
  <c r="GC62"/>
  <c r="GE62" s="1"/>
  <c r="GB62"/>
  <c r="GF62" s="1"/>
  <c r="FY62"/>
  <c r="FX62"/>
  <c r="FZ62" s="1"/>
  <c r="FW62"/>
  <c r="GA62" s="1"/>
  <c r="FT62"/>
  <c r="FS62"/>
  <c r="FU62" s="1"/>
  <c r="FR62"/>
  <c r="FV62" s="1"/>
  <c r="FO62"/>
  <c r="FN62"/>
  <c r="FP62" s="1"/>
  <c r="FM62"/>
  <c r="FQ62" s="1"/>
  <c r="FJ62"/>
  <c r="FI62"/>
  <c r="FK62" s="1"/>
  <c r="FH62"/>
  <c r="FL62" s="1"/>
  <c r="FE62"/>
  <c r="FD62"/>
  <c r="FF62" s="1"/>
  <c r="FC62"/>
  <c r="FG62" s="1"/>
  <c r="EZ62"/>
  <c r="EY62"/>
  <c r="FA62" s="1"/>
  <c r="EX62"/>
  <c r="FB62" s="1"/>
  <c r="EU62"/>
  <c r="ET62"/>
  <c r="EV62" s="1"/>
  <c r="ES62"/>
  <c r="EW62" s="1"/>
  <c r="EP62"/>
  <c r="EO62"/>
  <c r="EQ62" s="1"/>
  <c r="EN62"/>
  <c r="ER62" s="1"/>
  <c r="EK62"/>
  <c r="EJ62"/>
  <c r="EL62" s="1"/>
  <c r="EI62"/>
  <c r="EM62" s="1"/>
  <c r="EF62"/>
  <c r="EE62"/>
  <c r="EG62" s="1"/>
  <c r="ED62"/>
  <c r="EH62" s="1"/>
  <c r="EA62"/>
  <c r="DZ62"/>
  <c r="EB62" s="1"/>
  <c r="DY62"/>
  <c r="EC62" s="1"/>
  <c r="DV62"/>
  <c r="DU62"/>
  <c r="DW62" s="1"/>
  <c r="DT62"/>
  <c r="DX62" s="1"/>
  <c r="DQ62"/>
  <c r="DP62"/>
  <c r="DR62" s="1"/>
  <c r="DO62"/>
  <c r="DS62" s="1"/>
  <c r="DL62"/>
  <c r="DK62"/>
  <c r="DM62" s="1"/>
  <c r="DJ62"/>
  <c r="DN62" s="1"/>
  <c r="DG62"/>
  <c r="DF62"/>
  <c r="DH62" s="1"/>
  <c r="DE62"/>
  <c r="DB62"/>
  <c r="DA62"/>
  <c r="DC62" s="1"/>
  <c r="CZ62"/>
  <c r="DD62" s="1"/>
  <c r="CW62"/>
  <c r="CV62"/>
  <c r="CX62" s="1"/>
  <c r="CU62"/>
  <c r="CY62" s="1"/>
  <c r="CR62"/>
  <c r="CQ62"/>
  <c r="CS62" s="1"/>
  <c r="CP62"/>
  <c r="CT62" s="1"/>
  <c r="CM62"/>
  <c r="CL62"/>
  <c r="CN62" s="1"/>
  <c r="CK62"/>
  <c r="CO62" s="1"/>
  <c r="CH62"/>
  <c r="CG62"/>
  <c r="CI62" s="1"/>
  <c r="CF62"/>
  <c r="CJ62" s="1"/>
  <c r="CC62"/>
  <c r="CB62"/>
  <c r="CD62" s="1"/>
  <c r="CA62"/>
  <c r="CE62" s="1"/>
  <c r="BX62"/>
  <c r="BW62"/>
  <c r="BV62"/>
  <c r="BR62"/>
  <c r="BQ62"/>
  <c r="BS62" s="1"/>
  <c r="BP62"/>
  <c r="BT62" s="1"/>
  <c r="BM62"/>
  <c r="BL62"/>
  <c r="BN62" s="1"/>
  <c r="BK62"/>
  <c r="BO62" s="1"/>
  <c r="BH62"/>
  <c r="BG62"/>
  <c r="BI62" s="1"/>
  <c r="BF62"/>
  <c r="BJ62" s="1"/>
  <c r="BC62"/>
  <c r="BB62"/>
  <c r="BD62" s="1"/>
  <c r="BA62"/>
  <c r="BE62" s="1"/>
  <c r="AX62"/>
  <c r="AW62"/>
  <c r="AY62" s="1"/>
  <c r="AV62"/>
  <c r="AZ62" s="1"/>
  <c r="AS62"/>
  <c r="AR62"/>
  <c r="AT62" s="1"/>
  <c r="AQ62"/>
  <c r="AU62" s="1"/>
  <c r="AN62"/>
  <c r="AM62"/>
  <c r="GW62" s="1"/>
  <c r="AL62"/>
  <c r="AK62"/>
  <c r="AJ62"/>
  <c r="HK61"/>
  <c r="HF61"/>
  <c r="GS61"/>
  <c r="GR61"/>
  <c r="GT61" s="1"/>
  <c r="GQ61"/>
  <c r="GU61" s="1"/>
  <c r="GN61"/>
  <c r="GM61"/>
  <c r="GO61" s="1"/>
  <c r="GL61"/>
  <c r="GP61" s="1"/>
  <c r="GI61"/>
  <c r="GH61"/>
  <c r="GJ61" s="1"/>
  <c r="GG61"/>
  <c r="GK61" s="1"/>
  <c r="GD61"/>
  <c r="GC61"/>
  <c r="GE61" s="1"/>
  <c r="GB61"/>
  <c r="GF61" s="1"/>
  <c r="FY61"/>
  <c r="FX61"/>
  <c r="FZ61" s="1"/>
  <c r="FW61"/>
  <c r="GA61" s="1"/>
  <c r="FT61"/>
  <c r="FS61"/>
  <c r="FU61" s="1"/>
  <c r="FR61"/>
  <c r="FV61" s="1"/>
  <c r="FO61"/>
  <c r="FN61"/>
  <c r="FP61" s="1"/>
  <c r="FM61"/>
  <c r="FQ61" s="1"/>
  <c r="FJ61"/>
  <c r="FI61"/>
  <c r="FK61" s="1"/>
  <c r="FH61"/>
  <c r="FL61" s="1"/>
  <c r="FE61"/>
  <c r="FD61"/>
  <c r="FF61" s="1"/>
  <c r="FC61"/>
  <c r="FG61" s="1"/>
  <c r="EZ61"/>
  <c r="EY61"/>
  <c r="FA61" s="1"/>
  <c r="EX61"/>
  <c r="FB61" s="1"/>
  <c r="EU61"/>
  <c r="ET61"/>
  <c r="EV61" s="1"/>
  <c r="ES61"/>
  <c r="EW61" s="1"/>
  <c r="EP61"/>
  <c r="EO61"/>
  <c r="EQ61" s="1"/>
  <c r="EN61"/>
  <c r="ER61" s="1"/>
  <c r="EK61"/>
  <c r="EJ61"/>
  <c r="EL61" s="1"/>
  <c r="EI61"/>
  <c r="EM61" s="1"/>
  <c r="EF61"/>
  <c r="EE61"/>
  <c r="EG61" s="1"/>
  <c r="ED61"/>
  <c r="EH61" s="1"/>
  <c r="EA61"/>
  <c r="DZ61"/>
  <c r="EB61" s="1"/>
  <c r="DY61"/>
  <c r="EC61" s="1"/>
  <c r="DV61"/>
  <c r="DU61"/>
  <c r="DW61" s="1"/>
  <c r="DT61"/>
  <c r="DX61" s="1"/>
  <c r="DQ61"/>
  <c r="DP61"/>
  <c r="DR61" s="1"/>
  <c r="DO61"/>
  <c r="DS61" s="1"/>
  <c r="DL61"/>
  <c r="DK61"/>
  <c r="DM61" s="1"/>
  <c r="DJ61"/>
  <c r="DN61" s="1"/>
  <c r="DG61"/>
  <c r="DF61"/>
  <c r="DH61" s="1"/>
  <c r="DE61"/>
  <c r="DI61" s="1"/>
  <c r="DB61"/>
  <c r="DA61"/>
  <c r="DC61" s="1"/>
  <c r="CZ61"/>
  <c r="DD61" s="1"/>
  <c r="CW61"/>
  <c r="CV61"/>
  <c r="CX61" s="1"/>
  <c r="CU61"/>
  <c r="CY61" s="1"/>
  <c r="CR61"/>
  <c r="CQ61"/>
  <c r="CS61" s="1"/>
  <c r="CP61"/>
  <c r="CT61" s="1"/>
  <c r="CM61"/>
  <c r="CL61"/>
  <c r="CN61" s="1"/>
  <c r="CK61"/>
  <c r="CO61" s="1"/>
  <c r="CH61"/>
  <c r="CG61"/>
  <c r="CI61" s="1"/>
  <c r="CF61"/>
  <c r="CJ61" s="1"/>
  <c r="CC61"/>
  <c r="CB61"/>
  <c r="CD61" s="1"/>
  <c r="CA61"/>
  <c r="CE61" s="1"/>
  <c r="BX61"/>
  <c r="BW61"/>
  <c r="BV61"/>
  <c r="BR61"/>
  <c r="BQ61"/>
  <c r="BS61" s="1"/>
  <c r="BP61"/>
  <c r="BT61" s="1"/>
  <c r="BM61"/>
  <c r="BL61"/>
  <c r="BN61" s="1"/>
  <c r="BK61"/>
  <c r="BO61" s="1"/>
  <c r="BH61"/>
  <c r="BG61"/>
  <c r="BI61" s="1"/>
  <c r="BF61"/>
  <c r="BJ61" s="1"/>
  <c r="BC61"/>
  <c r="BB61"/>
  <c r="BD61" s="1"/>
  <c r="BA61"/>
  <c r="BE61" s="1"/>
  <c r="AX61"/>
  <c r="AW61"/>
  <c r="AY61" s="1"/>
  <c r="AV61"/>
  <c r="AZ61" s="1"/>
  <c r="AS61"/>
  <c r="AR61"/>
  <c r="AT61" s="1"/>
  <c r="AQ61"/>
  <c r="AU61" s="1"/>
  <c r="AN61"/>
  <c r="GX61" s="1"/>
  <c r="AM61"/>
  <c r="AO61" s="1"/>
  <c r="AL61"/>
  <c r="GV61" s="1"/>
  <c r="HL61" s="1"/>
  <c r="AK61"/>
  <c r="AJ61"/>
  <c r="HK60"/>
  <c r="HF60"/>
  <c r="GS60"/>
  <c r="GR60"/>
  <c r="GT60" s="1"/>
  <c r="GQ60"/>
  <c r="GU60" s="1"/>
  <c r="GN60"/>
  <c r="GM60"/>
  <c r="GO60" s="1"/>
  <c r="GL60"/>
  <c r="GP60" s="1"/>
  <c r="GI60"/>
  <c r="GH60"/>
  <c r="GJ60" s="1"/>
  <c r="GG60"/>
  <c r="GK60" s="1"/>
  <c r="GD60"/>
  <c r="GC60"/>
  <c r="GE60" s="1"/>
  <c r="GB60"/>
  <c r="GF60" s="1"/>
  <c r="FY60"/>
  <c r="FX60"/>
  <c r="FZ60" s="1"/>
  <c r="FW60"/>
  <c r="GA60" s="1"/>
  <c r="FT60"/>
  <c r="FS60"/>
  <c r="FU60" s="1"/>
  <c r="FR60"/>
  <c r="FV60" s="1"/>
  <c r="FO60"/>
  <c r="FN60"/>
  <c r="FP60" s="1"/>
  <c r="FM60"/>
  <c r="FQ60" s="1"/>
  <c r="FJ60"/>
  <c r="FI60"/>
  <c r="FK60" s="1"/>
  <c r="FH60"/>
  <c r="FL60" s="1"/>
  <c r="FE60"/>
  <c r="FD60"/>
  <c r="FF60" s="1"/>
  <c r="FC60"/>
  <c r="FG60" s="1"/>
  <c r="EZ60"/>
  <c r="EY60"/>
  <c r="FA60" s="1"/>
  <c r="EX60"/>
  <c r="FB60" s="1"/>
  <c r="EU60"/>
  <c r="ET60"/>
  <c r="EV60" s="1"/>
  <c r="ES60"/>
  <c r="EW60" s="1"/>
  <c r="EP60"/>
  <c r="EO60"/>
  <c r="EQ60" s="1"/>
  <c r="EN60"/>
  <c r="ER60" s="1"/>
  <c r="EK60"/>
  <c r="EJ60"/>
  <c r="EL60" s="1"/>
  <c r="EI60"/>
  <c r="EM60" s="1"/>
  <c r="EF60"/>
  <c r="EE60"/>
  <c r="EG60" s="1"/>
  <c r="ED60"/>
  <c r="EH60" s="1"/>
  <c r="EA60"/>
  <c r="DZ60"/>
  <c r="EB60" s="1"/>
  <c r="DY60"/>
  <c r="EC60" s="1"/>
  <c r="DV60"/>
  <c r="DU60"/>
  <c r="DW60" s="1"/>
  <c r="DT60"/>
  <c r="DX60" s="1"/>
  <c r="DQ60"/>
  <c r="DP60"/>
  <c r="DR60" s="1"/>
  <c r="DO60"/>
  <c r="DS60" s="1"/>
  <c r="DL60"/>
  <c r="DK60"/>
  <c r="DM60" s="1"/>
  <c r="DJ60"/>
  <c r="DN60" s="1"/>
  <c r="DG60"/>
  <c r="DF60"/>
  <c r="DH60" s="1"/>
  <c r="DE60"/>
  <c r="DI60" s="1"/>
  <c r="DB60"/>
  <c r="DA60"/>
  <c r="DC60" s="1"/>
  <c r="CZ60"/>
  <c r="DD60" s="1"/>
  <c r="CW60"/>
  <c r="CV60"/>
  <c r="CX60" s="1"/>
  <c r="CU60"/>
  <c r="CY60" s="1"/>
  <c r="CR60"/>
  <c r="CQ60"/>
  <c r="CS60" s="1"/>
  <c r="CP60"/>
  <c r="CT60" s="1"/>
  <c r="CM60"/>
  <c r="CL60"/>
  <c r="CN60" s="1"/>
  <c r="CK60"/>
  <c r="CO60" s="1"/>
  <c r="CH60"/>
  <c r="CG60"/>
  <c r="CI60" s="1"/>
  <c r="CF60"/>
  <c r="CJ60" s="1"/>
  <c r="CC60"/>
  <c r="CB60"/>
  <c r="CD60" s="1"/>
  <c r="CA60"/>
  <c r="CE60" s="1"/>
  <c r="BX60"/>
  <c r="BW60"/>
  <c r="BV60"/>
  <c r="BR60"/>
  <c r="BQ60"/>
  <c r="BS60" s="1"/>
  <c r="BP60"/>
  <c r="BT60" s="1"/>
  <c r="BM60"/>
  <c r="BL60"/>
  <c r="BN60" s="1"/>
  <c r="BK60"/>
  <c r="BO60" s="1"/>
  <c r="BH60"/>
  <c r="BG60"/>
  <c r="BI60" s="1"/>
  <c r="BF60"/>
  <c r="BJ60" s="1"/>
  <c r="BC60"/>
  <c r="BB60"/>
  <c r="BD60" s="1"/>
  <c r="BA60"/>
  <c r="BE60" s="1"/>
  <c r="AX60"/>
  <c r="AW60"/>
  <c r="AY60" s="1"/>
  <c r="AV60"/>
  <c r="AZ60" s="1"/>
  <c r="AS60"/>
  <c r="AR60"/>
  <c r="AT60" s="1"/>
  <c r="AQ60"/>
  <c r="AU60" s="1"/>
  <c r="AN60"/>
  <c r="GX60" s="1"/>
  <c r="AM60"/>
  <c r="GW60" s="1"/>
  <c r="AL60"/>
  <c r="AP60" s="1"/>
  <c r="AK60"/>
  <c r="AJ60"/>
  <c r="HK59"/>
  <c r="HF59"/>
  <c r="GS59"/>
  <c r="GR59"/>
  <c r="GT59" s="1"/>
  <c r="GQ59"/>
  <c r="GU59" s="1"/>
  <c r="GN59"/>
  <c r="GM59"/>
  <c r="GO59" s="1"/>
  <c r="GL59"/>
  <c r="GP59" s="1"/>
  <c r="GI59"/>
  <c r="GH59"/>
  <c r="GJ59" s="1"/>
  <c r="GG59"/>
  <c r="GK59" s="1"/>
  <c r="GD59"/>
  <c r="GC59"/>
  <c r="GE59" s="1"/>
  <c r="GB59"/>
  <c r="GF59" s="1"/>
  <c r="FY59"/>
  <c r="FX59"/>
  <c r="FZ59" s="1"/>
  <c r="FW59"/>
  <c r="GA59" s="1"/>
  <c r="FT59"/>
  <c r="FS59"/>
  <c r="FU59" s="1"/>
  <c r="FR59"/>
  <c r="FV59" s="1"/>
  <c r="FO59"/>
  <c r="FN59"/>
  <c r="FP59" s="1"/>
  <c r="FM59"/>
  <c r="FQ59" s="1"/>
  <c r="FJ59"/>
  <c r="FI59"/>
  <c r="FK59" s="1"/>
  <c r="FH59"/>
  <c r="FL59" s="1"/>
  <c r="FE59"/>
  <c r="FD59"/>
  <c r="FF59" s="1"/>
  <c r="FC59"/>
  <c r="FG59" s="1"/>
  <c r="EZ59"/>
  <c r="EY59"/>
  <c r="FA59" s="1"/>
  <c r="EX59"/>
  <c r="FB59" s="1"/>
  <c r="EU59"/>
  <c r="ET59"/>
  <c r="EV59" s="1"/>
  <c r="ES59"/>
  <c r="EW59" s="1"/>
  <c r="EP59"/>
  <c r="EO59"/>
  <c r="EQ59" s="1"/>
  <c r="EN59"/>
  <c r="ER59" s="1"/>
  <c r="EK59"/>
  <c r="EJ59"/>
  <c r="EL59" s="1"/>
  <c r="EI59"/>
  <c r="EM59" s="1"/>
  <c r="EF59"/>
  <c r="EE59"/>
  <c r="EG59" s="1"/>
  <c r="ED59"/>
  <c r="EH59" s="1"/>
  <c r="EA59"/>
  <c r="DZ59"/>
  <c r="EB59" s="1"/>
  <c r="DY59"/>
  <c r="EC59" s="1"/>
  <c r="DV59"/>
  <c r="DU59"/>
  <c r="DW59" s="1"/>
  <c r="DT59"/>
  <c r="DX59" s="1"/>
  <c r="DQ59"/>
  <c r="DP59"/>
  <c r="DR59" s="1"/>
  <c r="DO59"/>
  <c r="DS59" s="1"/>
  <c r="DL59"/>
  <c r="DK59"/>
  <c r="DM59" s="1"/>
  <c r="DJ59"/>
  <c r="DN59" s="1"/>
  <c r="DG59"/>
  <c r="DF59"/>
  <c r="DH59" s="1"/>
  <c r="DE59"/>
  <c r="DI59" s="1"/>
  <c r="DB59"/>
  <c r="DA59"/>
  <c r="DC59" s="1"/>
  <c r="CZ59"/>
  <c r="DD59" s="1"/>
  <c r="CW59"/>
  <c r="CV59"/>
  <c r="CX59" s="1"/>
  <c r="CU59"/>
  <c r="CY59" s="1"/>
  <c r="CR59"/>
  <c r="CQ59"/>
  <c r="CS59" s="1"/>
  <c r="CP59"/>
  <c r="CT59" s="1"/>
  <c r="CM59"/>
  <c r="CL59"/>
  <c r="CN59" s="1"/>
  <c r="CK59"/>
  <c r="CO59" s="1"/>
  <c r="CH59"/>
  <c r="CG59"/>
  <c r="CI59" s="1"/>
  <c r="CF59"/>
  <c r="CJ59" s="1"/>
  <c r="CC59"/>
  <c r="CB59"/>
  <c r="CD59" s="1"/>
  <c r="CA59"/>
  <c r="CE59" s="1"/>
  <c r="BX59"/>
  <c r="BW59"/>
  <c r="BV59"/>
  <c r="BR59"/>
  <c r="BQ59"/>
  <c r="BS59" s="1"/>
  <c r="BP59"/>
  <c r="BT59" s="1"/>
  <c r="BM59"/>
  <c r="BL59"/>
  <c r="BN59" s="1"/>
  <c r="BK59"/>
  <c r="BO59" s="1"/>
  <c r="BH59"/>
  <c r="BG59"/>
  <c r="BI59" s="1"/>
  <c r="BF59"/>
  <c r="BJ59" s="1"/>
  <c r="BC59"/>
  <c r="BB59"/>
  <c r="BD59" s="1"/>
  <c r="BA59"/>
  <c r="BE59" s="1"/>
  <c r="AX59"/>
  <c r="AW59"/>
  <c r="AY59" s="1"/>
  <c r="AV59"/>
  <c r="AZ59" s="1"/>
  <c r="AS59"/>
  <c r="AR59"/>
  <c r="AT59" s="1"/>
  <c r="AQ59"/>
  <c r="AU59" s="1"/>
  <c r="AN59"/>
  <c r="GX59" s="1"/>
  <c r="AM59"/>
  <c r="AO59" s="1"/>
  <c r="AL59"/>
  <c r="GV59" s="1"/>
  <c r="HL59" s="1"/>
  <c r="AK59"/>
  <c r="AJ59"/>
  <c r="HK58"/>
  <c r="HF58"/>
  <c r="GS58"/>
  <c r="GR58"/>
  <c r="GT58" s="1"/>
  <c r="GQ58"/>
  <c r="GU58" s="1"/>
  <c r="GN58"/>
  <c r="GM58"/>
  <c r="GO58" s="1"/>
  <c r="GL58"/>
  <c r="GP58" s="1"/>
  <c r="GI58"/>
  <c r="GH58"/>
  <c r="GJ58" s="1"/>
  <c r="GG58"/>
  <c r="GK58" s="1"/>
  <c r="GD58"/>
  <c r="GC58"/>
  <c r="GE58" s="1"/>
  <c r="GB58"/>
  <c r="GF58" s="1"/>
  <c r="FY58"/>
  <c r="FX58"/>
  <c r="FZ58" s="1"/>
  <c r="FW58"/>
  <c r="GA58" s="1"/>
  <c r="FT58"/>
  <c r="FS58"/>
  <c r="FU58" s="1"/>
  <c r="FR58"/>
  <c r="FV58" s="1"/>
  <c r="FO58"/>
  <c r="FN58"/>
  <c r="FP58" s="1"/>
  <c r="FM58"/>
  <c r="FQ58" s="1"/>
  <c r="FJ58"/>
  <c r="FI58"/>
  <c r="FK58" s="1"/>
  <c r="FH58"/>
  <c r="FL58" s="1"/>
  <c r="FE58"/>
  <c r="FD58"/>
  <c r="FF58" s="1"/>
  <c r="FC58"/>
  <c r="FG58" s="1"/>
  <c r="EZ58"/>
  <c r="EY58"/>
  <c r="FA58" s="1"/>
  <c r="EX58"/>
  <c r="FB58" s="1"/>
  <c r="EU58"/>
  <c r="ET58"/>
  <c r="EV58" s="1"/>
  <c r="ES58"/>
  <c r="EW58" s="1"/>
  <c r="EP58"/>
  <c r="EO58"/>
  <c r="EQ58" s="1"/>
  <c r="EN58"/>
  <c r="ER58" s="1"/>
  <c r="EK58"/>
  <c r="EJ58"/>
  <c r="EL58" s="1"/>
  <c r="EI58"/>
  <c r="EM58" s="1"/>
  <c r="EF58"/>
  <c r="EE58"/>
  <c r="EG58" s="1"/>
  <c r="ED58"/>
  <c r="EH58" s="1"/>
  <c r="EA58"/>
  <c r="DZ58"/>
  <c r="EB58" s="1"/>
  <c r="DY58"/>
  <c r="EC58" s="1"/>
  <c r="DV58"/>
  <c r="DU58"/>
  <c r="DW58" s="1"/>
  <c r="DT58"/>
  <c r="DX58" s="1"/>
  <c r="DQ58"/>
  <c r="DP58"/>
  <c r="DR58" s="1"/>
  <c r="DO58"/>
  <c r="DS58" s="1"/>
  <c r="DL58"/>
  <c r="DK58"/>
  <c r="DM58" s="1"/>
  <c r="DJ58"/>
  <c r="DN58" s="1"/>
  <c r="DG58"/>
  <c r="DF58"/>
  <c r="DH58" s="1"/>
  <c r="DE58"/>
  <c r="DI58" s="1"/>
  <c r="DB58"/>
  <c r="DA58"/>
  <c r="DC58" s="1"/>
  <c r="CZ58"/>
  <c r="DD58" s="1"/>
  <c r="CW58"/>
  <c r="CV58"/>
  <c r="CX58" s="1"/>
  <c r="CU58"/>
  <c r="CY58" s="1"/>
  <c r="CR58"/>
  <c r="CQ58"/>
  <c r="CS58" s="1"/>
  <c r="CP58"/>
  <c r="CT58" s="1"/>
  <c r="CM58"/>
  <c r="CL58"/>
  <c r="CN58" s="1"/>
  <c r="CK58"/>
  <c r="CO58" s="1"/>
  <c r="CH58"/>
  <c r="CG58"/>
  <c r="CI58" s="1"/>
  <c r="CF58"/>
  <c r="CJ58" s="1"/>
  <c r="CC58"/>
  <c r="CB58"/>
  <c r="CD58" s="1"/>
  <c r="CA58"/>
  <c r="CE58" s="1"/>
  <c r="BX58"/>
  <c r="BW58"/>
  <c r="BV58"/>
  <c r="BR58"/>
  <c r="BQ58"/>
  <c r="BS58" s="1"/>
  <c r="BP58"/>
  <c r="BT58" s="1"/>
  <c r="BM58"/>
  <c r="BL58"/>
  <c r="BN58" s="1"/>
  <c r="BK58"/>
  <c r="BO58" s="1"/>
  <c r="BH58"/>
  <c r="BG58"/>
  <c r="BI58" s="1"/>
  <c r="BF58"/>
  <c r="BJ58" s="1"/>
  <c r="BC58"/>
  <c r="BB58"/>
  <c r="BD58" s="1"/>
  <c r="BA58"/>
  <c r="BE58" s="1"/>
  <c r="AX58"/>
  <c r="AW58"/>
  <c r="AY58" s="1"/>
  <c r="AV58"/>
  <c r="AZ58" s="1"/>
  <c r="AS58"/>
  <c r="AR58"/>
  <c r="AT58" s="1"/>
  <c r="AQ58"/>
  <c r="AU58" s="1"/>
  <c r="AN58"/>
  <c r="GX58" s="1"/>
  <c r="AM58"/>
  <c r="GW58" s="1"/>
  <c r="AL58"/>
  <c r="AP58" s="1"/>
  <c r="AK58"/>
  <c r="AJ58"/>
  <c r="HK57"/>
  <c r="HF57"/>
  <c r="GS57"/>
  <c r="GR57"/>
  <c r="GT57" s="1"/>
  <c r="GQ57"/>
  <c r="GU57" s="1"/>
  <c r="GN57"/>
  <c r="GM57"/>
  <c r="GO57" s="1"/>
  <c r="GL57"/>
  <c r="GP57" s="1"/>
  <c r="GI57"/>
  <c r="GH57"/>
  <c r="GJ57" s="1"/>
  <c r="GG57"/>
  <c r="GK57" s="1"/>
  <c r="GD57"/>
  <c r="GC57"/>
  <c r="GE57" s="1"/>
  <c r="GB57"/>
  <c r="GF57" s="1"/>
  <c r="FY57"/>
  <c r="FX57"/>
  <c r="FZ57" s="1"/>
  <c r="FW57"/>
  <c r="GA57" s="1"/>
  <c r="FT57"/>
  <c r="FS57"/>
  <c r="FU57" s="1"/>
  <c r="FR57"/>
  <c r="FV57" s="1"/>
  <c r="FO57"/>
  <c r="FN57"/>
  <c r="FP57" s="1"/>
  <c r="FM57"/>
  <c r="FQ57" s="1"/>
  <c r="FJ57"/>
  <c r="FI57"/>
  <c r="FK57" s="1"/>
  <c r="FH57"/>
  <c r="FL57" s="1"/>
  <c r="FE57"/>
  <c r="FD57"/>
  <c r="FF57" s="1"/>
  <c r="FC57"/>
  <c r="FG57" s="1"/>
  <c r="EZ57"/>
  <c r="EY57"/>
  <c r="FA57" s="1"/>
  <c r="EX57"/>
  <c r="FB57" s="1"/>
  <c r="EU57"/>
  <c r="ET57"/>
  <c r="EV57" s="1"/>
  <c r="ES57"/>
  <c r="EW57" s="1"/>
  <c r="EP57"/>
  <c r="EO57"/>
  <c r="EQ57" s="1"/>
  <c r="EN57"/>
  <c r="ER57" s="1"/>
  <c r="EK57"/>
  <c r="EJ57"/>
  <c r="EL57" s="1"/>
  <c r="EI57"/>
  <c r="EM57" s="1"/>
  <c r="EF57"/>
  <c r="EE57"/>
  <c r="EG57" s="1"/>
  <c r="ED57"/>
  <c r="EH57" s="1"/>
  <c r="EA57"/>
  <c r="DZ57"/>
  <c r="EB57" s="1"/>
  <c r="DY57"/>
  <c r="EC57" s="1"/>
  <c r="DV57"/>
  <c r="DU57"/>
  <c r="DW57" s="1"/>
  <c r="DT57"/>
  <c r="DX57" s="1"/>
  <c r="DQ57"/>
  <c r="DP57"/>
  <c r="DR57" s="1"/>
  <c r="DO57"/>
  <c r="DS57" s="1"/>
  <c r="DL57"/>
  <c r="DK57"/>
  <c r="DM57" s="1"/>
  <c r="DJ57"/>
  <c r="DN57" s="1"/>
  <c r="DG57"/>
  <c r="DF57"/>
  <c r="DH57" s="1"/>
  <c r="DE57"/>
  <c r="DI57" s="1"/>
  <c r="DB57"/>
  <c r="DA57"/>
  <c r="DC57" s="1"/>
  <c r="CZ57"/>
  <c r="DD57" s="1"/>
  <c r="CW57"/>
  <c r="CV57"/>
  <c r="CX57" s="1"/>
  <c r="CU57"/>
  <c r="CY57" s="1"/>
  <c r="CR57"/>
  <c r="CQ57"/>
  <c r="CS57" s="1"/>
  <c r="CP57"/>
  <c r="CT57" s="1"/>
  <c r="CM57"/>
  <c r="CL57"/>
  <c r="CN57" s="1"/>
  <c r="CK57"/>
  <c r="CO57" s="1"/>
  <c r="CH57"/>
  <c r="CG57"/>
  <c r="CI57" s="1"/>
  <c r="CF57"/>
  <c r="CJ57" s="1"/>
  <c r="CC57"/>
  <c r="CB57"/>
  <c r="CD57" s="1"/>
  <c r="CA57"/>
  <c r="CE57" s="1"/>
  <c r="BX57"/>
  <c r="BW57"/>
  <c r="BV57"/>
  <c r="BR57"/>
  <c r="BQ57"/>
  <c r="BS57" s="1"/>
  <c r="BP57"/>
  <c r="BT57" s="1"/>
  <c r="BM57"/>
  <c r="BL57"/>
  <c r="BN57" s="1"/>
  <c r="BK57"/>
  <c r="BO57" s="1"/>
  <c r="BH57"/>
  <c r="BG57"/>
  <c r="BI57" s="1"/>
  <c r="BF57"/>
  <c r="BJ57" s="1"/>
  <c r="BC57"/>
  <c r="BB57"/>
  <c r="BD57" s="1"/>
  <c r="BA57"/>
  <c r="BE57" s="1"/>
  <c r="AX57"/>
  <c r="AW57"/>
  <c r="AY57" s="1"/>
  <c r="AV57"/>
  <c r="AZ57" s="1"/>
  <c r="AS57"/>
  <c r="AR57"/>
  <c r="AT57" s="1"/>
  <c r="AQ57"/>
  <c r="AU57" s="1"/>
  <c r="AN57"/>
  <c r="GX57" s="1"/>
  <c r="AM57"/>
  <c r="AO57" s="1"/>
  <c r="AL57"/>
  <c r="GV57" s="1"/>
  <c r="HL57" s="1"/>
  <c r="AK57"/>
  <c r="AJ57"/>
  <c r="HK56"/>
  <c r="HF56"/>
  <c r="GS56"/>
  <c r="GR56"/>
  <c r="GT56" s="1"/>
  <c r="GQ56"/>
  <c r="GU56" s="1"/>
  <c r="GN56"/>
  <c r="GM56"/>
  <c r="GO56" s="1"/>
  <c r="GL56"/>
  <c r="GP56" s="1"/>
  <c r="GI56"/>
  <c r="GH56"/>
  <c r="GJ56" s="1"/>
  <c r="GG56"/>
  <c r="GK56" s="1"/>
  <c r="GD56"/>
  <c r="GC56"/>
  <c r="GE56" s="1"/>
  <c r="GB56"/>
  <c r="GF56" s="1"/>
  <c r="FY56"/>
  <c r="FX56"/>
  <c r="FZ56" s="1"/>
  <c r="FW56"/>
  <c r="GA56" s="1"/>
  <c r="FT56"/>
  <c r="FS56"/>
  <c r="FU56" s="1"/>
  <c r="FR56"/>
  <c r="FV56" s="1"/>
  <c r="FO56"/>
  <c r="FN56"/>
  <c r="FP56" s="1"/>
  <c r="FM56"/>
  <c r="FQ56" s="1"/>
  <c r="FJ56"/>
  <c r="FI56"/>
  <c r="FK56" s="1"/>
  <c r="FH56"/>
  <c r="FL56" s="1"/>
  <c r="FE56"/>
  <c r="FD56"/>
  <c r="FF56" s="1"/>
  <c r="FC56"/>
  <c r="FG56" s="1"/>
  <c r="EZ56"/>
  <c r="EY56"/>
  <c r="FA56" s="1"/>
  <c r="EX56"/>
  <c r="FB56" s="1"/>
  <c r="EU56"/>
  <c r="ET56"/>
  <c r="EV56" s="1"/>
  <c r="ES56"/>
  <c r="EW56" s="1"/>
  <c r="EP56"/>
  <c r="EO56"/>
  <c r="EQ56" s="1"/>
  <c r="EN56"/>
  <c r="ER56" s="1"/>
  <c r="EK56"/>
  <c r="EJ56"/>
  <c r="EL56" s="1"/>
  <c r="EI56"/>
  <c r="EM56" s="1"/>
  <c r="EF56"/>
  <c r="EE56"/>
  <c r="EG56" s="1"/>
  <c r="ED56"/>
  <c r="EH56" s="1"/>
  <c r="EA56"/>
  <c r="DZ56"/>
  <c r="EB56" s="1"/>
  <c r="DY56"/>
  <c r="EC56" s="1"/>
  <c r="DV56"/>
  <c r="DU56"/>
  <c r="DW56" s="1"/>
  <c r="DT56"/>
  <c r="DX56" s="1"/>
  <c r="DQ56"/>
  <c r="DP56"/>
  <c r="DR56" s="1"/>
  <c r="DO56"/>
  <c r="DS56" s="1"/>
  <c r="DL56"/>
  <c r="DK56"/>
  <c r="DM56" s="1"/>
  <c r="DJ56"/>
  <c r="DN56" s="1"/>
  <c r="DG56"/>
  <c r="DF56"/>
  <c r="DH56" s="1"/>
  <c r="DE56"/>
  <c r="DI56" s="1"/>
  <c r="DB56"/>
  <c r="DA56"/>
  <c r="DC56" s="1"/>
  <c r="CZ56"/>
  <c r="DD56" s="1"/>
  <c r="CW56"/>
  <c r="CV56"/>
  <c r="CX56" s="1"/>
  <c r="CU56"/>
  <c r="CY56" s="1"/>
  <c r="CR56"/>
  <c r="CQ56"/>
  <c r="CS56" s="1"/>
  <c r="CP56"/>
  <c r="CT56" s="1"/>
  <c r="CM56"/>
  <c r="CL56"/>
  <c r="CN56" s="1"/>
  <c r="CK56"/>
  <c r="CO56" s="1"/>
  <c r="CH56"/>
  <c r="CG56"/>
  <c r="CI56" s="1"/>
  <c r="CF56"/>
  <c r="CJ56" s="1"/>
  <c r="CC56"/>
  <c r="CB56"/>
  <c r="CD56" s="1"/>
  <c r="CA56"/>
  <c r="CE56" s="1"/>
  <c r="BX56"/>
  <c r="BW56"/>
  <c r="BV56"/>
  <c r="BR56"/>
  <c r="BQ56"/>
  <c r="BS56" s="1"/>
  <c r="BP56"/>
  <c r="BT56" s="1"/>
  <c r="BM56"/>
  <c r="BL56"/>
  <c r="BN56" s="1"/>
  <c r="BK56"/>
  <c r="BO56" s="1"/>
  <c r="BH56"/>
  <c r="BG56"/>
  <c r="BI56" s="1"/>
  <c r="BF56"/>
  <c r="BJ56" s="1"/>
  <c r="BC56"/>
  <c r="BB56"/>
  <c r="BD56" s="1"/>
  <c r="BA56"/>
  <c r="BE56" s="1"/>
  <c r="AX56"/>
  <c r="AW56"/>
  <c r="AY56" s="1"/>
  <c r="AV56"/>
  <c r="AZ56" s="1"/>
  <c r="AS56"/>
  <c r="AR56"/>
  <c r="AT56" s="1"/>
  <c r="AQ56"/>
  <c r="AU56" s="1"/>
  <c r="AN56"/>
  <c r="GX56" s="1"/>
  <c r="AM56"/>
  <c r="GW56" s="1"/>
  <c r="AL56"/>
  <c r="AP56" s="1"/>
  <c r="AK56"/>
  <c r="AJ56"/>
  <c r="HK55"/>
  <c r="HF55"/>
  <c r="GS55"/>
  <c r="GR55"/>
  <c r="GT55" s="1"/>
  <c r="GQ55"/>
  <c r="GU55" s="1"/>
  <c r="GN55"/>
  <c r="GM55"/>
  <c r="GO55" s="1"/>
  <c r="GL55"/>
  <c r="GP55" s="1"/>
  <c r="GI55"/>
  <c r="GH55"/>
  <c r="GJ55" s="1"/>
  <c r="GG55"/>
  <c r="GK55" s="1"/>
  <c r="GD55"/>
  <c r="GC55"/>
  <c r="GE55" s="1"/>
  <c r="GB55"/>
  <c r="GF55" s="1"/>
  <c r="FY55"/>
  <c r="FX55"/>
  <c r="FZ55" s="1"/>
  <c r="FW55"/>
  <c r="GA55" s="1"/>
  <c r="FT55"/>
  <c r="FS55"/>
  <c r="FU55" s="1"/>
  <c r="FR55"/>
  <c r="FV55" s="1"/>
  <c r="FO55"/>
  <c r="FN55"/>
  <c r="FP55" s="1"/>
  <c r="FM55"/>
  <c r="FQ55" s="1"/>
  <c r="FJ55"/>
  <c r="FI55"/>
  <c r="FK55" s="1"/>
  <c r="FH55"/>
  <c r="FL55" s="1"/>
  <c r="FE55"/>
  <c r="FD55"/>
  <c r="FF55" s="1"/>
  <c r="FC55"/>
  <c r="FG55" s="1"/>
  <c r="EZ55"/>
  <c r="EY55"/>
  <c r="FA55" s="1"/>
  <c r="EX55"/>
  <c r="FB55" s="1"/>
  <c r="EU55"/>
  <c r="ET55"/>
  <c r="EV55" s="1"/>
  <c r="ES55"/>
  <c r="EW55" s="1"/>
  <c r="EP55"/>
  <c r="EO55"/>
  <c r="EQ55" s="1"/>
  <c r="EN55"/>
  <c r="ER55" s="1"/>
  <c r="EK55"/>
  <c r="EJ55"/>
  <c r="EL55" s="1"/>
  <c r="EI55"/>
  <c r="EM55" s="1"/>
  <c r="EF55"/>
  <c r="EE55"/>
  <c r="EG55" s="1"/>
  <c r="ED55"/>
  <c r="EH55" s="1"/>
  <c r="EA55"/>
  <c r="DZ55"/>
  <c r="EB55" s="1"/>
  <c r="DY55"/>
  <c r="EC55" s="1"/>
  <c r="DV55"/>
  <c r="DU55"/>
  <c r="DW55" s="1"/>
  <c r="DT55"/>
  <c r="DX55" s="1"/>
  <c r="DQ55"/>
  <c r="DP55"/>
  <c r="DR55" s="1"/>
  <c r="DO55"/>
  <c r="DS55" s="1"/>
  <c r="DL55"/>
  <c r="DK55"/>
  <c r="DM55" s="1"/>
  <c r="DJ55"/>
  <c r="DN55" s="1"/>
  <c r="DG55"/>
  <c r="DF55"/>
  <c r="DH55" s="1"/>
  <c r="DE55"/>
  <c r="DI55" s="1"/>
  <c r="DB55"/>
  <c r="DA55"/>
  <c r="DC55" s="1"/>
  <c r="CZ55"/>
  <c r="DD55" s="1"/>
  <c r="CW55"/>
  <c r="CV55"/>
  <c r="CX55" s="1"/>
  <c r="CU55"/>
  <c r="CY55" s="1"/>
  <c r="CR55"/>
  <c r="CQ55"/>
  <c r="CS55" s="1"/>
  <c r="CP55"/>
  <c r="CT55" s="1"/>
  <c r="CM55"/>
  <c r="CL55"/>
  <c r="CN55" s="1"/>
  <c r="CK55"/>
  <c r="CO55" s="1"/>
  <c r="CH55"/>
  <c r="CG55"/>
  <c r="CI55" s="1"/>
  <c r="CF55"/>
  <c r="CJ55" s="1"/>
  <c r="CC55"/>
  <c r="CB55"/>
  <c r="CD55" s="1"/>
  <c r="CA55"/>
  <c r="CE55" s="1"/>
  <c r="BX55"/>
  <c r="BW55"/>
  <c r="BV55"/>
  <c r="BR55"/>
  <c r="BQ55"/>
  <c r="BS55" s="1"/>
  <c r="BP55"/>
  <c r="BT55" s="1"/>
  <c r="BM55"/>
  <c r="BL55"/>
  <c r="BN55" s="1"/>
  <c r="BK55"/>
  <c r="BO55" s="1"/>
  <c r="BH55"/>
  <c r="BG55"/>
  <c r="BI55" s="1"/>
  <c r="BF55"/>
  <c r="BJ55" s="1"/>
  <c r="BC55"/>
  <c r="BB55"/>
  <c r="BD55" s="1"/>
  <c r="BA55"/>
  <c r="BE55" s="1"/>
  <c r="AX55"/>
  <c r="AW55"/>
  <c r="AY55" s="1"/>
  <c r="AV55"/>
  <c r="AZ55" s="1"/>
  <c r="AS55"/>
  <c r="AR55"/>
  <c r="AT55" s="1"/>
  <c r="AQ55"/>
  <c r="AU55" s="1"/>
  <c r="AN55"/>
  <c r="GX55" s="1"/>
  <c r="AM55"/>
  <c r="AO55" s="1"/>
  <c r="AL55"/>
  <c r="GV55" s="1"/>
  <c r="HL55" s="1"/>
  <c r="AK55"/>
  <c r="AJ55"/>
  <c r="HK54"/>
  <c r="HF54"/>
  <c r="GS54"/>
  <c r="GR54"/>
  <c r="GT54" s="1"/>
  <c r="GQ54"/>
  <c r="GU54" s="1"/>
  <c r="GN54"/>
  <c r="GM54"/>
  <c r="GO54" s="1"/>
  <c r="GL54"/>
  <c r="GP54" s="1"/>
  <c r="GI54"/>
  <c r="GH54"/>
  <c r="GJ54" s="1"/>
  <c r="GG54"/>
  <c r="GK54" s="1"/>
  <c r="GD54"/>
  <c r="GC54"/>
  <c r="GE54" s="1"/>
  <c r="GB54"/>
  <c r="GF54" s="1"/>
  <c r="FY54"/>
  <c r="FX54"/>
  <c r="FZ54" s="1"/>
  <c r="FW54"/>
  <c r="GA54" s="1"/>
  <c r="FT54"/>
  <c r="FS54"/>
  <c r="FU54" s="1"/>
  <c r="FR54"/>
  <c r="FV54" s="1"/>
  <c r="FO54"/>
  <c r="FN54"/>
  <c r="FP54" s="1"/>
  <c r="FM54"/>
  <c r="FQ54" s="1"/>
  <c r="FJ54"/>
  <c r="FI54"/>
  <c r="FK54" s="1"/>
  <c r="FH54"/>
  <c r="FL54" s="1"/>
  <c r="FE54"/>
  <c r="FD54"/>
  <c r="FF54" s="1"/>
  <c r="FC54"/>
  <c r="FG54" s="1"/>
  <c r="EZ54"/>
  <c r="EY54"/>
  <c r="FA54" s="1"/>
  <c r="EX54"/>
  <c r="FB54" s="1"/>
  <c r="EU54"/>
  <c r="ET54"/>
  <c r="EV54" s="1"/>
  <c r="ES54"/>
  <c r="EW54" s="1"/>
  <c r="EP54"/>
  <c r="EO54"/>
  <c r="EQ54" s="1"/>
  <c r="EN54"/>
  <c r="ER54" s="1"/>
  <c r="EK54"/>
  <c r="EJ54"/>
  <c r="EL54" s="1"/>
  <c r="EI54"/>
  <c r="EM54" s="1"/>
  <c r="EF54"/>
  <c r="EE54"/>
  <c r="EG54" s="1"/>
  <c r="ED54"/>
  <c r="EH54" s="1"/>
  <c r="EA54"/>
  <c r="DZ54"/>
  <c r="EB54" s="1"/>
  <c r="DY54"/>
  <c r="EC54" s="1"/>
  <c r="DV54"/>
  <c r="DU54"/>
  <c r="DW54" s="1"/>
  <c r="DT54"/>
  <c r="DX54" s="1"/>
  <c r="DQ54"/>
  <c r="DP54"/>
  <c r="DR54" s="1"/>
  <c r="DO54"/>
  <c r="DS54" s="1"/>
  <c r="DL54"/>
  <c r="DK54"/>
  <c r="DM54" s="1"/>
  <c r="DJ54"/>
  <c r="DN54" s="1"/>
  <c r="DG54"/>
  <c r="DF54"/>
  <c r="DH54" s="1"/>
  <c r="DE54"/>
  <c r="DI54" s="1"/>
  <c r="DB54"/>
  <c r="DA54"/>
  <c r="DC54" s="1"/>
  <c r="CZ54"/>
  <c r="DD54" s="1"/>
  <c r="CW54"/>
  <c r="CV54"/>
  <c r="CX54" s="1"/>
  <c r="CU54"/>
  <c r="CY54" s="1"/>
  <c r="CR54"/>
  <c r="CQ54"/>
  <c r="CS54" s="1"/>
  <c r="CP54"/>
  <c r="CT54" s="1"/>
  <c r="CM54"/>
  <c r="CL54"/>
  <c r="CN54" s="1"/>
  <c r="CK54"/>
  <c r="CO54" s="1"/>
  <c r="CH54"/>
  <c r="CG54"/>
  <c r="CI54" s="1"/>
  <c r="CF54"/>
  <c r="CJ54" s="1"/>
  <c r="CC54"/>
  <c r="CB54"/>
  <c r="CD54" s="1"/>
  <c r="CA54"/>
  <c r="CE54" s="1"/>
  <c r="BX54"/>
  <c r="BW54"/>
  <c r="BV54"/>
  <c r="BR54"/>
  <c r="BQ54"/>
  <c r="BS54" s="1"/>
  <c r="BP54"/>
  <c r="BT54" s="1"/>
  <c r="BM54"/>
  <c r="BL54"/>
  <c r="BN54" s="1"/>
  <c r="BK54"/>
  <c r="BO54" s="1"/>
  <c r="BH54"/>
  <c r="BG54"/>
  <c r="BI54" s="1"/>
  <c r="BF54"/>
  <c r="BJ54" s="1"/>
  <c r="BC54"/>
  <c r="BB54"/>
  <c r="BD54" s="1"/>
  <c r="BA54"/>
  <c r="BE54" s="1"/>
  <c r="AX54"/>
  <c r="AW54"/>
  <c r="AY54" s="1"/>
  <c r="AV54"/>
  <c r="AZ54" s="1"/>
  <c r="AS54"/>
  <c r="AR54"/>
  <c r="AT54" s="1"/>
  <c r="AQ54"/>
  <c r="AU54" s="1"/>
  <c r="AN54"/>
  <c r="GX54" s="1"/>
  <c r="AM54"/>
  <c r="GW54" s="1"/>
  <c r="AL54"/>
  <c r="AP54" s="1"/>
  <c r="AK54"/>
  <c r="AJ54"/>
  <c r="HK53"/>
  <c r="HF53"/>
  <c r="GS53"/>
  <c r="GR53"/>
  <c r="GT53" s="1"/>
  <c r="GQ53"/>
  <c r="GU53" s="1"/>
  <c r="GN53"/>
  <c r="GM53"/>
  <c r="GO53" s="1"/>
  <c r="GL53"/>
  <c r="GP53" s="1"/>
  <c r="GI53"/>
  <c r="GH53"/>
  <c r="GJ53" s="1"/>
  <c r="GG53"/>
  <c r="GK53" s="1"/>
  <c r="GD53"/>
  <c r="GC53"/>
  <c r="GE53" s="1"/>
  <c r="GB53"/>
  <c r="GF53" s="1"/>
  <c r="FY53"/>
  <c r="FX53"/>
  <c r="FZ53" s="1"/>
  <c r="FW53"/>
  <c r="GA53" s="1"/>
  <c r="FT53"/>
  <c r="FS53"/>
  <c r="FU53" s="1"/>
  <c r="FR53"/>
  <c r="FV53" s="1"/>
  <c r="FO53"/>
  <c r="FN53"/>
  <c r="FP53" s="1"/>
  <c r="FM53"/>
  <c r="FQ53" s="1"/>
  <c r="FJ53"/>
  <c r="FI53"/>
  <c r="FK53" s="1"/>
  <c r="FH53"/>
  <c r="FL53" s="1"/>
  <c r="FE53"/>
  <c r="FD53"/>
  <c r="FF53" s="1"/>
  <c r="FC53"/>
  <c r="FG53" s="1"/>
  <c r="EZ53"/>
  <c r="EY53"/>
  <c r="FA53" s="1"/>
  <c r="EX53"/>
  <c r="FB53" s="1"/>
  <c r="EU53"/>
  <c r="ET53"/>
  <c r="EV53" s="1"/>
  <c r="ES53"/>
  <c r="EW53" s="1"/>
  <c r="EP53"/>
  <c r="EO53"/>
  <c r="EQ53" s="1"/>
  <c r="EN53"/>
  <c r="ER53" s="1"/>
  <c r="EK53"/>
  <c r="EJ53"/>
  <c r="EL53" s="1"/>
  <c r="EI53"/>
  <c r="EM53" s="1"/>
  <c r="EF53"/>
  <c r="EE53"/>
  <c r="EG53" s="1"/>
  <c r="ED53"/>
  <c r="EH53" s="1"/>
  <c r="EA53"/>
  <c r="DZ53"/>
  <c r="EB53" s="1"/>
  <c r="DY53"/>
  <c r="EC53" s="1"/>
  <c r="DV53"/>
  <c r="DU53"/>
  <c r="DW53" s="1"/>
  <c r="DT53"/>
  <c r="DX53" s="1"/>
  <c r="DQ53"/>
  <c r="DP53"/>
  <c r="DR53" s="1"/>
  <c r="DO53"/>
  <c r="DS53" s="1"/>
  <c r="DL53"/>
  <c r="DK53"/>
  <c r="DM53" s="1"/>
  <c r="DJ53"/>
  <c r="DN53" s="1"/>
  <c r="DG53"/>
  <c r="DF53"/>
  <c r="DH53" s="1"/>
  <c r="DE53"/>
  <c r="DI53" s="1"/>
  <c r="DB53"/>
  <c r="DA53"/>
  <c r="DC53" s="1"/>
  <c r="CZ53"/>
  <c r="DD53" s="1"/>
  <c r="CW53"/>
  <c r="CV53"/>
  <c r="CX53" s="1"/>
  <c r="CU53"/>
  <c r="CY53" s="1"/>
  <c r="CR53"/>
  <c r="CQ53"/>
  <c r="CS53" s="1"/>
  <c r="CP53"/>
  <c r="CT53" s="1"/>
  <c r="CM53"/>
  <c r="CL53"/>
  <c r="CN53" s="1"/>
  <c r="CK53"/>
  <c r="CO53" s="1"/>
  <c r="CH53"/>
  <c r="CG53"/>
  <c r="CI53" s="1"/>
  <c r="CF53"/>
  <c r="CJ53" s="1"/>
  <c r="CC53"/>
  <c r="CB53"/>
  <c r="CD53" s="1"/>
  <c r="CA53"/>
  <c r="CE53" s="1"/>
  <c r="BX53"/>
  <c r="BW53"/>
  <c r="BV53"/>
  <c r="BR53"/>
  <c r="BQ53"/>
  <c r="BS53" s="1"/>
  <c r="BP53"/>
  <c r="BT53" s="1"/>
  <c r="BM53"/>
  <c r="BL53"/>
  <c r="BN53" s="1"/>
  <c r="BK53"/>
  <c r="BO53" s="1"/>
  <c r="BH53"/>
  <c r="BG53"/>
  <c r="BI53" s="1"/>
  <c r="BF53"/>
  <c r="BJ53" s="1"/>
  <c r="BC53"/>
  <c r="BB53"/>
  <c r="BD53" s="1"/>
  <c r="BA53"/>
  <c r="BE53" s="1"/>
  <c r="AX53"/>
  <c r="AW53"/>
  <c r="AY53" s="1"/>
  <c r="AV53"/>
  <c r="AZ53" s="1"/>
  <c r="AS53"/>
  <c r="AR53"/>
  <c r="AT53" s="1"/>
  <c r="AQ53"/>
  <c r="AU53" s="1"/>
  <c r="AN53"/>
  <c r="GX53" s="1"/>
  <c r="AM53"/>
  <c r="AO53" s="1"/>
  <c r="AL53"/>
  <c r="GV53" s="1"/>
  <c r="HL53" s="1"/>
  <c r="AK53"/>
  <c r="AJ53"/>
  <c r="HK52"/>
  <c r="HF52"/>
  <c r="GS52"/>
  <c r="GR52"/>
  <c r="GT52" s="1"/>
  <c r="GQ52"/>
  <c r="GU52" s="1"/>
  <c r="GN52"/>
  <c r="GM52"/>
  <c r="GO52" s="1"/>
  <c r="GL52"/>
  <c r="GP52" s="1"/>
  <c r="GI52"/>
  <c r="GH52"/>
  <c r="GJ52" s="1"/>
  <c r="GG52"/>
  <c r="GK52" s="1"/>
  <c r="GD52"/>
  <c r="GC52"/>
  <c r="GE52" s="1"/>
  <c r="GB52"/>
  <c r="GF52" s="1"/>
  <c r="FY52"/>
  <c r="FX52"/>
  <c r="FZ52" s="1"/>
  <c r="FW52"/>
  <c r="GA52" s="1"/>
  <c r="FT52"/>
  <c r="FS52"/>
  <c r="FU52" s="1"/>
  <c r="FR52"/>
  <c r="FV52" s="1"/>
  <c r="FO52"/>
  <c r="FN52"/>
  <c r="FP52" s="1"/>
  <c r="FM52"/>
  <c r="FQ52" s="1"/>
  <c r="FJ52"/>
  <c r="FI52"/>
  <c r="FK52" s="1"/>
  <c r="FH52"/>
  <c r="FL52" s="1"/>
  <c r="FE52"/>
  <c r="FD52"/>
  <c r="FF52" s="1"/>
  <c r="FC52"/>
  <c r="FG52" s="1"/>
  <c r="EZ52"/>
  <c r="EY52"/>
  <c r="FA52" s="1"/>
  <c r="EX52"/>
  <c r="FB52" s="1"/>
  <c r="EU52"/>
  <c r="ET52"/>
  <c r="EV52" s="1"/>
  <c r="ES52"/>
  <c r="EW52" s="1"/>
  <c r="EP52"/>
  <c r="EO52"/>
  <c r="EQ52" s="1"/>
  <c r="EN52"/>
  <c r="ER52" s="1"/>
  <c r="EK52"/>
  <c r="EJ52"/>
  <c r="EL52" s="1"/>
  <c r="EI52"/>
  <c r="EM52" s="1"/>
  <c r="EF52"/>
  <c r="EE52"/>
  <c r="EG52" s="1"/>
  <c r="ED52"/>
  <c r="EH52" s="1"/>
  <c r="EA52"/>
  <c r="DZ52"/>
  <c r="EB52" s="1"/>
  <c r="DY52"/>
  <c r="EC52" s="1"/>
  <c r="DV52"/>
  <c r="DU52"/>
  <c r="DW52" s="1"/>
  <c r="DT52"/>
  <c r="DX52" s="1"/>
  <c r="DQ52"/>
  <c r="DP52"/>
  <c r="DR52" s="1"/>
  <c r="DO52"/>
  <c r="DS52" s="1"/>
  <c r="DL52"/>
  <c r="DK52"/>
  <c r="DM52" s="1"/>
  <c r="DJ52"/>
  <c r="DN52" s="1"/>
  <c r="DG52"/>
  <c r="DF52"/>
  <c r="DH52" s="1"/>
  <c r="DE52"/>
  <c r="DI52" s="1"/>
  <c r="DB52"/>
  <c r="DA52"/>
  <c r="DC52" s="1"/>
  <c r="CZ52"/>
  <c r="DD52" s="1"/>
  <c r="CW52"/>
  <c r="CV52"/>
  <c r="CX52" s="1"/>
  <c r="CU52"/>
  <c r="CY52" s="1"/>
  <c r="CR52"/>
  <c r="CQ52"/>
  <c r="CS52" s="1"/>
  <c r="CP52"/>
  <c r="CT52" s="1"/>
  <c r="CM52"/>
  <c r="CL52"/>
  <c r="CN52" s="1"/>
  <c r="CK52"/>
  <c r="CO52" s="1"/>
  <c r="CH52"/>
  <c r="CG52"/>
  <c r="CI52" s="1"/>
  <c r="CF52"/>
  <c r="CJ52" s="1"/>
  <c r="CC52"/>
  <c r="CB52"/>
  <c r="CD52" s="1"/>
  <c r="CA52"/>
  <c r="CE52" s="1"/>
  <c r="BX52"/>
  <c r="BW52"/>
  <c r="BV52"/>
  <c r="BR52"/>
  <c r="BQ52"/>
  <c r="BS52" s="1"/>
  <c r="BP52"/>
  <c r="BT52" s="1"/>
  <c r="BM52"/>
  <c r="BL52"/>
  <c r="BN52" s="1"/>
  <c r="BK52"/>
  <c r="BO52" s="1"/>
  <c r="BH52"/>
  <c r="BG52"/>
  <c r="BI52" s="1"/>
  <c r="BF52"/>
  <c r="BJ52" s="1"/>
  <c r="BC52"/>
  <c r="BB52"/>
  <c r="BD52" s="1"/>
  <c r="BA52"/>
  <c r="BE52" s="1"/>
  <c r="AX52"/>
  <c r="AW52"/>
  <c r="AY52" s="1"/>
  <c r="AV52"/>
  <c r="AZ52" s="1"/>
  <c r="AS52"/>
  <c r="AR52"/>
  <c r="AT52" s="1"/>
  <c r="AQ52"/>
  <c r="AU52" s="1"/>
  <c r="AN52"/>
  <c r="GX52" s="1"/>
  <c r="AM52"/>
  <c r="GW52" s="1"/>
  <c r="AL52"/>
  <c r="AP52" s="1"/>
  <c r="AK52"/>
  <c r="AJ52"/>
  <c r="HK51"/>
  <c r="HF51"/>
  <c r="GS51"/>
  <c r="GR51"/>
  <c r="GT51" s="1"/>
  <c r="GQ51"/>
  <c r="GU51" s="1"/>
  <c r="GN51"/>
  <c r="GM51"/>
  <c r="GO51" s="1"/>
  <c r="GL51"/>
  <c r="GP51" s="1"/>
  <c r="GI51"/>
  <c r="GH51"/>
  <c r="GJ51" s="1"/>
  <c r="GG51"/>
  <c r="GK51" s="1"/>
  <c r="GD51"/>
  <c r="GC51"/>
  <c r="GE51" s="1"/>
  <c r="GB51"/>
  <c r="GF51" s="1"/>
  <c r="FY51"/>
  <c r="FX51"/>
  <c r="FZ51" s="1"/>
  <c r="FW51"/>
  <c r="GA51" s="1"/>
  <c r="FT51"/>
  <c r="FS51"/>
  <c r="FU51" s="1"/>
  <c r="FR51"/>
  <c r="FV51" s="1"/>
  <c r="FO51"/>
  <c r="FN51"/>
  <c r="FP51" s="1"/>
  <c r="FM51"/>
  <c r="FQ51" s="1"/>
  <c r="FJ51"/>
  <c r="FI51"/>
  <c r="FK51" s="1"/>
  <c r="FH51"/>
  <c r="FL51" s="1"/>
  <c r="FE51"/>
  <c r="FD51"/>
  <c r="FF51" s="1"/>
  <c r="FC51"/>
  <c r="FG51" s="1"/>
  <c r="EZ51"/>
  <c r="EY51"/>
  <c r="FA51" s="1"/>
  <c r="EX51"/>
  <c r="FB51" s="1"/>
  <c r="EU51"/>
  <c r="ET51"/>
  <c r="EV51" s="1"/>
  <c r="ES51"/>
  <c r="EW51" s="1"/>
  <c r="EP51"/>
  <c r="EO51"/>
  <c r="EQ51" s="1"/>
  <c r="EN51"/>
  <c r="ER51" s="1"/>
  <c r="EK51"/>
  <c r="EJ51"/>
  <c r="EL51" s="1"/>
  <c r="EI51"/>
  <c r="EM51" s="1"/>
  <c r="EF51"/>
  <c r="EE51"/>
  <c r="EG51" s="1"/>
  <c r="ED51"/>
  <c r="EH51" s="1"/>
  <c r="EA51"/>
  <c r="DZ51"/>
  <c r="EB51" s="1"/>
  <c r="DY51"/>
  <c r="EC51" s="1"/>
  <c r="DV51"/>
  <c r="DU51"/>
  <c r="DW51" s="1"/>
  <c r="DT51"/>
  <c r="DX51" s="1"/>
  <c r="DQ51"/>
  <c r="DP51"/>
  <c r="DR51" s="1"/>
  <c r="DO51"/>
  <c r="DS51" s="1"/>
  <c r="DL51"/>
  <c r="DK51"/>
  <c r="DM51" s="1"/>
  <c r="DJ51"/>
  <c r="DN51" s="1"/>
  <c r="DG51"/>
  <c r="DF51"/>
  <c r="DH51" s="1"/>
  <c r="DE51"/>
  <c r="DI51" s="1"/>
  <c r="DB51"/>
  <c r="DA51"/>
  <c r="DC51" s="1"/>
  <c r="CZ51"/>
  <c r="DD51" s="1"/>
  <c r="CW51"/>
  <c r="CV51"/>
  <c r="CX51" s="1"/>
  <c r="CU51"/>
  <c r="CY51" s="1"/>
  <c r="CR51"/>
  <c r="CQ51"/>
  <c r="CS51" s="1"/>
  <c r="CP51"/>
  <c r="CT51" s="1"/>
  <c r="CM51"/>
  <c r="CL51"/>
  <c r="CN51" s="1"/>
  <c r="CK51"/>
  <c r="CO51" s="1"/>
  <c r="CH51"/>
  <c r="CG51"/>
  <c r="CI51" s="1"/>
  <c r="CF51"/>
  <c r="CJ51" s="1"/>
  <c r="CC51"/>
  <c r="CB51"/>
  <c r="CD51" s="1"/>
  <c r="CA51"/>
  <c r="CE51" s="1"/>
  <c r="BX51"/>
  <c r="BW51"/>
  <c r="BV51"/>
  <c r="BR51"/>
  <c r="BQ51"/>
  <c r="BS51" s="1"/>
  <c r="BP51"/>
  <c r="BT51" s="1"/>
  <c r="BM51"/>
  <c r="BL51"/>
  <c r="BN51" s="1"/>
  <c r="BK51"/>
  <c r="BO51" s="1"/>
  <c r="BH51"/>
  <c r="BG51"/>
  <c r="BI51" s="1"/>
  <c r="BF51"/>
  <c r="BJ51" s="1"/>
  <c r="BC51"/>
  <c r="BB51"/>
  <c r="BD51" s="1"/>
  <c r="BA51"/>
  <c r="BE51" s="1"/>
  <c r="AX51"/>
  <c r="AW51"/>
  <c r="AY51" s="1"/>
  <c r="AV51"/>
  <c r="AZ51" s="1"/>
  <c r="AS51"/>
  <c r="AR51"/>
  <c r="AT51" s="1"/>
  <c r="AQ51"/>
  <c r="AU51" s="1"/>
  <c r="AN51"/>
  <c r="GX51" s="1"/>
  <c r="AM51"/>
  <c r="AO51" s="1"/>
  <c r="AL51"/>
  <c r="GV51" s="1"/>
  <c r="HL51" s="1"/>
  <c r="AK51"/>
  <c r="AJ51"/>
  <c r="HK50"/>
  <c r="HF50"/>
  <c r="GS50"/>
  <c r="GR50"/>
  <c r="GT50" s="1"/>
  <c r="GQ50"/>
  <c r="GU50" s="1"/>
  <c r="GN50"/>
  <c r="GM50"/>
  <c r="GO50" s="1"/>
  <c r="GL50"/>
  <c r="GP50" s="1"/>
  <c r="GI50"/>
  <c r="GH50"/>
  <c r="GJ50" s="1"/>
  <c r="GG50"/>
  <c r="GK50" s="1"/>
  <c r="GD50"/>
  <c r="GC50"/>
  <c r="GE50" s="1"/>
  <c r="GB50"/>
  <c r="GF50" s="1"/>
  <c r="FY50"/>
  <c r="FX50"/>
  <c r="FZ50" s="1"/>
  <c r="FW50"/>
  <c r="GA50" s="1"/>
  <c r="FT50"/>
  <c r="FS50"/>
  <c r="FU50" s="1"/>
  <c r="FR50"/>
  <c r="FV50" s="1"/>
  <c r="FO50"/>
  <c r="FN50"/>
  <c r="FP50" s="1"/>
  <c r="FM50"/>
  <c r="FQ50" s="1"/>
  <c r="FJ50"/>
  <c r="FI50"/>
  <c r="FK50" s="1"/>
  <c r="FH50"/>
  <c r="FL50" s="1"/>
  <c r="FE50"/>
  <c r="FD50"/>
  <c r="FF50" s="1"/>
  <c r="FC50"/>
  <c r="FG50" s="1"/>
  <c r="EZ50"/>
  <c r="EY50"/>
  <c r="FA50" s="1"/>
  <c r="EX50"/>
  <c r="FB50" s="1"/>
  <c r="EU50"/>
  <c r="ET50"/>
  <c r="EV50" s="1"/>
  <c r="ES50"/>
  <c r="EW50" s="1"/>
  <c r="EP50"/>
  <c r="EO50"/>
  <c r="EQ50" s="1"/>
  <c r="EN50"/>
  <c r="ER50" s="1"/>
  <c r="EK50"/>
  <c r="EJ50"/>
  <c r="EL50" s="1"/>
  <c r="EI50"/>
  <c r="EM50" s="1"/>
  <c r="EF50"/>
  <c r="EE50"/>
  <c r="EG50" s="1"/>
  <c r="ED50"/>
  <c r="EH50" s="1"/>
  <c r="EA50"/>
  <c r="DZ50"/>
  <c r="EB50" s="1"/>
  <c r="DY50"/>
  <c r="EC50" s="1"/>
  <c r="DV50"/>
  <c r="DU50"/>
  <c r="DW50" s="1"/>
  <c r="DT50"/>
  <c r="DX50" s="1"/>
  <c r="DQ50"/>
  <c r="DP50"/>
  <c r="DR50" s="1"/>
  <c r="DO50"/>
  <c r="DS50" s="1"/>
  <c r="DL50"/>
  <c r="DK50"/>
  <c r="DM50" s="1"/>
  <c r="DJ50"/>
  <c r="DN50" s="1"/>
  <c r="DG50"/>
  <c r="DF50"/>
  <c r="DH50" s="1"/>
  <c r="DE50"/>
  <c r="DI50" s="1"/>
  <c r="DB50"/>
  <c r="DA50"/>
  <c r="DC50" s="1"/>
  <c r="CZ50"/>
  <c r="DD50" s="1"/>
  <c r="CW50"/>
  <c r="CV50"/>
  <c r="CX50" s="1"/>
  <c r="CU50"/>
  <c r="CY50" s="1"/>
  <c r="CR50"/>
  <c r="CQ50"/>
  <c r="CS50" s="1"/>
  <c r="CP50"/>
  <c r="CT50" s="1"/>
  <c r="CM50"/>
  <c r="CL50"/>
  <c r="CN50" s="1"/>
  <c r="CK50"/>
  <c r="CO50" s="1"/>
  <c r="CH50"/>
  <c r="CG50"/>
  <c r="CI50" s="1"/>
  <c r="CF50"/>
  <c r="CJ50" s="1"/>
  <c r="CC50"/>
  <c r="CB50"/>
  <c r="CD50" s="1"/>
  <c r="CA50"/>
  <c r="CE50" s="1"/>
  <c r="BX50"/>
  <c r="BW50"/>
  <c r="BV50"/>
  <c r="BR50"/>
  <c r="BQ50"/>
  <c r="BS50" s="1"/>
  <c r="BP50"/>
  <c r="BT50" s="1"/>
  <c r="BM50"/>
  <c r="BL50"/>
  <c r="BN50" s="1"/>
  <c r="BK50"/>
  <c r="BO50" s="1"/>
  <c r="BH50"/>
  <c r="BG50"/>
  <c r="BI50" s="1"/>
  <c r="BF50"/>
  <c r="BJ50" s="1"/>
  <c r="BC50"/>
  <c r="BB50"/>
  <c r="BD50" s="1"/>
  <c r="BA50"/>
  <c r="BE50" s="1"/>
  <c r="AX50"/>
  <c r="AW50"/>
  <c r="AY50" s="1"/>
  <c r="AV50"/>
  <c r="AZ50" s="1"/>
  <c r="AS50"/>
  <c r="AR50"/>
  <c r="AT50" s="1"/>
  <c r="AQ50"/>
  <c r="AU50" s="1"/>
  <c r="AN50"/>
  <c r="GX50" s="1"/>
  <c r="AM50"/>
  <c r="GW50" s="1"/>
  <c r="AL50"/>
  <c r="AP50" s="1"/>
  <c r="AK50"/>
  <c r="AJ50"/>
  <c r="HK49"/>
  <c r="HF49"/>
  <c r="GS49"/>
  <c r="GR49"/>
  <c r="GT49" s="1"/>
  <c r="GQ49"/>
  <c r="GU49" s="1"/>
  <c r="GN49"/>
  <c r="GM49"/>
  <c r="GO49" s="1"/>
  <c r="GL49"/>
  <c r="GP49" s="1"/>
  <c r="GI49"/>
  <c r="GH49"/>
  <c r="GJ49" s="1"/>
  <c r="GG49"/>
  <c r="GK49" s="1"/>
  <c r="GD49"/>
  <c r="GC49"/>
  <c r="GE49" s="1"/>
  <c r="GB49"/>
  <c r="GF49" s="1"/>
  <c r="FY49"/>
  <c r="FX49"/>
  <c r="FZ49" s="1"/>
  <c r="FW49"/>
  <c r="GA49" s="1"/>
  <c r="FT49"/>
  <c r="FS49"/>
  <c r="FU49" s="1"/>
  <c r="FR49"/>
  <c r="FV49" s="1"/>
  <c r="FO49"/>
  <c r="FN49"/>
  <c r="FP49" s="1"/>
  <c r="FM49"/>
  <c r="FQ49" s="1"/>
  <c r="FJ49"/>
  <c r="FI49"/>
  <c r="FK49" s="1"/>
  <c r="FH49"/>
  <c r="FL49" s="1"/>
  <c r="FE49"/>
  <c r="FD49"/>
  <c r="FF49" s="1"/>
  <c r="FC49"/>
  <c r="FG49" s="1"/>
  <c r="EZ49"/>
  <c r="EY49"/>
  <c r="FA49" s="1"/>
  <c r="EX49"/>
  <c r="FB49" s="1"/>
  <c r="EU49"/>
  <c r="ET49"/>
  <c r="EV49" s="1"/>
  <c r="ES49"/>
  <c r="EW49" s="1"/>
  <c r="EP49"/>
  <c r="EO49"/>
  <c r="EQ49" s="1"/>
  <c r="EN49"/>
  <c r="ER49" s="1"/>
  <c r="EK49"/>
  <c r="EJ49"/>
  <c r="EL49" s="1"/>
  <c r="EI49"/>
  <c r="EM49" s="1"/>
  <c r="EF49"/>
  <c r="EE49"/>
  <c r="EG49" s="1"/>
  <c r="ED49"/>
  <c r="EH49" s="1"/>
  <c r="EA49"/>
  <c r="DZ49"/>
  <c r="EB49" s="1"/>
  <c r="DY49"/>
  <c r="EC49" s="1"/>
  <c r="DV49"/>
  <c r="DU49"/>
  <c r="DW49" s="1"/>
  <c r="DT49"/>
  <c r="DX49" s="1"/>
  <c r="DQ49"/>
  <c r="DP49"/>
  <c r="DR49" s="1"/>
  <c r="DO49"/>
  <c r="DS49" s="1"/>
  <c r="DL49"/>
  <c r="DK49"/>
  <c r="DM49" s="1"/>
  <c r="DJ49"/>
  <c r="DN49" s="1"/>
  <c r="DG49"/>
  <c r="DF49"/>
  <c r="DH49" s="1"/>
  <c r="DE49"/>
  <c r="DI49" s="1"/>
  <c r="DB49"/>
  <c r="DA49"/>
  <c r="DC49" s="1"/>
  <c r="CZ49"/>
  <c r="DD49" s="1"/>
  <c r="CW49"/>
  <c r="CV49"/>
  <c r="CX49" s="1"/>
  <c r="CU49"/>
  <c r="CY49" s="1"/>
  <c r="CR49"/>
  <c r="CQ49"/>
  <c r="CS49" s="1"/>
  <c r="CP49"/>
  <c r="CT49" s="1"/>
  <c r="CM49"/>
  <c r="CL49"/>
  <c r="CN49" s="1"/>
  <c r="CK49"/>
  <c r="CO49" s="1"/>
  <c r="CH49"/>
  <c r="CG49"/>
  <c r="CI49" s="1"/>
  <c r="CF49"/>
  <c r="CJ49" s="1"/>
  <c r="CC49"/>
  <c r="CB49"/>
  <c r="CD49" s="1"/>
  <c r="CA49"/>
  <c r="CE49" s="1"/>
  <c r="BX49"/>
  <c r="BW49"/>
  <c r="BV49"/>
  <c r="BR49"/>
  <c r="BQ49"/>
  <c r="BS49" s="1"/>
  <c r="BP49"/>
  <c r="BT49" s="1"/>
  <c r="BM49"/>
  <c r="BL49"/>
  <c r="BN49" s="1"/>
  <c r="BK49"/>
  <c r="BO49" s="1"/>
  <c r="BH49"/>
  <c r="BG49"/>
  <c r="BI49" s="1"/>
  <c r="BF49"/>
  <c r="BJ49" s="1"/>
  <c r="BC49"/>
  <c r="BB49"/>
  <c r="BD49" s="1"/>
  <c r="BA49"/>
  <c r="BE49" s="1"/>
  <c r="AX49"/>
  <c r="AW49"/>
  <c r="AY49" s="1"/>
  <c r="AV49"/>
  <c r="AZ49" s="1"/>
  <c r="AS49"/>
  <c r="AR49"/>
  <c r="AT49" s="1"/>
  <c r="AQ49"/>
  <c r="AU49" s="1"/>
  <c r="AN49"/>
  <c r="GX49" s="1"/>
  <c r="AM49"/>
  <c r="AO49" s="1"/>
  <c r="AL49"/>
  <c r="GV49" s="1"/>
  <c r="HL49" s="1"/>
  <c r="AK49"/>
  <c r="AJ49"/>
  <c r="HK48"/>
  <c r="HF48"/>
  <c r="GS48"/>
  <c r="GR48"/>
  <c r="GT48" s="1"/>
  <c r="GQ48"/>
  <c r="GU48" s="1"/>
  <c r="GN48"/>
  <c r="GM48"/>
  <c r="GO48" s="1"/>
  <c r="GL48"/>
  <c r="GP48" s="1"/>
  <c r="GI48"/>
  <c r="GH48"/>
  <c r="GJ48" s="1"/>
  <c r="GG48"/>
  <c r="GK48" s="1"/>
  <c r="GD48"/>
  <c r="GC48"/>
  <c r="GE48" s="1"/>
  <c r="GB48"/>
  <c r="GF48" s="1"/>
  <c r="FY48"/>
  <c r="FX48"/>
  <c r="FZ48" s="1"/>
  <c r="FW48"/>
  <c r="GA48" s="1"/>
  <c r="FT48"/>
  <c r="FS48"/>
  <c r="FU48" s="1"/>
  <c r="FR48"/>
  <c r="FV48" s="1"/>
  <c r="FO48"/>
  <c r="FN48"/>
  <c r="FP48" s="1"/>
  <c r="FM48"/>
  <c r="FQ48" s="1"/>
  <c r="FJ48"/>
  <c r="FI48"/>
  <c r="FK48" s="1"/>
  <c r="FH48"/>
  <c r="FL48" s="1"/>
  <c r="FE48"/>
  <c r="FD48"/>
  <c r="FF48" s="1"/>
  <c r="FC48"/>
  <c r="FG48" s="1"/>
  <c r="EZ48"/>
  <c r="EY48"/>
  <c r="FA48" s="1"/>
  <c r="EX48"/>
  <c r="FB48" s="1"/>
  <c r="EU48"/>
  <c r="ET48"/>
  <c r="EV48" s="1"/>
  <c r="ES48"/>
  <c r="EW48" s="1"/>
  <c r="EP48"/>
  <c r="EO48"/>
  <c r="EQ48" s="1"/>
  <c r="EN48"/>
  <c r="ER48" s="1"/>
  <c r="EK48"/>
  <c r="EJ48"/>
  <c r="EL48" s="1"/>
  <c r="EI48"/>
  <c r="EM48" s="1"/>
  <c r="EF48"/>
  <c r="EE48"/>
  <c r="EG48" s="1"/>
  <c r="ED48"/>
  <c r="EH48" s="1"/>
  <c r="EA48"/>
  <c r="DZ48"/>
  <c r="EB48" s="1"/>
  <c r="DY48"/>
  <c r="EC48" s="1"/>
  <c r="DV48"/>
  <c r="DU48"/>
  <c r="DW48" s="1"/>
  <c r="DT48"/>
  <c r="DX48" s="1"/>
  <c r="DQ48"/>
  <c r="DP48"/>
  <c r="DR48" s="1"/>
  <c r="DO48"/>
  <c r="DS48" s="1"/>
  <c r="DL48"/>
  <c r="DK48"/>
  <c r="DM48" s="1"/>
  <c r="DJ48"/>
  <c r="DN48" s="1"/>
  <c r="DG48"/>
  <c r="DF48"/>
  <c r="DH48" s="1"/>
  <c r="DE48"/>
  <c r="DI48" s="1"/>
  <c r="DB48"/>
  <c r="DA48"/>
  <c r="DC48" s="1"/>
  <c r="CZ48"/>
  <c r="DD48" s="1"/>
  <c r="CW48"/>
  <c r="CV48"/>
  <c r="CX48" s="1"/>
  <c r="CU48"/>
  <c r="CY48" s="1"/>
  <c r="CR48"/>
  <c r="CQ48"/>
  <c r="CS48" s="1"/>
  <c r="CP48"/>
  <c r="CT48" s="1"/>
  <c r="CM48"/>
  <c r="CL48"/>
  <c r="CN48" s="1"/>
  <c r="CK48"/>
  <c r="CO48" s="1"/>
  <c r="CH48"/>
  <c r="CG48"/>
  <c r="CI48" s="1"/>
  <c r="CF48"/>
  <c r="CJ48" s="1"/>
  <c r="CC48"/>
  <c r="CB48"/>
  <c r="CD48" s="1"/>
  <c r="CA48"/>
  <c r="CE48" s="1"/>
  <c r="BX48"/>
  <c r="BW48"/>
  <c r="BV48"/>
  <c r="BR48"/>
  <c r="BQ48"/>
  <c r="BS48" s="1"/>
  <c r="BP48"/>
  <c r="BT48" s="1"/>
  <c r="BM48"/>
  <c r="BL48"/>
  <c r="BN48" s="1"/>
  <c r="BK48"/>
  <c r="BO48" s="1"/>
  <c r="BH48"/>
  <c r="BG48"/>
  <c r="BI48" s="1"/>
  <c r="BF48"/>
  <c r="BJ48" s="1"/>
  <c r="BC48"/>
  <c r="BB48"/>
  <c r="BD48" s="1"/>
  <c r="BA48"/>
  <c r="BE48" s="1"/>
  <c r="AX48"/>
  <c r="AW48"/>
  <c r="AY48" s="1"/>
  <c r="AV48"/>
  <c r="AZ48" s="1"/>
  <c r="AS48"/>
  <c r="AR48"/>
  <c r="AT48" s="1"/>
  <c r="AQ48"/>
  <c r="AU48" s="1"/>
  <c r="AN48"/>
  <c r="AM48"/>
  <c r="GW48" s="1"/>
  <c r="AL48"/>
  <c r="AK48"/>
  <c r="AJ48"/>
  <c r="HK47"/>
  <c r="HF47"/>
  <c r="GS47"/>
  <c r="GR47"/>
  <c r="GT47" s="1"/>
  <c r="GQ47"/>
  <c r="GU47" s="1"/>
  <c r="GN47"/>
  <c r="GM47"/>
  <c r="GO47" s="1"/>
  <c r="GL47"/>
  <c r="GP47" s="1"/>
  <c r="GI47"/>
  <c r="GH47"/>
  <c r="GJ47" s="1"/>
  <c r="GG47"/>
  <c r="GK47" s="1"/>
  <c r="GD47"/>
  <c r="GC47"/>
  <c r="GE47" s="1"/>
  <c r="GB47"/>
  <c r="GF47" s="1"/>
  <c r="FY47"/>
  <c r="FX47"/>
  <c r="FZ47" s="1"/>
  <c r="FW47"/>
  <c r="GA47" s="1"/>
  <c r="FT47"/>
  <c r="FS47"/>
  <c r="FU47" s="1"/>
  <c r="FR47"/>
  <c r="FV47" s="1"/>
  <c r="FO47"/>
  <c r="FN47"/>
  <c r="FP47" s="1"/>
  <c r="FM47"/>
  <c r="FQ47" s="1"/>
  <c r="FJ47"/>
  <c r="FI47"/>
  <c r="FK47" s="1"/>
  <c r="FH47"/>
  <c r="FL47" s="1"/>
  <c r="FE47"/>
  <c r="FD47"/>
  <c r="FF47" s="1"/>
  <c r="FC47"/>
  <c r="FG47" s="1"/>
  <c r="EZ47"/>
  <c r="EY47"/>
  <c r="FA47" s="1"/>
  <c r="EX47"/>
  <c r="FB47" s="1"/>
  <c r="EU47"/>
  <c r="ET47"/>
  <c r="EV47" s="1"/>
  <c r="ES47"/>
  <c r="EW47" s="1"/>
  <c r="EP47"/>
  <c r="EO47"/>
  <c r="EQ47" s="1"/>
  <c r="EN47"/>
  <c r="ER47" s="1"/>
  <c r="EK47"/>
  <c r="EJ47"/>
  <c r="EL47" s="1"/>
  <c r="EI47"/>
  <c r="EM47" s="1"/>
  <c r="EF47"/>
  <c r="EE47"/>
  <c r="EG47" s="1"/>
  <c r="ED47"/>
  <c r="EH47" s="1"/>
  <c r="EA47"/>
  <c r="DZ47"/>
  <c r="EB47" s="1"/>
  <c r="DY47"/>
  <c r="EC47" s="1"/>
  <c r="DV47"/>
  <c r="DU47"/>
  <c r="DW47" s="1"/>
  <c r="DT47"/>
  <c r="DX47" s="1"/>
  <c r="DQ47"/>
  <c r="DP47"/>
  <c r="DR47" s="1"/>
  <c r="DO47"/>
  <c r="DS47" s="1"/>
  <c r="DL47"/>
  <c r="DK47"/>
  <c r="DM47" s="1"/>
  <c r="DJ47"/>
  <c r="DN47" s="1"/>
  <c r="DG47"/>
  <c r="DF47"/>
  <c r="DH47" s="1"/>
  <c r="DE47"/>
  <c r="DI47" s="1"/>
  <c r="DB47"/>
  <c r="DA47"/>
  <c r="DC47" s="1"/>
  <c r="CZ47"/>
  <c r="DD47" s="1"/>
  <c r="CW47"/>
  <c r="CV47"/>
  <c r="CX47" s="1"/>
  <c r="CU47"/>
  <c r="CY47" s="1"/>
  <c r="CR47"/>
  <c r="CQ47"/>
  <c r="CS47" s="1"/>
  <c r="CP47"/>
  <c r="CT47" s="1"/>
  <c r="CM47"/>
  <c r="CL47"/>
  <c r="CN47" s="1"/>
  <c r="CK47"/>
  <c r="CO47" s="1"/>
  <c r="CH47"/>
  <c r="CG47"/>
  <c r="CI47" s="1"/>
  <c r="CF47"/>
  <c r="CJ47" s="1"/>
  <c r="CC47"/>
  <c r="CB47"/>
  <c r="CD47" s="1"/>
  <c r="CA47"/>
  <c r="CE47" s="1"/>
  <c r="BX47"/>
  <c r="BW47"/>
  <c r="BV47"/>
  <c r="BR47"/>
  <c r="BQ47"/>
  <c r="BS47" s="1"/>
  <c r="BP47"/>
  <c r="BT47" s="1"/>
  <c r="BM47"/>
  <c r="BL47"/>
  <c r="BN47" s="1"/>
  <c r="BK47"/>
  <c r="BO47" s="1"/>
  <c r="BH47"/>
  <c r="BG47"/>
  <c r="BI47" s="1"/>
  <c r="BF47"/>
  <c r="BJ47" s="1"/>
  <c r="BC47"/>
  <c r="BB47"/>
  <c r="BD47" s="1"/>
  <c r="BA47"/>
  <c r="BE47" s="1"/>
  <c r="AX47"/>
  <c r="AW47"/>
  <c r="AY47" s="1"/>
  <c r="AV47"/>
  <c r="AZ47" s="1"/>
  <c r="AS47"/>
  <c r="AR47"/>
  <c r="AT47" s="1"/>
  <c r="AQ47"/>
  <c r="AU47" s="1"/>
  <c r="AN47"/>
  <c r="GX47" s="1"/>
  <c r="AM47"/>
  <c r="AO47" s="1"/>
  <c r="AL47"/>
  <c r="GV47" s="1"/>
  <c r="HL47" s="1"/>
  <c r="AK47"/>
  <c r="AJ47"/>
  <c r="HK46"/>
  <c r="HF46"/>
  <c r="GS46"/>
  <c r="GR46"/>
  <c r="GT46" s="1"/>
  <c r="GQ46"/>
  <c r="GU46" s="1"/>
  <c r="GN46"/>
  <c r="GM46"/>
  <c r="GO46" s="1"/>
  <c r="GL46"/>
  <c r="GP46" s="1"/>
  <c r="GI46"/>
  <c r="GH46"/>
  <c r="GJ46" s="1"/>
  <c r="GG46"/>
  <c r="GK46" s="1"/>
  <c r="GD46"/>
  <c r="GC46"/>
  <c r="GE46" s="1"/>
  <c r="GB46"/>
  <c r="GF46" s="1"/>
  <c r="FY46"/>
  <c r="FX46"/>
  <c r="FZ46" s="1"/>
  <c r="FW46"/>
  <c r="GA46" s="1"/>
  <c r="FT46"/>
  <c r="FS46"/>
  <c r="FU46" s="1"/>
  <c r="FR46"/>
  <c r="FV46" s="1"/>
  <c r="FO46"/>
  <c r="FN46"/>
  <c r="FP46" s="1"/>
  <c r="FM46"/>
  <c r="FQ46" s="1"/>
  <c r="FJ46"/>
  <c r="FI46"/>
  <c r="FK46" s="1"/>
  <c r="FH46"/>
  <c r="FL46" s="1"/>
  <c r="FE46"/>
  <c r="FD46"/>
  <c r="FF46" s="1"/>
  <c r="FC46"/>
  <c r="FG46" s="1"/>
  <c r="EZ46"/>
  <c r="EY46"/>
  <c r="FA46" s="1"/>
  <c r="EX46"/>
  <c r="FB46" s="1"/>
  <c r="EU46"/>
  <c r="ET46"/>
  <c r="EV46" s="1"/>
  <c r="ES46"/>
  <c r="EW46" s="1"/>
  <c r="EP46"/>
  <c r="EO46"/>
  <c r="EQ46" s="1"/>
  <c r="EN46"/>
  <c r="ER46" s="1"/>
  <c r="EK46"/>
  <c r="EJ46"/>
  <c r="EL46" s="1"/>
  <c r="EI46"/>
  <c r="EM46" s="1"/>
  <c r="EF46"/>
  <c r="EE46"/>
  <c r="EG46" s="1"/>
  <c r="ED46"/>
  <c r="EH46" s="1"/>
  <c r="EA46"/>
  <c r="DZ46"/>
  <c r="EB46" s="1"/>
  <c r="DY46"/>
  <c r="EC46" s="1"/>
  <c r="DV46"/>
  <c r="DU46"/>
  <c r="DW46" s="1"/>
  <c r="DT46"/>
  <c r="DX46" s="1"/>
  <c r="DQ46"/>
  <c r="DP46"/>
  <c r="DR46" s="1"/>
  <c r="DO46"/>
  <c r="DS46" s="1"/>
  <c r="DL46"/>
  <c r="DK46"/>
  <c r="DM46" s="1"/>
  <c r="DJ46"/>
  <c r="DN46" s="1"/>
  <c r="DG46"/>
  <c r="DF46"/>
  <c r="DH46" s="1"/>
  <c r="DE46"/>
  <c r="DI46" s="1"/>
  <c r="DB46"/>
  <c r="DA46"/>
  <c r="DC46" s="1"/>
  <c r="CZ46"/>
  <c r="DD46" s="1"/>
  <c r="CW46"/>
  <c r="CV46"/>
  <c r="CX46" s="1"/>
  <c r="CU46"/>
  <c r="CY46" s="1"/>
  <c r="CR46"/>
  <c r="CQ46"/>
  <c r="CS46" s="1"/>
  <c r="CP46"/>
  <c r="CT46" s="1"/>
  <c r="CM46"/>
  <c r="CL46"/>
  <c r="CN46" s="1"/>
  <c r="CK46"/>
  <c r="CO46" s="1"/>
  <c r="CH46"/>
  <c r="CG46"/>
  <c r="CI46" s="1"/>
  <c r="CF46"/>
  <c r="CJ46" s="1"/>
  <c r="CC46"/>
  <c r="CB46"/>
  <c r="CD46" s="1"/>
  <c r="CA46"/>
  <c r="CE46" s="1"/>
  <c r="BX46"/>
  <c r="BW46"/>
  <c r="BV46"/>
  <c r="BR46"/>
  <c r="BQ46"/>
  <c r="BS46" s="1"/>
  <c r="BP46"/>
  <c r="BT46" s="1"/>
  <c r="BM46"/>
  <c r="BL46"/>
  <c r="BN46" s="1"/>
  <c r="BK46"/>
  <c r="BO46" s="1"/>
  <c r="BH46"/>
  <c r="BG46"/>
  <c r="BI46" s="1"/>
  <c r="BF46"/>
  <c r="BJ46" s="1"/>
  <c r="BC46"/>
  <c r="BB46"/>
  <c r="BD46" s="1"/>
  <c r="BA46"/>
  <c r="BE46" s="1"/>
  <c r="AX46"/>
  <c r="AW46"/>
  <c r="AY46" s="1"/>
  <c r="AV46"/>
  <c r="AZ46" s="1"/>
  <c r="AS46"/>
  <c r="AR46"/>
  <c r="AT46" s="1"/>
  <c r="AQ46"/>
  <c r="AU46" s="1"/>
  <c r="AN46"/>
  <c r="GX46" s="1"/>
  <c r="AM46"/>
  <c r="GW46" s="1"/>
  <c r="AL46"/>
  <c r="AP46" s="1"/>
  <c r="AK46"/>
  <c r="AJ46"/>
  <c r="HK45"/>
  <c r="HF45"/>
  <c r="GS45"/>
  <c r="GR45"/>
  <c r="GT45" s="1"/>
  <c r="GQ45"/>
  <c r="GU45" s="1"/>
  <c r="GN45"/>
  <c r="GM45"/>
  <c r="GO45" s="1"/>
  <c r="GL45"/>
  <c r="GP45" s="1"/>
  <c r="GI45"/>
  <c r="GH45"/>
  <c r="GJ45" s="1"/>
  <c r="GG45"/>
  <c r="GK45" s="1"/>
  <c r="GD45"/>
  <c r="GC45"/>
  <c r="GE45" s="1"/>
  <c r="GB45"/>
  <c r="GF45" s="1"/>
  <c r="FY45"/>
  <c r="FX45"/>
  <c r="FZ45" s="1"/>
  <c r="FW45"/>
  <c r="GA45" s="1"/>
  <c r="FT45"/>
  <c r="FS45"/>
  <c r="FU45" s="1"/>
  <c r="FR45"/>
  <c r="FV45" s="1"/>
  <c r="FO45"/>
  <c r="FN45"/>
  <c r="FP45" s="1"/>
  <c r="FM45"/>
  <c r="FQ45" s="1"/>
  <c r="FJ45"/>
  <c r="FI45"/>
  <c r="FK45" s="1"/>
  <c r="FH45"/>
  <c r="FL45" s="1"/>
  <c r="FE45"/>
  <c r="FD45"/>
  <c r="FF45" s="1"/>
  <c r="FC45"/>
  <c r="FG45" s="1"/>
  <c r="EZ45"/>
  <c r="EY45"/>
  <c r="FA45" s="1"/>
  <c r="EX45"/>
  <c r="FB45" s="1"/>
  <c r="EU45"/>
  <c r="ET45"/>
  <c r="EV45" s="1"/>
  <c r="ES45"/>
  <c r="EW45" s="1"/>
  <c r="EP45"/>
  <c r="EO45"/>
  <c r="EQ45" s="1"/>
  <c r="EN45"/>
  <c r="ER45" s="1"/>
  <c r="EK45"/>
  <c r="EJ45"/>
  <c r="EL45" s="1"/>
  <c r="EI45"/>
  <c r="EM45" s="1"/>
  <c r="EF45"/>
  <c r="EE45"/>
  <c r="EG45" s="1"/>
  <c r="ED45"/>
  <c r="EH45" s="1"/>
  <c r="EA45"/>
  <c r="DZ45"/>
  <c r="EB45" s="1"/>
  <c r="DY45"/>
  <c r="EC45" s="1"/>
  <c r="DV45"/>
  <c r="DU45"/>
  <c r="DW45" s="1"/>
  <c r="DT45"/>
  <c r="DX45" s="1"/>
  <c r="DQ45"/>
  <c r="DP45"/>
  <c r="DR45" s="1"/>
  <c r="DO45"/>
  <c r="DS45" s="1"/>
  <c r="DL45"/>
  <c r="DK45"/>
  <c r="DM45" s="1"/>
  <c r="DJ45"/>
  <c r="DN45" s="1"/>
  <c r="DG45"/>
  <c r="DF45"/>
  <c r="DH45" s="1"/>
  <c r="DE45"/>
  <c r="DI45" s="1"/>
  <c r="DB45"/>
  <c r="DA45"/>
  <c r="DC45" s="1"/>
  <c r="CZ45"/>
  <c r="DD45" s="1"/>
  <c r="CW45"/>
  <c r="CV45"/>
  <c r="CX45" s="1"/>
  <c r="CU45"/>
  <c r="CY45" s="1"/>
  <c r="CR45"/>
  <c r="CQ45"/>
  <c r="CS45" s="1"/>
  <c r="CP45"/>
  <c r="CT45" s="1"/>
  <c r="CM45"/>
  <c r="CL45"/>
  <c r="CN45" s="1"/>
  <c r="CK45"/>
  <c r="CO45" s="1"/>
  <c r="CH45"/>
  <c r="CG45"/>
  <c r="CI45" s="1"/>
  <c r="CF45"/>
  <c r="CJ45" s="1"/>
  <c r="CC45"/>
  <c r="CB45"/>
  <c r="CD45" s="1"/>
  <c r="CA45"/>
  <c r="CE45" s="1"/>
  <c r="BX45"/>
  <c r="BW45"/>
  <c r="BV45"/>
  <c r="BR45"/>
  <c r="BQ45"/>
  <c r="BS45" s="1"/>
  <c r="BP45"/>
  <c r="BT45" s="1"/>
  <c r="BM45"/>
  <c r="BL45"/>
  <c r="BN45" s="1"/>
  <c r="BK45"/>
  <c r="BO45" s="1"/>
  <c r="BH45"/>
  <c r="BG45"/>
  <c r="BI45" s="1"/>
  <c r="BF45"/>
  <c r="BJ45" s="1"/>
  <c r="BC45"/>
  <c r="BB45"/>
  <c r="BD45" s="1"/>
  <c r="BA45"/>
  <c r="BE45" s="1"/>
  <c r="AX45"/>
  <c r="AW45"/>
  <c r="AY45" s="1"/>
  <c r="AV45"/>
  <c r="AZ45" s="1"/>
  <c r="AS45"/>
  <c r="AR45"/>
  <c r="AT45" s="1"/>
  <c r="AQ45"/>
  <c r="AU45" s="1"/>
  <c r="AN45"/>
  <c r="GX45" s="1"/>
  <c r="AM45"/>
  <c r="AO45" s="1"/>
  <c r="AL45"/>
  <c r="GV45" s="1"/>
  <c r="HL45" s="1"/>
  <c r="AK45"/>
  <c r="AJ45"/>
  <c r="HK44"/>
  <c r="HF44"/>
  <c r="GS44"/>
  <c r="GR44"/>
  <c r="GT44" s="1"/>
  <c r="GQ44"/>
  <c r="GU44" s="1"/>
  <c r="GN44"/>
  <c r="GM44"/>
  <c r="GO44" s="1"/>
  <c r="GL44"/>
  <c r="GP44" s="1"/>
  <c r="GI44"/>
  <c r="GH44"/>
  <c r="GJ44" s="1"/>
  <c r="GG44"/>
  <c r="GK44" s="1"/>
  <c r="GD44"/>
  <c r="GC44"/>
  <c r="GE44" s="1"/>
  <c r="GB44"/>
  <c r="GF44" s="1"/>
  <c r="FY44"/>
  <c r="FX44"/>
  <c r="FZ44" s="1"/>
  <c r="FW44"/>
  <c r="GA44" s="1"/>
  <c r="FT44"/>
  <c r="FS44"/>
  <c r="FU44" s="1"/>
  <c r="FR44"/>
  <c r="FV44" s="1"/>
  <c r="FO44"/>
  <c r="FN44"/>
  <c r="FP44" s="1"/>
  <c r="FM44"/>
  <c r="FQ44" s="1"/>
  <c r="FJ44"/>
  <c r="FI44"/>
  <c r="FK44" s="1"/>
  <c r="FH44"/>
  <c r="FL44" s="1"/>
  <c r="FE44"/>
  <c r="FD44"/>
  <c r="FF44" s="1"/>
  <c r="FC44"/>
  <c r="FG44" s="1"/>
  <c r="EZ44"/>
  <c r="EY44"/>
  <c r="FA44" s="1"/>
  <c r="EX44"/>
  <c r="FB44" s="1"/>
  <c r="EU44"/>
  <c r="ET44"/>
  <c r="EV44" s="1"/>
  <c r="ES44"/>
  <c r="EW44" s="1"/>
  <c r="EP44"/>
  <c r="EO44"/>
  <c r="EQ44" s="1"/>
  <c r="EN44"/>
  <c r="ER44" s="1"/>
  <c r="EK44"/>
  <c r="EJ44"/>
  <c r="EL44" s="1"/>
  <c r="EI44"/>
  <c r="EM44" s="1"/>
  <c r="EF44"/>
  <c r="EE44"/>
  <c r="EG44" s="1"/>
  <c r="ED44"/>
  <c r="EH44" s="1"/>
  <c r="EA44"/>
  <c r="DZ44"/>
  <c r="EB44" s="1"/>
  <c r="DY44"/>
  <c r="EC44" s="1"/>
  <c r="DV44"/>
  <c r="DU44"/>
  <c r="DW44" s="1"/>
  <c r="DT44"/>
  <c r="DX44" s="1"/>
  <c r="DQ44"/>
  <c r="DP44"/>
  <c r="DR44" s="1"/>
  <c r="DO44"/>
  <c r="DS44" s="1"/>
  <c r="DL44"/>
  <c r="DK44"/>
  <c r="DM44" s="1"/>
  <c r="DJ44"/>
  <c r="DN44" s="1"/>
  <c r="DG44"/>
  <c r="DF44"/>
  <c r="DH44" s="1"/>
  <c r="DE44"/>
  <c r="DI44" s="1"/>
  <c r="DB44"/>
  <c r="DA44"/>
  <c r="DC44" s="1"/>
  <c r="CZ44"/>
  <c r="DD44" s="1"/>
  <c r="CW44"/>
  <c r="CV44"/>
  <c r="CX44" s="1"/>
  <c r="CU44"/>
  <c r="CY44" s="1"/>
  <c r="CR44"/>
  <c r="CQ44"/>
  <c r="CS44" s="1"/>
  <c r="CP44"/>
  <c r="CT44" s="1"/>
  <c r="CM44"/>
  <c r="CL44"/>
  <c r="CN44" s="1"/>
  <c r="CK44"/>
  <c r="CO44" s="1"/>
  <c r="CH44"/>
  <c r="CG44"/>
  <c r="CI44" s="1"/>
  <c r="CF44"/>
  <c r="CJ44" s="1"/>
  <c r="CC44"/>
  <c r="CB44"/>
  <c r="CD44" s="1"/>
  <c r="CA44"/>
  <c r="CE44" s="1"/>
  <c r="BX44"/>
  <c r="BW44"/>
  <c r="BV44"/>
  <c r="BR44"/>
  <c r="BQ44"/>
  <c r="BS44" s="1"/>
  <c r="BP44"/>
  <c r="BT44" s="1"/>
  <c r="BM44"/>
  <c r="BL44"/>
  <c r="BN44" s="1"/>
  <c r="BK44"/>
  <c r="BO44" s="1"/>
  <c r="BH44"/>
  <c r="BG44"/>
  <c r="BI44" s="1"/>
  <c r="BF44"/>
  <c r="BJ44" s="1"/>
  <c r="BC44"/>
  <c r="BB44"/>
  <c r="BD44" s="1"/>
  <c r="BA44"/>
  <c r="BE44" s="1"/>
  <c r="AX44"/>
  <c r="AW44"/>
  <c r="AY44" s="1"/>
  <c r="AV44"/>
  <c r="AZ44" s="1"/>
  <c r="AS44"/>
  <c r="AR44"/>
  <c r="AT44" s="1"/>
  <c r="AQ44"/>
  <c r="AU44" s="1"/>
  <c r="AN44"/>
  <c r="GX44" s="1"/>
  <c r="AM44"/>
  <c r="GW44" s="1"/>
  <c r="AL44"/>
  <c r="AP44" s="1"/>
  <c r="AK44"/>
  <c r="AJ44"/>
  <c r="HK43"/>
  <c r="HF43"/>
  <c r="GS43"/>
  <c r="GR43"/>
  <c r="GT43" s="1"/>
  <c r="GQ43"/>
  <c r="GU43" s="1"/>
  <c r="GN43"/>
  <c r="GM43"/>
  <c r="GO43" s="1"/>
  <c r="GL43"/>
  <c r="GP43" s="1"/>
  <c r="GI43"/>
  <c r="GH43"/>
  <c r="GJ43" s="1"/>
  <c r="GG43"/>
  <c r="GK43" s="1"/>
  <c r="GD43"/>
  <c r="GC43"/>
  <c r="GE43" s="1"/>
  <c r="GB43"/>
  <c r="GF43" s="1"/>
  <c r="FY43"/>
  <c r="FX43"/>
  <c r="FZ43" s="1"/>
  <c r="FW43"/>
  <c r="GA43" s="1"/>
  <c r="FT43"/>
  <c r="FS43"/>
  <c r="FU43" s="1"/>
  <c r="FR43"/>
  <c r="FV43" s="1"/>
  <c r="FO43"/>
  <c r="FN43"/>
  <c r="FP43" s="1"/>
  <c r="FM43"/>
  <c r="FQ43" s="1"/>
  <c r="FJ43"/>
  <c r="FI43"/>
  <c r="FK43" s="1"/>
  <c r="FH43"/>
  <c r="FL43" s="1"/>
  <c r="FE43"/>
  <c r="FD43"/>
  <c r="FF43" s="1"/>
  <c r="FC43"/>
  <c r="FG43" s="1"/>
  <c r="EZ43"/>
  <c r="EY43"/>
  <c r="FA43" s="1"/>
  <c r="EX43"/>
  <c r="FB43" s="1"/>
  <c r="EU43"/>
  <c r="ET43"/>
  <c r="EV43" s="1"/>
  <c r="ES43"/>
  <c r="EW43" s="1"/>
  <c r="EP43"/>
  <c r="EO43"/>
  <c r="EQ43" s="1"/>
  <c r="EN43"/>
  <c r="ER43" s="1"/>
  <c r="EK43"/>
  <c r="EJ43"/>
  <c r="EL43" s="1"/>
  <c r="EI43"/>
  <c r="EM43" s="1"/>
  <c r="EF43"/>
  <c r="EE43"/>
  <c r="EG43" s="1"/>
  <c r="ED43"/>
  <c r="EH43" s="1"/>
  <c r="EA43"/>
  <c r="DZ43"/>
  <c r="EB43" s="1"/>
  <c r="DY43"/>
  <c r="EC43" s="1"/>
  <c r="DV43"/>
  <c r="DU43"/>
  <c r="DW43" s="1"/>
  <c r="DT43"/>
  <c r="DX43" s="1"/>
  <c r="DQ43"/>
  <c r="DP43"/>
  <c r="DR43" s="1"/>
  <c r="DO43"/>
  <c r="DS43" s="1"/>
  <c r="DL43"/>
  <c r="DK43"/>
  <c r="DM43" s="1"/>
  <c r="DJ43"/>
  <c r="DN43" s="1"/>
  <c r="DG43"/>
  <c r="DF43"/>
  <c r="DH43" s="1"/>
  <c r="DE43"/>
  <c r="DI43" s="1"/>
  <c r="DB43"/>
  <c r="DA43"/>
  <c r="DC43" s="1"/>
  <c r="CZ43"/>
  <c r="DD43" s="1"/>
  <c r="CW43"/>
  <c r="CV43"/>
  <c r="CX43" s="1"/>
  <c r="CU43"/>
  <c r="CY43" s="1"/>
  <c r="CR43"/>
  <c r="CQ43"/>
  <c r="CS43" s="1"/>
  <c r="CP43"/>
  <c r="CT43" s="1"/>
  <c r="CM43"/>
  <c r="CL43"/>
  <c r="CN43" s="1"/>
  <c r="CK43"/>
  <c r="CO43" s="1"/>
  <c r="CH43"/>
  <c r="CG43"/>
  <c r="CI43" s="1"/>
  <c r="CF43"/>
  <c r="CJ43" s="1"/>
  <c r="CC43"/>
  <c r="CB43"/>
  <c r="CD43" s="1"/>
  <c r="CA43"/>
  <c r="CE43" s="1"/>
  <c r="BX43"/>
  <c r="BW43"/>
  <c r="BV43"/>
  <c r="BR43"/>
  <c r="BQ43"/>
  <c r="BS43" s="1"/>
  <c r="BP43"/>
  <c r="BT43" s="1"/>
  <c r="BM43"/>
  <c r="BL43"/>
  <c r="BN43" s="1"/>
  <c r="BK43"/>
  <c r="BO43" s="1"/>
  <c r="BH43"/>
  <c r="BG43"/>
  <c r="BI43" s="1"/>
  <c r="BF43"/>
  <c r="BJ43" s="1"/>
  <c r="BC43"/>
  <c r="BB43"/>
  <c r="BD43" s="1"/>
  <c r="BA43"/>
  <c r="BE43" s="1"/>
  <c r="AX43"/>
  <c r="AW43"/>
  <c r="AY43" s="1"/>
  <c r="AV43"/>
  <c r="AZ43" s="1"/>
  <c r="AS43"/>
  <c r="AR43"/>
  <c r="AT43" s="1"/>
  <c r="AQ43"/>
  <c r="AU43" s="1"/>
  <c r="AN43"/>
  <c r="GX43" s="1"/>
  <c r="AM43"/>
  <c r="AO43" s="1"/>
  <c r="AL43"/>
  <c r="GV43" s="1"/>
  <c r="HL43" s="1"/>
  <c r="AK43"/>
  <c r="AJ43"/>
  <c r="HK42"/>
  <c r="HF42"/>
  <c r="GS42"/>
  <c r="GR42"/>
  <c r="GT42" s="1"/>
  <c r="GQ42"/>
  <c r="GU42" s="1"/>
  <c r="GN42"/>
  <c r="GM42"/>
  <c r="GO42" s="1"/>
  <c r="GL42"/>
  <c r="GP42" s="1"/>
  <c r="GI42"/>
  <c r="GH42"/>
  <c r="GJ42" s="1"/>
  <c r="GG42"/>
  <c r="GK42" s="1"/>
  <c r="GD42"/>
  <c r="GC42"/>
  <c r="GE42" s="1"/>
  <c r="GB42"/>
  <c r="GF42" s="1"/>
  <c r="FY42"/>
  <c r="FX42"/>
  <c r="FZ42" s="1"/>
  <c r="FW42"/>
  <c r="GA42" s="1"/>
  <c r="FT42"/>
  <c r="FS42"/>
  <c r="FU42" s="1"/>
  <c r="FR42"/>
  <c r="FV42" s="1"/>
  <c r="FO42"/>
  <c r="FN42"/>
  <c r="FP42" s="1"/>
  <c r="FM42"/>
  <c r="FQ42" s="1"/>
  <c r="FJ42"/>
  <c r="FI42"/>
  <c r="FK42" s="1"/>
  <c r="FH42"/>
  <c r="FL42" s="1"/>
  <c r="FE42"/>
  <c r="FD42"/>
  <c r="FF42" s="1"/>
  <c r="FC42"/>
  <c r="FG42" s="1"/>
  <c r="EZ42"/>
  <c r="EY42"/>
  <c r="FA42" s="1"/>
  <c r="EX42"/>
  <c r="FB42" s="1"/>
  <c r="EU42"/>
  <c r="ET42"/>
  <c r="EV42" s="1"/>
  <c r="ES42"/>
  <c r="EW42" s="1"/>
  <c r="EP42"/>
  <c r="EO42"/>
  <c r="EQ42" s="1"/>
  <c r="EN42"/>
  <c r="ER42" s="1"/>
  <c r="EK42"/>
  <c r="EJ42"/>
  <c r="EL42" s="1"/>
  <c r="EI42"/>
  <c r="EM42" s="1"/>
  <c r="EF42"/>
  <c r="EE42"/>
  <c r="EG42" s="1"/>
  <c r="ED42"/>
  <c r="EH42" s="1"/>
  <c r="EA42"/>
  <c r="DZ42"/>
  <c r="EB42" s="1"/>
  <c r="DY42"/>
  <c r="EC42" s="1"/>
  <c r="DV42"/>
  <c r="DU42"/>
  <c r="DW42" s="1"/>
  <c r="DT42"/>
  <c r="DX42" s="1"/>
  <c r="DQ42"/>
  <c r="DP42"/>
  <c r="DR42" s="1"/>
  <c r="DO42"/>
  <c r="DS42" s="1"/>
  <c r="DL42"/>
  <c r="DK42"/>
  <c r="DM42" s="1"/>
  <c r="DJ42"/>
  <c r="DN42" s="1"/>
  <c r="DG42"/>
  <c r="DF42"/>
  <c r="DH42" s="1"/>
  <c r="DE42"/>
  <c r="DI42" s="1"/>
  <c r="DB42"/>
  <c r="DA42"/>
  <c r="DC42" s="1"/>
  <c r="CZ42"/>
  <c r="DD42" s="1"/>
  <c r="CW42"/>
  <c r="CV42"/>
  <c r="CX42" s="1"/>
  <c r="CU42"/>
  <c r="CY42" s="1"/>
  <c r="CR42"/>
  <c r="CQ42"/>
  <c r="CS42" s="1"/>
  <c r="CP42"/>
  <c r="CT42" s="1"/>
  <c r="CM42"/>
  <c r="CL42"/>
  <c r="CN42" s="1"/>
  <c r="CK42"/>
  <c r="CO42" s="1"/>
  <c r="CH42"/>
  <c r="CG42"/>
  <c r="CI42" s="1"/>
  <c r="CF42"/>
  <c r="CJ42" s="1"/>
  <c r="CC42"/>
  <c r="CB42"/>
  <c r="CD42" s="1"/>
  <c r="CA42"/>
  <c r="CE42" s="1"/>
  <c r="BX42"/>
  <c r="BW42"/>
  <c r="BV42"/>
  <c r="BR42"/>
  <c r="BQ42"/>
  <c r="BS42" s="1"/>
  <c r="BP42"/>
  <c r="BT42" s="1"/>
  <c r="BM42"/>
  <c r="BL42"/>
  <c r="BN42" s="1"/>
  <c r="BK42"/>
  <c r="BO42" s="1"/>
  <c r="BH42"/>
  <c r="BG42"/>
  <c r="BI42" s="1"/>
  <c r="BF42"/>
  <c r="BJ42" s="1"/>
  <c r="BC42"/>
  <c r="BB42"/>
  <c r="BD42" s="1"/>
  <c r="BA42"/>
  <c r="BE42" s="1"/>
  <c r="AX42"/>
  <c r="AW42"/>
  <c r="AY42" s="1"/>
  <c r="AV42"/>
  <c r="AZ42" s="1"/>
  <c r="AS42"/>
  <c r="AR42"/>
  <c r="AT42" s="1"/>
  <c r="AQ42"/>
  <c r="AU42" s="1"/>
  <c r="AN42"/>
  <c r="GX42" s="1"/>
  <c r="AM42"/>
  <c r="GW42" s="1"/>
  <c r="AL42"/>
  <c r="AP42" s="1"/>
  <c r="AK42"/>
  <c r="AJ42"/>
  <c r="HK41"/>
  <c r="HF41"/>
  <c r="GS41"/>
  <c r="GR41"/>
  <c r="GT41" s="1"/>
  <c r="GQ41"/>
  <c r="GU41" s="1"/>
  <c r="GN41"/>
  <c r="GM41"/>
  <c r="GO41" s="1"/>
  <c r="GL41"/>
  <c r="GP41" s="1"/>
  <c r="GI41"/>
  <c r="GH41"/>
  <c r="GJ41" s="1"/>
  <c r="GG41"/>
  <c r="GK41" s="1"/>
  <c r="GD41"/>
  <c r="GC41"/>
  <c r="GE41" s="1"/>
  <c r="GB41"/>
  <c r="GF41" s="1"/>
  <c r="FY41"/>
  <c r="FX41"/>
  <c r="FZ41" s="1"/>
  <c r="FW41"/>
  <c r="GA41" s="1"/>
  <c r="FT41"/>
  <c r="FS41"/>
  <c r="FU41" s="1"/>
  <c r="FR41"/>
  <c r="FV41" s="1"/>
  <c r="FO41"/>
  <c r="FN41"/>
  <c r="FP41" s="1"/>
  <c r="FM41"/>
  <c r="FQ41" s="1"/>
  <c r="FJ41"/>
  <c r="FI41"/>
  <c r="FK41" s="1"/>
  <c r="FH41"/>
  <c r="FL41" s="1"/>
  <c r="FE41"/>
  <c r="FD41"/>
  <c r="FF41" s="1"/>
  <c r="FC41"/>
  <c r="FG41" s="1"/>
  <c r="EZ41"/>
  <c r="EY41"/>
  <c r="FA41" s="1"/>
  <c r="EX41"/>
  <c r="FB41" s="1"/>
  <c r="EU41"/>
  <c r="ET41"/>
  <c r="EV41" s="1"/>
  <c r="ES41"/>
  <c r="EW41" s="1"/>
  <c r="EP41"/>
  <c r="EO41"/>
  <c r="EQ41" s="1"/>
  <c r="EN41"/>
  <c r="ER41" s="1"/>
  <c r="EK41"/>
  <c r="EJ41"/>
  <c r="EL41" s="1"/>
  <c r="EI41"/>
  <c r="EM41" s="1"/>
  <c r="EF41"/>
  <c r="EE41"/>
  <c r="EG41" s="1"/>
  <c r="ED41"/>
  <c r="EH41" s="1"/>
  <c r="EA41"/>
  <c r="DZ41"/>
  <c r="EB41" s="1"/>
  <c r="DY41"/>
  <c r="EC41" s="1"/>
  <c r="DV41"/>
  <c r="DU41"/>
  <c r="DW41" s="1"/>
  <c r="DT41"/>
  <c r="DX41" s="1"/>
  <c r="DQ41"/>
  <c r="DP41"/>
  <c r="DR41" s="1"/>
  <c r="DO41"/>
  <c r="DS41" s="1"/>
  <c r="DL41"/>
  <c r="DK41"/>
  <c r="DM41" s="1"/>
  <c r="DJ41"/>
  <c r="DN41" s="1"/>
  <c r="DG41"/>
  <c r="DF41"/>
  <c r="DH41" s="1"/>
  <c r="DE41"/>
  <c r="DI41" s="1"/>
  <c r="DB41"/>
  <c r="DA41"/>
  <c r="DC41" s="1"/>
  <c r="CZ41"/>
  <c r="DD41" s="1"/>
  <c r="CW41"/>
  <c r="CV41"/>
  <c r="CX41" s="1"/>
  <c r="CU41"/>
  <c r="CY41" s="1"/>
  <c r="CR41"/>
  <c r="CQ41"/>
  <c r="CS41" s="1"/>
  <c r="CP41"/>
  <c r="CT41" s="1"/>
  <c r="CM41"/>
  <c r="CL41"/>
  <c r="CN41" s="1"/>
  <c r="CK41"/>
  <c r="CO41" s="1"/>
  <c r="CH41"/>
  <c r="CG41"/>
  <c r="CI41" s="1"/>
  <c r="CF41"/>
  <c r="CJ41" s="1"/>
  <c r="CC41"/>
  <c r="CB41"/>
  <c r="CD41" s="1"/>
  <c r="CA41"/>
  <c r="CE41" s="1"/>
  <c r="BX41"/>
  <c r="BW41"/>
  <c r="BV41"/>
  <c r="BR41"/>
  <c r="BQ41"/>
  <c r="BS41" s="1"/>
  <c r="BP41"/>
  <c r="BT41" s="1"/>
  <c r="BM41"/>
  <c r="BL41"/>
  <c r="BN41" s="1"/>
  <c r="BK41"/>
  <c r="BO41" s="1"/>
  <c r="BH41"/>
  <c r="BG41"/>
  <c r="BI41" s="1"/>
  <c r="BF41"/>
  <c r="BJ41" s="1"/>
  <c r="BC41"/>
  <c r="BB41"/>
  <c r="BD41" s="1"/>
  <c r="BA41"/>
  <c r="BE41" s="1"/>
  <c r="AX41"/>
  <c r="AW41"/>
  <c r="AY41" s="1"/>
  <c r="AV41"/>
  <c r="AZ41" s="1"/>
  <c r="AS41"/>
  <c r="AR41"/>
  <c r="AT41" s="1"/>
  <c r="AQ41"/>
  <c r="AU41" s="1"/>
  <c r="AN41"/>
  <c r="GX41" s="1"/>
  <c r="AM41"/>
  <c r="AO41" s="1"/>
  <c r="AL41"/>
  <c r="GV41" s="1"/>
  <c r="HL41" s="1"/>
  <c r="AK41"/>
  <c r="AJ41"/>
  <c r="HK40"/>
  <c r="HF40"/>
  <c r="GS40"/>
  <c r="GR40"/>
  <c r="GT40" s="1"/>
  <c r="GQ40"/>
  <c r="GU40" s="1"/>
  <c r="GN40"/>
  <c r="GM40"/>
  <c r="GO40" s="1"/>
  <c r="GL40"/>
  <c r="GP40" s="1"/>
  <c r="GI40"/>
  <c r="GH40"/>
  <c r="GJ40" s="1"/>
  <c r="GG40"/>
  <c r="GK40" s="1"/>
  <c r="GD40"/>
  <c r="GC40"/>
  <c r="GE40" s="1"/>
  <c r="GB40"/>
  <c r="GF40" s="1"/>
  <c r="FY40"/>
  <c r="FX40"/>
  <c r="FZ40" s="1"/>
  <c r="FW40"/>
  <c r="GA40" s="1"/>
  <c r="FT40"/>
  <c r="FS40"/>
  <c r="FU40" s="1"/>
  <c r="FR40"/>
  <c r="FV40" s="1"/>
  <c r="FO40"/>
  <c r="FN40"/>
  <c r="FP40" s="1"/>
  <c r="FM40"/>
  <c r="FQ40" s="1"/>
  <c r="FJ40"/>
  <c r="FI40"/>
  <c r="FK40" s="1"/>
  <c r="FH40"/>
  <c r="FL40" s="1"/>
  <c r="FE40"/>
  <c r="FD40"/>
  <c r="FF40" s="1"/>
  <c r="FC40"/>
  <c r="FG40" s="1"/>
  <c r="EZ40"/>
  <c r="EY40"/>
  <c r="FA40" s="1"/>
  <c r="EX40"/>
  <c r="FB40" s="1"/>
  <c r="EU40"/>
  <c r="ET40"/>
  <c r="EV40" s="1"/>
  <c r="ES40"/>
  <c r="EW40" s="1"/>
  <c r="EP40"/>
  <c r="EO40"/>
  <c r="EQ40" s="1"/>
  <c r="EN40"/>
  <c r="ER40" s="1"/>
  <c r="EK40"/>
  <c r="EJ40"/>
  <c r="EL40" s="1"/>
  <c r="EI40"/>
  <c r="EM40" s="1"/>
  <c r="EF40"/>
  <c r="EE40"/>
  <c r="EG40" s="1"/>
  <c r="ED40"/>
  <c r="EH40" s="1"/>
  <c r="EA40"/>
  <c r="DZ40"/>
  <c r="EB40" s="1"/>
  <c r="DY40"/>
  <c r="EC40" s="1"/>
  <c r="DV40"/>
  <c r="DU40"/>
  <c r="DW40" s="1"/>
  <c r="DT40"/>
  <c r="DX40" s="1"/>
  <c r="DQ40"/>
  <c r="DP40"/>
  <c r="DR40" s="1"/>
  <c r="DO40"/>
  <c r="DS40" s="1"/>
  <c r="DL40"/>
  <c r="DK40"/>
  <c r="DM40" s="1"/>
  <c r="DJ40"/>
  <c r="DN40" s="1"/>
  <c r="DG40"/>
  <c r="DF40"/>
  <c r="DH40" s="1"/>
  <c r="DE40"/>
  <c r="DI40" s="1"/>
  <c r="DB40"/>
  <c r="DA40"/>
  <c r="DC40" s="1"/>
  <c r="CZ40"/>
  <c r="DD40" s="1"/>
  <c r="CW40"/>
  <c r="CV40"/>
  <c r="CX40" s="1"/>
  <c r="CU40"/>
  <c r="CY40" s="1"/>
  <c r="CR40"/>
  <c r="CQ40"/>
  <c r="CS40" s="1"/>
  <c r="CP40"/>
  <c r="CT40" s="1"/>
  <c r="CM40"/>
  <c r="CL40"/>
  <c r="CN40" s="1"/>
  <c r="CK40"/>
  <c r="CO40" s="1"/>
  <c r="CH40"/>
  <c r="CG40"/>
  <c r="CI40" s="1"/>
  <c r="CF40"/>
  <c r="CJ40" s="1"/>
  <c r="CC40"/>
  <c r="CB40"/>
  <c r="CD40" s="1"/>
  <c r="CA40"/>
  <c r="CE40" s="1"/>
  <c r="BX40"/>
  <c r="BW40"/>
  <c r="BV40"/>
  <c r="BR40"/>
  <c r="BQ40"/>
  <c r="BS40" s="1"/>
  <c r="BP40"/>
  <c r="BT40" s="1"/>
  <c r="BM40"/>
  <c r="BL40"/>
  <c r="BN40" s="1"/>
  <c r="BK40"/>
  <c r="BO40" s="1"/>
  <c r="BH40"/>
  <c r="BG40"/>
  <c r="BI40" s="1"/>
  <c r="BF40"/>
  <c r="BJ40" s="1"/>
  <c r="BC40"/>
  <c r="BB40"/>
  <c r="BD40" s="1"/>
  <c r="BA40"/>
  <c r="BE40" s="1"/>
  <c r="AX40"/>
  <c r="AW40"/>
  <c r="AY40" s="1"/>
  <c r="AV40"/>
  <c r="AZ40" s="1"/>
  <c r="AS40"/>
  <c r="AR40"/>
  <c r="AT40" s="1"/>
  <c r="AQ40"/>
  <c r="AU40" s="1"/>
  <c r="AN40"/>
  <c r="GX40" s="1"/>
  <c r="AM40"/>
  <c r="GW40" s="1"/>
  <c r="AL40"/>
  <c r="AP40" s="1"/>
  <c r="AK40"/>
  <c r="AJ40"/>
  <c r="HK39"/>
  <c r="HF39"/>
  <c r="GS39"/>
  <c r="GR39"/>
  <c r="GT39" s="1"/>
  <c r="GQ39"/>
  <c r="GU39" s="1"/>
  <c r="GN39"/>
  <c r="GM39"/>
  <c r="GO39" s="1"/>
  <c r="GL39"/>
  <c r="GP39" s="1"/>
  <c r="GI39"/>
  <c r="GH39"/>
  <c r="GJ39" s="1"/>
  <c r="GG39"/>
  <c r="GK39" s="1"/>
  <c r="GD39"/>
  <c r="GC39"/>
  <c r="GE39" s="1"/>
  <c r="GB39"/>
  <c r="GF39" s="1"/>
  <c r="FY39"/>
  <c r="FX39"/>
  <c r="FZ39" s="1"/>
  <c r="FW39"/>
  <c r="GA39" s="1"/>
  <c r="FT39"/>
  <c r="FS39"/>
  <c r="FU39" s="1"/>
  <c r="FR39"/>
  <c r="FV39" s="1"/>
  <c r="FO39"/>
  <c r="FN39"/>
  <c r="FP39" s="1"/>
  <c r="FM39"/>
  <c r="FQ39" s="1"/>
  <c r="FJ39"/>
  <c r="FI39"/>
  <c r="FK39" s="1"/>
  <c r="FH39"/>
  <c r="FL39" s="1"/>
  <c r="FE39"/>
  <c r="FD39"/>
  <c r="FF39" s="1"/>
  <c r="FC39"/>
  <c r="FG39" s="1"/>
  <c r="EZ39"/>
  <c r="EY39"/>
  <c r="FA39" s="1"/>
  <c r="EX39"/>
  <c r="FB39" s="1"/>
  <c r="EU39"/>
  <c r="ET39"/>
  <c r="EV39" s="1"/>
  <c r="ES39"/>
  <c r="EW39" s="1"/>
  <c r="EP39"/>
  <c r="EO39"/>
  <c r="EQ39" s="1"/>
  <c r="EN39"/>
  <c r="ER39" s="1"/>
  <c r="EK39"/>
  <c r="EJ39"/>
  <c r="EL39" s="1"/>
  <c r="EI39"/>
  <c r="EM39" s="1"/>
  <c r="EF39"/>
  <c r="EE39"/>
  <c r="EG39" s="1"/>
  <c r="ED39"/>
  <c r="EH39" s="1"/>
  <c r="EA39"/>
  <c r="DZ39"/>
  <c r="EB39" s="1"/>
  <c r="DY39"/>
  <c r="EC39" s="1"/>
  <c r="DV39"/>
  <c r="DU39"/>
  <c r="DW39" s="1"/>
  <c r="DT39"/>
  <c r="DX39" s="1"/>
  <c r="DQ39"/>
  <c r="DP39"/>
  <c r="DR39" s="1"/>
  <c r="DO39"/>
  <c r="DS39" s="1"/>
  <c r="DL39"/>
  <c r="DK39"/>
  <c r="DM39" s="1"/>
  <c r="DJ39"/>
  <c r="DN39" s="1"/>
  <c r="DG39"/>
  <c r="DF39"/>
  <c r="DH39" s="1"/>
  <c r="DE39"/>
  <c r="DI39" s="1"/>
  <c r="DB39"/>
  <c r="DA39"/>
  <c r="DC39" s="1"/>
  <c r="CZ39"/>
  <c r="DD39" s="1"/>
  <c r="CW39"/>
  <c r="CV39"/>
  <c r="CX39" s="1"/>
  <c r="CU39"/>
  <c r="CY39" s="1"/>
  <c r="CR39"/>
  <c r="CQ39"/>
  <c r="CS39" s="1"/>
  <c r="CP39"/>
  <c r="CT39" s="1"/>
  <c r="CM39"/>
  <c r="CL39"/>
  <c r="CN39" s="1"/>
  <c r="CK39"/>
  <c r="CO39" s="1"/>
  <c r="CH39"/>
  <c r="CG39"/>
  <c r="CI39" s="1"/>
  <c r="CF39"/>
  <c r="CJ39" s="1"/>
  <c r="CC39"/>
  <c r="CB39"/>
  <c r="CD39" s="1"/>
  <c r="CA39"/>
  <c r="CE39" s="1"/>
  <c r="BX39"/>
  <c r="BW39"/>
  <c r="BV39"/>
  <c r="BR39"/>
  <c r="BQ39"/>
  <c r="BS39" s="1"/>
  <c r="BP39"/>
  <c r="BT39" s="1"/>
  <c r="BM39"/>
  <c r="BL39"/>
  <c r="BN39" s="1"/>
  <c r="BK39"/>
  <c r="BO39" s="1"/>
  <c r="BH39"/>
  <c r="BG39"/>
  <c r="BI39" s="1"/>
  <c r="BF39"/>
  <c r="BJ39" s="1"/>
  <c r="BC39"/>
  <c r="BB39"/>
  <c r="BD39" s="1"/>
  <c r="BA39"/>
  <c r="BE39" s="1"/>
  <c r="AX39"/>
  <c r="AW39"/>
  <c r="AY39" s="1"/>
  <c r="AV39"/>
  <c r="AZ39" s="1"/>
  <c r="AS39"/>
  <c r="AR39"/>
  <c r="AT39" s="1"/>
  <c r="AQ39"/>
  <c r="AU39" s="1"/>
  <c r="AN39"/>
  <c r="GX39" s="1"/>
  <c r="AM39"/>
  <c r="AO39" s="1"/>
  <c r="AL39"/>
  <c r="GV39" s="1"/>
  <c r="HL39" s="1"/>
  <c r="AK39"/>
  <c r="AJ39"/>
  <c r="HK38"/>
  <c r="HF38"/>
  <c r="GS38"/>
  <c r="GR38"/>
  <c r="GT38" s="1"/>
  <c r="GQ38"/>
  <c r="GU38" s="1"/>
  <c r="GN38"/>
  <c r="GM38"/>
  <c r="GO38" s="1"/>
  <c r="GL38"/>
  <c r="GP38" s="1"/>
  <c r="GI38"/>
  <c r="GH38"/>
  <c r="GJ38" s="1"/>
  <c r="GG38"/>
  <c r="GK38" s="1"/>
  <c r="GD38"/>
  <c r="GC38"/>
  <c r="GE38" s="1"/>
  <c r="GB38"/>
  <c r="GF38" s="1"/>
  <c r="FY38"/>
  <c r="FX38"/>
  <c r="FZ38" s="1"/>
  <c r="FW38"/>
  <c r="GA38" s="1"/>
  <c r="FT38"/>
  <c r="FS38"/>
  <c r="FU38" s="1"/>
  <c r="FR38"/>
  <c r="FV38" s="1"/>
  <c r="FO38"/>
  <c r="FN38"/>
  <c r="FP38" s="1"/>
  <c r="FM38"/>
  <c r="FQ38" s="1"/>
  <c r="FJ38"/>
  <c r="FI38"/>
  <c r="FK38" s="1"/>
  <c r="FH38"/>
  <c r="FL38" s="1"/>
  <c r="FE38"/>
  <c r="FD38"/>
  <c r="FF38" s="1"/>
  <c r="FC38"/>
  <c r="FG38" s="1"/>
  <c r="EZ38"/>
  <c r="EY38"/>
  <c r="FA38" s="1"/>
  <c r="EX38"/>
  <c r="FB38" s="1"/>
  <c r="EU38"/>
  <c r="ET38"/>
  <c r="EV38" s="1"/>
  <c r="ES38"/>
  <c r="EW38" s="1"/>
  <c r="EP38"/>
  <c r="EO38"/>
  <c r="EQ38" s="1"/>
  <c r="EN38"/>
  <c r="ER38" s="1"/>
  <c r="EK38"/>
  <c r="EJ38"/>
  <c r="EL38" s="1"/>
  <c r="EI38"/>
  <c r="EM38" s="1"/>
  <c r="EF38"/>
  <c r="EE38"/>
  <c r="EG38" s="1"/>
  <c r="ED38"/>
  <c r="EH38" s="1"/>
  <c r="EA38"/>
  <c r="DZ38"/>
  <c r="EB38" s="1"/>
  <c r="DY38"/>
  <c r="EC38" s="1"/>
  <c r="DV38"/>
  <c r="DU38"/>
  <c r="DW38" s="1"/>
  <c r="DT38"/>
  <c r="DX38" s="1"/>
  <c r="DQ38"/>
  <c r="DP38"/>
  <c r="DR38" s="1"/>
  <c r="DO38"/>
  <c r="DS38" s="1"/>
  <c r="DL38"/>
  <c r="DK38"/>
  <c r="DM38" s="1"/>
  <c r="DJ38"/>
  <c r="DN38" s="1"/>
  <c r="DG38"/>
  <c r="DF38"/>
  <c r="DH38" s="1"/>
  <c r="DE38"/>
  <c r="DI38" s="1"/>
  <c r="DB38"/>
  <c r="DA38"/>
  <c r="DC38" s="1"/>
  <c r="CZ38"/>
  <c r="DD38" s="1"/>
  <c r="CW38"/>
  <c r="CV38"/>
  <c r="CX38" s="1"/>
  <c r="CU38"/>
  <c r="CY38" s="1"/>
  <c r="CR38"/>
  <c r="CQ38"/>
  <c r="CS38" s="1"/>
  <c r="CP38"/>
  <c r="CT38" s="1"/>
  <c r="CM38"/>
  <c r="CL38"/>
  <c r="CN38" s="1"/>
  <c r="CK38"/>
  <c r="CO38" s="1"/>
  <c r="CH38"/>
  <c r="CG38"/>
  <c r="CI38" s="1"/>
  <c r="CF38"/>
  <c r="CJ38" s="1"/>
  <c r="CC38"/>
  <c r="CB38"/>
  <c r="CD38" s="1"/>
  <c r="CA38"/>
  <c r="CE38" s="1"/>
  <c r="BX38"/>
  <c r="BW38"/>
  <c r="BV38"/>
  <c r="BR38"/>
  <c r="BQ38"/>
  <c r="BS38" s="1"/>
  <c r="BP38"/>
  <c r="BT38" s="1"/>
  <c r="BM38"/>
  <c r="BL38"/>
  <c r="BN38" s="1"/>
  <c r="BK38"/>
  <c r="BO38" s="1"/>
  <c r="BH38"/>
  <c r="BG38"/>
  <c r="BI38" s="1"/>
  <c r="BF38"/>
  <c r="BJ38" s="1"/>
  <c r="BC38"/>
  <c r="BB38"/>
  <c r="BD38" s="1"/>
  <c r="BA38"/>
  <c r="BE38" s="1"/>
  <c r="AX38"/>
  <c r="AW38"/>
  <c r="AY38" s="1"/>
  <c r="AV38"/>
  <c r="AZ38" s="1"/>
  <c r="AS38"/>
  <c r="AR38"/>
  <c r="AT38" s="1"/>
  <c r="AQ38"/>
  <c r="AU38" s="1"/>
  <c r="AN38"/>
  <c r="GX38" s="1"/>
  <c r="AM38"/>
  <c r="GW38" s="1"/>
  <c r="AL38"/>
  <c r="AP38" s="1"/>
  <c r="AK38"/>
  <c r="AJ38"/>
  <c r="HK37"/>
  <c r="HF37"/>
  <c r="GS37"/>
  <c r="GR37"/>
  <c r="GT37" s="1"/>
  <c r="GQ37"/>
  <c r="GU37" s="1"/>
  <c r="GN37"/>
  <c r="GM37"/>
  <c r="GO37" s="1"/>
  <c r="GL37"/>
  <c r="GP37" s="1"/>
  <c r="GI37"/>
  <c r="GH37"/>
  <c r="GJ37" s="1"/>
  <c r="GG37"/>
  <c r="GK37" s="1"/>
  <c r="GD37"/>
  <c r="GC37"/>
  <c r="GE37" s="1"/>
  <c r="GB37"/>
  <c r="GF37" s="1"/>
  <c r="FY37"/>
  <c r="FX37"/>
  <c r="FZ37" s="1"/>
  <c r="FW37"/>
  <c r="GA37" s="1"/>
  <c r="FT37"/>
  <c r="FS37"/>
  <c r="FU37" s="1"/>
  <c r="FR37"/>
  <c r="FV37" s="1"/>
  <c r="FO37"/>
  <c r="FN37"/>
  <c r="FP37" s="1"/>
  <c r="FM37"/>
  <c r="FQ37" s="1"/>
  <c r="FJ37"/>
  <c r="FI37"/>
  <c r="FK37" s="1"/>
  <c r="FH37"/>
  <c r="FL37" s="1"/>
  <c r="FE37"/>
  <c r="FD37"/>
  <c r="FF37" s="1"/>
  <c r="FC37"/>
  <c r="FG37" s="1"/>
  <c r="EZ37"/>
  <c r="EY37"/>
  <c r="FA37" s="1"/>
  <c r="EX37"/>
  <c r="FB37" s="1"/>
  <c r="EU37"/>
  <c r="ET37"/>
  <c r="EV37" s="1"/>
  <c r="ES37"/>
  <c r="EW37" s="1"/>
  <c r="EP37"/>
  <c r="EO37"/>
  <c r="EQ37" s="1"/>
  <c r="EN37"/>
  <c r="ER37" s="1"/>
  <c r="EK37"/>
  <c r="EJ37"/>
  <c r="EL37" s="1"/>
  <c r="EI37"/>
  <c r="EM37" s="1"/>
  <c r="EF37"/>
  <c r="EE37"/>
  <c r="EG37" s="1"/>
  <c r="ED37"/>
  <c r="EH37" s="1"/>
  <c r="EA37"/>
  <c r="DZ37"/>
  <c r="EB37" s="1"/>
  <c r="DY37"/>
  <c r="EC37" s="1"/>
  <c r="DV37"/>
  <c r="DU37"/>
  <c r="DW37" s="1"/>
  <c r="DT37"/>
  <c r="DX37" s="1"/>
  <c r="DQ37"/>
  <c r="DP37"/>
  <c r="DR37" s="1"/>
  <c r="DO37"/>
  <c r="DS37" s="1"/>
  <c r="DL37"/>
  <c r="DK37"/>
  <c r="DM37" s="1"/>
  <c r="DJ37"/>
  <c r="DN37" s="1"/>
  <c r="DG37"/>
  <c r="DF37"/>
  <c r="DH37" s="1"/>
  <c r="DE37"/>
  <c r="DI37" s="1"/>
  <c r="DB37"/>
  <c r="DA37"/>
  <c r="DC37" s="1"/>
  <c r="CZ37"/>
  <c r="DD37" s="1"/>
  <c r="CW37"/>
  <c r="CV37"/>
  <c r="CX37" s="1"/>
  <c r="CU37"/>
  <c r="CY37" s="1"/>
  <c r="CR37"/>
  <c r="CQ37"/>
  <c r="CS37" s="1"/>
  <c r="CP37"/>
  <c r="CT37" s="1"/>
  <c r="CM37"/>
  <c r="CL37"/>
  <c r="CN37" s="1"/>
  <c r="CK37"/>
  <c r="CO37" s="1"/>
  <c r="CH37"/>
  <c r="CG37"/>
  <c r="CI37" s="1"/>
  <c r="CF37"/>
  <c r="CJ37" s="1"/>
  <c r="CC37"/>
  <c r="CB37"/>
  <c r="CD37" s="1"/>
  <c r="CA37"/>
  <c r="CE37" s="1"/>
  <c r="BX37"/>
  <c r="BW37"/>
  <c r="BV37"/>
  <c r="BR37"/>
  <c r="BQ37"/>
  <c r="BS37" s="1"/>
  <c r="BP37"/>
  <c r="BT37" s="1"/>
  <c r="BM37"/>
  <c r="BL37"/>
  <c r="BN37" s="1"/>
  <c r="BK37"/>
  <c r="BO37" s="1"/>
  <c r="BH37"/>
  <c r="BG37"/>
  <c r="BI37" s="1"/>
  <c r="BF37"/>
  <c r="BJ37" s="1"/>
  <c r="BC37"/>
  <c r="BB37"/>
  <c r="BD37" s="1"/>
  <c r="BA37"/>
  <c r="BE37" s="1"/>
  <c r="AX37"/>
  <c r="AW37"/>
  <c r="AY37" s="1"/>
  <c r="AV37"/>
  <c r="AZ37" s="1"/>
  <c r="AS37"/>
  <c r="AR37"/>
  <c r="AT37" s="1"/>
  <c r="AQ37"/>
  <c r="AU37" s="1"/>
  <c r="AN37"/>
  <c r="GX37" s="1"/>
  <c r="AM37"/>
  <c r="AO37" s="1"/>
  <c r="AL37"/>
  <c r="GV37" s="1"/>
  <c r="HL37" s="1"/>
  <c r="AK37"/>
  <c r="AJ37"/>
  <c r="HK36"/>
  <c r="HF36"/>
  <c r="GS36"/>
  <c r="GR36"/>
  <c r="GT36" s="1"/>
  <c r="GQ36"/>
  <c r="GU36" s="1"/>
  <c r="GN36"/>
  <c r="GM36"/>
  <c r="GO36" s="1"/>
  <c r="GL36"/>
  <c r="GP36" s="1"/>
  <c r="GI36"/>
  <c r="GH36"/>
  <c r="GJ36" s="1"/>
  <c r="GG36"/>
  <c r="GK36" s="1"/>
  <c r="GD36"/>
  <c r="GC36"/>
  <c r="GE36" s="1"/>
  <c r="GB36"/>
  <c r="GF36" s="1"/>
  <c r="FY36"/>
  <c r="FX36"/>
  <c r="FZ36" s="1"/>
  <c r="FW36"/>
  <c r="GA36" s="1"/>
  <c r="FT36"/>
  <c r="FS36"/>
  <c r="FU36" s="1"/>
  <c r="FR36"/>
  <c r="FV36" s="1"/>
  <c r="FO36"/>
  <c r="FN36"/>
  <c r="FP36" s="1"/>
  <c r="FM36"/>
  <c r="FQ36" s="1"/>
  <c r="FJ36"/>
  <c r="FI36"/>
  <c r="FK36" s="1"/>
  <c r="FH36"/>
  <c r="FL36" s="1"/>
  <c r="FE36"/>
  <c r="FD36"/>
  <c r="FF36" s="1"/>
  <c r="FC36"/>
  <c r="FG36" s="1"/>
  <c r="EZ36"/>
  <c r="EY36"/>
  <c r="FA36" s="1"/>
  <c r="EX36"/>
  <c r="FB36" s="1"/>
  <c r="EU36"/>
  <c r="ET36"/>
  <c r="EV36" s="1"/>
  <c r="ES36"/>
  <c r="EW36" s="1"/>
  <c r="EP36"/>
  <c r="EO36"/>
  <c r="EQ36" s="1"/>
  <c r="EN36"/>
  <c r="ER36" s="1"/>
  <c r="EK36"/>
  <c r="EJ36"/>
  <c r="EL36" s="1"/>
  <c r="EI36"/>
  <c r="EM36" s="1"/>
  <c r="EF36"/>
  <c r="EE36"/>
  <c r="EG36" s="1"/>
  <c r="ED36"/>
  <c r="EH36" s="1"/>
  <c r="EA36"/>
  <c r="DZ36"/>
  <c r="EB36" s="1"/>
  <c r="DY36"/>
  <c r="EC36" s="1"/>
  <c r="DV36"/>
  <c r="DU36"/>
  <c r="DW36" s="1"/>
  <c r="DT36"/>
  <c r="DX36" s="1"/>
  <c r="DQ36"/>
  <c r="DP36"/>
  <c r="DR36" s="1"/>
  <c r="DO36"/>
  <c r="DS36" s="1"/>
  <c r="DL36"/>
  <c r="DK36"/>
  <c r="DM36" s="1"/>
  <c r="DJ36"/>
  <c r="DN36" s="1"/>
  <c r="DG36"/>
  <c r="DF36"/>
  <c r="DH36" s="1"/>
  <c r="DE36"/>
  <c r="DI36" s="1"/>
  <c r="DB36"/>
  <c r="DA36"/>
  <c r="DC36" s="1"/>
  <c r="CZ36"/>
  <c r="DD36" s="1"/>
  <c r="CW36"/>
  <c r="CV36"/>
  <c r="CX36" s="1"/>
  <c r="CU36"/>
  <c r="CY36" s="1"/>
  <c r="CR36"/>
  <c r="CQ36"/>
  <c r="CS36" s="1"/>
  <c r="CP36"/>
  <c r="CT36" s="1"/>
  <c r="CM36"/>
  <c r="CL36"/>
  <c r="CN36" s="1"/>
  <c r="CK36"/>
  <c r="CO36" s="1"/>
  <c r="CH36"/>
  <c r="CG36"/>
  <c r="CI36" s="1"/>
  <c r="CF36"/>
  <c r="CJ36" s="1"/>
  <c r="CC36"/>
  <c r="CB36"/>
  <c r="CD36" s="1"/>
  <c r="CA36"/>
  <c r="CE36" s="1"/>
  <c r="BX36"/>
  <c r="BW36"/>
  <c r="BV36"/>
  <c r="BR36"/>
  <c r="BQ36"/>
  <c r="BS36" s="1"/>
  <c r="BP36"/>
  <c r="BT36" s="1"/>
  <c r="BM36"/>
  <c r="BL36"/>
  <c r="BN36" s="1"/>
  <c r="BK36"/>
  <c r="BO36" s="1"/>
  <c r="BH36"/>
  <c r="BG36"/>
  <c r="BI36" s="1"/>
  <c r="BF36"/>
  <c r="BJ36" s="1"/>
  <c r="BC36"/>
  <c r="BB36"/>
  <c r="BD36" s="1"/>
  <c r="BA36"/>
  <c r="BE36" s="1"/>
  <c r="AX36"/>
  <c r="AW36"/>
  <c r="AY36" s="1"/>
  <c r="AV36"/>
  <c r="AZ36" s="1"/>
  <c r="AS36"/>
  <c r="AR36"/>
  <c r="AT36" s="1"/>
  <c r="AQ36"/>
  <c r="AU36" s="1"/>
  <c r="AN36"/>
  <c r="GX36" s="1"/>
  <c r="AM36"/>
  <c r="GW36" s="1"/>
  <c r="AL36"/>
  <c r="AP36" s="1"/>
  <c r="AK36"/>
  <c r="AJ36"/>
  <c r="HK35"/>
  <c r="HF35"/>
  <c r="GS35"/>
  <c r="GR35"/>
  <c r="GT35" s="1"/>
  <c r="GQ35"/>
  <c r="GU35" s="1"/>
  <c r="GN35"/>
  <c r="GM35"/>
  <c r="GO35" s="1"/>
  <c r="GL35"/>
  <c r="GP35" s="1"/>
  <c r="GI35"/>
  <c r="GH35"/>
  <c r="GJ35" s="1"/>
  <c r="GG35"/>
  <c r="GK35" s="1"/>
  <c r="GD35"/>
  <c r="GC35"/>
  <c r="GE35" s="1"/>
  <c r="GB35"/>
  <c r="GF35" s="1"/>
  <c r="FY35"/>
  <c r="FX35"/>
  <c r="FZ35" s="1"/>
  <c r="FW35"/>
  <c r="GA35" s="1"/>
  <c r="FT35"/>
  <c r="FS35"/>
  <c r="FU35" s="1"/>
  <c r="FR35"/>
  <c r="FV35" s="1"/>
  <c r="FO35"/>
  <c r="FN35"/>
  <c r="FP35" s="1"/>
  <c r="FM35"/>
  <c r="FQ35" s="1"/>
  <c r="FJ35"/>
  <c r="FI35"/>
  <c r="FK35" s="1"/>
  <c r="FH35"/>
  <c r="FL35" s="1"/>
  <c r="FE35"/>
  <c r="FD35"/>
  <c r="FF35" s="1"/>
  <c r="FC35"/>
  <c r="FG35" s="1"/>
  <c r="EZ35"/>
  <c r="EY35"/>
  <c r="FA35" s="1"/>
  <c r="EX35"/>
  <c r="FB35" s="1"/>
  <c r="EU35"/>
  <c r="ET35"/>
  <c r="EV35" s="1"/>
  <c r="ES35"/>
  <c r="EW35" s="1"/>
  <c r="EP35"/>
  <c r="EO35"/>
  <c r="EQ35" s="1"/>
  <c r="EN35"/>
  <c r="ER35" s="1"/>
  <c r="EK35"/>
  <c r="EJ35"/>
  <c r="EL35" s="1"/>
  <c r="EI35"/>
  <c r="EM35" s="1"/>
  <c r="EF35"/>
  <c r="EE35"/>
  <c r="EG35" s="1"/>
  <c r="ED35"/>
  <c r="EH35" s="1"/>
  <c r="EA35"/>
  <c r="DZ35"/>
  <c r="EB35" s="1"/>
  <c r="DY35"/>
  <c r="EC35" s="1"/>
  <c r="DV35"/>
  <c r="DU35"/>
  <c r="DW35" s="1"/>
  <c r="DT35"/>
  <c r="DX35" s="1"/>
  <c r="DQ35"/>
  <c r="DP35"/>
  <c r="DR35" s="1"/>
  <c r="DO35"/>
  <c r="DS35" s="1"/>
  <c r="DL35"/>
  <c r="DK35"/>
  <c r="DM35" s="1"/>
  <c r="DJ35"/>
  <c r="DN35" s="1"/>
  <c r="DG35"/>
  <c r="DF35"/>
  <c r="DH35" s="1"/>
  <c r="DE35"/>
  <c r="DI35" s="1"/>
  <c r="DB35"/>
  <c r="DA35"/>
  <c r="DC35" s="1"/>
  <c r="CZ35"/>
  <c r="DD35" s="1"/>
  <c r="CW35"/>
  <c r="CV35"/>
  <c r="CX35" s="1"/>
  <c r="CU35"/>
  <c r="CY35" s="1"/>
  <c r="CR35"/>
  <c r="CQ35"/>
  <c r="CS35" s="1"/>
  <c r="CP35"/>
  <c r="CT35" s="1"/>
  <c r="CM35"/>
  <c r="CL35"/>
  <c r="CN35" s="1"/>
  <c r="CK35"/>
  <c r="CO35" s="1"/>
  <c r="CH35"/>
  <c r="CG35"/>
  <c r="CI35" s="1"/>
  <c r="CF35"/>
  <c r="CJ35" s="1"/>
  <c r="CC35"/>
  <c r="CB35"/>
  <c r="CD35" s="1"/>
  <c r="CA35"/>
  <c r="CE35" s="1"/>
  <c r="BX35"/>
  <c r="BW35"/>
  <c r="BV35"/>
  <c r="BR35"/>
  <c r="BQ35"/>
  <c r="BS35" s="1"/>
  <c r="BP35"/>
  <c r="BT35" s="1"/>
  <c r="BM35"/>
  <c r="BL35"/>
  <c r="BN35" s="1"/>
  <c r="BK35"/>
  <c r="BO35" s="1"/>
  <c r="BH35"/>
  <c r="BG35"/>
  <c r="BI35" s="1"/>
  <c r="BF35"/>
  <c r="BJ35" s="1"/>
  <c r="BC35"/>
  <c r="BB35"/>
  <c r="BD35" s="1"/>
  <c r="BA35"/>
  <c r="BE35" s="1"/>
  <c r="AX35"/>
  <c r="AW35"/>
  <c r="AY35" s="1"/>
  <c r="AV35"/>
  <c r="AZ35" s="1"/>
  <c r="AS35"/>
  <c r="AR35"/>
  <c r="AT35" s="1"/>
  <c r="AQ35"/>
  <c r="AU35" s="1"/>
  <c r="AN35"/>
  <c r="GX35" s="1"/>
  <c r="AM35"/>
  <c r="AO35" s="1"/>
  <c r="AL35"/>
  <c r="GV35" s="1"/>
  <c r="HL35" s="1"/>
  <c r="AK35"/>
  <c r="AJ35"/>
  <c r="HK34"/>
  <c r="HF34"/>
  <c r="GS34"/>
  <c r="GR34"/>
  <c r="GT34" s="1"/>
  <c r="GQ34"/>
  <c r="GU34" s="1"/>
  <c r="GN34"/>
  <c r="GM34"/>
  <c r="GO34" s="1"/>
  <c r="GL34"/>
  <c r="GI34"/>
  <c r="GH34"/>
  <c r="GJ34" s="1"/>
  <c r="GG34"/>
  <c r="GK34" s="1"/>
  <c r="GD34"/>
  <c r="GC34"/>
  <c r="GE34" s="1"/>
  <c r="GB34"/>
  <c r="GF34" s="1"/>
  <c r="FY34"/>
  <c r="FX34"/>
  <c r="FZ34" s="1"/>
  <c r="FW34"/>
  <c r="GA34" s="1"/>
  <c r="FT34"/>
  <c r="FS34"/>
  <c r="FU34" s="1"/>
  <c r="FR34"/>
  <c r="FV34" s="1"/>
  <c r="FO34"/>
  <c r="FN34"/>
  <c r="FP34" s="1"/>
  <c r="FM34"/>
  <c r="FQ34" s="1"/>
  <c r="FJ34"/>
  <c r="FI34"/>
  <c r="FK34" s="1"/>
  <c r="FH34"/>
  <c r="FL34" s="1"/>
  <c r="FE34"/>
  <c r="FD34"/>
  <c r="FF34" s="1"/>
  <c r="FC34"/>
  <c r="FG34" s="1"/>
  <c r="EZ34"/>
  <c r="EY34"/>
  <c r="FA34" s="1"/>
  <c r="EX34"/>
  <c r="FB34" s="1"/>
  <c r="EU34"/>
  <c r="ET34"/>
  <c r="EV34" s="1"/>
  <c r="ES34"/>
  <c r="EW34" s="1"/>
  <c r="EP34"/>
  <c r="EO34"/>
  <c r="EQ34" s="1"/>
  <c r="EN34"/>
  <c r="ER34" s="1"/>
  <c r="EK34"/>
  <c r="EJ34"/>
  <c r="EL34" s="1"/>
  <c r="EI34"/>
  <c r="EM34" s="1"/>
  <c r="EF34"/>
  <c r="EE34"/>
  <c r="EG34" s="1"/>
  <c r="ED34"/>
  <c r="EH34" s="1"/>
  <c r="EA34"/>
  <c r="DZ34"/>
  <c r="EB34" s="1"/>
  <c r="DY34"/>
  <c r="EC34" s="1"/>
  <c r="DV34"/>
  <c r="DU34"/>
  <c r="DW34" s="1"/>
  <c r="DT34"/>
  <c r="DX34" s="1"/>
  <c r="DQ34"/>
  <c r="DP34"/>
  <c r="DR34" s="1"/>
  <c r="DO34"/>
  <c r="DS34" s="1"/>
  <c r="DL34"/>
  <c r="DK34"/>
  <c r="DM34" s="1"/>
  <c r="DJ34"/>
  <c r="DN34" s="1"/>
  <c r="DG34"/>
  <c r="DF34"/>
  <c r="DH34" s="1"/>
  <c r="DE34"/>
  <c r="DI34" s="1"/>
  <c r="DB34"/>
  <c r="DA34"/>
  <c r="DC34" s="1"/>
  <c r="CZ34"/>
  <c r="DD34" s="1"/>
  <c r="CW34"/>
  <c r="CV34"/>
  <c r="CX34" s="1"/>
  <c r="CU34"/>
  <c r="CY34" s="1"/>
  <c r="CR34"/>
  <c r="CQ34"/>
  <c r="CS34" s="1"/>
  <c r="CP34"/>
  <c r="CT34" s="1"/>
  <c r="CM34"/>
  <c r="CL34"/>
  <c r="CN34" s="1"/>
  <c r="CK34"/>
  <c r="CO34" s="1"/>
  <c r="CH34"/>
  <c r="CG34"/>
  <c r="CI34" s="1"/>
  <c r="CF34"/>
  <c r="CJ34" s="1"/>
  <c r="CC34"/>
  <c r="CB34"/>
  <c r="CD34" s="1"/>
  <c r="CA34"/>
  <c r="CE34" s="1"/>
  <c r="BX34"/>
  <c r="BW34"/>
  <c r="BV34"/>
  <c r="BR34"/>
  <c r="BQ34"/>
  <c r="BS34" s="1"/>
  <c r="BP34"/>
  <c r="BT34" s="1"/>
  <c r="BM34"/>
  <c r="BL34"/>
  <c r="BN34" s="1"/>
  <c r="BK34"/>
  <c r="BO34" s="1"/>
  <c r="BH34"/>
  <c r="BG34"/>
  <c r="BI34" s="1"/>
  <c r="BF34"/>
  <c r="BJ34" s="1"/>
  <c r="BC34"/>
  <c r="BB34"/>
  <c r="BD34" s="1"/>
  <c r="BA34"/>
  <c r="BE34" s="1"/>
  <c r="AX34"/>
  <c r="AW34"/>
  <c r="AY34" s="1"/>
  <c r="AV34"/>
  <c r="AZ34" s="1"/>
  <c r="AS34"/>
  <c r="AR34"/>
  <c r="AT34" s="1"/>
  <c r="AQ34"/>
  <c r="AU34" s="1"/>
  <c r="AN34"/>
  <c r="GX34" s="1"/>
  <c r="AM34"/>
  <c r="AL34"/>
  <c r="GV34" s="1"/>
  <c r="HL34" s="1"/>
  <c r="AK34"/>
  <c r="AJ34"/>
  <c r="HK33"/>
  <c r="HF33"/>
  <c r="GS33"/>
  <c r="GR33"/>
  <c r="GT33" s="1"/>
  <c r="GQ33"/>
  <c r="GU33" s="1"/>
  <c r="GN33"/>
  <c r="GM33"/>
  <c r="GO33" s="1"/>
  <c r="GL33"/>
  <c r="GP33" s="1"/>
  <c r="GI33"/>
  <c r="GH33"/>
  <c r="GJ33" s="1"/>
  <c r="GG33"/>
  <c r="GK33" s="1"/>
  <c r="GD33"/>
  <c r="GC33"/>
  <c r="GE33" s="1"/>
  <c r="GB33"/>
  <c r="GF33" s="1"/>
  <c r="FY33"/>
  <c r="FX33"/>
  <c r="FZ33" s="1"/>
  <c r="FW33"/>
  <c r="GA33" s="1"/>
  <c r="FT33"/>
  <c r="FS33"/>
  <c r="FU33" s="1"/>
  <c r="FR33"/>
  <c r="FV33" s="1"/>
  <c r="FO33"/>
  <c r="FN33"/>
  <c r="FP33" s="1"/>
  <c r="FM33"/>
  <c r="FQ33" s="1"/>
  <c r="FJ33"/>
  <c r="FI33"/>
  <c r="FK33" s="1"/>
  <c r="FH33"/>
  <c r="FL33" s="1"/>
  <c r="FE33"/>
  <c r="FD33"/>
  <c r="FF33" s="1"/>
  <c r="FC33"/>
  <c r="FG33" s="1"/>
  <c r="EZ33"/>
  <c r="EY33"/>
  <c r="FA33" s="1"/>
  <c r="EX33"/>
  <c r="FB33" s="1"/>
  <c r="EU33"/>
  <c r="ET33"/>
  <c r="EV33" s="1"/>
  <c r="ES33"/>
  <c r="EW33" s="1"/>
  <c r="EP33"/>
  <c r="EO33"/>
  <c r="EQ33" s="1"/>
  <c r="EN33"/>
  <c r="ER33" s="1"/>
  <c r="EK33"/>
  <c r="EJ33"/>
  <c r="EL33" s="1"/>
  <c r="EI33"/>
  <c r="EM33" s="1"/>
  <c r="EF33"/>
  <c r="EE33"/>
  <c r="EG33" s="1"/>
  <c r="ED33"/>
  <c r="EH33" s="1"/>
  <c r="EA33"/>
  <c r="DZ33"/>
  <c r="EB33" s="1"/>
  <c r="DY33"/>
  <c r="EC33" s="1"/>
  <c r="DV33"/>
  <c r="DU33"/>
  <c r="DW33" s="1"/>
  <c r="DT33"/>
  <c r="DX33" s="1"/>
  <c r="DQ33"/>
  <c r="DP33"/>
  <c r="DR33" s="1"/>
  <c r="DO33"/>
  <c r="DS33" s="1"/>
  <c r="DL33"/>
  <c r="DK33"/>
  <c r="DM33" s="1"/>
  <c r="DJ33"/>
  <c r="DN33" s="1"/>
  <c r="DG33"/>
  <c r="DF33"/>
  <c r="DH33" s="1"/>
  <c r="DE33"/>
  <c r="DI33" s="1"/>
  <c r="DB33"/>
  <c r="DA33"/>
  <c r="DC33" s="1"/>
  <c r="CZ33"/>
  <c r="DD33" s="1"/>
  <c r="CW33"/>
  <c r="CV33"/>
  <c r="CX33" s="1"/>
  <c r="CU33"/>
  <c r="CY33" s="1"/>
  <c r="CR33"/>
  <c r="CQ33"/>
  <c r="CS33" s="1"/>
  <c r="CP33"/>
  <c r="CT33" s="1"/>
  <c r="CM33"/>
  <c r="CL33"/>
  <c r="CN33" s="1"/>
  <c r="CK33"/>
  <c r="CO33" s="1"/>
  <c r="CH33"/>
  <c r="CG33"/>
  <c r="CI33" s="1"/>
  <c r="CF33"/>
  <c r="CJ33" s="1"/>
  <c r="CC33"/>
  <c r="CB33"/>
  <c r="CD33" s="1"/>
  <c r="CA33"/>
  <c r="CE33" s="1"/>
  <c r="BX33"/>
  <c r="BW33"/>
  <c r="BV33"/>
  <c r="BR33"/>
  <c r="BQ33"/>
  <c r="BS33" s="1"/>
  <c r="BP33"/>
  <c r="BT33" s="1"/>
  <c r="BM33"/>
  <c r="BL33"/>
  <c r="BN33" s="1"/>
  <c r="BK33"/>
  <c r="BO33" s="1"/>
  <c r="BH33"/>
  <c r="BG33"/>
  <c r="BI33" s="1"/>
  <c r="BF33"/>
  <c r="BJ33" s="1"/>
  <c r="BC33"/>
  <c r="BB33"/>
  <c r="BD33" s="1"/>
  <c r="BA33"/>
  <c r="BE33" s="1"/>
  <c r="AX33"/>
  <c r="AW33"/>
  <c r="AY33" s="1"/>
  <c r="AV33"/>
  <c r="AZ33" s="1"/>
  <c r="AS33"/>
  <c r="AR33"/>
  <c r="AT33" s="1"/>
  <c r="AQ33"/>
  <c r="AU33" s="1"/>
  <c r="AN33"/>
  <c r="GX33" s="1"/>
  <c r="AM33"/>
  <c r="GW33" s="1"/>
  <c r="AL33"/>
  <c r="AP33" s="1"/>
  <c r="AK33"/>
  <c r="AJ33"/>
  <c r="HK32"/>
  <c r="HF32"/>
  <c r="GS32"/>
  <c r="GR32"/>
  <c r="GT32" s="1"/>
  <c r="GQ32"/>
  <c r="GU32" s="1"/>
  <c r="GN32"/>
  <c r="GM32"/>
  <c r="GO32" s="1"/>
  <c r="GL32"/>
  <c r="GP32" s="1"/>
  <c r="GI32"/>
  <c r="GH32"/>
  <c r="GJ32" s="1"/>
  <c r="GG32"/>
  <c r="GK32" s="1"/>
  <c r="GD32"/>
  <c r="GC32"/>
  <c r="GE32" s="1"/>
  <c r="GB32"/>
  <c r="GF32" s="1"/>
  <c r="FY32"/>
  <c r="FX32"/>
  <c r="FZ32" s="1"/>
  <c r="FW32"/>
  <c r="GA32" s="1"/>
  <c r="FT32"/>
  <c r="FS32"/>
  <c r="FU32" s="1"/>
  <c r="FR32"/>
  <c r="FV32" s="1"/>
  <c r="FO32"/>
  <c r="FN32"/>
  <c r="FP32" s="1"/>
  <c r="FM32"/>
  <c r="FQ32" s="1"/>
  <c r="FJ32"/>
  <c r="FI32"/>
  <c r="FK32" s="1"/>
  <c r="FH32"/>
  <c r="FL32" s="1"/>
  <c r="FE32"/>
  <c r="FD32"/>
  <c r="FF32" s="1"/>
  <c r="FC32"/>
  <c r="FG32" s="1"/>
  <c r="EZ32"/>
  <c r="EY32"/>
  <c r="FA32" s="1"/>
  <c r="EX32"/>
  <c r="FB32" s="1"/>
  <c r="EU32"/>
  <c r="ET32"/>
  <c r="EV32" s="1"/>
  <c r="ES32"/>
  <c r="EW32" s="1"/>
  <c r="EP32"/>
  <c r="EO32"/>
  <c r="EQ32" s="1"/>
  <c r="EN32"/>
  <c r="ER32" s="1"/>
  <c r="EK32"/>
  <c r="EJ32"/>
  <c r="EL32" s="1"/>
  <c r="EI32"/>
  <c r="EM32" s="1"/>
  <c r="EF32"/>
  <c r="EE32"/>
  <c r="EG32" s="1"/>
  <c r="ED32"/>
  <c r="EH32" s="1"/>
  <c r="EA32"/>
  <c r="DZ32"/>
  <c r="EB32" s="1"/>
  <c r="DY32"/>
  <c r="EC32" s="1"/>
  <c r="DV32"/>
  <c r="DU32"/>
  <c r="DW32" s="1"/>
  <c r="DT32"/>
  <c r="DX32" s="1"/>
  <c r="DQ32"/>
  <c r="DP32"/>
  <c r="DR32" s="1"/>
  <c r="DO32"/>
  <c r="DS32" s="1"/>
  <c r="DL32"/>
  <c r="DK32"/>
  <c r="DM32" s="1"/>
  <c r="DJ32"/>
  <c r="DN32" s="1"/>
  <c r="DG32"/>
  <c r="DF32"/>
  <c r="DH32" s="1"/>
  <c r="DE32"/>
  <c r="DI32" s="1"/>
  <c r="DB32"/>
  <c r="DA32"/>
  <c r="DC32" s="1"/>
  <c r="CZ32"/>
  <c r="DD32" s="1"/>
  <c r="CW32"/>
  <c r="CV32"/>
  <c r="CX32" s="1"/>
  <c r="CU32"/>
  <c r="CY32" s="1"/>
  <c r="CR32"/>
  <c r="CQ32"/>
  <c r="CS32" s="1"/>
  <c r="CP32"/>
  <c r="CT32" s="1"/>
  <c r="CM32"/>
  <c r="CL32"/>
  <c r="CN32" s="1"/>
  <c r="CK32"/>
  <c r="CO32" s="1"/>
  <c r="CH32"/>
  <c r="CG32"/>
  <c r="CI32" s="1"/>
  <c r="CF32"/>
  <c r="CJ32" s="1"/>
  <c r="CC32"/>
  <c r="CB32"/>
  <c r="CD32" s="1"/>
  <c r="CA32"/>
  <c r="CE32" s="1"/>
  <c r="BX32"/>
  <c r="BW32"/>
  <c r="BV32"/>
  <c r="BR32"/>
  <c r="BQ32"/>
  <c r="BS32" s="1"/>
  <c r="BP32"/>
  <c r="BT32" s="1"/>
  <c r="BM32"/>
  <c r="BL32"/>
  <c r="BN32" s="1"/>
  <c r="BK32"/>
  <c r="BO32" s="1"/>
  <c r="BH32"/>
  <c r="BG32"/>
  <c r="BI32" s="1"/>
  <c r="BF32"/>
  <c r="BJ32" s="1"/>
  <c r="BC32"/>
  <c r="BB32"/>
  <c r="BD32" s="1"/>
  <c r="BA32"/>
  <c r="BE32" s="1"/>
  <c r="AX32"/>
  <c r="AW32"/>
  <c r="AY32" s="1"/>
  <c r="AV32"/>
  <c r="AZ32" s="1"/>
  <c r="AS32"/>
  <c r="AR32"/>
  <c r="AT32" s="1"/>
  <c r="AQ32"/>
  <c r="AU32" s="1"/>
  <c r="AN32"/>
  <c r="GX32" s="1"/>
  <c r="AM32"/>
  <c r="AO32" s="1"/>
  <c r="AL32"/>
  <c r="GV32" s="1"/>
  <c r="HL32" s="1"/>
  <c r="AK32"/>
  <c r="AJ32"/>
  <c r="HK31"/>
  <c r="HF31"/>
  <c r="GS31"/>
  <c r="GR31"/>
  <c r="GT31" s="1"/>
  <c r="GQ31"/>
  <c r="GU31" s="1"/>
  <c r="GN31"/>
  <c r="GM31"/>
  <c r="GO31" s="1"/>
  <c r="GL31"/>
  <c r="GP31" s="1"/>
  <c r="GI31"/>
  <c r="GH31"/>
  <c r="GJ31" s="1"/>
  <c r="GG31"/>
  <c r="GK31" s="1"/>
  <c r="GD31"/>
  <c r="GC31"/>
  <c r="GE31" s="1"/>
  <c r="GB31"/>
  <c r="GF31" s="1"/>
  <c r="FY31"/>
  <c r="FX31"/>
  <c r="FZ31" s="1"/>
  <c r="FW31"/>
  <c r="GA31" s="1"/>
  <c r="FT31"/>
  <c r="FS31"/>
  <c r="FU31" s="1"/>
  <c r="FR31"/>
  <c r="FV31" s="1"/>
  <c r="FO31"/>
  <c r="FN31"/>
  <c r="FP31" s="1"/>
  <c r="FM31"/>
  <c r="FQ31" s="1"/>
  <c r="FJ31"/>
  <c r="FI31"/>
  <c r="FK31" s="1"/>
  <c r="FH31"/>
  <c r="FL31" s="1"/>
  <c r="FE31"/>
  <c r="FD31"/>
  <c r="FF31" s="1"/>
  <c r="FC31"/>
  <c r="FG31" s="1"/>
  <c r="EZ31"/>
  <c r="EY31"/>
  <c r="FA31" s="1"/>
  <c r="EX31"/>
  <c r="FB31" s="1"/>
  <c r="EU31"/>
  <c r="ET31"/>
  <c r="EV31" s="1"/>
  <c r="ES31"/>
  <c r="EW31" s="1"/>
  <c r="EP31"/>
  <c r="EO31"/>
  <c r="EQ31" s="1"/>
  <c r="EN31"/>
  <c r="ER31" s="1"/>
  <c r="EK31"/>
  <c r="EJ31"/>
  <c r="EL31" s="1"/>
  <c r="EI31"/>
  <c r="EM31" s="1"/>
  <c r="EF31"/>
  <c r="EE31"/>
  <c r="EG31" s="1"/>
  <c r="ED31"/>
  <c r="EH31" s="1"/>
  <c r="EA31"/>
  <c r="DZ31"/>
  <c r="EB31" s="1"/>
  <c r="DY31"/>
  <c r="EC31" s="1"/>
  <c r="DV31"/>
  <c r="DU31"/>
  <c r="DW31" s="1"/>
  <c r="DT31"/>
  <c r="DX31" s="1"/>
  <c r="DQ31"/>
  <c r="DP31"/>
  <c r="DR31" s="1"/>
  <c r="DO31"/>
  <c r="DS31" s="1"/>
  <c r="DL31"/>
  <c r="DK31"/>
  <c r="DM31" s="1"/>
  <c r="DJ31"/>
  <c r="DN31" s="1"/>
  <c r="DG31"/>
  <c r="DF31"/>
  <c r="DH31" s="1"/>
  <c r="DE31"/>
  <c r="DI31" s="1"/>
  <c r="DB31"/>
  <c r="DA31"/>
  <c r="DC31" s="1"/>
  <c r="CZ31"/>
  <c r="DD31" s="1"/>
  <c r="CW31"/>
  <c r="CV31"/>
  <c r="CX31" s="1"/>
  <c r="CU31"/>
  <c r="CY31" s="1"/>
  <c r="CR31"/>
  <c r="CQ31"/>
  <c r="CS31" s="1"/>
  <c r="CP31"/>
  <c r="CT31" s="1"/>
  <c r="CM31"/>
  <c r="CL31"/>
  <c r="CN31" s="1"/>
  <c r="CK31"/>
  <c r="CO31" s="1"/>
  <c r="CH31"/>
  <c r="CG31"/>
  <c r="CI31" s="1"/>
  <c r="CF31"/>
  <c r="CJ31" s="1"/>
  <c r="CC31"/>
  <c r="CB31"/>
  <c r="CD31" s="1"/>
  <c r="CA31"/>
  <c r="CE31" s="1"/>
  <c r="BX31"/>
  <c r="BW31"/>
  <c r="BV31"/>
  <c r="BR31"/>
  <c r="BQ31"/>
  <c r="BS31" s="1"/>
  <c r="BP31"/>
  <c r="BT31" s="1"/>
  <c r="BM31"/>
  <c r="BL31"/>
  <c r="BN31" s="1"/>
  <c r="BK31"/>
  <c r="BO31" s="1"/>
  <c r="BH31"/>
  <c r="BG31"/>
  <c r="BI31" s="1"/>
  <c r="BF31"/>
  <c r="BJ31" s="1"/>
  <c r="BC31"/>
  <c r="BB31"/>
  <c r="BD31" s="1"/>
  <c r="BA31"/>
  <c r="BE31" s="1"/>
  <c r="AX31"/>
  <c r="AW31"/>
  <c r="AY31" s="1"/>
  <c r="AV31"/>
  <c r="AZ31" s="1"/>
  <c r="AS31"/>
  <c r="AR31"/>
  <c r="AT31" s="1"/>
  <c r="AQ31"/>
  <c r="AU31" s="1"/>
  <c r="AN31"/>
  <c r="GX31" s="1"/>
  <c r="AM31"/>
  <c r="GW31" s="1"/>
  <c r="AL31"/>
  <c r="AP31" s="1"/>
  <c r="AK31"/>
  <c r="AJ31"/>
  <c r="HK30"/>
  <c r="HF30"/>
  <c r="GS30"/>
  <c r="GR30"/>
  <c r="GT30" s="1"/>
  <c r="GQ30"/>
  <c r="GU30" s="1"/>
  <c r="GN30"/>
  <c r="GM30"/>
  <c r="GO30" s="1"/>
  <c r="GL30"/>
  <c r="GP30" s="1"/>
  <c r="GI30"/>
  <c r="GH30"/>
  <c r="GJ30" s="1"/>
  <c r="GG30"/>
  <c r="GK30" s="1"/>
  <c r="GD30"/>
  <c r="GC30"/>
  <c r="GE30" s="1"/>
  <c r="GB30"/>
  <c r="GF30" s="1"/>
  <c r="FY30"/>
  <c r="FX30"/>
  <c r="FZ30" s="1"/>
  <c r="FW30"/>
  <c r="GA30" s="1"/>
  <c r="FT30"/>
  <c r="FS30"/>
  <c r="FU30" s="1"/>
  <c r="FR30"/>
  <c r="FV30" s="1"/>
  <c r="FO30"/>
  <c r="FN30"/>
  <c r="FP30" s="1"/>
  <c r="FM30"/>
  <c r="FQ30" s="1"/>
  <c r="FJ30"/>
  <c r="FI30"/>
  <c r="FK30" s="1"/>
  <c r="FH30"/>
  <c r="FL30" s="1"/>
  <c r="FE30"/>
  <c r="FD30"/>
  <c r="FF30" s="1"/>
  <c r="FC30"/>
  <c r="FG30" s="1"/>
  <c r="EZ30"/>
  <c r="EY30"/>
  <c r="FA30" s="1"/>
  <c r="EX30"/>
  <c r="FB30" s="1"/>
  <c r="EU30"/>
  <c r="ET30"/>
  <c r="EV30" s="1"/>
  <c r="ES30"/>
  <c r="EW30" s="1"/>
  <c r="EP30"/>
  <c r="EO30"/>
  <c r="EQ30" s="1"/>
  <c r="EN30"/>
  <c r="ER30" s="1"/>
  <c r="EK30"/>
  <c r="EJ30"/>
  <c r="EL30" s="1"/>
  <c r="EI30"/>
  <c r="EM30" s="1"/>
  <c r="EF30"/>
  <c r="EE30"/>
  <c r="EG30" s="1"/>
  <c r="ED30"/>
  <c r="EH30" s="1"/>
  <c r="EA30"/>
  <c r="DZ30"/>
  <c r="EB30" s="1"/>
  <c r="DY30"/>
  <c r="EC30" s="1"/>
  <c r="DV30"/>
  <c r="DU30"/>
  <c r="DW30" s="1"/>
  <c r="DT30"/>
  <c r="DX30" s="1"/>
  <c r="DQ30"/>
  <c r="DP30"/>
  <c r="DR30" s="1"/>
  <c r="DO30"/>
  <c r="DS30" s="1"/>
  <c r="DL30"/>
  <c r="DK30"/>
  <c r="DM30" s="1"/>
  <c r="DJ30"/>
  <c r="DN30" s="1"/>
  <c r="DG30"/>
  <c r="DF30"/>
  <c r="DH30" s="1"/>
  <c r="DE30"/>
  <c r="DI30" s="1"/>
  <c r="DB30"/>
  <c r="DA30"/>
  <c r="DC30" s="1"/>
  <c r="CZ30"/>
  <c r="DD30" s="1"/>
  <c r="CW30"/>
  <c r="CV30"/>
  <c r="CX30" s="1"/>
  <c r="CU30"/>
  <c r="CY30" s="1"/>
  <c r="CR30"/>
  <c r="CQ30"/>
  <c r="CS30" s="1"/>
  <c r="CP30"/>
  <c r="CT30" s="1"/>
  <c r="CM30"/>
  <c r="CL30"/>
  <c r="CN30" s="1"/>
  <c r="CK30"/>
  <c r="CO30" s="1"/>
  <c r="CH30"/>
  <c r="CG30"/>
  <c r="CI30" s="1"/>
  <c r="CF30"/>
  <c r="CJ30" s="1"/>
  <c r="CC30"/>
  <c r="CB30"/>
  <c r="CD30" s="1"/>
  <c r="CA30"/>
  <c r="CE30" s="1"/>
  <c r="BX30"/>
  <c r="BW30"/>
  <c r="BV30"/>
  <c r="BR30"/>
  <c r="BQ30"/>
  <c r="BS30" s="1"/>
  <c r="BP30"/>
  <c r="BT30" s="1"/>
  <c r="BM30"/>
  <c r="BL30"/>
  <c r="BN30" s="1"/>
  <c r="BK30"/>
  <c r="BO30" s="1"/>
  <c r="BH30"/>
  <c r="BG30"/>
  <c r="BI30" s="1"/>
  <c r="BF30"/>
  <c r="BJ30" s="1"/>
  <c r="BC30"/>
  <c r="BB30"/>
  <c r="BD30" s="1"/>
  <c r="BA30"/>
  <c r="BE30" s="1"/>
  <c r="AX30"/>
  <c r="AW30"/>
  <c r="AY30" s="1"/>
  <c r="AV30"/>
  <c r="AZ30" s="1"/>
  <c r="AS30"/>
  <c r="AR30"/>
  <c r="AT30" s="1"/>
  <c r="AQ30"/>
  <c r="AU30" s="1"/>
  <c r="AN30"/>
  <c r="GX30" s="1"/>
  <c r="AM30"/>
  <c r="AO30" s="1"/>
  <c r="AL30"/>
  <c r="GV30" s="1"/>
  <c r="HL30" s="1"/>
  <c r="AK30"/>
  <c r="AJ30"/>
  <c r="HK29"/>
  <c r="HF29"/>
  <c r="GS29"/>
  <c r="GR29"/>
  <c r="GT29" s="1"/>
  <c r="GQ29"/>
  <c r="GU29" s="1"/>
  <c r="GN29"/>
  <c r="GM29"/>
  <c r="GO29" s="1"/>
  <c r="GL29"/>
  <c r="GP29" s="1"/>
  <c r="GI29"/>
  <c r="GH29"/>
  <c r="GJ29" s="1"/>
  <c r="GG29"/>
  <c r="GK29" s="1"/>
  <c r="GD29"/>
  <c r="GC29"/>
  <c r="GE29" s="1"/>
  <c r="GB29"/>
  <c r="GF29" s="1"/>
  <c r="FY29"/>
  <c r="FX29"/>
  <c r="FZ29" s="1"/>
  <c r="FW29"/>
  <c r="GA29" s="1"/>
  <c r="FT29"/>
  <c r="FS29"/>
  <c r="FU29" s="1"/>
  <c r="FR29"/>
  <c r="FV29" s="1"/>
  <c r="FO29"/>
  <c r="FN29"/>
  <c r="FP29" s="1"/>
  <c r="FM29"/>
  <c r="FQ29" s="1"/>
  <c r="FJ29"/>
  <c r="FI29"/>
  <c r="FK29" s="1"/>
  <c r="FH29"/>
  <c r="FL29" s="1"/>
  <c r="FE29"/>
  <c r="FD29"/>
  <c r="FF29" s="1"/>
  <c r="FC29"/>
  <c r="FG29" s="1"/>
  <c r="EZ29"/>
  <c r="EY29"/>
  <c r="FA29" s="1"/>
  <c r="EX29"/>
  <c r="FB29" s="1"/>
  <c r="EU29"/>
  <c r="ET29"/>
  <c r="EV29" s="1"/>
  <c r="ES29"/>
  <c r="EW29" s="1"/>
  <c r="EP29"/>
  <c r="EO29"/>
  <c r="EQ29" s="1"/>
  <c r="EN29"/>
  <c r="ER29" s="1"/>
  <c r="EK29"/>
  <c r="EJ29"/>
  <c r="EL29" s="1"/>
  <c r="EI29"/>
  <c r="EM29" s="1"/>
  <c r="EF29"/>
  <c r="EE29"/>
  <c r="EG29" s="1"/>
  <c r="ED29"/>
  <c r="EH29" s="1"/>
  <c r="EA29"/>
  <c r="DZ29"/>
  <c r="EB29" s="1"/>
  <c r="DY29"/>
  <c r="EC29" s="1"/>
  <c r="DV29"/>
  <c r="DU29"/>
  <c r="DW29" s="1"/>
  <c r="DT29"/>
  <c r="DX29" s="1"/>
  <c r="DQ29"/>
  <c r="DP29"/>
  <c r="DR29" s="1"/>
  <c r="DO29"/>
  <c r="DS29" s="1"/>
  <c r="DL29"/>
  <c r="DK29"/>
  <c r="DM29" s="1"/>
  <c r="DJ29"/>
  <c r="DN29" s="1"/>
  <c r="DG29"/>
  <c r="DF29"/>
  <c r="DH29" s="1"/>
  <c r="DE29"/>
  <c r="DI29" s="1"/>
  <c r="DB29"/>
  <c r="DA29"/>
  <c r="DC29" s="1"/>
  <c r="CZ29"/>
  <c r="DD29" s="1"/>
  <c r="CW29"/>
  <c r="CV29"/>
  <c r="CX29" s="1"/>
  <c r="CU29"/>
  <c r="CY29" s="1"/>
  <c r="CR29"/>
  <c r="CQ29"/>
  <c r="CS29" s="1"/>
  <c r="CP29"/>
  <c r="CT29" s="1"/>
  <c r="CM29"/>
  <c r="CL29"/>
  <c r="CN29" s="1"/>
  <c r="CK29"/>
  <c r="CO29" s="1"/>
  <c r="CH29"/>
  <c r="CG29"/>
  <c r="CI29" s="1"/>
  <c r="CF29"/>
  <c r="CJ29" s="1"/>
  <c r="CC29"/>
  <c r="CB29"/>
  <c r="CD29" s="1"/>
  <c r="CA29"/>
  <c r="CE29" s="1"/>
  <c r="BX29"/>
  <c r="BW29"/>
  <c r="BV29"/>
  <c r="BR29"/>
  <c r="BQ29"/>
  <c r="BS29" s="1"/>
  <c r="BP29"/>
  <c r="BT29" s="1"/>
  <c r="BM29"/>
  <c r="BL29"/>
  <c r="BN29" s="1"/>
  <c r="BK29"/>
  <c r="BO29" s="1"/>
  <c r="BH29"/>
  <c r="BG29"/>
  <c r="BI29" s="1"/>
  <c r="BF29"/>
  <c r="BJ29" s="1"/>
  <c r="BC29"/>
  <c r="BB29"/>
  <c r="BD29" s="1"/>
  <c r="BA29"/>
  <c r="BE29" s="1"/>
  <c r="AX29"/>
  <c r="AW29"/>
  <c r="AY29" s="1"/>
  <c r="AV29"/>
  <c r="AZ29" s="1"/>
  <c r="AS29"/>
  <c r="AR29"/>
  <c r="AT29" s="1"/>
  <c r="AQ29"/>
  <c r="AU29" s="1"/>
  <c r="AN29"/>
  <c r="GX29" s="1"/>
  <c r="AM29"/>
  <c r="GW29" s="1"/>
  <c r="AL29"/>
  <c r="AP29" s="1"/>
  <c r="AK29"/>
  <c r="AJ29"/>
  <c r="HK28"/>
  <c r="HF28"/>
  <c r="GS28"/>
  <c r="GR28"/>
  <c r="GT28" s="1"/>
  <c r="GQ28"/>
  <c r="GU28" s="1"/>
  <c r="GN28"/>
  <c r="GM28"/>
  <c r="GO28" s="1"/>
  <c r="GL28"/>
  <c r="GP28" s="1"/>
  <c r="GI28"/>
  <c r="GH28"/>
  <c r="GJ28" s="1"/>
  <c r="GG28"/>
  <c r="GK28" s="1"/>
  <c r="GD28"/>
  <c r="GC28"/>
  <c r="GE28" s="1"/>
  <c r="GB28"/>
  <c r="GF28" s="1"/>
  <c r="FY28"/>
  <c r="FX28"/>
  <c r="FZ28" s="1"/>
  <c r="FW28"/>
  <c r="GA28" s="1"/>
  <c r="FT28"/>
  <c r="FS28"/>
  <c r="FU28" s="1"/>
  <c r="FR28"/>
  <c r="FV28" s="1"/>
  <c r="FO28"/>
  <c r="FN28"/>
  <c r="FP28" s="1"/>
  <c r="FM28"/>
  <c r="FQ28" s="1"/>
  <c r="FJ28"/>
  <c r="FI28"/>
  <c r="FK28" s="1"/>
  <c r="FH28"/>
  <c r="FL28" s="1"/>
  <c r="FE28"/>
  <c r="FD28"/>
  <c r="FF28" s="1"/>
  <c r="FC28"/>
  <c r="FG28" s="1"/>
  <c r="EZ28"/>
  <c r="EY28"/>
  <c r="FA28" s="1"/>
  <c r="EX28"/>
  <c r="FB28" s="1"/>
  <c r="EU28"/>
  <c r="ET28"/>
  <c r="EV28" s="1"/>
  <c r="ES28"/>
  <c r="EW28" s="1"/>
  <c r="EP28"/>
  <c r="EO28"/>
  <c r="EQ28" s="1"/>
  <c r="EN28"/>
  <c r="ER28" s="1"/>
  <c r="EK28"/>
  <c r="EJ28"/>
  <c r="EL28" s="1"/>
  <c r="EI28"/>
  <c r="EM28" s="1"/>
  <c r="EF28"/>
  <c r="EE28"/>
  <c r="EG28" s="1"/>
  <c r="ED28"/>
  <c r="EH28" s="1"/>
  <c r="EA28"/>
  <c r="DZ28"/>
  <c r="EB28" s="1"/>
  <c r="DY28"/>
  <c r="EC28" s="1"/>
  <c r="DV28"/>
  <c r="DU28"/>
  <c r="DW28" s="1"/>
  <c r="DT28"/>
  <c r="DX28" s="1"/>
  <c r="DQ28"/>
  <c r="DP28"/>
  <c r="DR28" s="1"/>
  <c r="DO28"/>
  <c r="DS28" s="1"/>
  <c r="DL28"/>
  <c r="DK28"/>
  <c r="DM28" s="1"/>
  <c r="DJ28"/>
  <c r="DN28" s="1"/>
  <c r="DG28"/>
  <c r="DF28"/>
  <c r="DH28" s="1"/>
  <c r="DE28"/>
  <c r="DI28" s="1"/>
  <c r="DB28"/>
  <c r="DA28"/>
  <c r="DC28" s="1"/>
  <c r="CZ28"/>
  <c r="DD28" s="1"/>
  <c r="CW28"/>
  <c r="CV28"/>
  <c r="CX28" s="1"/>
  <c r="CU28"/>
  <c r="CY28" s="1"/>
  <c r="CR28"/>
  <c r="CQ28"/>
  <c r="CS28" s="1"/>
  <c r="CP28"/>
  <c r="CT28" s="1"/>
  <c r="CM28"/>
  <c r="CL28"/>
  <c r="CN28" s="1"/>
  <c r="CK28"/>
  <c r="CO28" s="1"/>
  <c r="CH28"/>
  <c r="CG28"/>
  <c r="CI28" s="1"/>
  <c r="CF28"/>
  <c r="CJ28" s="1"/>
  <c r="CC28"/>
  <c r="CB28"/>
  <c r="CD28" s="1"/>
  <c r="CA28"/>
  <c r="CE28" s="1"/>
  <c r="BX28"/>
  <c r="BW28"/>
  <c r="BV28"/>
  <c r="BR28"/>
  <c r="BQ28"/>
  <c r="BS28" s="1"/>
  <c r="BP28"/>
  <c r="BT28" s="1"/>
  <c r="BM28"/>
  <c r="BL28"/>
  <c r="BN28" s="1"/>
  <c r="BK28"/>
  <c r="BO28" s="1"/>
  <c r="BH28"/>
  <c r="BG28"/>
  <c r="BI28" s="1"/>
  <c r="BF28"/>
  <c r="BJ28" s="1"/>
  <c r="BC28"/>
  <c r="BB28"/>
  <c r="BD28" s="1"/>
  <c r="BA28"/>
  <c r="BE28" s="1"/>
  <c r="AX28"/>
  <c r="AW28"/>
  <c r="AY28" s="1"/>
  <c r="AV28"/>
  <c r="AZ28" s="1"/>
  <c r="AS28"/>
  <c r="AR28"/>
  <c r="AT28" s="1"/>
  <c r="AQ28"/>
  <c r="AU28" s="1"/>
  <c r="AN28"/>
  <c r="GX28" s="1"/>
  <c r="AM28"/>
  <c r="AO28" s="1"/>
  <c r="AL28"/>
  <c r="GV28" s="1"/>
  <c r="HL28" s="1"/>
  <c r="AK28"/>
  <c r="AJ28"/>
  <c r="HK27"/>
  <c r="HF27"/>
  <c r="GS27"/>
  <c r="GR27"/>
  <c r="GT27" s="1"/>
  <c r="GQ27"/>
  <c r="GU27" s="1"/>
  <c r="GN27"/>
  <c r="GM27"/>
  <c r="GO27" s="1"/>
  <c r="GL27"/>
  <c r="GP27" s="1"/>
  <c r="GI27"/>
  <c r="GH27"/>
  <c r="GJ27" s="1"/>
  <c r="GG27"/>
  <c r="GK27" s="1"/>
  <c r="GD27"/>
  <c r="GC27"/>
  <c r="GE27" s="1"/>
  <c r="GB27"/>
  <c r="GF27" s="1"/>
  <c r="FY27"/>
  <c r="FX27"/>
  <c r="FZ27" s="1"/>
  <c r="FW27"/>
  <c r="GA27" s="1"/>
  <c r="FT27"/>
  <c r="FS27"/>
  <c r="FU27" s="1"/>
  <c r="FR27"/>
  <c r="FV27" s="1"/>
  <c r="FO27"/>
  <c r="FN27"/>
  <c r="FP27" s="1"/>
  <c r="FM27"/>
  <c r="FQ27" s="1"/>
  <c r="FJ27"/>
  <c r="FI27"/>
  <c r="FK27" s="1"/>
  <c r="FH27"/>
  <c r="FL27" s="1"/>
  <c r="FE27"/>
  <c r="FD27"/>
  <c r="FF27" s="1"/>
  <c r="FC27"/>
  <c r="FG27" s="1"/>
  <c r="EZ27"/>
  <c r="EY27"/>
  <c r="FA27" s="1"/>
  <c r="EX27"/>
  <c r="FB27" s="1"/>
  <c r="EU27"/>
  <c r="ET27"/>
  <c r="EV27" s="1"/>
  <c r="ES27"/>
  <c r="EW27" s="1"/>
  <c r="EP27"/>
  <c r="EO27"/>
  <c r="EQ27" s="1"/>
  <c r="EN27"/>
  <c r="ER27" s="1"/>
  <c r="EK27"/>
  <c r="EJ27"/>
  <c r="EL27" s="1"/>
  <c r="EI27"/>
  <c r="EM27" s="1"/>
  <c r="EF27"/>
  <c r="EE27"/>
  <c r="EG27" s="1"/>
  <c r="ED27"/>
  <c r="EH27" s="1"/>
  <c r="EA27"/>
  <c r="DZ27"/>
  <c r="EB27" s="1"/>
  <c r="DY27"/>
  <c r="EC27" s="1"/>
  <c r="DV27"/>
  <c r="DU27"/>
  <c r="DW27" s="1"/>
  <c r="DT27"/>
  <c r="DX27" s="1"/>
  <c r="DQ27"/>
  <c r="DP27"/>
  <c r="DR27" s="1"/>
  <c r="DO27"/>
  <c r="DS27" s="1"/>
  <c r="DL27"/>
  <c r="DK27"/>
  <c r="DM27" s="1"/>
  <c r="DJ27"/>
  <c r="DN27" s="1"/>
  <c r="DG27"/>
  <c r="DF27"/>
  <c r="DH27" s="1"/>
  <c r="DE27"/>
  <c r="DI27" s="1"/>
  <c r="DB27"/>
  <c r="DA27"/>
  <c r="DC27" s="1"/>
  <c r="CZ27"/>
  <c r="DD27" s="1"/>
  <c r="CW27"/>
  <c r="CV27"/>
  <c r="CX27" s="1"/>
  <c r="CU27"/>
  <c r="CY27" s="1"/>
  <c r="CR27"/>
  <c r="CQ27"/>
  <c r="CS27" s="1"/>
  <c r="CP27"/>
  <c r="CT27" s="1"/>
  <c r="CM27"/>
  <c r="CL27"/>
  <c r="CN27" s="1"/>
  <c r="CK27"/>
  <c r="CO27" s="1"/>
  <c r="CH27"/>
  <c r="CG27"/>
  <c r="CI27" s="1"/>
  <c r="CF27"/>
  <c r="CJ27" s="1"/>
  <c r="CC27"/>
  <c r="CB27"/>
  <c r="CD27" s="1"/>
  <c r="CA27"/>
  <c r="CE27" s="1"/>
  <c r="BX27"/>
  <c r="BW27"/>
  <c r="BV27"/>
  <c r="BR27"/>
  <c r="BQ27"/>
  <c r="BS27" s="1"/>
  <c r="BP27"/>
  <c r="BT27" s="1"/>
  <c r="BM27"/>
  <c r="BL27"/>
  <c r="BN27" s="1"/>
  <c r="BK27"/>
  <c r="BO27" s="1"/>
  <c r="BH27"/>
  <c r="BG27"/>
  <c r="BI27" s="1"/>
  <c r="BF27"/>
  <c r="BJ27" s="1"/>
  <c r="BC27"/>
  <c r="BB27"/>
  <c r="BD27" s="1"/>
  <c r="BA27"/>
  <c r="BE27" s="1"/>
  <c r="AX27"/>
  <c r="AW27"/>
  <c r="AY27" s="1"/>
  <c r="AV27"/>
  <c r="AZ27" s="1"/>
  <c r="AS27"/>
  <c r="AR27"/>
  <c r="AT27" s="1"/>
  <c r="AQ27"/>
  <c r="AU27" s="1"/>
  <c r="AN27"/>
  <c r="GX27" s="1"/>
  <c r="AM27"/>
  <c r="GW27" s="1"/>
  <c r="AL27"/>
  <c r="AP27" s="1"/>
  <c r="AK27"/>
  <c r="AJ27"/>
  <c r="HK26"/>
  <c r="HF26"/>
  <c r="GS26"/>
  <c r="GR26"/>
  <c r="GT26" s="1"/>
  <c r="GQ26"/>
  <c r="GU26" s="1"/>
  <c r="GN26"/>
  <c r="GM26"/>
  <c r="GO26" s="1"/>
  <c r="GL26"/>
  <c r="GP26" s="1"/>
  <c r="GI26"/>
  <c r="GH26"/>
  <c r="GJ26" s="1"/>
  <c r="GG26"/>
  <c r="GK26" s="1"/>
  <c r="GD26"/>
  <c r="GC26"/>
  <c r="GE26" s="1"/>
  <c r="GB26"/>
  <c r="GF26" s="1"/>
  <c r="FY26"/>
  <c r="FX26"/>
  <c r="FZ26" s="1"/>
  <c r="FW26"/>
  <c r="GA26" s="1"/>
  <c r="FT26"/>
  <c r="FS26"/>
  <c r="FU26" s="1"/>
  <c r="FR26"/>
  <c r="FV26" s="1"/>
  <c r="FO26"/>
  <c r="FN26"/>
  <c r="FP26" s="1"/>
  <c r="FM26"/>
  <c r="FQ26" s="1"/>
  <c r="FJ26"/>
  <c r="FI26"/>
  <c r="FK26" s="1"/>
  <c r="FH26"/>
  <c r="FL26" s="1"/>
  <c r="FE26"/>
  <c r="FD26"/>
  <c r="FF26" s="1"/>
  <c r="FC26"/>
  <c r="FG26" s="1"/>
  <c r="EZ26"/>
  <c r="EY26"/>
  <c r="FA26" s="1"/>
  <c r="EX26"/>
  <c r="FB26" s="1"/>
  <c r="EU26"/>
  <c r="ET26"/>
  <c r="EV26" s="1"/>
  <c r="ES26"/>
  <c r="EW26" s="1"/>
  <c r="EP26"/>
  <c r="EO26"/>
  <c r="EQ26" s="1"/>
  <c r="EN26"/>
  <c r="ER26" s="1"/>
  <c r="EK26"/>
  <c r="EJ26"/>
  <c r="EL26" s="1"/>
  <c r="EI26"/>
  <c r="EM26" s="1"/>
  <c r="EF26"/>
  <c r="EE26"/>
  <c r="EG26" s="1"/>
  <c r="ED26"/>
  <c r="EH26" s="1"/>
  <c r="EA26"/>
  <c r="DZ26"/>
  <c r="EB26" s="1"/>
  <c r="DY26"/>
  <c r="EC26" s="1"/>
  <c r="DV26"/>
  <c r="DU26"/>
  <c r="DW26" s="1"/>
  <c r="DT26"/>
  <c r="DX26" s="1"/>
  <c r="DQ26"/>
  <c r="DP26"/>
  <c r="DR26" s="1"/>
  <c r="DO26"/>
  <c r="DS26" s="1"/>
  <c r="DL26"/>
  <c r="DK26"/>
  <c r="DM26" s="1"/>
  <c r="DJ26"/>
  <c r="DN26" s="1"/>
  <c r="DG26"/>
  <c r="DF26"/>
  <c r="DH26" s="1"/>
  <c r="DE26"/>
  <c r="DI26" s="1"/>
  <c r="DB26"/>
  <c r="DA26"/>
  <c r="DC26" s="1"/>
  <c r="CZ26"/>
  <c r="DD26" s="1"/>
  <c r="CW26"/>
  <c r="CV26"/>
  <c r="CX26" s="1"/>
  <c r="CU26"/>
  <c r="CY26" s="1"/>
  <c r="CR26"/>
  <c r="CQ26"/>
  <c r="CS26" s="1"/>
  <c r="CP26"/>
  <c r="CT26" s="1"/>
  <c r="CM26"/>
  <c r="CL26"/>
  <c r="CN26" s="1"/>
  <c r="CK26"/>
  <c r="CO26" s="1"/>
  <c r="CH26"/>
  <c r="CG26"/>
  <c r="CI26" s="1"/>
  <c r="CF26"/>
  <c r="CJ26" s="1"/>
  <c r="CC26"/>
  <c r="CB26"/>
  <c r="CD26" s="1"/>
  <c r="CA26"/>
  <c r="CE26" s="1"/>
  <c r="BX26"/>
  <c r="BW26"/>
  <c r="BV26"/>
  <c r="BR26"/>
  <c r="BQ26"/>
  <c r="BS26" s="1"/>
  <c r="BP26"/>
  <c r="BT26" s="1"/>
  <c r="BM26"/>
  <c r="BL26"/>
  <c r="BN26" s="1"/>
  <c r="BK26"/>
  <c r="BO26" s="1"/>
  <c r="BH26"/>
  <c r="BG26"/>
  <c r="BI26" s="1"/>
  <c r="BF26"/>
  <c r="BJ26" s="1"/>
  <c r="BC26"/>
  <c r="BB26"/>
  <c r="BD26" s="1"/>
  <c r="BA26"/>
  <c r="BE26" s="1"/>
  <c r="AX26"/>
  <c r="AW26"/>
  <c r="AY26" s="1"/>
  <c r="AV26"/>
  <c r="AZ26" s="1"/>
  <c r="AS26"/>
  <c r="AR26"/>
  <c r="AT26" s="1"/>
  <c r="AQ26"/>
  <c r="AU26" s="1"/>
  <c r="AN26"/>
  <c r="GX26" s="1"/>
  <c r="AM26"/>
  <c r="AO26" s="1"/>
  <c r="AL26"/>
  <c r="GV26" s="1"/>
  <c r="HL26" s="1"/>
  <c r="AK26"/>
  <c r="AJ26"/>
  <c r="HK25"/>
  <c r="HF25"/>
  <c r="GS25"/>
  <c r="GR25"/>
  <c r="GT25" s="1"/>
  <c r="GQ25"/>
  <c r="GU25" s="1"/>
  <c r="GN25"/>
  <c r="GM25"/>
  <c r="GO25" s="1"/>
  <c r="GL25"/>
  <c r="GP25" s="1"/>
  <c r="GI25"/>
  <c r="GH25"/>
  <c r="GJ25" s="1"/>
  <c r="GG25"/>
  <c r="GK25" s="1"/>
  <c r="GD25"/>
  <c r="GC25"/>
  <c r="GE25" s="1"/>
  <c r="GB25"/>
  <c r="GF25" s="1"/>
  <c r="FY25"/>
  <c r="FX25"/>
  <c r="FZ25" s="1"/>
  <c r="FW25"/>
  <c r="GA25" s="1"/>
  <c r="FT25"/>
  <c r="FS25"/>
  <c r="FU25" s="1"/>
  <c r="FR25"/>
  <c r="FV25" s="1"/>
  <c r="FO25"/>
  <c r="FN25"/>
  <c r="FP25" s="1"/>
  <c r="FM25"/>
  <c r="FQ25" s="1"/>
  <c r="FJ25"/>
  <c r="FI25"/>
  <c r="FK25" s="1"/>
  <c r="FH25"/>
  <c r="FL25" s="1"/>
  <c r="FE25"/>
  <c r="FD25"/>
  <c r="FF25" s="1"/>
  <c r="FC25"/>
  <c r="FG25" s="1"/>
  <c r="EZ25"/>
  <c r="EY25"/>
  <c r="FA25" s="1"/>
  <c r="EX25"/>
  <c r="FB25" s="1"/>
  <c r="EU25"/>
  <c r="ET25"/>
  <c r="EV25" s="1"/>
  <c r="ES25"/>
  <c r="EW25" s="1"/>
  <c r="EP25"/>
  <c r="EO25"/>
  <c r="EQ25" s="1"/>
  <c r="EN25"/>
  <c r="ER25" s="1"/>
  <c r="EK25"/>
  <c r="EJ25"/>
  <c r="EL25" s="1"/>
  <c r="EI25"/>
  <c r="EM25" s="1"/>
  <c r="EF25"/>
  <c r="EE25"/>
  <c r="EG25" s="1"/>
  <c r="ED25"/>
  <c r="EH25" s="1"/>
  <c r="EA25"/>
  <c r="DZ25"/>
  <c r="EB25" s="1"/>
  <c r="DY25"/>
  <c r="EC25" s="1"/>
  <c r="DV25"/>
  <c r="DU25"/>
  <c r="DW25" s="1"/>
  <c r="DT25"/>
  <c r="DX25" s="1"/>
  <c r="DQ25"/>
  <c r="DP25"/>
  <c r="DR25" s="1"/>
  <c r="DO25"/>
  <c r="DS25" s="1"/>
  <c r="DL25"/>
  <c r="DK25"/>
  <c r="DM25" s="1"/>
  <c r="DJ25"/>
  <c r="DN25" s="1"/>
  <c r="DG25"/>
  <c r="DF25"/>
  <c r="DH25" s="1"/>
  <c r="DE25"/>
  <c r="DI25" s="1"/>
  <c r="DB25"/>
  <c r="DA25"/>
  <c r="DC25" s="1"/>
  <c r="CZ25"/>
  <c r="DD25" s="1"/>
  <c r="CW25"/>
  <c r="CV25"/>
  <c r="CX25" s="1"/>
  <c r="CU25"/>
  <c r="CY25" s="1"/>
  <c r="CR25"/>
  <c r="CQ25"/>
  <c r="CS25" s="1"/>
  <c r="CP25"/>
  <c r="CT25" s="1"/>
  <c r="CM25"/>
  <c r="CL25"/>
  <c r="CN25" s="1"/>
  <c r="CK25"/>
  <c r="CO25" s="1"/>
  <c r="CH25"/>
  <c r="CG25"/>
  <c r="CI25" s="1"/>
  <c r="CF25"/>
  <c r="CJ25" s="1"/>
  <c r="CC25"/>
  <c r="CB25"/>
  <c r="CD25" s="1"/>
  <c r="CA25"/>
  <c r="CE25" s="1"/>
  <c r="BX25"/>
  <c r="BW25"/>
  <c r="BV25"/>
  <c r="BR25"/>
  <c r="BQ25"/>
  <c r="BS25" s="1"/>
  <c r="BP25"/>
  <c r="BT25" s="1"/>
  <c r="BM25"/>
  <c r="BL25"/>
  <c r="BN25" s="1"/>
  <c r="BK25"/>
  <c r="BO25" s="1"/>
  <c r="BH25"/>
  <c r="BG25"/>
  <c r="BI25" s="1"/>
  <c r="BF25"/>
  <c r="BJ25" s="1"/>
  <c r="BC25"/>
  <c r="BB25"/>
  <c r="BD25" s="1"/>
  <c r="BA25"/>
  <c r="BE25" s="1"/>
  <c r="AX25"/>
  <c r="AW25"/>
  <c r="AY25" s="1"/>
  <c r="AV25"/>
  <c r="AZ25" s="1"/>
  <c r="AS25"/>
  <c r="AR25"/>
  <c r="AT25" s="1"/>
  <c r="AQ25"/>
  <c r="AU25" s="1"/>
  <c r="AN25"/>
  <c r="GX25" s="1"/>
  <c r="AM25"/>
  <c r="GW25" s="1"/>
  <c r="AL25"/>
  <c r="AP25" s="1"/>
  <c r="AK25"/>
  <c r="AJ25"/>
  <c r="HK24"/>
  <c r="HF24"/>
  <c r="GS24"/>
  <c r="GR24"/>
  <c r="GT24" s="1"/>
  <c r="GQ24"/>
  <c r="GU24" s="1"/>
  <c r="GN24"/>
  <c r="GM24"/>
  <c r="GO24" s="1"/>
  <c r="GL24"/>
  <c r="GP24" s="1"/>
  <c r="GI24"/>
  <c r="GH24"/>
  <c r="GJ24" s="1"/>
  <c r="GG24"/>
  <c r="GK24" s="1"/>
  <c r="GD24"/>
  <c r="GC24"/>
  <c r="GE24" s="1"/>
  <c r="GB24"/>
  <c r="GF24" s="1"/>
  <c r="FY24"/>
  <c r="FX24"/>
  <c r="FZ24" s="1"/>
  <c r="FW24"/>
  <c r="GA24" s="1"/>
  <c r="FT24"/>
  <c r="FS24"/>
  <c r="FU24" s="1"/>
  <c r="FR24"/>
  <c r="FV24" s="1"/>
  <c r="FO24"/>
  <c r="FN24"/>
  <c r="FP24" s="1"/>
  <c r="FM24"/>
  <c r="FQ24" s="1"/>
  <c r="FJ24"/>
  <c r="FI24"/>
  <c r="FK24" s="1"/>
  <c r="FH24"/>
  <c r="FL24" s="1"/>
  <c r="FE24"/>
  <c r="FD24"/>
  <c r="FF24" s="1"/>
  <c r="FC24"/>
  <c r="FG24" s="1"/>
  <c r="EZ24"/>
  <c r="EY24"/>
  <c r="FA24" s="1"/>
  <c r="EX24"/>
  <c r="FB24" s="1"/>
  <c r="EU24"/>
  <c r="ET24"/>
  <c r="EV24" s="1"/>
  <c r="ES24"/>
  <c r="EW24" s="1"/>
  <c r="EP24"/>
  <c r="EO24"/>
  <c r="EQ24" s="1"/>
  <c r="EN24"/>
  <c r="ER24" s="1"/>
  <c r="EK24"/>
  <c r="EJ24"/>
  <c r="EL24" s="1"/>
  <c r="EI24"/>
  <c r="EM24" s="1"/>
  <c r="EF24"/>
  <c r="EE24"/>
  <c r="EG24" s="1"/>
  <c r="ED24"/>
  <c r="EH24" s="1"/>
  <c r="EA24"/>
  <c r="DZ24"/>
  <c r="EB24" s="1"/>
  <c r="DY24"/>
  <c r="EC24" s="1"/>
  <c r="DV24"/>
  <c r="DU24"/>
  <c r="DW24" s="1"/>
  <c r="DT24"/>
  <c r="DX24" s="1"/>
  <c r="DQ24"/>
  <c r="DP24"/>
  <c r="DR24" s="1"/>
  <c r="DO24"/>
  <c r="DS24" s="1"/>
  <c r="DL24"/>
  <c r="DK24"/>
  <c r="DM24" s="1"/>
  <c r="DJ24"/>
  <c r="DN24" s="1"/>
  <c r="DG24"/>
  <c r="DF24"/>
  <c r="DH24" s="1"/>
  <c r="DE24"/>
  <c r="DI24" s="1"/>
  <c r="DB24"/>
  <c r="DA24"/>
  <c r="DC24" s="1"/>
  <c r="CZ24"/>
  <c r="DD24" s="1"/>
  <c r="CW24"/>
  <c r="CV24"/>
  <c r="CX24" s="1"/>
  <c r="CU24"/>
  <c r="CY24" s="1"/>
  <c r="CR24"/>
  <c r="CQ24"/>
  <c r="CS24" s="1"/>
  <c r="CP24"/>
  <c r="CT24" s="1"/>
  <c r="CM24"/>
  <c r="CL24"/>
  <c r="CN24" s="1"/>
  <c r="CK24"/>
  <c r="CO24" s="1"/>
  <c r="CH24"/>
  <c r="CG24"/>
  <c r="CI24" s="1"/>
  <c r="CF24"/>
  <c r="CJ24" s="1"/>
  <c r="CC24"/>
  <c r="CB24"/>
  <c r="CD24" s="1"/>
  <c r="CA24"/>
  <c r="CE24" s="1"/>
  <c r="BX24"/>
  <c r="BW24"/>
  <c r="BV24"/>
  <c r="BR24"/>
  <c r="BQ24"/>
  <c r="BS24" s="1"/>
  <c r="BP24"/>
  <c r="BT24" s="1"/>
  <c r="BM24"/>
  <c r="BL24"/>
  <c r="BN24" s="1"/>
  <c r="BK24"/>
  <c r="BO24" s="1"/>
  <c r="BH24"/>
  <c r="BG24"/>
  <c r="BI24" s="1"/>
  <c r="BF24"/>
  <c r="BJ24" s="1"/>
  <c r="BC24"/>
  <c r="BB24"/>
  <c r="BD24" s="1"/>
  <c r="BA24"/>
  <c r="BE24" s="1"/>
  <c r="AX24"/>
  <c r="AW24"/>
  <c r="AY24" s="1"/>
  <c r="AV24"/>
  <c r="AZ24" s="1"/>
  <c r="AS24"/>
  <c r="AR24"/>
  <c r="AT24" s="1"/>
  <c r="AQ24"/>
  <c r="AU24" s="1"/>
  <c r="AN24"/>
  <c r="GX24" s="1"/>
  <c r="AM24"/>
  <c r="AO24" s="1"/>
  <c r="AL24"/>
  <c r="GV24" s="1"/>
  <c r="HL24" s="1"/>
  <c r="AK24"/>
  <c r="AJ24"/>
  <c r="HK23"/>
  <c r="HF23"/>
  <c r="GS23"/>
  <c r="GR23"/>
  <c r="GT23" s="1"/>
  <c r="GQ23"/>
  <c r="GU23" s="1"/>
  <c r="GN23"/>
  <c r="GM23"/>
  <c r="GO23" s="1"/>
  <c r="GL23"/>
  <c r="GP23" s="1"/>
  <c r="GI23"/>
  <c r="GH23"/>
  <c r="GJ23" s="1"/>
  <c r="GG23"/>
  <c r="GK23" s="1"/>
  <c r="GD23"/>
  <c r="GC23"/>
  <c r="GE23" s="1"/>
  <c r="GB23"/>
  <c r="GF23" s="1"/>
  <c r="FY23"/>
  <c r="FX23"/>
  <c r="FZ23" s="1"/>
  <c r="FW23"/>
  <c r="GA23" s="1"/>
  <c r="FT23"/>
  <c r="FS23"/>
  <c r="FU23" s="1"/>
  <c r="FR23"/>
  <c r="FV23" s="1"/>
  <c r="FO23"/>
  <c r="FN23"/>
  <c r="FP23" s="1"/>
  <c r="FM23"/>
  <c r="FQ23" s="1"/>
  <c r="FJ23"/>
  <c r="FI23"/>
  <c r="FK23" s="1"/>
  <c r="FH23"/>
  <c r="FL23" s="1"/>
  <c r="FE23"/>
  <c r="FD23"/>
  <c r="FF23" s="1"/>
  <c r="FC23"/>
  <c r="FG23" s="1"/>
  <c r="EZ23"/>
  <c r="EY23"/>
  <c r="FA23" s="1"/>
  <c r="EX23"/>
  <c r="FB23" s="1"/>
  <c r="EU23"/>
  <c r="ET23"/>
  <c r="EV23" s="1"/>
  <c r="ES23"/>
  <c r="EW23" s="1"/>
  <c r="EP23"/>
  <c r="EO23"/>
  <c r="EQ23" s="1"/>
  <c r="EN23"/>
  <c r="ER23" s="1"/>
  <c r="EK23"/>
  <c r="EJ23"/>
  <c r="EL23" s="1"/>
  <c r="EI23"/>
  <c r="EM23" s="1"/>
  <c r="EF23"/>
  <c r="EE23"/>
  <c r="EG23" s="1"/>
  <c r="ED23"/>
  <c r="EH23" s="1"/>
  <c r="EA23"/>
  <c r="DZ23"/>
  <c r="EB23" s="1"/>
  <c r="DY23"/>
  <c r="EC23" s="1"/>
  <c r="DV23"/>
  <c r="DU23"/>
  <c r="DW23" s="1"/>
  <c r="DT23"/>
  <c r="DX23" s="1"/>
  <c r="DQ23"/>
  <c r="DP23"/>
  <c r="DR23" s="1"/>
  <c r="DO23"/>
  <c r="DS23" s="1"/>
  <c r="DL23"/>
  <c r="DK23"/>
  <c r="DM23" s="1"/>
  <c r="DJ23"/>
  <c r="DN23" s="1"/>
  <c r="DG23"/>
  <c r="DF23"/>
  <c r="DH23" s="1"/>
  <c r="DE23"/>
  <c r="DI23" s="1"/>
  <c r="DB23"/>
  <c r="DA23"/>
  <c r="DC23" s="1"/>
  <c r="CZ23"/>
  <c r="DD23" s="1"/>
  <c r="CW23"/>
  <c r="CV23"/>
  <c r="CX23" s="1"/>
  <c r="CU23"/>
  <c r="CY23" s="1"/>
  <c r="CR23"/>
  <c r="CQ23"/>
  <c r="CS23" s="1"/>
  <c r="CP23"/>
  <c r="CT23" s="1"/>
  <c r="CM23"/>
  <c r="CL23"/>
  <c r="CN23" s="1"/>
  <c r="CK23"/>
  <c r="CO23" s="1"/>
  <c r="CH23"/>
  <c r="CG23"/>
  <c r="CI23" s="1"/>
  <c r="CF23"/>
  <c r="CJ23" s="1"/>
  <c r="CC23"/>
  <c r="CB23"/>
  <c r="CD23" s="1"/>
  <c r="CA23"/>
  <c r="CE23" s="1"/>
  <c r="BX23"/>
  <c r="BW23"/>
  <c r="BV23"/>
  <c r="BR23"/>
  <c r="BQ23"/>
  <c r="BS23" s="1"/>
  <c r="BP23"/>
  <c r="BT23" s="1"/>
  <c r="BM23"/>
  <c r="BL23"/>
  <c r="BN23" s="1"/>
  <c r="BK23"/>
  <c r="BO23" s="1"/>
  <c r="BH23"/>
  <c r="BG23"/>
  <c r="BI23" s="1"/>
  <c r="BF23"/>
  <c r="BJ23" s="1"/>
  <c r="BC23"/>
  <c r="BB23"/>
  <c r="BD23" s="1"/>
  <c r="BA23"/>
  <c r="BE23" s="1"/>
  <c r="AX23"/>
  <c r="AW23"/>
  <c r="AY23" s="1"/>
  <c r="AV23"/>
  <c r="AZ23" s="1"/>
  <c r="AS23"/>
  <c r="AR23"/>
  <c r="AT23" s="1"/>
  <c r="AQ23"/>
  <c r="AU23" s="1"/>
  <c r="AN23"/>
  <c r="GX23" s="1"/>
  <c r="AM23"/>
  <c r="GW23" s="1"/>
  <c r="AL23"/>
  <c r="AP23" s="1"/>
  <c r="AK23"/>
  <c r="AJ23"/>
  <c r="HK22"/>
  <c r="HF22"/>
  <c r="GS22"/>
  <c r="GR22"/>
  <c r="GT22" s="1"/>
  <c r="GQ22"/>
  <c r="GU22" s="1"/>
  <c r="GN22"/>
  <c r="GM22"/>
  <c r="GO22" s="1"/>
  <c r="GL22"/>
  <c r="GP22" s="1"/>
  <c r="GI22"/>
  <c r="GH22"/>
  <c r="GJ22" s="1"/>
  <c r="GG22"/>
  <c r="GK22" s="1"/>
  <c r="GD22"/>
  <c r="GC22"/>
  <c r="GE22" s="1"/>
  <c r="GB22"/>
  <c r="GF22" s="1"/>
  <c r="FY22"/>
  <c r="FX22"/>
  <c r="FZ22" s="1"/>
  <c r="FW22"/>
  <c r="GA22" s="1"/>
  <c r="FT22"/>
  <c r="FS22"/>
  <c r="FU22" s="1"/>
  <c r="FR22"/>
  <c r="FV22" s="1"/>
  <c r="FO22"/>
  <c r="FN22"/>
  <c r="FP22" s="1"/>
  <c r="FM22"/>
  <c r="FQ22" s="1"/>
  <c r="FJ22"/>
  <c r="FI22"/>
  <c r="FK22" s="1"/>
  <c r="FH22"/>
  <c r="FL22" s="1"/>
  <c r="FE22"/>
  <c r="FD22"/>
  <c r="FF22" s="1"/>
  <c r="FC22"/>
  <c r="FG22" s="1"/>
  <c r="EZ22"/>
  <c r="EY22"/>
  <c r="FA22" s="1"/>
  <c r="EX22"/>
  <c r="FB22" s="1"/>
  <c r="EU22"/>
  <c r="ET22"/>
  <c r="EV22" s="1"/>
  <c r="ES22"/>
  <c r="EW22" s="1"/>
  <c r="EP22"/>
  <c r="EO22"/>
  <c r="EQ22" s="1"/>
  <c r="EN22"/>
  <c r="ER22" s="1"/>
  <c r="EK22"/>
  <c r="EJ22"/>
  <c r="EL22" s="1"/>
  <c r="EI22"/>
  <c r="EM22" s="1"/>
  <c r="EF22"/>
  <c r="EE22"/>
  <c r="EG22" s="1"/>
  <c r="ED22"/>
  <c r="EH22" s="1"/>
  <c r="EA22"/>
  <c r="DZ22"/>
  <c r="EB22" s="1"/>
  <c r="DY22"/>
  <c r="EC22" s="1"/>
  <c r="DV22"/>
  <c r="DU22"/>
  <c r="DW22" s="1"/>
  <c r="DT22"/>
  <c r="DX22" s="1"/>
  <c r="DQ22"/>
  <c r="DP22"/>
  <c r="DR22" s="1"/>
  <c r="DO22"/>
  <c r="DS22" s="1"/>
  <c r="DL22"/>
  <c r="DK22"/>
  <c r="DM22" s="1"/>
  <c r="DJ22"/>
  <c r="DN22" s="1"/>
  <c r="DG22"/>
  <c r="DF22"/>
  <c r="DH22" s="1"/>
  <c r="DE22"/>
  <c r="DI22" s="1"/>
  <c r="DB22"/>
  <c r="DA22"/>
  <c r="DC22" s="1"/>
  <c r="CZ22"/>
  <c r="DD22" s="1"/>
  <c r="CW22"/>
  <c r="CV22"/>
  <c r="CX22" s="1"/>
  <c r="CU22"/>
  <c r="CY22" s="1"/>
  <c r="CR22"/>
  <c r="CQ22"/>
  <c r="CS22" s="1"/>
  <c r="CP22"/>
  <c r="CT22" s="1"/>
  <c r="CM22"/>
  <c r="CL22"/>
  <c r="CN22" s="1"/>
  <c r="CK22"/>
  <c r="CO22" s="1"/>
  <c r="CH22"/>
  <c r="CG22"/>
  <c r="CI22" s="1"/>
  <c r="CF22"/>
  <c r="CJ22" s="1"/>
  <c r="CC22"/>
  <c r="CB22"/>
  <c r="CD22" s="1"/>
  <c r="CA22"/>
  <c r="CE22" s="1"/>
  <c r="BX22"/>
  <c r="BW22"/>
  <c r="BV22"/>
  <c r="BR22"/>
  <c r="BQ22"/>
  <c r="BS22" s="1"/>
  <c r="BP22"/>
  <c r="BT22" s="1"/>
  <c r="BM22"/>
  <c r="BL22"/>
  <c r="BN22" s="1"/>
  <c r="BK22"/>
  <c r="BO22" s="1"/>
  <c r="BH22"/>
  <c r="BG22"/>
  <c r="BI22" s="1"/>
  <c r="BF22"/>
  <c r="BJ22" s="1"/>
  <c r="BC22"/>
  <c r="BB22"/>
  <c r="BD22" s="1"/>
  <c r="BA22"/>
  <c r="BE22" s="1"/>
  <c r="AX22"/>
  <c r="AW22"/>
  <c r="AY22" s="1"/>
  <c r="AV22"/>
  <c r="AZ22" s="1"/>
  <c r="AS22"/>
  <c r="AR22"/>
  <c r="AT22" s="1"/>
  <c r="AQ22"/>
  <c r="AU22" s="1"/>
  <c r="AN22"/>
  <c r="GX22" s="1"/>
  <c r="AM22"/>
  <c r="AO22" s="1"/>
  <c r="AL22"/>
  <c r="GV22" s="1"/>
  <c r="HL22" s="1"/>
  <c r="AK22"/>
  <c r="AJ22"/>
  <c r="HK21"/>
  <c r="HF21"/>
  <c r="GS21"/>
  <c r="GR21"/>
  <c r="GT21" s="1"/>
  <c r="GQ21"/>
  <c r="GU21" s="1"/>
  <c r="GN21"/>
  <c r="GM21"/>
  <c r="GO21" s="1"/>
  <c r="GL21"/>
  <c r="GP21" s="1"/>
  <c r="GI21"/>
  <c r="GH21"/>
  <c r="GJ21" s="1"/>
  <c r="GG21"/>
  <c r="GK21" s="1"/>
  <c r="GD21"/>
  <c r="GC21"/>
  <c r="GE21" s="1"/>
  <c r="GB21"/>
  <c r="GF21" s="1"/>
  <c r="FY21"/>
  <c r="FX21"/>
  <c r="FZ21" s="1"/>
  <c r="FW21"/>
  <c r="GA21" s="1"/>
  <c r="FT21"/>
  <c r="FS21"/>
  <c r="FU21" s="1"/>
  <c r="FR21"/>
  <c r="FV21" s="1"/>
  <c r="FO21"/>
  <c r="FN21"/>
  <c r="FP21" s="1"/>
  <c r="FM21"/>
  <c r="FQ21" s="1"/>
  <c r="FJ21"/>
  <c r="FI21"/>
  <c r="FK21" s="1"/>
  <c r="FH21"/>
  <c r="FL21" s="1"/>
  <c r="FE21"/>
  <c r="FD21"/>
  <c r="FF21" s="1"/>
  <c r="FC21"/>
  <c r="FG21" s="1"/>
  <c r="EZ21"/>
  <c r="EY21"/>
  <c r="FA21" s="1"/>
  <c r="EX21"/>
  <c r="FB21" s="1"/>
  <c r="EU21"/>
  <c r="ET21"/>
  <c r="EV21" s="1"/>
  <c r="ES21"/>
  <c r="EW21" s="1"/>
  <c r="EP21"/>
  <c r="EO21"/>
  <c r="EQ21" s="1"/>
  <c r="EN21"/>
  <c r="ER21" s="1"/>
  <c r="EK21"/>
  <c r="EJ21"/>
  <c r="EL21" s="1"/>
  <c r="EI21"/>
  <c r="EM21" s="1"/>
  <c r="EF21"/>
  <c r="EE21"/>
  <c r="EG21" s="1"/>
  <c r="ED21"/>
  <c r="EH21" s="1"/>
  <c r="EA21"/>
  <c r="DZ21"/>
  <c r="EB21" s="1"/>
  <c r="DY21"/>
  <c r="EC21" s="1"/>
  <c r="DV21"/>
  <c r="DU21"/>
  <c r="DW21" s="1"/>
  <c r="DT21"/>
  <c r="DX21" s="1"/>
  <c r="DQ21"/>
  <c r="DP21"/>
  <c r="DR21" s="1"/>
  <c r="DO21"/>
  <c r="DS21" s="1"/>
  <c r="DL21"/>
  <c r="DK21"/>
  <c r="DM21" s="1"/>
  <c r="DJ21"/>
  <c r="DN21" s="1"/>
  <c r="DG21"/>
  <c r="DF21"/>
  <c r="DH21" s="1"/>
  <c r="DE21"/>
  <c r="DI21" s="1"/>
  <c r="DB21"/>
  <c r="DA21"/>
  <c r="DC21" s="1"/>
  <c r="CZ21"/>
  <c r="DD21" s="1"/>
  <c r="CW21"/>
  <c r="CV21"/>
  <c r="CX21" s="1"/>
  <c r="CU21"/>
  <c r="CY21" s="1"/>
  <c r="CR21"/>
  <c r="CQ21"/>
  <c r="CS21" s="1"/>
  <c r="CP21"/>
  <c r="CT21" s="1"/>
  <c r="CM21"/>
  <c r="CL21"/>
  <c r="CN21" s="1"/>
  <c r="CK21"/>
  <c r="CO21" s="1"/>
  <c r="CH21"/>
  <c r="CG21"/>
  <c r="CI21" s="1"/>
  <c r="CF21"/>
  <c r="CJ21" s="1"/>
  <c r="CC21"/>
  <c r="CB21"/>
  <c r="CD21" s="1"/>
  <c r="CA21"/>
  <c r="CE21" s="1"/>
  <c r="BX21"/>
  <c r="BW21"/>
  <c r="BV21"/>
  <c r="BR21"/>
  <c r="BQ21"/>
  <c r="BS21" s="1"/>
  <c r="BP21"/>
  <c r="BT21" s="1"/>
  <c r="BM21"/>
  <c r="BL21"/>
  <c r="BN21" s="1"/>
  <c r="BK21"/>
  <c r="BO21" s="1"/>
  <c r="BH21"/>
  <c r="BG21"/>
  <c r="BI21" s="1"/>
  <c r="BF21"/>
  <c r="BJ21" s="1"/>
  <c r="BC21"/>
  <c r="BB21"/>
  <c r="BD21" s="1"/>
  <c r="BA21"/>
  <c r="BE21" s="1"/>
  <c r="AX21"/>
  <c r="AW21"/>
  <c r="AY21" s="1"/>
  <c r="AV21"/>
  <c r="AZ21" s="1"/>
  <c r="AS21"/>
  <c r="AR21"/>
  <c r="AT21" s="1"/>
  <c r="AQ21"/>
  <c r="AU21" s="1"/>
  <c r="AN21"/>
  <c r="GX21" s="1"/>
  <c r="AM21"/>
  <c r="GW21" s="1"/>
  <c r="AL21"/>
  <c r="AP21" s="1"/>
  <c r="AK21"/>
  <c r="AJ21"/>
  <c r="HK20"/>
  <c r="HF20"/>
  <c r="GS20"/>
  <c r="GR20"/>
  <c r="GT20" s="1"/>
  <c r="GQ20"/>
  <c r="GU20" s="1"/>
  <c r="GN20"/>
  <c r="GM20"/>
  <c r="GO20" s="1"/>
  <c r="GL20"/>
  <c r="GP20" s="1"/>
  <c r="GI20"/>
  <c r="GH20"/>
  <c r="GJ20" s="1"/>
  <c r="GG20"/>
  <c r="GK20" s="1"/>
  <c r="GD20"/>
  <c r="GC20"/>
  <c r="GE20" s="1"/>
  <c r="GB20"/>
  <c r="GF20" s="1"/>
  <c r="FY20"/>
  <c r="FX20"/>
  <c r="FZ20" s="1"/>
  <c r="FW20"/>
  <c r="GA20" s="1"/>
  <c r="FT20"/>
  <c r="FS20"/>
  <c r="FU20" s="1"/>
  <c r="FR20"/>
  <c r="FV20" s="1"/>
  <c r="FO20"/>
  <c r="FN20"/>
  <c r="FP20" s="1"/>
  <c r="FM20"/>
  <c r="FQ20" s="1"/>
  <c r="FJ20"/>
  <c r="FI20"/>
  <c r="FK20" s="1"/>
  <c r="FH20"/>
  <c r="FL20" s="1"/>
  <c r="FE20"/>
  <c r="FD20"/>
  <c r="FF20" s="1"/>
  <c r="FC20"/>
  <c r="FG20" s="1"/>
  <c r="EZ20"/>
  <c r="EY20"/>
  <c r="FA20" s="1"/>
  <c r="EX20"/>
  <c r="FB20" s="1"/>
  <c r="EU20"/>
  <c r="ET20"/>
  <c r="EV20" s="1"/>
  <c r="ES20"/>
  <c r="EW20" s="1"/>
  <c r="EP20"/>
  <c r="EO20"/>
  <c r="EQ20" s="1"/>
  <c r="EN20"/>
  <c r="ER20" s="1"/>
  <c r="EK20"/>
  <c r="EJ20"/>
  <c r="EL20" s="1"/>
  <c r="EI20"/>
  <c r="EM20" s="1"/>
  <c r="EF20"/>
  <c r="EE20"/>
  <c r="EG20" s="1"/>
  <c r="ED20"/>
  <c r="EH20" s="1"/>
  <c r="EA20"/>
  <c r="DZ20"/>
  <c r="EB20" s="1"/>
  <c r="DY20"/>
  <c r="EC20" s="1"/>
  <c r="DV20"/>
  <c r="DU20"/>
  <c r="DW20" s="1"/>
  <c r="DT20"/>
  <c r="DX20" s="1"/>
  <c r="DQ20"/>
  <c r="DP20"/>
  <c r="DR20" s="1"/>
  <c r="DO20"/>
  <c r="DS20" s="1"/>
  <c r="DL20"/>
  <c r="DK20"/>
  <c r="DM20" s="1"/>
  <c r="DJ20"/>
  <c r="DN20" s="1"/>
  <c r="DG20"/>
  <c r="DF20"/>
  <c r="DH20" s="1"/>
  <c r="DE20"/>
  <c r="DI20" s="1"/>
  <c r="DB20"/>
  <c r="DA20"/>
  <c r="DC20" s="1"/>
  <c r="CZ20"/>
  <c r="DD20" s="1"/>
  <c r="CW20"/>
  <c r="CV20"/>
  <c r="CX20" s="1"/>
  <c r="CU20"/>
  <c r="CY20" s="1"/>
  <c r="CR20"/>
  <c r="CQ20"/>
  <c r="CS20" s="1"/>
  <c r="CP20"/>
  <c r="CT20" s="1"/>
  <c r="CM20"/>
  <c r="CL20"/>
  <c r="CN20" s="1"/>
  <c r="CK20"/>
  <c r="CO20" s="1"/>
  <c r="CH20"/>
  <c r="CG20"/>
  <c r="CI20" s="1"/>
  <c r="CF20"/>
  <c r="CJ20" s="1"/>
  <c r="CC20"/>
  <c r="CB20"/>
  <c r="CD20" s="1"/>
  <c r="CA20"/>
  <c r="CE20" s="1"/>
  <c r="BX20"/>
  <c r="BW20"/>
  <c r="BV20"/>
  <c r="BR20"/>
  <c r="BQ20"/>
  <c r="BS20" s="1"/>
  <c r="BP20"/>
  <c r="BT20" s="1"/>
  <c r="BM20"/>
  <c r="BL20"/>
  <c r="BN20" s="1"/>
  <c r="BK20"/>
  <c r="BO20" s="1"/>
  <c r="BH20"/>
  <c r="BG20"/>
  <c r="BI20" s="1"/>
  <c r="BF20"/>
  <c r="BJ20" s="1"/>
  <c r="BC20"/>
  <c r="BB20"/>
  <c r="BD20" s="1"/>
  <c r="BA20"/>
  <c r="BE20" s="1"/>
  <c r="AX20"/>
  <c r="AW20"/>
  <c r="AY20" s="1"/>
  <c r="AV20"/>
  <c r="AZ20" s="1"/>
  <c r="AS20"/>
  <c r="AR20"/>
  <c r="AT20" s="1"/>
  <c r="AQ20"/>
  <c r="AU20" s="1"/>
  <c r="AN20"/>
  <c r="GX20" s="1"/>
  <c r="AM20"/>
  <c r="AO20" s="1"/>
  <c r="AL20"/>
  <c r="GV20" s="1"/>
  <c r="HL20" s="1"/>
  <c r="AK20"/>
  <c r="AJ20"/>
  <c r="HK19"/>
  <c r="HF19"/>
  <c r="GS19"/>
  <c r="GR19"/>
  <c r="GT19" s="1"/>
  <c r="GQ19"/>
  <c r="GU19" s="1"/>
  <c r="GN19"/>
  <c r="GM19"/>
  <c r="GO19" s="1"/>
  <c r="GL19"/>
  <c r="GP19" s="1"/>
  <c r="GI19"/>
  <c r="GH19"/>
  <c r="GJ19" s="1"/>
  <c r="GG19"/>
  <c r="GK19" s="1"/>
  <c r="GD19"/>
  <c r="GC19"/>
  <c r="GE19" s="1"/>
  <c r="GB19"/>
  <c r="GF19" s="1"/>
  <c r="FY19"/>
  <c r="FX19"/>
  <c r="FZ19" s="1"/>
  <c r="FW19"/>
  <c r="GA19" s="1"/>
  <c r="FT19"/>
  <c r="FS19"/>
  <c r="FU19" s="1"/>
  <c r="FR19"/>
  <c r="FV19" s="1"/>
  <c r="FO19"/>
  <c r="FN19"/>
  <c r="FP19" s="1"/>
  <c r="FM19"/>
  <c r="FQ19" s="1"/>
  <c r="FJ19"/>
  <c r="FI19"/>
  <c r="FK19" s="1"/>
  <c r="FH19"/>
  <c r="FL19" s="1"/>
  <c r="FE19"/>
  <c r="FD19"/>
  <c r="FF19" s="1"/>
  <c r="FC19"/>
  <c r="FG19" s="1"/>
  <c r="EZ19"/>
  <c r="EY19"/>
  <c r="FA19" s="1"/>
  <c r="EX19"/>
  <c r="FB19" s="1"/>
  <c r="EU19"/>
  <c r="ET19"/>
  <c r="EV19" s="1"/>
  <c r="ES19"/>
  <c r="EW19" s="1"/>
  <c r="EP19"/>
  <c r="EO19"/>
  <c r="EQ19" s="1"/>
  <c r="EN19"/>
  <c r="ER19" s="1"/>
  <c r="EK19"/>
  <c r="EJ19"/>
  <c r="EL19" s="1"/>
  <c r="EI19"/>
  <c r="EM19" s="1"/>
  <c r="EF19"/>
  <c r="EE19"/>
  <c r="EG19" s="1"/>
  <c r="ED19"/>
  <c r="EH19" s="1"/>
  <c r="EA19"/>
  <c r="DZ19"/>
  <c r="EB19" s="1"/>
  <c r="DY19"/>
  <c r="EC19" s="1"/>
  <c r="DV19"/>
  <c r="DU19"/>
  <c r="DW19" s="1"/>
  <c r="DT19"/>
  <c r="DX19" s="1"/>
  <c r="DQ19"/>
  <c r="DP19"/>
  <c r="DR19" s="1"/>
  <c r="DO19"/>
  <c r="DS19" s="1"/>
  <c r="DL19"/>
  <c r="DK19"/>
  <c r="DM19" s="1"/>
  <c r="DJ19"/>
  <c r="DN19" s="1"/>
  <c r="DG19"/>
  <c r="DF19"/>
  <c r="DH19" s="1"/>
  <c r="DE19"/>
  <c r="DI19" s="1"/>
  <c r="DB19"/>
  <c r="DA19"/>
  <c r="DC19" s="1"/>
  <c r="CZ19"/>
  <c r="DD19" s="1"/>
  <c r="CW19"/>
  <c r="CV19"/>
  <c r="CX19" s="1"/>
  <c r="CU19"/>
  <c r="CY19" s="1"/>
  <c r="CR19"/>
  <c r="CQ19"/>
  <c r="CS19" s="1"/>
  <c r="CP19"/>
  <c r="CT19" s="1"/>
  <c r="CM19"/>
  <c r="CL19"/>
  <c r="CN19" s="1"/>
  <c r="CK19"/>
  <c r="CO19" s="1"/>
  <c r="CH19"/>
  <c r="CG19"/>
  <c r="CI19" s="1"/>
  <c r="CF19"/>
  <c r="CJ19" s="1"/>
  <c r="CC19"/>
  <c r="CB19"/>
  <c r="CD19" s="1"/>
  <c r="CA19"/>
  <c r="CE19" s="1"/>
  <c r="BX19"/>
  <c r="BW19"/>
  <c r="BV19"/>
  <c r="BR19"/>
  <c r="BQ19"/>
  <c r="BS19" s="1"/>
  <c r="BP19"/>
  <c r="BT19" s="1"/>
  <c r="BM19"/>
  <c r="BL19"/>
  <c r="BN19" s="1"/>
  <c r="BK19"/>
  <c r="BO19" s="1"/>
  <c r="BH19"/>
  <c r="BG19"/>
  <c r="BI19" s="1"/>
  <c r="BF19"/>
  <c r="BJ19" s="1"/>
  <c r="BC19"/>
  <c r="BB19"/>
  <c r="BD19" s="1"/>
  <c r="BA19"/>
  <c r="BE19" s="1"/>
  <c r="AX19"/>
  <c r="AW19"/>
  <c r="AY19" s="1"/>
  <c r="AV19"/>
  <c r="AZ19" s="1"/>
  <c r="AS19"/>
  <c r="AR19"/>
  <c r="AT19" s="1"/>
  <c r="AQ19"/>
  <c r="AU19" s="1"/>
  <c r="AN19"/>
  <c r="GX19" s="1"/>
  <c r="AM19"/>
  <c r="GW19" s="1"/>
  <c r="AL19"/>
  <c r="AP19" s="1"/>
  <c r="AK19"/>
  <c r="AJ19"/>
  <c r="HK18"/>
  <c r="HF18"/>
  <c r="GS18"/>
  <c r="GR18"/>
  <c r="GT18" s="1"/>
  <c r="GQ18"/>
  <c r="GU18" s="1"/>
  <c r="GN18"/>
  <c r="GM18"/>
  <c r="GO18" s="1"/>
  <c r="GL18"/>
  <c r="GP18" s="1"/>
  <c r="GI18"/>
  <c r="GH18"/>
  <c r="GJ18" s="1"/>
  <c r="GG18"/>
  <c r="GK18" s="1"/>
  <c r="GD18"/>
  <c r="GC18"/>
  <c r="GE18" s="1"/>
  <c r="GB18"/>
  <c r="GF18" s="1"/>
  <c r="FY18"/>
  <c r="FX18"/>
  <c r="FZ18" s="1"/>
  <c r="FW18"/>
  <c r="GA18" s="1"/>
  <c r="FT18"/>
  <c r="FS18"/>
  <c r="FU18" s="1"/>
  <c r="FR18"/>
  <c r="FV18" s="1"/>
  <c r="FO18"/>
  <c r="FN18"/>
  <c r="FP18" s="1"/>
  <c r="FM18"/>
  <c r="FQ18" s="1"/>
  <c r="FJ18"/>
  <c r="FI18"/>
  <c r="FK18" s="1"/>
  <c r="FH18"/>
  <c r="FL18" s="1"/>
  <c r="FE18"/>
  <c r="FD18"/>
  <c r="FF18" s="1"/>
  <c r="FC18"/>
  <c r="FG18" s="1"/>
  <c r="EZ18"/>
  <c r="EY18"/>
  <c r="FA18" s="1"/>
  <c r="EX18"/>
  <c r="FB18" s="1"/>
  <c r="EU18"/>
  <c r="ET18"/>
  <c r="EV18" s="1"/>
  <c r="ES18"/>
  <c r="EW18" s="1"/>
  <c r="EP18"/>
  <c r="EO18"/>
  <c r="EQ18" s="1"/>
  <c r="EN18"/>
  <c r="ER18" s="1"/>
  <c r="EK18"/>
  <c r="EJ18"/>
  <c r="EL18" s="1"/>
  <c r="EI18"/>
  <c r="EM18" s="1"/>
  <c r="EF18"/>
  <c r="EE18"/>
  <c r="EG18" s="1"/>
  <c r="ED18"/>
  <c r="EH18" s="1"/>
  <c r="EA18"/>
  <c r="DZ18"/>
  <c r="EB18" s="1"/>
  <c r="DY18"/>
  <c r="EC18" s="1"/>
  <c r="DV18"/>
  <c r="DU18"/>
  <c r="DW18" s="1"/>
  <c r="DT18"/>
  <c r="DX18" s="1"/>
  <c r="DQ18"/>
  <c r="DP18"/>
  <c r="DR18" s="1"/>
  <c r="DO18"/>
  <c r="DS18" s="1"/>
  <c r="DL18"/>
  <c r="DK18"/>
  <c r="DM18" s="1"/>
  <c r="DJ18"/>
  <c r="DN18" s="1"/>
  <c r="DG18"/>
  <c r="DF18"/>
  <c r="DH18" s="1"/>
  <c r="DE18"/>
  <c r="DI18" s="1"/>
  <c r="DB18"/>
  <c r="DA18"/>
  <c r="DC18" s="1"/>
  <c r="CZ18"/>
  <c r="DD18" s="1"/>
  <c r="CW18"/>
  <c r="CV18"/>
  <c r="CX18" s="1"/>
  <c r="CU18"/>
  <c r="CY18" s="1"/>
  <c r="CR18"/>
  <c r="CQ18"/>
  <c r="CS18" s="1"/>
  <c r="CP18"/>
  <c r="CT18" s="1"/>
  <c r="CM18"/>
  <c r="CL18"/>
  <c r="CN18" s="1"/>
  <c r="CK18"/>
  <c r="CO18" s="1"/>
  <c r="CH18"/>
  <c r="CG18"/>
  <c r="CI18" s="1"/>
  <c r="CF18"/>
  <c r="CJ18" s="1"/>
  <c r="CC18"/>
  <c r="CB18"/>
  <c r="CD18" s="1"/>
  <c r="CA18"/>
  <c r="CE18" s="1"/>
  <c r="BX18"/>
  <c r="BW18"/>
  <c r="BV18"/>
  <c r="BR18"/>
  <c r="BQ18"/>
  <c r="BS18" s="1"/>
  <c r="BP18"/>
  <c r="BT18" s="1"/>
  <c r="BM18"/>
  <c r="BL18"/>
  <c r="BN18" s="1"/>
  <c r="BK18"/>
  <c r="BO18" s="1"/>
  <c r="BH18"/>
  <c r="BG18"/>
  <c r="BI18" s="1"/>
  <c r="BF18"/>
  <c r="BJ18" s="1"/>
  <c r="BC18"/>
  <c r="BB18"/>
  <c r="BD18" s="1"/>
  <c r="BA18"/>
  <c r="BE18" s="1"/>
  <c r="AX18"/>
  <c r="AW18"/>
  <c r="AY18" s="1"/>
  <c r="AV18"/>
  <c r="AZ18" s="1"/>
  <c r="AS18"/>
  <c r="AR18"/>
  <c r="AT18" s="1"/>
  <c r="AQ18"/>
  <c r="AU18" s="1"/>
  <c r="AN18"/>
  <c r="GX18" s="1"/>
  <c r="AM18"/>
  <c r="AO18" s="1"/>
  <c r="AL18"/>
  <c r="GV18" s="1"/>
  <c r="HL18" s="1"/>
  <c r="AK18"/>
  <c r="AJ18"/>
  <c r="HK17"/>
  <c r="HF17"/>
  <c r="GS17"/>
  <c r="GR17"/>
  <c r="GT17" s="1"/>
  <c r="GQ17"/>
  <c r="GU17" s="1"/>
  <c r="GN17"/>
  <c r="GM17"/>
  <c r="GO17" s="1"/>
  <c r="GL17"/>
  <c r="GP17" s="1"/>
  <c r="GI17"/>
  <c r="GH17"/>
  <c r="GJ17" s="1"/>
  <c r="GG17"/>
  <c r="GK17" s="1"/>
  <c r="GD17"/>
  <c r="GC17"/>
  <c r="GE17" s="1"/>
  <c r="GB17"/>
  <c r="GF17" s="1"/>
  <c r="FY17"/>
  <c r="FX17"/>
  <c r="FZ17" s="1"/>
  <c r="FW17"/>
  <c r="GA17" s="1"/>
  <c r="FT17"/>
  <c r="FS17"/>
  <c r="FU17" s="1"/>
  <c r="FR17"/>
  <c r="FV17" s="1"/>
  <c r="FO17"/>
  <c r="FN17"/>
  <c r="FP17" s="1"/>
  <c r="FM17"/>
  <c r="FQ17" s="1"/>
  <c r="FJ17"/>
  <c r="FI17"/>
  <c r="FK17" s="1"/>
  <c r="FH17"/>
  <c r="FL17" s="1"/>
  <c r="FE17"/>
  <c r="FD17"/>
  <c r="FF17" s="1"/>
  <c r="FC17"/>
  <c r="FG17" s="1"/>
  <c r="EZ17"/>
  <c r="EY17"/>
  <c r="FA17" s="1"/>
  <c r="EX17"/>
  <c r="FB17" s="1"/>
  <c r="EU17"/>
  <c r="ET17"/>
  <c r="EV17" s="1"/>
  <c r="ES17"/>
  <c r="EW17" s="1"/>
  <c r="EP17"/>
  <c r="EO17"/>
  <c r="EQ17" s="1"/>
  <c r="EN17"/>
  <c r="ER17" s="1"/>
  <c r="EK17"/>
  <c r="EJ17"/>
  <c r="EL17" s="1"/>
  <c r="EI17"/>
  <c r="EM17" s="1"/>
  <c r="EF17"/>
  <c r="EE17"/>
  <c r="EG17" s="1"/>
  <c r="ED17"/>
  <c r="EH17" s="1"/>
  <c r="EA17"/>
  <c r="DZ17"/>
  <c r="EB17" s="1"/>
  <c r="DY17"/>
  <c r="EC17" s="1"/>
  <c r="DV17"/>
  <c r="DU17"/>
  <c r="DW17" s="1"/>
  <c r="DT17"/>
  <c r="DX17" s="1"/>
  <c r="DQ17"/>
  <c r="DP17"/>
  <c r="DR17" s="1"/>
  <c r="DO17"/>
  <c r="DS17" s="1"/>
  <c r="DL17"/>
  <c r="DK17"/>
  <c r="DM17" s="1"/>
  <c r="DJ17"/>
  <c r="DN17" s="1"/>
  <c r="DG17"/>
  <c r="DF17"/>
  <c r="DH17" s="1"/>
  <c r="DE17"/>
  <c r="DI17" s="1"/>
  <c r="DB17"/>
  <c r="DA17"/>
  <c r="DC17" s="1"/>
  <c r="CZ17"/>
  <c r="DD17" s="1"/>
  <c r="CW17"/>
  <c r="CV17"/>
  <c r="CX17" s="1"/>
  <c r="CU17"/>
  <c r="CY17" s="1"/>
  <c r="CR17"/>
  <c r="CQ17"/>
  <c r="CS17" s="1"/>
  <c r="CP17"/>
  <c r="CT17" s="1"/>
  <c r="CM17"/>
  <c r="CL17"/>
  <c r="CN17" s="1"/>
  <c r="CK17"/>
  <c r="CO17" s="1"/>
  <c r="CH17"/>
  <c r="CG17"/>
  <c r="CI17" s="1"/>
  <c r="CF17"/>
  <c r="CJ17" s="1"/>
  <c r="CC17"/>
  <c r="CB17"/>
  <c r="CD17" s="1"/>
  <c r="CA17"/>
  <c r="CE17" s="1"/>
  <c r="BX17"/>
  <c r="BW17"/>
  <c r="BV17"/>
  <c r="BR17"/>
  <c r="BQ17"/>
  <c r="BS17" s="1"/>
  <c r="BP17"/>
  <c r="BT17" s="1"/>
  <c r="BM17"/>
  <c r="BL17"/>
  <c r="BN17" s="1"/>
  <c r="BK17"/>
  <c r="BO17" s="1"/>
  <c r="BH17"/>
  <c r="BG17"/>
  <c r="BI17" s="1"/>
  <c r="BF17"/>
  <c r="BJ17" s="1"/>
  <c r="BC17"/>
  <c r="BB17"/>
  <c r="BD17" s="1"/>
  <c r="BA17"/>
  <c r="BE17" s="1"/>
  <c r="AX17"/>
  <c r="AW17"/>
  <c r="AY17" s="1"/>
  <c r="AV17"/>
  <c r="AZ17" s="1"/>
  <c r="AS17"/>
  <c r="AR17"/>
  <c r="AT17" s="1"/>
  <c r="AQ17"/>
  <c r="AU17" s="1"/>
  <c r="AN17"/>
  <c r="GX17" s="1"/>
  <c r="AM17"/>
  <c r="GW17" s="1"/>
  <c r="AL17"/>
  <c r="AP17" s="1"/>
  <c r="AK17"/>
  <c r="AJ17"/>
  <c r="HK16"/>
  <c r="HF16"/>
  <c r="GS16"/>
  <c r="GR16"/>
  <c r="GT16" s="1"/>
  <c r="GQ16"/>
  <c r="GU16" s="1"/>
  <c r="GN16"/>
  <c r="GM16"/>
  <c r="GO16" s="1"/>
  <c r="GL16"/>
  <c r="GP16" s="1"/>
  <c r="GI16"/>
  <c r="GH16"/>
  <c r="GJ16" s="1"/>
  <c r="GG16"/>
  <c r="GK16" s="1"/>
  <c r="GD16"/>
  <c r="GC16"/>
  <c r="GE16" s="1"/>
  <c r="GB16"/>
  <c r="GF16" s="1"/>
  <c r="FY16"/>
  <c r="FX16"/>
  <c r="FZ16" s="1"/>
  <c r="FW16"/>
  <c r="GA16" s="1"/>
  <c r="FT16"/>
  <c r="FS16"/>
  <c r="FU16" s="1"/>
  <c r="FR16"/>
  <c r="FV16" s="1"/>
  <c r="FO16"/>
  <c r="FN16"/>
  <c r="FP16" s="1"/>
  <c r="FM16"/>
  <c r="FQ16" s="1"/>
  <c r="FJ16"/>
  <c r="FI16"/>
  <c r="FK16" s="1"/>
  <c r="FH16"/>
  <c r="FL16" s="1"/>
  <c r="FE16"/>
  <c r="FD16"/>
  <c r="FF16" s="1"/>
  <c r="FC16"/>
  <c r="FG16" s="1"/>
  <c r="EZ16"/>
  <c r="EY16"/>
  <c r="FA16" s="1"/>
  <c r="EX16"/>
  <c r="FB16" s="1"/>
  <c r="EU16"/>
  <c r="ET16"/>
  <c r="EV16" s="1"/>
  <c r="ES16"/>
  <c r="EW16" s="1"/>
  <c r="EP16"/>
  <c r="EO16"/>
  <c r="EQ16" s="1"/>
  <c r="EN16"/>
  <c r="ER16" s="1"/>
  <c r="EK16"/>
  <c r="EJ16"/>
  <c r="EL16" s="1"/>
  <c r="EI16"/>
  <c r="EM16" s="1"/>
  <c r="EF16"/>
  <c r="EE16"/>
  <c r="EG16" s="1"/>
  <c r="ED16"/>
  <c r="EH16" s="1"/>
  <c r="EA16"/>
  <c r="DZ16"/>
  <c r="EB16" s="1"/>
  <c r="DY16"/>
  <c r="EC16" s="1"/>
  <c r="DV16"/>
  <c r="DU16"/>
  <c r="DW16" s="1"/>
  <c r="DT16"/>
  <c r="DX16" s="1"/>
  <c r="DQ16"/>
  <c r="DP16"/>
  <c r="DR16" s="1"/>
  <c r="DO16"/>
  <c r="DS16" s="1"/>
  <c r="DL16"/>
  <c r="DK16"/>
  <c r="DM16" s="1"/>
  <c r="DJ16"/>
  <c r="DN16" s="1"/>
  <c r="DG16"/>
  <c r="DF16"/>
  <c r="DH16" s="1"/>
  <c r="DE16"/>
  <c r="DI16" s="1"/>
  <c r="DB16"/>
  <c r="DA16"/>
  <c r="DC16" s="1"/>
  <c r="CZ16"/>
  <c r="DD16" s="1"/>
  <c r="CW16"/>
  <c r="CV16"/>
  <c r="CX16" s="1"/>
  <c r="CU16"/>
  <c r="CY16" s="1"/>
  <c r="CR16"/>
  <c r="CQ16"/>
  <c r="CS16" s="1"/>
  <c r="CP16"/>
  <c r="CT16" s="1"/>
  <c r="CM16"/>
  <c r="CL16"/>
  <c r="CN16" s="1"/>
  <c r="CK16"/>
  <c r="CO16" s="1"/>
  <c r="CH16"/>
  <c r="CG16"/>
  <c r="CI16" s="1"/>
  <c r="CF16"/>
  <c r="CJ16" s="1"/>
  <c r="CC16"/>
  <c r="CB16"/>
  <c r="CD16" s="1"/>
  <c r="CA16"/>
  <c r="CE16" s="1"/>
  <c r="BX16"/>
  <c r="BW16"/>
  <c r="BV16"/>
  <c r="BR16"/>
  <c r="BQ16"/>
  <c r="BS16" s="1"/>
  <c r="BP16"/>
  <c r="BT16" s="1"/>
  <c r="BM16"/>
  <c r="BL16"/>
  <c r="BN16" s="1"/>
  <c r="BK16"/>
  <c r="BO16" s="1"/>
  <c r="BH16"/>
  <c r="BG16"/>
  <c r="BI16" s="1"/>
  <c r="BF16"/>
  <c r="BJ16" s="1"/>
  <c r="BC16"/>
  <c r="BB16"/>
  <c r="BD16" s="1"/>
  <c r="BA16"/>
  <c r="BE16" s="1"/>
  <c r="AX16"/>
  <c r="AW16"/>
  <c r="AY16" s="1"/>
  <c r="AV16"/>
  <c r="AZ16" s="1"/>
  <c r="AS16"/>
  <c r="AR16"/>
  <c r="AT16" s="1"/>
  <c r="AQ16"/>
  <c r="AU16" s="1"/>
  <c r="AN16"/>
  <c r="GX16" s="1"/>
  <c r="AM16"/>
  <c r="AO16" s="1"/>
  <c r="AL16"/>
  <c r="GV16" s="1"/>
  <c r="HL16" s="1"/>
  <c r="AK16"/>
  <c r="AJ16"/>
  <c r="HK15"/>
  <c r="HF15"/>
  <c r="GS15"/>
  <c r="GR15"/>
  <c r="GT15" s="1"/>
  <c r="GQ15"/>
  <c r="GU15" s="1"/>
  <c r="GN15"/>
  <c r="GM15"/>
  <c r="GO15" s="1"/>
  <c r="GL15"/>
  <c r="GP15" s="1"/>
  <c r="GI15"/>
  <c r="GH15"/>
  <c r="GJ15" s="1"/>
  <c r="GG15"/>
  <c r="GK15" s="1"/>
  <c r="GD15"/>
  <c r="GC15"/>
  <c r="GE15" s="1"/>
  <c r="GB15"/>
  <c r="GF15" s="1"/>
  <c r="FY15"/>
  <c r="FX15"/>
  <c r="FZ15" s="1"/>
  <c r="FW15"/>
  <c r="GA15" s="1"/>
  <c r="FT15"/>
  <c r="FS15"/>
  <c r="FU15" s="1"/>
  <c r="FR15"/>
  <c r="FV15" s="1"/>
  <c r="FO15"/>
  <c r="FN15"/>
  <c r="FP15" s="1"/>
  <c r="FM15"/>
  <c r="FQ15" s="1"/>
  <c r="FJ15"/>
  <c r="FI15"/>
  <c r="FK15" s="1"/>
  <c r="FH15"/>
  <c r="FL15" s="1"/>
  <c r="FE15"/>
  <c r="FD15"/>
  <c r="FF15" s="1"/>
  <c r="FC15"/>
  <c r="FG15" s="1"/>
  <c r="EZ15"/>
  <c r="EY15"/>
  <c r="FA15" s="1"/>
  <c r="EX15"/>
  <c r="FB15" s="1"/>
  <c r="EU15"/>
  <c r="ET15"/>
  <c r="EV15" s="1"/>
  <c r="ES15"/>
  <c r="EW15" s="1"/>
  <c r="EP15"/>
  <c r="EO15"/>
  <c r="EQ15" s="1"/>
  <c r="EN15"/>
  <c r="ER15" s="1"/>
  <c r="EK15"/>
  <c r="EJ15"/>
  <c r="EL15" s="1"/>
  <c r="EI15"/>
  <c r="EM15" s="1"/>
  <c r="EF15"/>
  <c r="EE15"/>
  <c r="EG15" s="1"/>
  <c r="ED15"/>
  <c r="EH15" s="1"/>
  <c r="EA15"/>
  <c r="DZ15"/>
  <c r="EB15" s="1"/>
  <c r="DY15"/>
  <c r="EC15" s="1"/>
  <c r="DV15"/>
  <c r="DU15"/>
  <c r="DW15" s="1"/>
  <c r="DT15"/>
  <c r="DX15" s="1"/>
  <c r="DQ15"/>
  <c r="DP15"/>
  <c r="DR15" s="1"/>
  <c r="DO15"/>
  <c r="DS15" s="1"/>
  <c r="DL15"/>
  <c r="DK15"/>
  <c r="DM15" s="1"/>
  <c r="DJ15"/>
  <c r="DN15" s="1"/>
  <c r="DG15"/>
  <c r="DF15"/>
  <c r="DH15" s="1"/>
  <c r="DE15"/>
  <c r="DI15" s="1"/>
  <c r="DB15"/>
  <c r="DA15"/>
  <c r="DC15" s="1"/>
  <c r="CZ15"/>
  <c r="DD15" s="1"/>
  <c r="CW15"/>
  <c r="CV15"/>
  <c r="CX15" s="1"/>
  <c r="CU15"/>
  <c r="CY15" s="1"/>
  <c r="CR15"/>
  <c r="CQ15"/>
  <c r="CS15" s="1"/>
  <c r="CP15"/>
  <c r="CT15" s="1"/>
  <c r="CM15"/>
  <c r="CL15"/>
  <c r="CN15" s="1"/>
  <c r="CK15"/>
  <c r="CO15" s="1"/>
  <c r="CH15"/>
  <c r="CG15"/>
  <c r="CI15" s="1"/>
  <c r="CF15"/>
  <c r="CJ15" s="1"/>
  <c r="CC15"/>
  <c r="CB15"/>
  <c r="CD15" s="1"/>
  <c r="CA15"/>
  <c r="CE15" s="1"/>
  <c r="BX15"/>
  <c r="BW15"/>
  <c r="BV15"/>
  <c r="BR15"/>
  <c r="BQ15"/>
  <c r="BS15" s="1"/>
  <c r="BP15"/>
  <c r="BT15" s="1"/>
  <c r="BM15"/>
  <c r="BL15"/>
  <c r="BN15" s="1"/>
  <c r="BK15"/>
  <c r="BO15" s="1"/>
  <c r="BH15"/>
  <c r="BG15"/>
  <c r="BI15" s="1"/>
  <c r="BF15"/>
  <c r="BJ15" s="1"/>
  <c r="BC15"/>
  <c r="BB15"/>
  <c r="BD15" s="1"/>
  <c r="BA15"/>
  <c r="BE15" s="1"/>
  <c r="AX15"/>
  <c r="AW15"/>
  <c r="AY15" s="1"/>
  <c r="AV15"/>
  <c r="AZ15" s="1"/>
  <c r="AS15"/>
  <c r="AR15"/>
  <c r="AT15" s="1"/>
  <c r="AQ15"/>
  <c r="AU15" s="1"/>
  <c r="AN15"/>
  <c r="GX15" s="1"/>
  <c r="AM15"/>
  <c r="GW15" s="1"/>
  <c r="AL15"/>
  <c r="AP15" s="1"/>
  <c r="AK15"/>
  <c r="AJ15"/>
  <c r="HK14"/>
  <c r="HF14"/>
  <c r="GS14"/>
  <c r="GR14"/>
  <c r="GT14" s="1"/>
  <c r="GQ14"/>
  <c r="GU14" s="1"/>
  <c r="GN14"/>
  <c r="GM14"/>
  <c r="GO14" s="1"/>
  <c r="GL14"/>
  <c r="GP14" s="1"/>
  <c r="GI14"/>
  <c r="GH14"/>
  <c r="GJ14" s="1"/>
  <c r="GG14"/>
  <c r="GK14" s="1"/>
  <c r="GD14"/>
  <c r="GC14"/>
  <c r="GE14" s="1"/>
  <c r="GB14"/>
  <c r="GF14" s="1"/>
  <c r="FY14"/>
  <c r="FX14"/>
  <c r="FZ14" s="1"/>
  <c r="FW14"/>
  <c r="GA14" s="1"/>
  <c r="FT14"/>
  <c r="FS14"/>
  <c r="FU14" s="1"/>
  <c r="FR14"/>
  <c r="FV14" s="1"/>
  <c r="FO14"/>
  <c r="FN14"/>
  <c r="FP14" s="1"/>
  <c r="FM14"/>
  <c r="FQ14" s="1"/>
  <c r="FJ14"/>
  <c r="FI14"/>
  <c r="FK14" s="1"/>
  <c r="FH14"/>
  <c r="FL14" s="1"/>
  <c r="FE14"/>
  <c r="FD14"/>
  <c r="FF14" s="1"/>
  <c r="FC14"/>
  <c r="FG14" s="1"/>
  <c r="EZ14"/>
  <c r="EY14"/>
  <c r="FA14" s="1"/>
  <c r="EX14"/>
  <c r="FB14" s="1"/>
  <c r="EU14"/>
  <c r="ET14"/>
  <c r="EV14" s="1"/>
  <c r="ES14"/>
  <c r="EW14" s="1"/>
  <c r="EP14"/>
  <c r="EO14"/>
  <c r="EQ14" s="1"/>
  <c r="EN14"/>
  <c r="ER14" s="1"/>
  <c r="EK14"/>
  <c r="EJ14"/>
  <c r="EL14" s="1"/>
  <c r="EI14"/>
  <c r="EM14" s="1"/>
  <c r="EF14"/>
  <c r="EE14"/>
  <c r="EG14" s="1"/>
  <c r="ED14"/>
  <c r="EH14" s="1"/>
  <c r="EA14"/>
  <c r="DZ14"/>
  <c r="EB14" s="1"/>
  <c r="DY14"/>
  <c r="EC14" s="1"/>
  <c r="DV14"/>
  <c r="DU14"/>
  <c r="DW14" s="1"/>
  <c r="DT14"/>
  <c r="DX14" s="1"/>
  <c r="DQ14"/>
  <c r="DP14"/>
  <c r="DR14" s="1"/>
  <c r="DO14"/>
  <c r="DS14" s="1"/>
  <c r="DL14"/>
  <c r="DK14"/>
  <c r="DM14" s="1"/>
  <c r="DJ14"/>
  <c r="DN14" s="1"/>
  <c r="DG14"/>
  <c r="DF14"/>
  <c r="DH14" s="1"/>
  <c r="DE14"/>
  <c r="DI14" s="1"/>
  <c r="DB14"/>
  <c r="DA14"/>
  <c r="DC14" s="1"/>
  <c r="CZ14"/>
  <c r="DD14" s="1"/>
  <c r="CW14"/>
  <c r="CV14"/>
  <c r="CX14" s="1"/>
  <c r="CU14"/>
  <c r="CY14" s="1"/>
  <c r="CR14"/>
  <c r="CQ14"/>
  <c r="CS14" s="1"/>
  <c r="CP14"/>
  <c r="CT14" s="1"/>
  <c r="CM14"/>
  <c r="CL14"/>
  <c r="CN14" s="1"/>
  <c r="CK14"/>
  <c r="CO14" s="1"/>
  <c r="CH14"/>
  <c r="CG14"/>
  <c r="CI14" s="1"/>
  <c r="CF14"/>
  <c r="CJ14" s="1"/>
  <c r="CC14"/>
  <c r="CB14"/>
  <c r="CD14" s="1"/>
  <c r="CA14"/>
  <c r="CE14" s="1"/>
  <c r="BX14"/>
  <c r="BW14"/>
  <c r="BV14"/>
  <c r="BR14"/>
  <c r="BQ14"/>
  <c r="BS14" s="1"/>
  <c r="BP14"/>
  <c r="BT14" s="1"/>
  <c r="BM14"/>
  <c r="BL14"/>
  <c r="BN14" s="1"/>
  <c r="BK14"/>
  <c r="BO14" s="1"/>
  <c r="BH14"/>
  <c r="BG14"/>
  <c r="BI14" s="1"/>
  <c r="BF14"/>
  <c r="BJ14" s="1"/>
  <c r="BC14"/>
  <c r="BB14"/>
  <c r="BD14" s="1"/>
  <c r="BA14"/>
  <c r="BE14" s="1"/>
  <c r="AX14"/>
  <c r="AW14"/>
  <c r="AY14" s="1"/>
  <c r="AV14"/>
  <c r="AZ14" s="1"/>
  <c r="AS14"/>
  <c r="AR14"/>
  <c r="AT14" s="1"/>
  <c r="AQ14"/>
  <c r="AU14" s="1"/>
  <c r="AN14"/>
  <c r="GX14" s="1"/>
  <c r="AM14"/>
  <c r="AO14" s="1"/>
  <c r="AL14"/>
  <c r="GV14" s="1"/>
  <c r="HL14" s="1"/>
  <c r="AK14"/>
  <c r="AJ14"/>
  <c r="HK13"/>
  <c r="HF13"/>
  <c r="GS13"/>
  <c r="GR13"/>
  <c r="GT13" s="1"/>
  <c r="GQ13"/>
  <c r="GU13" s="1"/>
  <c r="GN13"/>
  <c r="GM13"/>
  <c r="GO13" s="1"/>
  <c r="GL13"/>
  <c r="GP13" s="1"/>
  <c r="GI13"/>
  <c r="GH13"/>
  <c r="GJ13" s="1"/>
  <c r="GG13"/>
  <c r="GK13" s="1"/>
  <c r="GD13"/>
  <c r="GC13"/>
  <c r="GE13" s="1"/>
  <c r="GB13"/>
  <c r="GF13" s="1"/>
  <c r="FY13"/>
  <c r="FX13"/>
  <c r="FZ13" s="1"/>
  <c r="FW13"/>
  <c r="GA13" s="1"/>
  <c r="FT13"/>
  <c r="FS13"/>
  <c r="FU13" s="1"/>
  <c r="FR13"/>
  <c r="FV13" s="1"/>
  <c r="FO13"/>
  <c r="FN13"/>
  <c r="FP13" s="1"/>
  <c r="FM13"/>
  <c r="FQ13" s="1"/>
  <c r="FJ13"/>
  <c r="FI13"/>
  <c r="FK13" s="1"/>
  <c r="FH13"/>
  <c r="FL13" s="1"/>
  <c r="FE13"/>
  <c r="FD13"/>
  <c r="FF13" s="1"/>
  <c r="FC13"/>
  <c r="FG13" s="1"/>
  <c r="EZ13"/>
  <c r="EY13"/>
  <c r="FA13" s="1"/>
  <c r="EX13"/>
  <c r="FB13" s="1"/>
  <c r="EU13"/>
  <c r="ET13"/>
  <c r="EV13" s="1"/>
  <c r="ES13"/>
  <c r="EW13" s="1"/>
  <c r="EP13"/>
  <c r="EO13"/>
  <c r="EQ13" s="1"/>
  <c r="EN13"/>
  <c r="ER13" s="1"/>
  <c r="EK13"/>
  <c r="EJ13"/>
  <c r="EL13" s="1"/>
  <c r="EI13"/>
  <c r="EM13" s="1"/>
  <c r="EF13"/>
  <c r="EE13"/>
  <c r="EG13" s="1"/>
  <c r="ED13"/>
  <c r="EH13" s="1"/>
  <c r="EA13"/>
  <c r="DZ13"/>
  <c r="EB13" s="1"/>
  <c r="DY13"/>
  <c r="EC13" s="1"/>
  <c r="DV13"/>
  <c r="DU13"/>
  <c r="DW13" s="1"/>
  <c r="DT13"/>
  <c r="DX13" s="1"/>
  <c r="DQ13"/>
  <c r="DP13"/>
  <c r="DR13" s="1"/>
  <c r="DO13"/>
  <c r="DS13" s="1"/>
  <c r="DL13"/>
  <c r="DK13"/>
  <c r="DM13" s="1"/>
  <c r="DJ13"/>
  <c r="DN13" s="1"/>
  <c r="DG13"/>
  <c r="DF13"/>
  <c r="DH13" s="1"/>
  <c r="DE13"/>
  <c r="DI13" s="1"/>
  <c r="DB13"/>
  <c r="DA13"/>
  <c r="DC13" s="1"/>
  <c r="CZ13"/>
  <c r="DD13" s="1"/>
  <c r="CW13"/>
  <c r="CV13"/>
  <c r="CX13" s="1"/>
  <c r="CU13"/>
  <c r="CY13" s="1"/>
  <c r="CR13"/>
  <c r="CQ13"/>
  <c r="CS13" s="1"/>
  <c r="CP13"/>
  <c r="CT13" s="1"/>
  <c r="CM13"/>
  <c r="CL13"/>
  <c r="CN13" s="1"/>
  <c r="CK13"/>
  <c r="CO13" s="1"/>
  <c r="CH13"/>
  <c r="CG13"/>
  <c r="CI13" s="1"/>
  <c r="CF13"/>
  <c r="CJ13" s="1"/>
  <c r="CC13"/>
  <c r="CB13"/>
  <c r="CD13" s="1"/>
  <c r="CA13"/>
  <c r="CE13" s="1"/>
  <c r="BX13"/>
  <c r="BW13"/>
  <c r="BV13"/>
  <c r="BR13"/>
  <c r="BQ13"/>
  <c r="BS13" s="1"/>
  <c r="BP13"/>
  <c r="BT13" s="1"/>
  <c r="BM13"/>
  <c r="BL13"/>
  <c r="BN13" s="1"/>
  <c r="BK13"/>
  <c r="BO13" s="1"/>
  <c r="BH13"/>
  <c r="BG13"/>
  <c r="BI13" s="1"/>
  <c r="BF13"/>
  <c r="BJ13" s="1"/>
  <c r="BC13"/>
  <c r="BB13"/>
  <c r="BD13" s="1"/>
  <c r="BA13"/>
  <c r="BE13" s="1"/>
  <c r="AX13"/>
  <c r="AW13"/>
  <c r="AY13" s="1"/>
  <c r="AV13"/>
  <c r="AZ13" s="1"/>
  <c r="AS13"/>
  <c r="AR13"/>
  <c r="AT13" s="1"/>
  <c r="AQ13"/>
  <c r="AU13" s="1"/>
  <c r="AN13"/>
  <c r="GX13" s="1"/>
  <c r="AM13"/>
  <c r="GW13" s="1"/>
  <c r="AL13"/>
  <c r="AP13" s="1"/>
  <c r="AK13"/>
  <c r="AJ13"/>
  <c r="HK12"/>
  <c r="HK67" s="1"/>
  <c r="HF12"/>
  <c r="HF67" s="1"/>
  <c r="GS12"/>
  <c r="GS67" s="1"/>
  <c r="GR12"/>
  <c r="GR67" s="1"/>
  <c r="GQ12"/>
  <c r="GQ67" s="1"/>
  <c r="GN12"/>
  <c r="GN67" s="1"/>
  <c r="GM12"/>
  <c r="GM67" s="1"/>
  <c r="GL12"/>
  <c r="GL67" s="1"/>
  <c r="GI12"/>
  <c r="GI67" s="1"/>
  <c r="GH12"/>
  <c r="GH67" s="1"/>
  <c r="GG12"/>
  <c r="GG67" s="1"/>
  <c r="GD12"/>
  <c r="GD67" s="1"/>
  <c r="GC12"/>
  <c r="GC67" s="1"/>
  <c r="GB12"/>
  <c r="GB67" s="1"/>
  <c r="FY12"/>
  <c r="FY67" s="1"/>
  <c r="FX12"/>
  <c r="FX67" s="1"/>
  <c r="FW12"/>
  <c r="FW67" s="1"/>
  <c r="FT12"/>
  <c r="FT67" s="1"/>
  <c r="FS12"/>
  <c r="FS67" s="1"/>
  <c r="FR12"/>
  <c r="FR67" s="1"/>
  <c r="FO12"/>
  <c r="FO67" s="1"/>
  <c r="FN12"/>
  <c r="FN67" s="1"/>
  <c r="FM12"/>
  <c r="FM67" s="1"/>
  <c r="FJ12"/>
  <c r="FJ67" s="1"/>
  <c r="FI12"/>
  <c r="FI67" s="1"/>
  <c r="FH12"/>
  <c r="FH67" s="1"/>
  <c r="FE12"/>
  <c r="FE67" s="1"/>
  <c r="FD12"/>
  <c r="FD67" s="1"/>
  <c r="FC12"/>
  <c r="FC67" s="1"/>
  <c r="EZ12"/>
  <c r="EZ67" s="1"/>
  <c r="EY12"/>
  <c r="EY67" s="1"/>
  <c r="EX12"/>
  <c r="EX67" s="1"/>
  <c r="EU12"/>
  <c r="EU67" s="1"/>
  <c r="ET12"/>
  <c r="ET67" s="1"/>
  <c r="ES12"/>
  <c r="ES67" s="1"/>
  <c r="EP12"/>
  <c r="EP67" s="1"/>
  <c r="EO12"/>
  <c r="EO67" s="1"/>
  <c r="EN12"/>
  <c r="EN67" s="1"/>
  <c r="EK12"/>
  <c r="EK67" s="1"/>
  <c r="EJ12"/>
  <c r="EJ67" s="1"/>
  <c r="EI12"/>
  <c r="EI67" s="1"/>
  <c r="EF12"/>
  <c r="EF67" s="1"/>
  <c r="EE12"/>
  <c r="EE67" s="1"/>
  <c r="ED12"/>
  <c r="ED67" s="1"/>
  <c r="EA12"/>
  <c r="EA67" s="1"/>
  <c r="DZ12"/>
  <c r="DZ67" s="1"/>
  <c r="DY12"/>
  <c r="DY67" s="1"/>
  <c r="DV12"/>
  <c r="DV67" s="1"/>
  <c r="DU12"/>
  <c r="DU67" s="1"/>
  <c r="DT12"/>
  <c r="DT67" s="1"/>
  <c r="DQ12"/>
  <c r="DQ67" s="1"/>
  <c r="DP12"/>
  <c r="DP67" s="1"/>
  <c r="DO12"/>
  <c r="DO67" s="1"/>
  <c r="DL12"/>
  <c r="DL67" s="1"/>
  <c r="DK12"/>
  <c r="DK67" s="1"/>
  <c r="DJ12"/>
  <c r="DJ67" s="1"/>
  <c r="DG12"/>
  <c r="DG67" s="1"/>
  <c r="DF12"/>
  <c r="DF67" s="1"/>
  <c r="DE12"/>
  <c r="DE67" s="1"/>
  <c r="DB12"/>
  <c r="DB67" s="1"/>
  <c r="DA12"/>
  <c r="DA67" s="1"/>
  <c r="CZ12"/>
  <c r="CZ67" s="1"/>
  <c r="CW12"/>
  <c r="CW67" s="1"/>
  <c r="CV12"/>
  <c r="CV67" s="1"/>
  <c r="CU12"/>
  <c r="CU67" s="1"/>
  <c r="CR12"/>
  <c r="CR67" s="1"/>
  <c r="CQ12"/>
  <c r="CQ67" s="1"/>
  <c r="CP12"/>
  <c r="CP67" s="1"/>
  <c r="CM12"/>
  <c r="CM67" s="1"/>
  <c r="CL12"/>
  <c r="CL67" s="1"/>
  <c r="CK12"/>
  <c r="CK67" s="1"/>
  <c r="CH12"/>
  <c r="CH67" s="1"/>
  <c r="CG12"/>
  <c r="CG67" s="1"/>
  <c r="CF12"/>
  <c r="CF67" s="1"/>
  <c r="CC12"/>
  <c r="CC67" s="1"/>
  <c r="CB12"/>
  <c r="CB67" s="1"/>
  <c r="CA12"/>
  <c r="CA67" s="1"/>
  <c r="BX12"/>
  <c r="BW12"/>
  <c r="BV12"/>
  <c r="BV67" s="1"/>
  <c r="BR12"/>
  <c r="BR67" s="1"/>
  <c r="BQ12"/>
  <c r="BQ67" s="1"/>
  <c r="BP12"/>
  <c r="BP67" s="1"/>
  <c r="BM12"/>
  <c r="BM67" s="1"/>
  <c r="BL12"/>
  <c r="BL67" s="1"/>
  <c r="BK12"/>
  <c r="BK67" s="1"/>
  <c r="BH12"/>
  <c r="BH67" s="1"/>
  <c r="BG12"/>
  <c r="BG67" s="1"/>
  <c r="BF12"/>
  <c r="BF67" s="1"/>
  <c r="BC12"/>
  <c r="BC67" s="1"/>
  <c r="BB12"/>
  <c r="BB67" s="1"/>
  <c r="BA12"/>
  <c r="BA67" s="1"/>
  <c r="AX12"/>
  <c r="AX67" s="1"/>
  <c r="AW12"/>
  <c r="AW67" s="1"/>
  <c r="AV12"/>
  <c r="AV67" s="1"/>
  <c r="AS12"/>
  <c r="AS67" s="1"/>
  <c r="AR12"/>
  <c r="AR67" s="1"/>
  <c r="AQ12"/>
  <c r="AQ67" s="1"/>
  <c r="AN12"/>
  <c r="AN67" s="1"/>
  <c r="AM12"/>
  <c r="AM67" s="1"/>
  <c r="AL12"/>
  <c r="AL67" s="1"/>
  <c r="AK12"/>
  <c r="AJ12"/>
  <c r="HK11"/>
  <c r="HF11"/>
  <c r="GS11"/>
  <c r="GR11"/>
  <c r="GT11" s="1"/>
  <c r="GQ11"/>
  <c r="GU11" s="1"/>
  <c r="GN11"/>
  <c r="GM11"/>
  <c r="GO11" s="1"/>
  <c r="GL11"/>
  <c r="GP11" s="1"/>
  <c r="GI11"/>
  <c r="GH11"/>
  <c r="GJ11" s="1"/>
  <c r="GG11"/>
  <c r="GK11" s="1"/>
  <c r="GD11"/>
  <c r="GC11"/>
  <c r="GE11" s="1"/>
  <c r="GB11"/>
  <c r="GF11" s="1"/>
  <c r="FY11"/>
  <c r="FX11"/>
  <c r="FZ11" s="1"/>
  <c r="FW11"/>
  <c r="GA11" s="1"/>
  <c r="FT11"/>
  <c r="FS11"/>
  <c r="FU11" s="1"/>
  <c r="FR11"/>
  <c r="FV11" s="1"/>
  <c r="FO11"/>
  <c r="FN11"/>
  <c r="FP11" s="1"/>
  <c r="FM11"/>
  <c r="FQ11" s="1"/>
  <c r="FJ11"/>
  <c r="FI11"/>
  <c r="FK11" s="1"/>
  <c r="FH11"/>
  <c r="FL11" s="1"/>
  <c r="FE11"/>
  <c r="FD11"/>
  <c r="FF11" s="1"/>
  <c r="FC11"/>
  <c r="FG11" s="1"/>
  <c r="EZ11"/>
  <c r="EY11"/>
  <c r="FA11" s="1"/>
  <c r="EX11"/>
  <c r="FB11" s="1"/>
  <c r="EU11"/>
  <c r="ET11"/>
  <c r="EV11" s="1"/>
  <c r="ES11"/>
  <c r="EW11" s="1"/>
  <c r="EP11"/>
  <c r="EO11"/>
  <c r="EQ11" s="1"/>
  <c r="EN11"/>
  <c r="ER11" s="1"/>
  <c r="EK11"/>
  <c r="EJ11"/>
  <c r="EL11" s="1"/>
  <c r="EI11"/>
  <c r="EM11" s="1"/>
  <c r="EF11"/>
  <c r="EE11"/>
  <c r="EG11" s="1"/>
  <c r="ED11"/>
  <c r="EH11" s="1"/>
  <c r="EA11"/>
  <c r="DZ11"/>
  <c r="EB11" s="1"/>
  <c r="DY11"/>
  <c r="EC11" s="1"/>
  <c r="DV11"/>
  <c r="DU11"/>
  <c r="DW11" s="1"/>
  <c r="DT11"/>
  <c r="DX11" s="1"/>
  <c r="DQ11"/>
  <c r="DP11"/>
  <c r="DR11" s="1"/>
  <c r="DO11"/>
  <c r="DS11" s="1"/>
  <c r="DL11"/>
  <c r="DK11"/>
  <c r="DM11" s="1"/>
  <c r="DJ11"/>
  <c r="DN11" s="1"/>
  <c r="DG11"/>
  <c r="DF11"/>
  <c r="DH11" s="1"/>
  <c r="DE11"/>
  <c r="DI11" s="1"/>
  <c r="DB11"/>
  <c r="DA11"/>
  <c r="DC11" s="1"/>
  <c r="CZ11"/>
  <c r="DD11" s="1"/>
  <c r="CW11"/>
  <c r="CV11"/>
  <c r="CX11" s="1"/>
  <c r="CU11"/>
  <c r="CY11" s="1"/>
  <c r="CR11"/>
  <c r="CQ11"/>
  <c r="CS11" s="1"/>
  <c r="CP11"/>
  <c r="CT11" s="1"/>
  <c r="CM11"/>
  <c r="CL11"/>
  <c r="CN11" s="1"/>
  <c r="CK11"/>
  <c r="CO11" s="1"/>
  <c r="CH11"/>
  <c r="CG11"/>
  <c r="CI11" s="1"/>
  <c r="CF11"/>
  <c r="CJ11" s="1"/>
  <c r="CC11"/>
  <c r="CB11"/>
  <c r="CD11" s="1"/>
  <c r="CA11"/>
  <c r="CE11" s="1"/>
  <c r="BX11"/>
  <c r="BW11"/>
  <c r="BV11"/>
  <c r="BR11"/>
  <c r="BQ11"/>
  <c r="BS11" s="1"/>
  <c r="BP11"/>
  <c r="BT11" s="1"/>
  <c r="BM11"/>
  <c r="BL11"/>
  <c r="BN11" s="1"/>
  <c r="BK11"/>
  <c r="BO11" s="1"/>
  <c r="BH11"/>
  <c r="BG11"/>
  <c r="BI11" s="1"/>
  <c r="BF11"/>
  <c r="BJ11" s="1"/>
  <c r="BC11"/>
  <c r="BB11"/>
  <c r="BD11" s="1"/>
  <c r="BA11"/>
  <c r="BE11" s="1"/>
  <c r="AX11"/>
  <c r="AW11"/>
  <c r="AY11" s="1"/>
  <c r="AV11"/>
  <c r="AZ11" s="1"/>
  <c r="AS11"/>
  <c r="AR11"/>
  <c r="AT11" s="1"/>
  <c r="AQ11"/>
  <c r="AU11" s="1"/>
  <c r="AN11"/>
  <c r="GX11" s="1"/>
  <c r="AM11"/>
  <c r="GW11" s="1"/>
  <c r="AL11"/>
  <c r="AP11" s="1"/>
  <c r="AK11"/>
  <c r="AJ11"/>
  <c r="HK10"/>
  <c r="HF10"/>
  <c r="GS10"/>
  <c r="GR10"/>
  <c r="GT10" s="1"/>
  <c r="GQ10"/>
  <c r="GU10" s="1"/>
  <c r="GN10"/>
  <c r="GM10"/>
  <c r="GO10" s="1"/>
  <c r="GL10"/>
  <c r="GP10" s="1"/>
  <c r="GI10"/>
  <c r="GH10"/>
  <c r="GJ10" s="1"/>
  <c r="GG10"/>
  <c r="GK10" s="1"/>
  <c r="GD10"/>
  <c r="GC10"/>
  <c r="GE10" s="1"/>
  <c r="GB10"/>
  <c r="GF10" s="1"/>
  <c r="FY10"/>
  <c r="FX10"/>
  <c r="FZ10" s="1"/>
  <c r="FW10"/>
  <c r="GA10" s="1"/>
  <c r="FT10"/>
  <c r="FS10"/>
  <c r="FU10" s="1"/>
  <c r="FR10"/>
  <c r="FV10" s="1"/>
  <c r="FO10"/>
  <c r="FN10"/>
  <c r="FP10" s="1"/>
  <c r="FM10"/>
  <c r="FQ10" s="1"/>
  <c r="FJ10"/>
  <c r="FI10"/>
  <c r="FK10" s="1"/>
  <c r="FH10"/>
  <c r="FL10" s="1"/>
  <c r="FE10"/>
  <c r="FD10"/>
  <c r="FF10" s="1"/>
  <c r="FC10"/>
  <c r="FG10" s="1"/>
  <c r="EZ10"/>
  <c r="EY10"/>
  <c r="FA10" s="1"/>
  <c r="EX10"/>
  <c r="FB10" s="1"/>
  <c r="EU10"/>
  <c r="ET10"/>
  <c r="EV10" s="1"/>
  <c r="ES10"/>
  <c r="EW10" s="1"/>
  <c r="EP10"/>
  <c r="EO10"/>
  <c r="EQ10" s="1"/>
  <c r="EN10"/>
  <c r="ER10" s="1"/>
  <c r="EK10"/>
  <c r="EJ10"/>
  <c r="EL10" s="1"/>
  <c r="EI10"/>
  <c r="EM10" s="1"/>
  <c r="EF10"/>
  <c r="EE10"/>
  <c r="EG10" s="1"/>
  <c r="ED10"/>
  <c r="EH10" s="1"/>
  <c r="EA10"/>
  <c r="DZ10"/>
  <c r="EB10" s="1"/>
  <c r="DY10"/>
  <c r="EC10" s="1"/>
  <c r="DV10"/>
  <c r="DU10"/>
  <c r="DW10" s="1"/>
  <c r="DT10"/>
  <c r="DX10" s="1"/>
  <c r="DQ10"/>
  <c r="DP10"/>
  <c r="DR10" s="1"/>
  <c r="DO10"/>
  <c r="DS10" s="1"/>
  <c r="DL10"/>
  <c r="DK10"/>
  <c r="DM10" s="1"/>
  <c r="DJ10"/>
  <c r="DN10" s="1"/>
  <c r="DG10"/>
  <c r="DF10"/>
  <c r="DH10" s="1"/>
  <c r="DE10"/>
  <c r="DI10" s="1"/>
  <c r="DB10"/>
  <c r="DA10"/>
  <c r="DC10" s="1"/>
  <c r="CZ10"/>
  <c r="DD10" s="1"/>
  <c r="CW10"/>
  <c r="CV10"/>
  <c r="CX10" s="1"/>
  <c r="CU10"/>
  <c r="CY10" s="1"/>
  <c r="CR10"/>
  <c r="CQ10"/>
  <c r="CS10" s="1"/>
  <c r="CP10"/>
  <c r="CT10" s="1"/>
  <c r="CM10"/>
  <c r="CL10"/>
  <c r="CN10" s="1"/>
  <c r="CK10"/>
  <c r="CO10" s="1"/>
  <c r="CH10"/>
  <c r="CG10"/>
  <c r="CI10" s="1"/>
  <c r="CF10"/>
  <c r="CJ10" s="1"/>
  <c r="CC10"/>
  <c r="CB10"/>
  <c r="CD10" s="1"/>
  <c r="CA10"/>
  <c r="CE10" s="1"/>
  <c r="BX10"/>
  <c r="BW10"/>
  <c r="BV10"/>
  <c r="BR10"/>
  <c r="BQ10"/>
  <c r="BS10" s="1"/>
  <c r="BP10"/>
  <c r="BT10" s="1"/>
  <c r="BM10"/>
  <c r="BL10"/>
  <c r="BN10" s="1"/>
  <c r="BK10"/>
  <c r="BO10" s="1"/>
  <c r="BH10"/>
  <c r="BG10"/>
  <c r="BI10" s="1"/>
  <c r="BF10"/>
  <c r="BJ10" s="1"/>
  <c r="BC10"/>
  <c r="BB10"/>
  <c r="BD10" s="1"/>
  <c r="BA10"/>
  <c r="BE10" s="1"/>
  <c r="AX10"/>
  <c r="AW10"/>
  <c r="AY10" s="1"/>
  <c r="AV10"/>
  <c r="AZ10" s="1"/>
  <c r="AS10"/>
  <c r="AR10"/>
  <c r="AT10" s="1"/>
  <c r="AQ10"/>
  <c r="AU10" s="1"/>
  <c r="AN10"/>
  <c r="GX10" s="1"/>
  <c r="AM10"/>
  <c r="AO10" s="1"/>
  <c r="AL10"/>
  <c r="GV10" s="1"/>
  <c r="HL10" s="1"/>
  <c r="AK10"/>
  <c r="AJ10"/>
  <c r="HK9"/>
  <c r="HK65" s="1"/>
  <c r="HK66" s="1"/>
  <c r="HF9"/>
  <c r="HF65" s="1"/>
  <c r="HF66" s="1"/>
  <c r="GS9"/>
  <c r="GS65" s="1"/>
  <c r="GS66" s="1"/>
  <c r="GR9"/>
  <c r="GR65" s="1"/>
  <c r="GR66" s="1"/>
  <c r="GQ9"/>
  <c r="GQ65" s="1"/>
  <c r="GQ66" s="1"/>
  <c r="GN9"/>
  <c r="GN65" s="1"/>
  <c r="GN66" s="1"/>
  <c r="GM9"/>
  <c r="GM65" s="1"/>
  <c r="GM66" s="1"/>
  <c r="GL9"/>
  <c r="GL65" s="1"/>
  <c r="GL66" s="1"/>
  <c r="GI9"/>
  <c r="GI65" s="1"/>
  <c r="GI66" s="1"/>
  <c r="GH9"/>
  <c r="GH65" s="1"/>
  <c r="GH66" s="1"/>
  <c r="GG9"/>
  <c r="GG65" s="1"/>
  <c r="GG66" s="1"/>
  <c r="GD9"/>
  <c r="GD65" s="1"/>
  <c r="GD66" s="1"/>
  <c r="GC9"/>
  <c r="GC65" s="1"/>
  <c r="GC66" s="1"/>
  <c r="GB9"/>
  <c r="GB65" s="1"/>
  <c r="GB66" s="1"/>
  <c r="FY9"/>
  <c r="FY65" s="1"/>
  <c r="FY66" s="1"/>
  <c r="FX9"/>
  <c r="FX65" s="1"/>
  <c r="FX66" s="1"/>
  <c r="FW9"/>
  <c r="FW65" s="1"/>
  <c r="FW66" s="1"/>
  <c r="FT9"/>
  <c r="FT65" s="1"/>
  <c r="FT66" s="1"/>
  <c r="FS9"/>
  <c r="FS65" s="1"/>
  <c r="FS66" s="1"/>
  <c r="FR9"/>
  <c r="FR65" s="1"/>
  <c r="FR66" s="1"/>
  <c r="FO9"/>
  <c r="FO65" s="1"/>
  <c r="FO66" s="1"/>
  <c r="FN9"/>
  <c r="FN65" s="1"/>
  <c r="FN66" s="1"/>
  <c r="FM9"/>
  <c r="FM65" s="1"/>
  <c r="FM66" s="1"/>
  <c r="FJ9"/>
  <c r="FJ65" s="1"/>
  <c r="FJ66" s="1"/>
  <c r="FI9"/>
  <c r="FI65" s="1"/>
  <c r="FI66" s="1"/>
  <c r="FH9"/>
  <c r="FH65" s="1"/>
  <c r="FH66" s="1"/>
  <c r="FE9"/>
  <c r="FE65" s="1"/>
  <c r="FE66" s="1"/>
  <c r="FD9"/>
  <c r="FD65" s="1"/>
  <c r="FD66" s="1"/>
  <c r="FC9"/>
  <c r="FC65" s="1"/>
  <c r="FC66" s="1"/>
  <c r="EZ9"/>
  <c r="EZ65" s="1"/>
  <c r="EZ66" s="1"/>
  <c r="EY9"/>
  <c r="EY65" s="1"/>
  <c r="EY66" s="1"/>
  <c r="EX9"/>
  <c r="EX65" s="1"/>
  <c r="EX66" s="1"/>
  <c r="EU9"/>
  <c r="EU65" s="1"/>
  <c r="EU66" s="1"/>
  <c r="ET9"/>
  <c r="ET65" s="1"/>
  <c r="ET66" s="1"/>
  <c r="ES9"/>
  <c r="ES65" s="1"/>
  <c r="ES66" s="1"/>
  <c r="EP9"/>
  <c r="EP65" s="1"/>
  <c r="EP66" s="1"/>
  <c r="EO9"/>
  <c r="EO65" s="1"/>
  <c r="EO66" s="1"/>
  <c r="EN9"/>
  <c r="EN65" s="1"/>
  <c r="EN66" s="1"/>
  <c r="EK9"/>
  <c r="EK65" s="1"/>
  <c r="EK66" s="1"/>
  <c r="EJ9"/>
  <c r="EJ65" s="1"/>
  <c r="EJ66" s="1"/>
  <c r="EI9"/>
  <c r="EI65" s="1"/>
  <c r="EI66" s="1"/>
  <c r="EF9"/>
  <c r="EF65" s="1"/>
  <c r="EF66" s="1"/>
  <c r="EE9"/>
  <c r="EE65" s="1"/>
  <c r="EE66" s="1"/>
  <c r="ED9"/>
  <c r="ED65" s="1"/>
  <c r="ED66" s="1"/>
  <c r="EA9"/>
  <c r="EA65" s="1"/>
  <c r="EA66" s="1"/>
  <c r="DZ9"/>
  <c r="DZ65" s="1"/>
  <c r="DZ66" s="1"/>
  <c r="DY9"/>
  <c r="DY65" s="1"/>
  <c r="DY66" s="1"/>
  <c r="DV9"/>
  <c r="DV65" s="1"/>
  <c r="DV66" s="1"/>
  <c r="DU9"/>
  <c r="DU65" s="1"/>
  <c r="DU66" s="1"/>
  <c r="DT9"/>
  <c r="DT65" s="1"/>
  <c r="DT66" s="1"/>
  <c r="DQ9"/>
  <c r="DQ65" s="1"/>
  <c r="DQ66" s="1"/>
  <c r="DP9"/>
  <c r="DP65" s="1"/>
  <c r="DP66" s="1"/>
  <c r="DO9"/>
  <c r="DO65" s="1"/>
  <c r="DO66" s="1"/>
  <c r="DL9"/>
  <c r="DL65" s="1"/>
  <c r="DL66" s="1"/>
  <c r="DK9"/>
  <c r="DK65" s="1"/>
  <c r="DK66" s="1"/>
  <c r="DJ9"/>
  <c r="DJ65" s="1"/>
  <c r="DJ66" s="1"/>
  <c r="DG9"/>
  <c r="DG65" s="1"/>
  <c r="DG66" s="1"/>
  <c r="DF9"/>
  <c r="DF65" s="1"/>
  <c r="DF66" s="1"/>
  <c r="DE9"/>
  <c r="DE65" s="1"/>
  <c r="DE66" s="1"/>
  <c r="DB9"/>
  <c r="DB65" s="1"/>
  <c r="DB66" s="1"/>
  <c r="DA9"/>
  <c r="DA65" s="1"/>
  <c r="DA66" s="1"/>
  <c r="CZ9"/>
  <c r="CZ65" s="1"/>
  <c r="CZ66" s="1"/>
  <c r="CW9"/>
  <c r="CW65" s="1"/>
  <c r="CW66" s="1"/>
  <c r="CV9"/>
  <c r="CV65" s="1"/>
  <c r="CV66" s="1"/>
  <c r="CU9"/>
  <c r="CU65" s="1"/>
  <c r="CU66" s="1"/>
  <c r="CR9"/>
  <c r="CR65" s="1"/>
  <c r="CR66" s="1"/>
  <c r="CQ9"/>
  <c r="CQ65" s="1"/>
  <c r="CQ66" s="1"/>
  <c r="CP9"/>
  <c r="CP65" s="1"/>
  <c r="CP66" s="1"/>
  <c r="CM9"/>
  <c r="CM65" s="1"/>
  <c r="CM66" s="1"/>
  <c r="CL9"/>
  <c r="CL65" s="1"/>
  <c r="CL66" s="1"/>
  <c r="CK9"/>
  <c r="CK65" s="1"/>
  <c r="CK66" s="1"/>
  <c r="CH9"/>
  <c r="CH65" s="1"/>
  <c r="CH66" s="1"/>
  <c r="CG9"/>
  <c r="CG65" s="1"/>
  <c r="CG66" s="1"/>
  <c r="CF9"/>
  <c r="CF65" s="1"/>
  <c r="CF66" s="1"/>
  <c r="CC9"/>
  <c r="CC65" s="1"/>
  <c r="CC66" s="1"/>
  <c r="CB9"/>
  <c r="CB65" s="1"/>
  <c r="CB66" s="1"/>
  <c r="CA9"/>
  <c r="CA65" s="1"/>
  <c r="CA66" s="1"/>
  <c r="BX9"/>
  <c r="BX65" s="1"/>
  <c r="BX66" s="1"/>
  <c r="BW9"/>
  <c r="BW65" s="1"/>
  <c r="BW66" s="1"/>
  <c r="BV9"/>
  <c r="BV65" s="1"/>
  <c r="BV66" s="1"/>
  <c r="BR9"/>
  <c r="BR65" s="1"/>
  <c r="BR66" s="1"/>
  <c r="BQ9"/>
  <c r="BQ65" s="1"/>
  <c r="BQ66" s="1"/>
  <c r="BP9"/>
  <c r="BP65" s="1"/>
  <c r="BP66" s="1"/>
  <c r="BM9"/>
  <c r="BM65" s="1"/>
  <c r="BM66" s="1"/>
  <c r="BL9"/>
  <c r="BL65" s="1"/>
  <c r="BL66" s="1"/>
  <c r="BK9"/>
  <c r="BK65" s="1"/>
  <c r="BK66" s="1"/>
  <c r="BH9"/>
  <c r="BH65" s="1"/>
  <c r="BH66" s="1"/>
  <c r="BG9"/>
  <c r="BG65" s="1"/>
  <c r="BG66" s="1"/>
  <c r="BF9"/>
  <c r="BF65" s="1"/>
  <c r="BF66" s="1"/>
  <c r="BC9"/>
  <c r="BC65" s="1"/>
  <c r="BC66" s="1"/>
  <c r="BB9"/>
  <c r="BB65" s="1"/>
  <c r="BB66" s="1"/>
  <c r="BA9"/>
  <c r="BA65" s="1"/>
  <c r="BA66" s="1"/>
  <c r="AX9"/>
  <c r="AX65" s="1"/>
  <c r="AX66" s="1"/>
  <c r="AW9"/>
  <c r="AW65" s="1"/>
  <c r="AW66" s="1"/>
  <c r="AV9"/>
  <c r="AV65" s="1"/>
  <c r="AV66" s="1"/>
  <c r="AS9"/>
  <c r="AS65" s="1"/>
  <c r="AS66" s="1"/>
  <c r="AR9"/>
  <c r="AR65" s="1"/>
  <c r="AR66" s="1"/>
  <c r="AQ9"/>
  <c r="AQ65" s="1"/>
  <c r="AQ66" s="1"/>
  <c r="AN9"/>
  <c r="AN65" s="1"/>
  <c r="AN66" s="1"/>
  <c r="AM9"/>
  <c r="AM65" s="1"/>
  <c r="AM66" s="1"/>
  <c r="AL9"/>
  <c r="AL65" s="1"/>
  <c r="AL66" s="1"/>
  <c r="AK9"/>
  <c r="AK65" s="1"/>
  <c r="AJ9"/>
  <c r="AJ65" s="1"/>
  <c r="GT8"/>
  <c r="GU8" s="1"/>
  <c r="GP8"/>
  <c r="GO8"/>
  <c r="GJ8"/>
  <c r="GK8" s="1"/>
  <c r="GE8"/>
  <c r="GF8" s="1"/>
  <c r="FZ8"/>
  <c r="GA8" s="1"/>
  <c r="FU8"/>
  <c r="FV8" s="1"/>
  <c r="FP8"/>
  <c r="FQ8" s="1"/>
  <c r="FK8"/>
  <c r="FL8" s="1"/>
  <c r="FG8"/>
  <c r="FB8"/>
  <c r="FA8"/>
  <c r="EW8"/>
  <c r="EV8"/>
  <c r="ER8"/>
  <c r="EQ8"/>
  <c r="EM8"/>
  <c r="EL8"/>
  <c r="EC8"/>
  <c r="EB8"/>
  <c r="DX8"/>
  <c r="DW8"/>
  <c r="DS8"/>
  <c r="DR8"/>
  <c r="DN8"/>
  <c r="DM8"/>
  <c r="DI8"/>
  <c r="DH8"/>
  <c r="DD8"/>
  <c r="CY8"/>
  <c r="CT8"/>
  <c r="CO8"/>
  <c r="CJ8"/>
  <c r="CI8"/>
  <c r="CE8"/>
  <c r="CD8"/>
  <c r="BZ8"/>
  <c r="BZ33" s="1"/>
  <c r="BY8"/>
  <c r="BT8"/>
  <c r="BS8"/>
  <c r="BO8"/>
  <c r="BJ8"/>
  <c r="BE8"/>
  <c r="AZ8"/>
  <c r="AY8"/>
  <c r="AO8"/>
  <c r="HH11" i="70" l="1"/>
  <c r="HM11"/>
  <c r="HH13"/>
  <c r="HM13"/>
  <c r="HM15"/>
  <c r="HH15"/>
  <c r="HH17"/>
  <c r="HM17"/>
  <c r="HH19"/>
  <c r="HM19"/>
  <c r="HH21"/>
  <c r="HM21"/>
  <c r="HH23"/>
  <c r="HM23"/>
  <c r="HH25"/>
  <c r="HM25"/>
  <c r="HH27"/>
  <c r="HM27"/>
  <c r="HH29"/>
  <c r="HM29"/>
  <c r="HH31"/>
  <c r="HM31"/>
  <c r="HH10"/>
  <c r="HM10"/>
  <c r="HM14"/>
  <c r="HH14"/>
  <c r="HM16"/>
  <c r="HH16"/>
  <c r="HH18"/>
  <c r="HM18"/>
  <c r="HH20"/>
  <c r="HM20"/>
  <c r="HH22"/>
  <c r="HM22"/>
  <c r="HH24"/>
  <c r="HM24"/>
  <c r="HH26"/>
  <c r="HM26"/>
  <c r="HH28"/>
  <c r="HM28"/>
  <c r="HH30"/>
  <c r="HM30"/>
  <c r="GY31"/>
  <c r="BZ64"/>
  <c r="BZ63"/>
  <c r="BZ62"/>
  <c r="BZ61"/>
  <c r="BZ60"/>
  <c r="BZ59"/>
  <c r="BZ58"/>
  <c r="BZ57"/>
  <c r="BZ56"/>
  <c r="BZ55"/>
  <c r="BZ54"/>
  <c r="BZ53"/>
  <c r="BZ52"/>
  <c r="BZ51"/>
  <c r="BZ50"/>
  <c r="BZ49"/>
  <c r="BZ48"/>
  <c r="BZ47"/>
  <c r="BZ46"/>
  <c r="BZ45"/>
  <c r="BZ44"/>
  <c r="BZ43"/>
  <c r="BZ42"/>
  <c r="BZ41"/>
  <c r="BZ40"/>
  <c r="BZ39"/>
  <c r="BZ38"/>
  <c r="BZ37"/>
  <c r="BZ36"/>
  <c r="BZ35"/>
  <c r="BZ34"/>
  <c r="BZ33"/>
  <c r="BZ32"/>
  <c r="HH32"/>
  <c r="HM32"/>
  <c r="HH33"/>
  <c r="HM33"/>
  <c r="HH35"/>
  <c r="HM35"/>
  <c r="HH37"/>
  <c r="HM37"/>
  <c r="HH39"/>
  <c r="HM39"/>
  <c r="HH41"/>
  <c r="HM41"/>
  <c r="HH43"/>
  <c r="HM43"/>
  <c r="HH45"/>
  <c r="HM45"/>
  <c r="AP9"/>
  <c r="AT9"/>
  <c r="AZ9"/>
  <c r="BD9"/>
  <c r="BJ9"/>
  <c r="BN9"/>
  <c r="BT9"/>
  <c r="BY9"/>
  <c r="CE9"/>
  <c r="CI9"/>
  <c r="CO9"/>
  <c r="CS9"/>
  <c r="CY9"/>
  <c r="DC9"/>
  <c r="DI9"/>
  <c r="DM9"/>
  <c r="DS9"/>
  <c r="DW9"/>
  <c r="EC9"/>
  <c r="EG9"/>
  <c r="EM9"/>
  <c r="EQ9"/>
  <c r="EW9"/>
  <c r="FA9"/>
  <c r="FG9"/>
  <c r="FK9"/>
  <c r="FQ9"/>
  <c r="FU9"/>
  <c r="GA9"/>
  <c r="GE9"/>
  <c r="GK9"/>
  <c r="GO9"/>
  <c r="GU9"/>
  <c r="GW9"/>
  <c r="AP10"/>
  <c r="BY10"/>
  <c r="GY10" s="1"/>
  <c r="GW10"/>
  <c r="AP11"/>
  <c r="BY11"/>
  <c r="GY11" s="1"/>
  <c r="GW11"/>
  <c r="AP12"/>
  <c r="AT12"/>
  <c r="AT67" s="1"/>
  <c r="AZ12"/>
  <c r="AZ67" s="1"/>
  <c r="BD12"/>
  <c r="BD67" s="1"/>
  <c r="BJ12"/>
  <c r="BN12"/>
  <c r="BN67" s="1"/>
  <c r="BT12"/>
  <c r="BT67" s="1"/>
  <c r="BY12"/>
  <c r="CE12"/>
  <c r="CE67" s="1"/>
  <c r="CI12"/>
  <c r="CI67" s="1"/>
  <c r="CO12"/>
  <c r="CO67" s="1"/>
  <c r="CS12"/>
  <c r="CS67" s="1"/>
  <c r="CY12"/>
  <c r="CY67" s="1"/>
  <c r="DC12"/>
  <c r="DC67" s="1"/>
  <c r="DI12"/>
  <c r="DI67" s="1"/>
  <c r="DM12"/>
  <c r="DM67" s="1"/>
  <c r="DS12"/>
  <c r="DS67" s="1"/>
  <c r="DW12"/>
  <c r="DW67" s="1"/>
  <c r="EC12"/>
  <c r="EC67" s="1"/>
  <c r="EG12"/>
  <c r="EG67" s="1"/>
  <c r="EM12"/>
  <c r="EM67" s="1"/>
  <c r="EQ12"/>
  <c r="EQ67" s="1"/>
  <c r="EW12"/>
  <c r="EW67" s="1"/>
  <c r="FA12"/>
  <c r="FA67" s="1"/>
  <c r="FG12"/>
  <c r="FG67" s="1"/>
  <c r="FK12"/>
  <c r="FK67" s="1"/>
  <c r="FQ12"/>
  <c r="FQ67" s="1"/>
  <c r="FU12"/>
  <c r="FU67" s="1"/>
  <c r="GA12"/>
  <c r="GA67" s="1"/>
  <c r="GE12"/>
  <c r="GE67" s="1"/>
  <c r="GK12"/>
  <c r="GK67" s="1"/>
  <c r="GO12"/>
  <c r="GO67" s="1"/>
  <c r="GU12"/>
  <c r="GU67" s="1"/>
  <c r="GW12"/>
  <c r="AP13"/>
  <c r="BY13"/>
  <c r="GY13" s="1"/>
  <c r="GW13"/>
  <c r="AO14"/>
  <c r="BZ14"/>
  <c r="GZ14" s="1"/>
  <c r="GV14"/>
  <c r="HL14" s="1"/>
  <c r="HO14" s="1"/>
  <c r="AO15"/>
  <c r="BZ15"/>
  <c r="GZ15" s="1"/>
  <c r="GV15"/>
  <c r="HL15" s="1"/>
  <c r="HO15" s="1"/>
  <c r="AO16"/>
  <c r="BZ16"/>
  <c r="GZ16" s="1"/>
  <c r="GV16"/>
  <c r="HL16" s="1"/>
  <c r="HO16" s="1"/>
  <c r="HQ16" s="1"/>
  <c r="AP17"/>
  <c r="BY17"/>
  <c r="GY17" s="1"/>
  <c r="GW17"/>
  <c r="AP18"/>
  <c r="BY18"/>
  <c r="GY18" s="1"/>
  <c r="GW18"/>
  <c r="AP19"/>
  <c r="BY19"/>
  <c r="GY19" s="1"/>
  <c r="GW19"/>
  <c r="AP20"/>
  <c r="BY20"/>
  <c r="GY20" s="1"/>
  <c r="GW20"/>
  <c r="AP21"/>
  <c r="BY21"/>
  <c r="GY21" s="1"/>
  <c r="GW21"/>
  <c r="AP22"/>
  <c r="BY22"/>
  <c r="GY22" s="1"/>
  <c r="GW22"/>
  <c r="AP23"/>
  <c r="BY23"/>
  <c r="GY23" s="1"/>
  <c r="GW23"/>
  <c r="AP24"/>
  <c r="BY24"/>
  <c r="GY24" s="1"/>
  <c r="GW24"/>
  <c r="AP25"/>
  <c r="BY25"/>
  <c r="GY25" s="1"/>
  <c r="GW25"/>
  <c r="AP26"/>
  <c r="BY26"/>
  <c r="GY26" s="1"/>
  <c r="GW26"/>
  <c r="AP27"/>
  <c r="BY27"/>
  <c r="GY27" s="1"/>
  <c r="GW27"/>
  <c r="AP28"/>
  <c r="BY28"/>
  <c r="GY28" s="1"/>
  <c r="GW28"/>
  <c r="AP29"/>
  <c r="BY29"/>
  <c r="GY29" s="1"/>
  <c r="GW29"/>
  <c r="AP30"/>
  <c r="BY30"/>
  <c r="GY30" s="1"/>
  <c r="GW30"/>
  <c r="AP31"/>
  <c r="GW31"/>
  <c r="AP32"/>
  <c r="BY64"/>
  <c r="BY63"/>
  <c r="BY62"/>
  <c r="BY61"/>
  <c r="BY60"/>
  <c r="BY59"/>
  <c r="BY58"/>
  <c r="BY57"/>
  <c r="BY56"/>
  <c r="BY55"/>
  <c r="BY54"/>
  <c r="BY53"/>
  <c r="BY52"/>
  <c r="BY51"/>
  <c r="BY50"/>
  <c r="BY49"/>
  <c r="BY48"/>
  <c r="BY47"/>
  <c r="BY46"/>
  <c r="BY45"/>
  <c r="BY44"/>
  <c r="GY44" s="1"/>
  <c r="BY43"/>
  <c r="BY42"/>
  <c r="GY42" s="1"/>
  <c r="BY41"/>
  <c r="BY40"/>
  <c r="GY40" s="1"/>
  <c r="BY39"/>
  <c r="BY38"/>
  <c r="GY38" s="1"/>
  <c r="BY37"/>
  <c r="BY36"/>
  <c r="GY36" s="1"/>
  <c r="BY35"/>
  <c r="BY34"/>
  <c r="GY34" s="1"/>
  <c r="BY33"/>
  <c r="BY32"/>
  <c r="HH34"/>
  <c r="HM34"/>
  <c r="HH36"/>
  <c r="HM36"/>
  <c r="HH38"/>
  <c r="HM38"/>
  <c r="HH40"/>
  <c r="HM40"/>
  <c r="HH42"/>
  <c r="HM42"/>
  <c r="HH44"/>
  <c r="HM44"/>
  <c r="AO9"/>
  <c r="AU9"/>
  <c r="AY9"/>
  <c r="BE9"/>
  <c r="BI9"/>
  <c r="BO9"/>
  <c r="BS9"/>
  <c r="BZ9"/>
  <c r="CD9"/>
  <c r="CJ9"/>
  <c r="CN9"/>
  <c r="CT9"/>
  <c r="CX9"/>
  <c r="DD9"/>
  <c r="DH9"/>
  <c r="DN9"/>
  <c r="DR9"/>
  <c r="DX9"/>
  <c r="EB9"/>
  <c r="EH9"/>
  <c r="EL9"/>
  <c r="ER9"/>
  <c r="EV9"/>
  <c r="FB9"/>
  <c r="FF9"/>
  <c r="FL9"/>
  <c r="FP9"/>
  <c r="FV9"/>
  <c r="FZ9"/>
  <c r="GF9"/>
  <c r="GJ9"/>
  <c r="GP9"/>
  <c r="GT9"/>
  <c r="GV9"/>
  <c r="GX9"/>
  <c r="BZ10"/>
  <c r="BZ11"/>
  <c r="AO12"/>
  <c r="AU12"/>
  <c r="AU67" s="1"/>
  <c r="AY12"/>
  <c r="AY67" s="1"/>
  <c r="BE12"/>
  <c r="BE67" s="1"/>
  <c r="BI12"/>
  <c r="BI67" s="1"/>
  <c r="BO12"/>
  <c r="BO67" s="1"/>
  <c r="BS12"/>
  <c r="BS67" s="1"/>
  <c r="BZ12"/>
  <c r="CD12"/>
  <c r="CD67" s="1"/>
  <c r="CJ12"/>
  <c r="CJ67" s="1"/>
  <c r="CN12"/>
  <c r="CN67" s="1"/>
  <c r="CT12"/>
  <c r="CT67" s="1"/>
  <c r="CX12"/>
  <c r="CX67" s="1"/>
  <c r="DD12"/>
  <c r="DD67" s="1"/>
  <c r="DH12"/>
  <c r="DH67" s="1"/>
  <c r="DN12"/>
  <c r="DN67" s="1"/>
  <c r="DR12"/>
  <c r="DR67" s="1"/>
  <c r="DX12"/>
  <c r="DX67" s="1"/>
  <c r="EB12"/>
  <c r="EB67" s="1"/>
  <c r="EH12"/>
  <c r="EH67" s="1"/>
  <c r="EL12"/>
  <c r="EL67" s="1"/>
  <c r="ER12"/>
  <c r="ER67" s="1"/>
  <c r="EV12"/>
  <c r="EV67" s="1"/>
  <c r="FB12"/>
  <c r="FB67" s="1"/>
  <c r="FF12"/>
  <c r="FF67" s="1"/>
  <c r="FL12"/>
  <c r="FL67" s="1"/>
  <c r="FP12"/>
  <c r="FP67" s="1"/>
  <c r="FV12"/>
  <c r="FV67" s="1"/>
  <c r="FZ12"/>
  <c r="FZ67" s="1"/>
  <c r="GF12"/>
  <c r="GF67" s="1"/>
  <c r="GJ12"/>
  <c r="GJ67" s="1"/>
  <c r="GP12"/>
  <c r="GP67" s="1"/>
  <c r="GT12"/>
  <c r="GT67" s="1"/>
  <c r="GV12"/>
  <c r="GX12"/>
  <c r="BZ13"/>
  <c r="BY14"/>
  <c r="BY15"/>
  <c r="BY16"/>
  <c r="BZ17"/>
  <c r="BZ18"/>
  <c r="BZ19"/>
  <c r="BZ20"/>
  <c r="BZ21"/>
  <c r="BZ22"/>
  <c r="BZ23"/>
  <c r="BZ24"/>
  <c r="BZ25"/>
  <c r="BZ26"/>
  <c r="BZ27"/>
  <c r="BZ28"/>
  <c r="BZ29"/>
  <c r="BZ30"/>
  <c r="BZ31"/>
  <c r="GW32"/>
  <c r="AO32"/>
  <c r="GY32" s="1"/>
  <c r="BE32"/>
  <c r="GY33"/>
  <c r="GY35"/>
  <c r="GY37"/>
  <c r="GY39"/>
  <c r="GY41"/>
  <c r="GY43"/>
  <c r="GY45"/>
  <c r="HH47"/>
  <c r="HM47"/>
  <c r="HH49"/>
  <c r="HM49"/>
  <c r="HH51"/>
  <c r="HM51"/>
  <c r="HH53"/>
  <c r="HM53"/>
  <c r="HH55"/>
  <c r="HM55"/>
  <c r="HH57"/>
  <c r="HM57"/>
  <c r="AP33"/>
  <c r="GZ33" s="1"/>
  <c r="GW33"/>
  <c r="AP34"/>
  <c r="GZ34" s="1"/>
  <c r="GW34"/>
  <c r="AP35"/>
  <c r="GZ35" s="1"/>
  <c r="GW35"/>
  <c r="AP36"/>
  <c r="GZ36" s="1"/>
  <c r="GW36"/>
  <c r="AP37"/>
  <c r="GZ37" s="1"/>
  <c r="GW37"/>
  <c r="AP38"/>
  <c r="GZ38" s="1"/>
  <c r="GW38"/>
  <c r="AP39"/>
  <c r="GZ39" s="1"/>
  <c r="GW39"/>
  <c r="AP40"/>
  <c r="GZ40" s="1"/>
  <c r="GW40"/>
  <c r="AP41"/>
  <c r="GZ41" s="1"/>
  <c r="GW41"/>
  <c r="AP42"/>
  <c r="GZ42" s="1"/>
  <c r="GW42"/>
  <c r="AP43"/>
  <c r="GZ43" s="1"/>
  <c r="GW43"/>
  <c r="AP44"/>
  <c r="GZ44" s="1"/>
  <c r="GW44"/>
  <c r="AP45"/>
  <c r="GZ45" s="1"/>
  <c r="GW45"/>
  <c r="GV46"/>
  <c r="HL46" s="1"/>
  <c r="HO46" s="1"/>
  <c r="GX46"/>
  <c r="AP46"/>
  <c r="GY48"/>
  <c r="GY50"/>
  <c r="GY52"/>
  <c r="GY54"/>
  <c r="GY56"/>
  <c r="GY58"/>
  <c r="HH48"/>
  <c r="HM48"/>
  <c r="HH50"/>
  <c r="HM50"/>
  <c r="HH52"/>
  <c r="HM52"/>
  <c r="HH54"/>
  <c r="HM54"/>
  <c r="HH56"/>
  <c r="HM56"/>
  <c r="HH58"/>
  <c r="HM58"/>
  <c r="AO46"/>
  <c r="GY46" s="1"/>
  <c r="BJ46"/>
  <c r="GY47"/>
  <c r="GY49"/>
  <c r="GY51"/>
  <c r="GY53"/>
  <c r="GY55"/>
  <c r="GY57"/>
  <c r="HH61"/>
  <c r="HM61"/>
  <c r="HH63"/>
  <c r="HM63"/>
  <c r="AP47"/>
  <c r="GZ47" s="1"/>
  <c r="GW47"/>
  <c r="AP48"/>
  <c r="GZ48" s="1"/>
  <c r="GW48"/>
  <c r="AP49"/>
  <c r="GZ49" s="1"/>
  <c r="GW49"/>
  <c r="AP50"/>
  <c r="GZ50" s="1"/>
  <c r="GW50"/>
  <c r="AP51"/>
  <c r="GZ51" s="1"/>
  <c r="GW51"/>
  <c r="AP52"/>
  <c r="GZ52" s="1"/>
  <c r="GW52"/>
  <c r="AP53"/>
  <c r="GZ53" s="1"/>
  <c r="GW53"/>
  <c r="AP54"/>
  <c r="GZ54" s="1"/>
  <c r="GW54"/>
  <c r="AP55"/>
  <c r="GZ55" s="1"/>
  <c r="GW55"/>
  <c r="AP56"/>
  <c r="GZ56" s="1"/>
  <c r="GW56"/>
  <c r="AP57"/>
  <c r="GZ57" s="1"/>
  <c r="GW57"/>
  <c r="AP58"/>
  <c r="GZ58" s="1"/>
  <c r="GW58"/>
  <c r="GV59"/>
  <c r="HL59" s="1"/>
  <c r="HO59" s="1"/>
  <c r="GX59"/>
  <c r="AP59"/>
  <c r="GZ59" s="1"/>
  <c r="CD59"/>
  <c r="GY60"/>
  <c r="GY62"/>
  <c r="GY64"/>
  <c r="HH60"/>
  <c r="HM60"/>
  <c r="HH62"/>
  <c r="HM62"/>
  <c r="HH64"/>
  <c r="HM64"/>
  <c r="AO59"/>
  <c r="GY59" s="1"/>
  <c r="GY61"/>
  <c r="GY63"/>
  <c r="AP60"/>
  <c r="GZ60" s="1"/>
  <c r="GW60"/>
  <c r="AP61"/>
  <c r="GZ61" s="1"/>
  <c r="GW61"/>
  <c r="AP62"/>
  <c r="GZ62" s="1"/>
  <c r="GW62"/>
  <c r="AP63"/>
  <c r="GZ63" s="1"/>
  <c r="GW63"/>
  <c r="AP64"/>
  <c r="GZ64" s="1"/>
  <c r="GW64"/>
  <c r="HM11" i="69"/>
  <c r="HH11"/>
  <c r="HM13"/>
  <c r="HH13"/>
  <c r="HM15"/>
  <c r="HH15"/>
  <c r="HM17"/>
  <c r="HH17"/>
  <c r="HM19"/>
  <c r="HH19"/>
  <c r="HM21"/>
  <c r="HH21"/>
  <c r="HM23"/>
  <c r="HH23"/>
  <c r="HM25"/>
  <c r="HH25"/>
  <c r="HM27"/>
  <c r="HH27"/>
  <c r="HM29"/>
  <c r="HH29"/>
  <c r="HM31"/>
  <c r="HH31"/>
  <c r="HM33"/>
  <c r="HH33"/>
  <c r="GZ33"/>
  <c r="HH10"/>
  <c r="HM10"/>
  <c r="HH14"/>
  <c r="HM14"/>
  <c r="HH16"/>
  <c r="HM16"/>
  <c r="HH18"/>
  <c r="HM18"/>
  <c r="HH20"/>
  <c r="HM20"/>
  <c r="HH22"/>
  <c r="HM22"/>
  <c r="HH24"/>
  <c r="HM24"/>
  <c r="HH26"/>
  <c r="HM26"/>
  <c r="HH28"/>
  <c r="HM28"/>
  <c r="HH30"/>
  <c r="HM30"/>
  <c r="HH32"/>
  <c r="HM32"/>
  <c r="BY64"/>
  <c r="BY63"/>
  <c r="BY62"/>
  <c r="BY60"/>
  <c r="BY58"/>
  <c r="BY56"/>
  <c r="BY54"/>
  <c r="BY52"/>
  <c r="BY50"/>
  <c r="BY61"/>
  <c r="BY59"/>
  <c r="BY57"/>
  <c r="BY55"/>
  <c r="BY53"/>
  <c r="BY51"/>
  <c r="BY49"/>
  <c r="BY48"/>
  <c r="BY46"/>
  <c r="BY44"/>
  <c r="BY42"/>
  <c r="BY40"/>
  <c r="BY38"/>
  <c r="BY36"/>
  <c r="BY47"/>
  <c r="BY45"/>
  <c r="BY43"/>
  <c r="BY41"/>
  <c r="BY39"/>
  <c r="BY37"/>
  <c r="BY35"/>
  <c r="HM34"/>
  <c r="HH34"/>
  <c r="HH35"/>
  <c r="HM35"/>
  <c r="HH37"/>
  <c r="HM37"/>
  <c r="HH39"/>
  <c r="HM39"/>
  <c r="HH41"/>
  <c r="HM41"/>
  <c r="HH43"/>
  <c r="HM43"/>
  <c r="HH45"/>
  <c r="HM45"/>
  <c r="HH47"/>
  <c r="HM47"/>
  <c r="AO9"/>
  <c r="AU9"/>
  <c r="AY9"/>
  <c r="BE9"/>
  <c r="BI9"/>
  <c r="BO9"/>
  <c r="BS9"/>
  <c r="BZ9"/>
  <c r="CD9"/>
  <c r="CJ9"/>
  <c r="CN9"/>
  <c r="CT9"/>
  <c r="CX9"/>
  <c r="DD9"/>
  <c r="DH9"/>
  <c r="DN9"/>
  <c r="DR9"/>
  <c r="DX9"/>
  <c r="EB9"/>
  <c r="EH9"/>
  <c r="EL9"/>
  <c r="ER9"/>
  <c r="EV9"/>
  <c r="FB9"/>
  <c r="FF9"/>
  <c r="FL9"/>
  <c r="FP9"/>
  <c r="FV9"/>
  <c r="FZ9"/>
  <c r="GF9"/>
  <c r="GJ9"/>
  <c r="GP9"/>
  <c r="GT9"/>
  <c r="GV9"/>
  <c r="GX9"/>
  <c r="AP10"/>
  <c r="BY10"/>
  <c r="GY10" s="1"/>
  <c r="GW10"/>
  <c r="AO11"/>
  <c r="BZ11"/>
  <c r="GZ11" s="1"/>
  <c r="GV11"/>
  <c r="HL11" s="1"/>
  <c r="AP12"/>
  <c r="AT12"/>
  <c r="AT67" s="1"/>
  <c r="AZ12"/>
  <c r="AZ67" s="1"/>
  <c r="BD12"/>
  <c r="BD67" s="1"/>
  <c r="BJ12"/>
  <c r="BJ67" s="1"/>
  <c r="BN12"/>
  <c r="BN67" s="1"/>
  <c r="BT12"/>
  <c r="BT67" s="1"/>
  <c r="BY12"/>
  <c r="CE12"/>
  <c r="CE67" s="1"/>
  <c r="CI12"/>
  <c r="CI67" s="1"/>
  <c r="CO12"/>
  <c r="CO67" s="1"/>
  <c r="CS12"/>
  <c r="CS67" s="1"/>
  <c r="CY12"/>
  <c r="CY67" s="1"/>
  <c r="DC12"/>
  <c r="DC67" s="1"/>
  <c r="DI12"/>
  <c r="DI67" s="1"/>
  <c r="DM12"/>
  <c r="DM67" s="1"/>
  <c r="DS12"/>
  <c r="DS67" s="1"/>
  <c r="DW12"/>
  <c r="DW67" s="1"/>
  <c r="EC12"/>
  <c r="EC67" s="1"/>
  <c r="EG12"/>
  <c r="EG67" s="1"/>
  <c r="EM12"/>
  <c r="EM67" s="1"/>
  <c r="EQ12"/>
  <c r="EQ67" s="1"/>
  <c r="EW12"/>
  <c r="EW67" s="1"/>
  <c r="FA12"/>
  <c r="FA67" s="1"/>
  <c r="FG12"/>
  <c r="FG67" s="1"/>
  <c r="FK12"/>
  <c r="FK67" s="1"/>
  <c r="FQ12"/>
  <c r="FQ67" s="1"/>
  <c r="FU12"/>
  <c r="FU67" s="1"/>
  <c r="GA12"/>
  <c r="GA67" s="1"/>
  <c r="GE12"/>
  <c r="GE67" s="1"/>
  <c r="GK12"/>
  <c r="GK67" s="1"/>
  <c r="GO12"/>
  <c r="GO67" s="1"/>
  <c r="GU12"/>
  <c r="GU67" s="1"/>
  <c r="GW12"/>
  <c r="GW67" s="1"/>
  <c r="AO13"/>
  <c r="BZ13"/>
  <c r="GZ13" s="1"/>
  <c r="GV13"/>
  <c r="HL13" s="1"/>
  <c r="AP14"/>
  <c r="BY14"/>
  <c r="GY14" s="1"/>
  <c r="GW14"/>
  <c r="AO15"/>
  <c r="BZ15"/>
  <c r="GZ15" s="1"/>
  <c r="GV15"/>
  <c r="HL15" s="1"/>
  <c r="AP16"/>
  <c r="BY16"/>
  <c r="GY16" s="1"/>
  <c r="GW16"/>
  <c r="AO17"/>
  <c r="BZ17"/>
  <c r="GZ17" s="1"/>
  <c r="GV17"/>
  <c r="HL17" s="1"/>
  <c r="AP18"/>
  <c r="BY18"/>
  <c r="GY18" s="1"/>
  <c r="GW18"/>
  <c r="AO19"/>
  <c r="BZ19"/>
  <c r="GZ19" s="1"/>
  <c r="GV19"/>
  <c r="HL19" s="1"/>
  <c r="AP20"/>
  <c r="BY20"/>
  <c r="GY20" s="1"/>
  <c r="GW20"/>
  <c r="AO21"/>
  <c r="BZ21"/>
  <c r="GZ21" s="1"/>
  <c r="GV21"/>
  <c r="HL21" s="1"/>
  <c r="AP22"/>
  <c r="BY22"/>
  <c r="GY22" s="1"/>
  <c r="GW22"/>
  <c r="AO23"/>
  <c r="BZ23"/>
  <c r="GZ23" s="1"/>
  <c r="GV23"/>
  <c r="HL23" s="1"/>
  <c r="AP24"/>
  <c r="BY24"/>
  <c r="GY24" s="1"/>
  <c r="GW24"/>
  <c r="AO25"/>
  <c r="BZ25"/>
  <c r="GZ25" s="1"/>
  <c r="GV25"/>
  <c r="HL25" s="1"/>
  <c r="AP26"/>
  <c r="BY26"/>
  <c r="GY26" s="1"/>
  <c r="GW26"/>
  <c r="AO27"/>
  <c r="BZ27"/>
  <c r="GZ27" s="1"/>
  <c r="GV27"/>
  <c r="HL27" s="1"/>
  <c r="AP28"/>
  <c r="BY28"/>
  <c r="GY28" s="1"/>
  <c r="GW28"/>
  <c r="AO29"/>
  <c r="BZ29"/>
  <c r="GZ29" s="1"/>
  <c r="GV29"/>
  <c r="HL29" s="1"/>
  <c r="AP30"/>
  <c r="BY30"/>
  <c r="GY30" s="1"/>
  <c r="GW30"/>
  <c r="AO31"/>
  <c r="BZ31"/>
  <c r="GZ31" s="1"/>
  <c r="GV31"/>
  <c r="HL31" s="1"/>
  <c r="AP32"/>
  <c r="BY32"/>
  <c r="GY32" s="1"/>
  <c r="GW32"/>
  <c r="AO33"/>
  <c r="GV33"/>
  <c r="HL33" s="1"/>
  <c r="AP34"/>
  <c r="BY34"/>
  <c r="BZ63"/>
  <c r="BZ64"/>
  <c r="BZ61"/>
  <c r="BZ59"/>
  <c r="BZ57"/>
  <c r="BZ55"/>
  <c r="BZ53"/>
  <c r="BZ51"/>
  <c r="BZ49"/>
  <c r="BZ62"/>
  <c r="BZ60"/>
  <c r="BZ58"/>
  <c r="BZ56"/>
  <c r="BZ54"/>
  <c r="BZ52"/>
  <c r="BZ50"/>
  <c r="BZ47"/>
  <c r="BZ45"/>
  <c r="BZ43"/>
  <c r="BZ41"/>
  <c r="BZ39"/>
  <c r="BZ37"/>
  <c r="BZ35"/>
  <c r="BZ48"/>
  <c r="BZ46"/>
  <c r="BZ44"/>
  <c r="BZ42"/>
  <c r="BZ40"/>
  <c r="BZ38"/>
  <c r="BZ36"/>
  <c r="HM36"/>
  <c r="HH36"/>
  <c r="HM38"/>
  <c r="HH38"/>
  <c r="HM40"/>
  <c r="HH40"/>
  <c r="HM42"/>
  <c r="HH42"/>
  <c r="HM44"/>
  <c r="HH44"/>
  <c r="HM46"/>
  <c r="HH46"/>
  <c r="AP9"/>
  <c r="AT9"/>
  <c r="AT65" s="1"/>
  <c r="AT66" s="1"/>
  <c r="AZ9"/>
  <c r="AZ65" s="1"/>
  <c r="AZ66" s="1"/>
  <c r="BD9"/>
  <c r="BD65" s="1"/>
  <c r="BD66" s="1"/>
  <c r="BJ9"/>
  <c r="BJ65" s="1"/>
  <c r="BJ66" s="1"/>
  <c r="BN9"/>
  <c r="BN65" s="1"/>
  <c r="BN66" s="1"/>
  <c r="BT9"/>
  <c r="BT65" s="1"/>
  <c r="BT66" s="1"/>
  <c r="BY9"/>
  <c r="CE9"/>
  <c r="CE65" s="1"/>
  <c r="CE66" s="1"/>
  <c r="CI9"/>
  <c r="CI65" s="1"/>
  <c r="CI66" s="1"/>
  <c r="CO9"/>
  <c r="CO65" s="1"/>
  <c r="CO66" s="1"/>
  <c r="CS9"/>
  <c r="CS65" s="1"/>
  <c r="CS66" s="1"/>
  <c r="CY9"/>
  <c r="CY65" s="1"/>
  <c r="CY66" s="1"/>
  <c r="DC9"/>
  <c r="DC65" s="1"/>
  <c r="DC66" s="1"/>
  <c r="DI9"/>
  <c r="DM9"/>
  <c r="DM65" s="1"/>
  <c r="DM66" s="1"/>
  <c r="DS9"/>
  <c r="DS65" s="1"/>
  <c r="DS66" s="1"/>
  <c r="DW9"/>
  <c r="DW65" s="1"/>
  <c r="DW66" s="1"/>
  <c r="EC9"/>
  <c r="EC65" s="1"/>
  <c r="EC66" s="1"/>
  <c r="EG9"/>
  <c r="EG65" s="1"/>
  <c r="EG66" s="1"/>
  <c r="EM9"/>
  <c r="EM65" s="1"/>
  <c r="EM66" s="1"/>
  <c r="EQ9"/>
  <c r="EQ65" s="1"/>
  <c r="EQ66" s="1"/>
  <c r="EW9"/>
  <c r="EW65" s="1"/>
  <c r="EW66" s="1"/>
  <c r="FA9"/>
  <c r="FA65" s="1"/>
  <c r="FA66" s="1"/>
  <c r="FG9"/>
  <c r="FG65" s="1"/>
  <c r="FG66" s="1"/>
  <c r="FK9"/>
  <c r="FK65" s="1"/>
  <c r="FK66" s="1"/>
  <c r="FQ9"/>
  <c r="FQ65" s="1"/>
  <c r="FQ66" s="1"/>
  <c r="FU9"/>
  <c r="FU65" s="1"/>
  <c r="FU66" s="1"/>
  <c r="GA9"/>
  <c r="GA65" s="1"/>
  <c r="GA66" s="1"/>
  <c r="GE9"/>
  <c r="GE65" s="1"/>
  <c r="GE66" s="1"/>
  <c r="GK9"/>
  <c r="GK65" s="1"/>
  <c r="GK66" s="1"/>
  <c r="GO9"/>
  <c r="GO65" s="1"/>
  <c r="GO66" s="1"/>
  <c r="GU9"/>
  <c r="GU65" s="1"/>
  <c r="GU66" s="1"/>
  <c r="GW9"/>
  <c r="BZ10"/>
  <c r="BY11"/>
  <c r="AO12"/>
  <c r="AU12"/>
  <c r="AU67" s="1"/>
  <c r="AY12"/>
  <c r="AY67" s="1"/>
  <c r="BE12"/>
  <c r="BE67" s="1"/>
  <c r="BI12"/>
  <c r="BI67" s="1"/>
  <c r="BO12"/>
  <c r="BO67" s="1"/>
  <c r="BS12"/>
  <c r="BS67" s="1"/>
  <c r="BZ12"/>
  <c r="CD12"/>
  <c r="CD67" s="1"/>
  <c r="CJ12"/>
  <c r="CJ67" s="1"/>
  <c r="CN12"/>
  <c r="CN67" s="1"/>
  <c r="CT12"/>
  <c r="CT67" s="1"/>
  <c r="CX12"/>
  <c r="CX67" s="1"/>
  <c r="DD12"/>
  <c r="DD67" s="1"/>
  <c r="DH12"/>
  <c r="DH67" s="1"/>
  <c r="DN12"/>
  <c r="DN67" s="1"/>
  <c r="DR12"/>
  <c r="DR67" s="1"/>
  <c r="DX12"/>
  <c r="DX67" s="1"/>
  <c r="EB12"/>
  <c r="EB67" s="1"/>
  <c r="EH12"/>
  <c r="EH67" s="1"/>
  <c r="EL12"/>
  <c r="EL67" s="1"/>
  <c r="ER12"/>
  <c r="ER67" s="1"/>
  <c r="EV12"/>
  <c r="EV67" s="1"/>
  <c r="FB12"/>
  <c r="FB67" s="1"/>
  <c r="FF12"/>
  <c r="FF67" s="1"/>
  <c r="FL12"/>
  <c r="FL67" s="1"/>
  <c r="FP12"/>
  <c r="FP67" s="1"/>
  <c r="FV12"/>
  <c r="FV67" s="1"/>
  <c r="FZ12"/>
  <c r="FZ67" s="1"/>
  <c r="GF12"/>
  <c r="GF67" s="1"/>
  <c r="GJ12"/>
  <c r="GJ67" s="1"/>
  <c r="GP12"/>
  <c r="GP67" s="1"/>
  <c r="GT12"/>
  <c r="GT67" s="1"/>
  <c r="GV12"/>
  <c r="GX12"/>
  <c r="BY13"/>
  <c r="BZ14"/>
  <c r="BY15"/>
  <c r="BZ16"/>
  <c r="BY17"/>
  <c r="BZ18"/>
  <c r="BY19"/>
  <c r="BZ20"/>
  <c r="BY21"/>
  <c r="BZ22"/>
  <c r="BY23"/>
  <c r="BZ24"/>
  <c r="BY25"/>
  <c r="BZ26"/>
  <c r="BY27"/>
  <c r="BZ28"/>
  <c r="BY29"/>
  <c r="BZ30"/>
  <c r="BY31"/>
  <c r="BZ32"/>
  <c r="BY33"/>
  <c r="GW34"/>
  <c r="AO34"/>
  <c r="GY34" s="1"/>
  <c r="BZ34"/>
  <c r="GP34"/>
  <c r="GY35"/>
  <c r="GZ36"/>
  <c r="GY37"/>
  <c r="GZ38"/>
  <c r="GY39"/>
  <c r="GZ40"/>
  <c r="GY41"/>
  <c r="GZ42"/>
  <c r="GY43"/>
  <c r="GZ44"/>
  <c r="GY45"/>
  <c r="GZ46"/>
  <c r="GY47"/>
  <c r="HH49"/>
  <c r="HM49"/>
  <c r="HH51"/>
  <c r="HM51"/>
  <c r="HH53"/>
  <c r="HM53"/>
  <c r="HH55"/>
  <c r="HM55"/>
  <c r="HH57"/>
  <c r="HM57"/>
  <c r="HH59"/>
  <c r="HM59"/>
  <c r="HH61"/>
  <c r="HM61"/>
  <c r="AP35"/>
  <c r="GZ35" s="1"/>
  <c r="GW35"/>
  <c r="AO36"/>
  <c r="GY36" s="1"/>
  <c r="GV36"/>
  <c r="HL36" s="1"/>
  <c r="AP37"/>
  <c r="GZ37" s="1"/>
  <c r="GW37"/>
  <c r="AO38"/>
  <c r="GY38" s="1"/>
  <c r="GV38"/>
  <c r="HL38" s="1"/>
  <c r="AP39"/>
  <c r="GZ39" s="1"/>
  <c r="GW39"/>
  <c r="AO40"/>
  <c r="GY40" s="1"/>
  <c r="GV40"/>
  <c r="HL40" s="1"/>
  <c r="AP41"/>
  <c r="GZ41" s="1"/>
  <c r="GW41"/>
  <c r="AO42"/>
  <c r="GY42" s="1"/>
  <c r="GV42"/>
  <c r="HL42" s="1"/>
  <c r="AP43"/>
  <c r="GZ43" s="1"/>
  <c r="GW43"/>
  <c r="AO44"/>
  <c r="GY44" s="1"/>
  <c r="GV44"/>
  <c r="HL44" s="1"/>
  <c r="AP45"/>
  <c r="GZ45" s="1"/>
  <c r="GW45"/>
  <c r="AO46"/>
  <c r="GY46" s="1"/>
  <c r="GV46"/>
  <c r="HL46" s="1"/>
  <c r="AP47"/>
  <c r="GZ47" s="1"/>
  <c r="GW47"/>
  <c r="AO48"/>
  <c r="GY48" s="1"/>
  <c r="HM50"/>
  <c r="HH50"/>
  <c r="HM52"/>
  <c r="HH52"/>
  <c r="HM54"/>
  <c r="HH54"/>
  <c r="HM56"/>
  <c r="HH56"/>
  <c r="HM58"/>
  <c r="HH58"/>
  <c r="HM60"/>
  <c r="HH60"/>
  <c r="GV48"/>
  <c r="HL48" s="1"/>
  <c r="GX48"/>
  <c r="AP48"/>
  <c r="GZ48" s="1"/>
  <c r="GY49"/>
  <c r="GZ50"/>
  <c r="GY51"/>
  <c r="GZ52"/>
  <c r="GY53"/>
  <c r="GZ54"/>
  <c r="GY55"/>
  <c r="GZ56"/>
  <c r="GY57"/>
  <c r="GZ58"/>
  <c r="GY59"/>
  <c r="GZ60"/>
  <c r="GY61"/>
  <c r="HH63"/>
  <c r="HM63"/>
  <c r="AP49"/>
  <c r="GZ49" s="1"/>
  <c r="GW49"/>
  <c r="AO50"/>
  <c r="GY50" s="1"/>
  <c r="GV50"/>
  <c r="HL50" s="1"/>
  <c r="AP51"/>
  <c r="GZ51" s="1"/>
  <c r="GW51"/>
  <c r="AO52"/>
  <c r="GY52" s="1"/>
  <c r="GV52"/>
  <c r="HL52" s="1"/>
  <c r="AP53"/>
  <c r="GZ53" s="1"/>
  <c r="GW53"/>
  <c r="AO54"/>
  <c r="GY54" s="1"/>
  <c r="GV54"/>
  <c r="HL54" s="1"/>
  <c r="AP55"/>
  <c r="GZ55" s="1"/>
  <c r="GW55"/>
  <c r="AO56"/>
  <c r="GY56" s="1"/>
  <c r="GV56"/>
  <c r="HL56" s="1"/>
  <c r="AP57"/>
  <c r="GZ57" s="1"/>
  <c r="GW57"/>
  <c r="AO58"/>
  <c r="GY58" s="1"/>
  <c r="GV58"/>
  <c r="HL58" s="1"/>
  <c r="AP59"/>
  <c r="GZ59" s="1"/>
  <c r="GW59"/>
  <c r="AO60"/>
  <c r="GY60" s="1"/>
  <c r="GV60"/>
  <c r="HL60" s="1"/>
  <c r="AP61"/>
  <c r="GZ61" s="1"/>
  <c r="GW61"/>
  <c r="AO62"/>
  <c r="GY62" s="1"/>
  <c r="HM64"/>
  <c r="HH64"/>
  <c r="GV62"/>
  <c r="HL62" s="1"/>
  <c r="GX62"/>
  <c r="AP62"/>
  <c r="GZ62" s="1"/>
  <c r="DI62"/>
  <c r="GY63"/>
  <c r="GZ64"/>
  <c r="AP63"/>
  <c r="GZ63" s="1"/>
  <c r="GW63"/>
  <c r="AO64"/>
  <c r="GY64" s="1"/>
  <c r="GV64"/>
  <c r="HL64" s="1"/>
  <c r="HH46" i="70" l="1"/>
  <c r="HM46"/>
  <c r="GV67"/>
  <c r="HL12"/>
  <c r="GX65"/>
  <c r="HH9"/>
  <c r="HM9"/>
  <c r="AO65"/>
  <c r="GY9"/>
  <c r="AP67"/>
  <c r="GZ12"/>
  <c r="AP65"/>
  <c r="AP66" s="1"/>
  <c r="GZ9"/>
  <c r="GT65"/>
  <c r="GT66" s="1"/>
  <c r="GJ65"/>
  <c r="GJ66" s="1"/>
  <c r="FZ65"/>
  <c r="FZ66" s="1"/>
  <c r="FP65"/>
  <c r="FP66" s="1"/>
  <c r="FF65"/>
  <c r="FF66" s="1"/>
  <c r="EV65"/>
  <c r="EV66" s="1"/>
  <c r="EL65"/>
  <c r="EL66" s="1"/>
  <c r="EB65"/>
  <c r="EB66" s="1"/>
  <c r="DR65"/>
  <c r="DR66" s="1"/>
  <c r="DH65"/>
  <c r="DH66" s="1"/>
  <c r="CX65"/>
  <c r="CX66" s="1"/>
  <c r="CN65"/>
  <c r="CN66" s="1"/>
  <c r="CD65"/>
  <c r="CD66" s="1"/>
  <c r="BS65"/>
  <c r="BS66" s="1"/>
  <c r="BI65"/>
  <c r="BI66" s="1"/>
  <c r="AY65"/>
  <c r="AY66" s="1"/>
  <c r="GZ32"/>
  <c r="GZ31"/>
  <c r="GZ29"/>
  <c r="GZ27"/>
  <c r="GZ25"/>
  <c r="GZ23"/>
  <c r="GZ21"/>
  <c r="GZ19"/>
  <c r="GZ17"/>
  <c r="GY15"/>
  <c r="GZ13"/>
  <c r="BJ67"/>
  <c r="GZ10"/>
  <c r="GU65"/>
  <c r="GU66" s="1"/>
  <c r="GK65"/>
  <c r="GK66" s="1"/>
  <c r="GA65"/>
  <c r="GA66" s="1"/>
  <c r="FQ65"/>
  <c r="FQ66" s="1"/>
  <c r="FG65"/>
  <c r="FG66" s="1"/>
  <c r="EW65"/>
  <c r="EW66" s="1"/>
  <c r="EM65"/>
  <c r="EM66" s="1"/>
  <c r="EC65"/>
  <c r="EC66" s="1"/>
  <c r="DS65"/>
  <c r="DS66" s="1"/>
  <c r="DI65"/>
  <c r="DI66" s="1"/>
  <c r="CY65"/>
  <c r="CY66" s="1"/>
  <c r="CO65"/>
  <c r="CO66" s="1"/>
  <c r="CE65"/>
  <c r="CE66" s="1"/>
  <c r="BT65"/>
  <c r="BT66" s="1"/>
  <c r="BJ65"/>
  <c r="BJ66" s="1"/>
  <c r="AZ65"/>
  <c r="AZ66" s="1"/>
  <c r="HH59"/>
  <c r="HM59"/>
  <c r="GX67"/>
  <c r="HH67" s="1"/>
  <c r="HH12"/>
  <c r="HM12"/>
  <c r="HM67" s="1"/>
  <c r="AO67"/>
  <c r="GY12"/>
  <c r="GY67" s="1"/>
  <c r="GV65"/>
  <c r="GV66" s="1"/>
  <c r="HL9"/>
  <c r="GZ46"/>
  <c r="GP65"/>
  <c r="GP66" s="1"/>
  <c r="GF65"/>
  <c r="GF66" s="1"/>
  <c r="FV65"/>
  <c r="FV66" s="1"/>
  <c r="FL65"/>
  <c r="FL66" s="1"/>
  <c r="FB65"/>
  <c r="FB66" s="1"/>
  <c r="ER65"/>
  <c r="ER66" s="1"/>
  <c r="EH65"/>
  <c r="EH66" s="1"/>
  <c r="DX65"/>
  <c r="DX66" s="1"/>
  <c r="DN65"/>
  <c r="DN66" s="1"/>
  <c r="DD65"/>
  <c r="DD66" s="1"/>
  <c r="CT65"/>
  <c r="CT66" s="1"/>
  <c r="CJ65"/>
  <c r="CJ66" s="1"/>
  <c r="BZ65"/>
  <c r="BZ66" s="1"/>
  <c r="BO65"/>
  <c r="BO66" s="1"/>
  <c r="BE65"/>
  <c r="BE66" s="1"/>
  <c r="AU65"/>
  <c r="AU66" s="1"/>
  <c r="GZ30"/>
  <c r="GZ28"/>
  <c r="GZ26"/>
  <c r="GZ24"/>
  <c r="GZ22"/>
  <c r="GZ20"/>
  <c r="GZ18"/>
  <c r="GY16"/>
  <c r="GY14"/>
  <c r="GW67"/>
  <c r="GZ11"/>
  <c r="GW65"/>
  <c r="GW66" s="1"/>
  <c r="GO65"/>
  <c r="GO66" s="1"/>
  <c r="GE65"/>
  <c r="GE66" s="1"/>
  <c r="FU65"/>
  <c r="FU66" s="1"/>
  <c r="FK65"/>
  <c r="FK66" s="1"/>
  <c r="FA65"/>
  <c r="FA66" s="1"/>
  <c r="EQ65"/>
  <c r="EQ66" s="1"/>
  <c r="EG65"/>
  <c r="EG66" s="1"/>
  <c r="DW65"/>
  <c r="DW66" s="1"/>
  <c r="DM65"/>
  <c r="DM66" s="1"/>
  <c r="DC65"/>
  <c r="DC66" s="1"/>
  <c r="CS65"/>
  <c r="CS66" s="1"/>
  <c r="CI65"/>
  <c r="CI66" s="1"/>
  <c r="BY65"/>
  <c r="BY66" s="1"/>
  <c r="BN65"/>
  <c r="BN66" s="1"/>
  <c r="BD65"/>
  <c r="BD66" s="1"/>
  <c r="AT65"/>
  <c r="AT66" s="1"/>
  <c r="HM62" i="69"/>
  <c r="HH62"/>
  <c r="GX67"/>
  <c r="HH67" s="1"/>
  <c r="HH12"/>
  <c r="HM12"/>
  <c r="HM67" s="1"/>
  <c r="AO67"/>
  <c r="GY12"/>
  <c r="AP65"/>
  <c r="GZ9"/>
  <c r="AP67"/>
  <c r="GZ12"/>
  <c r="GZ67" s="1"/>
  <c r="GV65"/>
  <c r="HL9"/>
  <c r="DI65"/>
  <c r="DI66" s="1"/>
  <c r="GZ34"/>
  <c r="GY33"/>
  <c r="GY31"/>
  <c r="GY29"/>
  <c r="GY27"/>
  <c r="GY25"/>
  <c r="GY23"/>
  <c r="GY21"/>
  <c r="GY19"/>
  <c r="GY17"/>
  <c r="GY15"/>
  <c r="GY13"/>
  <c r="GZ10"/>
  <c r="GP65"/>
  <c r="GP66" s="1"/>
  <c r="GF65"/>
  <c r="GF66" s="1"/>
  <c r="FV65"/>
  <c r="FV66" s="1"/>
  <c r="FL65"/>
  <c r="FL66" s="1"/>
  <c r="FB65"/>
  <c r="FB66" s="1"/>
  <c r="ER65"/>
  <c r="ER66" s="1"/>
  <c r="EH65"/>
  <c r="EH66" s="1"/>
  <c r="DX65"/>
  <c r="DX66" s="1"/>
  <c r="DN65"/>
  <c r="DN66" s="1"/>
  <c r="DD65"/>
  <c r="DD66" s="1"/>
  <c r="CT65"/>
  <c r="CT66" s="1"/>
  <c r="CJ65"/>
  <c r="CJ66" s="1"/>
  <c r="BZ65"/>
  <c r="BZ66" s="1"/>
  <c r="BO65"/>
  <c r="BO66" s="1"/>
  <c r="BE65"/>
  <c r="BE66" s="1"/>
  <c r="AU65"/>
  <c r="AU66" s="1"/>
  <c r="HM48"/>
  <c r="HH48"/>
  <c r="GV67"/>
  <c r="HL12"/>
  <c r="HL67" s="1"/>
  <c r="GX65"/>
  <c r="HM9"/>
  <c r="HM65" s="1"/>
  <c r="HM66" s="1"/>
  <c r="HH9"/>
  <c r="AO65"/>
  <c r="AO66" s="1"/>
  <c r="GY9"/>
  <c r="GW65"/>
  <c r="GW66" s="1"/>
  <c r="BY65"/>
  <c r="BY66" s="1"/>
  <c r="GZ32"/>
  <c r="GZ30"/>
  <c r="GZ28"/>
  <c r="GZ26"/>
  <c r="GZ24"/>
  <c r="GZ22"/>
  <c r="GZ20"/>
  <c r="GZ18"/>
  <c r="GZ16"/>
  <c r="GZ14"/>
  <c r="GY11"/>
  <c r="GT65"/>
  <c r="GT66" s="1"/>
  <c r="GJ65"/>
  <c r="GJ66" s="1"/>
  <c r="FZ65"/>
  <c r="FZ66" s="1"/>
  <c r="FP65"/>
  <c r="FP66" s="1"/>
  <c r="FF65"/>
  <c r="FF66" s="1"/>
  <c r="EV65"/>
  <c r="EV66" s="1"/>
  <c r="EL65"/>
  <c r="EL66" s="1"/>
  <c r="EB65"/>
  <c r="EB66" s="1"/>
  <c r="DR65"/>
  <c r="DR66" s="1"/>
  <c r="DH65"/>
  <c r="DH66" s="1"/>
  <c r="CX65"/>
  <c r="CX66" s="1"/>
  <c r="CN65"/>
  <c r="CN66" s="1"/>
  <c r="CD65"/>
  <c r="CD66" s="1"/>
  <c r="BS65"/>
  <c r="BS66" s="1"/>
  <c r="BI65"/>
  <c r="BI66" s="1"/>
  <c r="AY65"/>
  <c r="AY66" s="1"/>
  <c r="HL65" i="70" l="1"/>
  <c r="HO9"/>
  <c r="GX66"/>
  <c r="HH66" s="1"/>
  <c r="HH65"/>
  <c r="GZ65"/>
  <c r="GZ66" s="1"/>
  <c r="GZ67"/>
  <c r="GY65"/>
  <c r="GY66" s="1"/>
  <c r="HM65"/>
  <c r="HM66" s="1"/>
  <c r="HL67"/>
  <c r="HO12"/>
  <c r="HO67" s="1"/>
  <c r="AO66"/>
  <c r="HL65" i="69"/>
  <c r="HL66" s="1"/>
  <c r="GZ65"/>
  <c r="GZ66" s="1"/>
  <c r="GY67"/>
  <c r="GX66"/>
  <c r="HH66" s="1"/>
  <c r="HH65"/>
  <c r="GY65"/>
  <c r="GY66" s="1"/>
  <c r="GV66"/>
  <c r="AP66"/>
  <c r="HL66" i="70" l="1"/>
  <c r="HO65"/>
  <c r="HO66" s="1"/>
  <c r="G32" i="67" l="1"/>
  <c r="F32"/>
  <c r="D32"/>
  <c r="H32" s="1"/>
  <c r="G31"/>
  <c r="F31"/>
  <c r="D31"/>
  <c r="H31" s="1"/>
  <c r="G30"/>
  <c r="F30"/>
  <c r="D30"/>
  <c r="H30" s="1"/>
  <c r="G29"/>
  <c r="F29"/>
  <c r="D29"/>
  <c r="H29" s="1"/>
  <c r="G28"/>
  <c r="F28"/>
  <c r="D28"/>
  <c r="H28" s="1"/>
  <c r="G27"/>
  <c r="F27"/>
  <c r="D27"/>
  <c r="H27" s="1"/>
  <c r="G26"/>
  <c r="F26"/>
  <c r="D26"/>
  <c r="H26" s="1"/>
  <c r="G25"/>
  <c r="F25"/>
  <c r="D25"/>
  <c r="H25" s="1"/>
  <c r="H33" s="1"/>
  <c r="I33" s="1"/>
  <c r="G17"/>
  <c r="F17"/>
  <c r="D17"/>
  <c r="H17" s="1"/>
  <c r="G16"/>
  <c r="F16"/>
  <c r="D16"/>
  <c r="H16" s="1"/>
  <c r="G15"/>
  <c r="F15"/>
  <c r="D15"/>
  <c r="H15" s="1"/>
  <c r="F14"/>
  <c r="E14"/>
  <c r="G14" s="1"/>
  <c r="D14"/>
  <c r="H14" s="1"/>
  <c r="F13"/>
  <c r="G13" s="1"/>
  <c r="H13" s="1"/>
  <c r="D13"/>
  <c r="F12"/>
  <c r="G12" s="1"/>
  <c r="H12" s="1"/>
  <c r="D12"/>
  <c r="F11"/>
  <c r="G11" s="1"/>
  <c r="H11" s="1"/>
  <c r="D11"/>
  <c r="F10"/>
  <c r="G10" s="1"/>
  <c r="H10" s="1"/>
  <c r="D10"/>
  <c r="F9"/>
  <c r="G9" s="1"/>
  <c r="H9" s="1"/>
  <c r="D9"/>
  <c r="F8"/>
  <c r="G8" s="1"/>
  <c r="H8" s="1"/>
  <c r="D8"/>
  <c r="F7"/>
  <c r="G7" s="1"/>
  <c r="H7" s="1"/>
  <c r="D7"/>
  <c r="F6"/>
  <c r="G6" s="1"/>
  <c r="H6" s="1"/>
  <c r="D6"/>
  <c r="F5"/>
  <c r="G5" s="1"/>
  <c r="H5" s="1"/>
  <c r="H18" s="1"/>
  <c r="D5"/>
  <c r="B14" i="66"/>
  <c r="G5"/>
  <c r="J5" s="1"/>
  <c r="E5"/>
  <c r="E20" i="65"/>
  <c r="C20"/>
  <c r="G20" s="1"/>
  <c r="E19"/>
  <c r="C19"/>
  <c r="G19" s="1"/>
  <c r="E18"/>
  <c r="C18"/>
  <c r="G18" s="1"/>
  <c r="E17"/>
  <c r="C17"/>
  <c r="G17" s="1"/>
  <c r="E16"/>
  <c r="C16"/>
  <c r="G16" s="1"/>
  <c r="E15"/>
  <c r="C15"/>
  <c r="G15" s="1"/>
  <c r="E14"/>
  <c r="C14"/>
  <c r="G14" s="1"/>
  <c r="E13"/>
  <c r="C13"/>
  <c r="G13" s="1"/>
  <c r="E12"/>
  <c r="C12"/>
  <c r="G12" s="1"/>
  <c r="E11"/>
  <c r="C11"/>
  <c r="G11" s="1"/>
  <c r="E10"/>
  <c r="C10"/>
  <c r="G10" s="1"/>
  <c r="E9"/>
  <c r="C9"/>
  <c r="G9" s="1"/>
  <c r="E8"/>
  <c r="C8"/>
  <c r="G8" s="1"/>
  <c r="E7"/>
  <c r="C7"/>
  <c r="G7" s="1"/>
  <c r="E6"/>
  <c r="C6"/>
  <c r="G6" s="1"/>
  <c r="E5"/>
  <c r="C5"/>
  <c r="G5" s="1"/>
  <c r="G21" s="1"/>
  <c r="H21" s="1"/>
  <c r="F38" i="64"/>
  <c r="L38" s="1"/>
  <c r="E38"/>
  <c r="K38" s="1"/>
  <c r="F37"/>
  <c r="L37" s="1"/>
  <c r="E37"/>
  <c r="K37" s="1"/>
  <c r="F36"/>
  <c r="L36" s="1"/>
  <c r="E36"/>
  <c r="K36" s="1"/>
  <c r="F35"/>
  <c r="L35" s="1"/>
  <c r="E35"/>
  <c r="K35" s="1"/>
  <c r="F34"/>
  <c r="L34" s="1"/>
  <c r="E34"/>
  <c r="K34" s="1"/>
  <c r="F33"/>
  <c r="L33" s="1"/>
  <c r="E33"/>
  <c r="K33" s="1"/>
  <c r="F32"/>
  <c r="L32" s="1"/>
  <c r="E32"/>
  <c r="K32" s="1"/>
  <c r="F31"/>
  <c r="L31" s="1"/>
  <c r="E31"/>
  <c r="K31" s="1"/>
  <c r="F30"/>
  <c r="L30" s="1"/>
  <c r="E30"/>
  <c r="K30" s="1"/>
  <c r="F29"/>
  <c r="L29" s="1"/>
  <c r="E29"/>
  <c r="K29" s="1"/>
  <c r="F28"/>
  <c r="L28" s="1"/>
  <c r="E28"/>
  <c r="K28" s="1"/>
  <c r="F27"/>
  <c r="L27" s="1"/>
  <c r="E27"/>
  <c r="K27" s="1"/>
  <c r="F26"/>
  <c r="L26" s="1"/>
  <c r="E26"/>
  <c r="K26" s="1"/>
  <c r="F25"/>
  <c r="L25" s="1"/>
  <c r="E25"/>
  <c r="K25" s="1"/>
  <c r="F24"/>
  <c r="L24" s="1"/>
  <c r="E24"/>
  <c r="K24" s="1"/>
  <c r="F23"/>
  <c r="L23" s="1"/>
  <c r="E23"/>
  <c r="K23" s="1"/>
  <c r="F22"/>
  <c r="L22" s="1"/>
  <c r="E22"/>
  <c r="K22" s="1"/>
  <c r="F21"/>
  <c r="L21" s="1"/>
  <c r="E21"/>
  <c r="K21" s="1"/>
  <c r="C20"/>
  <c r="F20" s="1"/>
  <c r="B20"/>
  <c r="E20" s="1"/>
  <c r="F19"/>
  <c r="L19" s="1"/>
  <c r="E19"/>
  <c r="K19" s="1"/>
  <c r="C18"/>
  <c r="F18" s="1"/>
  <c r="B18"/>
  <c r="E18" s="1"/>
  <c r="F17"/>
  <c r="L17" s="1"/>
  <c r="E17"/>
  <c r="K17" s="1"/>
  <c r="F16"/>
  <c r="L16" s="1"/>
  <c r="E16"/>
  <c r="K16" s="1"/>
  <c r="F15"/>
  <c r="L15" s="1"/>
  <c r="E15"/>
  <c r="K15" s="1"/>
  <c r="F14"/>
  <c r="L14" s="1"/>
  <c r="E14"/>
  <c r="K14" s="1"/>
  <c r="C13"/>
  <c r="F13" s="1"/>
  <c r="B13"/>
  <c r="E13" s="1"/>
  <c r="F12"/>
  <c r="L12" s="1"/>
  <c r="E12"/>
  <c r="K12" s="1"/>
  <c r="F11"/>
  <c r="L11" s="1"/>
  <c r="E11"/>
  <c r="K11" s="1"/>
  <c r="F10"/>
  <c r="L10" s="1"/>
  <c r="E10"/>
  <c r="K10" s="1"/>
  <c r="F9"/>
  <c r="L9" s="1"/>
  <c r="E9"/>
  <c r="K9" s="1"/>
  <c r="F8"/>
  <c r="F39" s="1"/>
  <c r="F40" s="1"/>
  <c r="E8"/>
  <c r="E39" s="1"/>
  <c r="E40" s="1"/>
  <c r="AB55" i="63"/>
  <c r="Y55"/>
  <c r="L55"/>
  <c r="J55"/>
  <c r="H55"/>
  <c r="F55"/>
  <c r="D55"/>
  <c r="C55"/>
  <c r="AH54"/>
  <c r="AE54"/>
  <c r="C54"/>
  <c r="P53"/>
  <c r="M53"/>
  <c r="K53"/>
  <c r="I53"/>
  <c r="G53"/>
  <c r="D53"/>
  <c r="E53" s="1"/>
  <c r="B53"/>
  <c r="Q53" s="1"/>
  <c r="R53" s="1"/>
  <c r="AB52"/>
  <c r="Y52"/>
  <c r="M52"/>
  <c r="K52"/>
  <c r="I52"/>
  <c r="G52"/>
  <c r="E52"/>
  <c r="S52" s="1"/>
  <c r="B52"/>
  <c r="Q52" s="1"/>
  <c r="L51"/>
  <c r="M51" s="1"/>
  <c r="K51"/>
  <c r="H51"/>
  <c r="I51" s="1"/>
  <c r="F51"/>
  <c r="G51" s="1"/>
  <c r="D51"/>
  <c r="E51" s="1"/>
  <c r="B51"/>
  <c r="T51" s="1"/>
  <c r="U51" s="1"/>
  <c r="AH50"/>
  <c r="AE50"/>
  <c r="L50"/>
  <c r="M50" s="1"/>
  <c r="J50"/>
  <c r="K50" s="1"/>
  <c r="H50"/>
  <c r="I50" s="1"/>
  <c r="F50"/>
  <c r="G50" s="1"/>
  <c r="D50"/>
  <c r="E50" s="1"/>
  <c r="B50"/>
  <c r="Q50" s="1"/>
  <c r="L48"/>
  <c r="M48" s="1"/>
  <c r="K48"/>
  <c r="I48"/>
  <c r="G48"/>
  <c r="D48"/>
  <c r="E48" s="1"/>
  <c r="B48"/>
  <c r="Q48" s="1"/>
  <c r="R48" s="1"/>
  <c r="AB47"/>
  <c r="AA47" s="1"/>
  <c r="Y47"/>
  <c r="M47"/>
  <c r="K47"/>
  <c r="I47"/>
  <c r="G47"/>
  <c r="E47"/>
  <c r="V47" s="1"/>
  <c r="B47"/>
  <c r="T47" s="1"/>
  <c r="L46"/>
  <c r="M46" s="1"/>
  <c r="K46"/>
  <c r="H46"/>
  <c r="I46" s="1"/>
  <c r="F46"/>
  <c r="G46" s="1"/>
  <c r="D46"/>
  <c r="E46" s="1"/>
  <c r="B46"/>
  <c r="Q46" s="1"/>
  <c r="R46" s="1"/>
  <c r="AH45"/>
  <c r="AE45"/>
  <c r="L45"/>
  <c r="M45" s="1"/>
  <c r="J45"/>
  <c r="K45" s="1"/>
  <c r="H45"/>
  <c r="I45" s="1"/>
  <c r="F45"/>
  <c r="G45" s="1"/>
  <c r="D45"/>
  <c r="E45" s="1"/>
  <c r="B45"/>
  <c r="T45" s="1"/>
  <c r="M42"/>
  <c r="K42"/>
  <c r="I42"/>
  <c r="G42"/>
  <c r="D42"/>
  <c r="E42" s="1"/>
  <c r="B42"/>
  <c r="T42" s="1"/>
  <c r="U42" s="1"/>
  <c r="AB41"/>
  <c r="AA41" s="1"/>
  <c r="Y41"/>
  <c r="M41"/>
  <c r="K41"/>
  <c r="I41"/>
  <c r="G41"/>
  <c r="E41"/>
  <c r="V41" s="1"/>
  <c r="B41"/>
  <c r="T41" s="1"/>
  <c r="L40"/>
  <c r="M40" s="1"/>
  <c r="K40"/>
  <c r="H40"/>
  <c r="I40" s="1"/>
  <c r="F40"/>
  <c r="G40" s="1"/>
  <c r="D40"/>
  <c r="E40" s="1"/>
  <c r="B40"/>
  <c r="Q40" s="1"/>
  <c r="R40" s="1"/>
  <c r="AH39"/>
  <c r="AE39"/>
  <c r="L39"/>
  <c r="M39" s="1"/>
  <c r="K39"/>
  <c r="H39"/>
  <c r="I39" s="1"/>
  <c r="F39"/>
  <c r="G39" s="1"/>
  <c r="D39"/>
  <c r="E39" s="1"/>
  <c r="B39"/>
  <c r="T39" s="1"/>
  <c r="L37"/>
  <c r="M37" s="1"/>
  <c r="K37"/>
  <c r="I37"/>
  <c r="G37"/>
  <c r="D37"/>
  <c r="E37" s="1"/>
  <c r="B37"/>
  <c r="Q37" s="1"/>
  <c r="R37" s="1"/>
  <c r="AB36"/>
  <c r="AA36" s="1"/>
  <c r="Y36"/>
  <c r="M36"/>
  <c r="K36"/>
  <c r="I36"/>
  <c r="G36"/>
  <c r="E36"/>
  <c r="V36" s="1"/>
  <c r="B36"/>
  <c r="T36" s="1"/>
  <c r="L35"/>
  <c r="M35" s="1"/>
  <c r="K35"/>
  <c r="H35"/>
  <c r="I35" s="1"/>
  <c r="F35"/>
  <c r="G35" s="1"/>
  <c r="D35"/>
  <c r="E35" s="1"/>
  <c r="B35"/>
  <c r="Q35" s="1"/>
  <c r="R35" s="1"/>
  <c r="AH34"/>
  <c r="AE34"/>
  <c r="L34"/>
  <c r="M34" s="1"/>
  <c r="J34"/>
  <c r="K34" s="1"/>
  <c r="H34"/>
  <c r="I34" s="1"/>
  <c r="F34"/>
  <c r="G34" s="1"/>
  <c r="D34"/>
  <c r="E34" s="1"/>
  <c r="B34"/>
  <c r="T34" s="1"/>
  <c r="M31"/>
  <c r="K31"/>
  <c r="I31"/>
  <c r="G31"/>
  <c r="D31"/>
  <c r="E31" s="1"/>
  <c r="B31"/>
  <c r="T31" s="1"/>
  <c r="U31" s="1"/>
  <c r="AB30"/>
  <c r="AA30" s="1"/>
  <c r="Y30"/>
  <c r="M30"/>
  <c r="K30"/>
  <c r="I30"/>
  <c r="G30"/>
  <c r="E30"/>
  <c r="V30" s="1"/>
  <c r="B30"/>
  <c r="T30" s="1"/>
  <c r="L29"/>
  <c r="M29" s="1"/>
  <c r="K29"/>
  <c r="H29"/>
  <c r="I29" s="1"/>
  <c r="F29"/>
  <c r="G29" s="1"/>
  <c r="D29"/>
  <c r="E29" s="1"/>
  <c r="B29"/>
  <c r="Q29" s="1"/>
  <c r="R29" s="1"/>
  <c r="AH28"/>
  <c r="AG28" s="1"/>
  <c r="AE28"/>
  <c r="L28"/>
  <c r="M28" s="1"/>
  <c r="J28"/>
  <c r="K28" s="1"/>
  <c r="H28"/>
  <c r="I28" s="1"/>
  <c r="F28"/>
  <c r="G28" s="1"/>
  <c r="D28"/>
  <c r="E28" s="1"/>
  <c r="B28"/>
  <c r="T28" s="1"/>
  <c r="L26"/>
  <c r="M26" s="1"/>
  <c r="K26"/>
  <c r="I26"/>
  <c r="G26"/>
  <c r="D26"/>
  <c r="E26" s="1"/>
  <c r="B26"/>
  <c r="T26" s="1"/>
  <c r="U26" s="1"/>
  <c r="AB25"/>
  <c r="Y25"/>
  <c r="M25"/>
  <c r="K25"/>
  <c r="I25"/>
  <c r="G25"/>
  <c r="E25"/>
  <c r="S25" s="1"/>
  <c r="B25"/>
  <c r="Q25" s="1"/>
  <c r="L24"/>
  <c r="M24" s="1"/>
  <c r="K24"/>
  <c r="H24"/>
  <c r="I24" s="1"/>
  <c r="F24"/>
  <c r="G24" s="1"/>
  <c r="D24"/>
  <c r="E24" s="1"/>
  <c r="B24"/>
  <c r="T24" s="1"/>
  <c r="U24" s="1"/>
  <c r="AH23"/>
  <c r="AE23"/>
  <c r="L23"/>
  <c r="M23" s="1"/>
  <c r="J23"/>
  <c r="K23" s="1"/>
  <c r="H23"/>
  <c r="I23" s="1"/>
  <c r="F23"/>
  <c r="G23" s="1"/>
  <c r="D23"/>
  <c r="E23" s="1"/>
  <c r="B23"/>
  <c r="Q23" s="1"/>
  <c r="M20"/>
  <c r="K20"/>
  <c r="I20"/>
  <c r="G20"/>
  <c r="D20"/>
  <c r="E20" s="1"/>
  <c r="B20"/>
  <c r="Q20" s="1"/>
  <c r="R20" s="1"/>
  <c r="AB19"/>
  <c r="Y19"/>
  <c r="M19"/>
  <c r="K19"/>
  <c r="I19"/>
  <c r="G19"/>
  <c r="E19"/>
  <c r="S19" s="1"/>
  <c r="B19"/>
  <c r="Q19" s="1"/>
  <c r="L18"/>
  <c r="M18" s="1"/>
  <c r="K18"/>
  <c r="H18"/>
  <c r="I18" s="1"/>
  <c r="F18"/>
  <c r="G18" s="1"/>
  <c r="D18"/>
  <c r="E18" s="1"/>
  <c r="B18"/>
  <c r="T18" s="1"/>
  <c r="U18" s="1"/>
  <c r="AH17"/>
  <c r="AE17"/>
  <c r="L17"/>
  <c r="M17" s="1"/>
  <c r="J17"/>
  <c r="K17" s="1"/>
  <c r="H17"/>
  <c r="I17" s="1"/>
  <c r="F17"/>
  <c r="G17" s="1"/>
  <c r="D17"/>
  <c r="E17" s="1"/>
  <c r="B17"/>
  <c r="L15"/>
  <c r="M15" s="1"/>
  <c r="K15"/>
  <c r="I15"/>
  <c r="G15"/>
  <c r="E15"/>
  <c r="S15" s="1"/>
  <c r="D15"/>
  <c r="B15"/>
  <c r="Q15" s="1"/>
  <c r="R15" s="1"/>
  <c r="AB14"/>
  <c r="Y14"/>
  <c r="M14"/>
  <c r="M55" s="1"/>
  <c r="K14"/>
  <c r="K55" s="1"/>
  <c r="I14"/>
  <c r="I55" s="1"/>
  <c r="G14"/>
  <c r="G55" s="1"/>
  <c r="E14"/>
  <c r="E55" s="1"/>
  <c r="B14"/>
  <c r="B55" s="1"/>
  <c r="L13"/>
  <c r="M13" s="1"/>
  <c r="K13"/>
  <c r="I13"/>
  <c r="H13"/>
  <c r="G13"/>
  <c r="F13"/>
  <c r="E13"/>
  <c r="D13"/>
  <c r="B13"/>
  <c r="Q13" s="1"/>
  <c r="R13" s="1"/>
  <c r="AH12"/>
  <c r="AE12"/>
  <c r="M12"/>
  <c r="M54" s="1"/>
  <c r="L12"/>
  <c r="L54" s="1"/>
  <c r="K12"/>
  <c r="K54" s="1"/>
  <c r="J12"/>
  <c r="J54" s="1"/>
  <c r="I12"/>
  <c r="I54" s="1"/>
  <c r="H12"/>
  <c r="H54" s="1"/>
  <c r="G12"/>
  <c r="G54" s="1"/>
  <c r="F12"/>
  <c r="F54" s="1"/>
  <c r="E12"/>
  <c r="E54" s="1"/>
  <c r="D12"/>
  <c r="D54" s="1"/>
  <c r="B12"/>
  <c r="B54" s="1"/>
  <c r="I25" i="62"/>
  <c r="I17"/>
  <c r="I15"/>
  <c r="J10"/>
  <c r="F10"/>
  <c r="I10" s="1"/>
  <c r="AG45" i="63" l="1"/>
  <c r="AG39"/>
  <c r="AG34"/>
  <c r="S13"/>
  <c r="G25" i="62"/>
  <c r="H25" s="1"/>
  <c r="G24"/>
  <c r="H24" s="1"/>
  <c r="G22"/>
  <c r="G20"/>
  <c r="G18"/>
  <c r="H18" s="1"/>
  <c r="G23"/>
  <c r="H23" s="1"/>
  <c r="G21"/>
  <c r="H21" s="1"/>
  <c r="G19"/>
  <c r="H19" s="1"/>
  <c r="J25"/>
  <c r="J23"/>
  <c r="J21"/>
  <c r="J19"/>
  <c r="J24"/>
  <c r="J22"/>
  <c r="J20"/>
  <c r="J18"/>
  <c r="K18" s="1"/>
  <c r="K10"/>
  <c r="H21" i="67"/>
  <c r="H23" s="1"/>
  <c r="I18"/>
  <c r="I21" s="1"/>
  <c r="I23" s="1"/>
  <c r="L13" i="64"/>
  <c r="J13"/>
  <c r="H13"/>
  <c r="L18"/>
  <c r="J18"/>
  <c r="H18"/>
  <c r="L20"/>
  <c r="J20"/>
  <c r="H20"/>
  <c r="K13"/>
  <c r="I13"/>
  <c r="G13"/>
  <c r="K18"/>
  <c r="I18"/>
  <c r="G18"/>
  <c r="K20"/>
  <c r="I20"/>
  <c r="G20"/>
  <c r="H8"/>
  <c r="J8"/>
  <c r="L8"/>
  <c r="L39" s="1"/>
  <c r="L40" s="1"/>
  <c r="H9"/>
  <c r="J9"/>
  <c r="H10"/>
  <c r="J10"/>
  <c r="H11"/>
  <c r="J11"/>
  <c r="H12"/>
  <c r="J12"/>
  <c r="H14"/>
  <c r="J14"/>
  <c r="H15"/>
  <c r="J15"/>
  <c r="H16"/>
  <c r="J16"/>
  <c r="H17"/>
  <c r="J17"/>
  <c r="H19"/>
  <c r="J19"/>
  <c r="H21"/>
  <c r="J21"/>
  <c r="H22"/>
  <c r="J22"/>
  <c r="H23"/>
  <c r="J23"/>
  <c r="H24"/>
  <c r="J24"/>
  <c r="H25"/>
  <c r="J25"/>
  <c r="H26"/>
  <c r="J26"/>
  <c r="H27"/>
  <c r="J27"/>
  <c r="H28"/>
  <c r="J28"/>
  <c r="H29"/>
  <c r="J29"/>
  <c r="H30"/>
  <c r="J30"/>
  <c r="H31"/>
  <c r="J31"/>
  <c r="H32"/>
  <c r="J32"/>
  <c r="H33"/>
  <c r="J33"/>
  <c r="H34"/>
  <c r="J34"/>
  <c r="H35"/>
  <c r="J35"/>
  <c r="H36"/>
  <c r="J36"/>
  <c r="H37"/>
  <c r="J37"/>
  <c r="H38"/>
  <c r="J38"/>
  <c r="G8"/>
  <c r="I8"/>
  <c r="K8"/>
  <c r="K39" s="1"/>
  <c r="K40" s="1"/>
  <c r="G9"/>
  <c r="I9"/>
  <c r="G10"/>
  <c r="I10"/>
  <c r="G11"/>
  <c r="I11"/>
  <c r="G12"/>
  <c r="I12"/>
  <c r="G14"/>
  <c r="I14"/>
  <c r="G15"/>
  <c r="I15"/>
  <c r="G16"/>
  <c r="I16"/>
  <c r="G17"/>
  <c r="I17"/>
  <c r="G19"/>
  <c r="I19"/>
  <c r="G21"/>
  <c r="I21"/>
  <c r="G22"/>
  <c r="I22"/>
  <c r="G23"/>
  <c r="I23"/>
  <c r="G24"/>
  <c r="I24"/>
  <c r="G25"/>
  <c r="I25"/>
  <c r="G26"/>
  <c r="I26"/>
  <c r="G27"/>
  <c r="I27"/>
  <c r="G28"/>
  <c r="I28"/>
  <c r="G29"/>
  <c r="I29"/>
  <c r="G30"/>
  <c r="I30"/>
  <c r="G31"/>
  <c r="I31"/>
  <c r="G32"/>
  <c r="I32"/>
  <c r="G33"/>
  <c r="I33"/>
  <c r="G34"/>
  <c r="I34"/>
  <c r="G35"/>
  <c r="I35"/>
  <c r="G36"/>
  <c r="I36"/>
  <c r="G37"/>
  <c r="I37"/>
  <c r="G38"/>
  <c r="I38"/>
  <c r="S17" i="63"/>
  <c r="V17"/>
  <c r="P17"/>
  <c r="V18"/>
  <c r="P18"/>
  <c r="S18"/>
  <c r="S20"/>
  <c r="V20"/>
  <c r="P20"/>
  <c r="S23"/>
  <c r="V23"/>
  <c r="P23"/>
  <c r="V24"/>
  <c r="P24"/>
  <c r="S24"/>
  <c r="V26"/>
  <c r="P26"/>
  <c r="S26"/>
  <c r="V28"/>
  <c r="P28"/>
  <c r="S28"/>
  <c r="S29"/>
  <c r="V29"/>
  <c r="P29"/>
  <c r="V31"/>
  <c r="P31"/>
  <c r="S31"/>
  <c r="V34"/>
  <c r="P34"/>
  <c r="S34"/>
  <c r="S35"/>
  <c r="V35"/>
  <c r="P35"/>
  <c r="S37"/>
  <c r="V37"/>
  <c r="P37"/>
  <c r="V39"/>
  <c r="P39"/>
  <c r="S39"/>
  <c r="S40"/>
  <c r="V40"/>
  <c r="P40"/>
  <c r="V42"/>
  <c r="P42"/>
  <c r="S42"/>
  <c r="V45"/>
  <c r="P45"/>
  <c r="S45"/>
  <c r="S46"/>
  <c r="V46"/>
  <c r="P46"/>
  <c r="S48"/>
  <c r="V48"/>
  <c r="P48"/>
  <c r="S50"/>
  <c r="V50"/>
  <c r="P50"/>
  <c r="V51"/>
  <c r="P51"/>
  <c r="S51"/>
  <c r="S53"/>
  <c r="V53"/>
  <c r="N53"/>
  <c r="O53" s="1"/>
  <c r="Q12"/>
  <c r="S12"/>
  <c r="S54" s="1"/>
  <c r="N13"/>
  <c r="O13" s="1"/>
  <c r="P13"/>
  <c r="T13"/>
  <c r="U13" s="1"/>
  <c r="V13"/>
  <c r="Q14"/>
  <c r="S14"/>
  <c r="N15"/>
  <c r="O15" s="1"/>
  <c r="P15"/>
  <c r="T15"/>
  <c r="U15" s="1"/>
  <c r="V15"/>
  <c r="Q17"/>
  <c r="T17"/>
  <c r="N17"/>
  <c r="O17" s="1"/>
  <c r="AI19"/>
  <c r="AO19" s="1"/>
  <c r="W19"/>
  <c r="AK19"/>
  <c r="AQ19" s="1"/>
  <c r="Z19"/>
  <c r="AM19" s="1"/>
  <c r="AS19" s="1"/>
  <c r="R19"/>
  <c r="AC23"/>
  <c r="AJ23" s="1"/>
  <c r="AP23" s="1"/>
  <c r="AL23"/>
  <c r="AR23" s="1"/>
  <c r="AF23"/>
  <c r="AN23" s="1"/>
  <c r="AT23" s="1"/>
  <c r="R23"/>
  <c r="AI25"/>
  <c r="AO25" s="1"/>
  <c r="W25"/>
  <c r="AK25"/>
  <c r="AQ25" s="1"/>
  <c r="Z25"/>
  <c r="AM25" s="1"/>
  <c r="AS25" s="1"/>
  <c r="R25"/>
  <c r="AD28"/>
  <c r="U28"/>
  <c r="X30"/>
  <c r="U30"/>
  <c r="AD34"/>
  <c r="U34"/>
  <c r="X36"/>
  <c r="U36"/>
  <c r="AD39"/>
  <c r="U39"/>
  <c r="X41"/>
  <c r="U41"/>
  <c r="AD45"/>
  <c r="U45"/>
  <c r="X47"/>
  <c r="U47"/>
  <c r="AC50"/>
  <c r="AJ50" s="1"/>
  <c r="AP50" s="1"/>
  <c r="AL50"/>
  <c r="AR50" s="1"/>
  <c r="AF50"/>
  <c r="AN50" s="1"/>
  <c r="AT50" s="1"/>
  <c r="R50"/>
  <c r="AI52"/>
  <c r="AO52" s="1"/>
  <c r="W52"/>
  <c r="AK52"/>
  <c r="AQ52" s="1"/>
  <c r="Z52"/>
  <c r="AM52" s="1"/>
  <c r="AS52" s="1"/>
  <c r="R52"/>
  <c r="N12"/>
  <c r="P12"/>
  <c r="P54" s="1"/>
  <c r="T12"/>
  <c r="V12"/>
  <c r="V54" s="1"/>
  <c r="N14"/>
  <c r="P14"/>
  <c r="T14"/>
  <c r="X14" s="1"/>
  <c r="V14"/>
  <c r="Q18"/>
  <c r="R18" s="1"/>
  <c r="N19"/>
  <c r="O19" s="1"/>
  <c r="P19"/>
  <c r="T19"/>
  <c r="V19"/>
  <c r="N20"/>
  <c r="O20" s="1"/>
  <c r="T20"/>
  <c r="U20" s="1"/>
  <c r="N23"/>
  <c r="O23" s="1"/>
  <c r="T23"/>
  <c r="Q24"/>
  <c r="R24" s="1"/>
  <c r="N25"/>
  <c r="O25" s="1"/>
  <c r="P25"/>
  <c r="T25"/>
  <c r="U25" s="1"/>
  <c r="V25"/>
  <c r="Q26"/>
  <c r="R26" s="1"/>
  <c r="Q28"/>
  <c r="N29"/>
  <c r="O29" s="1"/>
  <c r="T29"/>
  <c r="U29" s="1"/>
  <c r="Q30"/>
  <c r="S30"/>
  <c r="Q31"/>
  <c r="R31" s="1"/>
  <c r="Q34"/>
  <c r="N35"/>
  <c r="O35" s="1"/>
  <c r="T35"/>
  <c r="U35" s="1"/>
  <c r="Q36"/>
  <c r="S36"/>
  <c r="N37"/>
  <c r="O37" s="1"/>
  <c r="T37"/>
  <c r="U37" s="1"/>
  <c r="Q39"/>
  <c r="N40"/>
  <c r="O40" s="1"/>
  <c r="T40"/>
  <c r="U40" s="1"/>
  <c r="Q41"/>
  <c r="S41"/>
  <c r="Q42"/>
  <c r="R42" s="1"/>
  <c r="Q45"/>
  <c r="N46"/>
  <c r="O46" s="1"/>
  <c r="T46"/>
  <c r="U46" s="1"/>
  <c r="Q47"/>
  <c r="S47"/>
  <c r="N48"/>
  <c r="O48" s="1"/>
  <c r="T48"/>
  <c r="U48" s="1"/>
  <c r="N50"/>
  <c r="O50" s="1"/>
  <c r="T50"/>
  <c r="Q51"/>
  <c r="R51" s="1"/>
  <c r="N52"/>
  <c r="O52" s="1"/>
  <c r="P52"/>
  <c r="T52"/>
  <c r="AA52" s="1"/>
  <c r="V52"/>
  <c r="T53"/>
  <c r="U53" s="1"/>
  <c r="N18"/>
  <c r="O18" s="1"/>
  <c r="N24"/>
  <c r="O24" s="1"/>
  <c r="N26"/>
  <c r="O26" s="1"/>
  <c r="N28"/>
  <c r="O28" s="1"/>
  <c r="N30"/>
  <c r="O30" s="1"/>
  <c r="P30"/>
  <c r="N31"/>
  <c r="O31" s="1"/>
  <c r="N34"/>
  <c r="O34" s="1"/>
  <c r="N36"/>
  <c r="O36" s="1"/>
  <c r="P36"/>
  <c r="N39"/>
  <c r="O39" s="1"/>
  <c r="N41"/>
  <c r="O41" s="1"/>
  <c r="P41"/>
  <c r="N42"/>
  <c r="O42" s="1"/>
  <c r="N45"/>
  <c r="O45" s="1"/>
  <c r="N47"/>
  <c r="O47" s="1"/>
  <c r="P47"/>
  <c r="N51"/>
  <c r="O51" s="1"/>
  <c r="L10" i="62"/>
  <c r="K25"/>
  <c r="G12"/>
  <c r="H12" s="1"/>
  <c r="G13"/>
  <c r="H13" s="1"/>
  <c r="I13" s="1"/>
  <c r="G14"/>
  <c r="H14" s="1"/>
  <c r="I14" s="1"/>
  <c r="G15"/>
  <c r="H15" s="1"/>
  <c r="G16"/>
  <c r="H16" s="1"/>
  <c r="I16" s="1"/>
  <c r="G17"/>
  <c r="H17" s="1"/>
  <c r="J12"/>
  <c r="J13"/>
  <c r="J14"/>
  <c r="J15"/>
  <c r="K15" s="1"/>
  <c r="J16"/>
  <c r="J17"/>
  <c r="K17" s="1"/>
  <c r="K97" l="1"/>
  <c r="O97" s="1"/>
  <c r="O17"/>
  <c r="K95"/>
  <c r="O95" s="1"/>
  <c r="O15"/>
  <c r="K105"/>
  <c r="O105" s="1"/>
  <c r="O25"/>
  <c r="K90"/>
  <c r="O90" s="1"/>
  <c r="O10"/>
  <c r="K98"/>
  <c r="O98" s="1"/>
  <c r="O18"/>
  <c r="L90"/>
  <c r="N90" s="1"/>
  <c r="H22"/>
  <c r="H20"/>
  <c r="K20"/>
  <c r="K24"/>
  <c r="K21"/>
  <c r="L18"/>
  <c r="L98" s="1"/>
  <c r="K22"/>
  <c r="K19"/>
  <c r="K23"/>
  <c r="I39" i="64"/>
  <c r="I40" s="1"/>
  <c r="H39"/>
  <c r="H40" s="1"/>
  <c r="G39"/>
  <c r="G40" s="1"/>
  <c r="J39"/>
  <c r="J40" s="1"/>
  <c r="AK47" i="63"/>
  <c r="AQ47" s="1"/>
  <c r="Z47"/>
  <c r="R47"/>
  <c r="AM47"/>
  <c r="AS47" s="1"/>
  <c r="AI47"/>
  <c r="AO47" s="1"/>
  <c r="W47"/>
  <c r="AK41"/>
  <c r="AQ41" s="1"/>
  <c r="Z41"/>
  <c r="R41"/>
  <c r="AM41"/>
  <c r="AS41" s="1"/>
  <c r="AI41"/>
  <c r="AO41" s="1"/>
  <c r="W41"/>
  <c r="AL34"/>
  <c r="AR34" s="1"/>
  <c r="AF34"/>
  <c r="R34"/>
  <c r="AN34"/>
  <c r="AT34" s="1"/>
  <c r="AC34"/>
  <c r="AJ34" s="1"/>
  <c r="AP34" s="1"/>
  <c r="AL28"/>
  <c r="AR28" s="1"/>
  <c r="AF28"/>
  <c r="R28"/>
  <c r="AN28"/>
  <c r="AT28" s="1"/>
  <c r="AC28"/>
  <c r="AJ28" s="1"/>
  <c r="AP28" s="1"/>
  <c r="U19"/>
  <c r="X19"/>
  <c r="AC17"/>
  <c r="AJ17" s="1"/>
  <c r="AP17" s="1"/>
  <c r="AL17"/>
  <c r="AR17" s="1"/>
  <c r="AF17"/>
  <c r="AN17" s="1"/>
  <c r="AT17" s="1"/>
  <c r="R17"/>
  <c r="V55"/>
  <c r="P55"/>
  <c r="AA25"/>
  <c r="AA19"/>
  <c r="S55"/>
  <c r="U52"/>
  <c r="X52"/>
  <c r="U50"/>
  <c r="AD50"/>
  <c r="AL45"/>
  <c r="AR45" s="1"/>
  <c r="AF45"/>
  <c r="R45"/>
  <c r="AN45"/>
  <c r="AT45" s="1"/>
  <c r="AC45"/>
  <c r="AJ45" s="1"/>
  <c r="AP45" s="1"/>
  <c r="AL39"/>
  <c r="AR39" s="1"/>
  <c r="AF39"/>
  <c r="R39"/>
  <c r="AN39"/>
  <c r="AT39" s="1"/>
  <c r="AC39"/>
  <c r="AJ39" s="1"/>
  <c r="AP39" s="1"/>
  <c r="AK36"/>
  <c r="AQ36" s="1"/>
  <c r="Z36"/>
  <c r="R36"/>
  <c r="AM36"/>
  <c r="AS36" s="1"/>
  <c r="W36"/>
  <c r="AI36" s="1"/>
  <c r="AO36" s="1"/>
  <c r="AK30"/>
  <c r="AQ30" s="1"/>
  <c r="Z30"/>
  <c r="R30"/>
  <c r="AM30"/>
  <c r="AS30" s="1"/>
  <c r="W30"/>
  <c r="AI30" s="1"/>
  <c r="AO30" s="1"/>
  <c r="U23"/>
  <c r="AD23"/>
  <c r="T55"/>
  <c r="AA14"/>
  <c r="U14"/>
  <c r="U55" s="1"/>
  <c r="N55"/>
  <c r="O14"/>
  <c r="O55" s="1"/>
  <c r="T54"/>
  <c r="AG12"/>
  <c r="U12"/>
  <c r="U54" s="1"/>
  <c r="N54"/>
  <c r="O12"/>
  <c r="O54" s="1"/>
  <c r="U17"/>
  <c r="AD17"/>
  <c r="Q55"/>
  <c r="W55" s="1"/>
  <c r="AA55" s="1"/>
  <c r="AK14"/>
  <c r="AQ14" s="1"/>
  <c r="Z14"/>
  <c r="R14"/>
  <c r="R55" s="1"/>
  <c r="AM14"/>
  <c r="AS14" s="1"/>
  <c r="AI14"/>
  <c r="AO14" s="1"/>
  <c r="W14"/>
  <c r="Q54"/>
  <c r="AL12"/>
  <c r="AR12" s="1"/>
  <c r="AF12"/>
  <c r="R12"/>
  <c r="R54" s="1"/>
  <c r="AN12"/>
  <c r="AT12" s="1"/>
  <c r="AC12"/>
  <c r="AJ12" s="1"/>
  <c r="AP12" s="1"/>
  <c r="X25"/>
  <c r="AG50"/>
  <c r="AG23"/>
  <c r="AG17"/>
  <c r="AD12"/>
  <c r="L17" i="62"/>
  <c r="L97" s="1"/>
  <c r="L15"/>
  <c r="L95" s="1"/>
  <c r="I12"/>
  <c r="K12" s="1"/>
  <c r="H11"/>
  <c r="N10"/>
  <c r="K16"/>
  <c r="K14"/>
  <c r="K13"/>
  <c r="L25"/>
  <c r="L105" s="1"/>
  <c r="K93" l="1"/>
  <c r="O93" s="1"/>
  <c r="O13"/>
  <c r="K99"/>
  <c r="O99" s="1"/>
  <c r="O19"/>
  <c r="K104"/>
  <c r="O104" s="1"/>
  <c r="O24"/>
  <c r="K96"/>
  <c r="O96" s="1"/>
  <c r="O16"/>
  <c r="K94"/>
  <c r="O94" s="1"/>
  <c r="O14"/>
  <c r="K92"/>
  <c r="O92" s="1"/>
  <c r="O12"/>
  <c r="K103"/>
  <c r="O103" s="1"/>
  <c r="O23"/>
  <c r="K102"/>
  <c r="O102" s="1"/>
  <c r="O22"/>
  <c r="K101"/>
  <c r="O101" s="1"/>
  <c r="O21"/>
  <c r="K100"/>
  <c r="O100" s="1"/>
  <c r="O20"/>
  <c r="L23"/>
  <c r="L103" s="1"/>
  <c r="L19"/>
  <c r="L99" s="1"/>
  <c r="L22"/>
  <c r="L102" s="1"/>
  <c r="L21"/>
  <c r="L101" s="1"/>
  <c r="L24"/>
  <c r="L104" s="1"/>
  <c r="L20"/>
  <c r="L100" s="1"/>
  <c r="AF54" i="63"/>
  <c r="AC54"/>
  <c r="AG54"/>
  <c r="AD54"/>
  <c r="Z55"/>
  <c r="X55"/>
  <c r="L16" i="62"/>
  <c r="L96" s="1"/>
  <c r="L13"/>
  <c r="L93" s="1"/>
  <c r="L14"/>
  <c r="L94" s="1"/>
  <c r="L12"/>
  <c r="L92" s="1"/>
  <c r="L91" s="1"/>
  <c r="L11" l="1"/>
  <c r="N237" i="55" l="1"/>
  <c r="F237"/>
  <c r="G237" s="1"/>
  <c r="N234"/>
  <c r="F234"/>
  <c r="G234" s="1"/>
  <c r="N103"/>
  <c r="J103"/>
  <c r="G103"/>
  <c r="L103" s="1"/>
  <c r="N102"/>
  <c r="J102"/>
  <c r="G102"/>
  <c r="L102" s="1"/>
  <c r="N104"/>
  <c r="J104"/>
  <c r="G104"/>
  <c r="L104" s="1"/>
  <c r="N108"/>
  <c r="J108"/>
  <c r="G108"/>
  <c r="L108" s="1"/>
  <c r="N107"/>
  <c r="J107"/>
  <c r="G107"/>
  <c r="L107" s="1"/>
  <c r="N106"/>
  <c r="J106"/>
  <c r="G106"/>
  <c r="L106" s="1"/>
  <c r="N105"/>
  <c r="J105"/>
  <c r="G105"/>
  <c r="L105" s="1"/>
  <c r="N101"/>
  <c r="J101"/>
  <c r="G101"/>
  <c r="L101" s="1"/>
  <c r="N100"/>
  <c r="J100"/>
  <c r="G100"/>
  <c r="L100" s="1"/>
  <c r="N99"/>
  <c r="J99"/>
  <c r="G99"/>
  <c r="L99" s="1"/>
  <c r="N98"/>
  <c r="J98"/>
  <c r="G98"/>
  <c r="L98" s="1"/>
  <c r="N97"/>
  <c r="J97"/>
  <c r="G97"/>
  <c r="L97" s="1"/>
  <c r="N96"/>
  <c r="J96"/>
  <c r="G96"/>
  <c r="L96" s="1"/>
  <c r="N95"/>
  <c r="J95"/>
  <c r="G95"/>
  <c r="L95" s="1"/>
  <c r="N94"/>
  <c r="J94"/>
  <c r="G94"/>
  <c r="L94" s="1"/>
  <c r="N93"/>
  <c r="J93"/>
  <c r="G93"/>
  <c r="L93" s="1"/>
  <c r="F236"/>
  <c r="F233"/>
  <c r="F235"/>
  <c r="G235" s="1"/>
  <c r="L235" s="1"/>
  <c r="N229"/>
  <c r="G229"/>
  <c r="L229" s="1"/>
  <c r="N228"/>
  <c r="G228"/>
  <c r="L228" s="1"/>
  <c r="N230"/>
  <c r="G230"/>
  <c r="L230" s="1"/>
  <c r="N227"/>
  <c r="G227"/>
  <c r="L227" s="1"/>
  <c r="G224"/>
  <c r="N224"/>
  <c r="G225"/>
  <c r="N225"/>
  <c r="F219"/>
  <c r="F214"/>
  <c r="F213"/>
  <c r="F212"/>
  <c r="N239"/>
  <c r="G239"/>
  <c r="L239" s="1"/>
  <c r="N238"/>
  <c r="G238"/>
  <c r="L238" s="1"/>
  <c r="N236"/>
  <c r="G236"/>
  <c r="L236" s="1"/>
  <c r="N235"/>
  <c r="N233"/>
  <c r="G233"/>
  <c r="L233" s="1"/>
  <c r="N226"/>
  <c r="G226"/>
  <c r="L226" s="1"/>
  <c r="N223"/>
  <c r="G223"/>
  <c r="L223" s="1"/>
  <c r="N222"/>
  <c r="G222"/>
  <c r="L222" s="1"/>
  <c r="N219"/>
  <c r="N220" s="1"/>
  <c r="E219"/>
  <c r="N214"/>
  <c r="E214"/>
  <c r="N213"/>
  <c r="E213"/>
  <c r="N212"/>
  <c r="N215" s="1"/>
  <c r="N216" s="1"/>
  <c r="E212"/>
  <c r="G214" l="1"/>
  <c r="H214" s="1"/>
  <c r="M214" s="1"/>
  <c r="H237"/>
  <c r="M237" s="1"/>
  <c r="L237"/>
  <c r="H234"/>
  <c r="M234" s="1"/>
  <c r="L234"/>
  <c r="L240" s="1"/>
  <c r="H103"/>
  <c r="M103" s="1"/>
  <c r="O103" s="1"/>
  <c r="H102"/>
  <c r="M102" s="1"/>
  <c r="O102" s="1"/>
  <c r="H107"/>
  <c r="M107" s="1"/>
  <c r="O107" s="1"/>
  <c r="H104"/>
  <c r="M104" s="1"/>
  <c r="O104" s="1"/>
  <c r="H99"/>
  <c r="M99" s="1"/>
  <c r="H101"/>
  <c r="M101" s="1"/>
  <c r="O101" s="1"/>
  <c r="H106"/>
  <c r="M106" s="1"/>
  <c r="O106" s="1"/>
  <c r="H108"/>
  <c r="M108" s="1"/>
  <c r="O108" s="1"/>
  <c r="O99"/>
  <c r="H94"/>
  <c r="M94" s="1"/>
  <c r="O94" s="1"/>
  <c r="H96"/>
  <c r="M96" s="1"/>
  <c r="H98"/>
  <c r="M98" s="1"/>
  <c r="O98" s="1"/>
  <c r="H100"/>
  <c r="M100" s="1"/>
  <c r="O100" s="1"/>
  <c r="H105"/>
  <c r="M105" s="1"/>
  <c r="O105" s="1"/>
  <c r="O96"/>
  <c r="H95"/>
  <c r="M95" s="1"/>
  <c r="O95" s="1"/>
  <c r="H97"/>
  <c r="M97" s="1"/>
  <c r="O97" s="1"/>
  <c r="H93"/>
  <c r="M93" s="1"/>
  <c r="O93" s="1"/>
  <c r="N240"/>
  <c r="H235"/>
  <c r="M235" s="1"/>
  <c r="O235" s="1"/>
  <c r="H238"/>
  <c r="M238" s="1"/>
  <c r="O238" s="1"/>
  <c r="H223"/>
  <c r="M223" s="1"/>
  <c r="O223" s="1"/>
  <c r="H225"/>
  <c r="M225" s="1"/>
  <c r="H229"/>
  <c r="M229" s="1"/>
  <c r="O229" s="1"/>
  <c r="L225"/>
  <c r="H224"/>
  <c r="M224" s="1"/>
  <c r="H228"/>
  <c r="M228" s="1"/>
  <c r="O228" s="1"/>
  <c r="H230"/>
  <c r="M230" s="1"/>
  <c r="O230" s="1"/>
  <c r="H227"/>
  <c r="M227" s="1"/>
  <c r="O227" s="1"/>
  <c r="L224"/>
  <c r="N231"/>
  <c r="G212"/>
  <c r="L212" s="1"/>
  <c r="G213"/>
  <c r="H213" s="1"/>
  <c r="M213" s="1"/>
  <c r="L214"/>
  <c r="G219"/>
  <c r="H222"/>
  <c r="M222" s="1"/>
  <c r="O222" s="1"/>
  <c r="H226"/>
  <c r="M226" s="1"/>
  <c r="O226" s="1"/>
  <c r="H233"/>
  <c r="M233" s="1"/>
  <c r="H236"/>
  <c r="M236" s="1"/>
  <c r="O236" s="1"/>
  <c r="H239"/>
  <c r="M239" s="1"/>
  <c r="O239" s="1"/>
  <c r="F32"/>
  <c r="I32" s="1"/>
  <c r="N32" s="1"/>
  <c r="F31"/>
  <c r="I31" s="1"/>
  <c r="N31" s="1"/>
  <c r="N209"/>
  <c r="N210" s="1"/>
  <c r="J209"/>
  <c r="G209"/>
  <c r="L209" s="1"/>
  <c r="N204"/>
  <c r="J204"/>
  <c r="G204"/>
  <c r="L204" s="1"/>
  <c r="N203"/>
  <c r="J203"/>
  <c r="G203"/>
  <c r="L203" s="1"/>
  <c r="N202"/>
  <c r="J202"/>
  <c r="G202"/>
  <c r="L202" s="1"/>
  <c r="N201"/>
  <c r="N206" s="1"/>
  <c r="J201"/>
  <c r="G201"/>
  <c r="L201" s="1"/>
  <c r="N200"/>
  <c r="J200"/>
  <c r="G200"/>
  <c r="L200" s="1"/>
  <c r="N199"/>
  <c r="J199"/>
  <c r="G199"/>
  <c r="L199" s="1"/>
  <c r="N198"/>
  <c r="J198"/>
  <c r="G198"/>
  <c r="L198" s="1"/>
  <c r="N197"/>
  <c r="J197"/>
  <c r="G197"/>
  <c r="L197" s="1"/>
  <c r="N194"/>
  <c r="N195" s="1"/>
  <c r="J194"/>
  <c r="G194"/>
  <c r="L194" s="1"/>
  <c r="L195" s="1"/>
  <c r="N191"/>
  <c r="J191"/>
  <c r="G191"/>
  <c r="N190"/>
  <c r="J190"/>
  <c r="G190"/>
  <c r="L190" s="1"/>
  <c r="N189"/>
  <c r="E189"/>
  <c r="G189" s="1"/>
  <c r="N188"/>
  <c r="J188"/>
  <c r="G188"/>
  <c r="N187"/>
  <c r="J187"/>
  <c r="G187"/>
  <c r="L187" s="1"/>
  <c r="N184"/>
  <c r="E184"/>
  <c r="G184" s="1"/>
  <c r="N183"/>
  <c r="N185" s="1"/>
  <c r="E183"/>
  <c r="G183" s="1"/>
  <c r="N180"/>
  <c r="N181" s="1"/>
  <c r="E180"/>
  <c r="J180" s="1"/>
  <c r="N177"/>
  <c r="N178" s="1"/>
  <c r="J177"/>
  <c r="G177"/>
  <c r="L177" s="1"/>
  <c r="N174"/>
  <c r="G174"/>
  <c r="L174" s="1"/>
  <c r="N173"/>
  <c r="G173"/>
  <c r="L173" s="1"/>
  <c r="N172"/>
  <c r="G172"/>
  <c r="L172" s="1"/>
  <c r="N171"/>
  <c r="G171"/>
  <c r="L171" s="1"/>
  <c r="N170"/>
  <c r="G170"/>
  <c r="L170" s="1"/>
  <c r="N169"/>
  <c r="G169"/>
  <c r="L169" s="1"/>
  <c r="N168"/>
  <c r="G168"/>
  <c r="L168" s="1"/>
  <c r="N167"/>
  <c r="G167"/>
  <c r="L167" s="1"/>
  <c r="N166"/>
  <c r="G166"/>
  <c r="L166" s="1"/>
  <c r="N163"/>
  <c r="J163"/>
  <c r="G163"/>
  <c r="L163" s="1"/>
  <c r="N162"/>
  <c r="J162"/>
  <c r="G162"/>
  <c r="L162" s="1"/>
  <c r="N157"/>
  <c r="J157"/>
  <c r="G157"/>
  <c r="L157" s="1"/>
  <c r="N156"/>
  <c r="J156"/>
  <c r="G156"/>
  <c r="L156" s="1"/>
  <c r="N155"/>
  <c r="J155"/>
  <c r="G155"/>
  <c r="L155" s="1"/>
  <c r="I153"/>
  <c r="N153" s="1"/>
  <c r="E153"/>
  <c r="G153" s="1"/>
  <c r="I152"/>
  <c r="N152" s="1"/>
  <c r="E152"/>
  <c r="G152" s="1"/>
  <c r="I151"/>
  <c r="N151" s="1"/>
  <c r="E151"/>
  <c r="G151" s="1"/>
  <c r="I150"/>
  <c r="N150" s="1"/>
  <c r="E150"/>
  <c r="G150" s="1"/>
  <c r="N149"/>
  <c r="M149"/>
  <c r="O149" s="1"/>
  <c r="N148"/>
  <c r="J148"/>
  <c r="G148"/>
  <c r="L148" s="1"/>
  <c r="N147"/>
  <c r="J147"/>
  <c r="G147"/>
  <c r="L147" s="1"/>
  <c r="N146"/>
  <c r="J146"/>
  <c r="G146"/>
  <c r="L146" s="1"/>
  <c r="N145"/>
  <c r="J145"/>
  <c r="G145"/>
  <c r="L145" s="1"/>
  <c r="N144"/>
  <c r="J144"/>
  <c r="G144"/>
  <c r="L144" s="1"/>
  <c r="N141"/>
  <c r="J141"/>
  <c r="G141"/>
  <c r="L141" s="1"/>
  <c r="N140"/>
  <c r="J140"/>
  <c r="G140"/>
  <c r="L140" s="1"/>
  <c r="N139"/>
  <c r="J139"/>
  <c r="G139"/>
  <c r="L139" s="1"/>
  <c r="N134"/>
  <c r="G134"/>
  <c r="L134" s="1"/>
  <c r="N133"/>
  <c r="G133"/>
  <c r="L133" s="1"/>
  <c r="N132"/>
  <c r="G132"/>
  <c r="L132" s="1"/>
  <c r="N131"/>
  <c r="G131"/>
  <c r="L131" s="1"/>
  <c r="N130"/>
  <c r="G130"/>
  <c r="L130" s="1"/>
  <c r="N125"/>
  <c r="J125"/>
  <c r="G125"/>
  <c r="L125" s="1"/>
  <c r="N124"/>
  <c r="J124"/>
  <c r="G124"/>
  <c r="L124" s="1"/>
  <c r="K123"/>
  <c r="N123" s="1"/>
  <c r="E123"/>
  <c r="J123" s="1"/>
  <c r="N122"/>
  <c r="J122"/>
  <c r="G122"/>
  <c r="L122" s="1"/>
  <c r="N121"/>
  <c r="J121"/>
  <c r="G121"/>
  <c r="L121" s="1"/>
  <c r="J120"/>
  <c r="I120"/>
  <c r="N120" s="1"/>
  <c r="G120"/>
  <c r="L120" s="1"/>
  <c r="J119"/>
  <c r="I119"/>
  <c r="N119" s="1"/>
  <c r="G119"/>
  <c r="N116"/>
  <c r="J116"/>
  <c r="G116"/>
  <c r="N115"/>
  <c r="J115"/>
  <c r="G115"/>
  <c r="N114"/>
  <c r="J114"/>
  <c r="G114"/>
  <c r="L114" s="1"/>
  <c r="N113"/>
  <c r="J113"/>
  <c r="G113"/>
  <c r="N112"/>
  <c r="J112"/>
  <c r="G112"/>
  <c r="L112" s="1"/>
  <c r="N111"/>
  <c r="J111"/>
  <c r="G111"/>
  <c r="N92"/>
  <c r="J92"/>
  <c r="G92"/>
  <c r="N91"/>
  <c r="E91"/>
  <c r="N90"/>
  <c r="E90"/>
  <c r="J90" s="1"/>
  <c r="N87"/>
  <c r="E87"/>
  <c r="G87" s="1"/>
  <c r="L87" s="1"/>
  <c r="N86"/>
  <c r="E86"/>
  <c r="G86" s="1"/>
  <c r="N85"/>
  <c r="E85"/>
  <c r="G85" s="1"/>
  <c r="L85" s="1"/>
  <c r="N84"/>
  <c r="E84"/>
  <c r="G84" s="1"/>
  <c r="N83"/>
  <c r="F83"/>
  <c r="G83" s="1"/>
  <c r="L83" s="1"/>
  <c r="N82"/>
  <c r="E82"/>
  <c r="G82" s="1"/>
  <c r="N81"/>
  <c r="G81"/>
  <c r="L81" s="1"/>
  <c r="N80"/>
  <c r="E80"/>
  <c r="G80" s="1"/>
  <c r="L80" s="1"/>
  <c r="N79"/>
  <c r="G79"/>
  <c r="L79" s="1"/>
  <c r="N78"/>
  <c r="G78"/>
  <c r="L78" s="1"/>
  <c r="N77"/>
  <c r="E77"/>
  <c r="G77" s="1"/>
  <c r="N76"/>
  <c r="F76"/>
  <c r="E76"/>
  <c r="N75"/>
  <c r="G75"/>
  <c r="L75" s="1"/>
  <c r="N74"/>
  <c r="F74"/>
  <c r="E74"/>
  <c r="N73"/>
  <c r="N72"/>
  <c r="G72"/>
  <c r="L72" s="1"/>
  <c r="N71"/>
  <c r="F71"/>
  <c r="F73" s="1"/>
  <c r="E71"/>
  <c r="E73" s="1"/>
  <c r="F66"/>
  <c r="I66" s="1"/>
  <c r="N66" s="1"/>
  <c r="E66"/>
  <c r="I65"/>
  <c r="N65" s="1"/>
  <c r="G65"/>
  <c r="L65" s="1"/>
  <c r="F64"/>
  <c r="I64" s="1"/>
  <c r="N64" s="1"/>
  <c r="E64"/>
  <c r="F63"/>
  <c r="I63" s="1"/>
  <c r="N63" s="1"/>
  <c r="E63"/>
  <c r="F62"/>
  <c r="I62" s="1"/>
  <c r="N62" s="1"/>
  <c r="E62"/>
  <c r="F61"/>
  <c r="I61" s="1"/>
  <c r="N61" s="1"/>
  <c r="E61"/>
  <c r="F60"/>
  <c r="I60" s="1"/>
  <c r="N60" s="1"/>
  <c r="E60"/>
  <c r="F59"/>
  <c r="I59" s="1"/>
  <c r="N59" s="1"/>
  <c r="E59"/>
  <c r="F58"/>
  <c r="I58" s="1"/>
  <c r="N58" s="1"/>
  <c r="E58"/>
  <c r="F57"/>
  <c r="I57" s="1"/>
  <c r="N57" s="1"/>
  <c r="E57"/>
  <c r="F56"/>
  <c r="I56" s="1"/>
  <c r="N56" s="1"/>
  <c r="E56"/>
  <c r="F55"/>
  <c r="I55" s="1"/>
  <c r="N55" s="1"/>
  <c r="E55"/>
  <c r="F54"/>
  <c r="I54" s="1"/>
  <c r="N54" s="1"/>
  <c r="E54"/>
  <c r="F53"/>
  <c r="I53" s="1"/>
  <c r="N53" s="1"/>
  <c r="E53"/>
  <c r="F52"/>
  <c r="I52" s="1"/>
  <c r="N52" s="1"/>
  <c r="E52"/>
  <c r="F51"/>
  <c r="I51" s="1"/>
  <c r="N51" s="1"/>
  <c r="E51"/>
  <c r="F50"/>
  <c r="I50" s="1"/>
  <c r="N50" s="1"/>
  <c r="E50"/>
  <c r="I49"/>
  <c r="N49" s="1"/>
  <c r="G49"/>
  <c r="F48"/>
  <c r="I48" s="1"/>
  <c r="N48" s="1"/>
  <c r="E48"/>
  <c r="F47"/>
  <c r="I47" s="1"/>
  <c r="N47" s="1"/>
  <c r="E47"/>
  <c r="F46"/>
  <c r="I46" s="1"/>
  <c r="N46" s="1"/>
  <c r="E46"/>
  <c r="F45"/>
  <c r="I45" s="1"/>
  <c r="N45" s="1"/>
  <c r="E45"/>
  <c r="F44"/>
  <c r="I44" s="1"/>
  <c r="N44" s="1"/>
  <c r="E44"/>
  <c r="F43"/>
  <c r="I43" s="1"/>
  <c r="N43" s="1"/>
  <c r="E43"/>
  <c r="F42"/>
  <c r="I42" s="1"/>
  <c r="N42" s="1"/>
  <c r="E42"/>
  <c r="F41"/>
  <c r="I41" s="1"/>
  <c r="N41" s="1"/>
  <c r="E41"/>
  <c r="F40"/>
  <c r="I40" s="1"/>
  <c r="N40" s="1"/>
  <c r="E40"/>
  <c r="F39"/>
  <c r="I39" s="1"/>
  <c r="N39" s="1"/>
  <c r="E39"/>
  <c r="F38"/>
  <c r="I38" s="1"/>
  <c r="N38" s="1"/>
  <c r="E38"/>
  <c r="F37"/>
  <c r="I37" s="1"/>
  <c r="N37" s="1"/>
  <c r="E37"/>
  <c r="F36"/>
  <c r="I36" s="1"/>
  <c r="N36" s="1"/>
  <c r="E36"/>
  <c r="F35"/>
  <c r="I35" s="1"/>
  <c r="N35" s="1"/>
  <c r="E35"/>
  <c r="F34"/>
  <c r="I34" s="1"/>
  <c r="N34" s="1"/>
  <c r="E34"/>
  <c r="F33"/>
  <c r="I33" s="1"/>
  <c r="N33" s="1"/>
  <c r="E33"/>
  <c r="E32"/>
  <c r="E31"/>
  <c r="G31" s="1"/>
  <c r="I30"/>
  <c r="N30" s="1"/>
  <c r="G30"/>
  <c r="L30" s="1"/>
  <c r="F29"/>
  <c r="I29" s="1"/>
  <c r="N29" s="1"/>
  <c r="E29"/>
  <c r="F28"/>
  <c r="I28" s="1"/>
  <c r="N28" s="1"/>
  <c r="E28"/>
  <c r="F27"/>
  <c r="I27" s="1"/>
  <c r="N27" s="1"/>
  <c r="E27"/>
  <c r="F26"/>
  <c r="I26" s="1"/>
  <c r="N26" s="1"/>
  <c r="E26"/>
  <c r="N21"/>
  <c r="G21"/>
  <c r="L21" s="1"/>
  <c r="N20"/>
  <c r="F20"/>
  <c r="E20"/>
  <c r="F18"/>
  <c r="I18" s="1"/>
  <c r="N18" s="1"/>
  <c r="E18"/>
  <c r="N17"/>
  <c r="F17"/>
  <c r="E17"/>
  <c r="N16"/>
  <c r="F16"/>
  <c r="E16"/>
  <c r="N14"/>
  <c r="G14"/>
  <c r="L14" s="1"/>
  <c r="N13"/>
  <c r="G13"/>
  <c r="H13" s="1"/>
  <c r="M13" s="1"/>
  <c r="F11"/>
  <c r="I11" s="1"/>
  <c r="N11" s="1"/>
  <c r="E11"/>
  <c r="E12" s="1"/>
  <c r="L164" l="1"/>
  <c r="G32"/>
  <c r="N164"/>
  <c r="H119"/>
  <c r="M119" s="1"/>
  <c r="N175"/>
  <c r="H212"/>
  <c r="M212" s="1"/>
  <c r="M215" s="1"/>
  <c r="O237"/>
  <c r="O234"/>
  <c r="G51"/>
  <c r="H51" s="1"/>
  <c r="M51" s="1"/>
  <c r="N135"/>
  <c r="N136" s="1"/>
  <c r="G35"/>
  <c r="L35" s="1"/>
  <c r="G36"/>
  <c r="L36" s="1"/>
  <c r="H177"/>
  <c r="M177" s="1"/>
  <c r="M178" s="1"/>
  <c r="N192"/>
  <c r="O224"/>
  <c r="O225"/>
  <c r="L231"/>
  <c r="L13"/>
  <c r="O13" s="1"/>
  <c r="G16"/>
  <c r="H16" s="1"/>
  <c r="M16" s="1"/>
  <c r="G18"/>
  <c r="L18" s="1"/>
  <c r="G20"/>
  <c r="L20" s="1"/>
  <c r="G42"/>
  <c r="H42" s="1"/>
  <c r="M42" s="1"/>
  <c r="G45"/>
  <c r="L45" s="1"/>
  <c r="G59"/>
  <c r="L59" s="1"/>
  <c r="N142"/>
  <c r="N250" s="1"/>
  <c r="L213"/>
  <c r="L215" s="1"/>
  <c r="G27"/>
  <c r="L27" s="1"/>
  <c r="G28"/>
  <c r="H28" s="1"/>
  <c r="M28" s="1"/>
  <c r="G39"/>
  <c r="L39" s="1"/>
  <c r="G47"/>
  <c r="L47" s="1"/>
  <c r="G54"/>
  <c r="H54" s="1"/>
  <c r="M54" s="1"/>
  <c r="G57"/>
  <c r="L57" s="1"/>
  <c r="G62"/>
  <c r="H62" s="1"/>
  <c r="M62" s="1"/>
  <c r="G63"/>
  <c r="H63" s="1"/>
  <c r="M63" s="1"/>
  <c r="G76"/>
  <c r="L76" s="1"/>
  <c r="N109"/>
  <c r="O214"/>
  <c r="M240"/>
  <c r="M247" s="1"/>
  <c r="L219"/>
  <c r="H219"/>
  <c r="M219" s="1"/>
  <c r="M220" s="1"/>
  <c r="O233"/>
  <c r="O212"/>
  <c r="M231"/>
  <c r="M216"/>
  <c r="L216" s="1"/>
  <c r="N67"/>
  <c r="N68" s="1"/>
  <c r="L68" s="1"/>
  <c r="N117"/>
  <c r="N126"/>
  <c r="N127" s="1"/>
  <c r="L127" s="1"/>
  <c r="H78"/>
  <c r="M78" s="1"/>
  <c r="O78" s="1"/>
  <c r="H122"/>
  <c r="M122" s="1"/>
  <c r="O122" s="1"/>
  <c r="L142"/>
  <c r="H173"/>
  <c r="M173" s="1"/>
  <c r="O173" s="1"/>
  <c r="F12"/>
  <c r="F15" s="1"/>
  <c r="I15" s="1"/>
  <c r="N15" s="1"/>
  <c r="G17"/>
  <c r="H17" s="1"/>
  <c r="M17" s="1"/>
  <c r="G26"/>
  <c r="H26" s="1"/>
  <c r="M26" s="1"/>
  <c r="G29"/>
  <c r="H29" s="1"/>
  <c r="M29" s="1"/>
  <c r="G33"/>
  <c r="L33" s="1"/>
  <c r="G34"/>
  <c r="H34" s="1"/>
  <c r="M34" s="1"/>
  <c r="G37"/>
  <c r="L37" s="1"/>
  <c r="G38"/>
  <c r="L38" s="1"/>
  <c r="G41"/>
  <c r="L41" s="1"/>
  <c r="G43"/>
  <c r="H43" s="1"/>
  <c r="M43" s="1"/>
  <c r="G46"/>
  <c r="H46" s="1"/>
  <c r="M46" s="1"/>
  <c r="G50"/>
  <c r="H50" s="1"/>
  <c r="M50" s="1"/>
  <c r="G53"/>
  <c r="L53" s="1"/>
  <c r="G55"/>
  <c r="H55" s="1"/>
  <c r="M55" s="1"/>
  <c r="G58"/>
  <c r="H58" s="1"/>
  <c r="M58" s="1"/>
  <c r="G61"/>
  <c r="H61" s="1"/>
  <c r="M61" s="1"/>
  <c r="G64"/>
  <c r="H64" s="1"/>
  <c r="M64" s="1"/>
  <c r="G66"/>
  <c r="L66" s="1"/>
  <c r="N88"/>
  <c r="G74"/>
  <c r="L74" s="1"/>
  <c r="H79"/>
  <c r="M79" s="1"/>
  <c r="H112"/>
  <c r="M112" s="1"/>
  <c r="O112" s="1"/>
  <c r="H114"/>
  <c r="M114" s="1"/>
  <c r="O114" s="1"/>
  <c r="L116"/>
  <c r="O116" s="1"/>
  <c r="H116"/>
  <c r="M116" s="1"/>
  <c r="O79"/>
  <c r="J183"/>
  <c r="J184"/>
  <c r="H184" s="1"/>
  <c r="M184" s="1"/>
  <c r="J189"/>
  <c r="N158"/>
  <c r="N159" s="1"/>
  <c r="H174"/>
  <c r="M174" s="1"/>
  <c r="O174" s="1"/>
  <c r="H194"/>
  <c r="M194" s="1"/>
  <c r="M195" s="1"/>
  <c r="L207"/>
  <c r="N207"/>
  <c r="N205"/>
  <c r="H198"/>
  <c r="M198" s="1"/>
  <c r="O198" s="1"/>
  <c r="H200"/>
  <c r="M200" s="1"/>
  <c r="O200" s="1"/>
  <c r="H202"/>
  <c r="M202" s="1"/>
  <c r="O202" s="1"/>
  <c r="H204"/>
  <c r="M204" s="1"/>
  <c r="O204" s="1"/>
  <c r="H190"/>
  <c r="M190" s="1"/>
  <c r="O190" s="1"/>
  <c r="H187"/>
  <c r="M187" s="1"/>
  <c r="O187" s="1"/>
  <c r="H163"/>
  <c r="M163" s="1"/>
  <c r="O163" s="1"/>
  <c r="H156"/>
  <c r="M156" s="1"/>
  <c r="O156" s="1"/>
  <c r="H145"/>
  <c r="M145" s="1"/>
  <c r="O145" s="1"/>
  <c r="H147"/>
  <c r="M147" s="1"/>
  <c r="H139"/>
  <c r="M139" s="1"/>
  <c r="O139" s="1"/>
  <c r="H141"/>
  <c r="M141" s="1"/>
  <c r="O141" s="1"/>
  <c r="H124"/>
  <c r="M124" s="1"/>
  <c r="O124" s="1"/>
  <c r="H18"/>
  <c r="M18" s="1"/>
  <c r="L28"/>
  <c r="E15"/>
  <c r="G15" s="1"/>
  <c r="G12"/>
  <c r="L31"/>
  <c r="H31"/>
  <c r="M31" s="1"/>
  <c r="L32"/>
  <c r="H32"/>
  <c r="M32" s="1"/>
  <c r="H47"/>
  <c r="M47" s="1"/>
  <c r="H57"/>
  <c r="M57" s="1"/>
  <c r="H59"/>
  <c r="M59" s="1"/>
  <c r="G11"/>
  <c r="I12"/>
  <c r="N12" s="1"/>
  <c r="H14"/>
  <c r="M14" s="1"/>
  <c r="O14" s="1"/>
  <c r="H21"/>
  <c r="M21" s="1"/>
  <c r="O21" s="1"/>
  <c r="H30"/>
  <c r="M30" s="1"/>
  <c r="O30" s="1"/>
  <c r="G40"/>
  <c r="G44"/>
  <c r="G48"/>
  <c r="G52"/>
  <c r="G56"/>
  <c r="G60"/>
  <c r="G73"/>
  <c r="H77"/>
  <c r="M77" s="1"/>
  <c r="L77"/>
  <c r="H84"/>
  <c r="M84" s="1"/>
  <c r="L84"/>
  <c r="L49"/>
  <c r="H49"/>
  <c r="M49" s="1"/>
  <c r="L63"/>
  <c r="H82"/>
  <c r="M82" s="1"/>
  <c r="L82"/>
  <c r="H86"/>
  <c r="M86" s="1"/>
  <c r="L86"/>
  <c r="H65"/>
  <c r="M65" s="1"/>
  <c r="O65" s="1"/>
  <c r="H72"/>
  <c r="M72" s="1"/>
  <c r="O72" s="1"/>
  <c r="H75"/>
  <c r="M75" s="1"/>
  <c r="O75" s="1"/>
  <c r="H80"/>
  <c r="M80" s="1"/>
  <c r="O80" s="1"/>
  <c r="H81"/>
  <c r="M81" s="1"/>
  <c r="O81" s="1"/>
  <c r="H83"/>
  <c r="M83" s="1"/>
  <c r="O83" s="1"/>
  <c r="H85"/>
  <c r="M85" s="1"/>
  <c r="O85" s="1"/>
  <c r="H87"/>
  <c r="M87" s="1"/>
  <c r="O87" s="1"/>
  <c r="G90"/>
  <c r="L119"/>
  <c r="O147"/>
  <c r="L151"/>
  <c r="H151"/>
  <c r="M151" s="1"/>
  <c r="L153"/>
  <c r="H153"/>
  <c r="M153" s="1"/>
  <c r="L175"/>
  <c r="G71"/>
  <c r="J91"/>
  <c r="G91"/>
  <c r="L92"/>
  <c r="H92"/>
  <c r="M92" s="1"/>
  <c r="L111"/>
  <c r="H111"/>
  <c r="M111" s="1"/>
  <c r="L113"/>
  <c r="H113"/>
  <c r="M113" s="1"/>
  <c r="L115"/>
  <c r="H115"/>
  <c r="M115" s="1"/>
  <c r="L135"/>
  <c r="L150"/>
  <c r="H150"/>
  <c r="M150" s="1"/>
  <c r="L152"/>
  <c r="H152"/>
  <c r="M152" s="1"/>
  <c r="H120"/>
  <c r="M120" s="1"/>
  <c r="H121"/>
  <c r="M121" s="1"/>
  <c r="O121" s="1"/>
  <c r="G123"/>
  <c r="H125"/>
  <c r="M125" s="1"/>
  <c r="O125" s="1"/>
  <c r="H130"/>
  <c r="M130" s="1"/>
  <c r="H131"/>
  <c r="M131" s="1"/>
  <c r="O131" s="1"/>
  <c r="H132"/>
  <c r="M132" s="1"/>
  <c r="O132" s="1"/>
  <c r="H133"/>
  <c r="M133" s="1"/>
  <c r="O133" s="1"/>
  <c r="H134"/>
  <c r="M134" s="1"/>
  <c r="O134" s="1"/>
  <c r="H140"/>
  <c r="M140" s="1"/>
  <c r="H144"/>
  <c r="M144" s="1"/>
  <c r="H146"/>
  <c r="M146" s="1"/>
  <c r="O146" s="1"/>
  <c r="H148"/>
  <c r="M148" s="1"/>
  <c r="O148" s="1"/>
  <c r="H155"/>
  <c r="M155" s="1"/>
  <c r="O155" s="1"/>
  <c r="H157"/>
  <c r="M157" s="1"/>
  <c r="O157" s="1"/>
  <c r="H162"/>
  <c r="M162" s="1"/>
  <c r="H166"/>
  <c r="M166" s="1"/>
  <c r="H167"/>
  <c r="M167" s="1"/>
  <c r="O167" s="1"/>
  <c r="H168"/>
  <c r="M168" s="1"/>
  <c r="O168" s="1"/>
  <c r="H169"/>
  <c r="M169" s="1"/>
  <c r="O169" s="1"/>
  <c r="H170"/>
  <c r="M170" s="1"/>
  <c r="O170" s="1"/>
  <c r="H171"/>
  <c r="M171" s="1"/>
  <c r="O171" s="1"/>
  <c r="H172"/>
  <c r="M172" s="1"/>
  <c r="O172" s="1"/>
  <c r="L178"/>
  <c r="L183"/>
  <c r="H183"/>
  <c r="M183" s="1"/>
  <c r="L184"/>
  <c r="L188"/>
  <c r="H188"/>
  <c r="M188" s="1"/>
  <c r="L189"/>
  <c r="H189"/>
  <c r="M189" s="1"/>
  <c r="L191"/>
  <c r="H191"/>
  <c r="M191" s="1"/>
  <c r="L205"/>
  <c r="L206"/>
  <c r="G180"/>
  <c r="L210"/>
  <c r="H197"/>
  <c r="M197" s="1"/>
  <c r="O197" s="1"/>
  <c r="H199"/>
  <c r="M199" s="1"/>
  <c r="O199" s="1"/>
  <c r="H201"/>
  <c r="M201" s="1"/>
  <c r="M206" s="1"/>
  <c r="H203"/>
  <c r="M203" s="1"/>
  <c r="O203" s="1"/>
  <c r="H209"/>
  <c r="M209" s="1"/>
  <c r="M210" s="1"/>
  <c r="M164" l="1"/>
  <c r="O177"/>
  <c r="O178" s="1"/>
  <c r="H76"/>
  <c r="M76" s="1"/>
  <c r="L51"/>
  <c r="H45"/>
  <c r="M45" s="1"/>
  <c r="H35"/>
  <c r="M35" s="1"/>
  <c r="L62"/>
  <c r="O62" s="1"/>
  <c r="H20"/>
  <c r="M20" s="1"/>
  <c r="L54"/>
  <c r="O54" s="1"/>
  <c r="H39"/>
  <c r="M39" s="1"/>
  <c r="L16"/>
  <c r="O16" s="1"/>
  <c r="O194"/>
  <c r="O195" s="1"/>
  <c r="L42"/>
  <c r="O42" s="1"/>
  <c r="H36"/>
  <c r="M36" s="1"/>
  <c r="O36" s="1"/>
  <c r="N243"/>
  <c r="N255"/>
  <c r="N251"/>
  <c r="N248"/>
  <c r="L250"/>
  <c r="O240"/>
  <c r="O231"/>
  <c r="N22"/>
  <c r="L64"/>
  <c r="O64" s="1"/>
  <c r="L58"/>
  <c r="O58" s="1"/>
  <c r="L26"/>
  <c r="O26" s="1"/>
  <c r="H27"/>
  <c r="M27" s="1"/>
  <c r="O27" s="1"/>
  <c r="L46"/>
  <c r="O46" s="1"/>
  <c r="H37"/>
  <c r="M37" s="1"/>
  <c r="O37" s="1"/>
  <c r="H41"/>
  <c r="M41" s="1"/>
  <c r="O41" s="1"/>
  <c r="H33"/>
  <c r="M33" s="1"/>
  <c r="O33" s="1"/>
  <c r="O213"/>
  <c r="O215" s="1"/>
  <c r="O217" s="1"/>
  <c r="L217" s="1"/>
  <c r="L220"/>
  <c r="O219"/>
  <c r="O220" s="1"/>
  <c r="H74"/>
  <c r="M74" s="1"/>
  <c r="O74" s="1"/>
  <c r="L50"/>
  <c r="O50" s="1"/>
  <c r="H66"/>
  <c r="M66" s="1"/>
  <c r="O66" s="1"/>
  <c r="L29"/>
  <c r="O29" s="1"/>
  <c r="L55"/>
  <c r="O55" s="1"/>
  <c r="L61"/>
  <c r="O61" s="1"/>
  <c r="L43"/>
  <c r="O43" s="1"/>
  <c r="H38"/>
  <c r="M38" s="1"/>
  <c r="O38" s="1"/>
  <c r="L34"/>
  <c r="O34" s="1"/>
  <c r="L17"/>
  <c r="O17" s="1"/>
  <c r="O153"/>
  <c r="O151"/>
  <c r="O86"/>
  <c r="O84"/>
  <c r="H53"/>
  <c r="M53" s="1"/>
  <c r="O53" s="1"/>
  <c r="O152"/>
  <c r="O150"/>
  <c r="O189"/>
  <c r="O188"/>
  <c r="O113"/>
  <c r="O92"/>
  <c r="O76"/>
  <c r="O63"/>
  <c r="O49"/>
  <c r="O77"/>
  <c r="O28"/>
  <c r="O20"/>
  <c r="O18"/>
  <c r="M207"/>
  <c r="M192"/>
  <c r="M142"/>
  <c r="M205"/>
  <c r="L180"/>
  <c r="H180"/>
  <c r="M180" s="1"/>
  <c r="M181" s="1"/>
  <c r="O201"/>
  <c r="O206" s="1"/>
  <c r="O191"/>
  <c r="O184"/>
  <c r="L185"/>
  <c r="O183"/>
  <c r="O185" s="1"/>
  <c r="M175"/>
  <c r="M158"/>
  <c r="M159" s="1"/>
  <c r="L159" s="1"/>
  <c r="O115"/>
  <c r="L117"/>
  <c r="O111"/>
  <c r="L91"/>
  <c r="H91"/>
  <c r="M91" s="1"/>
  <c r="L71"/>
  <c r="H71"/>
  <c r="M71" s="1"/>
  <c r="O166"/>
  <c r="O175" s="1"/>
  <c r="L158"/>
  <c r="O120"/>
  <c r="L90"/>
  <c r="H90"/>
  <c r="M90" s="1"/>
  <c r="O82"/>
  <c r="L11"/>
  <c r="H11"/>
  <c r="M11" s="1"/>
  <c r="O59"/>
  <c r="O57"/>
  <c r="O51"/>
  <c r="O47"/>
  <c r="O45"/>
  <c r="O39"/>
  <c r="O35"/>
  <c r="O32"/>
  <c r="O31"/>
  <c r="L12"/>
  <c r="H12"/>
  <c r="M12" s="1"/>
  <c r="O207"/>
  <c r="O209"/>
  <c r="O210" s="1"/>
  <c r="O205"/>
  <c r="L192"/>
  <c r="M185"/>
  <c r="M135"/>
  <c r="M136" s="1"/>
  <c r="L136" s="1"/>
  <c r="H123"/>
  <c r="M123" s="1"/>
  <c r="M126" s="1"/>
  <c r="M128" s="1"/>
  <c r="L123"/>
  <c r="L126" s="1"/>
  <c r="O130"/>
  <c r="O135" s="1"/>
  <c r="O137" s="1"/>
  <c r="L137" s="1"/>
  <c r="M117"/>
  <c r="O162"/>
  <c r="O164" s="1"/>
  <c r="O144"/>
  <c r="O140"/>
  <c r="O142" s="1"/>
  <c r="O250" s="1"/>
  <c r="O119"/>
  <c r="L73"/>
  <c r="H73"/>
  <c r="M73" s="1"/>
  <c r="L60"/>
  <c r="H60"/>
  <c r="M60" s="1"/>
  <c r="L56"/>
  <c r="H56"/>
  <c r="M56" s="1"/>
  <c r="L52"/>
  <c r="H52"/>
  <c r="M52" s="1"/>
  <c r="L48"/>
  <c r="H48"/>
  <c r="M48" s="1"/>
  <c r="L44"/>
  <c r="H44"/>
  <c r="M44" s="1"/>
  <c r="L40"/>
  <c r="H40"/>
  <c r="M40" s="1"/>
  <c r="L15"/>
  <c r="H15"/>
  <c r="M15" s="1"/>
  <c r="L273" l="1"/>
  <c r="L272"/>
  <c r="L271"/>
  <c r="L270"/>
  <c r="L269"/>
  <c r="L268"/>
  <c r="L267"/>
  <c r="L266"/>
  <c r="L265"/>
  <c r="L264"/>
  <c r="L263"/>
  <c r="L262"/>
  <c r="L261"/>
  <c r="M251"/>
  <c r="M250"/>
  <c r="N23"/>
  <c r="N247" s="1"/>
  <c r="N257" s="1"/>
  <c r="N242"/>
  <c r="O247"/>
  <c r="O158"/>
  <c r="O160" s="1"/>
  <c r="M67"/>
  <c r="M69" s="1"/>
  <c r="L69" s="1"/>
  <c r="O117"/>
  <c r="O15"/>
  <c r="O40"/>
  <c r="O44"/>
  <c r="O48"/>
  <c r="O52"/>
  <c r="O56"/>
  <c r="O60"/>
  <c r="O73"/>
  <c r="O12"/>
  <c r="L67"/>
  <c r="O192"/>
  <c r="O123"/>
  <c r="O126" s="1"/>
  <c r="O128" s="1"/>
  <c r="L128" s="1"/>
  <c r="L22"/>
  <c r="O11"/>
  <c r="M109"/>
  <c r="L88"/>
  <c r="O71"/>
  <c r="O91"/>
  <c r="L181"/>
  <c r="O180"/>
  <c r="O181" s="1"/>
  <c r="L160"/>
  <c r="L251" s="1"/>
  <c r="M22"/>
  <c r="L109"/>
  <c r="O90"/>
  <c r="M88"/>
  <c r="L23" l="1"/>
  <c r="L247" s="1"/>
  <c r="M242"/>
  <c r="M243"/>
  <c r="M255"/>
  <c r="O251"/>
  <c r="L242"/>
  <c r="L243"/>
  <c r="O88"/>
  <c r="O248" s="1"/>
  <c r="O257" s="1"/>
  <c r="O22"/>
  <c r="O67"/>
  <c r="O109"/>
  <c r="N256"/>
  <c r="M24"/>
  <c r="M248" s="1"/>
  <c r="M257" s="1"/>
  <c r="L255"/>
  <c r="L257" l="1"/>
  <c r="M273"/>
  <c r="M272"/>
  <c r="M271"/>
  <c r="M270"/>
  <c r="M269"/>
  <c r="M268"/>
  <c r="M267"/>
  <c r="M266"/>
  <c r="M265"/>
  <c r="M264"/>
  <c r="M263"/>
  <c r="M262"/>
  <c r="M261"/>
  <c r="O243"/>
  <c r="O255"/>
  <c r="O242"/>
  <c r="L24"/>
  <c r="L248" s="1"/>
  <c r="M256"/>
  <c r="O273" l="1"/>
  <c r="O272"/>
  <c r="O271"/>
  <c r="O270"/>
  <c r="O269"/>
  <c r="O268"/>
  <c r="O267"/>
  <c r="O266"/>
  <c r="O265"/>
  <c r="O264"/>
  <c r="O263"/>
  <c r="O262"/>
  <c r="O261"/>
  <c r="O258"/>
  <c r="L258" s="1"/>
  <c r="O256"/>
  <c r="L256"/>
</calcChain>
</file>

<file path=xl/comments1.xml><?xml version="1.0" encoding="utf-8"?>
<comments xmlns="http://schemas.openxmlformats.org/spreadsheetml/2006/main">
  <authors>
    <author>Автор</author>
  </authors>
  <commentList>
    <comment ref="A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I14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A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I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A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I16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A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I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A1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I1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I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A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I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A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I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A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I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I23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I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I25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I2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4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4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4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6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7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7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7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9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10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1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12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1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1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12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1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1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1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1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15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1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1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15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15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1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15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17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1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17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17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18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18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20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2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20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20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20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2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2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2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2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2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2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2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23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23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25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25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25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26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26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26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26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2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28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28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28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28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2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2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2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3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3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3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3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3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3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31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3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33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33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34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34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34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3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3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34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3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3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3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3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36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3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37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3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3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39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3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3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39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3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3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40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4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4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4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4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42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4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42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42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44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44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44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4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45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4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45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4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4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4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47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47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4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47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48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4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50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50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5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50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5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50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50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50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5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5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5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5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53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53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54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54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56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питание, бутилированная вода, мягкий инвентарь, средства хозяйственно-бытового назначения</t>
        </r>
      </text>
    </comment>
    <comment ref="D56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питание, бутилированная вода, мягкий инвентарь, средства хозяйственно-бытового назначения</t>
        </r>
      </text>
    </comment>
    <comment ref="A56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питание, бутилированная вода, мягкий инвентарь, средства хозяйственно-бытового назначения</t>
        </r>
      </text>
    </comment>
    <comment ref="D56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питание, бутилированная вода, мягкий инвентарь, средства хозяйственно-бытового назначения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A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A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C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2 - на 1 группу;
 1,4 - на 1 семейную группу 12 час. пребывания</t>
        </r>
      </text>
    </comment>
    <comment ref="C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2 - на 1 группу;
 1,4 - на 1 семейную группу 12 час. пребывания</t>
        </r>
      </text>
    </comment>
    <comment ref="C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2 - на 1 группу;
 1,4 - на 1 семейную группу 12 час. пребывания</t>
        </r>
      </text>
    </comment>
    <comment ref="C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1,25 - на 1 группу; 1,5 - на 1 семейную
 группу 12 час.пребывания</t>
        </r>
      </text>
    </comment>
    <comment ref="C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1,25 - на 1 группу; 1,5 - на 1 семейную
 группу 12 час.пребывания</t>
        </r>
      </text>
    </comment>
  </commentList>
</comments>
</file>

<file path=xl/comments5.xml><?xml version="1.0" encoding="utf-8"?>
<comments xmlns="http://schemas.openxmlformats.org/spreadsheetml/2006/main">
  <authors>
    <author>Автор</author>
  </authors>
  <commentList>
    <comment ref="C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2 - на 1 группу;
 1,4 - на 1 семейную группу 12 час. пребывания</t>
        </r>
      </text>
    </comment>
    <comment ref="C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2 - на 1 группу;
 1,4 - на 1 семейную группу 12 час. пребывания</t>
        </r>
      </text>
    </comment>
    <comment ref="C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2 - на 1 группу;
 1,4 - на 1 семейную группу 12 час. пребывания</t>
        </r>
      </text>
    </comment>
    <comment ref="C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1,25 - на 1 группу; 1,5 - на 1 семейную
 группу 12 час.пребывания</t>
        </r>
      </text>
    </comment>
    <comment ref="C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1,25 - на 1 группу; 1,5 - на 1 семейную
 группу 12 час.пребывания</t>
        </r>
      </text>
    </comment>
  </commentList>
</comments>
</file>

<file path=xl/comments6.xml><?xml version="1.0" encoding="utf-8"?>
<comments xmlns="http://schemas.openxmlformats.org/spreadsheetml/2006/main">
  <authors>
    <author>Автор</author>
  </authors>
  <commentList>
    <comment ref="B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12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14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1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1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21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23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28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30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37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3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39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4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44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4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46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4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4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4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4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5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5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53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55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6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60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6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6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6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62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6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6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6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6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69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71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7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7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76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7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78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7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7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8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8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8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8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8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8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85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8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87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8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92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9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9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94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9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9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9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10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10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101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103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</commentList>
</comments>
</file>

<file path=xl/comments7.xml><?xml version="1.0" encoding="utf-8"?>
<comments xmlns="http://schemas.openxmlformats.org/spreadsheetml/2006/main">
  <authors>
    <author>Автор</author>
  </authors>
  <commentList>
    <comment ref="B26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261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26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26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26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263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26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26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2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2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2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2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26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26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270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2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272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2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</commentList>
</comments>
</file>

<file path=xl/sharedStrings.xml><?xml version="1.0" encoding="utf-8"?>
<sst xmlns="http://schemas.openxmlformats.org/spreadsheetml/2006/main" count="11685" uniqueCount="1267">
  <si>
    <t>наименование муниципальной услуги</t>
  </si>
  <si>
    <t>уникальный номер реестровой записи</t>
  </si>
  <si>
    <t>№ п/п</t>
  </si>
  <si>
    <t>наименование</t>
  </si>
  <si>
    <t>3а</t>
  </si>
  <si>
    <t>3б</t>
  </si>
  <si>
    <t>1.</t>
  </si>
  <si>
    <t>1.1</t>
  </si>
  <si>
    <t>1.2</t>
  </si>
  <si>
    <t>расходы на приобретение и содержание средств обучения и воспитания (учебников, в том числе учебников с электронными приложениями, являющимися их составной частью, учебно-методической литературы и материалов в форме печатных и электронных образовательных и информационных ресурсов по всем учебным предметам, дополнительной литературы, дидактических материалов, аудио- и видеоматериалов, канцелярских принадлежностей и расходных материалов для занятий с обучающимися, приборов, оборудования и инвентаря, включая игровое и спортивное оборудование и инвентарь, инструментов (в том числе музыкальных), учебно-наглядных пособий, игр и игрушек, компьютеров, аппаратно-программных и аудиовизуальных средств,  необходимых для организации всех видов учебной деятельности и создания развивающей предметно-пространственной среды, в том числе специальных для детей с ограниченными возможностями здоровья)</t>
  </si>
  <si>
    <t>1.3</t>
  </si>
  <si>
    <t>2.</t>
  </si>
  <si>
    <t>Натуральные нормы на общехозяйственные нужды</t>
  </si>
  <si>
    <t>2.1</t>
  </si>
  <si>
    <t>Коммунальные услуги</t>
  </si>
  <si>
    <t>2.2</t>
  </si>
  <si>
    <t>Содержание объектов недвижимого имущества, необходимого для выполнения муниципального задания</t>
  </si>
  <si>
    <t>2.3</t>
  </si>
  <si>
    <t>Содержание объектов особо ценного движимого имущества, необходимого для выполнения муниципального задания</t>
  </si>
  <si>
    <t>2.4</t>
  </si>
  <si>
    <t>Услуги связи</t>
  </si>
  <si>
    <t>2.5</t>
  </si>
  <si>
    <t>Транспортные услуги</t>
  </si>
  <si>
    <t>2.6</t>
  </si>
  <si>
    <t>2.7</t>
  </si>
  <si>
    <t>Прочие общехозяйственные нужды</t>
  </si>
  <si>
    <t>Затраты на оплату труда с начислениями на выплаты по оплате труда работников, которые не принимают непосредственного участия в оказании муниципальной услуги</t>
  </si>
  <si>
    <t>Материальные запасы и особо ценное движимое имущество, потребляемые (используемые) в процессе оказания муниципальной услуги -</t>
  </si>
  <si>
    <t>Натуральные нормы, непосредственно связанные с оказанием муниципальной услуги:</t>
  </si>
  <si>
    <t>Иные натуральные нормы, непосредственно используемые в процессе оказания муниципальной услуги:</t>
  </si>
  <si>
    <t>1.2+1.3</t>
  </si>
  <si>
    <t>в том числе</t>
  </si>
  <si>
    <t>куб.м</t>
  </si>
  <si>
    <t>квт/ч</t>
  </si>
  <si>
    <t>Гкал</t>
  </si>
  <si>
    <t>ИТОГО</t>
  </si>
  <si>
    <t>средневзвешенный тариф на единицу комм. услуг, руб.</t>
  </si>
  <si>
    <t>2.1.1.</t>
  </si>
  <si>
    <t>Газ</t>
  </si>
  <si>
    <t>2.1.2.</t>
  </si>
  <si>
    <t>Электроэнергия</t>
  </si>
  <si>
    <t>2.1.3.</t>
  </si>
  <si>
    <t>Теплоэнергия на отопление зданий, помещений и сооружений</t>
  </si>
  <si>
    <t>2.1.4.</t>
  </si>
  <si>
    <t>Холодное водоснабжение</t>
  </si>
  <si>
    <t>2.1.5.</t>
  </si>
  <si>
    <t>Водоотведение</t>
  </si>
  <si>
    <t>Нормативы</t>
  </si>
  <si>
    <t>применяемые при определении затрат на финансовое обеспечение образовательного учреждения</t>
  </si>
  <si>
    <t>срок использования, лет</t>
  </si>
  <si>
    <t>примечание</t>
  </si>
  <si>
    <t>Бумага А4 (для принтера и копир. аппарата)</t>
  </si>
  <si>
    <t>Компьютер (со всеми комплектующими)</t>
  </si>
  <si>
    <t>Принтер лазерный формат А4 для монохромной печати</t>
  </si>
  <si>
    <t>Многофункциональное устройство для монохромной печати, копирования и сканирования в формате А4 (МФУ)</t>
  </si>
  <si>
    <t>Телефон-факс</t>
  </si>
  <si>
    <t>Термочувствительная бумага для факсимильных аппаратов</t>
  </si>
  <si>
    <t>кол-во в год на 1 обучающегося</t>
  </si>
  <si>
    <t>1 в год на устройство</t>
  </si>
  <si>
    <t>Картридж для лазерного монохромного принтера</t>
  </si>
  <si>
    <t>Картридж для МФУ</t>
  </si>
  <si>
    <t>стоимость в год на 1 обучающегося, руб.</t>
  </si>
  <si>
    <t>средняя рыночная цена за 1 единицу, руб.</t>
  </si>
  <si>
    <t>1 на учреждение</t>
  </si>
  <si>
    <t>1 учреждение</t>
  </si>
  <si>
    <t>1 в месяц на устройство</t>
  </si>
  <si>
    <t>носители информации</t>
  </si>
  <si>
    <t xml:space="preserve">мобильные носители информации 
USBфлэш - накопитель
</t>
  </si>
  <si>
    <t>внешний жесткий диск</t>
  </si>
  <si>
    <t>2 единицы на учреждение</t>
  </si>
  <si>
    <t>канцелярские принадлежности</t>
  </si>
  <si>
    <t>компьютеры, оргтехника и расходные материалы и запасные части к компьютерам и оргтехнике</t>
  </si>
  <si>
    <t>Папка с арочным механизмом (для бумаг формата А4, 50мм)</t>
  </si>
  <si>
    <t>Дырокол на 2 отверстия</t>
  </si>
  <si>
    <t>Линейка 30см</t>
  </si>
  <si>
    <t>Ластик</t>
  </si>
  <si>
    <t>Книга учета формат А4, 96 листов</t>
  </si>
  <si>
    <t>1 раз в год на учреждение</t>
  </si>
  <si>
    <t xml:space="preserve">Папка-скоросшиватель бумажная </t>
  </si>
  <si>
    <t>по 4 на 1 работника и на 1 группу в год</t>
  </si>
  <si>
    <t>Папка скоросшиватель пластиковая</t>
  </si>
  <si>
    <t>Папка-файл прозрачный с боковой перфорацией,  А4 (упаковка -100шт.)</t>
  </si>
  <si>
    <t xml:space="preserve">Маркер-выделитель </t>
  </si>
  <si>
    <t xml:space="preserve">по 1 упаковке в год на 1 работника и на 1 преподавателя  </t>
  </si>
  <si>
    <t>Папка-уголок А4 цветная</t>
  </si>
  <si>
    <t>Антистеплер</t>
  </si>
  <si>
    <t>Степлер №10</t>
  </si>
  <si>
    <t>Степлер №24</t>
  </si>
  <si>
    <t>Скобы №10</t>
  </si>
  <si>
    <t>Скобы №24</t>
  </si>
  <si>
    <t>Ручка шариковая</t>
  </si>
  <si>
    <t>Ручка гелевая черная</t>
  </si>
  <si>
    <t>Ручка гелевая красная</t>
  </si>
  <si>
    <t>Калькулятор</t>
  </si>
  <si>
    <t>Скрепки канцелярские (28мм)</t>
  </si>
  <si>
    <t>Скрепки канцелярские (50мм)</t>
  </si>
  <si>
    <t>Скрепочница</t>
  </si>
  <si>
    <t>Папка для документов (на подпись)</t>
  </si>
  <si>
    <t>Зажим для бумаг металлический (19мм)</t>
  </si>
  <si>
    <t>Зажим для бумаг металлический (32мм)</t>
  </si>
  <si>
    <t>Зажим для бумаг металлический (51мм)</t>
  </si>
  <si>
    <t>Скотч прозрачный канцелярская (ширина 19мм)</t>
  </si>
  <si>
    <t xml:space="preserve">Клеящий карандаш, 20 г </t>
  </si>
  <si>
    <t>Клей ПВА-М канцелярский (125г)</t>
  </si>
  <si>
    <t>Ножницы</t>
  </si>
  <si>
    <t>Стикеры-закладки с клейким краем пластиковые цветные, формат 45х12 мм (упаковка – 5 цветов по 20 листов)</t>
  </si>
  <si>
    <t>Бумага для заметок с липким краем, формат 76х76 (упаковка – 400 листов)</t>
  </si>
  <si>
    <t>Корректирующая жидкость, 20мл</t>
  </si>
  <si>
    <t>Блок для записей</t>
  </si>
  <si>
    <t>Точилка для карандашей</t>
  </si>
  <si>
    <t>Календарь перекидной ежедневный</t>
  </si>
  <si>
    <t>Подставка под перекидной календарь</t>
  </si>
  <si>
    <t>Вертикальный накопитель для бумаг</t>
  </si>
  <si>
    <t>Штемпельная краска</t>
  </si>
  <si>
    <t xml:space="preserve">Ежедневник </t>
  </si>
  <si>
    <t>по 1 в год на 1 секретаря и 1 гл.бухгалтера</t>
  </si>
  <si>
    <t>Корзина для бумаг</t>
  </si>
  <si>
    <t>Вешалка-плечики</t>
  </si>
  <si>
    <t>Шнурки для подшивки дел</t>
  </si>
  <si>
    <t>Корзина для мусора</t>
  </si>
  <si>
    <t>Мешки для мусора (в упаковке 20 шт.)</t>
  </si>
  <si>
    <t>Мыло жидкое для рук (500мл)</t>
  </si>
  <si>
    <t>Салфетки влажные числящие для оргтехники</t>
  </si>
  <si>
    <t>Средство моющее (для мытья сантехники, объем 500 мл)</t>
  </si>
  <si>
    <t>Батарейка (аккумуляторная) для часов</t>
  </si>
  <si>
    <t>1 на учреждение, на 1 учебный кабинет</t>
  </si>
  <si>
    <t>Часы</t>
  </si>
  <si>
    <t>Салфетки вискозные (для мытья поверхностей кроме пола)</t>
  </si>
  <si>
    <t>Набор: щетка для подметания пола с черенком и совком</t>
  </si>
  <si>
    <t>Тряпка (насадка) из микрофибры для мытья пола</t>
  </si>
  <si>
    <t>Перчатки резиновые (пара)</t>
  </si>
  <si>
    <t>Бумага туалетная</t>
  </si>
  <si>
    <t>Швабра с корпусом из пластмассы и ручкой из легкого металла</t>
  </si>
  <si>
    <t>по 1 на 1 компьютер в год</t>
  </si>
  <si>
    <t>Средство моющее (для мытья полов, объем 500 мл)</t>
  </si>
  <si>
    <t>1 на кабинет рук-ля, по 1 на 1 учебный кабинет</t>
  </si>
  <si>
    <t>по 1 в год на бухгалтерские документы, документы по личному составу, документы по обучающимся</t>
  </si>
  <si>
    <t>2 пары на 1 уборщика в месяц</t>
  </si>
  <si>
    <t>обучение лиц, ответственных за газовое хозяйство</t>
  </si>
  <si>
    <t>по 1 на рук-ля, 1 зам.рук-ля, 2 бухгалтеров, 1 завхоза, 1 секретаря; 1 на 10-ть осн.педагогов</t>
  </si>
  <si>
    <t>1 на рук-ля и зам.рук.ля в месяц, 4 на бухгалтерию в месяц, 1 на завхоза в месяц, 2 на секретаря в месяц; 2 на 1 осн.педагога в квартал</t>
  </si>
  <si>
    <t>по 2 ед. мобильного носителя информации на 1 рук-ля и 1 гл.бух (в качестве ключевого носителя для электронной подписи и для временного хранения информации), по 1 на зам.рук-ля, 1 секретаря, 1 бухгалтера, 1 завхоза и осн.педагогов групп</t>
  </si>
  <si>
    <t xml:space="preserve">по 1 на 1 работника и на 1 осн.педагога </t>
  </si>
  <si>
    <t xml:space="preserve">по 2 на 1 работника и на 1 осн.педагога </t>
  </si>
  <si>
    <t>по 4 в год на 1 работника и на 1 осн.педагога</t>
  </si>
  <si>
    <t>обучение</t>
  </si>
  <si>
    <t>норматив, непосредственно связанный с оказанием муниципальной услуги</t>
  </si>
  <si>
    <t>норматив на общехозяйственные нужды</t>
  </si>
  <si>
    <t>обучение ответственных лиц за исправность и безопасность эксплуатации энергоустановок</t>
  </si>
  <si>
    <t>обучение электротехнического персонала</t>
  </si>
  <si>
    <t>обучение по охране труда</t>
  </si>
  <si>
    <t>обучение ответственных лиц пожарно-техническому минимуму</t>
  </si>
  <si>
    <t>гигиеническое обучение</t>
  </si>
  <si>
    <t>1 ответственное лицо</t>
  </si>
  <si>
    <t>2 ответственных лица</t>
  </si>
  <si>
    <t>весь персонал</t>
  </si>
  <si>
    <t>медосмотр мужчин</t>
  </si>
  <si>
    <t>медосмотр женщин</t>
  </si>
  <si>
    <t>аккарицидная обработка</t>
  </si>
  <si>
    <t>лаврицидная обработка</t>
  </si>
  <si>
    <t>энтомологическое обследование</t>
  </si>
  <si>
    <t>исследование средств дезинфекции</t>
  </si>
  <si>
    <t>исследование почвы (песка)</t>
  </si>
  <si>
    <t>Нормы на общехозяйственные нужды</t>
  </si>
  <si>
    <t>услуги связи</t>
  </si>
  <si>
    <t>абонентская плата за интернет</t>
  </si>
  <si>
    <t>городская связь</t>
  </si>
  <si>
    <t>междугородная связь</t>
  </si>
  <si>
    <t>проводное радиовещание</t>
  </si>
  <si>
    <t>на 1 учреждение 12 месяцев (кол-во периодов)</t>
  </si>
  <si>
    <t>1 раз на 1 учреждение (кол-во периодов)</t>
  </si>
  <si>
    <t>содержание в чистоте помещений, зданий, дворов, иного имущества</t>
  </si>
  <si>
    <t>обработка 1 раз в месяц на площадь помещений (кв.м)</t>
  </si>
  <si>
    <t>обработка 1 раз в квартал на площадь помещений (кв.м)</t>
  </si>
  <si>
    <t>дератизация</t>
  </si>
  <si>
    <t>дезинсекция</t>
  </si>
  <si>
    <t>вывоз мусора</t>
  </si>
  <si>
    <t>1 раз в год весь персонал</t>
  </si>
  <si>
    <t>обеспечение поверки УУТЭ</t>
  </si>
  <si>
    <t>ремонт и техническое обслуживание оборудования и техники</t>
  </si>
  <si>
    <t>поверка УУТЭ</t>
  </si>
  <si>
    <t>поверка манометров технических и термометров манометрических</t>
  </si>
  <si>
    <t>техническое обслуживание УУТЭ</t>
  </si>
  <si>
    <t>профилактические испытания электрооборудования</t>
  </si>
  <si>
    <t>заправка тонера</t>
  </si>
  <si>
    <t>замена барабанов</t>
  </si>
  <si>
    <t>заправка катриджей</t>
  </si>
  <si>
    <t>ремонт и техобслуживание компьютеров и оргтехники</t>
  </si>
  <si>
    <t>ежемесячно на 1 учреждение (кол-во периодов)</t>
  </si>
  <si>
    <t>ежеквартально на 1 учреждение (кол-во периодов)</t>
  </si>
  <si>
    <t>услуги в области информационных технологий</t>
  </si>
  <si>
    <t>для сотрудников и учреждение в целом</t>
  </si>
  <si>
    <t>для обучающихся и педагогов</t>
  </si>
  <si>
    <t>1 в год на 5 устройств</t>
  </si>
  <si>
    <t>норма на 1 единицу товара, работы, услуги или расчет по эффективному учреждение</t>
  </si>
  <si>
    <t>прочие услуги (установка телефона, интернет и пр)</t>
  </si>
  <si>
    <t xml:space="preserve">ключ ЭЦП </t>
  </si>
  <si>
    <t>ПП "Парус-бюджет"</t>
  </si>
  <si>
    <t>информационно-консультационное обслуживание ПП "1С 8.0"</t>
  </si>
  <si>
    <t xml:space="preserve">подписка на обновление ПП "1С 8.0" </t>
  </si>
  <si>
    <t>хостинг для сайта учреждения</t>
  </si>
  <si>
    <t>ЭЦП, продление лицензии, ru-токен, ЭЦП для торговых площадок</t>
  </si>
  <si>
    <t>антивирусные программные  программные продукты</t>
  </si>
  <si>
    <t>лицензионное программное обеспечение (Office)</t>
  </si>
  <si>
    <t xml:space="preserve">кол-во приобретаемых единиц или периодов оплаты в год </t>
  </si>
  <si>
    <t>Ведро для уборки 12л оцинкованное без крышки</t>
  </si>
  <si>
    <t>1 на 1 уборщика</t>
  </si>
  <si>
    <t>Средство моющее (для мытья стекол, объем 500 мл)</t>
  </si>
  <si>
    <t>на 1 учреждение (кол-во периодов)</t>
  </si>
  <si>
    <t>Ремонтные работы по подготовке к зиме</t>
  </si>
  <si>
    <t>гидравлические испытания</t>
  </si>
  <si>
    <t>ИТОГО норматив на 1 обучающегося в год</t>
  </si>
  <si>
    <t>норматив на 1 обучающегося в год</t>
  </si>
  <si>
    <t>Значение</t>
  </si>
  <si>
    <t xml:space="preserve">значение натуральной нормы </t>
  </si>
  <si>
    <t xml:space="preserve">примечание </t>
  </si>
  <si>
    <t xml:space="preserve">наименование натуральной нормы </t>
  </si>
  <si>
    <t>Материальные и иные затраты всего:</t>
  </si>
  <si>
    <t>расходы на оплату труда учителей,  воспитателей (включая старших), прочих педагогических работников, с учетом требований примерных образовательных программ дошкольного, начального общего, основного общего и среднего общего образования,  административно-управленческого, учебно-вспомогательного  и обслуживающего персонала  (за исключением персонала, обеспечивающего создание условий для осуществления присмотра и ухода за детьми  и оказание услуг по присмотру и уходу за детьми, а также персонала, непосредственно связанного с обслуживанием зданий, сооружений,  систем,  оборудования,  содержанием территории  и обеспечением  сохранности имущества)</t>
  </si>
  <si>
    <t>в части коммунальных услуг</t>
  </si>
  <si>
    <t>№</t>
  </si>
  <si>
    <t>1.2.</t>
  </si>
  <si>
    <t>1.3.</t>
  </si>
  <si>
    <t>из него непосредственно для организации учебной деятельности</t>
  </si>
  <si>
    <t>2.7.</t>
  </si>
  <si>
    <t>Охранные услуги</t>
  </si>
  <si>
    <t>Противопожарные мероприятия</t>
  </si>
  <si>
    <t>Обслуживание пожарной сигнализации (кнопка "01")</t>
  </si>
  <si>
    <t>вывод сигнала</t>
  </si>
  <si>
    <t>обслуживание</t>
  </si>
  <si>
    <t>перезарядка огнетушителей</t>
  </si>
  <si>
    <t>проверка дымоходов и вентиляции</t>
  </si>
  <si>
    <t>испытание внутреннего пожарного водопровода</t>
  </si>
  <si>
    <t>проведение испытаний пожарной лестницы</t>
  </si>
  <si>
    <t>на 1 учреждение (кол-во огнетушителей)</t>
  </si>
  <si>
    <t>1 здание 2 раза в год (кол-во периодов)</t>
  </si>
  <si>
    <t>на 1 учреждение 1 раз в год (кол-во периодов)</t>
  </si>
  <si>
    <t>налог на имущество</t>
  </si>
  <si>
    <t>транспортный налог</t>
  </si>
  <si>
    <t>Налоги</t>
  </si>
  <si>
    <t>оптимальное кол-во обучающихся на 1 учреждение</t>
  </si>
  <si>
    <t>1 раз в квартал на 1 учреждение (кол-во периодов)</t>
  </si>
  <si>
    <t>2.4.</t>
  </si>
  <si>
    <t>2.2.</t>
  </si>
  <si>
    <t>2.3.</t>
  </si>
  <si>
    <t>2.6.</t>
  </si>
  <si>
    <t>1.1.</t>
  </si>
  <si>
    <t>2.5.</t>
  </si>
  <si>
    <t>2.1.</t>
  </si>
  <si>
    <t>в части товаров, работ и услуг (кроме фонда оплаты труда и коммунальных услуг)</t>
  </si>
  <si>
    <t>не используется</t>
  </si>
  <si>
    <t>7=(п.5+ п.6)/ п.3/ п.4</t>
  </si>
  <si>
    <t>8=п.7- п.9</t>
  </si>
  <si>
    <t>8а</t>
  </si>
  <si>
    <t>11=п.7* п.10</t>
  </si>
  <si>
    <t>12=п.8* п.10</t>
  </si>
  <si>
    <t>12а= п.8а* п.10</t>
  </si>
  <si>
    <t>13=п.9* п.10</t>
  </si>
  <si>
    <t>О.Ю.Воронина</t>
  </si>
  <si>
    <t>в соответствии с прилагаемым расчетом</t>
  </si>
  <si>
    <t>количество услуг (ед.), количество зданий (ед.), площади территории (кв.м), периодов оплаты (месяц и пр.)</t>
  </si>
  <si>
    <t>количество услуг (ед.), количество зданий (ед.), периодов оплаты (месяц и пр.)</t>
  </si>
  <si>
    <t>количество услуг (ед.), количество зданий (ед.), площади помещений (кв.м), периодов оплаты (месяц и пр.)</t>
  </si>
  <si>
    <t>натуральных норм, необходимых для определения базовых нормативов затрат на оказание муниципальных услуг в сфере образования,</t>
  </si>
  <si>
    <t>всего</t>
  </si>
  <si>
    <t>Дополнительное профессиональное образование педагогических работников; текущие расходы, связанные с обеспечением осуществления образовательного  процесса, управлением образовательной организацией,  ведением бухгалтерского учета и финансовой деятельности (услуги связи, оплата широкополосного доступа к информационно-телекоммуникационной сети «Интернет»,  используемого в учебном процессе,  оплата обязательных медицинских осмотров педагогических работников, подписка на периодические и справочные издания, техническое обслуживание и ремонт оборудования, включая приобретение комплектующих и расходных материалов, командировочные расходы,  программное обеспечение, приобретение канцелярских принадлежностей, бланков, хозяйственных материалов, услуги по установке и  обновлению баз данных,  иные расходы,   за исключением расходов на содержание зданий сооружений, систем, содержание территории  и обеспечение  сохранности имущества, приобретение и содержание основных средств, не относящихся к средствам обучения и воспитания, оплату коммунальных услуг и расходов на оказание услуг по присмотру и уходу за детьми)</t>
  </si>
  <si>
    <t>Работники, непосредственно связанные с оказанием муниципальной услуги (фонд оплаты труда)</t>
  </si>
  <si>
    <t>1а</t>
  </si>
  <si>
    <t>Уровень общего образования</t>
  </si>
  <si>
    <t>Количество месяцев в календарном году</t>
  </si>
  <si>
    <t>Численность рабочих дней в году при 40-часовой рабочей неделе</t>
  </si>
  <si>
    <t>Коэффициент, учитывающий доплату до МРОТ</t>
  </si>
  <si>
    <t>Коэффициент увеличения ФОТ на величину компенсационных и стимулирующих выплат (не вход.в осн.обяз.5% + премия 5% + мат.помощь 1%)</t>
  </si>
  <si>
    <t>Коэффициент, учитывающий начисления на выплаты по оплате труда 30,2%</t>
  </si>
  <si>
    <t>Коэффициент, учитывающий соотношение кол-ва дней невыходов (отпуск - 28дн., бол/лист = 3дн) к кол-ву календарных дней в году (365дн.)</t>
  </si>
  <si>
    <t>Размер повременной оплаты труда на 1 ставку в год</t>
  </si>
  <si>
    <t>Размер повременной оплаты труда на 1 ставку в день</t>
  </si>
  <si>
    <t>6=п.2* п.3/ п.4/ п.5</t>
  </si>
  <si>
    <t>10=(п.9- п.7* п.8)/ п.7+ 1</t>
  </si>
  <si>
    <t>15=п.7* п.8* п.10* п.11* п.12* п.13* п.14</t>
  </si>
  <si>
    <t>16=п.15/ п.2</t>
  </si>
  <si>
    <t>17=п.6* п.16</t>
  </si>
  <si>
    <t>Норма рабочего времени в год на 1 обучающегося (человеко-дни)</t>
  </si>
  <si>
    <t>Норматив ФОТ работников на 1 обучающегося в год</t>
  </si>
  <si>
    <t>зарплата на 1 человеко-день в год, руб.</t>
  </si>
  <si>
    <t>рабочее время работников обслуживающего персонала, не принимающего участия в оказании услуг, на 1 обучающегося в год (человеко-день)</t>
  </si>
  <si>
    <t>предусмотрены в рамках областного норматива</t>
  </si>
  <si>
    <t>предрейсовый медицинский осмотр</t>
  </si>
  <si>
    <t>охрана школьных автобусов</t>
  </si>
  <si>
    <t>1 на зам.руководителя, 1 гл.бухгалтера, 1 завхоза, 1 секретаря</t>
  </si>
  <si>
    <t>1 в месяц на 1 уборщика</t>
  </si>
  <si>
    <t>1 в квартал на 1 уборщика</t>
  </si>
  <si>
    <t>1 обработка в год на площадь обработки (кв.м)</t>
  </si>
  <si>
    <t>прочие услуги (оказание телематических услуг связи для обслуживания системы мониторинга
школьных автобусов на базе ГЛОНАСС)</t>
  </si>
  <si>
    <t>расчет примерный, затраты предусмотрены в областном нормативе</t>
  </si>
  <si>
    <t>расчет для местного бюджета</t>
  </si>
  <si>
    <t>ежемесячно 3 на 1 учреждение (кол-во периодов)</t>
  </si>
  <si>
    <t>1 раз в полугодие на 1 учреждение (кол-во периодов)</t>
  </si>
  <si>
    <t>1 раз в год на 1 учреждение (кол-во периодов)</t>
  </si>
  <si>
    <t>профиспытания средств защиты</t>
  </si>
  <si>
    <t>поверка, аттестация, калибровка, техническое обслуживание, испытание на подтверждение метрологических характеристик средств измерения (термометры манометрические, монометры, весы электронные медицинские, тонометры, термометры медицинские и пр.)</t>
  </si>
  <si>
    <t>в месяц на 1 здание (кол-во периодов)</t>
  </si>
  <si>
    <t>проведение  испытаний ограждения кровли</t>
  </si>
  <si>
    <t>на 1 учреждение 1 раз (кол-во периодов)</t>
  </si>
  <si>
    <t>лиц.4</t>
  </si>
  <si>
    <t>услуги по страхованию</t>
  </si>
  <si>
    <t>обязательное страхование гражданской ответственности владельца опасного объекта за причинение вреда в результате аварии на опасном объекте (котельной)</t>
  </si>
  <si>
    <t>Бутылированная питьевая вода</t>
  </si>
  <si>
    <t>Одноразовые пластиковые стаканы для питьевой воды</t>
  </si>
  <si>
    <t>периодический техническое обслуживание</t>
  </si>
  <si>
    <t>дизельное топливо</t>
  </si>
  <si>
    <t>автострахование</t>
  </si>
  <si>
    <t>ИТОГО норматив на 1 обучающегося в год для местного бюджета</t>
  </si>
  <si>
    <t>в т.ч. среднегодовой норматив с округлением для местного бюджета</t>
  </si>
  <si>
    <t>предоставляется за счет средств областного бюджета</t>
  </si>
  <si>
    <t>главный бухгалтер</t>
  </si>
  <si>
    <t>Начальник Управления образования г.Таганрога</t>
  </si>
  <si>
    <t>Главный бухгалтер</t>
  </si>
  <si>
    <t>Карандаш черно-графитный с ластиком</t>
  </si>
  <si>
    <t>по 1 на 1 работника и на 1 комнату групповую и для занятий</t>
  </si>
  <si>
    <t>хозяйственные товары и инвентарь (кроме присмотра и ухода)</t>
  </si>
  <si>
    <t>2 на санузлы (1 муж. и 1 жен) для служебного персонала</t>
  </si>
  <si>
    <t>по 1 в месяц на 1 работника и на 1 комнату групповую и для занятий,  2 в месяц на санузлы (1 муж. и 1 жен) для служебного персонала</t>
  </si>
  <si>
    <t>прочие товары (кроме присмотра и ухода)</t>
  </si>
  <si>
    <t>2 в год на санузлы (1 муж. и 1 жен) для служебного персонала</t>
  </si>
  <si>
    <t>2 в год на учреждение и по 0,5 в год на комнату групповую и для занятий</t>
  </si>
  <si>
    <t xml:space="preserve">4 в месяц на санузлы (2 муж. и 2 жен) для служебного персонала </t>
  </si>
  <si>
    <t xml:space="preserve">2 в месяц на санузлы (1 муж. и 1 жен) для служебного персонала </t>
  </si>
  <si>
    <t>дс 64</t>
  </si>
  <si>
    <t>расчет для местного бюджета - только по МБДОУ дс № 64</t>
  </si>
  <si>
    <t>Количество ставок обслуживающего персонала на учреждение из расчета 8 групп в учреждении</t>
  </si>
  <si>
    <t>медосмотр и санитарно-эпидемиологические услуги и работы</t>
  </si>
  <si>
    <t>дс 63</t>
  </si>
  <si>
    <t>2 обработки в год на площадь обработки (кв.м)</t>
  </si>
  <si>
    <t>6 раз в год (кол-во периодов)</t>
  </si>
  <si>
    <t>2 раза в год (кол-во периодов)</t>
  </si>
  <si>
    <t>дс 68</t>
  </si>
  <si>
    <t>дс 95</t>
  </si>
  <si>
    <t>ремонт, диагностика и техобслуживание иного оборудования (вентиляционного, холодильного, эл.печи, котлы и т.п.)</t>
  </si>
  <si>
    <t xml:space="preserve">дс  7,15, 20,24,25,67 </t>
  </si>
  <si>
    <t>страхование здания</t>
  </si>
  <si>
    <t>дс 25</t>
  </si>
  <si>
    <t>дс 77</t>
  </si>
  <si>
    <t>дс 92</t>
  </si>
  <si>
    <t>на 1 учреждение 1 раз (кол-во лестниц)</t>
  </si>
  <si>
    <t>Расходы по обслуживанию бассейна</t>
  </si>
  <si>
    <t>тех.обслуживание бассейна</t>
  </si>
  <si>
    <t>1 раз в месяц на 1 учреждение (кол-во периодов)</t>
  </si>
  <si>
    <t>дс 2</t>
  </si>
  <si>
    <t>Аренда помещений</t>
  </si>
  <si>
    <t>арендуемое помещение  используется как кладовая для продуктов питания ввиду отсутствия у учреждения  помещения для хранения продуктов</t>
  </si>
  <si>
    <t>расчет для местного бюджета - только по МБДОУ дс № 2</t>
  </si>
  <si>
    <t>Нормативные затраты на оплату труда работников, осуществляющих организацию образовательного процесса, присмотра и ухода, содержание имущества, в части местного бюджета в муниципальных образовательных учреждениях, реализующих программу дошкольного образования</t>
  </si>
  <si>
    <t>муниципальные образовательные учреждения, реализующие программу дошкольного образования</t>
  </si>
  <si>
    <t>по 4 на 1 работника и на 1 обучающегося в год</t>
  </si>
  <si>
    <t>4 на уборщика в год</t>
  </si>
  <si>
    <t>обслуживание в системе "Контур-Экстерн" или Сбис или Орбита</t>
  </si>
  <si>
    <t>Командировочные расходы</t>
  </si>
  <si>
    <t>суточные (для повышения квалификации)</t>
  </si>
  <si>
    <t>проезд (для повышения квалификации)</t>
  </si>
  <si>
    <t>проживание (для повышения квалификации)</t>
  </si>
  <si>
    <t xml:space="preserve">Повышение квалификации </t>
  </si>
  <si>
    <t xml:space="preserve">повышение квалификации </t>
  </si>
  <si>
    <t>Подписка на периодические и справочные издания</t>
  </si>
  <si>
    <t>справочник руководителя</t>
  </si>
  <si>
    <t>количество экземпляров в год</t>
  </si>
  <si>
    <t>справочник педагога-психолога</t>
  </si>
  <si>
    <t>Средства обучения и воспитания</t>
  </si>
  <si>
    <t>набор игрушек</t>
  </si>
  <si>
    <t>музыкальный центр</t>
  </si>
  <si>
    <t>телевизор</t>
  </si>
  <si>
    <t>из расчета 10 дней командировки и количества человек - руководитель, зам.руководителя, весь педагогический персонал</t>
  </si>
  <si>
    <t>из расчета 2 поездок (туда и обратно) и количества человек - руководитель,зам. руководителя, весь педагогический персонал</t>
  </si>
  <si>
    <t>из расчета стоимости очного обучения по 72-часовой программе и количества человек руководитель, заместитель руководителя, весь педагогический персонал</t>
  </si>
  <si>
    <t>дошкольная педагогика</t>
  </si>
  <si>
    <t>дошкольное воспитание</t>
  </si>
  <si>
    <t>музыкальный руководитель</t>
  </si>
  <si>
    <t>медицинское обслуживание и организация питания в доу</t>
  </si>
  <si>
    <t>инструктор по физкультуре</t>
  </si>
  <si>
    <t>воспитание и обучение детей с нарушениями в развитии</t>
  </si>
  <si>
    <t>материалы для детского творчества</t>
  </si>
  <si>
    <t>количество экземпляров на учреждение</t>
  </si>
  <si>
    <t>количество экземпляров на группу</t>
  </si>
  <si>
    <t>набор спортивного инвентаря для занятий</t>
  </si>
  <si>
    <t>сушилка для белья</t>
  </si>
  <si>
    <t>электроплита 4-х конфорочная</t>
  </si>
  <si>
    <t>жарочный шкаф</t>
  </si>
  <si>
    <t>овощепротирочная машина</t>
  </si>
  <si>
    <t>мясорубка</t>
  </si>
  <si>
    <t>электросковорода</t>
  </si>
  <si>
    <t>утюг</t>
  </si>
  <si>
    <t>весы</t>
  </si>
  <si>
    <t>картофелечистка</t>
  </si>
  <si>
    <t>полотеничница 5 секционная</t>
  </si>
  <si>
    <t>холодильник для хранения пищевых продуктов</t>
  </si>
  <si>
    <t>овощерезка</t>
  </si>
  <si>
    <t>стиральная машина</t>
  </si>
  <si>
    <t>пылесос моющий</t>
  </si>
  <si>
    <t>машинка швейная</t>
  </si>
  <si>
    <t>набор развивающих игр</t>
  </si>
  <si>
    <t>набор учебно-наглядного материала для занятий</t>
  </si>
  <si>
    <t xml:space="preserve">расчет для местного бюджета </t>
  </si>
  <si>
    <t>Утверждаю</t>
  </si>
  <si>
    <t>О.В.Хмарина</t>
  </si>
  <si>
    <t>_________________________________О.Л.Морозова</t>
  </si>
  <si>
    <t>группы общеразвивающей направленности, одновозрастные группы, дети от 3 до 8 лет, группы полного дня</t>
  </si>
  <si>
    <t>группы общеразвивающей направленности, разновозрастные группы, дети от 3 до 8 лет (два возраста), группы полного дня</t>
  </si>
  <si>
    <t>группы общеразвивающей направленности, разновозрастные группы, дети от 3 до 8 лет (три возраста), группы полного дня</t>
  </si>
  <si>
    <t>группы компенсирующей направленности, группы для детей с фонетико-фонематическими нарушениями речи, дети от 3 до 8 лет, группы полного дня</t>
  </si>
  <si>
    <t>группы компенсирующей направленности, группы для детей с тяжелым нарушением речи, для слабовидящих, для детей с амблиопией, косоглазием, для детей с задержкой психического развития, для детей с умственной отсталостью легкой степени , дети от 3 до 8 лет, группы полного дня</t>
  </si>
  <si>
    <t>группы компенсирующей направленности, группы  для слабослышащих детей, для детей с нарушением опорно-двигательного аппарата, для детей с умственной отсталостью умеренной, тяжелой степени, для детей с аутизмом, для детей со сложным дефектом , дети от 3 до 8 лет, группы полного дня</t>
  </si>
  <si>
    <t>группы оздоровительной направленности, дети от 3 до 8 лет, группы полного дня</t>
  </si>
  <si>
    <t>группы комбинированной направленности, дети от 3 до 8 лет, группы полного дня</t>
  </si>
  <si>
    <t>группы общеразвивающей направленности, одновозрастные группы, дети до 3 лет, группы полного дня</t>
  </si>
  <si>
    <t>группы компенсирующей направленности, группы  для слабослышащих детей, для детей с нарушением опорно-двигательного аппарата, для детей с умственной отсталостью умеренной, тяжелой степени, для детей с аутизмом, для детей со сложным дефектом , дети до 3 лет, группы полного дня</t>
  </si>
  <si>
    <t>группы оздоровительной направленности, дети до 3 лет, группы полного дня</t>
  </si>
  <si>
    <t>группы комбинированной направленности, дети до 3 лет, группы полного дня</t>
  </si>
  <si>
    <t>областной</t>
  </si>
  <si>
    <t>а также величина базовых нормативов затрат по муниципальным дошкольным образовательным учреждениям на 2019 год и плановый период 2020-2021</t>
  </si>
  <si>
    <t>Реализация основных общеобразовательных программ дошкольного образования, в т.ч.</t>
  </si>
  <si>
    <t>801011О.99.0.БВ24ДП02000</t>
  </si>
  <si>
    <t>801011О.99.0.БВ24АГ62000</t>
  </si>
  <si>
    <t>801011О.99.0.БВ24АВ42000</t>
  </si>
  <si>
    <t>801011О.99.0.БВ24ДН82000</t>
  </si>
  <si>
    <t>Присмотр и уход, в т.ч.</t>
  </si>
  <si>
    <t>853211О.99.0.БВ19АБ52000</t>
  </si>
  <si>
    <t>853211О.99.0.БВ19АБ10000</t>
  </si>
  <si>
    <t>853211О.99.0.БВ19АА26000</t>
  </si>
  <si>
    <t>853211О.99.0.БВ19АГ20000</t>
  </si>
  <si>
    <t>853211О.99.0.БВ19АА68000</t>
  </si>
  <si>
    <t>853211О.99.0.БВ19АБ40000</t>
  </si>
  <si>
    <t>853211О.99.0.БВ19АА98000</t>
  </si>
  <si>
    <t>853211О.99.0.БВ19АА14000</t>
  </si>
  <si>
    <t>853211О.99.0.БВ19АГ08000</t>
  </si>
  <si>
    <t>853211О.99.0.БВ19АА56000</t>
  </si>
  <si>
    <t>количество часов педагогической работы с учетом коэффициента увеличения фонда оплаты труда на административно-управленческий, учебно-вспомогательный и обслуживающий персонал, связанный с оказанием услуги (час)</t>
  </si>
  <si>
    <t>-</t>
  </si>
  <si>
    <t>затраты на приобретение продуктов питания, затраты на осуществление прочих расходов, связанных с прибретением расходных материалов, используемых для обеспечения соблюдения воспитанниками режима дня и личной гигиены, в том числе приобретение бутилированной воды для организации питания детей, а также средств хозяйственно-бытового назначения (санитарно-гигиенических, мобщих, чистящих, дезинфицирующих средств)</t>
  </si>
  <si>
    <t>единица товара</t>
  </si>
  <si>
    <t>формируется в части, финансируемой из областного бюджета, п.1.3 - натуральные нормы, непосредственно используемые в процессе оказания муниципальной услуги</t>
  </si>
  <si>
    <t>3=1+2</t>
  </si>
  <si>
    <t>4</t>
  </si>
  <si>
    <t>5</t>
  </si>
  <si>
    <t>6</t>
  </si>
  <si>
    <t>7</t>
  </si>
  <si>
    <t>8</t>
  </si>
  <si>
    <t>9</t>
  </si>
  <si>
    <t>Расчет нормативов,</t>
  </si>
  <si>
    <t>применяемых при определении затрат на финансовое обеспечение образовательного учреждения</t>
  </si>
  <si>
    <t>ед.изм</t>
  </si>
  <si>
    <t>СРЕДНИЙ НОРМАТИВ коммунальных услуг по всем учреждениям</t>
  </si>
  <si>
    <t>7=п.6/ п.4</t>
  </si>
  <si>
    <t>9=п.7*п.8</t>
  </si>
  <si>
    <t>10=п.4* п.9</t>
  </si>
  <si>
    <t>объем для проверки затрат, руб.</t>
  </si>
  <si>
    <t>проверка</t>
  </si>
  <si>
    <t>11= п.9учр/ п.9свод</t>
  </si>
  <si>
    <t>кол-во единиц комм. услуг в год по направленности</t>
  </si>
  <si>
    <t>кол-во единиц комм. услуг в год на 1 чел-час</t>
  </si>
  <si>
    <t>стоимость в год на 1 человеко-час, руб.</t>
  </si>
  <si>
    <t>стоимость в год на все чел-часы, руб.</t>
  </si>
  <si>
    <t>корректирующий коэффициент на коммунальные услуги</t>
  </si>
  <si>
    <t>2.1.6.</t>
  </si>
  <si>
    <t>ИТОГО по коммунальным услугам</t>
  </si>
  <si>
    <t>в части расходов на 1-го воспитанника за присмотр и уход за детьми в муниципальных образовательных учреждениях города Таганрога, реализующих образовательную программу дошкольного образования</t>
  </si>
  <si>
    <t>С УЧЕТОМ КОЭФФИЦИЕНТА ПОСЕЩАЕМОСТИ</t>
  </si>
  <si>
    <t>(из расчета 247 рабочих дней в году)</t>
  </si>
  <si>
    <t>направление</t>
  </si>
  <si>
    <t>Питание</t>
  </si>
  <si>
    <t>Бутилированная вода</t>
  </si>
  <si>
    <t>Товары хозяйственно-бытового назначения (моющие, чистящие, дезинфицирующие средства, хоз.инвентарь)</t>
  </si>
  <si>
    <t>из них товары хозяйственно-бытового назначения в составе родительской платы (моющие, чистящие, дезинфицирующие средства)</t>
  </si>
  <si>
    <t>Мягкий инвентарь</t>
  </si>
  <si>
    <t>Оплата труда работников, занятых присмотром и уходом</t>
  </si>
  <si>
    <t>Расходы на присмотр и уход за детьми в образовательных организациях, реализующих программу дошкольного образования, с учетом оплаты труда, руб.</t>
  </si>
  <si>
    <t>Нормативные затраты на оказание услуги по присмотру и уходу за детьми в образовательных организациях, реализующих программу дошкольного образования, руб.</t>
  </si>
  <si>
    <t>из них нормативные затраты, входящие в состав родительской платы, в части питания, бутилированной воды, средств хозяйственно-бытового назначения, руб.</t>
  </si>
  <si>
    <t xml:space="preserve">Коэффициент, определяющий соотношение родительской платы к нормативным затратам по присмотру и уходу </t>
  </si>
  <si>
    <t>для сведения коэффициент, определяющий соотношение родительской платы к нормативным затратам, входящим в состав род.платы</t>
  </si>
  <si>
    <t>Размер родительской платы из расчета 90 руб. в день при 12 часовом пребывании (пост.601 от 21.03.2016) и 247 днях функционирования, руб.</t>
  </si>
  <si>
    <t xml:space="preserve">Коэффициент, определяющий соотношение льготной родительской платы (50%) к нормативным затратам по присмотру и уходу </t>
  </si>
  <si>
    <t>для сведения коэффициент, определяющий соотношение льготной родительской платы (50%) к нормативным затратам, входящим в состав род.платы</t>
  </si>
  <si>
    <t>Размер родительской платы из расчета 50% от 90 руб. в день при 12 часовом пребывании (пост.601 от 21.03.2016) и 247 днях функционирования, руб.</t>
  </si>
  <si>
    <t>Размер родительской платы из расчета 24 руб. в день при 4 часовом пребывании (пост.601 от 21.03.2016) и 247 днях функционирования, руб.</t>
  </si>
  <si>
    <t>Размер родительской платы из расчета 50% от 24 руб. в день при 4 часовом пребывании (пост.601 от 21.03.2016) и 247 днях функционирования, руб.</t>
  </si>
  <si>
    <t>Норматив на 1-го воспитанника в год по местному бюджету для групп 12-часового пребывания</t>
  </si>
  <si>
    <t>Норматив на 1-го воспитанника в год по местному бюджету для групп 4-часового пребывания</t>
  </si>
  <si>
    <t>в год</t>
  </si>
  <si>
    <t>в день</t>
  </si>
  <si>
    <t>в месяц</t>
  </si>
  <si>
    <t>для 12 час преб</t>
  </si>
  <si>
    <t>для 4 час преб</t>
  </si>
  <si>
    <t>полная оплата</t>
  </si>
  <si>
    <t>для 100% льготы</t>
  </si>
  <si>
    <t>для 50% льготы</t>
  </si>
  <si>
    <t>2=п.3* 247дн</t>
  </si>
  <si>
    <t>5=п.4/ 247дн</t>
  </si>
  <si>
    <t>7=п.6/ 247дн</t>
  </si>
  <si>
    <t>6а</t>
  </si>
  <si>
    <t>7а=п.6а/ 247дн</t>
  </si>
  <si>
    <t>9=п.8/ 247дн</t>
  </si>
  <si>
    <t>11=п.10/ 247дн</t>
  </si>
  <si>
    <t>12=п.2+ п.4+ п.6+ п. 8+ п.10</t>
  </si>
  <si>
    <t>13=п.12/ 12мес</t>
  </si>
  <si>
    <t>14=п.3+ п.5+ п.7+ п.9+ п.11</t>
  </si>
  <si>
    <t>10=п.2+ п.4+ п.6+ п.8</t>
  </si>
  <si>
    <t>11=п.10/ 12мес</t>
  </si>
  <si>
    <t>12=п.3+ п.5+ п.7+ п.9</t>
  </si>
  <si>
    <t>13=п.2+ п.4+ п.6а</t>
  </si>
  <si>
    <t>14=п.13/ 12мес</t>
  </si>
  <si>
    <t>15=п.3+ п.5+ п.7а</t>
  </si>
  <si>
    <t>16=п.18/п.10</t>
  </si>
  <si>
    <t>17=п.18/п.13</t>
  </si>
  <si>
    <t>18=90руб*247дн</t>
  </si>
  <si>
    <t>19=п.21/п.10</t>
  </si>
  <si>
    <t>20=п.21/п.13</t>
  </si>
  <si>
    <t>21=90руб* 0,5льгота* 247дн</t>
  </si>
  <si>
    <t>22=п.24/п.10</t>
  </si>
  <si>
    <t>23=п.24/п.13</t>
  </si>
  <si>
    <t>24=24руб*247дн</t>
  </si>
  <si>
    <t>25=п.27/п.10</t>
  </si>
  <si>
    <t>26=п.27/п.13</t>
  </si>
  <si>
    <t>27=24руб* 0,5льгота* 247дн</t>
  </si>
  <si>
    <t>28=п.10-п.10*п.16</t>
  </si>
  <si>
    <t>29=п.10-п.10*п.22</t>
  </si>
  <si>
    <t>30=п.10</t>
  </si>
  <si>
    <t>31=п.10</t>
  </si>
  <si>
    <t>32=п.10-п.10*п.19</t>
  </si>
  <si>
    <t>33=п.10-п.10*п.25</t>
  </si>
  <si>
    <t>34=п.28* коэфф. посещ</t>
  </si>
  <si>
    <t>35=п.29* коэфф. посещ</t>
  </si>
  <si>
    <t>36=п.30* коэфф. посещ</t>
  </si>
  <si>
    <t>37=п.31* коэфф. посещ</t>
  </si>
  <si>
    <t>38=п.32* коэфф. посещ</t>
  </si>
  <si>
    <t>39=п.33* коэфф. посещ</t>
  </si>
  <si>
    <t>Группы общеразвивающей направленности</t>
  </si>
  <si>
    <t>воспитанники до 3 лет</t>
  </si>
  <si>
    <t>группы кратковременного пребывания (4 часа в день)</t>
  </si>
  <si>
    <t>группы сокращенного дня (8-10-часов в день)</t>
  </si>
  <si>
    <t>группы полного дня (12-часов в день)</t>
  </si>
  <si>
    <t>группы круглосуточного пребывания (24 часа в день)</t>
  </si>
  <si>
    <t>воспитанники старше 3 лет</t>
  </si>
  <si>
    <t>Группы оздоровительной направленности</t>
  </si>
  <si>
    <t>Группы компенсирующей направленности</t>
  </si>
  <si>
    <t>Группы комбинированной направленности</t>
  </si>
  <si>
    <t>Средний размер для 4 часового пребывания</t>
  </si>
  <si>
    <t>Средний размер для 12 часового пребывания</t>
  </si>
  <si>
    <t>Главный экономист планово-экономического отдела</t>
  </si>
  <si>
    <t>Расчет среднесуточной стоимости набора пищевых продуктов на 1 обучающегося в муниципальных дошкольных образовательных учреждениях города Таганрога в 2015 году</t>
  </si>
  <si>
    <t>Наименование продуктов</t>
  </si>
  <si>
    <t>Количество продуктов в зависимости от возраста обучающихся (прил.10 СанПиН 2.4.1.3049-13)</t>
  </si>
  <si>
    <t>Средняя рыночная цена за 1 кг, литр, шт. (руб.)</t>
  </si>
  <si>
    <t>Среднесуточная стоимость набора пищевых продуктов на 1 обучающегося (руб.)</t>
  </si>
  <si>
    <t>в том числе в зависимости от доли распределения калорийности суточной потребности по приемам пищи (табл.4 СанПиН 2.4.1.3049-13) (руб.)</t>
  </si>
  <si>
    <t>брутто  в г, мл</t>
  </si>
  <si>
    <t>брутто  в руб.</t>
  </si>
  <si>
    <t>для 24 часового пребывания (завтрак, 2 завтрак, обед, полдник, ужин, 2 ужин) - 100%</t>
  </si>
  <si>
    <t>для 11-12 часового пребывания (завтрак, 2 завтрак, обед, полдник, ужин) - 95%</t>
  </si>
  <si>
    <t>для 4-5 часового пребывания (завтрак или уплотненный полдник) - 25%</t>
  </si>
  <si>
    <t>1-3 года</t>
  </si>
  <si>
    <t>3-7 лет</t>
  </si>
  <si>
    <t>5=п.2* п.4/ 1000</t>
  </si>
  <si>
    <t>6=п.3* п.4/ 1000</t>
  </si>
  <si>
    <t>7=п.5 * 1,0</t>
  </si>
  <si>
    <t>8=п.6* 1,0</t>
  </si>
  <si>
    <t>9=п.5 * 0,95</t>
  </si>
  <si>
    <t>10=п.6* 0,95</t>
  </si>
  <si>
    <t>11=п.5 * 0,25</t>
  </si>
  <si>
    <t>12=п.6* 0,25</t>
  </si>
  <si>
    <t xml:space="preserve">Хлеб ржаной (ржано-пшеничный)  </t>
  </si>
  <si>
    <t xml:space="preserve">Хлеб пшеничный </t>
  </si>
  <si>
    <t>Мука пшеничная</t>
  </si>
  <si>
    <t xml:space="preserve">Крупы, бобовые                 </t>
  </si>
  <si>
    <t xml:space="preserve">Макаронные изделия             </t>
  </si>
  <si>
    <t>Картофель  (среднее за год)</t>
  </si>
  <si>
    <t xml:space="preserve">Овощи, зелень           </t>
  </si>
  <si>
    <t xml:space="preserve">Фрукты (плоды) свежие  </t>
  </si>
  <si>
    <t>Фрукты (плоды) сухие</t>
  </si>
  <si>
    <t>Соки фруктовые (овощные)</t>
  </si>
  <si>
    <t>Мясо (бескостное/на кости) - среднее</t>
  </si>
  <si>
    <t>или мясо на кости 1 кат.</t>
  </si>
  <si>
    <t>Птица (куры 1 кат. потр./цыплята-бройдеры 1 кат потр./индейка 1 кат потр.) среднее</t>
  </si>
  <si>
    <t>или куры 1 кат. п/п</t>
  </si>
  <si>
    <t xml:space="preserve">Рыба-филе                      </t>
  </si>
  <si>
    <t xml:space="preserve">Колбасные изделия              </t>
  </si>
  <si>
    <t>Молоко и кисломолочные продукты с массовой долей жира не ниже 2,5%</t>
  </si>
  <si>
    <t>Напитки витаминизированные (готовый напиток)</t>
  </si>
  <si>
    <t>Творог и творожные изделия с массовой долей жира не менее 5%</t>
  </si>
  <si>
    <t>Сыр твердый</t>
  </si>
  <si>
    <t>Сметана с массовой долей жира не более 15%)</t>
  </si>
  <si>
    <t xml:space="preserve">Масло коровье сладкосливочное </t>
  </si>
  <si>
    <t xml:space="preserve">Масло растительное             </t>
  </si>
  <si>
    <t xml:space="preserve">Яйцо куриное столовое (шт./г)              </t>
  </si>
  <si>
    <t xml:space="preserve">Сахар                       </t>
  </si>
  <si>
    <t xml:space="preserve">Кондитерские изделия           </t>
  </si>
  <si>
    <t>Чай</t>
  </si>
  <si>
    <t xml:space="preserve">Какао-порошок </t>
  </si>
  <si>
    <t>Кофейный напиток</t>
  </si>
  <si>
    <t xml:space="preserve">Дрожжи хлебопекарные           </t>
  </si>
  <si>
    <t>Соль</t>
  </si>
  <si>
    <t>ИТОГО с округлением, руб.</t>
  </si>
  <si>
    <t>ИТОГО на год, руб.</t>
  </si>
  <si>
    <t>Минимальная норма обеспечения мягким инвентарем воспитанников дошкольных образовательных учреждений в 2015 году</t>
  </si>
  <si>
    <t>наименование предмета</t>
  </si>
  <si>
    <t>нормы обеспеченности учреждения</t>
  </si>
  <si>
    <t>норма на одного воспитанника в год</t>
  </si>
  <si>
    <t>среднерыночная стоимость товаров на 01.01.2012 года</t>
  </si>
  <si>
    <t>индекс уровня инфляции за 2012, 2013, 2014 годы</t>
  </si>
  <si>
    <t>среднерыночная стоимость товаров в году, предшествующему плановому (за 1 единицу), руб.</t>
  </si>
  <si>
    <t>стоимость всего на одного воспитанника в год для 12-часового пребывания, руб.</t>
  </si>
  <si>
    <r>
      <t xml:space="preserve">стоимость всего на одного воспитанника в год для 4-часового пребывания                             </t>
    </r>
    <r>
      <rPr>
        <sz val="9"/>
        <color indexed="8"/>
        <rFont val="Times New Roman"/>
        <family val="1"/>
        <charset val="204"/>
      </rPr>
      <t>(1/3 часть от 12-часовой стоимости)</t>
    </r>
    <r>
      <rPr>
        <sz val="11"/>
        <color indexed="8"/>
        <rFont val="Times New Roman"/>
        <family val="1"/>
        <charset val="204"/>
      </rPr>
      <t>, руб.</t>
    </r>
  </si>
  <si>
    <t xml:space="preserve">Наволочка верхняя </t>
  </si>
  <si>
    <t>3 шт. на 2 года</t>
  </si>
  <si>
    <t>Наволочка нижняя</t>
  </si>
  <si>
    <t>1 шт. на 4 года</t>
  </si>
  <si>
    <t xml:space="preserve">Простыня </t>
  </si>
  <si>
    <t>3 шт. на 3 года</t>
  </si>
  <si>
    <t xml:space="preserve">Пододеяльник </t>
  </si>
  <si>
    <t>Наматрасник</t>
  </si>
  <si>
    <t>2 шт. на 5 лет</t>
  </si>
  <si>
    <t xml:space="preserve">Полотенце детское </t>
  </si>
  <si>
    <t>3 шт. на 1 год</t>
  </si>
  <si>
    <t xml:space="preserve">Салфетка обеденная </t>
  </si>
  <si>
    <t>2 шт. на 2 года</t>
  </si>
  <si>
    <t>Подушка</t>
  </si>
  <si>
    <t>1 шт. на 10 лет</t>
  </si>
  <si>
    <t xml:space="preserve">Матрац </t>
  </si>
  <si>
    <t>1 шт. на 5 лет</t>
  </si>
  <si>
    <t xml:space="preserve">Одеяло теплое </t>
  </si>
  <si>
    <t xml:space="preserve">Одеяло байковое </t>
  </si>
  <si>
    <t>Покрывало</t>
  </si>
  <si>
    <t>1 шт. на 6 лет</t>
  </si>
  <si>
    <t xml:space="preserve">Скатерть </t>
  </si>
  <si>
    <t>40 шт. на 100 детей на 3 года</t>
  </si>
  <si>
    <t xml:space="preserve">Полотенце посудное </t>
  </si>
  <si>
    <t>20 шт. на 100 детей на 1 год</t>
  </si>
  <si>
    <t xml:space="preserve">Клеенка настольная </t>
  </si>
  <si>
    <t>30 м на 100 детей на 5 лет</t>
  </si>
  <si>
    <t xml:space="preserve">Ткань хлопчатобумажная </t>
  </si>
  <si>
    <t>250 м на 100 детей на 3 года</t>
  </si>
  <si>
    <t>Норма обеспечения бутилированной водой воспитанников дошкольных образовательных учреждений в 2015 году</t>
  </si>
  <si>
    <t>наименование товара</t>
  </si>
  <si>
    <t>единица измерения</t>
  </si>
  <si>
    <t>потребность на одного воспитанника в день при 12 часовом пребывании</t>
  </si>
  <si>
    <t>количество рабочих дней в году</t>
  </si>
  <si>
    <t>потребность на одного воспитанника в год</t>
  </si>
  <si>
    <t>среднерыночная стоимость товаров в году, предшествующему плановому (за 1 л), руб.</t>
  </si>
  <si>
    <t>доли распределения суточной потребности по приемам пищи (табл.4 СанПиН 2.4.1.3049-13) - для 11-12 часового пребывания (завтрак, 2 завтрак, обед, полдник, ужин), %</t>
  </si>
  <si>
    <t>доли распределения суточной потребности по приемам пищи (табл.4 СанПиН 2.4.1.3049-13) - для 4-5 часового пребывания (завтрак или уплотненный полдник), %</t>
  </si>
  <si>
    <t>стоимость всего на одного воспитанника в год для 4-часового пребывания, руб.</t>
  </si>
  <si>
    <t>бутилированная вода</t>
  </si>
  <si>
    <t>л</t>
  </si>
  <si>
    <t>Расчет среднерыночной стоимости</t>
  </si>
  <si>
    <t>наименование поставщика</t>
  </si>
  <si>
    <t>стоимость за 1 литр, руб.</t>
  </si>
  <si>
    <t>ИП Горобец</t>
  </si>
  <si>
    <t>ИП Сидоренко</t>
  </si>
  <si>
    <t>ИП Сологуб</t>
  </si>
  <si>
    <t>средняя цена, руб.</t>
  </si>
  <si>
    <t>Минимальная норма приобретения товаров хозяйственно-бытового назначения для обслуживания воспитанников дошкольных образовательных учреждений в 2015 году</t>
  </si>
  <si>
    <t>норма обеспеченности учреждения</t>
  </si>
  <si>
    <t>норма на одного воспитанника в месяц</t>
  </si>
  <si>
    <t>мыло хозяйственное</t>
  </si>
  <si>
    <t>9 кусков на 20 детей в месяц</t>
  </si>
  <si>
    <t>мыло туалетное</t>
  </si>
  <si>
    <t>5 кусков на 20 детей в месяц</t>
  </si>
  <si>
    <t>стиральный порошок</t>
  </si>
  <si>
    <t>10 пачек на 20 детей в месяц</t>
  </si>
  <si>
    <t>сода кальцинированная</t>
  </si>
  <si>
    <t>9 пачек на 20 детей в месяц</t>
  </si>
  <si>
    <t>хлорная известь</t>
  </si>
  <si>
    <t>2 кг на 20 детей в месяц</t>
  </si>
  <si>
    <t xml:space="preserve">сода питьевая </t>
  </si>
  <si>
    <t>1 пачка на 20 детей в месяц</t>
  </si>
  <si>
    <t>горчица порошковая</t>
  </si>
  <si>
    <t>0,5 кг на 20 детей в месяц</t>
  </si>
  <si>
    <t xml:space="preserve">моющие средства </t>
  </si>
  <si>
    <t xml:space="preserve">ткань для пола </t>
  </si>
  <si>
    <t>0,5 метра на 20 детей в месяц</t>
  </si>
  <si>
    <t>щетка с черенком</t>
  </si>
  <si>
    <t>1 шт. на 20 детей на 3 месяца</t>
  </si>
  <si>
    <t xml:space="preserve">веник </t>
  </si>
  <si>
    <t>1 шт. на 20 детей на 1 месяц</t>
  </si>
  <si>
    <t xml:space="preserve">метла </t>
  </si>
  <si>
    <t>электрическая лампа дневного света</t>
  </si>
  <si>
    <t>2 шт. на 20 детей на 1 месяц</t>
  </si>
  <si>
    <t>индекс уровня инфляции планируемого периода</t>
  </si>
  <si>
    <t>стоимость на одного воспитанника в год</t>
  </si>
  <si>
    <t>количество воспитанников</t>
  </si>
  <si>
    <t>стоимость товаров хозяйственно-бытового назначения</t>
  </si>
  <si>
    <t>в  том числе в составе родительской платы</t>
  </si>
  <si>
    <t>Приложение № 2 к приказу</t>
  </si>
  <si>
    <t>расчет - приложение №2/1</t>
  </si>
  <si>
    <t>расчет - приложение №2/3</t>
  </si>
  <si>
    <t>расчет - приложение №2/4</t>
  </si>
  <si>
    <t>расчет - приложение №2/2</t>
  </si>
  <si>
    <t>гр.1</t>
  </si>
  <si>
    <t>гр.2</t>
  </si>
  <si>
    <t>гр.4</t>
  </si>
  <si>
    <t>гр.4а</t>
  </si>
  <si>
    <t>гр.5</t>
  </si>
  <si>
    <t>гр.3</t>
  </si>
  <si>
    <t>1б</t>
  </si>
  <si>
    <t>№ пункта</t>
  </si>
  <si>
    <t>Всего по услуге</t>
  </si>
  <si>
    <t>Количество услуг, расчет финансового обеспечения по базовому нормативу, корректирующих коэффициентов, учитывающих индивидуальные особенности учреждений и возможности бюджета, а также финансового обеспечения с учетом корректирующих коэффициентов</t>
  </si>
  <si>
    <t>2019 год величина базового норматива затрат на 1 услугу в год (руб.)</t>
  </si>
  <si>
    <t>2020 год величина базового норматива затрат на 1 услугу в год (руб.)</t>
  </si>
  <si>
    <t>2021 год величина базового норматива затрат на 1 услугу в год (руб.)</t>
  </si>
  <si>
    <t>МАДОУ д/с № 1</t>
  </si>
  <si>
    <t>МБДОУ д/с № 2</t>
  </si>
  <si>
    <t>МБДОУ д/с № 3</t>
  </si>
  <si>
    <t>МАДОУ д/с № 4</t>
  </si>
  <si>
    <t>МБДОУ д/с № 5</t>
  </si>
  <si>
    <t>МАДОУ д/с № 7</t>
  </si>
  <si>
    <t>МБДОУ д/с № 9</t>
  </si>
  <si>
    <t>МБДОУ д/с № 10</t>
  </si>
  <si>
    <t>МАДОУ д/с № 11</t>
  </si>
  <si>
    <t>МБДОУ д/с № 12</t>
  </si>
  <si>
    <t>МБДОУ д/с № 15</t>
  </si>
  <si>
    <t>МБДОУ д/с № 17</t>
  </si>
  <si>
    <t>МБДОУ д/с № 24</t>
  </si>
  <si>
    <t>МБДОУ д/с № 25</t>
  </si>
  <si>
    <t>МБДОУ д/с № 31</t>
  </si>
  <si>
    <t>МБДОУ д/с № 32</t>
  </si>
  <si>
    <t>МБДОУ д/с № 36</t>
  </si>
  <si>
    <t>МБДОУ д/с № 37</t>
  </si>
  <si>
    <t>МБДОУ д/с № 13/38</t>
  </si>
  <si>
    <t xml:space="preserve">МБДОУ д/с № 20 </t>
  </si>
  <si>
    <t xml:space="preserve">МБДОУ д/с № 29 </t>
  </si>
  <si>
    <t>МБДОУ д/с № 39</t>
  </si>
  <si>
    <t>МБДОУ д/с № 41</t>
  </si>
  <si>
    <t>МБДОУ д/с № 43</t>
  </si>
  <si>
    <t>МБДОУ д/с № 44</t>
  </si>
  <si>
    <t>МБДОУ д/с № 45</t>
  </si>
  <si>
    <t>МБДОУ д/с № 46</t>
  </si>
  <si>
    <t>МБДОУ д/с № 47</t>
  </si>
  <si>
    <t>МБДОУ д/с № 48</t>
  </si>
  <si>
    <t>МБДОУ д/с № 51</t>
  </si>
  <si>
    <t>МБДОУ д/с № 52</t>
  </si>
  <si>
    <t>МБДОУ д/с № 55</t>
  </si>
  <si>
    <t>МБДОУ д/с № 59</t>
  </si>
  <si>
    <t>МБДОУ д/с № 62 "Журавушка"</t>
  </si>
  <si>
    <t>МБДОУ д/с № 63</t>
  </si>
  <si>
    <t>МБДОУ д/с № 64</t>
  </si>
  <si>
    <t>МБДОУ д/с № 65</t>
  </si>
  <si>
    <t>МАДОУ д/с № 66</t>
  </si>
  <si>
    <t>МБДОУ д/с № 67</t>
  </si>
  <si>
    <t>МБДОУ д/с № 71</t>
  </si>
  <si>
    <t>МБДОУ д/с № 73</t>
  </si>
  <si>
    <t>МБДОУ д/с № 76</t>
  </si>
  <si>
    <t>МБДОУ д/с № 77</t>
  </si>
  <si>
    <t>МБДОУ д/с № 78</t>
  </si>
  <si>
    <t>МБДОУ д/с № 80</t>
  </si>
  <si>
    <t>МБДОУ д/с № 83</t>
  </si>
  <si>
    <t>МБДОУ д/с № 84</t>
  </si>
  <si>
    <t>МБДОУ д/с Здоровый ребенок</t>
  </si>
  <si>
    <t>МБДОУ д/с № 92</t>
  </si>
  <si>
    <t>МБДОУ д/с № 93</t>
  </si>
  <si>
    <t>МБДОУ д/с № 94</t>
  </si>
  <si>
    <t>МБДОУ д/с № 95</t>
  </si>
  <si>
    <t>МБДОУ д/с № 97</t>
  </si>
  <si>
    <t>МБДОУ д/с № 99</t>
  </si>
  <si>
    <t>МБДОУ д/с № 100</t>
  </si>
  <si>
    <t>МБДОУ д/с № 101</t>
  </si>
  <si>
    <t>МБДОУ д/с № 102</t>
  </si>
  <si>
    <t>МБДОУ д/с № 91</t>
  </si>
  <si>
    <t>ВСЕГО</t>
  </si>
  <si>
    <t xml:space="preserve">Объем расходов на 2019 год по численности воспитанников на 05.06.2018 </t>
  </si>
  <si>
    <t>группы общеразвивающей направленности</t>
  </si>
  <si>
    <t>группы компенсирующей направленности</t>
  </si>
  <si>
    <t>группы оздоровительной направленности</t>
  </si>
  <si>
    <t>группы комбинированной направленности</t>
  </si>
  <si>
    <t>Муниципальные образования</t>
  </si>
  <si>
    <t>одновозрастные</t>
  </si>
  <si>
    <t>разновозрастные (от 2-х месяцев до 8 лет)</t>
  </si>
  <si>
    <t>разновозрастные (2 возраста)</t>
  </si>
  <si>
    <t>разновозрастные (3 возраста)</t>
  </si>
  <si>
    <t>семейные группы</t>
  </si>
  <si>
    <t>для детей с фонетико-фонематическими нарушениями речи</t>
  </si>
  <si>
    <t xml:space="preserve">для детей с тяжелым нарушением речи, для слабовидящих, для детей с амблиопией, косоглазием, для детей с задержкой психического развития, для детей с умственной отсталостью легкой степени </t>
  </si>
  <si>
    <t xml:space="preserve">для слабослышащих детей, для детей с нарушением опорно-двигательного аппарата, для детей с умственной отсталостью умеренной, тяжелой степени, для детей с аутизмом, для детей со сложным дефектом </t>
  </si>
  <si>
    <t>одновозрастные группы</t>
  </si>
  <si>
    <t>разновозрастные группы (от 2-х мес. до 8 лет)</t>
  </si>
  <si>
    <t>разновозрастные группы (2 возраста)</t>
  </si>
  <si>
    <t>разновозрастные группы (3 возраста)</t>
  </si>
  <si>
    <t>для слабослышащих детей, для детей с нарушением опорно-двигательного аппарата, для детей с умственной отсталостью умеренной, тяжелой степени, для детей с аутизмом, для детей со сложным дефектом</t>
  </si>
  <si>
    <t>В С Е Г О</t>
  </si>
  <si>
    <t>ФОТ 211+213 в год</t>
  </si>
  <si>
    <t>ВСЕГО ДЕТЕЙ</t>
  </si>
  <si>
    <t>Численность педработников на 01.12.2018</t>
  </si>
  <si>
    <t>Средняя з/п педработников</t>
  </si>
  <si>
    <t>ИЗМЕНЕНИЯ ПО КОНТИНГЕНТУ</t>
  </si>
  <si>
    <t>НА УКАЗ 597</t>
  </si>
  <si>
    <t>В том числе ФОТ педраб</t>
  </si>
  <si>
    <t xml:space="preserve">Изменение </t>
  </si>
  <si>
    <t>дети до 3 лет</t>
  </si>
  <si>
    <t>дети старше 3 лет</t>
  </si>
  <si>
    <t>3-5 часов</t>
  </si>
  <si>
    <t>8-10 часов</t>
  </si>
  <si>
    <t>12 часов</t>
  </si>
  <si>
    <t>24 часов</t>
  </si>
  <si>
    <t>справка-расчет всего</t>
  </si>
  <si>
    <t>справка-расчет всего без 5%</t>
  </si>
  <si>
    <t>справка-расчет педраб.</t>
  </si>
  <si>
    <t>справка-расчет прочие</t>
  </si>
  <si>
    <t>надбавка</t>
  </si>
  <si>
    <t>ФОТ всего</t>
  </si>
  <si>
    <t>ФОТ педраб</t>
  </si>
  <si>
    <t>ФОТ прочих</t>
  </si>
  <si>
    <t>МЗ</t>
  </si>
  <si>
    <t>Nобуч ГОРОД</t>
  </si>
  <si>
    <t>до 3</t>
  </si>
  <si>
    <t>ст. 3</t>
  </si>
  <si>
    <t>МБДОУ  д/с № 2</t>
  </si>
  <si>
    <t>МБДОУ  д/с № 3</t>
  </si>
  <si>
    <t>МБДОУ  д/с № 5</t>
  </si>
  <si>
    <t>МБДОУ д/с №10</t>
  </si>
  <si>
    <t>МАДОУ д/с №11</t>
  </si>
  <si>
    <t>МБДОУ  д/с № 15</t>
  </si>
  <si>
    <t>МБДОУ д/с № 20 «Красная Шапочка»</t>
  </si>
  <si>
    <t>МБДОУ д/с №29 « Маячок»</t>
  </si>
  <si>
    <t>МБДОУ д/с №36</t>
  </si>
  <si>
    <t>МБДОУ д/с №13/38</t>
  </si>
  <si>
    <t>МБДОУ д/с №39</t>
  </si>
  <si>
    <t>МБДОУ д/с №44</t>
  </si>
  <si>
    <t>МБДОУ  д/с №45</t>
  </si>
  <si>
    <t>МБДОУ д-с № 52</t>
  </si>
  <si>
    <t>МБДОУ д/с №55</t>
  </si>
  <si>
    <t>МБДОУ  ДС № 59</t>
  </si>
  <si>
    <t>МБДОУ д/с № 62 «Журавушка»</t>
  </si>
  <si>
    <t>МБДОУ д/с №65 «Буратино»</t>
  </si>
  <si>
    <t>МАДОУ д/с №66</t>
  </si>
  <si>
    <t>МАДОУ д/с № 68"Светлячок"</t>
  </si>
  <si>
    <t>МБДОУ д/с №78</t>
  </si>
  <si>
    <t>МБДОУ д/с  № 83</t>
  </si>
  <si>
    <t>МБДОУ д/с № 84 «Колокольчик»</t>
  </si>
  <si>
    <t>МБДОУ д/с «Здоровый ребёнок»</t>
  </si>
  <si>
    <t>МБДОУ ДС № 95</t>
  </si>
  <si>
    <t>МБДОУ д/с №99</t>
  </si>
  <si>
    <t xml:space="preserve">Всего </t>
  </si>
  <si>
    <t>бюджетные</t>
  </si>
  <si>
    <t>автономные</t>
  </si>
  <si>
    <t>на указ -3 сад</t>
  </si>
  <si>
    <t xml:space="preserve">Объем расходов на 2020 год по численности воспитанников на 05.06.2018 </t>
  </si>
  <si>
    <t xml:space="preserve">Субвенция на </t>
  </si>
  <si>
    <t>Нормативы для расчета субвенций
на обеспечение государственных гарантий реализации прав на получение общедоступного и бесплатного дошкольного образования 
в муниципальных дошкольных образовательных организациях на 2019 год,
рублей в год на 1 обучающегося (2-е чтение)</t>
  </si>
  <si>
    <t>Местность</t>
  </si>
  <si>
    <t>Нормативы на 2018 год</t>
  </si>
  <si>
    <t>для глухих детей, для слепых детей</t>
  </si>
  <si>
    <t>разновозрастные группы</t>
  </si>
  <si>
    <t>дети от 2-х месяцев до 1 года</t>
  </si>
  <si>
    <t>дети от 1 года до 3 лет</t>
  </si>
  <si>
    <t>от 2-х месяцев до 3-х лет</t>
  </si>
  <si>
    <t>от 2-х месяцев до 8-ми лет</t>
  </si>
  <si>
    <t>дети старше 3 лет (два возраста)</t>
  </si>
  <si>
    <t>дети старше 3 лет (три возраста)</t>
  </si>
  <si>
    <t>8-10,5 часов</t>
  </si>
  <si>
    <t>13-14 часов</t>
  </si>
  <si>
    <t>24 часа</t>
  </si>
  <si>
    <t>Городские округа</t>
  </si>
  <si>
    <t>Всего норматив</t>
  </si>
  <si>
    <t>в т.ч. ФОТ всего</t>
  </si>
  <si>
    <t>ФОТ педработников</t>
  </si>
  <si>
    <t>ФОТ увп</t>
  </si>
  <si>
    <t>ФОТ прочего персонала</t>
  </si>
  <si>
    <t>в т.ч. матзатраты</t>
  </si>
  <si>
    <t>Сельская местность</t>
  </si>
  <si>
    <t>Районные центры (городские поселения)</t>
  </si>
  <si>
    <t>Сельская местность (безводные территории)</t>
  </si>
  <si>
    <t>Нормативы для расчета субвенций
на обеспечение государственных гарантий реализации прав на получение общедоступного и бесплатного дошкольного образования 
в муниципальных дошкольных образовательных организациях на 2020 и 2021 годы,
рублей в год на 1 обучающегося (2-е чтение)</t>
  </si>
  <si>
    <t xml:space="preserve"> - материальные запасы и особо ценное движимое имущество, потребляемые (используемые) в процессе оказания муниципальной услуги</t>
  </si>
  <si>
    <t xml:space="preserve"> - иные натуральные нормы, непосредственно используемые в процессе оказания муниципальной услуги</t>
  </si>
  <si>
    <t>в т.ч. ФОТ всего:</t>
  </si>
  <si>
    <t>в т.ч. Матзатраты:</t>
  </si>
  <si>
    <t>Матзатраты по расчету согласно приложению 2.4</t>
  </si>
  <si>
    <t>Корректирующий коэффициент</t>
  </si>
  <si>
    <t>в т.ч. Матзатраты</t>
  </si>
  <si>
    <t>Приложение 2.1 (продолжение)</t>
  </si>
  <si>
    <r>
      <t xml:space="preserve">Размер доплаты до МРОТ </t>
    </r>
    <r>
      <rPr>
        <sz val="9"/>
        <color rgb="FFC00000"/>
        <rFont val="Times New Roman"/>
        <family val="1"/>
        <charset val="204"/>
      </rPr>
      <t>с 01.01.2019 = 11280 руб. в месяц</t>
    </r>
  </si>
  <si>
    <t>Приложение № 2.2</t>
  </si>
  <si>
    <t>Среднее количество групп в учреждении</t>
  </si>
  <si>
    <t>Среднее количество обучающихся в группе</t>
  </si>
  <si>
    <t>ИТОГО количество детей по возрасту</t>
  </si>
  <si>
    <t>Численность педработников на 01.12. 2018</t>
  </si>
  <si>
    <t>группы общеразвивающей направленности, разновозрастные группы, дети от 2 месяцев до 8 лет, группы полного дня</t>
  </si>
  <si>
    <t>Расчет численности работников по примерным штатам МДОУ</t>
  </si>
  <si>
    <t>источник</t>
  </si>
  <si>
    <t>должность</t>
  </si>
  <si>
    <t>группы общеразвивающего вида</t>
  </si>
  <si>
    <t>12-часового пребывания</t>
  </si>
  <si>
    <t>до 3 лет (средняя наполняемость - 15)</t>
  </si>
  <si>
    <t>группы</t>
  </si>
  <si>
    <t>обучающиеся</t>
  </si>
  <si>
    <t>обучающиеся комбинир.группах</t>
  </si>
  <si>
    <t>обучающиеся компенсир.группах</t>
  </si>
  <si>
    <t>обучающиеся в семейных группах</t>
  </si>
  <si>
    <t>об</t>
  </si>
  <si>
    <t>заведующий (директор)</t>
  </si>
  <si>
    <t>зам.завед по ВМР (0,5 - 6-9 гр, 1 - 10-17гр, 1,5 - 18-21гр, 2 - 22-24гр, св.24гр - плюс 1 за кажд 10 гр)</t>
  </si>
  <si>
    <t>зам.завед по АХР (1 - 12-24гр и св)</t>
  </si>
  <si>
    <t>завхоз (0,5 - 4-5гр, 1 - 6-11гр, 0 - 12-21гр, 1 - 22-24гр и св)</t>
  </si>
  <si>
    <t>бухгалтер, экономист (0,5 - 2-7гр, 1 - 8-13гр, 1,5 - 14-23гр, 2 - 24гр и свыше)</t>
  </si>
  <si>
    <t>кассир (0,25 на каждые 5гр)</t>
  </si>
  <si>
    <t>делопроизводитель (0,5 - 4-9гр, 1 - 10-24гр и св)</t>
  </si>
  <si>
    <t>уборщик служебных помещений (0,5 - на кажд.250 кв.м.убир.площ, но не менее 0,25 ед) норма площади служебно-бытовых помещений по СанПиН 2.4.1.3049-13 (таблица 2): до 80 мест (1-4) - 33 кв.м; до 150 мест (5-6 гр) = 36 кв.м; до 240 мест (7-12 кв.м) = 61 кв.м; до 350 мест (13-18 гр) = 83 кв.м</t>
  </si>
  <si>
    <t>дворник (1 - на 4000 кв.м прилег.терр-и)</t>
  </si>
  <si>
    <t>педагог-психолог (0,25 на каждые 3гр)</t>
  </si>
  <si>
    <r>
      <t>педагог-психолог  (</t>
    </r>
    <r>
      <rPr>
        <sz val="11"/>
        <color rgb="FF0070C0"/>
        <rFont val="Calibri"/>
        <family val="2"/>
        <charset val="204"/>
        <scheme val="minor"/>
      </rPr>
      <t>на 1 семейную гр. - 0,12)</t>
    </r>
    <r>
      <rPr>
        <sz val="11"/>
        <color theme="1"/>
        <rFont val="Calibri"/>
        <family val="2"/>
        <charset val="204"/>
        <scheme val="minor"/>
      </rPr>
      <t xml:space="preserve"> </t>
    </r>
  </si>
  <si>
    <t>муз.рук-ль (0,25 на  1гр свыше 1,5 лет)</t>
  </si>
  <si>
    <r>
      <t>муз.рук-ль  (</t>
    </r>
    <r>
      <rPr>
        <sz val="11"/>
        <color rgb="FF0070C0"/>
        <rFont val="Calibri"/>
        <family val="2"/>
        <charset val="204"/>
        <scheme val="minor"/>
      </rPr>
      <t>на 1 семейную гр. - 0,12</t>
    </r>
    <r>
      <rPr>
        <sz val="11"/>
        <color theme="1"/>
        <rFont val="Calibri"/>
        <family val="2"/>
        <charset val="204"/>
        <scheme val="minor"/>
      </rPr>
      <t xml:space="preserve">) </t>
    </r>
  </si>
  <si>
    <r>
      <t>учитель-логопед или учитель-дефектолог (1 - на каждую</t>
    </r>
    <r>
      <rPr>
        <sz val="11"/>
        <color rgb="FF00B050"/>
        <rFont val="Calibri"/>
        <family val="2"/>
        <charset val="204"/>
        <scheme val="minor"/>
      </rPr>
      <t xml:space="preserve"> компенсирующую группу</t>
    </r>
    <r>
      <rPr>
        <sz val="11"/>
        <color theme="1"/>
        <rFont val="Calibri"/>
        <family val="2"/>
        <charset val="204"/>
        <scheme val="minor"/>
      </rPr>
      <t xml:space="preserve"> по специализации):</t>
    </r>
  </si>
  <si>
    <r>
      <t>учитель-логопед или учитель-дефектолог (1 - на 8 групп</t>
    </r>
    <r>
      <rPr>
        <sz val="11"/>
        <color rgb="FF00B050"/>
        <rFont val="Calibri"/>
        <family val="2"/>
        <charset val="204"/>
        <scheme val="minor"/>
      </rPr>
      <t xml:space="preserve"> комбинированного вида</t>
    </r>
    <r>
      <rPr>
        <sz val="11"/>
        <color theme="1"/>
        <rFont val="Calibri"/>
        <family val="2"/>
        <charset val="204"/>
        <scheme val="minor"/>
      </rPr>
      <t xml:space="preserve"> по специализации):</t>
    </r>
  </si>
  <si>
    <t>инструктор по фк (0,25 на кажд.2 гр св.3 лет)</t>
  </si>
  <si>
    <r>
      <t>инструктор по фк (</t>
    </r>
    <r>
      <rPr>
        <sz val="11"/>
        <color rgb="FF0070C0"/>
        <rFont val="Calibri"/>
        <family val="2"/>
        <charset val="204"/>
        <scheme val="minor"/>
      </rPr>
      <t>на 1 семейную гр. - 0,12, св.3 лет</t>
    </r>
    <r>
      <rPr>
        <sz val="11"/>
        <color theme="1"/>
        <rFont val="Calibri"/>
        <family val="2"/>
        <charset val="204"/>
        <scheme val="minor"/>
      </rPr>
      <t>)</t>
    </r>
  </si>
  <si>
    <t>воспитатели (на 1гр: 1,67 ед для 12час)</t>
  </si>
  <si>
    <r>
      <t xml:space="preserve">воспитатели </t>
    </r>
    <r>
      <rPr>
        <sz val="11"/>
        <color rgb="FF00B050"/>
        <rFont val="Calibri"/>
        <family val="2"/>
        <charset val="204"/>
        <scheme val="minor"/>
      </rPr>
      <t xml:space="preserve">групп компенсирующего </t>
    </r>
    <r>
      <rPr>
        <sz val="11"/>
        <color theme="1"/>
        <rFont val="Calibri"/>
        <family val="2"/>
        <charset val="204"/>
        <scheme val="minor"/>
      </rPr>
      <t>вида (на 1гр.: 2,4 ед. 12час)</t>
    </r>
  </si>
  <si>
    <r>
      <t>воспитатели</t>
    </r>
    <r>
      <rPr>
        <sz val="11"/>
        <color theme="1"/>
        <rFont val="Calibri"/>
        <family val="2"/>
        <charset val="204"/>
        <scheme val="minor"/>
      </rPr>
      <t xml:space="preserve"> (</t>
    </r>
    <r>
      <rPr>
        <sz val="11"/>
        <color rgb="FF0070C0"/>
        <rFont val="Calibri"/>
        <family val="2"/>
        <charset val="204"/>
        <scheme val="minor"/>
      </rPr>
      <t>на 1 семейную группу 12час.преб - 1,4)</t>
    </r>
  </si>
  <si>
    <r>
      <t xml:space="preserve">младшие воспитатели или помощники (на 1 гр.: 24 час - ясли 2,5, дошк 1,5; 12час - ясли 1,5, дошк 1,25; </t>
    </r>
    <r>
      <rPr>
        <sz val="11"/>
        <color rgb="FFC00000"/>
        <rFont val="Calibri"/>
        <family val="2"/>
        <charset val="204"/>
        <scheme val="minor"/>
      </rPr>
      <t>остальные - пропорционально времени пребывания от 12 часовых ставок</t>
    </r>
    <r>
      <rPr>
        <sz val="11"/>
        <color theme="1"/>
        <rFont val="Calibri"/>
        <family val="2"/>
        <charset val="204"/>
        <scheme val="minor"/>
      </rPr>
      <t>)</t>
    </r>
  </si>
  <si>
    <r>
      <t>младшие воспитатели или помощники (</t>
    </r>
    <r>
      <rPr>
        <sz val="11"/>
        <color rgb="FF0070C0"/>
        <rFont val="Calibri"/>
        <family val="2"/>
        <charset val="204"/>
        <scheme val="minor"/>
      </rPr>
      <t>на 1 семейную группу 12час.преб - 1,5</t>
    </r>
    <r>
      <rPr>
        <sz val="11"/>
        <color rgb="FF7030A0"/>
        <rFont val="Calibri"/>
        <family val="2"/>
        <charset val="204"/>
        <scheme val="minor"/>
      </rPr>
      <t>)</t>
    </r>
  </si>
  <si>
    <t>мб</t>
  </si>
  <si>
    <t>мед.сестра (отдельный расчет)</t>
  </si>
  <si>
    <r>
      <t>мед.сестра (</t>
    </r>
    <r>
      <rPr>
        <sz val="11"/>
        <color indexed="30"/>
        <rFont val="Calibri"/>
        <family val="2"/>
        <charset val="204"/>
      </rPr>
      <t>на 1 семейную гр. - 0,25</t>
    </r>
    <r>
      <rPr>
        <sz val="11"/>
        <color indexed="8"/>
        <rFont val="Calibri"/>
        <family val="2"/>
        <charset val="204"/>
      </rPr>
      <t>)</t>
    </r>
  </si>
  <si>
    <t>шеф-повар (1 - не менее 8 гр)</t>
  </si>
  <si>
    <r>
      <t>повар, кухонный работник (2 - 30-49 дет, 2,5 - 50-59 дет, 3 - 60-79 дет, 3,5 - 80-99 дет, 4 - 100-109 дет, 4,5 - 110-119 дет, 5 - 120-139 дет, 5,5 - 140-159 дет, 6 - 160-174 дет, 6,5 - 175-189 дет, 7 - 190-209 дет, 7,5 - 210-224 дет, 8 - 225-259 дет, 8,5 - 260-289 дет, 9,5 - 290 и свыше)</t>
    </r>
    <r>
      <rPr>
        <sz val="11"/>
        <color indexed="8"/>
        <rFont val="Calibri"/>
        <family val="2"/>
        <charset val="204"/>
      </rPr>
      <t>:</t>
    </r>
  </si>
  <si>
    <t xml:space="preserve"> - повар</t>
  </si>
  <si>
    <t xml:space="preserve"> - кухонный рабочий</t>
  </si>
  <si>
    <t>кладовщик (0,5 - 4-5 гр, 1 - 6 гр и выше)</t>
  </si>
  <si>
    <t>кастелянша (0,5 -2-7гр, 1 - 8-13гр, 1,5 - 14-23гр, 2 - 24гр и свыше; плюс доп. 0,5 - при наличии не менее 2 ясельных групп)</t>
  </si>
  <si>
    <t>швея (0,5 - от 8 гр)</t>
  </si>
  <si>
    <t>машинист по стирке (0,75 - 2гр, 1- 3 гр, 1,25 - 4-5 гр, 1,75 - 6-7 гр, 2 - 8-9 гр, 2,5 - 10-11 гр, 3 - 12 гр. и св)</t>
  </si>
  <si>
    <t>грузчик (0,5 - 3гр и свыше, плюс доп.0,5 на кажд 5 гр)</t>
  </si>
  <si>
    <t>рабочие специальности (0,25 - на каждые 2гр.), в т.ч.:</t>
  </si>
  <si>
    <t xml:space="preserve"> или рабочий по комплексному обслуживанию и ремонту зданий</t>
  </si>
  <si>
    <t xml:space="preserve"> или плотник</t>
  </si>
  <si>
    <t xml:space="preserve"> или электромонтер по ремонту и обслуживанию электрообрудования</t>
  </si>
  <si>
    <t xml:space="preserve"> или слесарь-электрик</t>
  </si>
  <si>
    <t xml:space="preserve"> или слесарь-сантехник</t>
  </si>
  <si>
    <r>
      <t xml:space="preserve">техник по ремонту оборудования для </t>
    </r>
    <r>
      <rPr>
        <sz val="10"/>
        <color rgb="FF00B050"/>
        <rFont val="Calibri"/>
        <family val="2"/>
        <charset val="204"/>
        <scheme val="minor"/>
      </rPr>
      <t>групп компенсирующей</t>
    </r>
    <r>
      <rPr>
        <sz val="10"/>
        <color theme="1"/>
        <rFont val="Calibri"/>
        <family val="2"/>
        <charset val="204"/>
        <scheme val="minor"/>
      </rPr>
      <t xml:space="preserve"> </t>
    </r>
    <r>
      <rPr>
        <sz val="10"/>
        <color rgb="FF00B050"/>
        <rFont val="Calibri"/>
        <family val="2"/>
        <charset val="204"/>
        <scheme val="minor"/>
      </rPr>
      <t>и комбинированной</t>
    </r>
    <r>
      <rPr>
        <sz val="10"/>
        <color theme="1"/>
        <rFont val="Calibri"/>
        <family val="2"/>
        <charset val="204"/>
        <scheme val="minor"/>
      </rPr>
      <t xml:space="preserve"> направленности (0,25 на 2 группы)</t>
    </r>
  </si>
  <si>
    <t>сторож, вахтер 24 часа (4,5 на 1 здание)</t>
  </si>
  <si>
    <t>для групп 12-ти часового пребывания</t>
  </si>
  <si>
    <t>ИТОГО общераз, оздоровит</t>
  </si>
  <si>
    <t>ИТОГО комбинированные</t>
  </si>
  <si>
    <t>ИТОГО компенсирующие</t>
  </si>
  <si>
    <t>ИТОГО семейные</t>
  </si>
  <si>
    <t>областной общераз., оздоровит</t>
  </si>
  <si>
    <t xml:space="preserve">                          из них пед.персонал</t>
  </si>
  <si>
    <t>областной комбинированные</t>
  </si>
  <si>
    <t>областной компенсирующие</t>
  </si>
  <si>
    <t>областной семейные</t>
  </si>
  <si>
    <t>местный общераз., оздоровит</t>
  </si>
  <si>
    <t>местный комбинированные</t>
  </si>
  <si>
    <t>местный компенсирующие</t>
  </si>
  <si>
    <t>местный семейные</t>
  </si>
  <si>
    <t>для групп 4-х часового пребывания</t>
  </si>
  <si>
    <t>для групп 9-ти часового пребывания</t>
  </si>
  <si>
    <t>старше 3 лет (средняя наполняемость - 20)</t>
  </si>
  <si>
    <t>Наименование учреждения</t>
  </si>
  <si>
    <t>МБДОУ д/с № 20</t>
  </si>
  <si>
    <t>МБДОУ д/с № 29</t>
  </si>
  <si>
    <t>МБДОУ д/с № 62</t>
  </si>
  <si>
    <t>Итого</t>
  </si>
  <si>
    <t>МАОУ СОШ № 12</t>
  </si>
  <si>
    <t>МОБУ СОШ № 35</t>
  </si>
  <si>
    <t>МОБУ СОШ № 36</t>
  </si>
  <si>
    <t>Адаптированная образовательная программа в группе полного дня, обучающиеся с ОВЗ, до 3 лет</t>
  </si>
  <si>
    <t>Образовательная программа (за исключением адаптированной) в группе полного дня, обучающиеся до 3 лет</t>
  </si>
  <si>
    <t>Адаптированная образовательная программа в группе полного дня, обучающиеся с ОВЗ от 3 лет до 8 лет</t>
  </si>
  <si>
    <t>Образовательная программа (за исключением адаптированной) в группе полного дня, обучающиеся от 3 лет до 8 лет</t>
  </si>
  <si>
    <t>корректирующий коэффициент</t>
  </si>
  <si>
    <t>коэф. направленности по уд.весу кол-ва детей</t>
  </si>
  <si>
    <t>муниципальных дошкольных образовательных учреждений</t>
  </si>
  <si>
    <t>расчет норматива коммунальных услуг по МАДОУ д/с № 1</t>
  </si>
  <si>
    <t>расчет норматива коммунальных услуг по МБДОУ д/с № 2</t>
  </si>
  <si>
    <t>расчет норматива коммунальных услуг по МБДОУ д/с № 3</t>
  </si>
  <si>
    <t>расчет норматива коммунальных услуг по МАДОУ д/с № 4</t>
  </si>
  <si>
    <t>расчет норматива коммунальных услуг по МБДОУ д/с № 5</t>
  </si>
  <si>
    <t>расчет норматива коммунальных услуг по МАДОУ д/с № 7</t>
  </si>
  <si>
    <t>расчет норматива коммунальных услуг по МБДОУ д/с № 9</t>
  </si>
  <si>
    <t>расчет норматива коммунальных услуг по МБДОУ д/с № 10</t>
  </si>
  <si>
    <t>расчет норматива коммунальных услуг по МАДОУ д/с № 11</t>
  </si>
  <si>
    <t>расчет норматива коммунальных услуг по МБДОУ д/с № 12</t>
  </si>
  <si>
    <t>расчет норматива коммунальных услуг по МБДОУ д/с № 15</t>
  </si>
  <si>
    <t>расчет норматива коммунальных услуг по МБДОУ д/с № 17</t>
  </si>
  <si>
    <t>расчет норматива коммунальных услуг по МБДОУ д/с № 20</t>
  </si>
  <si>
    <t>расчет норматива коммунальных услуг по МБДОУ д/с № 24</t>
  </si>
  <si>
    <t>расчет норматива коммунальных услуг по МБДОУ д/с № 25</t>
  </si>
  <si>
    <t>расчет норматива коммунальных услуг по МБДОУ д/с № 29</t>
  </si>
  <si>
    <t>расчет норматива коммунальных услуг по МБДОУ д/с № 31</t>
  </si>
  <si>
    <t>расчет норматива коммунальных услуг по МБДОУ д/с № 32</t>
  </si>
  <si>
    <t>расчет норматива коммунальных услуг по МБДОУ д/с № 36</t>
  </si>
  <si>
    <t>расчет норматива коммунальных услуг по МБДОУ д/с № 37</t>
  </si>
  <si>
    <t>расчет норматива коммунальных услуг по МБДОУ д/с № 13/38</t>
  </si>
  <si>
    <t>расчет норматива коммунальных услуг по МБДОУ д/с № 39</t>
  </si>
  <si>
    <t>расчет норматива коммунальных услуг по МБДОУ д/с № 41</t>
  </si>
  <si>
    <t>расчет норматива коммунальных услуг по МБДОУ д/с № 43</t>
  </si>
  <si>
    <t>расчет норматива коммунальных услуг по МБДОУ д/с № 44</t>
  </si>
  <si>
    <t>расчет норматива коммунальных услуг по МБДОУ д/с № 45</t>
  </si>
  <si>
    <t>расчет норматива коммунальных услуг по МБДОУ д/с № 46</t>
  </si>
  <si>
    <t>расчет норматива коммунальных услуг по МБДОУ д/с № 47</t>
  </si>
  <si>
    <t>расчет норматива коммунальных услуг по МБДОУ д/с № 48</t>
  </si>
  <si>
    <t>расчет норматива коммунальных услуг по МБДОУ д/с № 51</t>
  </si>
  <si>
    <t>расчет норматива коммунальных услуг по МБДОУ д/с № 52</t>
  </si>
  <si>
    <t>расчет норматива коммунальных услуг по МБДОУ д/с № 55</t>
  </si>
  <si>
    <t>расчет норматива коммунальных услуг по МБДОУ д/с № 59</t>
  </si>
  <si>
    <t>расчет норматива коммунальных услуг по МБДОУ д/с № 62</t>
  </si>
  <si>
    <t>расчет норматива коммунальных услуг по МБДОУ д/с № 63</t>
  </si>
  <si>
    <t>расчет норматива коммунальных услуг по МБДОУ д/с № 64</t>
  </si>
  <si>
    <t>расчет норматива коммунальных услуг по МБДОУ д/с № 65</t>
  </si>
  <si>
    <t>расчет норматива коммунальных услуг по МАДОУ д/с № 66</t>
  </si>
  <si>
    <t>расчет норматива коммунальных услуг по МБДОУ д/с № 67</t>
  </si>
  <si>
    <t>расчет норматива коммунальных услуг по МАДОУ д/с № 68</t>
  </si>
  <si>
    <t>расчет норматива коммунальных услуг по МБДОУ д/с № 71</t>
  </si>
  <si>
    <t>расчет норматива коммунальных услуг по МБДОУ д/с № 73</t>
  </si>
  <si>
    <t>расчет норматива коммунальных услуг по МБДОУ д/с № 76</t>
  </si>
  <si>
    <t>расчет норматива коммунальных услуг по МБДОУ д/с № 77</t>
  </si>
  <si>
    <t>расчет норматива коммунальных услуг по МБДОУ д/с № 78</t>
  </si>
  <si>
    <t>расчет норматива коммунальных услуг по МБДОУ д/с № 80</t>
  </si>
  <si>
    <t>расчет норматива коммунальных услуг по МБДОУ д/с № 83</t>
  </si>
  <si>
    <t>расчет норматива коммунальных услуг по МБДОУ д/с № 84</t>
  </si>
  <si>
    <t>расчет норматива коммунальных услуг по МБДОУ д/с "Здоровый ребенок"</t>
  </si>
  <si>
    <t>расчет норматива коммунальных услуг по МБДОУ д/с № 92</t>
  </si>
  <si>
    <t>расчет норматива коммунальных услуг по МБДОУ д/с № 93</t>
  </si>
  <si>
    <t>расчет норматива коммунальных услуг по МБДОУ д/с № 94</t>
  </si>
  <si>
    <t>расчет норматива коммунальных услуг по МБДОУ д/с № 91</t>
  </si>
  <si>
    <t>расчет норматива коммунальных услуг по МБДОУ д/с № 95</t>
  </si>
  <si>
    <t>расчет норматива коммунальных услуг по МБДОУ д/с № 97</t>
  </si>
  <si>
    <t>расчет норматива коммунальных услуг по МБДОУ д/с № 99</t>
  </si>
  <si>
    <t>расчет норматива коммунальных услуг по МБДОУ д/с № 100</t>
  </si>
  <si>
    <t>расчет норматива коммунальных услуг по МБДОУ д/с № 101</t>
  </si>
  <si>
    <t>расчет норматива коммунальных услуг по МБДОУ д/с № 102</t>
  </si>
  <si>
    <t>количество детей</t>
  </si>
  <si>
    <t>отдельный расчет (оплата труда в части местного бюджета)</t>
  </si>
  <si>
    <t>отдельный расчет (оплата коммунальных услуг)</t>
  </si>
  <si>
    <t>п.2.2</t>
  </si>
  <si>
    <t>п.2.3</t>
  </si>
  <si>
    <t>п.2.5</t>
  </si>
  <si>
    <t>п.2.7</t>
  </si>
  <si>
    <t>Распределение за счет средств местного бюджета^</t>
  </si>
  <si>
    <t>местный</t>
  </si>
  <si>
    <t>дети с туберкулезной интоксикацией (100% льгота, дети до 3 лет, группы полного дня)</t>
  </si>
  <si>
    <t xml:space="preserve">дети-сироты и дети, оставшиеся без попечения родителей (100% льгота, дети до 3 лет, группы полного дня) </t>
  </si>
  <si>
    <t>дети-инвалиды (100% льгота, дети до 3 лет, группы полного дня)</t>
  </si>
  <si>
    <t>Затраты на оплату труда работников, осуществляющих организацию образовательного процесса, присмотра и ухода, содержание имущества (на 1-го обучающегося в год, руб.) в 2019 году</t>
  </si>
  <si>
    <t>расчет - приложение №2/5</t>
  </si>
  <si>
    <t>Физические лица льготных категорий, определяемых учредителем (50% льгота, дети до 3 лет, группа полного дня)</t>
  </si>
  <si>
    <t>физические лица за исключением льготных категорий (полная оплата, дети до 3 лет, группа полного дня)</t>
  </si>
  <si>
    <t>дети с туберкулезной интоксикацией (100% льгота, дети от 3 лет до 8 лет, группы полного дня)</t>
  </si>
  <si>
    <t xml:space="preserve">дети-сироты и дети, оставшиеся без попечения родителей (100% льгота, дети от 3 лет до 8 лет, группы полного дня) </t>
  </si>
  <si>
    <t>дети-инвалиды (100% льгота, дети от 3 лет до 8 лет, группы полного дня)</t>
  </si>
  <si>
    <t>Физические лица льготных категорий, определяемых учредителем (50% льгота, дети от 3 лет до 8 лет, группа полного дня)</t>
  </si>
  <si>
    <t>физические лица за исключением льготных категорий (полная оплата, дети от 3 лет до 8 лет, группа полного дня)</t>
  </si>
  <si>
    <t>Приложение № 2/5</t>
  </si>
  <si>
    <t>областной бюджет</t>
  </si>
  <si>
    <t>местный бюджет</t>
  </si>
  <si>
    <t>финансовое обеспечение муниципального задания</t>
  </si>
  <si>
    <t>МАДОУ д/с №7</t>
  </si>
  <si>
    <t>МБДОУ д/с №15</t>
  </si>
  <si>
    <t>МБДОУ д/с №24</t>
  </si>
  <si>
    <t>МБДОУ д/с №31</t>
  </si>
  <si>
    <t>МБДОУ д/с №43</t>
  </si>
  <si>
    <t>МБДОУ д/с №45</t>
  </si>
  <si>
    <t>МБДОУ д/с №52</t>
  </si>
  <si>
    <t>МБДОУ д/с №59</t>
  </si>
  <si>
    <t>МБДОУ д/с № 65 "Буратино"</t>
  </si>
  <si>
    <t>МБДОУ д/с №71</t>
  </si>
  <si>
    <t>МБДОУ д/с "Здоровый ребенок"</t>
  </si>
  <si>
    <t>Автономные</t>
  </si>
  <si>
    <t xml:space="preserve">Водоотведение </t>
  </si>
  <si>
    <t>количество услуг</t>
  </si>
  <si>
    <t>финансовое обеспечение по базовому нормативу  за счет средств областного бюджета, руб.</t>
  </si>
  <si>
    <t>финансовое обеспечение по базовому нормативу  за счет средств местного бюджета, руб.</t>
  </si>
  <si>
    <t>нормативы затрат с учетом корректирующего коэффициента за счет средств областного бюджета, руб.</t>
  </si>
  <si>
    <t>нормативы затрат с учетом корректирующего коэффициента за счет средств местного бюджета, руб.</t>
  </si>
  <si>
    <t>финансовое обеспечение с учетом корректирующего коэффициента за счет средств областного бюджета, руб.</t>
  </si>
  <si>
    <t>финансовое обеспечение с учетом корректирующего коэффициента за счет средств местного бюджета, руб.</t>
  </si>
  <si>
    <t>Услуга "Реализация основных общеобразовательных программ дошкольного образования", в т.ч.</t>
  </si>
  <si>
    <t>Услуга "Присмотр и уход", в т.ч.</t>
  </si>
  <si>
    <t>Итого по всем услугам, в т.ч.</t>
  </si>
  <si>
    <t>финансовое обеспечение с учетом корректирующего коэффициента , руб.</t>
  </si>
  <si>
    <t>налоги, в качестве объекта налогообложения по которым признается имущество муниципального учреждения, руб.</t>
  </si>
  <si>
    <t>финансовое обеспечение с учетом корректирующего коэффициента, а также с учетом налогов, в качестве объекта налогообложения по которым признается имущество муниципального учреждения, руб.</t>
  </si>
  <si>
    <t>х</t>
  </si>
  <si>
    <t>областной и местный бюджет</t>
  </si>
  <si>
    <t>финансовое обеспечение по базовому нормативу , руб.</t>
  </si>
  <si>
    <t>базовый норматив затрат на 1-го услугу, руб.</t>
  </si>
  <si>
    <t>за счет средств областного бюджета</t>
  </si>
  <si>
    <t>за счет средств местного бюджета</t>
  </si>
  <si>
    <t>МАДОУ д/с № 68</t>
  </si>
  <si>
    <t>СВОД</t>
  </si>
  <si>
    <t>10</t>
  </si>
  <si>
    <t>кол-во единиц коммун. расходов в год на 1 мун. услугу</t>
  </si>
  <si>
    <t>стоимость в год на 1 мун. услугу, руб.</t>
  </si>
  <si>
    <t>стоимость в год на все мун. услуги, руб.</t>
  </si>
  <si>
    <t>Расшифровка к проекту бюджета на 2019 -2021 год в части местного бюджета</t>
  </si>
  <si>
    <t>КОСГУ 291 "Налоги, пошлины и сборы"</t>
  </si>
  <si>
    <t>Расчет налога на имущество на очередной финансовый год</t>
  </si>
  <si>
    <t>(рублей)</t>
  </si>
  <si>
    <t>Категория основных средств</t>
  </si>
  <si>
    <t xml:space="preserve">Ставка налога, % </t>
  </si>
  <si>
    <t>Начисленная сумма налога в отчетном финансовом году на 01.01.2018</t>
  </si>
  <si>
    <t>Исчисленная сумма налога в текущем финансовом году на 01.07.2018</t>
  </si>
  <si>
    <t>Прогнозируемая сумма налога, подлежащего уплате в очередном финансовом 2019 году</t>
  </si>
  <si>
    <t>Прогнозируемая сумма налога, подлежащего уплате в очередном финансовом 2019 году без налога на движимое имущество</t>
  </si>
  <si>
    <t>остаточная стоимость зданий и сооружений  на 01.01.2018</t>
  </si>
  <si>
    <t>остаточная
стоимость других основных средств на 01.01.2017</t>
  </si>
  <si>
    <t>отчетного финансового года на 01.01.2018</t>
  </si>
  <si>
    <r>
      <t xml:space="preserve">текущего финансового года на </t>
    </r>
    <r>
      <rPr>
        <b/>
        <sz val="12"/>
        <color rgb="FF7030A0"/>
        <rFont val="Times New Roman"/>
        <family val="1"/>
        <charset val="204"/>
      </rPr>
      <t>01.07.2018</t>
    </r>
  </si>
  <si>
    <t>очередного финансового года                            (оценка 2019)</t>
  </si>
  <si>
    <t>МАДОУ д/с№7</t>
  </si>
  <si>
    <t>МБДЛУ д/с №13/38</t>
  </si>
  <si>
    <t>МБДОУ д/с № 62 "Журавушка</t>
  </si>
  <si>
    <t>МБДОУ д/с №64</t>
  </si>
  <si>
    <t>МБДОУ д/с №65 "Буратино"</t>
  </si>
  <si>
    <t>В т.ч. Бюджетные</t>
  </si>
  <si>
    <t>Расчет земельного налога на очередной финансовый год</t>
  </si>
  <si>
    <t>Земельный участок</t>
  </si>
  <si>
    <t>Сумма уплаченного земельного налога, в отчетном финансовом году (в 2017 году)</t>
  </si>
  <si>
    <t>Сумма исчисленного земельного налога, подлежащего уплате, в текущем финансовом году (за 4 квартал 2017 и за 1,2,3 квартал 2018)</t>
  </si>
  <si>
    <t>Сумма исчисленного земельного налога, подлежащего уплате, в очередном финансовом году (в 2019 году)</t>
  </si>
  <si>
    <t>кадастровый номер</t>
  </si>
  <si>
    <t>кадастровая стоимость, руб.</t>
  </si>
  <si>
    <t>ставка налога, %</t>
  </si>
  <si>
    <t>61:58:0005211:79</t>
  </si>
  <si>
    <t>61:58:0002230:12</t>
  </si>
  <si>
    <t>61:58:0005281</t>
  </si>
  <si>
    <t>Всего</t>
  </si>
  <si>
    <t>61:58:0005211:2040</t>
  </si>
  <si>
    <t>61:58:0005281:3233</t>
  </si>
  <si>
    <t>МАДОУ д/с №7 ул. Ломакина 2</t>
  </si>
  <si>
    <t>61:58:0001117:2</t>
  </si>
  <si>
    <t>61:58:0003248:64</t>
  </si>
  <si>
    <t>61:58:0003490:18</t>
  </si>
  <si>
    <t>61:58:0002419:74</t>
  </si>
  <si>
    <t>61:58:0002419:71</t>
  </si>
  <si>
    <t>68:58:0002244:0137</t>
  </si>
  <si>
    <t>61:58:0001077:25</t>
  </si>
  <si>
    <t>61:58:003279:33</t>
  </si>
  <si>
    <t>61:58:0002247:15</t>
  </si>
  <si>
    <t>61:58:0001023:1</t>
  </si>
  <si>
    <t>61:58:0003365:1</t>
  </si>
  <si>
    <t>61 : 58 : 0003186 : 195</t>
  </si>
  <si>
    <t>61:58:0005042:4</t>
  </si>
  <si>
    <t>61:58:0005259:22</t>
  </si>
  <si>
    <t>61:58:0005274:2638</t>
  </si>
  <si>
    <t>61:58:0005034:60</t>
  </si>
  <si>
    <t>61:58:0004383:1</t>
  </si>
  <si>
    <t>модуль</t>
  </si>
  <si>
    <t>61:58:000416934</t>
  </si>
  <si>
    <t>61:58:0002009:41</t>
  </si>
  <si>
    <t>61:58:0003490:19</t>
  </si>
  <si>
    <t>61:58:0003490:21</t>
  </si>
  <si>
    <t>61:58:0003490:17</t>
  </si>
  <si>
    <t>61:58:0003490:20</t>
  </si>
  <si>
    <t>61:58:0002248:40</t>
  </si>
  <si>
    <t>61:58:0003480:2</t>
  </si>
  <si>
    <t>61:58:0003438:13</t>
  </si>
  <si>
    <t>61:58:0004445:2</t>
  </si>
  <si>
    <t>61:58:0003438:2</t>
  </si>
  <si>
    <t>61:58:0005229:2</t>
  </si>
  <si>
    <t>61:58:0005057:2</t>
  </si>
  <si>
    <t>61:58:02046:0004</t>
  </si>
  <si>
    <t>61/001/17-1686663</t>
  </si>
  <si>
    <t>61:58:0003277:21</t>
  </si>
  <si>
    <t>61:58:0002269:0010</t>
  </si>
  <si>
    <t>МАДОУ д/с №68</t>
  </si>
  <si>
    <t>61:58:0001052:4</t>
  </si>
  <si>
    <t>61:58:0003420:2</t>
  </si>
  <si>
    <t>61:58:0003278:3</t>
  </si>
  <si>
    <t>61:58:0003484:25</t>
  </si>
  <si>
    <t>61:58:0003277:22</t>
  </si>
  <si>
    <t>61:58:0002285:0012</t>
  </si>
  <si>
    <t>61:58:0005042:24</t>
  </si>
  <si>
    <t>60:48:003425:3</t>
  </si>
  <si>
    <t>61:58:0003424:9</t>
  </si>
  <si>
    <t>61:58:0002009:6</t>
  </si>
  <si>
    <t>61:58:0004291:27</t>
  </si>
  <si>
    <t>61:58:0003338:8:9</t>
  </si>
  <si>
    <t xml:space="preserve">МБДОУ д/с № 94 </t>
  </si>
  <si>
    <t>61:58:0001033:6</t>
  </si>
  <si>
    <t>61:58:0005272:3</t>
  </si>
  <si>
    <t>МБДОУ д/с №97</t>
  </si>
  <si>
    <t>61:58:0004329:1</t>
  </si>
  <si>
    <t>61:58:05272:0001</t>
  </si>
  <si>
    <t>61:58:0005270:507</t>
  </si>
  <si>
    <t>61:58:0005281:439</t>
  </si>
  <si>
    <t>61:58:0005138</t>
  </si>
  <si>
    <t>Расчет дотации</t>
  </si>
  <si>
    <t>в 2018 году из ФОТ разница МРОТ (11163-7800=3363руб.) + 4% с 01.01.2018</t>
  </si>
  <si>
    <t>в 2019 году из ФОТ разница МРОТ (11280-11163=117руб.) + 4,3% с 01.10.2018</t>
  </si>
  <si>
    <t>наименование учреждения</t>
  </si>
  <si>
    <t>Всего в год ст.211 по мрот 7800 (до 01.01.2018) и без 4% с 01.01.2018, руб.</t>
  </si>
  <si>
    <t>Всего в год ст.211 по мрот 9489 с 01.01.2018 и 11163 с 01.05.2018 и с увеличением окладов на 4% с 01.01.2018 (по среднему = 10105), руб.</t>
  </si>
  <si>
    <t>Всего в год ст.211 по мрот 11163 и без 4,3%, руб.</t>
  </si>
  <si>
    <t>Всего в год ст.211 по мрот 11280 и с увеличением окладов на 4,3% с 01.10.2018 (1,075%), руб.</t>
  </si>
  <si>
    <t>Всего в год ст.211, руб.</t>
  </si>
  <si>
    <t>Всего в год ст.213 начисления на зарплату, руб.</t>
  </si>
  <si>
    <t>ВСЕГО 211+213 в год</t>
  </si>
  <si>
    <t>ВСЕГО потребность на увеличение зпл в 2018-2019 годах  211+213 в год, руб.</t>
  </si>
  <si>
    <t>ВСЕГО снятие из проекта на дотацию 211+213 в год, руб.</t>
  </si>
  <si>
    <t>ВСЕГО снятие из проекта на дотацию 211+213 в год, тыс.руб.</t>
  </si>
  <si>
    <t>ВСЕГО дополнительно во 2 чтение проекта на дотацию 211+213 в год, тыс.руб.</t>
  </si>
  <si>
    <t>в т.ч. 211</t>
  </si>
  <si>
    <t>в т.ч. 213</t>
  </si>
  <si>
    <t>6=п.3-п.2</t>
  </si>
  <si>
    <t>7=п.6*0,302</t>
  </si>
  <si>
    <t>8=п.6+п.7</t>
  </si>
  <si>
    <t>9=п.5-п.4</t>
  </si>
  <si>
    <t>10=п.9*0,302</t>
  </si>
  <si>
    <t>11=п.9+п.10</t>
  </si>
  <si>
    <t>12=п.8+п.11</t>
  </si>
  <si>
    <t>допобразование</t>
  </si>
  <si>
    <t>МАУ ДО ДДТ</t>
  </si>
  <si>
    <t>СЮН</t>
  </si>
  <si>
    <t>МБУ ДО ЦТТ</t>
  </si>
  <si>
    <t>МБУ ДО ЦВР</t>
  </si>
  <si>
    <t>МБУ ДО СЮТур</t>
  </si>
  <si>
    <t>МБУ "ЦМППС"</t>
  </si>
  <si>
    <t>сады</t>
  </si>
  <si>
    <t>МБДОУ Д/С № 52</t>
  </si>
  <si>
    <t>МБДОУ д/с 93</t>
  </si>
  <si>
    <t>МБДОУ д/с №100</t>
  </si>
  <si>
    <t>МБДОУ д/с №102</t>
  </si>
  <si>
    <t>школы 07 02</t>
  </si>
  <si>
    <t>МАОУ гимназия имени А.П. Чехова</t>
  </si>
  <si>
    <t>МОБУ СОШ № 3 им. Ю.А.Гагарина</t>
  </si>
  <si>
    <t>МАОУ лицей № 4 (ТМОЛ)</t>
  </si>
  <si>
    <t>МОБУ СОШ № 5</t>
  </si>
  <si>
    <t>МОБУ СОШ № 6</t>
  </si>
  <si>
    <t>МОБУ лицей №7</t>
  </si>
  <si>
    <t>МОБУ СОШ № 8 им.А.Г.Ломакина</t>
  </si>
  <si>
    <t>МОБУ СОШ № 9 с углубленным изучением английского языка</t>
  </si>
  <si>
    <t>МАОУ СОШ № 10</t>
  </si>
  <si>
    <t>МАОУ СОШ № 12 дошкольна группа</t>
  </si>
  <si>
    <t>МАОУ гимназия "Мариинская"</t>
  </si>
  <si>
    <t>МОБУ СОШ №16</t>
  </si>
  <si>
    <t>МОБУ СОШ № 20</t>
  </si>
  <si>
    <t>МОБУ СОШ № 21</t>
  </si>
  <si>
    <t>МАОУСОШ№22</t>
  </si>
  <si>
    <t>МОБУ СОШ № 23</t>
  </si>
  <si>
    <t>МОБУ СОШ № 24</t>
  </si>
  <si>
    <t>МАОУ СОШ № 25/11</t>
  </si>
  <si>
    <t>МОБУ СОШ № 26</t>
  </si>
  <si>
    <t>МАОУ СОШ № 27</t>
  </si>
  <si>
    <t>МАОУ лицей № 28</t>
  </si>
  <si>
    <t>МОБУ СОШ № 30</t>
  </si>
  <si>
    <t>МОБУ СОШ № 31</t>
  </si>
  <si>
    <t>МОБУ СОШ № 32</t>
  </si>
  <si>
    <t>МОБУ лицей № 33</t>
  </si>
  <si>
    <t>МОБУ СОШ №34</t>
  </si>
  <si>
    <t>МОБУ СОШ № 35 -Дошкольная ступень</t>
  </si>
  <si>
    <t>МАОУ СОШ № 37</t>
  </si>
  <si>
    <t>МОБУ СОШ № 38</t>
  </si>
  <si>
    <t>Итого общее 07 02</t>
  </si>
  <si>
    <t>школа 35</t>
  </si>
  <si>
    <t>школа 12</t>
  </si>
  <si>
    <t>СВОД 07 01</t>
  </si>
  <si>
    <t>округление, руб.</t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</si>
  <si>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FF0000"/>
        <rFont val="Times New Roman"/>
        <family val="1"/>
        <charset val="204"/>
      </rPr>
      <t>на 4,3% с 01.10. 2019 = 1+ 4,3/ 100 = 1,0043</t>
    </r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</si>
  <si>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FF0000"/>
        <rFont val="Times New Roman"/>
        <family val="1"/>
        <charset val="204"/>
      </rPr>
      <t>на 4,3% с 01.10. 2019 = 1+ 4,3/ 100/ 12* 3 = 1,01075</t>
    </r>
  </si>
  <si>
    <r>
      <t xml:space="preserve">Размер ставки заработной платы 3 разряда  в месяц с учетом индексации </t>
    </r>
    <r>
      <rPr>
        <sz val="9"/>
        <color rgb="FFFF0000"/>
        <rFont val="Times New Roman"/>
        <family val="1"/>
        <charset val="204"/>
      </rPr>
      <t>4% с 01.01.2018</t>
    </r>
  </si>
  <si>
    <t>Приложение № 2/3</t>
  </si>
  <si>
    <t>Приложение № 2/4</t>
  </si>
  <si>
    <t>от 29.12.2018 №1672</t>
  </si>
  <si>
    <t>Исп.Воронина О.Ю.</t>
  </si>
  <si>
    <t>Итого школы дошкольное 07 01</t>
  </si>
  <si>
    <t>Приложение 2.1</t>
  </si>
</sst>
</file>

<file path=xl/styles.xml><?xml version="1.0" encoding="utf-8"?>
<styleSheet xmlns="http://schemas.openxmlformats.org/spreadsheetml/2006/main">
  <numFmts count="15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#,##0.000"/>
    <numFmt numFmtId="167" formatCode="#,##0.0"/>
    <numFmt numFmtId="168" formatCode="0.00000"/>
    <numFmt numFmtId="169" formatCode="0.0"/>
    <numFmt numFmtId="170" formatCode="0.000000"/>
    <numFmt numFmtId="171" formatCode="#,##0.00_ ;[Red]\-#,##0.00\ "/>
    <numFmt numFmtId="172" formatCode="#,##0.0000000000"/>
    <numFmt numFmtId="173" formatCode="[$-419]General"/>
    <numFmt numFmtId="174" formatCode="_-* #,##0_р_._-;\-* #,##0_р_._-;_-* &quot;-&quot;_р_._-;_-@_-"/>
    <numFmt numFmtId="175" formatCode="#,##0.00000"/>
    <numFmt numFmtId="176" formatCode="0.00000000"/>
    <numFmt numFmtId="177" formatCode="#,##0.0_ ;[Red]\-#,##0.0\ "/>
    <numFmt numFmtId="178" formatCode="#,##0.00;[Red]\-#,##0.00"/>
  </numFmts>
  <fonts count="14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9"/>
      <color rgb="FF0070C0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2"/>
      <color rgb="FF0070C0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9"/>
      <color theme="1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10"/>
      <name val="Arial Cyr"/>
      <family val="2"/>
      <charset val="204"/>
    </font>
    <font>
      <b/>
      <sz val="9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rgb="FF0070C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8"/>
      <color rgb="FFC0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sz val="9"/>
      <name val="Arial Cyr"/>
      <charset val="204"/>
    </font>
    <font>
      <sz val="7"/>
      <color theme="1"/>
      <name val="Calibri"/>
      <family val="2"/>
      <charset val="204"/>
      <scheme val="minor"/>
    </font>
    <font>
      <b/>
      <sz val="8"/>
      <color rgb="FF0070C0"/>
      <name val="Calibri"/>
      <family val="2"/>
      <charset val="204"/>
      <scheme val="minor"/>
    </font>
    <font>
      <b/>
      <sz val="8"/>
      <color rgb="FFC00000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rgb="FF7030A0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1"/>
      <color theme="1"/>
      <name val="Times New Roman"/>
      <family val="1"/>
      <charset val="204"/>
    </font>
    <font>
      <sz val="8"/>
      <color rgb="FF7030A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8"/>
      <name val="Times New Roman"/>
      <family val="1"/>
      <charset val="204"/>
    </font>
    <font>
      <sz val="9"/>
      <color rgb="FFC00000"/>
      <name val="Times New Roman"/>
      <family val="1"/>
      <charset val="204"/>
    </font>
    <font>
      <sz val="9"/>
      <color rgb="FFFF0000"/>
      <name val="Calibri"/>
      <family val="2"/>
      <charset val="204"/>
      <scheme val="minor"/>
    </font>
    <font>
      <i/>
      <sz val="9"/>
      <color rgb="FFC00000"/>
      <name val="Calibri"/>
      <family val="2"/>
      <charset val="204"/>
      <scheme val="minor"/>
    </font>
    <font>
      <i/>
      <sz val="11"/>
      <color rgb="FFC00000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charset val="1"/>
    </font>
    <font>
      <b/>
      <sz val="11"/>
      <color theme="1"/>
      <name val="Times New Roman"/>
      <family val="1"/>
      <charset val="204"/>
    </font>
    <font>
      <b/>
      <sz val="12"/>
      <color rgb="FF0070C0"/>
      <name val="Times New Roman"/>
      <family val="1"/>
      <charset val="204"/>
    </font>
    <font>
      <i/>
      <sz val="8"/>
      <color rgb="FFC0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rgb="FFC00000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sz val="11"/>
      <color rgb="FF0070C0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rgb="FFC00000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b/>
      <i/>
      <sz val="9"/>
      <color rgb="FFC00000"/>
      <name val="Calibri"/>
      <family val="2"/>
      <charset val="204"/>
      <scheme val="minor"/>
    </font>
    <font>
      <b/>
      <i/>
      <sz val="11"/>
      <color rgb="FFC00000"/>
      <name val="Calibri"/>
      <family val="2"/>
      <charset val="204"/>
      <scheme val="minor"/>
    </font>
    <font>
      <sz val="14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Calibri"/>
      <family val="2"/>
      <charset val="204"/>
    </font>
    <font>
      <sz val="12"/>
      <color indexed="8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rgb="FF0070C0"/>
      <name val="Times New Roman"/>
      <family val="1"/>
      <charset val="204"/>
    </font>
    <font>
      <sz val="14"/>
      <color theme="4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4"/>
      <color rgb="FF0070C0"/>
      <name val="Times New Roman"/>
      <family val="1"/>
      <charset val="204"/>
    </font>
    <font>
      <b/>
      <i/>
      <sz val="12"/>
      <color rgb="FFC00000"/>
      <name val="Times New Roman"/>
      <family val="1"/>
      <charset val="204"/>
    </font>
    <font>
      <i/>
      <sz val="12"/>
      <color rgb="FFC00000"/>
      <name val="Times New Roman"/>
      <family val="1"/>
      <charset val="204"/>
    </font>
    <font>
      <sz val="11"/>
      <color rgb="FFC00000"/>
      <name val="Calibri"/>
      <family val="2"/>
      <charset val="204"/>
      <scheme val="minor"/>
    </font>
    <font>
      <sz val="11"/>
      <color rgb="FF00B050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1"/>
      <color rgb="FF7030A0"/>
      <name val="Calibri"/>
      <family val="2"/>
      <charset val="204"/>
      <scheme val="minor"/>
    </font>
    <font>
      <sz val="11"/>
      <color indexed="30"/>
      <name val="Calibri"/>
      <family val="2"/>
      <charset val="204"/>
    </font>
    <font>
      <i/>
      <sz val="11"/>
      <color theme="1"/>
      <name val="Calibri"/>
      <family val="2"/>
      <charset val="204"/>
      <scheme val="minor"/>
    </font>
    <font>
      <i/>
      <sz val="11"/>
      <color rgb="FF0070C0"/>
      <name val="Calibri"/>
      <family val="2"/>
      <charset val="204"/>
      <scheme val="minor"/>
    </font>
    <font>
      <sz val="10"/>
      <color rgb="FF00B050"/>
      <name val="Calibri"/>
      <family val="2"/>
      <charset val="204"/>
      <scheme val="minor"/>
    </font>
    <font>
      <b/>
      <sz val="8"/>
      <name val="Times New Roman"/>
      <family val="1"/>
      <charset val="204"/>
    </font>
    <font>
      <sz val="8"/>
      <color rgb="FFFF000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charset val="204"/>
    </font>
    <font>
      <i/>
      <sz val="11"/>
      <color rgb="FF7F7F7F"/>
      <name val="Calibri"/>
      <family val="2"/>
      <charset val="204"/>
    </font>
    <font>
      <sz val="12"/>
      <color indexed="30"/>
      <name val="Times New Roman"/>
      <family val="1"/>
      <charset val="204"/>
    </font>
    <font>
      <sz val="11"/>
      <color theme="1"/>
      <name val="Calibri"/>
      <family val="2"/>
    </font>
    <font>
      <b/>
      <sz val="10"/>
      <color rgb="FFC00000"/>
      <name val="Calibri"/>
      <family val="2"/>
      <charset val="204"/>
      <scheme val="minor"/>
    </font>
    <font>
      <sz val="9"/>
      <name val="Arial"/>
      <family val="2"/>
      <charset val="204"/>
    </font>
    <font>
      <b/>
      <u/>
      <sz val="12"/>
      <name val="Times New Roman"/>
      <family val="1"/>
      <charset val="204"/>
    </font>
    <font>
      <sz val="7"/>
      <name val="Arial"/>
      <family val="2"/>
      <charset val="204"/>
    </font>
    <font>
      <sz val="12"/>
      <color rgb="FF7030A0"/>
      <name val="Times New Roman"/>
      <family val="1"/>
      <charset val="204"/>
    </font>
    <font>
      <b/>
      <sz val="12"/>
      <color rgb="FF7030A0"/>
      <name val="Times New Roman"/>
      <family val="1"/>
      <charset val="204"/>
    </font>
    <font>
      <b/>
      <sz val="10"/>
      <color rgb="FF0070C0"/>
      <name val="Calibri"/>
      <family val="2"/>
      <charset val="204"/>
    </font>
    <font>
      <sz val="8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2"/>
      <color indexed="21"/>
      <name val="Arial"/>
      <family val="2"/>
    </font>
    <font>
      <sz val="8"/>
      <color theme="1"/>
      <name val="Calibri"/>
      <family val="2"/>
      <charset val="204"/>
    </font>
    <font>
      <sz val="11"/>
      <name val="Calibri"/>
      <family val="2"/>
      <charset val="204"/>
    </font>
    <font>
      <sz val="11"/>
      <color rgb="FF0070C0"/>
      <name val="Calibri"/>
      <family val="2"/>
      <charset val="204"/>
    </font>
    <font>
      <b/>
      <sz val="10"/>
      <name val="Calibri"/>
      <family val="2"/>
      <charset val="204"/>
      <scheme val="minor"/>
    </font>
    <font>
      <b/>
      <sz val="11"/>
      <color theme="1"/>
      <name val="Calibri"/>
      <family val="2"/>
      <charset val="204"/>
    </font>
    <font>
      <sz val="9"/>
      <color rgb="FFFF0000"/>
      <name val="Times New Roman"/>
      <family val="1"/>
      <charset val="204"/>
    </font>
    <font>
      <b/>
      <i/>
      <sz val="9"/>
      <name val="Calibri"/>
      <family val="2"/>
      <charset val="204"/>
      <scheme val="minor"/>
    </font>
  </fonts>
  <fills count="6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5F99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rgb="FFFFCC00"/>
      </patternFill>
    </fill>
    <fill>
      <patternFill patternType="solid">
        <fgColor rgb="FFFFFF00"/>
        <bgColor rgb="FFFFF200"/>
      </patternFill>
    </fill>
    <fill>
      <patternFill patternType="solid">
        <fgColor rgb="FFFEDAF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D5FBF1"/>
        <bgColor indexed="64"/>
      </patternFill>
    </fill>
    <fill>
      <patternFill patternType="solid">
        <fgColor theme="8" tint="0.59999389629810485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15">
    <xf numFmtId="0" fontId="0" fillId="0" borderId="0"/>
    <xf numFmtId="0" fontId="4" fillId="0" borderId="0"/>
    <xf numFmtId="0" fontId="5" fillId="0" borderId="0"/>
    <xf numFmtId="0" fontId="6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4" fillId="12" borderId="14" applyNumberFormat="0" applyAlignment="0" applyProtection="0"/>
    <xf numFmtId="0" fontId="14" fillId="12" borderId="14" applyNumberFormat="0" applyAlignment="0" applyProtection="0"/>
    <xf numFmtId="0" fontId="14" fillId="12" borderId="14" applyNumberFormat="0" applyAlignment="0" applyProtection="0"/>
    <xf numFmtId="0" fontId="14" fillId="12" borderId="14" applyNumberFormat="0" applyAlignment="0" applyProtection="0"/>
    <xf numFmtId="0" fontId="14" fillId="12" borderId="14" applyNumberFormat="0" applyAlignment="0" applyProtection="0"/>
    <xf numFmtId="0" fontId="14" fillId="12" borderId="14" applyNumberFormat="0" applyAlignment="0" applyProtection="0"/>
    <xf numFmtId="0" fontId="14" fillId="12" borderId="14" applyNumberFormat="0" applyAlignment="0" applyProtection="0"/>
    <xf numFmtId="0" fontId="14" fillId="12" borderId="14" applyNumberFormat="0" applyAlignment="0" applyProtection="0"/>
    <xf numFmtId="0" fontId="14" fillId="12" borderId="14" applyNumberFormat="0" applyAlignment="0" applyProtection="0"/>
    <xf numFmtId="0" fontId="15" fillId="25" borderId="15" applyNumberFormat="0" applyAlignment="0" applyProtection="0"/>
    <xf numFmtId="0" fontId="15" fillId="25" borderId="15" applyNumberFormat="0" applyAlignment="0" applyProtection="0"/>
    <xf numFmtId="0" fontId="15" fillId="25" borderId="15" applyNumberFormat="0" applyAlignment="0" applyProtection="0"/>
    <xf numFmtId="0" fontId="15" fillId="25" borderId="15" applyNumberFormat="0" applyAlignment="0" applyProtection="0"/>
    <xf numFmtId="0" fontId="15" fillId="25" borderId="15" applyNumberFormat="0" applyAlignment="0" applyProtection="0"/>
    <xf numFmtId="0" fontId="15" fillId="25" borderId="15" applyNumberFormat="0" applyAlignment="0" applyProtection="0"/>
    <xf numFmtId="0" fontId="15" fillId="25" borderId="15" applyNumberFormat="0" applyAlignment="0" applyProtection="0"/>
    <xf numFmtId="0" fontId="15" fillId="25" borderId="15" applyNumberFormat="0" applyAlignment="0" applyProtection="0"/>
    <xf numFmtId="0" fontId="15" fillId="25" borderId="15" applyNumberFormat="0" applyAlignment="0" applyProtection="0"/>
    <xf numFmtId="0" fontId="16" fillId="25" borderId="14" applyNumberFormat="0" applyAlignment="0" applyProtection="0"/>
    <xf numFmtId="0" fontId="16" fillId="25" borderId="14" applyNumberFormat="0" applyAlignment="0" applyProtection="0"/>
    <xf numFmtId="0" fontId="16" fillId="25" borderId="14" applyNumberFormat="0" applyAlignment="0" applyProtection="0"/>
    <xf numFmtId="0" fontId="16" fillId="25" borderId="14" applyNumberFormat="0" applyAlignment="0" applyProtection="0"/>
    <xf numFmtId="0" fontId="16" fillId="25" borderId="14" applyNumberFormat="0" applyAlignment="0" applyProtection="0"/>
    <xf numFmtId="0" fontId="16" fillId="25" borderId="14" applyNumberFormat="0" applyAlignment="0" applyProtection="0"/>
    <xf numFmtId="0" fontId="16" fillId="25" borderId="14" applyNumberFormat="0" applyAlignment="0" applyProtection="0"/>
    <xf numFmtId="0" fontId="16" fillId="25" borderId="14" applyNumberFormat="0" applyAlignment="0" applyProtection="0"/>
    <xf numFmtId="0" fontId="16" fillId="25" borderId="14" applyNumberFormat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8" fillId="0" borderId="17" applyNumberFormat="0" applyFill="0" applyAlignment="0" applyProtection="0"/>
    <xf numFmtId="0" fontId="18" fillId="0" borderId="17" applyNumberFormat="0" applyFill="0" applyAlignment="0" applyProtection="0"/>
    <xf numFmtId="0" fontId="18" fillId="0" borderId="17" applyNumberFormat="0" applyFill="0" applyAlignment="0" applyProtection="0"/>
    <xf numFmtId="0" fontId="18" fillId="0" borderId="17" applyNumberFormat="0" applyFill="0" applyAlignment="0" applyProtection="0"/>
    <xf numFmtId="0" fontId="18" fillId="0" borderId="17" applyNumberFormat="0" applyFill="0" applyAlignment="0" applyProtection="0"/>
    <xf numFmtId="0" fontId="18" fillId="0" borderId="17" applyNumberFormat="0" applyFill="0" applyAlignment="0" applyProtection="0"/>
    <xf numFmtId="0" fontId="18" fillId="0" borderId="17" applyNumberFormat="0" applyFill="0" applyAlignment="0" applyProtection="0"/>
    <xf numFmtId="0" fontId="18" fillId="0" borderId="17" applyNumberFormat="0" applyFill="0" applyAlignment="0" applyProtection="0"/>
    <xf numFmtId="0" fontId="18" fillId="0" borderId="17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9" applyNumberFormat="0" applyFill="0" applyAlignment="0" applyProtection="0"/>
    <xf numFmtId="0" fontId="20" fillId="0" borderId="19" applyNumberFormat="0" applyFill="0" applyAlignment="0" applyProtection="0"/>
    <xf numFmtId="0" fontId="20" fillId="0" borderId="19" applyNumberFormat="0" applyFill="0" applyAlignment="0" applyProtection="0"/>
    <xf numFmtId="0" fontId="20" fillId="0" borderId="19" applyNumberFormat="0" applyFill="0" applyAlignment="0" applyProtection="0"/>
    <xf numFmtId="0" fontId="20" fillId="0" borderId="19" applyNumberFormat="0" applyFill="0" applyAlignment="0" applyProtection="0"/>
    <xf numFmtId="0" fontId="20" fillId="0" borderId="19" applyNumberFormat="0" applyFill="0" applyAlignment="0" applyProtection="0"/>
    <xf numFmtId="0" fontId="20" fillId="0" borderId="19" applyNumberFormat="0" applyFill="0" applyAlignment="0" applyProtection="0"/>
    <xf numFmtId="0" fontId="20" fillId="0" borderId="19" applyNumberFormat="0" applyFill="0" applyAlignment="0" applyProtection="0"/>
    <xf numFmtId="0" fontId="20" fillId="0" borderId="19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1" fillId="0" borderId="0"/>
    <xf numFmtId="0" fontId="5" fillId="0" borderId="0"/>
    <xf numFmtId="0" fontId="30" fillId="0" borderId="0"/>
    <xf numFmtId="0" fontId="30" fillId="0" borderId="0"/>
    <xf numFmtId="0" fontId="31" fillId="0" borderId="0"/>
    <xf numFmtId="0" fontId="39" fillId="0" borderId="0"/>
    <xf numFmtId="0" fontId="5" fillId="0" borderId="0"/>
    <xf numFmtId="0" fontId="5" fillId="0" borderId="0"/>
    <xf numFmtId="0" fontId="30" fillId="0" borderId="0"/>
    <xf numFmtId="0" fontId="3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8" fillId="0" borderId="0">
      <alignment vertical="top"/>
    </xf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9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0" fillId="0" borderId="0"/>
    <xf numFmtId="0" fontId="4" fillId="0" borderId="0"/>
    <xf numFmtId="0" fontId="4" fillId="0" borderId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64" fontId="4" fillId="0" borderId="0" applyFont="0" applyFill="0" applyBorder="0" applyAlignment="0" applyProtection="0"/>
    <xf numFmtId="0" fontId="5" fillId="0" borderId="0">
      <alignment vertical="top"/>
    </xf>
    <xf numFmtId="173" fontId="64" fillId="0" borderId="0"/>
    <xf numFmtId="0" fontId="65" fillId="0" borderId="0"/>
    <xf numFmtId="0" fontId="6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121" fillId="0" borderId="0"/>
    <xf numFmtId="0" fontId="12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24" fillId="0" borderId="0"/>
    <xf numFmtId="171" fontId="6" fillId="0" borderId="0" applyFont="0" applyFill="0" applyBorder="0" applyAlignment="0" applyProtection="0"/>
    <xf numFmtId="0" fontId="132" fillId="0" borderId="0"/>
    <xf numFmtId="0" fontId="121" fillId="0" borderId="0"/>
    <xf numFmtId="165" fontId="121" fillId="0" borderId="0" applyFont="0" applyFill="0" applyBorder="0" applyAlignment="0" applyProtection="0"/>
  </cellStyleXfs>
  <cellXfs count="1122">
    <xf numFmtId="0" fontId="0" fillId="0" borderId="0" xfId="0"/>
    <xf numFmtId="0" fontId="0" fillId="0" borderId="0" xfId="0" applyAlignment="1">
      <alignment vertical="top"/>
    </xf>
    <xf numFmtId="0" fontId="3" fillId="0" borderId="5" xfId="0" applyFont="1" applyBorder="1" applyAlignment="1">
      <alignment horizontal="center" vertical="top" wrapText="1"/>
    </xf>
    <xf numFmtId="0" fontId="2" fillId="2" borderId="5" xfId="0" applyFont="1" applyFill="1" applyBorder="1" applyAlignment="1">
      <alignment horizontal="center" vertical="top" wrapText="1"/>
    </xf>
    <xf numFmtId="0" fontId="3" fillId="0" borderId="5" xfId="0" applyFont="1" applyBorder="1" applyAlignment="1">
      <alignment vertical="top" wrapText="1"/>
    </xf>
    <xf numFmtId="49" fontId="3" fillId="0" borderId="5" xfId="0" applyNumberFormat="1" applyFont="1" applyBorder="1" applyAlignment="1">
      <alignment vertical="top" wrapText="1"/>
    </xf>
    <xf numFmtId="49" fontId="3" fillId="4" borderId="5" xfId="0" applyNumberFormat="1" applyFont="1" applyFill="1" applyBorder="1" applyAlignment="1">
      <alignment vertical="top" wrapText="1"/>
    </xf>
    <xf numFmtId="0" fontId="3" fillId="4" borderId="5" xfId="0" applyFont="1" applyFill="1" applyBorder="1" applyAlignment="1">
      <alignment vertical="top" wrapText="1"/>
    </xf>
    <xf numFmtId="3" fontId="3" fillId="4" borderId="5" xfId="0" applyNumberFormat="1" applyFont="1" applyFill="1" applyBorder="1" applyAlignment="1">
      <alignment vertical="top" wrapText="1"/>
    </xf>
    <xf numFmtId="0" fontId="2" fillId="0" borderId="0" xfId="0" applyFont="1" applyAlignment="1">
      <alignment vertical="top" wrapText="1"/>
    </xf>
    <xf numFmtId="0" fontId="10" fillId="0" borderId="5" xfId="0" applyFont="1" applyBorder="1" applyAlignment="1">
      <alignment vertical="top"/>
    </xf>
    <xf numFmtId="0" fontId="3" fillId="0" borderId="5" xfId="0" applyFont="1" applyFill="1" applyBorder="1" applyAlignment="1">
      <alignment vertical="top" wrapText="1"/>
    </xf>
    <xf numFmtId="0" fontId="3" fillId="0" borderId="5" xfId="0" applyFont="1" applyFill="1" applyBorder="1" applyAlignment="1">
      <alignment horizontal="center" vertical="top" wrapText="1"/>
    </xf>
    <xf numFmtId="0" fontId="32" fillId="0" borderId="5" xfId="0" applyFont="1" applyBorder="1" applyAlignment="1">
      <alignment vertical="top" wrapText="1"/>
    </xf>
    <xf numFmtId="49" fontId="32" fillId="4" borderId="5" xfId="0" applyNumberFormat="1" applyFont="1" applyFill="1" applyBorder="1" applyAlignment="1">
      <alignment vertical="top" wrapText="1"/>
    </xf>
    <xf numFmtId="0" fontId="32" fillId="4" borderId="5" xfId="0" applyFont="1" applyFill="1" applyBorder="1" applyAlignment="1">
      <alignment vertical="top" wrapText="1"/>
    </xf>
    <xf numFmtId="49" fontId="32" fillId="0" borderId="5" xfId="0" applyNumberFormat="1" applyFont="1" applyBorder="1" applyAlignment="1">
      <alignment vertical="top" wrapText="1"/>
    </xf>
    <xf numFmtId="3" fontId="7" fillId="0" borderId="5" xfId="0" applyNumberFormat="1" applyFont="1" applyBorder="1" applyAlignment="1">
      <alignment vertical="top" wrapText="1"/>
    </xf>
    <xf numFmtId="0" fontId="2" fillId="0" borderId="5" xfId="0" applyFont="1" applyBorder="1" applyAlignment="1">
      <alignment vertical="top"/>
    </xf>
    <xf numFmtId="0" fontId="2" fillId="0" borderId="5" xfId="0" applyFont="1" applyBorder="1" applyAlignment="1">
      <alignment vertical="top" wrapText="1"/>
    </xf>
    <xf numFmtId="1" fontId="2" fillId="0" borderId="5" xfId="0" applyNumberFormat="1" applyFont="1" applyBorder="1" applyAlignment="1">
      <alignment vertical="top"/>
    </xf>
    <xf numFmtId="168" fontId="34" fillId="0" borderId="5" xfId="0" applyNumberFormat="1" applyFont="1" applyBorder="1" applyAlignment="1">
      <alignment vertical="top"/>
    </xf>
    <xf numFmtId="4" fontId="34" fillId="0" borderId="5" xfId="0" applyNumberFormat="1" applyFont="1" applyBorder="1" applyAlignment="1">
      <alignment vertical="top"/>
    </xf>
    <xf numFmtId="1" fontId="36" fillId="0" borderId="5" xfId="0" applyNumberFormat="1" applyFont="1" applyBorder="1" applyAlignment="1">
      <alignment vertical="top"/>
    </xf>
    <xf numFmtId="1" fontId="37" fillId="0" borderId="5" xfId="0" applyNumberFormat="1" applyFont="1" applyBorder="1" applyAlignment="1">
      <alignment vertical="top"/>
    </xf>
    <xf numFmtId="0" fontId="2" fillId="0" borderId="5" xfId="0" applyFont="1" applyFill="1" applyBorder="1" applyAlignment="1">
      <alignment vertical="top" wrapText="1"/>
    </xf>
    <xf numFmtId="0" fontId="2" fillId="0" borderId="5" xfId="0" applyFont="1" applyFill="1" applyBorder="1" applyAlignment="1">
      <alignment vertical="top"/>
    </xf>
    <xf numFmtId="1" fontId="2" fillId="0" borderId="5" xfId="0" applyNumberFormat="1" applyFont="1" applyFill="1" applyBorder="1" applyAlignment="1">
      <alignment vertical="top"/>
    </xf>
    <xf numFmtId="168" fontId="34" fillId="0" borderId="5" xfId="0" applyNumberFormat="1" applyFont="1" applyFill="1" applyBorder="1" applyAlignment="1">
      <alignment vertical="top"/>
    </xf>
    <xf numFmtId="4" fontId="34" fillId="0" borderId="5" xfId="0" applyNumberFormat="1" applyFont="1" applyFill="1" applyBorder="1" applyAlignment="1">
      <alignment vertical="top"/>
    </xf>
    <xf numFmtId="169" fontId="2" fillId="0" borderId="5" xfId="0" applyNumberFormat="1" applyFont="1" applyBorder="1" applyAlignment="1">
      <alignment vertical="top"/>
    </xf>
    <xf numFmtId="4" fontId="2" fillId="0" borderId="5" xfId="0" applyNumberFormat="1" applyFont="1" applyBorder="1" applyAlignment="1">
      <alignment vertical="top"/>
    </xf>
    <xf numFmtId="0" fontId="0" fillId="0" borderId="5" xfId="0" applyFont="1" applyBorder="1" applyAlignment="1">
      <alignment horizontal="center" vertical="top" wrapText="1"/>
    </xf>
    <xf numFmtId="1" fontId="2" fillId="3" borderId="5" xfId="0" applyNumberFormat="1" applyFont="1" applyFill="1" applyBorder="1" applyAlignment="1">
      <alignment vertical="top"/>
    </xf>
    <xf numFmtId="0" fontId="2" fillId="0" borderId="3" xfId="0" applyFont="1" applyBorder="1" applyAlignment="1">
      <alignment vertical="top" wrapText="1"/>
    </xf>
    <xf numFmtId="0" fontId="40" fillId="0" borderId="5" xfId="0" applyFont="1" applyBorder="1" applyAlignment="1">
      <alignment horizontal="center" vertical="top" wrapText="1"/>
    </xf>
    <xf numFmtId="0" fontId="33" fillId="0" borderId="5" xfId="0" applyFont="1" applyBorder="1" applyAlignment="1">
      <alignment vertical="top" wrapText="1"/>
    </xf>
    <xf numFmtId="0" fontId="33" fillId="0" borderId="5" xfId="0" applyFont="1" applyBorder="1" applyAlignment="1">
      <alignment vertical="top"/>
    </xf>
    <xf numFmtId="1" fontId="33" fillId="0" borderId="5" xfId="0" applyNumberFormat="1" applyFont="1" applyBorder="1" applyAlignment="1">
      <alignment vertical="top"/>
    </xf>
    <xf numFmtId="168" fontId="41" fillId="0" borderId="5" xfId="0" applyNumberFormat="1" applyFont="1" applyBorder="1" applyAlignment="1">
      <alignment vertical="top"/>
    </xf>
    <xf numFmtId="4" fontId="41" fillId="0" borderId="5" xfId="0" applyNumberFormat="1" applyFont="1" applyBorder="1" applyAlignment="1">
      <alignment vertical="top"/>
    </xf>
    <xf numFmtId="4" fontId="42" fillId="0" borderId="5" xfId="0" applyNumberFormat="1" applyFont="1" applyBorder="1" applyAlignment="1">
      <alignment vertical="top"/>
    </xf>
    <xf numFmtId="0" fontId="33" fillId="0" borderId="3" xfId="0" applyFont="1" applyBorder="1" applyAlignment="1">
      <alignment vertical="top" wrapText="1"/>
    </xf>
    <xf numFmtId="0" fontId="2" fillId="0" borderId="3" xfId="0" applyFont="1" applyFill="1" applyBorder="1" applyAlignment="1">
      <alignment vertical="top" wrapText="1"/>
    </xf>
    <xf numFmtId="0" fontId="2" fillId="5" borderId="3" xfId="0" applyFont="1" applyFill="1" applyBorder="1" applyAlignment="1">
      <alignment vertical="top" wrapText="1"/>
    </xf>
    <xf numFmtId="0" fontId="0" fillId="0" borderId="5" xfId="0" applyBorder="1" applyAlignment="1">
      <alignment vertical="top"/>
    </xf>
    <xf numFmtId="0" fontId="0" fillId="2" borderId="5" xfId="0" applyFill="1" applyBorder="1" applyAlignment="1">
      <alignment vertical="top"/>
    </xf>
    <xf numFmtId="0" fontId="2" fillId="2" borderId="5" xfId="0" applyFont="1" applyFill="1" applyBorder="1" applyAlignment="1">
      <alignment vertical="top" wrapText="1"/>
    </xf>
    <xf numFmtId="16" fontId="0" fillId="0" borderId="5" xfId="0" applyNumberFormat="1" applyBorder="1" applyAlignment="1">
      <alignment vertical="top"/>
    </xf>
    <xf numFmtId="49" fontId="3" fillId="0" borderId="5" xfId="0" applyNumberFormat="1" applyFont="1" applyFill="1" applyBorder="1" applyAlignment="1">
      <alignment vertical="top" wrapText="1"/>
    </xf>
    <xf numFmtId="0" fontId="0" fillId="4" borderId="5" xfId="0" applyFill="1" applyBorder="1" applyAlignment="1">
      <alignment vertical="top"/>
    </xf>
    <xf numFmtId="0" fontId="2" fillId="4" borderId="5" xfId="0" applyFont="1" applyFill="1" applyBorder="1" applyAlignment="1">
      <alignment vertical="top" wrapText="1"/>
    </xf>
    <xf numFmtId="0" fontId="33" fillId="4" borderId="3" xfId="0" applyFont="1" applyFill="1" applyBorder="1" applyAlignment="1">
      <alignment vertical="top" wrapText="1"/>
    </xf>
    <xf numFmtId="0" fontId="33" fillId="4" borderId="5" xfId="0" applyFont="1" applyFill="1" applyBorder="1" applyAlignment="1">
      <alignment vertical="top"/>
    </xf>
    <xf numFmtId="1" fontId="33" fillId="4" borderId="5" xfId="0" applyNumberFormat="1" applyFont="1" applyFill="1" applyBorder="1" applyAlignment="1">
      <alignment vertical="top"/>
    </xf>
    <xf numFmtId="168" fontId="41" fillId="4" borderId="5" xfId="0" applyNumberFormat="1" applyFont="1" applyFill="1" applyBorder="1" applyAlignment="1">
      <alignment vertical="top"/>
    </xf>
    <xf numFmtId="4" fontId="41" fillId="4" borderId="5" xfId="0" applyNumberFormat="1" applyFont="1" applyFill="1" applyBorder="1" applyAlignment="1">
      <alignment vertical="top"/>
    </xf>
    <xf numFmtId="0" fontId="2" fillId="2" borderId="5" xfId="0" applyFont="1" applyFill="1" applyBorder="1" applyAlignment="1">
      <alignment horizontal="center" vertical="top"/>
    </xf>
    <xf numFmtId="0" fontId="33" fillId="2" borderId="3" xfId="0" applyFont="1" applyFill="1" applyBorder="1" applyAlignment="1">
      <alignment vertical="top" wrapText="1"/>
    </xf>
    <xf numFmtId="0" fontId="33" fillId="2" borderId="5" xfId="0" applyFont="1" applyFill="1" applyBorder="1" applyAlignment="1">
      <alignment vertical="top"/>
    </xf>
    <xf numFmtId="1" fontId="33" fillId="2" borderId="5" xfId="0" applyNumberFormat="1" applyFont="1" applyFill="1" applyBorder="1" applyAlignment="1">
      <alignment vertical="top"/>
    </xf>
    <xf numFmtId="168" fontId="41" fillId="2" borderId="5" xfId="0" applyNumberFormat="1" applyFont="1" applyFill="1" applyBorder="1" applyAlignment="1">
      <alignment vertical="top"/>
    </xf>
    <xf numFmtId="0" fontId="2" fillId="29" borderId="4" xfId="0" applyFont="1" applyFill="1" applyBorder="1" applyAlignment="1">
      <alignment horizontal="center" vertical="top" wrapText="1"/>
    </xf>
    <xf numFmtId="3" fontId="43" fillId="0" borderId="5" xfId="0" applyNumberFormat="1" applyFont="1" applyBorder="1" applyAlignment="1">
      <alignment vertical="top"/>
    </xf>
    <xf numFmtId="3" fontId="41" fillId="0" borderId="5" xfId="0" applyNumberFormat="1" applyFont="1" applyBorder="1" applyAlignment="1">
      <alignment vertical="top"/>
    </xf>
    <xf numFmtId="3" fontId="41" fillId="2" borderId="5" xfId="0" applyNumberFormat="1" applyFont="1" applyFill="1" applyBorder="1" applyAlignment="1">
      <alignment vertical="top"/>
    </xf>
    <xf numFmtId="0" fontId="0" fillId="0" borderId="0" xfId="0" applyFill="1" applyBorder="1" applyAlignment="1">
      <alignment vertical="top"/>
    </xf>
    <xf numFmtId="0" fontId="32" fillId="0" borderId="2" xfId="0" applyFont="1" applyFill="1" applyBorder="1" applyAlignment="1">
      <alignment vertical="top" wrapText="1"/>
    </xf>
    <xf numFmtId="0" fontId="2" fillId="4" borderId="4" xfId="0" applyFont="1" applyFill="1" applyBorder="1" applyAlignment="1">
      <alignment horizontal="center" vertical="top" wrapText="1"/>
    </xf>
    <xf numFmtId="0" fontId="10" fillId="0" borderId="0" xfId="0" applyFont="1" applyAlignment="1">
      <alignment vertical="top"/>
    </xf>
    <xf numFmtId="0" fontId="11" fillId="30" borderId="5" xfId="0" applyFont="1" applyFill="1" applyBorder="1" applyAlignment="1">
      <alignment horizontal="center" vertical="top" wrapText="1"/>
    </xf>
    <xf numFmtId="0" fontId="11" fillId="30" borderId="24" xfId="0" applyFont="1" applyFill="1" applyBorder="1" applyAlignment="1">
      <alignment horizontal="center" vertical="top" wrapText="1"/>
    </xf>
    <xf numFmtId="4" fontId="43" fillId="0" borderId="5" xfId="0" applyNumberFormat="1" applyFont="1" applyBorder="1" applyAlignment="1">
      <alignment vertical="top"/>
    </xf>
    <xf numFmtId="0" fontId="0" fillId="0" borderId="5" xfId="0" applyFill="1" applyBorder="1" applyAlignment="1">
      <alignment vertical="top"/>
    </xf>
    <xf numFmtId="0" fontId="33" fillId="0" borderId="0" xfId="0" applyFont="1" applyBorder="1" applyAlignment="1">
      <alignment vertical="top" wrapText="1"/>
    </xf>
    <xf numFmtId="0" fontId="33" fillId="0" borderId="0" xfId="0" applyFont="1" applyBorder="1" applyAlignment="1">
      <alignment vertical="top"/>
    </xf>
    <xf numFmtId="1" fontId="33" fillId="0" borderId="0" xfId="0" applyNumberFormat="1" applyFont="1" applyBorder="1" applyAlignment="1">
      <alignment vertical="top"/>
    </xf>
    <xf numFmtId="168" fontId="41" fillId="0" borderId="0" xfId="0" applyNumberFormat="1" applyFont="1" applyBorder="1" applyAlignment="1">
      <alignment vertical="top"/>
    </xf>
    <xf numFmtId="4" fontId="41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49" fontId="32" fillId="0" borderId="5" xfId="0" applyNumberFormat="1" applyFont="1" applyFill="1" applyBorder="1" applyAlignment="1">
      <alignment vertical="top" wrapText="1"/>
    </xf>
    <xf numFmtId="0" fontId="10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3" fontId="2" fillId="0" borderId="0" xfId="0" applyNumberFormat="1" applyFont="1" applyAlignment="1">
      <alignment vertical="top"/>
    </xf>
    <xf numFmtId="0" fontId="2" fillId="0" borderId="0" xfId="0" applyFont="1" applyAlignment="1">
      <alignment vertical="top"/>
    </xf>
    <xf numFmtId="0" fontId="59" fillId="0" borderId="5" xfId="0" applyFont="1" applyFill="1" applyBorder="1" applyAlignment="1">
      <alignment vertical="top" wrapText="1"/>
    </xf>
    <xf numFmtId="0" fontId="59" fillId="4" borderId="5" xfId="0" applyFont="1" applyFill="1" applyBorder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2" xfId="0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4" fontId="3" fillId="4" borderId="5" xfId="0" applyNumberFormat="1" applyFont="1" applyFill="1" applyBorder="1" applyAlignment="1">
      <alignment vertical="top" wrapText="1"/>
    </xf>
    <xf numFmtId="0" fontId="3" fillId="4" borderId="2" xfId="0" applyFont="1" applyFill="1" applyBorder="1" applyAlignment="1">
      <alignment horizontal="center" vertical="top" wrapText="1"/>
    </xf>
    <xf numFmtId="0" fontId="3" fillId="4" borderId="3" xfId="0" applyFont="1" applyFill="1" applyBorder="1" applyAlignment="1">
      <alignment horizontal="center" vertical="top" wrapText="1"/>
    </xf>
    <xf numFmtId="0" fontId="32" fillId="4" borderId="2" xfId="0" applyFont="1" applyFill="1" applyBorder="1" applyAlignment="1">
      <alignment vertical="top" wrapText="1"/>
    </xf>
    <xf numFmtId="4" fontId="7" fillId="0" borderId="5" xfId="0" applyNumberFormat="1" applyFont="1" applyFill="1" applyBorder="1" applyAlignment="1">
      <alignment vertical="top" wrapText="1"/>
    </xf>
    <xf numFmtId="0" fontId="48" fillId="0" borderId="5" xfId="0" applyFont="1" applyFill="1" applyBorder="1" applyAlignment="1">
      <alignment vertical="top" wrapText="1"/>
    </xf>
    <xf numFmtId="0" fontId="3" fillId="4" borderId="2" xfId="0" applyFont="1" applyFill="1" applyBorder="1" applyAlignment="1">
      <alignment vertical="top"/>
    </xf>
    <xf numFmtId="0" fontId="3" fillId="4" borderId="3" xfId="0" applyFont="1" applyFill="1" applyBorder="1" applyAlignment="1">
      <alignment vertical="top"/>
    </xf>
    <xf numFmtId="0" fontId="3" fillId="35" borderId="5" xfId="0" applyFont="1" applyFill="1" applyBorder="1" applyAlignment="1">
      <alignment vertical="top" wrapText="1"/>
    </xf>
    <xf numFmtId="4" fontId="3" fillId="35" borderId="5" xfId="0" applyNumberFormat="1" applyFont="1" applyFill="1" applyBorder="1" applyAlignment="1">
      <alignment vertical="top" wrapText="1"/>
    </xf>
    <xf numFmtId="0" fontId="3" fillId="34" borderId="5" xfId="0" applyFont="1" applyFill="1" applyBorder="1" applyAlignment="1">
      <alignment vertical="top" wrapText="1"/>
    </xf>
    <xf numFmtId="49" fontId="46" fillId="34" borderId="5" xfId="0" applyNumberFormat="1" applyFont="1" applyFill="1" applyBorder="1" applyAlignment="1">
      <alignment vertical="top" wrapText="1"/>
    </xf>
    <xf numFmtId="0" fontId="46" fillId="34" borderId="5" xfId="0" applyFont="1" applyFill="1" applyBorder="1" applyAlignment="1">
      <alignment vertical="top" wrapText="1"/>
    </xf>
    <xf numFmtId="0" fontId="45" fillId="34" borderId="5" xfId="0" applyFont="1" applyFill="1" applyBorder="1" applyAlignment="1">
      <alignment vertical="top" wrapText="1"/>
    </xf>
    <xf numFmtId="4" fontId="45" fillId="34" borderId="5" xfId="0" applyNumberFormat="1" applyFont="1" applyFill="1" applyBorder="1" applyAlignment="1">
      <alignment vertical="top" wrapText="1"/>
    </xf>
    <xf numFmtId="0" fontId="45" fillId="34" borderId="2" xfId="0" applyFont="1" applyFill="1" applyBorder="1" applyAlignment="1">
      <alignment vertical="top"/>
    </xf>
    <xf numFmtId="0" fontId="45" fillId="34" borderId="3" xfId="0" applyFont="1" applyFill="1" applyBorder="1" applyAlignment="1">
      <alignment vertical="top"/>
    </xf>
    <xf numFmtId="4" fontId="7" fillId="0" borderId="5" xfId="0" applyNumberFormat="1" applyFont="1" applyBorder="1" applyAlignment="1">
      <alignment vertical="top" wrapText="1"/>
    </xf>
    <xf numFmtId="0" fontId="3" fillId="0" borderId="2" xfId="0" applyFont="1" applyBorder="1" applyAlignment="1">
      <alignment vertical="top"/>
    </xf>
    <xf numFmtId="0" fontId="3" fillId="0" borderId="3" xfId="0" applyFont="1" applyBorder="1" applyAlignment="1">
      <alignment vertical="top"/>
    </xf>
    <xf numFmtId="49" fontId="32" fillId="34" borderId="5" xfId="0" applyNumberFormat="1" applyFont="1" applyFill="1" applyBorder="1" applyAlignment="1">
      <alignment vertical="top" wrapText="1"/>
    </xf>
    <xf numFmtId="0" fontId="32" fillId="34" borderId="5" xfId="0" applyFont="1" applyFill="1" applyBorder="1" applyAlignment="1">
      <alignment vertical="top" wrapText="1"/>
    </xf>
    <xf numFmtId="4" fontId="3" fillId="34" borderId="5" xfId="0" applyNumberFormat="1" applyFont="1" applyFill="1" applyBorder="1" applyAlignment="1">
      <alignment vertical="top" wrapText="1"/>
    </xf>
    <xf numFmtId="0" fontId="3" fillId="34" borderId="2" xfId="0" applyFont="1" applyFill="1" applyBorder="1" applyAlignment="1">
      <alignment vertical="top"/>
    </xf>
    <xf numFmtId="0" fontId="3" fillId="34" borderId="3" xfId="0" applyFont="1" applyFill="1" applyBorder="1" applyAlignment="1">
      <alignment vertical="top"/>
    </xf>
    <xf numFmtId="4" fontId="32" fillId="34" borderId="5" xfId="0" applyNumberFormat="1" applyFont="1" applyFill="1" applyBorder="1" applyAlignment="1">
      <alignment vertical="top" wrapText="1"/>
    </xf>
    <xf numFmtId="0" fontId="32" fillId="34" borderId="2" xfId="0" applyFont="1" applyFill="1" applyBorder="1" applyAlignment="1">
      <alignment vertical="top"/>
    </xf>
    <xf numFmtId="0" fontId="32" fillId="34" borderId="3" xfId="0" applyFont="1" applyFill="1" applyBorder="1" applyAlignment="1">
      <alignment vertical="top"/>
    </xf>
    <xf numFmtId="0" fontId="32" fillId="34" borderId="1" xfId="0" applyFont="1" applyFill="1" applyBorder="1" applyAlignment="1">
      <alignment vertical="top" wrapText="1"/>
    </xf>
    <xf numFmtId="0" fontId="32" fillId="0" borderId="5" xfId="0" applyFont="1" applyFill="1" applyBorder="1" applyAlignment="1">
      <alignment vertical="top" wrapText="1"/>
    </xf>
    <xf numFmtId="4" fontId="3" fillId="0" borderId="5" xfId="0" applyNumberFormat="1" applyFont="1" applyFill="1" applyBorder="1" applyAlignment="1">
      <alignment vertical="top" wrapText="1"/>
    </xf>
    <xf numFmtId="4" fontId="44" fillId="4" borderId="5" xfId="0" applyNumberFormat="1" applyFont="1" applyFill="1" applyBorder="1" applyAlignment="1">
      <alignment vertical="top" wrapText="1"/>
    </xf>
    <xf numFmtId="0" fontId="32" fillId="4" borderId="2" xfId="0" applyFont="1" applyFill="1" applyBorder="1" applyAlignment="1">
      <alignment vertical="top"/>
    </xf>
    <xf numFmtId="0" fontId="32" fillId="4" borderId="3" xfId="0" applyFont="1" applyFill="1" applyBorder="1" applyAlignment="1">
      <alignment vertical="top"/>
    </xf>
    <xf numFmtId="0" fontId="48" fillId="4" borderId="5" xfId="0" applyFont="1" applyFill="1" applyBorder="1" applyAlignment="1">
      <alignment vertical="top" wrapText="1"/>
    </xf>
    <xf numFmtId="0" fontId="0" fillId="36" borderId="0" xfId="0" applyFill="1" applyAlignment="1">
      <alignment vertical="top"/>
    </xf>
    <xf numFmtId="4" fontId="44" fillId="34" borderId="5" xfId="0" applyNumberFormat="1" applyFont="1" applyFill="1" applyBorder="1" applyAlignment="1">
      <alignment vertical="top" wrapText="1"/>
    </xf>
    <xf numFmtId="49" fontId="60" fillId="0" borderId="5" xfId="0" applyNumberFormat="1" applyFont="1" applyBorder="1" applyAlignment="1">
      <alignment vertical="top" wrapText="1"/>
    </xf>
    <xf numFmtId="0" fontId="60" fillId="0" borderId="5" xfId="0" applyFont="1" applyBorder="1" applyAlignment="1">
      <alignment vertical="top" wrapText="1"/>
    </xf>
    <xf numFmtId="0" fontId="61" fillId="0" borderId="0" xfId="0" applyFont="1" applyAlignment="1">
      <alignment vertical="top"/>
    </xf>
    <xf numFmtId="0" fontId="0" fillId="36" borderId="0" xfId="0" applyFill="1" applyAlignment="1">
      <alignment vertical="top" wrapText="1"/>
    </xf>
    <xf numFmtId="0" fontId="68" fillId="2" borderId="5" xfId="0" applyFont="1" applyFill="1" applyBorder="1" applyAlignment="1">
      <alignment horizontal="center" vertical="top" wrapText="1"/>
    </xf>
    <xf numFmtId="3" fontId="60" fillId="4" borderId="5" xfId="0" applyNumberFormat="1" applyFont="1" applyFill="1" applyBorder="1" applyAlignment="1">
      <alignment vertical="top" wrapText="1"/>
    </xf>
    <xf numFmtId="0" fontId="68" fillId="4" borderId="4" xfId="0" applyFont="1" applyFill="1" applyBorder="1" applyAlignment="1">
      <alignment horizontal="center" vertical="top" wrapText="1"/>
    </xf>
    <xf numFmtId="176" fontId="7" fillId="0" borderId="5" xfId="0" applyNumberFormat="1" applyFont="1" applyBorder="1" applyAlignment="1">
      <alignment vertical="top" wrapText="1"/>
    </xf>
    <xf numFmtId="175" fontId="7" fillId="0" borderId="5" xfId="0" applyNumberFormat="1" applyFont="1" applyBorder="1" applyAlignment="1">
      <alignment vertical="top" wrapText="1"/>
    </xf>
    <xf numFmtId="4" fontId="60" fillId="0" borderId="5" xfId="0" applyNumberFormat="1" applyFont="1" applyBorder="1" applyAlignment="1">
      <alignment vertical="top" wrapText="1"/>
    </xf>
    <xf numFmtId="168" fontId="7" fillId="0" borderId="5" xfId="0" applyNumberFormat="1" applyFont="1" applyBorder="1" applyAlignment="1">
      <alignment vertical="top" wrapText="1"/>
    </xf>
    <xf numFmtId="3" fontId="60" fillId="0" borderId="5" xfId="0" applyNumberFormat="1" applyFont="1" applyBorder="1" applyAlignment="1">
      <alignment vertical="top" wrapText="1"/>
    </xf>
    <xf numFmtId="176" fontId="60" fillId="0" borderId="5" xfId="0" applyNumberFormat="1" applyFont="1" applyBorder="1" applyAlignment="1">
      <alignment vertical="top" wrapText="1"/>
    </xf>
    <xf numFmtId="175" fontId="60" fillId="0" borderId="5" xfId="0" applyNumberFormat="1" applyFont="1" applyBorder="1" applyAlignment="1">
      <alignment vertical="top" wrapText="1"/>
    </xf>
    <xf numFmtId="3" fontId="3" fillId="35" borderId="5" xfId="0" applyNumberFormat="1" applyFont="1" applyFill="1" applyBorder="1" applyAlignment="1">
      <alignment vertical="top" wrapText="1"/>
    </xf>
    <xf numFmtId="4" fontId="7" fillId="35" borderId="5" xfId="0" applyNumberFormat="1" applyFont="1" applyFill="1" applyBorder="1" applyAlignment="1">
      <alignment vertical="top" wrapText="1"/>
    </xf>
    <xf numFmtId="0" fontId="70" fillId="0" borderId="0" xfId="0" applyFont="1" applyAlignment="1">
      <alignment vertical="top"/>
    </xf>
    <xf numFmtId="0" fontId="70" fillId="0" borderId="0" xfId="0" applyFont="1" applyAlignment="1">
      <alignment horizontal="right" vertical="top"/>
    </xf>
    <xf numFmtId="0" fontId="72" fillId="0" borderId="37" xfId="0" applyFont="1" applyBorder="1" applyAlignment="1">
      <alignment horizontal="center" vertical="top" wrapText="1"/>
    </xf>
    <xf numFmtId="0" fontId="35" fillId="0" borderId="37" xfId="0" applyFont="1" applyBorder="1" applyAlignment="1">
      <alignment horizontal="center" vertical="top" wrapText="1"/>
    </xf>
    <xf numFmtId="0" fontId="35" fillId="0" borderId="37" xfId="0" applyFont="1" applyFill="1" applyBorder="1" applyAlignment="1">
      <alignment horizontal="center" vertical="top" wrapText="1"/>
    </xf>
    <xf numFmtId="0" fontId="73" fillId="0" borderId="37" xfId="0" applyFont="1" applyBorder="1" applyAlignment="1">
      <alignment horizontal="center" vertical="top" wrapText="1"/>
    </xf>
    <xf numFmtId="0" fontId="73" fillId="0" borderId="37" xfId="0" applyFont="1" applyFill="1" applyBorder="1" applyAlignment="1">
      <alignment horizontal="center" vertical="top" wrapText="1"/>
    </xf>
    <xf numFmtId="0" fontId="72" fillId="0" borderId="37" xfId="0" applyFont="1" applyFill="1" applyBorder="1" applyAlignment="1">
      <alignment horizontal="center" vertical="top" wrapText="1"/>
    </xf>
    <xf numFmtId="0" fontId="71" fillId="4" borderId="37" xfId="0" applyFont="1" applyFill="1" applyBorder="1" applyAlignment="1">
      <alignment horizontal="center" vertical="top" wrapText="1"/>
    </xf>
    <xf numFmtId="0" fontId="71" fillId="0" borderId="38" xfId="0" applyFont="1" applyFill="1" applyBorder="1" applyAlignment="1">
      <alignment horizontal="center" vertical="top" wrapText="1"/>
    </xf>
    <xf numFmtId="0" fontId="3" fillId="0" borderId="13" xfId="0" applyFont="1" applyBorder="1" applyAlignment="1">
      <alignment horizontal="center" vertical="top" wrapText="1"/>
    </xf>
    <xf numFmtId="0" fontId="3" fillId="0" borderId="9" xfId="0" applyFont="1" applyBorder="1" applyAlignment="1">
      <alignment horizontal="center" vertical="top" wrapText="1"/>
    </xf>
    <xf numFmtId="0" fontId="3" fillId="0" borderId="36" xfId="0" applyFont="1" applyBorder="1" applyAlignment="1">
      <alignment horizontal="center" vertical="top" wrapText="1"/>
    </xf>
    <xf numFmtId="0" fontId="3" fillId="0" borderId="40" xfId="0" applyFont="1" applyBorder="1" applyAlignment="1">
      <alignment horizontal="center" vertical="top" wrapText="1"/>
    </xf>
    <xf numFmtId="0" fontId="3" fillId="0" borderId="40" xfId="0" applyFont="1" applyFill="1" applyBorder="1" applyAlignment="1">
      <alignment horizontal="center" vertical="top" wrapText="1"/>
    </xf>
    <xf numFmtId="0" fontId="32" fillId="4" borderId="40" xfId="0" applyFont="1" applyFill="1" applyBorder="1" applyAlignment="1">
      <alignment horizontal="center" vertical="top" wrapText="1"/>
    </xf>
    <xf numFmtId="0" fontId="2" fillId="0" borderId="41" xfId="0" applyFont="1" applyBorder="1" applyAlignment="1">
      <alignment horizontal="center" vertical="top" wrapText="1"/>
    </xf>
    <xf numFmtId="0" fontId="2" fillId="0" borderId="42" xfId="0" applyFont="1" applyBorder="1" applyAlignment="1">
      <alignment horizontal="center" vertical="top" wrapText="1"/>
    </xf>
    <xf numFmtId="0" fontId="2" fillId="0" borderId="43" xfId="0" applyFont="1" applyBorder="1" applyAlignment="1">
      <alignment horizontal="center" vertical="top" wrapText="1"/>
    </xf>
    <xf numFmtId="0" fontId="2" fillId="0" borderId="44" xfId="0" applyFont="1" applyBorder="1" applyAlignment="1">
      <alignment horizontal="center" vertical="top" wrapText="1"/>
    </xf>
    <xf numFmtId="0" fontId="2" fillId="0" borderId="26" xfId="0" applyFont="1" applyBorder="1" applyAlignment="1">
      <alignment horizontal="center" vertical="top" wrapText="1"/>
    </xf>
    <xf numFmtId="0" fontId="2" fillId="0" borderId="6" xfId="0" applyFont="1" applyBorder="1" applyAlignment="1">
      <alignment horizontal="center" vertical="top" wrapText="1"/>
    </xf>
    <xf numFmtId="0" fontId="2" fillId="0" borderId="45" xfId="0" applyFont="1" applyBorder="1" applyAlignment="1">
      <alignment horizontal="center" vertical="top" wrapText="1"/>
    </xf>
    <xf numFmtId="0" fontId="47" fillId="33" borderId="28" xfId="0" applyFont="1" applyFill="1" applyBorder="1" applyAlignment="1">
      <alignment vertical="top" wrapText="1"/>
    </xf>
    <xf numFmtId="4" fontId="0" fillId="33" borderId="32" xfId="0" applyNumberFormat="1" applyFill="1" applyBorder="1" applyAlignment="1">
      <alignment horizontal="center" vertical="top" wrapText="1"/>
    </xf>
    <xf numFmtId="4" fontId="0" fillId="33" borderId="33" xfId="0" applyNumberFormat="1" applyFill="1" applyBorder="1" applyAlignment="1">
      <alignment horizontal="center" vertical="top" wrapText="1"/>
    </xf>
    <xf numFmtId="4" fontId="0" fillId="33" borderId="34" xfId="0" applyNumberFormat="1" applyFill="1" applyBorder="1" applyAlignment="1">
      <alignment horizontal="center" vertical="top" wrapText="1"/>
    </xf>
    <xf numFmtId="4" fontId="0" fillId="33" borderId="37" xfId="0" applyNumberFormat="1" applyFill="1" applyBorder="1" applyAlignment="1">
      <alignment horizontal="center" vertical="top" wrapText="1"/>
    </xf>
    <xf numFmtId="0" fontId="74" fillId="0" borderId="35" xfId="0" applyFont="1" applyBorder="1" applyAlignment="1">
      <alignment vertical="top" wrapText="1"/>
    </xf>
    <xf numFmtId="4" fontId="0" fillId="0" borderId="12" xfId="0" applyNumberFormat="1" applyBorder="1" applyAlignment="1">
      <alignment horizontal="center" vertical="top" wrapText="1"/>
    </xf>
    <xf numFmtId="4" fontId="0" fillId="0" borderId="5" xfId="0" applyNumberFormat="1" applyBorder="1" applyAlignment="1">
      <alignment horizontal="center" vertical="top" wrapText="1"/>
    </xf>
    <xf numFmtId="4" fontId="0" fillId="0" borderId="2" xfId="0" applyNumberFormat="1" applyBorder="1" applyAlignment="1">
      <alignment horizontal="center" vertical="top" wrapText="1"/>
    </xf>
    <xf numFmtId="4" fontId="0" fillId="0" borderId="46" xfId="0" applyNumberFormat="1" applyBorder="1" applyAlignment="1">
      <alignment horizontal="center" vertical="top" wrapText="1"/>
    </xf>
    <xf numFmtId="0" fontId="0" fillId="0" borderId="35" xfId="0" applyBorder="1" applyAlignment="1">
      <alignment vertical="top" wrapText="1"/>
    </xf>
    <xf numFmtId="4" fontId="75" fillId="0" borderId="12" xfId="0" applyNumberFormat="1" applyFont="1" applyBorder="1" applyAlignment="1">
      <alignment vertical="top" wrapText="1"/>
    </xf>
    <xf numFmtId="4" fontId="55" fillId="0" borderId="5" xfId="0" applyNumberFormat="1" applyFont="1" applyBorder="1" applyAlignment="1">
      <alignment vertical="top" wrapText="1"/>
    </xf>
    <xf numFmtId="4" fontId="0" fillId="0" borderId="5" xfId="0" applyNumberFormat="1" applyBorder="1" applyAlignment="1">
      <alignment vertical="top" wrapText="1"/>
    </xf>
    <xf numFmtId="4" fontId="75" fillId="0" borderId="5" xfId="0" applyNumberFormat="1" applyFont="1" applyBorder="1" applyAlignment="1">
      <alignment vertical="top" wrapText="1"/>
    </xf>
    <xf numFmtId="4" fontId="75" fillId="0" borderId="2" xfId="0" applyNumberFormat="1" applyFont="1" applyBorder="1" applyAlignment="1">
      <alignment vertical="top" wrapText="1"/>
    </xf>
    <xf numFmtId="4" fontId="75" fillId="0" borderId="5" xfId="0" applyNumberFormat="1" applyFont="1" applyFill="1" applyBorder="1" applyAlignment="1">
      <alignment vertical="top" wrapText="1"/>
    </xf>
    <xf numFmtId="4" fontId="75" fillId="0" borderId="46" xfId="0" applyNumberFormat="1" applyFont="1" applyBorder="1" applyAlignment="1">
      <alignment vertical="top" wrapText="1"/>
    </xf>
    <xf numFmtId="4" fontId="0" fillId="0" borderId="46" xfId="0" applyNumberFormat="1" applyBorder="1" applyAlignment="1">
      <alignment horizontal="right" vertical="top" wrapText="1"/>
    </xf>
    <xf numFmtId="4" fontId="75" fillId="0" borderId="46" xfId="0" applyNumberFormat="1" applyFont="1" applyFill="1" applyBorder="1" applyAlignment="1">
      <alignment vertical="top" wrapText="1"/>
    </xf>
    <xf numFmtId="4" fontId="75" fillId="0" borderId="46" xfId="0" applyNumberFormat="1" applyFont="1" applyBorder="1" applyAlignment="1">
      <alignment horizontal="right" vertical="top" wrapText="1"/>
    </xf>
    <xf numFmtId="4" fontId="75" fillId="0" borderId="47" xfId="0" applyNumberFormat="1" applyFont="1" applyBorder="1" applyAlignment="1">
      <alignment vertical="top" wrapText="1"/>
    </xf>
    <xf numFmtId="4" fontId="0" fillId="0" borderId="47" xfId="0" applyNumberFormat="1" applyBorder="1" applyAlignment="1">
      <alignment horizontal="center" vertical="top" wrapText="1"/>
    </xf>
    <xf numFmtId="4" fontId="75" fillId="3" borderId="5" xfId="0" applyNumberFormat="1" applyFont="1" applyFill="1" applyBorder="1" applyAlignment="1">
      <alignment vertical="top" wrapText="1"/>
    </xf>
    <xf numFmtId="4" fontId="0" fillId="0" borderId="46" xfId="0" applyNumberFormat="1" applyBorder="1" applyAlignment="1">
      <alignment vertical="top" wrapText="1"/>
    </xf>
    <xf numFmtId="4" fontId="75" fillId="0" borderId="5" xfId="0" applyNumberFormat="1" applyFont="1" applyBorder="1" applyAlignment="1">
      <alignment horizontal="center" vertical="top" wrapText="1"/>
    </xf>
    <xf numFmtId="4" fontId="75" fillId="0" borderId="2" xfId="0" applyNumberFormat="1" applyFont="1" applyBorder="1" applyAlignment="1">
      <alignment horizontal="center" vertical="top" wrapText="1"/>
    </xf>
    <xf numFmtId="4" fontId="75" fillId="0" borderId="46" xfId="0" applyNumberFormat="1" applyFont="1" applyBorder="1" applyAlignment="1">
      <alignment horizontal="center" vertical="top" wrapText="1"/>
    </xf>
    <xf numFmtId="4" fontId="75" fillId="0" borderId="47" xfId="0" applyNumberFormat="1" applyFont="1" applyFill="1" applyBorder="1" applyAlignment="1">
      <alignment vertical="top" wrapText="1"/>
    </xf>
    <xf numFmtId="4" fontId="0" fillId="0" borderId="47" xfId="0" applyNumberFormat="1" applyBorder="1" applyAlignment="1">
      <alignment vertical="top" wrapText="1"/>
    </xf>
    <xf numFmtId="0" fontId="0" fillId="0" borderId="39" xfId="0" applyBorder="1" applyAlignment="1">
      <alignment vertical="top" wrapText="1"/>
    </xf>
    <xf numFmtId="4" fontId="75" fillId="0" borderId="9" xfId="0" applyNumberFormat="1" applyFont="1" applyBorder="1" applyAlignment="1">
      <alignment vertical="top" wrapText="1"/>
    </xf>
    <xf numFmtId="4" fontId="75" fillId="0" borderId="36" xfId="0" applyNumberFormat="1" applyFont="1" applyBorder="1" applyAlignment="1">
      <alignment vertical="top" wrapText="1"/>
    </xf>
    <xf numFmtId="4" fontId="0" fillId="0" borderId="2" xfId="0" applyNumberFormat="1" applyBorder="1" applyAlignment="1">
      <alignment vertical="top" wrapText="1"/>
    </xf>
    <xf numFmtId="4" fontId="75" fillId="0" borderId="2" xfId="0" applyNumberFormat="1" applyFont="1" applyFill="1" applyBorder="1" applyAlignment="1">
      <alignment vertical="top" wrapText="1"/>
    </xf>
    <xf numFmtId="4" fontId="0" fillId="0" borderId="40" xfId="0" applyNumberFormat="1" applyBorder="1" applyAlignment="1">
      <alignment vertical="top" wrapText="1"/>
    </xf>
    <xf numFmtId="4" fontId="0" fillId="0" borderId="40" xfId="0" applyNumberFormat="1" applyBorder="1" applyAlignment="1">
      <alignment horizontal="center" vertical="top" wrapText="1"/>
    </xf>
    <xf numFmtId="0" fontId="47" fillId="33" borderId="31" xfId="0" applyFont="1" applyFill="1" applyBorder="1" applyAlignment="1">
      <alignment vertical="top" wrapText="1"/>
    </xf>
    <xf numFmtId="4" fontId="0" fillId="0" borderId="38" xfId="0" applyNumberFormat="1" applyBorder="1" applyAlignment="1">
      <alignment vertical="top" wrapText="1"/>
    </xf>
    <xf numFmtId="4" fontId="0" fillId="0" borderId="38" xfId="0" applyNumberFormat="1" applyBorder="1" applyAlignment="1">
      <alignment horizontal="center" vertical="top" wrapText="1"/>
    </xf>
    <xf numFmtId="4" fontId="75" fillId="0" borderId="40" xfId="0" applyNumberFormat="1" applyFont="1" applyBorder="1" applyAlignment="1">
      <alignment vertical="top" wrapText="1"/>
    </xf>
    <xf numFmtId="4" fontId="75" fillId="0" borderId="40" xfId="0" applyNumberFormat="1" applyFont="1" applyFill="1" applyBorder="1" applyAlignment="1">
      <alignment vertical="top" wrapText="1"/>
    </xf>
    <xf numFmtId="0" fontId="47" fillId="33" borderId="31" xfId="0" applyFont="1" applyFill="1" applyBorder="1" applyAlignment="1">
      <alignment vertical="top"/>
    </xf>
    <xf numFmtId="0" fontId="0" fillId="0" borderId="48" xfId="0" applyBorder="1" applyAlignment="1">
      <alignment vertical="top" wrapText="1"/>
    </xf>
    <xf numFmtId="4" fontId="75" fillId="0" borderId="49" xfId="0" applyNumberFormat="1" applyFont="1" applyBorder="1" applyAlignment="1">
      <alignment vertical="top" wrapText="1"/>
    </xf>
    <xf numFmtId="4" fontId="55" fillId="0" borderId="1" xfId="0" applyNumberFormat="1" applyFont="1" applyBorder="1" applyAlignment="1">
      <alignment vertical="top" wrapText="1"/>
    </xf>
    <xf numFmtId="4" fontId="0" fillId="0" borderId="1" xfId="0" applyNumberFormat="1" applyBorder="1" applyAlignment="1">
      <alignment vertical="top" wrapText="1"/>
    </xf>
    <xf numFmtId="4" fontId="75" fillId="0" borderId="1" xfId="0" applyNumberFormat="1" applyFont="1" applyBorder="1" applyAlignment="1">
      <alignment vertical="top" wrapText="1"/>
    </xf>
    <xf numFmtId="4" fontId="75" fillId="0" borderId="24" xfId="0" applyNumberFormat="1" applyFont="1" applyBorder="1" applyAlignment="1">
      <alignment vertical="top" wrapText="1"/>
    </xf>
    <xf numFmtId="4" fontId="0" fillId="0" borderId="24" xfId="0" applyNumberFormat="1" applyBorder="1" applyAlignment="1">
      <alignment vertical="top" wrapText="1"/>
    </xf>
    <xf numFmtId="0" fontId="47" fillId="0" borderId="50" xfId="0" applyFont="1" applyBorder="1" applyAlignment="1">
      <alignment vertical="top" wrapText="1"/>
    </xf>
    <xf numFmtId="4" fontId="75" fillId="0" borderId="42" xfId="0" applyNumberFormat="1" applyFont="1" applyBorder="1" applyAlignment="1">
      <alignment vertical="top" wrapText="1"/>
    </xf>
    <xf numFmtId="4" fontId="75" fillId="0" borderId="43" xfId="0" applyNumberFormat="1" applyFont="1" applyBorder="1" applyAlignment="1">
      <alignment vertical="top" wrapText="1"/>
    </xf>
    <xf numFmtId="4" fontId="75" fillId="0" borderId="44" xfId="0" applyNumberFormat="1" applyFont="1" applyBorder="1" applyAlignment="1">
      <alignment vertical="top" wrapText="1"/>
    </xf>
    <xf numFmtId="4" fontId="76" fillId="3" borderId="43" xfId="0" applyNumberFormat="1" applyFont="1" applyFill="1" applyBorder="1" applyAlignment="1">
      <alignment vertical="top" wrapText="1"/>
    </xf>
    <xf numFmtId="4" fontId="76" fillId="3" borderId="44" xfId="0" applyNumberFormat="1" applyFont="1" applyFill="1" applyBorder="1" applyAlignment="1">
      <alignment vertical="top" wrapText="1"/>
    </xf>
    <xf numFmtId="4" fontId="75" fillId="0" borderId="51" xfId="0" applyNumberFormat="1" applyFont="1" applyBorder="1" applyAlignment="1">
      <alignment vertical="top" wrapText="1"/>
    </xf>
    <xf numFmtId="4" fontId="75" fillId="0" borderId="51" xfId="0" applyNumberFormat="1" applyFont="1" applyFill="1" applyBorder="1" applyAlignment="1">
      <alignment vertical="top" wrapText="1"/>
    </xf>
    <xf numFmtId="0" fontId="53" fillId="0" borderId="0" xfId="0" applyFont="1" applyAlignment="1">
      <alignment vertical="top"/>
    </xf>
    <xf numFmtId="0" fontId="53" fillId="0" borderId="5" xfId="0" applyFont="1" applyBorder="1" applyAlignment="1">
      <alignment horizontal="center" vertical="top"/>
    </xf>
    <xf numFmtId="0" fontId="53" fillId="0" borderId="5" xfId="0" applyFont="1" applyFill="1" applyBorder="1" applyAlignment="1">
      <alignment horizontal="center" vertical="top"/>
    </xf>
    <xf numFmtId="0" fontId="11" fillId="37" borderId="5" xfId="0" applyFont="1" applyFill="1" applyBorder="1" applyAlignment="1">
      <alignment horizontal="center" vertical="top" wrapText="1"/>
    </xf>
    <xf numFmtId="0" fontId="11" fillId="0" borderId="0" xfId="0" applyFont="1" applyAlignment="1">
      <alignment vertical="top" wrapText="1"/>
    </xf>
    <xf numFmtId="0" fontId="53" fillId="0" borderId="5" xfId="0" applyFont="1" applyBorder="1" applyAlignment="1">
      <alignment vertical="top" wrapText="1"/>
    </xf>
    <xf numFmtId="0" fontId="53" fillId="0" borderId="5" xfId="0" applyFont="1" applyBorder="1" applyAlignment="1">
      <alignment vertical="top"/>
    </xf>
    <xf numFmtId="4" fontId="77" fillId="0" borderId="5" xfId="0" applyNumberFormat="1" applyFont="1" applyFill="1" applyBorder="1" applyAlignment="1">
      <alignment vertical="top"/>
    </xf>
    <xf numFmtId="4" fontId="78" fillId="0" borderId="5" xfId="0" applyNumberFormat="1" applyFont="1" applyBorder="1" applyAlignment="1">
      <alignment vertical="top"/>
    </xf>
    <xf numFmtId="1" fontId="53" fillId="0" borderId="5" xfId="0" applyNumberFormat="1" applyFont="1" applyBorder="1" applyAlignment="1">
      <alignment vertical="top"/>
    </xf>
    <xf numFmtId="0" fontId="79" fillId="5" borderId="5" xfId="0" applyFont="1" applyFill="1" applyBorder="1" applyAlignment="1">
      <alignment vertical="top" wrapText="1"/>
    </xf>
    <xf numFmtId="0" fontId="79" fillId="0" borderId="5" xfId="0" applyFont="1" applyBorder="1" applyAlignment="1">
      <alignment vertical="top"/>
    </xf>
    <xf numFmtId="167" fontId="53" fillId="0" borderId="5" xfId="0" applyNumberFormat="1" applyFont="1" applyBorder="1" applyAlignment="1">
      <alignment vertical="top"/>
    </xf>
    <xf numFmtId="4" fontId="80" fillId="0" borderId="5" xfId="0" applyNumberFormat="1" applyFont="1" applyBorder="1" applyAlignment="1">
      <alignment vertical="top"/>
    </xf>
    <xf numFmtId="4" fontId="78" fillId="0" borderId="5" xfId="0" applyNumberFormat="1" applyFont="1" applyFill="1" applyBorder="1" applyAlignment="1">
      <alignment vertical="top"/>
    </xf>
    <xf numFmtId="4" fontId="78" fillId="3" borderId="5" xfId="0" applyNumberFormat="1" applyFont="1" applyFill="1" applyBorder="1" applyAlignment="1">
      <alignment vertical="top"/>
    </xf>
    <xf numFmtId="3" fontId="78" fillId="0" borderId="5" xfId="0" applyNumberFormat="1" applyFont="1" applyBorder="1" applyAlignment="1">
      <alignment vertical="top"/>
    </xf>
    <xf numFmtId="2" fontId="53" fillId="0" borderId="0" xfId="0" applyNumberFormat="1" applyFont="1" applyAlignment="1">
      <alignment vertical="top"/>
    </xf>
    <xf numFmtId="0" fontId="53" fillId="0" borderId="1" xfId="0" applyFont="1" applyBorder="1" applyAlignment="1">
      <alignment vertical="top" wrapText="1"/>
    </xf>
    <xf numFmtId="0" fontId="53" fillId="0" borderId="1" xfId="0" applyFont="1" applyBorder="1" applyAlignment="1">
      <alignment horizontal="center" vertical="top" wrapText="1"/>
    </xf>
    <xf numFmtId="0" fontId="53" fillId="5" borderId="1" xfId="0" applyFont="1" applyFill="1" applyBorder="1" applyAlignment="1">
      <alignment horizontal="center" vertical="top" wrapText="1"/>
    </xf>
    <xf numFmtId="0" fontId="82" fillId="0" borderId="5" xfId="0" applyFont="1" applyFill="1" applyBorder="1" applyAlignment="1">
      <alignment vertical="top"/>
    </xf>
    <xf numFmtId="4" fontId="53" fillId="0" borderId="5" xfId="0" applyNumberFormat="1" applyFont="1" applyBorder="1" applyAlignment="1">
      <alignment vertical="top"/>
    </xf>
    <xf numFmtId="0" fontId="82" fillId="0" borderId="5" xfId="0" applyFont="1" applyBorder="1" applyAlignment="1">
      <alignment vertical="top"/>
    </xf>
    <xf numFmtId="4" fontId="82" fillId="0" borderId="5" xfId="0" applyNumberFormat="1" applyFont="1" applyBorder="1" applyAlignment="1">
      <alignment vertical="top"/>
    </xf>
    <xf numFmtId="0" fontId="82" fillId="0" borderId="5" xfId="0" applyFont="1" applyBorder="1" applyAlignment="1">
      <alignment vertical="top" wrapText="1"/>
    </xf>
    <xf numFmtId="4" fontId="82" fillId="0" borderId="5" xfId="0" applyNumberFormat="1" applyFont="1" applyBorder="1" applyAlignment="1">
      <alignment vertical="top" wrapText="1"/>
    </xf>
    <xf numFmtId="0" fontId="53" fillId="0" borderId="5" xfId="0" applyFont="1" applyBorder="1" applyAlignment="1">
      <alignment horizontal="center" vertical="top" wrapText="1"/>
    </xf>
    <xf numFmtId="0" fontId="10" fillId="0" borderId="5" xfId="0" applyFont="1" applyBorder="1"/>
    <xf numFmtId="4" fontId="77" fillId="0" borderId="5" xfId="0" applyNumberFormat="1" applyFont="1" applyBorder="1" applyAlignment="1">
      <alignment vertical="top"/>
    </xf>
    <xf numFmtId="0" fontId="66" fillId="3" borderId="5" xfId="0" applyFont="1" applyFill="1" applyBorder="1" applyAlignment="1">
      <alignment vertical="top"/>
    </xf>
    <xf numFmtId="4" fontId="83" fillId="3" borderId="5" xfId="0" applyNumberFormat="1" applyFont="1" applyFill="1" applyBorder="1" applyAlignment="1">
      <alignment vertical="top"/>
    </xf>
    <xf numFmtId="166" fontId="53" fillId="0" borderId="5" xfId="0" applyNumberFormat="1" applyFont="1" applyBorder="1" applyAlignment="1">
      <alignment vertical="top"/>
    </xf>
    <xf numFmtId="0" fontId="82" fillId="0" borderId="5" xfId="0" applyFont="1" applyFill="1" applyBorder="1" applyAlignment="1">
      <alignment vertical="top" wrapText="1"/>
    </xf>
    <xf numFmtId="0" fontId="10" fillId="5" borderId="2" xfId="0" applyFont="1" applyFill="1" applyBorder="1" applyAlignment="1">
      <alignment vertical="top"/>
    </xf>
    <xf numFmtId="0" fontId="82" fillId="0" borderId="8" xfId="0" applyFont="1" applyBorder="1" applyAlignment="1">
      <alignment vertical="top"/>
    </xf>
    <xf numFmtId="166" fontId="53" fillId="0" borderId="8" xfId="0" applyNumberFormat="1" applyFont="1" applyBorder="1" applyAlignment="1">
      <alignment vertical="top"/>
    </xf>
    <xf numFmtId="4" fontId="78" fillId="0" borderId="8" xfId="0" applyNumberFormat="1" applyFont="1" applyBorder="1" applyAlignment="1">
      <alignment vertical="top"/>
    </xf>
    <xf numFmtId="4" fontId="53" fillId="0" borderId="8" xfId="0" applyNumberFormat="1" applyFont="1" applyBorder="1" applyAlignment="1">
      <alignment vertical="top"/>
    </xf>
    <xf numFmtId="4" fontId="78" fillId="0" borderId="3" xfId="0" applyNumberFormat="1" applyFont="1" applyBorder="1" applyAlignment="1">
      <alignment vertical="top"/>
    </xf>
    <xf numFmtId="166" fontId="77" fillId="0" borderId="5" xfId="0" applyNumberFormat="1" applyFont="1" applyBorder="1" applyAlignment="1">
      <alignment vertical="top"/>
    </xf>
    <xf numFmtId="0" fontId="10" fillId="0" borderId="2" xfId="0" applyFont="1" applyBorder="1" applyAlignment="1">
      <alignment vertical="top"/>
    </xf>
    <xf numFmtId="3" fontId="77" fillId="0" borderId="5" xfId="0" applyNumberFormat="1" applyFont="1" applyBorder="1" applyAlignment="1">
      <alignment vertical="top"/>
    </xf>
    <xf numFmtId="0" fontId="2" fillId="2" borderId="2" xfId="0" applyFont="1" applyFill="1" applyBorder="1" applyAlignment="1">
      <alignment vertical="top" wrapText="1"/>
    </xf>
    <xf numFmtId="0" fontId="2" fillId="2" borderId="8" xfId="0" applyFont="1" applyFill="1" applyBorder="1" applyAlignment="1">
      <alignment vertical="top" wrapText="1"/>
    </xf>
    <xf numFmtId="49" fontId="3" fillId="34" borderId="5" xfId="0" applyNumberFormat="1" applyFont="1" applyFill="1" applyBorder="1" applyAlignment="1">
      <alignment vertical="top" wrapText="1"/>
    </xf>
    <xf numFmtId="172" fontId="7" fillId="34" borderId="5" xfId="0" applyNumberFormat="1" applyFont="1" applyFill="1" applyBorder="1" applyAlignment="1">
      <alignment vertical="top" wrapText="1"/>
    </xf>
    <xf numFmtId="0" fontId="0" fillId="0" borderId="0" xfId="0" applyFont="1" applyAlignment="1">
      <alignment vertical="top"/>
    </xf>
    <xf numFmtId="49" fontId="32" fillId="34" borderId="1" xfId="0" applyNumberFormat="1" applyFont="1" applyFill="1" applyBorder="1" applyAlignment="1">
      <alignment vertical="top" wrapText="1"/>
    </xf>
    <xf numFmtId="4" fontId="44" fillId="34" borderId="1" xfId="0" applyNumberFormat="1" applyFont="1" applyFill="1" applyBorder="1" applyAlignment="1">
      <alignment vertical="top" wrapText="1"/>
    </xf>
    <xf numFmtId="49" fontId="32" fillId="34" borderId="4" xfId="0" applyNumberFormat="1" applyFont="1" applyFill="1" applyBorder="1" applyAlignment="1">
      <alignment vertical="top" wrapText="1"/>
    </xf>
    <xf numFmtId="4" fontId="44" fillId="34" borderId="4" xfId="0" applyNumberFormat="1" applyFont="1" applyFill="1" applyBorder="1" applyAlignment="1">
      <alignment vertical="top" wrapText="1"/>
    </xf>
    <xf numFmtId="4" fontId="46" fillId="35" borderId="4" xfId="0" applyNumberFormat="1" applyFont="1" applyFill="1" applyBorder="1" applyAlignment="1">
      <alignment vertical="top" wrapText="1"/>
    </xf>
    <xf numFmtId="0" fontId="47" fillId="0" borderId="0" xfId="0" applyFont="1" applyAlignment="1">
      <alignment vertical="top"/>
    </xf>
    <xf numFmtId="0" fontId="0" fillId="0" borderId="27" xfId="0" applyBorder="1" applyAlignment="1">
      <alignment vertical="top"/>
    </xf>
    <xf numFmtId="0" fontId="32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top" wrapText="1"/>
    </xf>
    <xf numFmtId="0" fontId="3" fillId="0" borderId="0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vertical="top"/>
    </xf>
    <xf numFmtId="0" fontId="0" fillId="0" borderId="0" xfId="0" applyBorder="1" applyAlignment="1">
      <alignment vertical="top"/>
    </xf>
    <xf numFmtId="4" fontId="7" fillId="0" borderId="3" xfId="0" applyNumberFormat="1" applyFont="1" applyBorder="1" applyAlignment="1">
      <alignment vertical="top" wrapText="1"/>
    </xf>
    <xf numFmtId="49" fontId="84" fillId="0" borderId="5" xfId="0" applyNumberFormat="1" applyFont="1" applyFill="1" applyBorder="1" applyAlignment="1">
      <alignment vertical="top" wrapText="1"/>
    </xf>
    <xf numFmtId="0" fontId="84" fillId="0" borderId="2" xfId="0" applyFont="1" applyFill="1" applyBorder="1" applyAlignment="1">
      <alignment vertical="top" wrapText="1"/>
    </xf>
    <xf numFmtId="0" fontId="84" fillId="0" borderId="3" xfId="0" applyFont="1" applyFill="1" applyBorder="1" applyAlignment="1">
      <alignment vertical="top" wrapText="1"/>
    </xf>
    <xf numFmtId="4" fontId="84" fillId="0" borderId="5" xfId="0" applyNumberFormat="1" applyFont="1" applyFill="1" applyBorder="1" applyAlignment="1">
      <alignment vertical="top" wrapText="1"/>
    </xf>
    <xf numFmtId="0" fontId="85" fillId="0" borderId="0" xfId="0" applyFont="1" applyFill="1" applyAlignment="1">
      <alignment vertical="top"/>
    </xf>
    <xf numFmtId="0" fontId="0" fillId="0" borderId="0" xfId="0" applyFill="1" applyAlignment="1">
      <alignment vertical="top" wrapText="1"/>
    </xf>
    <xf numFmtId="0" fontId="0" fillId="0" borderId="0" xfId="0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center" vertical="top" wrapText="1"/>
    </xf>
    <xf numFmtId="0" fontId="45" fillId="0" borderId="0" xfId="0" applyFont="1" applyFill="1" applyBorder="1" applyAlignment="1">
      <alignment vertical="top"/>
    </xf>
    <xf numFmtId="0" fontId="32" fillId="0" borderId="0" xfId="0" applyFont="1" applyFill="1" applyBorder="1" applyAlignment="1">
      <alignment vertical="top"/>
    </xf>
    <xf numFmtId="0" fontId="86" fillId="0" borderId="0" xfId="0" applyFont="1" applyAlignment="1">
      <alignment vertical="top"/>
    </xf>
    <xf numFmtId="0" fontId="86" fillId="0" borderId="0" xfId="0" applyFont="1" applyBorder="1" applyAlignment="1">
      <alignment horizontal="center" vertical="top"/>
    </xf>
    <xf numFmtId="0" fontId="87" fillId="0" borderId="0" xfId="0" applyFont="1" applyFill="1" applyAlignment="1">
      <alignment vertical="top"/>
    </xf>
    <xf numFmtId="0" fontId="87" fillId="0" borderId="0" xfId="0" applyFont="1" applyAlignment="1">
      <alignment vertical="top"/>
    </xf>
    <xf numFmtId="0" fontId="86" fillId="0" borderId="0" xfId="0" applyFont="1" applyFill="1" applyAlignment="1">
      <alignment vertical="top"/>
    </xf>
    <xf numFmtId="3" fontId="87" fillId="0" borderId="0" xfId="0" applyNumberFormat="1" applyFont="1" applyAlignment="1">
      <alignment vertical="top"/>
    </xf>
    <xf numFmtId="2" fontId="91" fillId="39" borderId="51" xfId="0" applyNumberFormat="1" applyFont="1" applyFill="1" applyBorder="1" applyAlignment="1">
      <alignment horizontal="center" vertical="top" wrapText="1"/>
    </xf>
    <xf numFmtId="2" fontId="91" fillId="39" borderId="10" xfId="0" applyNumberFormat="1" applyFont="1" applyFill="1" applyBorder="1" applyAlignment="1">
      <alignment horizontal="center" vertical="top" wrapText="1"/>
    </xf>
    <xf numFmtId="2" fontId="91" fillId="43" borderId="4" xfId="0" applyNumberFormat="1" applyFont="1" applyFill="1" applyBorder="1" applyAlignment="1">
      <alignment horizontal="center" vertical="top" wrapText="1"/>
    </xf>
    <xf numFmtId="2" fontId="57" fillId="43" borderId="27" xfId="0" applyNumberFormat="1" applyFont="1" applyFill="1" applyBorder="1" applyAlignment="1">
      <alignment horizontal="center" vertical="top" wrapText="1"/>
    </xf>
    <xf numFmtId="2" fontId="89" fillId="0" borderId="54" xfId="0" applyNumberFormat="1" applyFont="1" applyFill="1" applyBorder="1" applyAlignment="1">
      <alignment horizontal="center" vertical="top" wrapText="1"/>
    </xf>
    <xf numFmtId="3" fontId="94" fillId="0" borderId="7" xfId="0" applyNumberFormat="1" applyFont="1" applyFill="1" applyBorder="1" applyAlignment="1">
      <alignment vertical="top" wrapText="1"/>
    </xf>
    <xf numFmtId="0" fontId="97" fillId="0" borderId="0" xfId="0" applyFont="1" applyFill="1" applyAlignment="1">
      <alignment vertical="top"/>
    </xf>
    <xf numFmtId="0" fontId="97" fillId="0" borderId="0" xfId="0" applyFont="1" applyAlignment="1">
      <alignment vertical="top"/>
    </xf>
    <xf numFmtId="2" fontId="88" fillId="39" borderId="53" xfId="0" applyNumberFormat="1" applyFont="1" applyFill="1" applyBorder="1" applyAlignment="1">
      <alignment horizontal="center" vertical="top" wrapText="1"/>
    </xf>
    <xf numFmtId="2" fontId="88" fillId="39" borderId="51" xfId="0" applyNumberFormat="1" applyFont="1" applyFill="1" applyBorder="1" applyAlignment="1">
      <alignment horizontal="center" vertical="top" wrapText="1"/>
    </xf>
    <xf numFmtId="2" fontId="88" fillId="39" borderId="3" xfId="0" applyNumberFormat="1" applyFont="1" applyFill="1" applyBorder="1" applyAlignment="1">
      <alignment horizontal="center" vertical="top" wrapText="1"/>
    </xf>
    <xf numFmtId="2" fontId="88" fillId="39" borderId="5" xfId="0" applyNumberFormat="1" applyFont="1" applyFill="1" applyBorder="1" applyAlignment="1">
      <alignment horizontal="center" vertical="top" wrapText="1"/>
    </xf>
    <xf numFmtId="2" fontId="88" fillId="43" borderId="2" xfId="0" applyNumberFormat="1" applyFont="1" applyFill="1" applyBorder="1" applyAlignment="1">
      <alignment horizontal="center" vertical="top" wrapText="1"/>
    </xf>
    <xf numFmtId="2" fontId="88" fillId="43" borderId="35" xfId="0" applyNumberFormat="1" applyFont="1" applyFill="1" applyBorder="1" applyAlignment="1">
      <alignment horizontal="center" vertical="top" wrapText="1"/>
    </xf>
    <xf numFmtId="2" fontId="8" fillId="45" borderId="57" xfId="0" applyNumberFormat="1" applyFont="1" applyFill="1" applyBorder="1" applyAlignment="1">
      <alignment vertical="top" wrapText="1"/>
    </xf>
    <xf numFmtId="2" fontId="8" fillId="45" borderId="58" xfId="0" applyNumberFormat="1" applyFont="1" applyFill="1" applyBorder="1" applyAlignment="1">
      <alignment vertical="top" wrapText="1"/>
    </xf>
    <xf numFmtId="2" fontId="8" fillId="46" borderId="57" xfId="0" applyNumberFormat="1" applyFont="1" applyFill="1" applyBorder="1" applyAlignment="1">
      <alignment horizontal="center" vertical="top" wrapText="1"/>
    </xf>
    <xf numFmtId="3" fontId="94" fillId="0" borderId="10" xfId="0" applyNumberFormat="1" applyFont="1" applyFill="1" applyBorder="1" applyAlignment="1">
      <alignment vertical="top" wrapText="1"/>
    </xf>
    <xf numFmtId="2" fontId="88" fillId="39" borderId="11" xfId="0" applyNumberFormat="1" applyFont="1" applyFill="1" applyBorder="1" applyAlignment="1">
      <alignment horizontal="center" vertical="top" wrapText="1"/>
    </xf>
    <xf numFmtId="2" fontId="88" fillId="39" borderId="4" xfId="0" applyNumberFormat="1" applyFont="1" applyFill="1" applyBorder="1" applyAlignment="1">
      <alignment horizontal="center" vertical="top" wrapText="1"/>
    </xf>
    <xf numFmtId="2" fontId="88" fillId="40" borderId="5" xfId="0" applyNumberFormat="1" applyFont="1" applyFill="1" applyBorder="1" applyAlignment="1">
      <alignment horizontal="center" vertical="top" wrapText="1"/>
    </xf>
    <xf numFmtId="2" fontId="88" fillId="43" borderId="5" xfId="0" applyNumberFormat="1" applyFont="1" applyFill="1" applyBorder="1" applyAlignment="1">
      <alignment horizontal="center" vertical="top" wrapText="1"/>
    </xf>
    <xf numFmtId="2" fontId="88" fillId="41" borderId="12" xfId="0" applyNumberFormat="1" applyFont="1" applyFill="1" applyBorder="1" applyAlignment="1">
      <alignment horizontal="center" vertical="top" wrapText="1"/>
    </xf>
    <xf numFmtId="2" fontId="88" fillId="41" borderId="5" xfId="0" applyNumberFormat="1" applyFont="1" applyFill="1" applyBorder="1" applyAlignment="1">
      <alignment horizontal="center" vertical="top" wrapText="1"/>
    </xf>
    <xf numFmtId="2" fontId="88" fillId="41" borderId="63" xfId="0" applyNumberFormat="1" applyFont="1" applyFill="1" applyBorder="1" applyAlignment="1">
      <alignment horizontal="center" vertical="top" wrapText="1"/>
    </xf>
    <xf numFmtId="2" fontId="88" fillId="42" borderId="12" xfId="0" applyNumberFormat="1" applyFont="1" applyFill="1" applyBorder="1" applyAlignment="1">
      <alignment horizontal="center" vertical="top" wrapText="1"/>
    </xf>
    <xf numFmtId="2" fontId="88" fillId="42" borderId="5" xfId="0" applyNumberFormat="1" applyFont="1" applyFill="1" applyBorder="1" applyAlignment="1">
      <alignment horizontal="center" vertical="top" wrapText="1"/>
    </xf>
    <xf numFmtId="2" fontId="88" fillId="42" borderId="2" xfId="0" applyNumberFormat="1" applyFont="1" applyFill="1" applyBorder="1" applyAlignment="1">
      <alignment horizontal="center" vertical="top" wrapText="1"/>
    </xf>
    <xf numFmtId="2" fontId="88" fillId="48" borderId="27" xfId="0" applyNumberFormat="1" applyFont="1" applyFill="1" applyBorder="1" applyAlignment="1">
      <alignment horizontal="center" vertical="top" wrapText="1"/>
    </xf>
    <xf numFmtId="3" fontId="94" fillId="0" borderId="11" xfId="0" applyNumberFormat="1" applyFont="1" applyFill="1" applyBorder="1" applyAlignment="1">
      <alignment vertical="top" wrapText="1"/>
    </xf>
    <xf numFmtId="0" fontId="38" fillId="0" borderId="4" xfId="0" applyFont="1" applyBorder="1" applyAlignment="1">
      <alignment horizontal="center" vertical="top"/>
    </xf>
    <xf numFmtId="2" fontId="89" fillId="39" borderId="3" xfId="0" applyNumberFormat="1" applyFont="1" applyFill="1" applyBorder="1" applyAlignment="1">
      <alignment horizontal="center" vertical="top" wrapText="1"/>
    </xf>
    <xf numFmtId="2" fontId="89" fillId="39" borderId="5" xfId="0" applyNumberFormat="1" applyFont="1" applyFill="1" applyBorder="1" applyAlignment="1">
      <alignment horizontal="center" vertical="top" wrapText="1"/>
    </xf>
    <xf numFmtId="2" fontId="89" fillId="43" borderId="5" xfId="0" applyNumberFormat="1" applyFont="1" applyFill="1" applyBorder="1" applyAlignment="1">
      <alignment horizontal="center" vertical="top" wrapText="1"/>
    </xf>
    <xf numFmtId="2" fontId="89" fillId="43" borderId="2" xfId="0" applyNumberFormat="1" applyFont="1" applyFill="1" applyBorder="1" applyAlignment="1">
      <alignment horizontal="center" vertical="top" wrapText="1"/>
    </xf>
    <xf numFmtId="0" fontId="86" fillId="41" borderId="5" xfId="0" applyFont="1" applyFill="1" applyBorder="1" applyAlignment="1">
      <alignment vertical="top"/>
    </xf>
    <xf numFmtId="2" fontId="89" fillId="42" borderId="3" xfId="0" applyNumberFormat="1" applyFont="1" applyFill="1" applyBorder="1" applyAlignment="1">
      <alignment horizontal="center" vertical="top" wrapText="1"/>
    </xf>
    <xf numFmtId="2" fontId="89" fillId="42" borderId="5" xfId="0" applyNumberFormat="1" applyFont="1" applyFill="1" applyBorder="1" applyAlignment="1">
      <alignment horizontal="center" vertical="top" wrapText="1"/>
    </xf>
    <xf numFmtId="2" fontId="89" fillId="42" borderId="2" xfId="0" applyNumberFormat="1" applyFont="1" applyFill="1" applyBorder="1" applyAlignment="1">
      <alignment horizontal="center" vertical="top" wrapText="1"/>
    </xf>
    <xf numFmtId="2" fontId="88" fillId="0" borderId="7" xfId="0" applyNumberFormat="1" applyFont="1" applyBorder="1" applyAlignment="1">
      <alignment horizontal="center" vertical="top" wrapText="1"/>
    </xf>
    <xf numFmtId="2" fontId="88" fillId="0" borderId="49" xfId="0" applyNumberFormat="1" applyFont="1" applyFill="1" applyBorder="1" applyAlignment="1">
      <alignment horizontal="center" vertical="top" wrapText="1"/>
    </xf>
    <xf numFmtId="0" fontId="0" fillId="0" borderId="0" xfId="0" applyFont="1" applyFill="1" applyAlignment="1">
      <alignment vertical="top"/>
    </xf>
    <xf numFmtId="2" fontId="91" fillId="39" borderId="5" xfId="0" applyNumberFormat="1" applyFont="1" applyFill="1" applyBorder="1" applyAlignment="1">
      <alignment vertical="top" wrapText="1"/>
    </xf>
    <xf numFmtId="2" fontId="91" fillId="39" borderId="3" xfId="0" applyNumberFormat="1" applyFont="1" applyFill="1" applyBorder="1" applyAlignment="1">
      <alignment vertical="top" wrapText="1"/>
    </xf>
    <xf numFmtId="2" fontId="88" fillId="0" borderId="3" xfId="0" applyNumberFormat="1" applyFont="1" applyFill="1" applyBorder="1" applyAlignment="1">
      <alignment horizontal="center" vertical="top" wrapText="1"/>
    </xf>
    <xf numFmtId="2" fontId="88" fillId="0" borderId="3" xfId="0" applyNumberFormat="1" applyFont="1" applyFill="1" applyBorder="1" applyAlignment="1">
      <alignment horizontal="center" wrapText="1"/>
    </xf>
    <xf numFmtId="2" fontId="88" fillId="0" borderId="3" xfId="0" applyNumberFormat="1" applyFont="1" applyBorder="1" applyAlignment="1">
      <alignment horizontal="center" vertical="top" wrapText="1"/>
    </xf>
    <xf numFmtId="2" fontId="88" fillId="0" borderId="11" xfId="0" applyNumberFormat="1" applyFont="1" applyBorder="1" applyAlignment="1">
      <alignment horizontal="center" vertical="top" wrapText="1"/>
    </xf>
    <xf numFmtId="2" fontId="88" fillId="0" borderId="66" xfId="0" applyNumberFormat="1" applyFont="1" applyFill="1" applyBorder="1" applyAlignment="1">
      <alignment horizontal="center" vertical="top" wrapText="1"/>
    </xf>
    <xf numFmtId="2" fontId="88" fillId="0" borderId="8" xfId="0" applyNumberFormat="1" applyFont="1" applyBorder="1" applyAlignment="1">
      <alignment horizontal="center" vertical="top" wrapText="1"/>
    </xf>
    <xf numFmtId="3" fontId="94" fillId="49" borderId="2" xfId="0" applyNumberFormat="1" applyFont="1" applyFill="1" applyBorder="1" applyAlignment="1">
      <alignment vertical="top"/>
    </xf>
    <xf numFmtId="2" fontId="77" fillId="39" borderId="3" xfId="0" applyNumberFormat="1" applyFont="1" applyFill="1" applyBorder="1" applyAlignment="1">
      <alignment horizontal="center" vertical="top" wrapText="1"/>
    </xf>
    <xf numFmtId="2" fontId="77" fillId="39" borderId="5" xfId="0" applyNumberFormat="1" applyFont="1" applyFill="1" applyBorder="1" applyAlignment="1">
      <alignment horizontal="center" vertical="top" wrapText="1"/>
    </xf>
    <xf numFmtId="2" fontId="77" fillId="43" borderId="5" xfId="0" applyNumberFormat="1" applyFont="1" applyFill="1" applyBorder="1" applyAlignment="1">
      <alignment horizontal="center" vertical="top" wrapText="1"/>
    </xf>
    <xf numFmtId="2" fontId="77" fillId="43" borderId="2" xfId="0" applyNumberFormat="1" applyFont="1" applyFill="1" applyBorder="1" applyAlignment="1">
      <alignment horizontal="center" vertical="top" wrapText="1"/>
    </xf>
    <xf numFmtId="2" fontId="77" fillId="42" borderId="3" xfId="0" applyNumberFormat="1" applyFont="1" applyFill="1" applyBorder="1" applyAlignment="1">
      <alignment horizontal="center" vertical="top" wrapText="1"/>
    </xf>
    <xf numFmtId="2" fontId="77" fillId="42" borderId="5" xfId="0" applyNumberFormat="1" applyFont="1" applyFill="1" applyBorder="1" applyAlignment="1">
      <alignment horizontal="center" vertical="top" wrapText="1"/>
    </xf>
    <xf numFmtId="2" fontId="77" fillId="42" borderId="2" xfId="0" applyNumberFormat="1" applyFont="1" applyFill="1" applyBorder="1" applyAlignment="1">
      <alignment horizontal="center" vertical="top" wrapText="1"/>
    </xf>
    <xf numFmtId="3" fontId="94" fillId="0" borderId="12" xfId="0" applyNumberFormat="1" applyFont="1" applyFill="1" applyBorder="1" applyAlignment="1">
      <alignment vertical="top"/>
    </xf>
    <xf numFmtId="3" fontId="94" fillId="29" borderId="12" xfId="0" applyNumberFormat="1" applyFont="1" applyFill="1" applyBorder="1" applyAlignment="1">
      <alignment vertical="top"/>
    </xf>
    <xf numFmtId="3" fontId="38" fillId="29" borderId="5" xfId="0" applyNumberFormat="1" applyFont="1" applyFill="1" applyBorder="1" applyAlignment="1">
      <alignment vertical="top"/>
    </xf>
    <xf numFmtId="3" fontId="78" fillId="29" borderId="5" xfId="0" applyNumberFormat="1" applyFont="1" applyFill="1" applyBorder="1" applyAlignment="1">
      <alignment vertical="top"/>
    </xf>
    <xf numFmtId="3" fontId="83" fillId="49" borderId="63" xfId="0" applyNumberFormat="1" applyFont="1" applyFill="1" applyBorder="1" applyAlignment="1">
      <alignment vertical="top"/>
    </xf>
    <xf numFmtId="3" fontId="83" fillId="49" borderId="8" xfId="0" applyNumberFormat="1" applyFont="1" applyFill="1" applyBorder="1" applyAlignment="1">
      <alignment vertical="top"/>
    </xf>
    <xf numFmtId="3" fontId="83" fillId="49" borderId="2" xfId="0" applyNumberFormat="1" applyFont="1" applyFill="1" applyBorder="1" applyAlignment="1">
      <alignment vertical="top"/>
    </xf>
    <xf numFmtId="3" fontId="94" fillId="49" borderId="5" xfId="0" applyNumberFormat="1" applyFont="1" applyFill="1" applyBorder="1" applyAlignment="1">
      <alignment vertical="top"/>
    </xf>
    <xf numFmtId="3" fontId="94" fillId="0" borderId="8" xfId="0" applyNumberFormat="1" applyFont="1" applyFill="1" applyBorder="1" applyAlignment="1">
      <alignment vertical="top"/>
    </xf>
    <xf numFmtId="3" fontId="38" fillId="0" borderId="0" xfId="0" applyNumberFormat="1" applyFont="1" applyFill="1" applyAlignment="1">
      <alignment vertical="top"/>
    </xf>
    <xf numFmtId="3" fontId="38" fillId="0" borderId="0" xfId="0" applyNumberFormat="1" applyFont="1" applyAlignment="1">
      <alignment vertical="top"/>
    </xf>
    <xf numFmtId="0" fontId="98" fillId="44" borderId="5" xfId="0" applyFont="1" applyFill="1" applyBorder="1" applyAlignment="1">
      <alignment vertical="top" wrapText="1"/>
    </xf>
    <xf numFmtId="0" fontId="86" fillId="0" borderId="5" xfId="0" applyFont="1" applyFill="1" applyBorder="1" applyAlignment="1" applyProtection="1">
      <alignment horizontal="center" vertical="center" wrapText="1"/>
      <protection locked="0"/>
    </xf>
    <xf numFmtId="0" fontId="38" fillId="3" borderId="5" xfId="0" applyFont="1" applyFill="1" applyBorder="1" applyAlignment="1" applyProtection="1">
      <alignment horizontal="center" vertical="center" wrapText="1"/>
      <protection locked="0"/>
    </xf>
    <xf numFmtId="1" fontId="89" fillId="0" borderId="5" xfId="0" applyNumberFormat="1" applyFont="1" applyFill="1" applyBorder="1" applyAlignment="1">
      <alignment horizontal="center" vertical="top" wrapText="1"/>
    </xf>
    <xf numFmtId="0" fontId="86" fillId="0" borderId="5" xfId="0" applyFont="1" applyFill="1" applyBorder="1" applyAlignment="1">
      <alignment vertical="top"/>
    </xf>
    <xf numFmtId="0" fontId="86" fillId="0" borderId="5" xfId="0" applyFont="1" applyFill="1" applyBorder="1" applyAlignment="1">
      <alignment horizontal="center" vertical="top" wrapText="1"/>
    </xf>
    <xf numFmtId="1" fontId="86" fillId="0" borderId="3" xfId="0" applyNumberFormat="1" applyFont="1" applyFill="1" applyBorder="1" applyAlignment="1">
      <alignment horizontal="center" vertical="top" wrapText="1"/>
    </xf>
    <xf numFmtId="167" fontId="86" fillId="44" borderId="12" xfId="0" applyNumberFormat="1" applyFont="1" applyFill="1" applyBorder="1" applyAlignment="1">
      <alignment vertical="top"/>
    </xf>
    <xf numFmtId="167" fontId="86" fillId="44" borderId="5" xfId="0" applyNumberFormat="1" applyFont="1" applyFill="1" applyBorder="1" applyAlignment="1">
      <alignment vertical="top"/>
    </xf>
    <xf numFmtId="167" fontId="86" fillId="44" borderId="2" xfId="0" applyNumberFormat="1" applyFont="1" applyFill="1" applyBorder="1" applyAlignment="1">
      <alignment vertical="top"/>
    </xf>
    <xf numFmtId="167" fontId="99" fillId="3" borderId="12" xfId="0" applyNumberFormat="1" applyFont="1" applyFill="1" applyBorder="1" applyAlignment="1">
      <alignment vertical="top"/>
    </xf>
    <xf numFmtId="167" fontId="99" fillId="3" borderId="5" xfId="0" applyNumberFormat="1" applyFont="1" applyFill="1" applyBorder="1" applyAlignment="1">
      <alignment vertical="top"/>
    </xf>
    <xf numFmtId="167" fontId="99" fillId="3" borderId="63" xfId="0" applyNumberFormat="1" applyFont="1" applyFill="1" applyBorder="1" applyAlignment="1">
      <alignment vertical="top"/>
    </xf>
    <xf numFmtId="167" fontId="86" fillId="44" borderId="3" xfId="0" applyNumberFormat="1" applyFont="1" applyFill="1" applyBorder="1" applyAlignment="1">
      <alignment vertical="top"/>
    </xf>
    <xf numFmtId="167" fontId="87" fillId="6" borderId="5" xfId="0" applyNumberFormat="1" applyFont="1" applyFill="1" applyBorder="1" applyAlignment="1">
      <alignment vertical="top"/>
    </xf>
    <xf numFmtId="167" fontId="100" fillId="0" borderId="5" xfId="0" applyNumberFormat="1" applyFont="1" applyFill="1" applyBorder="1" applyAlignment="1">
      <alignment vertical="top"/>
    </xf>
    <xf numFmtId="167" fontId="86" fillId="0" borderId="5" xfId="0" applyNumberFormat="1" applyFont="1" applyFill="1" applyBorder="1" applyAlignment="1">
      <alignment vertical="top"/>
    </xf>
    <xf numFmtId="177" fontId="86" fillId="0" borderId="5" xfId="0" applyNumberFormat="1" applyFont="1" applyFill="1" applyBorder="1" applyAlignment="1">
      <alignment vertical="top"/>
    </xf>
    <xf numFmtId="3" fontId="86" fillId="44" borderId="5" xfId="0" applyNumberFormat="1" applyFont="1" applyFill="1" applyBorder="1" applyAlignment="1">
      <alignment vertical="top"/>
    </xf>
    <xf numFmtId="0" fontId="0" fillId="0" borderId="5" xfId="0" applyBorder="1"/>
    <xf numFmtId="3" fontId="89" fillId="0" borderId="5" xfId="6" applyNumberFormat="1" applyFont="1" applyBorder="1"/>
    <xf numFmtId="167" fontId="86" fillId="0" borderId="3" xfId="0" applyNumberFormat="1" applyFont="1" applyFill="1" applyBorder="1" applyAlignment="1">
      <alignment vertical="top"/>
    </xf>
    <xf numFmtId="4" fontId="86" fillId="0" borderId="5" xfId="0" applyNumberFormat="1" applyFont="1" applyFill="1" applyBorder="1" applyAlignment="1">
      <alignment vertical="top"/>
    </xf>
    <xf numFmtId="4" fontId="86" fillId="0" borderId="0" xfId="0" applyNumberFormat="1" applyFont="1" applyFill="1" applyAlignment="1">
      <alignment vertical="top"/>
    </xf>
    <xf numFmtId="167" fontId="100" fillId="50" borderId="5" xfId="0" applyNumberFormat="1" applyFont="1" applyFill="1" applyBorder="1" applyAlignment="1">
      <alignment vertical="top"/>
    </xf>
    <xf numFmtId="167" fontId="86" fillId="0" borderId="3" xfId="0" applyNumberFormat="1" applyFont="1" applyFill="1" applyBorder="1" applyAlignment="1"/>
    <xf numFmtId="0" fontId="38" fillId="0" borderId="0" xfId="0" applyFont="1" applyFill="1" applyAlignment="1">
      <alignment vertical="top"/>
    </xf>
    <xf numFmtId="0" fontId="86" fillId="49" borderId="0" xfId="0" applyFont="1" applyFill="1" applyAlignment="1">
      <alignment vertical="top"/>
    </xf>
    <xf numFmtId="0" fontId="86" fillId="41" borderId="0" xfId="0" applyFont="1" applyFill="1" applyAlignment="1">
      <alignment vertical="top"/>
    </xf>
    <xf numFmtId="3" fontId="87" fillId="0" borderId="1" xfId="0" applyNumberFormat="1" applyFont="1" applyFill="1" applyBorder="1" applyAlignment="1">
      <alignment horizontal="center" vertical="top"/>
    </xf>
    <xf numFmtId="167" fontId="87" fillId="0" borderId="1" xfId="0" applyNumberFormat="1" applyFont="1" applyFill="1" applyBorder="1" applyAlignment="1">
      <alignment vertical="top"/>
    </xf>
    <xf numFmtId="0" fontId="86" fillId="0" borderId="5" xfId="0" applyFont="1" applyFill="1" applyBorder="1" applyAlignment="1">
      <alignment horizontal="center" vertical="top"/>
    </xf>
    <xf numFmtId="167" fontId="100" fillId="29" borderId="5" xfId="0" applyNumberFormat="1" applyFont="1" applyFill="1" applyBorder="1" applyAlignment="1">
      <alignment vertical="top"/>
    </xf>
    <xf numFmtId="4" fontId="86" fillId="6" borderId="5" xfId="0" applyNumberFormat="1" applyFont="1" applyFill="1" applyBorder="1" applyAlignment="1">
      <alignment vertical="top"/>
    </xf>
    <xf numFmtId="167" fontId="101" fillId="50" borderId="5" xfId="0" applyNumberFormat="1" applyFont="1" applyFill="1" applyBorder="1" applyAlignment="1">
      <alignment vertical="top"/>
    </xf>
    <xf numFmtId="0" fontId="95" fillId="32" borderId="1" xfId="0" applyFont="1" applyFill="1" applyBorder="1" applyAlignment="1">
      <alignment vertical="top"/>
    </xf>
    <xf numFmtId="3" fontId="87" fillId="32" borderId="1" xfId="0" applyNumberFormat="1" applyFont="1" applyFill="1" applyBorder="1" applyAlignment="1">
      <alignment horizontal="center" vertical="top"/>
    </xf>
    <xf numFmtId="167" fontId="87" fillId="32" borderId="49" xfId="0" applyNumberFormat="1" applyFont="1" applyFill="1" applyBorder="1" applyAlignment="1">
      <alignment vertical="top"/>
    </xf>
    <xf numFmtId="167" fontId="87" fillId="32" borderId="1" xfId="0" applyNumberFormat="1" applyFont="1" applyFill="1" applyBorder="1" applyAlignment="1">
      <alignment vertical="top"/>
    </xf>
    <xf numFmtId="167" fontId="87" fillId="32" borderId="24" xfId="0" applyNumberFormat="1" applyFont="1" applyFill="1" applyBorder="1" applyAlignment="1">
      <alignment vertical="top"/>
    </xf>
    <xf numFmtId="167" fontId="87" fillId="32" borderId="5" xfId="0" applyNumberFormat="1" applyFont="1" applyFill="1" applyBorder="1" applyAlignment="1">
      <alignment vertical="top"/>
    </xf>
    <xf numFmtId="167" fontId="87" fillId="32" borderId="67" xfId="0" applyNumberFormat="1" applyFont="1" applyFill="1" applyBorder="1" applyAlignment="1">
      <alignment vertical="top"/>
    </xf>
    <xf numFmtId="167" fontId="87" fillId="32" borderId="7" xfId="0" applyNumberFormat="1" applyFont="1" applyFill="1" applyBorder="1" applyAlignment="1">
      <alignment vertical="top"/>
    </xf>
    <xf numFmtId="3" fontId="87" fillId="32" borderId="1" xfId="0" applyNumberFormat="1" applyFont="1" applyFill="1" applyBorder="1" applyAlignment="1">
      <alignment vertical="top"/>
    </xf>
    <xf numFmtId="0" fontId="95" fillId="0" borderId="5" xfId="0" applyFont="1" applyFill="1" applyBorder="1" applyAlignment="1">
      <alignment vertical="top"/>
    </xf>
    <xf numFmtId="3" fontId="87" fillId="0" borderId="5" xfId="0" applyNumberFormat="1" applyFont="1" applyFill="1" applyBorder="1" applyAlignment="1">
      <alignment horizontal="center" vertical="top"/>
    </xf>
    <xf numFmtId="167" fontId="87" fillId="0" borderId="5" xfId="0" applyNumberFormat="1" applyFont="1" applyFill="1" applyBorder="1" applyAlignment="1">
      <alignment horizontal="right" vertical="top"/>
    </xf>
    <xf numFmtId="167" fontId="87" fillId="2" borderId="5" xfId="0" applyNumberFormat="1" applyFont="1" applyFill="1" applyBorder="1" applyAlignment="1">
      <alignment horizontal="right" vertical="top"/>
    </xf>
    <xf numFmtId="3" fontId="87" fillId="0" borderId="5" xfId="0" applyNumberFormat="1" applyFont="1" applyFill="1" applyBorder="1" applyAlignment="1">
      <alignment horizontal="right" vertical="top"/>
    </xf>
    <xf numFmtId="167" fontId="87" fillId="0" borderId="5" xfId="0" applyNumberFormat="1" applyFont="1" applyFill="1" applyBorder="1" applyAlignment="1">
      <alignment horizontal="right" vertical="top" wrapText="1"/>
    </xf>
    <xf numFmtId="3" fontId="86" fillId="0" borderId="0" xfId="0" applyNumberFormat="1" applyFont="1" applyAlignment="1">
      <alignment vertical="top"/>
    </xf>
    <xf numFmtId="0" fontId="86" fillId="51" borderId="0" xfId="0" applyFont="1" applyFill="1" applyAlignment="1">
      <alignment vertical="top"/>
    </xf>
    <xf numFmtId="0" fontId="89" fillId="0" borderId="0" xfId="0" applyFont="1" applyFill="1"/>
    <xf numFmtId="0" fontId="93" fillId="0" borderId="0" xfId="0" applyFont="1" applyFill="1"/>
    <xf numFmtId="0" fontId="103" fillId="0" borderId="57" xfId="0" applyFont="1" applyFill="1" applyBorder="1" applyAlignment="1">
      <alignment wrapText="1" shrinkToFit="1"/>
    </xf>
    <xf numFmtId="0" fontId="55" fillId="0" borderId="0" xfId="0" applyFont="1" applyFill="1"/>
    <xf numFmtId="0" fontId="105" fillId="0" borderId="0" xfId="0" applyFont="1" applyFill="1"/>
    <xf numFmtId="2" fontId="92" fillId="0" borderId="3" xfId="0" applyNumberFormat="1" applyFont="1" applyFill="1" applyBorder="1" applyAlignment="1">
      <alignment horizontal="center" vertical="center" wrapText="1"/>
    </xf>
    <xf numFmtId="2" fontId="92" fillId="0" borderId="5" xfId="0" applyNumberFormat="1" applyFont="1" applyFill="1" applyBorder="1" applyAlignment="1">
      <alignment horizontal="center" vertical="center" wrapText="1"/>
    </xf>
    <xf numFmtId="2" fontId="92" fillId="0" borderId="63" xfId="0" applyNumberFormat="1" applyFont="1" applyFill="1" applyBorder="1" applyAlignment="1">
      <alignment horizontal="center" vertical="center" wrapText="1"/>
    </xf>
    <xf numFmtId="2" fontId="92" fillId="0" borderId="2" xfId="0" applyNumberFormat="1" applyFont="1" applyFill="1" applyBorder="1" applyAlignment="1">
      <alignment horizontal="center" vertical="center" wrapText="1"/>
    </xf>
    <xf numFmtId="2" fontId="92" fillId="0" borderId="12" xfId="0" applyNumberFormat="1" applyFont="1" applyFill="1" applyBorder="1" applyAlignment="1">
      <alignment horizontal="center" vertical="center" wrapText="1"/>
    </xf>
    <xf numFmtId="0" fontId="106" fillId="0" borderId="0" xfId="0" applyFont="1" applyFill="1"/>
    <xf numFmtId="3" fontId="93" fillId="34" borderId="63" xfId="0" applyNumberFormat="1" applyFont="1" applyFill="1" applyBorder="1"/>
    <xf numFmtId="3" fontId="93" fillId="34" borderId="3" xfId="0" applyNumberFormat="1" applyFont="1" applyFill="1" applyBorder="1"/>
    <xf numFmtId="3" fontId="93" fillId="34" borderId="5" xfId="0" applyNumberFormat="1" applyFont="1" applyFill="1" applyBorder="1"/>
    <xf numFmtId="3" fontId="93" fillId="34" borderId="2" xfId="0" applyNumberFormat="1" applyFont="1" applyFill="1" applyBorder="1"/>
    <xf numFmtId="3" fontId="93" fillId="34" borderId="12" xfId="0" applyNumberFormat="1" applyFont="1" applyFill="1" applyBorder="1"/>
    <xf numFmtId="3" fontId="93" fillId="34" borderId="56" xfId="0" applyNumberFormat="1" applyFont="1" applyFill="1" applyBorder="1"/>
    <xf numFmtId="3" fontId="89" fillId="0" borderId="0" xfId="0" applyNumberFormat="1" applyFont="1" applyFill="1"/>
    <xf numFmtId="3" fontId="89" fillId="30" borderId="63" xfId="0" applyNumberFormat="1" applyFont="1" applyFill="1" applyBorder="1"/>
    <xf numFmtId="3" fontId="89" fillId="30" borderId="3" xfId="0" applyNumberFormat="1" applyFont="1" applyFill="1" applyBorder="1"/>
    <xf numFmtId="3" fontId="89" fillId="30" borderId="5" xfId="0" applyNumberFormat="1" applyFont="1" applyFill="1" applyBorder="1"/>
    <xf numFmtId="3" fontId="89" fillId="30" borderId="2" xfId="0" applyNumberFormat="1" applyFont="1" applyFill="1" applyBorder="1"/>
    <xf numFmtId="3" fontId="89" fillId="30" borderId="12" xfId="0" applyNumberFormat="1" applyFont="1" applyFill="1" applyBorder="1"/>
    <xf numFmtId="3" fontId="89" fillId="30" borderId="56" xfId="0" applyNumberFormat="1" applyFont="1" applyFill="1" applyBorder="1"/>
    <xf numFmtId="3" fontId="89" fillId="33" borderId="0" xfId="0" applyNumberFormat="1" applyFont="1" applyFill="1"/>
    <xf numFmtId="3" fontId="89" fillId="0" borderId="63" xfId="0" applyNumberFormat="1" applyFont="1" applyFill="1" applyBorder="1" applyAlignment="1">
      <alignment horizontal="left" indent="2"/>
    </xf>
    <xf numFmtId="3" fontId="89" fillId="0" borderId="3" xfId="0" applyNumberFormat="1" applyFont="1" applyFill="1" applyBorder="1"/>
    <xf numFmtId="3" fontId="89" fillId="0" borderId="5" xfId="0" applyNumberFormat="1" applyFont="1" applyFill="1" applyBorder="1"/>
    <xf numFmtId="3" fontId="89" fillId="0" borderId="63" xfId="0" applyNumberFormat="1" applyFont="1" applyFill="1" applyBorder="1"/>
    <xf numFmtId="3" fontId="89" fillId="0" borderId="2" xfId="0" applyNumberFormat="1" applyFont="1" applyFill="1" applyBorder="1"/>
    <xf numFmtId="3" fontId="89" fillId="0" borderId="12" xfId="0" applyNumberFormat="1" applyFont="1" applyFill="1" applyBorder="1"/>
    <xf numFmtId="3" fontId="89" fillId="0" borderId="56" xfId="0" applyNumberFormat="1" applyFont="1" applyFill="1" applyBorder="1"/>
    <xf numFmtId="3" fontId="89" fillId="3" borderId="0" xfId="0" applyNumberFormat="1" applyFont="1" applyFill="1"/>
    <xf numFmtId="3" fontId="93" fillId="0" borderId="0" xfId="0" applyNumberFormat="1" applyFont="1" applyFill="1"/>
    <xf numFmtId="3" fontId="89" fillId="30" borderId="71" xfId="0" applyNumberFormat="1" applyFont="1" applyFill="1" applyBorder="1"/>
    <xf numFmtId="3" fontId="89" fillId="30" borderId="72" xfId="0" applyNumberFormat="1" applyFont="1" applyFill="1" applyBorder="1"/>
    <xf numFmtId="3" fontId="89" fillId="30" borderId="9" xfId="0" applyNumberFormat="1" applyFont="1" applyFill="1" applyBorder="1"/>
    <xf numFmtId="3" fontId="89" fillId="30" borderId="36" xfId="0" applyNumberFormat="1" applyFont="1" applyFill="1" applyBorder="1"/>
    <xf numFmtId="3" fontId="89" fillId="30" borderId="13" xfId="0" applyNumberFormat="1" applyFont="1" applyFill="1" applyBorder="1"/>
    <xf numFmtId="3" fontId="89" fillId="30" borderId="60" xfId="0" applyNumberFormat="1" applyFont="1" applyFill="1" applyBorder="1"/>
    <xf numFmtId="166" fontId="89" fillId="0" borderId="0" xfId="0" applyNumberFormat="1" applyFont="1" applyFill="1"/>
    <xf numFmtId="3" fontId="93" fillId="34" borderId="65" xfId="0" applyNumberFormat="1" applyFont="1" applyFill="1" applyBorder="1" applyAlignment="1">
      <alignment horizontal="left" vertical="top" wrapText="1" shrinkToFit="1"/>
    </xf>
    <xf numFmtId="3" fontId="89" fillId="30" borderId="63" xfId="0" applyNumberFormat="1" applyFont="1" applyFill="1" applyBorder="1" applyAlignment="1">
      <alignment wrapText="1"/>
    </xf>
    <xf numFmtId="3" fontId="100" fillId="30" borderId="5" xfId="0" applyNumberFormat="1" applyFont="1" applyFill="1" applyBorder="1"/>
    <xf numFmtId="3" fontId="93" fillId="30" borderId="63" xfId="0" applyNumberFormat="1" applyFont="1" applyFill="1" applyBorder="1" applyAlignment="1">
      <alignment wrapText="1"/>
    </xf>
    <xf numFmtId="3" fontId="93" fillId="30" borderId="3" xfId="0" applyNumberFormat="1" applyFont="1" applyFill="1" applyBorder="1"/>
    <xf numFmtId="3" fontId="93" fillId="30" borderId="5" xfId="0" applyNumberFormat="1" applyFont="1" applyFill="1" applyBorder="1"/>
    <xf numFmtId="3" fontId="107" fillId="30" borderId="5" xfId="0" applyNumberFormat="1" applyFont="1" applyFill="1" applyBorder="1"/>
    <xf numFmtId="3" fontId="93" fillId="30" borderId="63" xfId="0" applyNumberFormat="1" applyFont="1" applyFill="1" applyBorder="1"/>
    <xf numFmtId="3" fontId="93" fillId="30" borderId="2" xfId="0" applyNumberFormat="1" applyFont="1" applyFill="1" applyBorder="1"/>
    <xf numFmtId="3" fontId="93" fillId="30" borderId="12" xfId="0" applyNumberFormat="1" applyFont="1" applyFill="1" applyBorder="1"/>
    <xf numFmtId="3" fontId="93" fillId="30" borderId="56" xfId="0" applyNumberFormat="1" applyFont="1" applyFill="1" applyBorder="1"/>
    <xf numFmtId="3" fontId="93" fillId="33" borderId="0" xfId="0" applyNumberFormat="1" applyFont="1" applyFill="1"/>
    <xf numFmtId="172" fontId="100" fillId="30" borderId="5" xfId="0" applyNumberFormat="1" applyFont="1" applyFill="1" applyBorder="1"/>
    <xf numFmtId="3" fontId="108" fillId="34" borderId="65" xfId="0" applyNumberFormat="1" applyFont="1" applyFill="1" applyBorder="1" applyAlignment="1">
      <alignment horizontal="left" vertical="top" wrapText="1" shrinkToFit="1"/>
    </xf>
    <xf numFmtId="3" fontId="109" fillId="30" borderId="63" xfId="0" applyNumberFormat="1" applyFont="1" applyFill="1" applyBorder="1" applyAlignment="1">
      <alignment wrapText="1"/>
    </xf>
    <xf numFmtId="3" fontId="109" fillId="30" borderId="3" xfId="0" applyNumberFormat="1" applyFont="1" applyFill="1" applyBorder="1"/>
    <xf numFmtId="3" fontId="109" fillId="30" borderId="5" xfId="0" applyNumberFormat="1" applyFont="1" applyFill="1" applyBorder="1"/>
    <xf numFmtId="3" fontId="109" fillId="30" borderId="63" xfId="0" applyNumberFormat="1" applyFont="1" applyFill="1" applyBorder="1"/>
    <xf numFmtId="3" fontId="109" fillId="30" borderId="2" xfId="0" applyNumberFormat="1" applyFont="1" applyFill="1" applyBorder="1"/>
    <xf numFmtId="3" fontId="109" fillId="30" borderId="12" xfId="0" applyNumberFormat="1" applyFont="1" applyFill="1" applyBorder="1"/>
    <xf numFmtId="3" fontId="109" fillId="30" borderId="56" xfId="0" applyNumberFormat="1" applyFont="1" applyFill="1" applyBorder="1"/>
    <xf numFmtId="3" fontId="109" fillId="0" borderId="0" xfId="0" applyNumberFormat="1" applyFont="1" applyFill="1"/>
    <xf numFmtId="3" fontId="109" fillId="33" borderId="0" xfId="0" applyNumberFormat="1" applyFont="1" applyFill="1"/>
    <xf numFmtId="2" fontId="92" fillId="31" borderId="5" xfId="0" applyNumberFormat="1" applyFont="1" applyFill="1" applyBorder="1" applyAlignment="1">
      <alignment horizontal="center" vertical="center" wrapText="1"/>
    </xf>
    <xf numFmtId="2" fontId="92" fillId="33" borderId="5" xfId="0" applyNumberFormat="1" applyFont="1" applyFill="1" applyBorder="1" applyAlignment="1">
      <alignment horizontal="center" vertical="center" wrapText="1"/>
    </xf>
    <xf numFmtId="3" fontId="94" fillId="0" borderId="3" xfId="0" applyNumberFormat="1" applyFont="1" applyFill="1" applyBorder="1" applyAlignment="1">
      <alignment vertical="top"/>
    </xf>
    <xf numFmtId="0" fontId="2" fillId="2" borderId="3" xfId="0" applyFont="1" applyFill="1" applyBorder="1" applyAlignment="1">
      <alignment horizontal="center" vertical="top" wrapText="1"/>
    </xf>
    <xf numFmtId="0" fontId="0" fillId="0" borderId="0" xfId="0" applyBorder="1" applyAlignment="1">
      <alignment horizontal="center" vertical="top"/>
    </xf>
    <xf numFmtId="0" fontId="0" fillId="0" borderId="0" xfId="0" applyAlignment="1">
      <alignment horizontal="right" vertical="top"/>
    </xf>
    <xf numFmtId="0" fontId="0" fillId="0" borderId="2" xfId="0" applyFont="1" applyBorder="1" applyAlignment="1">
      <alignment horizontal="center" vertical="top" wrapText="1"/>
    </xf>
    <xf numFmtId="0" fontId="1" fillId="0" borderId="0" xfId="4" applyAlignment="1">
      <alignment vertical="top"/>
    </xf>
    <xf numFmtId="0" fontId="0" fillId="0" borderId="0" xfId="4" applyFont="1" applyAlignment="1">
      <alignment vertical="top"/>
    </xf>
    <xf numFmtId="0" fontId="55" fillId="0" borderId="0" xfId="4" applyFont="1" applyAlignment="1">
      <alignment vertical="top"/>
    </xf>
    <xf numFmtId="0" fontId="1" fillId="0" borderId="4" xfId="4" applyFont="1" applyBorder="1" applyAlignment="1">
      <alignment horizontal="right" vertical="top" wrapText="1"/>
    </xf>
    <xf numFmtId="0" fontId="3" fillId="37" borderId="5" xfId="4" applyFont="1" applyFill="1" applyBorder="1" applyAlignment="1">
      <alignment horizontal="center" vertical="top" wrapText="1"/>
    </xf>
    <xf numFmtId="0" fontId="3" fillId="0" borderId="5" xfId="4" applyFont="1" applyFill="1" applyBorder="1" applyAlignment="1">
      <alignment horizontal="center" vertical="top" wrapText="1"/>
    </xf>
    <xf numFmtId="0" fontId="1" fillId="2" borderId="5" xfId="4" applyFill="1" applyBorder="1" applyAlignment="1">
      <alignment vertical="top"/>
    </xf>
    <xf numFmtId="0" fontId="1" fillId="2" borderId="5" xfId="4" applyFont="1" applyFill="1" applyBorder="1" applyAlignment="1">
      <alignment horizontal="right" vertical="top"/>
    </xf>
    <xf numFmtId="0" fontId="1" fillId="2" borderId="5" xfId="4" applyFill="1" applyBorder="1" applyAlignment="1">
      <alignment horizontal="center" vertical="top"/>
    </xf>
    <xf numFmtId="0" fontId="2" fillId="0" borderId="0" xfId="4" applyFont="1" applyAlignment="1">
      <alignment vertical="top"/>
    </xf>
    <xf numFmtId="0" fontId="0" fillId="2" borderId="5" xfId="4" applyFont="1" applyFill="1" applyBorder="1" applyAlignment="1">
      <alignment horizontal="right" vertical="top"/>
    </xf>
    <xf numFmtId="0" fontId="1" fillId="0" borderId="5" xfId="4" applyBorder="1" applyAlignment="1">
      <alignment vertical="top"/>
    </xf>
    <xf numFmtId="0" fontId="1" fillId="0" borderId="5" xfId="4" applyBorder="1" applyAlignment="1">
      <alignment horizontal="center" vertical="top"/>
    </xf>
    <xf numFmtId="0" fontId="1" fillId="0" borderId="5" xfId="4" applyFill="1" applyBorder="1" applyAlignment="1">
      <alignment vertical="top"/>
    </xf>
    <xf numFmtId="4" fontId="55" fillId="37" borderId="5" xfId="4" applyNumberFormat="1" applyFont="1" applyFill="1" applyBorder="1" applyAlignment="1">
      <alignment vertical="top"/>
    </xf>
    <xf numFmtId="4" fontId="55" fillId="0" borderId="5" xfId="4" applyNumberFormat="1" applyFont="1" applyFill="1" applyBorder="1" applyAlignment="1">
      <alignment vertical="top"/>
    </xf>
    <xf numFmtId="0" fontId="1" fillId="0" borderId="5" xfId="4" applyFill="1" applyBorder="1" applyAlignment="1">
      <alignment vertical="top" wrapText="1"/>
    </xf>
    <xf numFmtId="0" fontId="1" fillId="0" borderId="5" xfId="4" applyFont="1" applyFill="1" applyBorder="1" applyAlignment="1">
      <alignment vertical="top" wrapText="1"/>
    </xf>
    <xf numFmtId="4" fontId="110" fillId="37" borderId="5" xfId="4" applyNumberFormat="1" applyFont="1" applyFill="1" applyBorder="1" applyAlignment="1">
      <alignment vertical="top"/>
    </xf>
    <xf numFmtId="4" fontId="110" fillId="0" borderId="5" xfId="4" applyNumberFormat="1" applyFont="1" applyFill="1" applyBorder="1" applyAlignment="1">
      <alignment vertical="top"/>
    </xf>
    <xf numFmtId="0" fontId="0" fillId="0" borderId="5" xfId="387" applyFont="1" applyFill="1" applyBorder="1" applyAlignment="1">
      <alignment vertical="top" wrapText="1"/>
    </xf>
    <xf numFmtId="4" fontId="55" fillId="37" borderId="5" xfId="387" applyNumberFormat="1" applyFont="1" applyFill="1" applyBorder="1" applyAlignment="1">
      <alignment vertical="top"/>
    </xf>
    <xf numFmtId="4" fontId="55" fillId="0" borderId="5" xfId="387" applyNumberFormat="1" applyFont="1" applyFill="1" applyBorder="1" applyAlignment="1">
      <alignment vertical="top"/>
    </xf>
    <xf numFmtId="4" fontId="112" fillId="37" borderId="5" xfId="387" applyNumberFormat="1" applyFont="1" applyFill="1" applyBorder="1" applyAlignment="1">
      <alignment vertical="top"/>
    </xf>
    <xf numFmtId="4" fontId="112" fillId="0" borderId="5" xfId="387" applyNumberFormat="1" applyFont="1" applyFill="1" applyBorder="1" applyAlignment="1">
      <alignment vertical="top"/>
    </xf>
    <xf numFmtId="0" fontId="1" fillId="0" borderId="5" xfId="387" applyFill="1" applyBorder="1" applyAlignment="1">
      <alignment vertical="top"/>
    </xf>
    <xf numFmtId="0" fontId="0" fillId="4" borderId="5" xfId="4" applyFont="1" applyFill="1" applyBorder="1" applyAlignment="1">
      <alignment vertical="top" wrapText="1"/>
    </xf>
    <xf numFmtId="0" fontId="1" fillId="4" borderId="5" xfId="4" applyFill="1" applyBorder="1" applyAlignment="1">
      <alignment vertical="top"/>
    </xf>
    <xf numFmtId="0" fontId="115" fillId="0" borderId="5" xfId="4" applyFont="1" applyFill="1" applyBorder="1" applyAlignment="1">
      <alignment vertical="top"/>
    </xf>
    <xf numFmtId="4" fontId="112" fillId="37" borderId="5" xfId="4" applyNumberFormat="1" applyFont="1" applyFill="1" applyBorder="1" applyAlignment="1">
      <alignment vertical="top"/>
    </xf>
    <xf numFmtId="4" fontId="112" fillId="0" borderId="5" xfId="4" applyNumberFormat="1" applyFont="1" applyFill="1" applyBorder="1" applyAlignment="1">
      <alignment vertical="top"/>
    </xf>
    <xf numFmtId="4" fontId="116" fillId="37" borderId="5" xfId="4" applyNumberFormat="1" applyFont="1" applyFill="1" applyBorder="1" applyAlignment="1">
      <alignment vertical="top"/>
    </xf>
    <xf numFmtId="4" fontId="116" fillId="0" borderId="5" xfId="4" applyNumberFormat="1" applyFont="1" applyFill="1" applyBorder="1" applyAlignment="1">
      <alignment vertical="top"/>
    </xf>
    <xf numFmtId="0" fontId="1" fillId="4" borderId="5" xfId="4" applyFill="1" applyBorder="1" applyAlignment="1">
      <alignment vertical="top" wrapText="1"/>
    </xf>
    <xf numFmtId="0" fontId="115" fillId="0" borderId="5" xfId="4" applyFont="1" applyFill="1" applyBorder="1" applyAlignment="1">
      <alignment vertical="top" wrapText="1"/>
    </xf>
    <xf numFmtId="0" fontId="115" fillId="0" borderId="5" xfId="4" applyFont="1" applyBorder="1" applyAlignment="1">
      <alignment vertical="top"/>
    </xf>
    <xf numFmtId="0" fontId="115" fillId="0" borderId="5" xfId="4" applyFont="1" applyBorder="1" applyAlignment="1">
      <alignment vertical="top" wrapText="1"/>
    </xf>
    <xf numFmtId="0" fontId="35" fillId="4" borderId="5" xfId="4" applyFont="1" applyFill="1" applyBorder="1" applyAlignment="1">
      <alignment vertical="top" wrapText="1"/>
    </xf>
    <xf numFmtId="0" fontId="0" fillId="0" borderId="5" xfId="4" applyFont="1" applyFill="1" applyBorder="1" applyAlignment="1">
      <alignment vertical="top"/>
    </xf>
    <xf numFmtId="4" fontId="1" fillId="0" borderId="0" xfId="4" applyNumberFormat="1" applyAlignment="1">
      <alignment vertical="top"/>
    </xf>
    <xf numFmtId="0" fontId="47" fillId="2" borderId="5" xfId="4" applyFont="1" applyFill="1" applyBorder="1" applyAlignment="1">
      <alignment vertical="top"/>
    </xf>
    <xf numFmtId="4" fontId="76" fillId="2" borderId="5" xfId="4" applyNumberFormat="1" applyFont="1" applyFill="1" applyBorder="1" applyAlignment="1">
      <alignment vertical="top"/>
    </xf>
    <xf numFmtId="0" fontId="0" fillId="0" borderId="5" xfId="4" applyFont="1" applyBorder="1" applyAlignment="1">
      <alignment vertical="top"/>
    </xf>
    <xf numFmtId="4" fontId="75" fillId="0" borderId="5" xfId="4" applyNumberFormat="1" applyFont="1" applyBorder="1" applyAlignment="1">
      <alignment vertical="top"/>
    </xf>
    <xf numFmtId="0" fontId="0" fillId="4" borderId="5" xfId="4" applyFont="1" applyFill="1" applyBorder="1" applyAlignment="1">
      <alignment vertical="top"/>
    </xf>
    <xf numFmtId="4" fontId="75" fillId="4" borderId="5" xfId="4" applyNumberFormat="1" applyFont="1" applyFill="1" applyBorder="1" applyAlignment="1">
      <alignment vertical="top"/>
    </xf>
    <xf numFmtId="4" fontId="8" fillId="0" borderId="5" xfId="0" applyNumberFormat="1" applyFont="1" applyFill="1" applyBorder="1" applyAlignment="1">
      <alignment horizontal="center" vertical="top"/>
    </xf>
    <xf numFmtId="3" fontId="8" fillId="0" borderId="5" xfId="0" applyNumberFormat="1" applyFont="1" applyFill="1" applyBorder="1" applyAlignment="1">
      <alignment horizontal="center" vertical="top"/>
    </xf>
    <xf numFmtId="3" fontId="12" fillId="0" borderId="5" xfId="0" applyNumberFormat="1" applyFont="1" applyFill="1" applyBorder="1" applyAlignment="1">
      <alignment horizontal="center" vertical="top"/>
    </xf>
    <xf numFmtId="0" fontId="45" fillId="0" borderId="5" xfId="0" applyFont="1" applyFill="1" applyBorder="1" applyAlignment="1">
      <alignment vertical="top" wrapText="1"/>
    </xf>
    <xf numFmtId="166" fontId="8" fillId="0" borderId="5" xfId="0" applyNumberFormat="1" applyFont="1" applyFill="1" applyBorder="1" applyAlignment="1">
      <alignment horizontal="center" vertical="top"/>
    </xf>
    <xf numFmtId="4" fontId="8" fillId="0" borderId="5" xfId="0" applyNumberFormat="1" applyFont="1" applyFill="1" applyBorder="1" applyAlignment="1">
      <alignment vertical="top"/>
    </xf>
    <xf numFmtId="0" fontId="8" fillId="0" borderId="0" xfId="0" applyFont="1" applyFill="1" applyAlignment="1">
      <alignment vertical="top"/>
    </xf>
    <xf numFmtId="4" fontId="12" fillId="0" borderId="5" xfId="0" applyNumberFormat="1" applyFont="1" applyFill="1" applyBorder="1" applyAlignment="1">
      <alignment horizontal="center" vertical="top"/>
    </xf>
    <xf numFmtId="166" fontId="12" fillId="0" borderId="5" xfId="0" applyNumberFormat="1" applyFont="1" applyFill="1" applyBorder="1" applyAlignment="1">
      <alignment horizontal="center" vertical="top"/>
    </xf>
    <xf numFmtId="3" fontId="67" fillId="0" borderId="5" xfId="0" applyNumberFormat="1" applyFont="1" applyFill="1" applyBorder="1" applyAlignment="1">
      <alignment horizontal="center" vertical="top"/>
    </xf>
    <xf numFmtId="0" fontId="45" fillId="4" borderId="5" xfId="0" applyFont="1" applyFill="1" applyBorder="1" applyAlignment="1">
      <alignment vertical="top" wrapText="1"/>
    </xf>
    <xf numFmtId="0" fontId="3" fillId="35" borderId="1" xfId="0" applyFont="1" applyFill="1" applyBorder="1" applyAlignment="1">
      <alignment vertical="top" wrapText="1"/>
    </xf>
    <xf numFmtId="0" fontId="3" fillId="4" borderId="2" xfId="0" applyFont="1" applyFill="1" applyBorder="1" applyAlignment="1">
      <alignment vertical="top" wrapText="1"/>
    </xf>
    <xf numFmtId="3" fontId="7" fillId="35" borderId="5" xfId="0" applyNumberFormat="1" applyFont="1" applyFill="1" applyBorder="1" applyAlignment="1">
      <alignment vertical="top" wrapText="1"/>
    </xf>
    <xf numFmtId="0" fontId="37" fillId="0" borderId="5" xfId="0" applyFont="1" applyFill="1" applyBorder="1" applyAlignment="1">
      <alignment vertical="top" wrapText="1"/>
    </xf>
    <xf numFmtId="3" fontId="34" fillId="0" borderId="5" xfId="0" applyNumberFormat="1" applyFont="1" applyBorder="1" applyAlignment="1">
      <alignment vertical="top"/>
    </xf>
    <xf numFmtId="0" fontId="118" fillId="0" borderId="5" xfId="0" applyFont="1" applyFill="1" applyBorder="1" applyAlignment="1">
      <alignment vertical="top" wrapText="1"/>
    </xf>
    <xf numFmtId="0" fontId="33" fillId="0" borderId="5" xfId="0" applyFont="1" applyBorder="1" applyAlignment="1">
      <alignment horizontal="center" vertical="top" wrapText="1"/>
    </xf>
    <xf numFmtId="3" fontId="67" fillId="0" borderId="2" xfId="0" applyNumberFormat="1" applyFont="1" applyFill="1" applyBorder="1" applyAlignment="1">
      <alignment horizontal="center" vertical="top"/>
    </xf>
    <xf numFmtId="175" fontId="8" fillId="0" borderId="5" xfId="0" applyNumberFormat="1" applyFont="1" applyFill="1" applyBorder="1" applyAlignment="1">
      <alignment horizontal="center" vertical="top"/>
    </xf>
    <xf numFmtId="0" fontId="3" fillId="4" borderId="3" xfId="0" applyFont="1" applyFill="1" applyBorder="1" applyAlignment="1">
      <alignment vertical="top" wrapText="1"/>
    </xf>
    <xf numFmtId="0" fontId="0" fillId="0" borderId="0" xfId="0" applyAlignment="1">
      <alignment horizontal="left" vertical="top"/>
    </xf>
    <xf numFmtId="0" fontId="119" fillId="0" borderId="5" xfId="0" applyFont="1" applyFill="1" applyBorder="1" applyAlignment="1">
      <alignment vertical="top" wrapText="1"/>
    </xf>
    <xf numFmtId="0" fontId="54" fillId="0" borderId="5" xfId="0" applyFont="1" applyFill="1" applyBorder="1" applyAlignment="1">
      <alignment vertical="top" wrapText="1"/>
    </xf>
    <xf numFmtId="0" fontId="2" fillId="2" borderId="76" xfId="0" applyFont="1" applyFill="1" applyBorder="1" applyAlignment="1">
      <alignment vertical="top" wrapText="1"/>
    </xf>
    <xf numFmtId="0" fontId="3" fillId="0" borderId="1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center" vertical="top" wrapText="1"/>
    </xf>
    <xf numFmtId="0" fontId="0" fillId="0" borderId="27" xfId="0" applyBorder="1" applyAlignment="1">
      <alignment horizontal="center" vertical="top" wrapText="1"/>
    </xf>
    <xf numFmtId="0" fontId="0" fillId="0" borderId="25" xfId="0" applyBorder="1" applyAlignment="1">
      <alignment horizontal="center" vertical="top" wrapText="1"/>
    </xf>
    <xf numFmtId="0" fontId="3" fillId="0" borderId="2" xfId="0" applyFont="1" applyFill="1" applyBorder="1" applyAlignment="1">
      <alignment vertical="top" wrapText="1"/>
    </xf>
    <xf numFmtId="0" fontId="3" fillId="0" borderId="3" xfId="0" applyFont="1" applyFill="1" applyBorder="1" applyAlignment="1">
      <alignment vertical="top" wrapText="1"/>
    </xf>
    <xf numFmtId="0" fontId="35" fillId="0" borderId="5" xfId="0" applyFont="1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32" fillId="34" borderId="2" xfId="0" applyFont="1" applyFill="1" applyBorder="1" applyAlignment="1">
      <alignment vertical="top" wrapText="1"/>
    </xf>
    <xf numFmtId="0" fontId="2" fillId="2" borderId="2" xfId="0" applyFont="1" applyFill="1" applyBorder="1" applyAlignment="1">
      <alignment horizontal="center" vertical="top" wrapText="1"/>
    </xf>
    <xf numFmtId="0" fontId="2" fillId="2" borderId="3" xfId="0" applyFont="1" applyFill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  <xf numFmtId="0" fontId="3" fillId="0" borderId="2" xfId="0" applyFont="1" applyFill="1" applyBorder="1" applyAlignment="1">
      <alignment vertical="top"/>
    </xf>
    <xf numFmtId="0" fontId="3" fillId="0" borderId="3" xfId="0" applyFont="1" applyFill="1" applyBorder="1" applyAlignment="1">
      <alignment vertical="top"/>
    </xf>
    <xf numFmtId="0" fontId="32" fillId="34" borderId="75" xfId="0" applyFont="1" applyFill="1" applyBorder="1" applyAlignment="1">
      <alignment vertical="top" wrapText="1"/>
    </xf>
    <xf numFmtId="0" fontId="71" fillId="3" borderId="5" xfId="0" applyFont="1" applyFill="1" applyBorder="1" applyAlignment="1">
      <alignment vertical="center" wrapText="1"/>
    </xf>
    <xf numFmtId="4" fontId="46" fillId="34" borderId="5" xfId="0" applyNumberFormat="1" applyFont="1" applyFill="1" applyBorder="1" applyAlignment="1">
      <alignment horizontal="center" vertical="top" wrapText="1"/>
    </xf>
    <xf numFmtId="49" fontId="3" fillId="0" borderId="79" xfId="0" applyNumberFormat="1" applyFont="1" applyFill="1" applyBorder="1" applyAlignment="1">
      <alignment vertical="top" wrapText="1"/>
    </xf>
    <xf numFmtId="0" fontId="3" fillId="0" borderId="79" xfId="0" applyFont="1" applyFill="1" applyBorder="1" applyAlignment="1">
      <alignment vertical="top" wrapText="1"/>
    </xf>
    <xf numFmtId="4" fontId="7" fillId="0" borderId="79" xfId="0" applyNumberFormat="1" applyFont="1" applyFill="1" applyBorder="1" applyAlignment="1">
      <alignment vertical="top" wrapText="1"/>
    </xf>
    <xf numFmtId="4" fontId="3" fillId="0" borderId="79" xfId="0" applyNumberFormat="1" applyFont="1" applyFill="1" applyBorder="1" applyAlignment="1">
      <alignment vertical="top" wrapText="1"/>
    </xf>
    <xf numFmtId="4" fontId="46" fillId="34" borderId="5" xfId="0" applyNumberFormat="1" applyFont="1" applyFill="1" applyBorder="1" applyAlignment="1">
      <alignment vertical="top" wrapText="1"/>
    </xf>
    <xf numFmtId="4" fontId="46" fillId="34" borderId="4" xfId="0" applyNumberFormat="1" applyFont="1" applyFill="1" applyBorder="1" applyAlignment="1">
      <alignment vertical="top" wrapText="1"/>
    </xf>
    <xf numFmtId="4" fontId="46" fillId="34" borderId="1" xfId="0" applyNumberFormat="1" applyFont="1" applyFill="1" applyBorder="1" applyAlignment="1">
      <alignment vertical="top" wrapText="1"/>
    </xf>
    <xf numFmtId="4" fontId="44" fillId="34" borderId="78" xfId="0" applyNumberFormat="1" applyFont="1" applyFill="1" applyBorder="1" applyAlignment="1">
      <alignment vertical="top" wrapText="1"/>
    </xf>
    <xf numFmtId="4" fontId="44" fillId="35" borderId="4" xfId="0" applyNumberFormat="1" applyFont="1" applyFill="1" applyBorder="1" applyAlignment="1">
      <alignment vertical="top" wrapText="1"/>
    </xf>
    <xf numFmtId="3" fontId="48" fillId="35" borderId="5" xfId="0" applyNumberFormat="1" applyFont="1" applyFill="1" applyBorder="1" applyAlignment="1">
      <alignment vertical="top" wrapText="1"/>
    </xf>
    <xf numFmtId="170" fontId="3" fillId="35" borderId="5" xfId="0" applyNumberFormat="1" applyFont="1" applyFill="1" applyBorder="1" applyAlignment="1">
      <alignment vertical="top" wrapText="1"/>
    </xf>
    <xf numFmtId="4" fontId="3" fillId="0" borderId="0" xfId="0" applyNumberFormat="1" applyFont="1" applyFill="1" applyBorder="1" applyAlignment="1">
      <alignment vertical="top" wrapText="1"/>
    </xf>
    <xf numFmtId="4" fontId="0" fillId="0" borderId="0" xfId="0" applyNumberFormat="1" applyAlignment="1">
      <alignment vertical="top"/>
    </xf>
    <xf numFmtId="0" fontId="88" fillId="0" borderId="0" xfId="3" applyFont="1" applyAlignment="1">
      <alignment vertical="top"/>
    </xf>
    <xf numFmtId="0" fontId="91" fillId="0" borderId="0" xfId="3" applyFont="1" applyAlignment="1">
      <alignment vertical="top"/>
    </xf>
    <xf numFmtId="0" fontId="91" fillId="0" borderId="0" xfId="3" applyFont="1" applyAlignment="1">
      <alignment horizontal="right" vertical="top" wrapText="1"/>
    </xf>
    <xf numFmtId="0" fontId="126" fillId="0" borderId="0" xfId="3" applyFont="1" applyAlignment="1">
      <alignment vertical="top"/>
    </xf>
    <xf numFmtId="0" fontId="6" fillId="0" borderId="0" xfId="3" applyAlignment="1">
      <alignment vertical="top"/>
    </xf>
    <xf numFmtId="0" fontId="91" fillId="0" borderId="0" xfId="3" applyFont="1" applyBorder="1" applyAlignment="1">
      <alignment vertical="top"/>
    </xf>
    <xf numFmtId="0" fontId="88" fillId="0" borderId="27" xfId="3" applyFont="1" applyBorder="1" applyAlignment="1">
      <alignment vertical="top" wrapText="1"/>
    </xf>
    <xf numFmtId="0" fontId="126" fillId="0" borderId="0" xfId="3" applyFont="1" applyBorder="1" applyAlignment="1">
      <alignment vertical="top"/>
    </xf>
    <xf numFmtId="0" fontId="128" fillId="0" borderId="0" xfId="3" applyFont="1" applyAlignment="1">
      <alignment vertical="top"/>
    </xf>
    <xf numFmtId="0" fontId="8" fillId="0" borderId="5" xfId="3" applyFont="1" applyFill="1" applyBorder="1" applyAlignment="1">
      <alignment horizontal="center" vertical="top" wrapText="1"/>
    </xf>
    <xf numFmtId="0" fontId="129" fillId="0" borderId="5" xfId="3" applyFont="1" applyFill="1" applyBorder="1" applyAlignment="1">
      <alignment horizontal="center" vertical="top" wrapText="1"/>
    </xf>
    <xf numFmtId="0" fontId="57" fillId="4" borderId="5" xfId="3" applyFont="1" applyFill="1" applyBorder="1" applyAlignment="1">
      <alignment horizontal="center" vertical="top"/>
    </xf>
    <xf numFmtId="0" fontId="57" fillId="4" borderId="75" xfId="3" applyFont="1" applyFill="1" applyBorder="1" applyAlignment="1">
      <alignment horizontal="center" vertical="top"/>
    </xf>
    <xf numFmtId="0" fontId="88" fillId="3" borderId="5" xfId="3" applyFont="1" applyFill="1" applyBorder="1" applyAlignment="1">
      <alignment vertical="top"/>
    </xf>
    <xf numFmtId="4" fontId="8" fillId="3" borderId="5" xfId="3" applyNumberFormat="1" applyFont="1" applyFill="1" applyBorder="1" applyAlignment="1">
      <alignment vertical="top"/>
    </xf>
    <xf numFmtId="4" fontId="12" fillId="3" borderId="5" xfId="3" applyNumberFormat="1" applyFont="1" applyFill="1" applyBorder="1" applyAlignment="1">
      <alignment vertical="top"/>
    </xf>
    <xf numFmtId="0" fontId="88" fillId="0" borderId="5" xfId="3" applyFont="1" applyFill="1" applyBorder="1" applyAlignment="1">
      <alignment vertical="top"/>
    </xf>
    <xf numFmtId="4" fontId="12" fillId="0" borderId="5" xfId="3" applyNumberFormat="1" applyFont="1" applyFill="1" applyBorder="1" applyAlignment="1">
      <alignment vertical="top"/>
    </xf>
    <xf numFmtId="4" fontId="8" fillId="0" borderId="5" xfId="3" applyNumberFormat="1" applyFont="1" applyFill="1" applyBorder="1" applyAlignment="1">
      <alignment vertical="top"/>
    </xf>
    <xf numFmtId="0" fontId="8" fillId="3" borderId="5" xfId="3" applyFont="1" applyFill="1" applyBorder="1" applyAlignment="1">
      <alignment vertical="top"/>
    </xf>
    <xf numFmtId="0" fontId="131" fillId="3" borderId="5" xfId="605" applyFont="1" applyFill="1" applyBorder="1" applyAlignment="1">
      <alignment vertical="top" wrapText="1"/>
    </xf>
    <xf numFmtId="0" fontId="88" fillId="52" borderId="5" xfId="606" applyNumberFormat="1" applyFont="1" applyFill="1" applyBorder="1" applyAlignment="1">
      <alignment vertical="top"/>
    </xf>
    <xf numFmtId="4" fontId="8" fillId="52" borderId="5" xfId="606" applyNumberFormat="1" applyFont="1" applyFill="1" applyBorder="1" applyAlignment="1">
      <alignment vertical="top"/>
    </xf>
    <xf numFmtId="4" fontId="12" fillId="52" borderId="5" xfId="606" applyNumberFormat="1" applyFont="1" applyFill="1" applyBorder="1" applyAlignment="1">
      <alignment vertical="top"/>
    </xf>
    <xf numFmtId="0" fontId="88" fillId="0" borderId="5" xfId="606" applyNumberFormat="1" applyFont="1" applyFill="1" applyBorder="1" applyAlignment="1">
      <alignment vertical="top"/>
    </xf>
    <xf numFmtId="4" fontId="12" fillId="0" borderId="5" xfId="606" applyNumberFormat="1" applyFont="1" applyFill="1" applyBorder="1" applyAlignment="1">
      <alignment vertical="top"/>
    </xf>
    <xf numFmtId="4" fontId="8" fillId="0" borderId="5" xfId="606" applyNumberFormat="1" applyFont="1" applyFill="1" applyBorder="1" applyAlignment="1">
      <alignment vertical="top"/>
    </xf>
    <xf numFmtId="0" fontId="77" fillId="3" borderId="5" xfId="3" applyFont="1" applyFill="1" applyBorder="1" applyAlignment="1">
      <alignment vertical="top"/>
    </xf>
    <xf numFmtId="0" fontId="88" fillId="53" borderId="5" xfId="605" applyFont="1" applyFill="1" applyBorder="1" applyAlignment="1">
      <alignment vertical="top"/>
    </xf>
    <xf numFmtId="4" fontId="8" fillId="53" borderId="5" xfId="605" applyNumberFormat="1" applyFont="1" applyFill="1" applyBorder="1" applyAlignment="1">
      <alignment vertical="top"/>
    </xf>
    <xf numFmtId="4" fontId="12" fillId="53" borderId="5" xfId="605" applyNumberFormat="1" applyFont="1" applyFill="1" applyBorder="1" applyAlignment="1">
      <alignment vertical="top"/>
    </xf>
    <xf numFmtId="0" fontId="88" fillId="0" borderId="5" xfId="605" applyFont="1" applyBorder="1" applyAlignment="1">
      <alignment vertical="top"/>
    </xf>
    <xf numFmtId="4" fontId="12" fillId="0" borderId="5" xfId="605" applyNumberFormat="1" applyFont="1" applyBorder="1" applyAlignment="1">
      <alignment vertical="top"/>
    </xf>
    <xf numFmtId="4" fontId="8" fillId="0" borderId="5" xfId="605" applyNumberFormat="1" applyFont="1" applyBorder="1" applyAlignment="1">
      <alignment vertical="top"/>
    </xf>
    <xf numFmtId="0" fontId="88" fillId="44" borderId="5" xfId="3" applyFont="1" applyFill="1" applyBorder="1" applyAlignment="1">
      <alignment vertical="top"/>
    </xf>
    <xf numFmtId="178" fontId="133" fillId="0" borderId="80" xfId="612" applyNumberFormat="1" applyFont="1" applyBorder="1" applyAlignment="1">
      <alignment horizontal="right" vertical="top"/>
    </xf>
    <xf numFmtId="4" fontId="88" fillId="44" borderId="5" xfId="3" applyNumberFormat="1" applyFont="1" applyFill="1" applyBorder="1" applyAlignment="1">
      <alignment vertical="top"/>
    </xf>
    <xf numFmtId="178" fontId="132" fillId="0" borderId="80" xfId="612" applyNumberFormat="1" applyFont="1" applyBorder="1" applyAlignment="1">
      <alignment horizontal="right" vertical="top"/>
    </xf>
    <xf numFmtId="4" fontId="8" fillId="44" borderId="5" xfId="3" applyNumberFormat="1" applyFont="1" applyFill="1" applyBorder="1" applyAlignment="1">
      <alignment vertical="top"/>
    </xf>
    <xf numFmtId="4" fontId="123" fillId="44" borderId="5" xfId="3" applyNumberFormat="1" applyFont="1" applyFill="1" applyBorder="1" applyAlignment="1">
      <alignment vertical="top"/>
    </xf>
    <xf numFmtId="178" fontId="132" fillId="55" borderId="80" xfId="612" applyNumberFormat="1" applyFont="1" applyFill="1" applyBorder="1" applyAlignment="1">
      <alignment horizontal="right" vertical="top"/>
    </xf>
    <xf numFmtId="4" fontId="123" fillId="0" borderId="5" xfId="3" applyNumberFormat="1" applyFont="1" applyFill="1" applyBorder="1" applyAlignment="1">
      <alignment vertical="top"/>
    </xf>
    <xf numFmtId="49" fontId="88" fillId="3" borderId="5" xfId="3" applyNumberFormat="1" applyFont="1" applyFill="1" applyBorder="1" applyAlignment="1">
      <alignment vertical="top" wrapText="1"/>
    </xf>
    <xf numFmtId="4" fontId="8" fillId="3" borderId="5" xfId="3" applyNumberFormat="1" applyFont="1" applyFill="1" applyBorder="1" applyAlignment="1">
      <alignment vertical="top" wrapText="1"/>
    </xf>
    <xf numFmtId="49" fontId="120" fillId="3" borderId="5" xfId="605" applyNumberFormat="1" applyFont="1" applyFill="1" applyBorder="1" applyAlignment="1">
      <alignment horizontal="left" vertical="top" wrapText="1"/>
    </xf>
    <xf numFmtId="4" fontId="132" fillId="0" borderId="81" xfId="612" applyNumberFormat="1" applyFont="1" applyBorder="1" applyAlignment="1">
      <alignment horizontal="right" vertical="top"/>
    </xf>
    <xf numFmtId="49" fontId="90" fillId="44" borderId="5" xfId="605" applyNumberFormat="1" applyFont="1" applyFill="1" applyBorder="1" applyAlignment="1">
      <alignment horizontal="left" vertical="top" wrapText="1"/>
    </xf>
    <xf numFmtId="0" fontId="88" fillId="3" borderId="82" xfId="3" applyFont="1" applyFill="1" applyBorder="1" applyAlignment="1">
      <alignment vertical="top"/>
    </xf>
    <xf numFmtId="4" fontId="8" fillId="3" borderId="82" xfId="3" applyNumberFormat="1" applyFont="1" applyFill="1" applyBorder="1" applyAlignment="1">
      <alignment vertical="top"/>
    </xf>
    <xf numFmtId="4" fontId="12" fillId="3" borderId="82" xfId="3" applyNumberFormat="1" applyFont="1" applyFill="1" applyBorder="1" applyAlignment="1">
      <alignment vertical="top"/>
    </xf>
    <xf numFmtId="0" fontId="88" fillId="0" borderId="82" xfId="3" applyFont="1" applyFill="1" applyBorder="1" applyAlignment="1">
      <alignment vertical="top"/>
    </xf>
    <xf numFmtId="4" fontId="12" fillId="0" borderId="82" xfId="3" applyNumberFormat="1" applyFont="1" applyFill="1" applyBorder="1" applyAlignment="1">
      <alignment vertical="top"/>
    </xf>
    <xf numFmtId="4" fontId="8" fillId="0" borderId="82" xfId="3" applyNumberFormat="1" applyFont="1" applyFill="1" applyBorder="1" applyAlignment="1">
      <alignment vertical="top"/>
    </xf>
    <xf numFmtId="0" fontId="8" fillId="3" borderId="82" xfId="3" applyFont="1" applyFill="1" applyBorder="1" applyAlignment="1">
      <alignment vertical="top"/>
    </xf>
    <xf numFmtId="4" fontId="134" fillId="3" borderId="81" xfId="612" applyNumberFormat="1" applyFont="1" applyFill="1" applyBorder="1" applyAlignment="1">
      <alignment horizontal="right" vertical="top"/>
    </xf>
    <xf numFmtId="4" fontId="135" fillId="3" borderId="81" xfId="612" applyNumberFormat="1" applyFont="1" applyFill="1" applyBorder="1" applyAlignment="1">
      <alignment horizontal="right" vertical="top"/>
    </xf>
    <xf numFmtId="4" fontId="5" fillId="3" borderId="81" xfId="612" applyNumberFormat="1" applyFont="1" applyFill="1" applyBorder="1" applyAlignment="1">
      <alignment horizontal="right" vertical="top"/>
    </xf>
    <xf numFmtId="0" fontId="121" fillId="56" borderId="5" xfId="605" applyFill="1" applyBorder="1" applyAlignment="1">
      <alignment vertical="top"/>
    </xf>
    <xf numFmtId="4" fontId="6" fillId="56" borderId="5" xfId="3" applyNumberFormat="1" applyFill="1" applyBorder="1" applyAlignment="1">
      <alignment vertical="top"/>
    </xf>
    <xf numFmtId="0" fontId="121" fillId="0" borderId="5" xfId="605" applyBorder="1" applyAlignment="1">
      <alignment vertical="top"/>
    </xf>
    <xf numFmtId="4" fontId="6" fillId="0" borderId="5" xfId="3" applyNumberFormat="1" applyBorder="1" applyAlignment="1">
      <alignment vertical="top"/>
    </xf>
    <xf numFmtId="0" fontId="6" fillId="0" borderId="5" xfId="3" applyBorder="1" applyAlignment="1">
      <alignment vertical="top"/>
    </xf>
    <xf numFmtId="0" fontId="56" fillId="0" borderId="0" xfId="3" applyFont="1" applyAlignment="1">
      <alignment horizontal="center" vertical="top"/>
    </xf>
    <xf numFmtId="0" fontId="88" fillId="0" borderId="0" xfId="3" applyFont="1" applyAlignment="1">
      <alignment horizontal="right" vertical="top" wrapText="1"/>
    </xf>
    <xf numFmtId="0" fontId="88" fillId="0" borderId="0" xfId="3" applyFont="1" applyAlignment="1">
      <alignment horizontal="right" vertical="top"/>
    </xf>
    <xf numFmtId="0" fontId="66" fillId="0" borderId="0" xfId="605" applyFont="1" applyAlignment="1">
      <alignment horizontal="center" vertical="top"/>
    </xf>
    <xf numFmtId="0" fontId="93" fillId="0" borderId="0" xfId="3" applyFont="1" applyAlignment="1">
      <alignment vertical="top" wrapText="1"/>
    </xf>
    <xf numFmtId="0" fontId="91" fillId="0" borderId="0" xfId="3" applyFont="1" applyBorder="1" applyAlignment="1">
      <alignment horizontal="right" vertical="top"/>
    </xf>
    <xf numFmtId="0" fontId="8" fillId="0" borderId="5" xfId="3" applyFont="1" applyBorder="1" applyAlignment="1">
      <alignment horizontal="center" vertical="top" wrapText="1"/>
    </xf>
    <xf numFmtId="0" fontId="57" fillId="4" borderId="5" xfId="3" applyFont="1" applyFill="1" applyBorder="1" applyAlignment="1">
      <alignment horizontal="center" vertical="top" wrapText="1"/>
    </xf>
    <xf numFmtId="4" fontId="6" fillId="0" borderId="0" xfId="3" applyNumberFormat="1" applyAlignment="1">
      <alignment vertical="top"/>
    </xf>
    <xf numFmtId="0" fontId="8" fillId="0" borderId="5" xfId="3" applyFont="1" applyBorder="1" applyAlignment="1">
      <alignment horizontal="center" vertical="top"/>
    </xf>
    <xf numFmtId="4" fontId="8" fillId="0" borderId="5" xfId="3" applyNumberFormat="1" applyFont="1" applyBorder="1" applyAlignment="1">
      <alignment vertical="top"/>
    </xf>
    <xf numFmtId="4" fontId="12" fillId="0" borderId="5" xfId="3" applyNumberFormat="1" applyFont="1" applyBorder="1" applyAlignment="1">
      <alignment vertical="top"/>
    </xf>
    <xf numFmtId="0" fontId="8" fillId="3" borderId="5" xfId="3" applyFont="1" applyFill="1" applyBorder="1" applyAlignment="1">
      <alignment horizontal="center" vertical="top" wrapText="1"/>
    </xf>
    <xf numFmtId="2" fontId="121" fillId="0" borderId="73" xfId="605" applyNumberFormat="1" applyBorder="1" applyAlignment="1">
      <alignment horizontal="center" vertical="center"/>
    </xf>
    <xf numFmtId="2" fontId="121" fillId="0" borderId="33" xfId="605" applyNumberFormat="1" applyBorder="1" applyAlignment="1">
      <alignment vertical="top"/>
    </xf>
    <xf numFmtId="0" fontId="8" fillId="5" borderId="5" xfId="3" applyFont="1" applyFill="1" applyBorder="1" applyAlignment="1">
      <alignment vertical="top"/>
    </xf>
    <xf numFmtId="0" fontId="8" fillId="3" borderId="5" xfId="3" applyFont="1" applyFill="1" applyBorder="1" applyAlignment="1">
      <alignment horizontal="center" vertical="center"/>
    </xf>
    <xf numFmtId="4" fontId="8" fillId="3" borderId="5" xfId="3" applyNumberFormat="1" applyFont="1" applyFill="1" applyBorder="1" applyAlignment="1">
      <alignment horizontal="center" vertical="center"/>
    </xf>
    <xf numFmtId="0" fontId="8" fillId="52" borderId="82" xfId="606" applyNumberFormat="1" applyFont="1" applyFill="1" applyBorder="1" applyAlignment="1">
      <alignment vertical="top"/>
    </xf>
    <xf numFmtId="4" fontId="8" fillId="52" borderId="82" xfId="606" applyNumberFormat="1" applyFont="1" applyFill="1" applyBorder="1" applyAlignment="1">
      <alignment vertical="top"/>
    </xf>
    <xf numFmtId="4" fontId="12" fillId="52" borderId="82" xfId="606" applyNumberFormat="1" applyFont="1" applyFill="1" applyBorder="1" applyAlignment="1">
      <alignment vertical="top"/>
    </xf>
    <xf numFmtId="0" fontId="8" fillId="0" borderId="82" xfId="606" applyNumberFormat="1" applyFont="1" applyFill="1" applyBorder="1" applyAlignment="1">
      <alignment horizontal="center" vertical="top"/>
    </xf>
    <xf numFmtId="4" fontId="8" fillId="0" borderId="82" xfId="606" applyNumberFormat="1" applyFont="1" applyFill="1" applyBorder="1" applyAlignment="1">
      <alignment vertical="top"/>
    </xf>
    <xf numFmtId="4" fontId="12" fillId="0" borderId="82" xfId="606" applyNumberFormat="1" applyFont="1" applyFill="1" applyBorder="1" applyAlignment="1">
      <alignment vertical="top"/>
    </xf>
    <xf numFmtId="0" fontId="8" fillId="0" borderId="82" xfId="3" applyFont="1" applyBorder="1" applyAlignment="1">
      <alignment horizontal="center" vertical="top"/>
    </xf>
    <xf numFmtId="4" fontId="8" fillId="0" borderId="82" xfId="3" applyNumberFormat="1" applyFont="1" applyBorder="1" applyAlignment="1">
      <alignment vertical="top"/>
    </xf>
    <xf numFmtId="4" fontId="12" fillId="0" borderId="82" xfId="3" applyNumberFormat="1" applyFont="1" applyBorder="1" applyAlignment="1">
      <alignment vertical="top"/>
    </xf>
    <xf numFmtId="0" fontId="8" fillId="53" borderId="82" xfId="605" applyFont="1" applyFill="1" applyBorder="1" applyAlignment="1">
      <alignment vertical="top"/>
    </xf>
    <xf numFmtId="4" fontId="8" fillId="53" borderId="82" xfId="605" applyNumberFormat="1" applyFont="1" applyFill="1" applyBorder="1" applyAlignment="1">
      <alignment vertical="top"/>
    </xf>
    <xf numFmtId="4" fontId="12" fillId="53" borderId="82" xfId="605" applyNumberFormat="1" applyFont="1" applyFill="1" applyBorder="1" applyAlignment="1">
      <alignment vertical="top"/>
    </xf>
    <xf numFmtId="0" fontId="8" fillId="0" borderId="82" xfId="605" applyFont="1" applyBorder="1" applyAlignment="1">
      <alignment horizontal="center" vertical="top"/>
    </xf>
    <xf numFmtId="4" fontId="8" fillId="0" borderId="82" xfId="605" applyNumberFormat="1" applyFont="1" applyBorder="1" applyAlignment="1">
      <alignment vertical="top"/>
    </xf>
    <xf numFmtId="4" fontId="12" fillId="0" borderId="82" xfId="605" applyNumberFormat="1" applyFont="1" applyBorder="1" applyAlignment="1">
      <alignment vertical="top"/>
    </xf>
    <xf numFmtId="0" fontId="8" fillId="44" borderId="82" xfId="3" applyFont="1" applyFill="1" applyBorder="1" applyAlignment="1">
      <alignment vertical="top"/>
    </xf>
    <xf numFmtId="4" fontId="8" fillId="44" borderId="82" xfId="3" applyNumberFormat="1" applyFont="1" applyFill="1" applyBorder="1" applyAlignment="1">
      <alignment vertical="top"/>
    </xf>
    <xf numFmtId="4" fontId="123" fillId="44" borderId="82" xfId="3" applyNumberFormat="1" applyFont="1" applyFill="1" applyBorder="1" applyAlignment="1">
      <alignment vertical="top"/>
    </xf>
    <xf numFmtId="4" fontId="123" fillId="0" borderId="82" xfId="3" applyNumberFormat="1" applyFont="1" applyBorder="1" applyAlignment="1">
      <alignment vertical="top"/>
    </xf>
    <xf numFmtId="49" fontId="8" fillId="3" borderId="82" xfId="3" applyNumberFormat="1" applyFont="1" applyFill="1" applyBorder="1" applyAlignment="1">
      <alignment vertical="top" wrapText="1"/>
    </xf>
    <xf numFmtId="0" fontId="8" fillId="3" borderId="82" xfId="3" applyFont="1" applyFill="1" applyBorder="1" applyAlignment="1">
      <alignment vertical="top" wrapText="1"/>
    </xf>
    <xf numFmtId="49" fontId="90" fillId="44" borderId="82" xfId="605" applyNumberFormat="1" applyFont="1" applyFill="1" applyBorder="1" applyAlignment="1">
      <alignment horizontal="left" vertical="top" wrapText="1"/>
    </xf>
    <xf numFmtId="0" fontId="10" fillId="3" borderId="0" xfId="605" applyFont="1" applyFill="1"/>
    <xf numFmtId="0" fontId="131" fillId="3" borderId="82" xfId="605" applyFont="1" applyFill="1" applyBorder="1" applyAlignment="1">
      <alignment vertical="top" wrapText="1"/>
    </xf>
    <xf numFmtId="0" fontId="121" fillId="56" borderId="82" xfId="605" applyFill="1" applyBorder="1" applyAlignment="1">
      <alignment vertical="top"/>
    </xf>
    <xf numFmtId="0" fontId="6" fillId="56" borderId="82" xfId="3" applyFill="1" applyBorder="1" applyAlignment="1">
      <alignment vertical="top"/>
    </xf>
    <xf numFmtId="4" fontId="6" fillId="56" borderId="82" xfId="3" applyNumberFormat="1" applyFill="1" applyBorder="1" applyAlignment="1">
      <alignment vertical="top"/>
    </xf>
    <xf numFmtId="0" fontId="121" fillId="0" borderId="82" xfId="605" applyBorder="1" applyAlignment="1">
      <alignment vertical="top"/>
    </xf>
    <xf numFmtId="0" fontId="6" fillId="0" borderId="82" xfId="3" applyBorder="1" applyAlignment="1">
      <alignment vertical="top"/>
    </xf>
    <xf numFmtId="4" fontId="6" fillId="0" borderId="82" xfId="3" applyNumberFormat="1" applyBorder="1" applyAlignment="1">
      <alignment vertical="top"/>
    </xf>
    <xf numFmtId="177" fontId="0" fillId="0" borderId="0" xfId="0" applyNumberFormat="1"/>
    <xf numFmtId="177" fontId="47" fillId="0" borderId="0" xfId="0" applyNumberFormat="1" applyFont="1"/>
    <xf numFmtId="0" fontId="0" fillId="0" borderId="82" xfId="0" applyBorder="1" applyAlignment="1">
      <alignment horizontal="center" vertical="top" wrapText="1"/>
    </xf>
    <xf numFmtId="0" fontId="0" fillId="0" borderId="82" xfId="0" applyFont="1" applyFill="1" applyBorder="1" applyAlignment="1">
      <alignment horizontal="center" vertical="top" wrapText="1"/>
    </xf>
    <xf numFmtId="0" fontId="0" fillId="0" borderId="82" xfId="0" applyFont="1" applyBorder="1" applyAlignment="1">
      <alignment horizontal="center" vertical="top" wrapText="1"/>
    </xf>
    <xf numFmtId="0" fontId="0" fillId="0" borderId="82" xfId="0" applyFill="1" applyBorder="1" applyAlignment="1">
      <alignment horizontal="center" vertical="top" wrapText="1"/>
    </xf>
    <xf numFmtId="0" fontId="0" fillId="3" borderId="82" xfId="0" applyFill="1" applyBorder="1" applyAlignment="1">
      <alignment horizontal="center" vertical="top" wrapText="1"/>
    </xf>
    <xf numFmtId="0" fontId="0" fillId="57" borderId="82" xfId="0" applyFill="1" applyBorder="1" applyAlignment="1">
      <alignment horizontal="center" vertical="top" wrapText="1"/>
    </xf>
    <xf numFmtId="0" fontId="136" fillId="2" borderId="82" xfId="0" applyFont="1" applyFill="1" applyBorder="1" applyAlignment="1">
      <alignment horizontal="center" vertical="top" wrapText="1"/>
    </xf>
    <xf numFmtId="167" fontId="0" fillId="0" borderId="0" xfId="0" applyNumberFormat="1" applyAlignment="1">
      <alignment vertical="top"/>
    </xf>
    <xf numFmtId="0" fontId="72" fillId="31" borderId="82" xfId="0" applyFont="1" applyFill="1" applyBorder="1" applyAlignment="1">
      <alignment vertical="top" wrapText="1"/>
    </xf>
    <xf numFmtId="4" fontId="137" fillId="0" borderId="82" xfId="0" applyNumberFormat="1" applyFont="1" applyBorder="1" applyAlignment="1">
      <alignment vertical="top"/>
    </xf>
    <xf numFmtId="171" fontId="138" fillId="0" borderId="82" xfId="0" applyNumberFormat="1" applyFont="1" applyBorder="1" applyAlignment="1">
      <alignment vertical="top"/>
    </xf>
    <xf numFmtId="167" fontId="138" fillId="0" borderId="82" xfId="0" applyNumberFormat="1" applyFont="1" applyBorder="1" applyAlignment="1">
      <alignment vertical="top"/>
    </xf>
    <xf numFmtId="0" fontId="72" fillId="0" borderId="82" xfId="0" applyFont="1" applyFill="1" applyBorder="1" applyAlignment="1">
      <alignment horizontal="left" vertical="top" wrapText="1"/>
    </xf>
    <xf numFmtId="0" fontId="72" fillId="0" borderId="82" xfId="0" applyFont="1" applyFill="1" applyBorder="1" applyAlignment="1">
      <alignment vertical="top" wrapText="1"/>
    </xf>
    <xf numFmtId="0" fontId="106" fillId="4" borderId="82" xfId="0" applyFont="1" applyFill="1" applyBorder="1" applyAlignment="1">
      <alignment vertical="top" wrapText="1"/>
    </xf>
    <xf numFmtId="4" fontId="106" fillId="4" borderId="82" xfId="0" applyNumberFormat="1" applyFont="1" applyFill="1" applyBorder="1" applyAlignment="1">
      <alignment vertical="top"/>
    </xf>
    <xf numFmtId="171" fontId="106" fillId="4" borderId="82" xfId="0" applyNumberFormat="1" applyFont="1" applyFill="1" applyBorder="1" applyAlignment="1">
      <alignment vertical="top"/>
    </xf>
    <xf numFmtId="171" fontId="106" fillId="58" borderId="82" xfId="0" applyNumberFormat="1" applyFont="1" applyFill="1" applyBorder="1" applyAlignment="1">
      <alignment vertical="top"/>
    </xf>
    <xf numFmtId="167" fontId="106" fillId="58" borderId="82" xfId="0" applyNumberFormat="1" applyFont="1" applyFill="1" applyBorder="1" applyAlignment="1">
      <alignment vertical="top"/>
    </xf>
    <xf numFmtId="3" fontId="0" fillId="0" borderId="0" xfId="0" applyNumberFormat="1"/>
    <xf numFmtId="0" fontId="55" fillId="4" borderId="82" xfId="0" applyFont="1" applyFill="1" applyBorder="1" applyAlignment="1">
      <alignment vertical="top" wrapText="1"/>
    </xf>
    <xf numFmtId="4" fontId="55" fillId="4" borderId="82" xfId="0" applyNumberFormat="1" applyFont="1" applyFill="1" applyBorder="1" applyAlignment="1">
      <alignment vertical="top"/>
    </xf>
    <xf numFmtId="171" fontId="55" fillId="4" borderId="82" xfId="0" applyNumberFormat="1" applyFont="1" applyFill="1" applyBorder="1" applyAlignment="1">
      <alignment vertical="top"/>
    </xf>
    <xf numFmtId="171" fontId="55" fillId="58" borderId="82" xfId="0" applyNumberFormat="1" applyFont="1" applyFill="1" applyBorder="1" applyAlignment="1">
      <alignment vertical="top"/>
    </xf>
    <xf numFmtId="167" fontId="55" fillId="58" borderId="82" xfId="0" applyNumberFormat="1" applyFont="1" applyFill="1" applyBorder="1" applyAlignment="1">
      <alignment vertical="top"/>
    </xf>
    <xf numFmtId="171" fontId="138" fillId="0" borderId="0" xfId="0" applyNumberFormat="1" applyFont="1" applyAlignment="1">
      <alignment vertical="top"/>
    </xf>
    <xf numFmtId="171" fontId="0" fillId="0" borderId="0" xfId="0" applyNumberFormat="1" applyAlignment="1">
      <alignment vertical="top"/>
    </xf>
    <xf numFmtId="0" fontId="139" fillId="0" borderId="82" xfId="0" applyFont="1" applyFill="1" applyBorder="1" applyAlignment="1">
      <alignment vertical="top" wrapText="1"/>
    </xf>
    <xf numFmtId="171" fontId="138" fillId="58" borderId="82" xfId="0" applyNumberFormat="1" applyFont="1" applyFill="1" applyBorder="1" applyAlignment="1">
      <alignment vertical="top"/>
    </xf>
    <xf numFmtId="0" fontId="72" fillId="0" borderId="0" xfId="0" applyFont="1" applyFill="1" applyBorder="1" applyAlignment="1">
      <alignment vertical="top" wrapText="1"/>
    </xf>
    <xf numFmtId="4" fontId="137" fillId="0" borderId="0" xfId="0" applyNumberFormat="1" applyFont="1" applyBorder="1" applyAlignment="1">
      <alignment vertical="top"/>
    </xf>
    <xf numFmtId="171" fontId="138" fillId="0" borderId="0" xfId="0" applyNumberFormat="1" applyFont="1" applyBorder="1" applyAlignment="1">
      <alignment vertical="top"/>
    </xf>
    <xf numFmtId="167" fontId="138" fillId="0" borderId="0" xfId="0" applyNumberFormat="1" applyFont="1" applyBorder="1" applyAlignment="1">
      <alignment vertical="top"/>
    </xf>
    <xf numFmtId="0" fontId="72" fillId="31" borderId="82" xfId="0" applyFont="1" applyFill="1" applyBorder="1" applyAlignment="1">
      <alignment horizontal="left" vertical="top" wrapText="1"/>
    </xf>
    <xf numFmtId="0" fontId="140" fillId="4" borderId="82" xfId="613" applyFont="1" applyFill="1" applyBorder="1" applyAlignment="1">
      <alignment vertical="top"/>
    </xf>
    <xf numFmtId="4" fontId="140" fillId="4" borderId="82" xfId="613" applyNumberFormat="1" applyFont="1" applyFill="1" applyBorder="1" applyAlignment="1">
      <alignment vertical="top"/>
    </xf>
    <xf numFmtId="167" fontId="140" fillId="4" borderId="82" xfId="613" applyNumberFormat="1" applyFont="1" applyFill="1" applyBorder="1" applyAlignment="1">
      <alignment vertical="top"/>
    </xf>
    <xf numFmtId="0" fontId="121" fillId="4" borderId="82" xfId="613" applyFill="1" applyBorder="1" applyAlignment="1">
      <alignment vertical="top"/>
    </xf>
    <xf numFmtId="4" fontId="121" fillId="4" borderId="82" xfId="613" applyNumberFormat="1" applyFill="1" applyBorder="1" applyAlignment="1">
      <alignment vertical="top"/>
    </xf>
    <xf numFmtId="167" fontId="121" fillId="4" borderId="82" xfId="613" applyNumberFormat="1" applyFill="1" applyBorder="1" applyAlignment="1">
      <alignment vertical="top"/>
    </xf>
    <xf numFmtId="0" fontId="45" fillId="0" borderId="82" xfId="0" applyFont="1" applyFill="1" applyBorder="1" applyAlignment="1">
      <alignment horizontal="left" vertical="top" wrapText="1"/>
    </xf>
    <xf numFmtId="0" fontId="88" fillId="0" borderId="82" xfId="0" applyFont="1" applyFill="1" applyBorder="1" applyAlignment="1">
      <alignment vertical="top" wrapText="1"/>
    </xf>
    <xf numFmtId="0" fontId="72" fillId="3" borderId="82" xfId="0" applyFont="1" applyFill="1" applyBorder="1" applyAlignment="1">
      <alignment vertical="top" wrapText="1"/>
    </xf>
    <xf numFmtId="0" fontId="55" fillId="31" borderId="82" xfId="0" applyFont="1" applyFill="1" applyBorder="1" applyAlignment="1">
      <alignment vertical="top" wrapText="1"/>
    </xf>
    <xf numFmtId="0" fontId="72" fillId="36" borderId="82" xfId="0" applyFont="1" applyFill="1" applyBorder="1" applyAlignment="1">
      <alignment vertical="top" wrapText="1"/>
    </xf>
    <xf numFmtId="167" fontId="106" fillId="4" borderId="82" xfId="0" applyNumberFormat="1" applyFont="1" applyFill="1" applyBorder="1" applyAlignment="1">
      <alignment vertical="top"/>
    </xf>
    <xf numFmtId="167" fontId="55" fillId="4" borderId="82" xfId="0" applyNumberFormat="1" applyFont="1" applyFill="1" applyBorder="1" applyAlignment="1">
      <alignment vertical="top"/>
    </xf>
    <xf numFmtId="4" fontId="138" fillId="0" borderId="0" xfId="0" applyNumberFormat="1" applyFont="1" applyAlignment="1">
      <alignment vertical="top"/>
    </xf>
    <xf numFmtId="167" fontId="138" fillId="0" borderId="0" xfId="0" applyNumberFormat="1" applyFont="1" applyAlignment="1">
      <alignment vertical="top"/>
    </xf>
    <xf numFmtId="0" fontId="106" fillId="59" borderId="82" xfId="0" applyFont="1" applyFill="1" applyBorder="1" applyAlignment="1">
      <alignment vertical="top" wrapText="1"/>
    </xf>
    <xf numFmtId="4" fontId="106" fillId="59" borderId="82" xfId="0" applyNumberFormat="1" applyFont="1" applyFill="1" applyBorder="1" applyAlignment="1">
      <alignment vertical="top"/>
    </xf>
    <xf numFmtId="167" fontId="106" fillId="59" borderId="82" xfId="0" applyNumberFormat="1" applyFont="1" applyFill="1" applyBorder="1" applyAlignment="1">
      <alignment vertical="top"/>
    </xf>
    <xf numFmtId="0" fontId="106" fillId="3" borderId="82" xfId="0" applyFont="1" applyFill="1" applyBorder="1" applyAlignment="1">
      <alignment vertical="top" wrapText="1"/>
    </xf>
    <xf numFmtId="4" fontId="106" fillId="3" borderId="82" xfId="0" applyNumberFormat="1" applyFont="1" applyFill="1" applyBorder="1" applyAlignment="1">
      <alignment vertical="top"/>
    </xf>
    <xf numFmtId="167" fontId="106" fillId="3" borderId="82" xfId="0" applyNumberFormat="1" applyFont="1" applyFill="1" applyBorder="1" applyAlignment="1">
      <alignment vertical="top"/>
    </xf>
    <xf numFmtId="171" fontId="0" fillId="57" borderId="0" xfId="0" applyNumberFormat="1" applyFill="1" applyAlignment="1">
      <alignment vertical="top"/>
    </xf>
    <xf numFmtId="167" fontId="0" fillId="57" borderId="0" xfId="0" applyNumberFormat="1" applyFill="1" applyAlignment="1">
      <alignment vertical="top"/>
    </xf>
    <xf numFmtId="167" fontId="75" fillId="0" borderId="0" xfId="0" applyNumberFormat="1" applyFont="1" applyAlignment="1">
      <alignment vertical="top"/>
    </xf>
    <xf numFmtId="0" fontId="37" fillId="0" borderId="3" xfId="0" applyFont="1" applyFill="1" applyBorder="1" applyAlignment="1">
      <alignment vertical="top" wrapText="1"/>
    </xf>
    <xf numFmtId="0" fontId="37" fillId="0" borderId="5" xfId="0" applyFont="1" applyBorder="1" applyAlignment="1">
      <alignment vertical="top"/>
    </xf>
    <xf numFmtId="0" fontId="77" fillId="0" borderId="5" xfId="0" applyFont="1" applyBorder="1" applyAlignment="1">
      <alignment vertical="top"/>
    </xf>
    <xf numFmtId="0" fontId="77" fillId="0" borderId="5" xfId="0" applyFont="1" applyBorder="1" applyAlignment="1">
      <alignment vertical="top" wrapText="1"/>
    </xf>
    <xf numFmtId="4" fontId="77" fillId="0" borderId="5" xfId="0" applyNumberFormat="1" applyFont="1" applyBorder="1" applyAlignment="1">
      <alignment vertical="top" wrapText="1"/>
    </xf>
    <xf numFmtId="167" fontId="137" fillId="58" borderId="82" xfId="0" applyNumberFormat="1" applyFont="1" applyFill="1" applyBorder="1" applyAlignment="1">
      <alignment vertical="top"/>
    </xf>
    <xf numFmtId="0" fontId="55" fillId="0" borderId="0" xfId="0" applyFont="1" applyAlignment="1">
      <alignment vertical="top"/>
    </xf>
    <xf numFmtId="0" fontId="55" fillId="0" borderId="0" xfId="0" applyFont="1" applyAlignment="1">
      <alignment vertical="top" wrapText="1"/>
    </xf>
    <xf numFmtId="0" fontId="37" fillId="2" borderId="5" xfId="0" applyFont="1" applyFill="1" applyBorder="1" applyAlignment="1">
      <alignment horizontal="center" vertical="top" wrapText="1"/>
    </xf>
    <xf numFmtId="0" fontId="55" fillId="0" borderId="27" xfId="0" applyFont="1" applyBorder="1" applyAlignment="1">
      <alignment vertical="top"/>
    </xf>
    <xf numFmtId="0" fontId="72" fillId="0" borderId="5" xfId="0" applyFont="1" applyBorder="1" applyAlignment="1">
      <alignment horizontal="center" vertical="top" wrapText="1"/>
    </xf>
    <xf numFmtId="0" fontId="46" fillId="0" borderId="0" xfId="0" applyFont="1" applyFill="1" applyBorder="1" applyAlignment="1">
      <alignment vertical="center" wrapText="1"/>
    </xf>
    <xf numFmtId="0" fontId="45" fillId="0" borderId="79" xfId="0" applyFont="1" applyFill="1" applyBorder="1" applyAlignment="1">
      <alignment vertical="top" wrapText="1"/>
    </xf>
    <xf numFmtId="0" fontId="46" fillId="34" borderId="77" xfId="0" applyFont="1" applyFill="1" applyBorder="1" applyAlignment="1">
      <alignment vertical="top" wrapText="1"/>
    </xf>
    <xf numFmtId="0" fontId="45" fillId="34" borderId="77" xfId="0" applyFont="1" applyFill="1" applyBorder="1" applyAlignment="1">
      <alignment vertical="top" wrapText="1"/>
    </xf>
    <xf numFmtId="0" fontId="142" fillId="0" borderId="5" xfId="0" applyFont="1" applyFill="1" applyBorder="1" applyAlignment="1">
      <alignment vertical="top" wrapText="1"/>
    </xf>
    <xf numFmtId="0" fontId="0" fillId="0" borderId="0" xfId="0" applyAlignment="1">
      <alignment horizontal="center" vertical="top" wrapText="1"/>
    </xf>
    <xf numFmtId="0" fontId="0" fillId="0" borderId="27" xfId="0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6" xfId="0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0" fontId="55" fillId="0" borderId="1" xfId="0" applyFont="1" applyBorder="1" applyAlignment="1">
      <alignment horizontal="center" vertical="top" wrapText="1"/>
    </xf>
    <xf numFmtId="0" fontId="55" fillId="0" borderId="6" xfId="0" applyFont="1" applyBorder="1" applyAlignment="1">
      <alignment horizontal="center" vertical="top" wrapText="1"/>
    </xf>
    <xf numFmtId="0" fontId="55" fillId="0" borderId="4" xfId="0" applyFont="1" applyBorder="1" applyAlignment="1">
      <alignment horizontal="center" vertical="top" wrapText="1"/>
    </xf>
    <xf numFmtId="0" fontId="0" fillId="0" borderId="24" xfId="0" applyBorder="1" applyAlignment="1">
      <alignment horizontal="center" vertical="top" wrapText="1"/>
    </xf>
    <xf numFmtId="0" fontId="0" fillId="0" borderId="7" xfId="0" applyBorder="1" applyAlignment="1">
      <alignment horizontal="center" vertical="top" wrapText="1"/>
    </xf>
    <xf numFmtId="0" fontId="0" fillId="0" borderId="25" xfId="0" applyBorder="1" applyAlignment="1">
      <alignment horizontal="center" vertical="top" wrapText="1"/>
    </xf>
    <xf numFmtId="0" fontId="0" fillId="0" borderId="11" xfId="0" applyBorder="1" applyAlignment="1">
      <alignment horizontal="center" vertical="top" wrapText="1"/>
    </xf>
    <xf numFmtId="0" fontId="0" fillId="0" borderId="4" xfId="0" applyBorder="1"/>
    <xf numFmtId="0" fontId="3" fillId="0" borderId="2" xfId="0" applyFont="1" applyFill="1" applyBorder="1" applyAlignment="1">
      <alignment vertical="top" wrapText="1"/>
    </xf>
    <xf numFmtId="0" fontId="3" fillId="0" borderId="3" xfId="0" applyFont="1" applyFill="1" applyBorder="1" applyAlignment="1">
      <alignment vertical="top" wrapText="1"/>
    </xf>
    <xf numFmtId="0" fontId="0" fillId="0" borderId="26" xfId="0" applyBorder="1" applyAlignment="1">
      <alignment horizontal="center" vertical="top" wrapText="1"/>
    </xf>
    <xf numFmtId="0" fontId="0" fillId="0" borderId="10" xfId="0" applyBorder="1" applyAlignment="1">
      <alignment horizontal="center" vertical="top" wrapText="1"/>
    </xf>
    <xf numFmtId="0" fontId="2" fillId="2" borderId="2" xfId="0" applyFont="1" applyFill="1" applyBorder="1" applyAlignment="1">
      <alignment horizontal="center" vertical="top" wrapText="1"/>
    </xf>
    <xf numFmtId="0" fontId="2" fillId="2" borderId="8" xfId="0" applyFont="1" applyFill="1" applyBorder="1" applyAlignment="1">
      <alignment horizontal="center" vertical="top" wrapText="1"/>
    </xf>
    <xf numFmtId="0" fontId="2" fillId="2" borderId="3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 wrapText="1"/>
    </xf>
    <xf numFmtId="0" fontId="3" fillId="0" borderId="6" xfId="0" applyFont="1" applyFill="1" applyBorder="1" applyAlignment="1">
      <alignment horizontal="center" vertical="top" wrapText="1"/>
    </xf>
    <xf numFmtId="0" fontId="3" fillId="0" borderId="4" xfId="0" applyFont="1" applyFill="1" applyBorder="1" applyAlignment="1">
      <alignment horizontal="center" vertical="top" wrapText="1"/>
    </xf>
    <xf numFmtId="0" fontId="35" fillId="0" borderId="5" xfId="0" applyFont="1" applyBorder="1" applyAlignment="1">
      <alignment horizontal="center" vertical="top" wrapText="1"/>
    </xf>
    <xf numFmtId="0" fontId="72" fillId="0" borderId="5" xfId="0" applyFont="1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71" fillId="0" borderId="75" xfId="0" applyFont="1" applyBorder="1" applyAlignment="1">
      <alignment horizontal="center" vertical="top" wrapText="1"/>
    </xf>
    <xf numFmtId="0" fontId="71" fillId="0" borderId="76" xfId="0" applyFont="1" applyBorder="1" applyAlignment="1">
      <alignment horizontal="center" vertical="top" wrapText="1"/>
    </xf>
    <xf numFmtId="0" fontId="71" fillId="0" borderId="77" xfId="0" applyFont="1" applyBorder="1" applyAlignment="1">
      <alignment horizontal="center" vertical="top" wrapText="1"/>
    </xf>
    <xf numFmtId="0" fontId="35" fillId="0" borderId="75" xfId="0" applyFont="1" applyBorder="1" applyAlignment="1">
      <alignment horizontal="center" vertical="top" wrapText="1"/>
    </xf>
    <xf numFmtId="0" fontId="35" fillId="0" borderId="76" xfId="0" applyFont="1" applyBorder="1" applyAlignment="1">
      <alignment horizontal="center" vertical="top" wrapText="1"/>
    </xf>
    <xf numFmtId="0" fontId="35" fillId="0" borderId="77" xfId="0" applyFont="1" applyBorder="1" applyAlignment="1">
      <alignment horizontal="center" vertical="top" wrapText="1"/>
    </xf>
    <xf numFmtId="0" fontId="32" fillId="34" borderId="2" xfId="0" applyFont="1" applyFill="1" applyBorder="1" applyAlignment="1">
      <alignment vertical="top" wrapText="1"/>
    </xf>
    <xf numFmtId="0" fontId="32" fillId="34" borderId="3" xfId="0" applyFont="1" applyFill="1" applyBorder="1" applyAlignment="1">
      <alignment vertical="top" wrapText="1"/>
    </xf>
    <xf numFmtId="0" fontId="125" fillId="0" borderId="75" xfId="0" applyFont="1" applyBorder="1" applyAlignment="1">
      <alignment vertical="top" wrapText="1"/>
    </xf>
    <xf numFmtId="0" fontId="125" fillId="0" borderId="76" xfId="0" applyFont="1" applyBorder="1" applyAlignment="1">
      <alignment vertical="top" wrapText="1"/>
    </xf>
    <xf numFmtId="0" fontId="125" fillId="0" borderId="77" xfId="0" applyFont="1" applyBorder="1" applyAlignment="1">
      <alignment vertical="top" wrapText="1"/>
    </xf>
    <xf numFmtId="0" fontId="35" fillId="54" borderId="75" xfId="0" applyFont="1" applyFill="1" applyBorder="1" applyAlignment="1">
      <alignment horizontal="center" vertical="top" wrapText="1"/>
    </xf>
    <xf numFmtId="0" fontId="35" fillId="54" borderId="76" xfId="0" applyFont="1" applyFill="1" applyBorder="1" applyAlignment="1">
      <alignment horizontal="center" vertical="top" wrapText="1"/>
    </xf>
    <xf numFmtId="0" fontId="35" fillId="54" borderId="77" xfId="0" applyFont="1" applyFill="1" applyBorder="1" applyAlignment="1">
      <alignment horizontal="center" vertical="top" wrapText="1"/>
    </xf>
    <xf numFmtId="0" fontId="2" fillId="2" borderId="75" xfId="0" applyFont="1" applyFill="1" applyBorder="1" applyAlignment="1">
      <alignment horizontal="center" vertical="top" wrapText="1"/>
    </xf>
    <xf numFmtId="0" fontId="2" fillId="2" borderId="76" xfId="0" applyFont="1" applyFill="1" applyBorder="1" applyAlignment="1">
      <alignment horizontal="center" vertical="top" wrapText="1"/>
    </xf>
    <xf numFmtId="0" fontId="2" fillId="2" borderId="77" xfId="0" applyFont="1" applyFill="1" applyBorder="1" applyAlignment="1">
      <alignment horizontal="center" vertical="top" wrapText="1"/>
    </xf>
    <xf numFmtId="0" fontId="3" fillId="34" borderId="2" xfId="0" applyFont="1" applyFill="1" applyBorder="1" applyAlignment="1">
      <alignment vertical="top" wrapText="1"/>
    </xf>
    <xf numFmtId="0" fontId="3" fillId="34" borderId="3" xfId="0" applyFont="1" applyFill="1" applyBorder="1" applyAlignment="1">
      <alignment vertical="top" wrapText="1"/>
    </xf>
    <xf numFmtId="0" fontId="125" fillId="54" borderId="75" xfId="0" applyFont="1" applyFill="1" applyBorder="1" applyAlignment="1">
      <alignment vertical="top" wrapText="1"/>
    </xf>
    <xf numFmtId="0" fontId="125" fillId="54" borderId="76" xfId="0" applyFont="1" applyFill="1" applyBorder="1" applyAlignment="1">
      <alignment vertical="top" wrapText="1"/>
    </xf>
    <xf numFmtId="0" fontId="125" fillId="54" borderId="77" xfId="0" applyFont="1" applyFill="1" applyBorder="1" applyAlignment="1">
      <alignment vertical="top" wrapText="1"/>
    </xf>
    <xf numFmtId="0" fontId="125" fillId="0" borderId="75" xfId="0" applyFont="1" applyFill="1" applyBorder="1" applyAlignment="1">
      <alignment vertical="top" wrapText="1"/>
    </xf>
    <xf numFmtId="0" fontId="125" fillId="0" borderId="76" xfId="0" applyFont="1" applyFill="1" applyBorder="1" applyAlignment="1">
      <alignment vertical="top" wrapText="1"/>
    </xf>
    <xf numFmtId="0" fontId="125" fillId="0" borderId="77" xfId="0" applyFont="1" applyFill="1" applyBorder="1" applyAlignment="1">
      <alignment vertical="top" wrapText="1"/>
    </xf>
    <xf numFmtId="0" fontId="102" fillId="0" borderId="0" xfId="0" applyFont="1" applyFill="1" applyAlignment="1">
      <alignment horizontal="center" wrapText="1" shrinkToFit="1"/>
    </xf>
    <xf numFmtId="0" fontId="93" fillId="0" borderId="68" xfId="0" applyFont="1" applyFill="1" applyBorder="1" applyAlignment="1">
      <alignment horizontal="center" vertical="center"/>
    </xf>
    <xf numFmtId="0" fontId="93" fillId="0" borderId="65" xfId="0" applyFont="1" applyFill="1" applyBorder="1" applyAlignment="1">
      <alignment horizontal="center" vertical="center"/>
    </xf>
    <xf numFmtId="0" fontId="93" fillId="0" borderId="66" xfId="0" applyFont="1" applyFill="1" applyBorder="1" applyAlignment="1">
      <alignment horizontal="center" vertical="center"/>
    </xf>
    <xf numFmtId="0" fontId="56" fillId="0" borderId="55" xfId="388" applyFont="1" applyFill="1" applyBorder="1" applyAlignment="1">
      <alignment horizontal="center" vertical="center" wrapText="1"/>
    </xf>
    <xf numFmtId="0" fontId="56" fillId="0" borderId="69" xfId="388" applyFont="1" applyFill="1" applyBorder="1" applyAlignment="1">
      <alignment horizontal="center" vertical="center" wrapText="1"/>
    </xf>
    <xf numFmtId="0" fontId="56" fillId="0" borderId="64" xfId="388" applyFont="1" applyFill="1" applyBorder="1" applyAlignment="1">
      <alignment horizontal="center" vertical="center" wrapText="1"/>
    </xf>
    <xf numFmtId="2" fontId="93" fillId="0" borderId="54" xfId="0" applyNumberFormat="1" applyFont="1" applyFill="1" applyBorder="1" applyAlignment="1">
      <alignment horizontal="center" vertical="center" wrapText="1"/>
    </xf>
    <xf numFmtId="2" fontId="93" fillId="0" borderId="55" xfId="0" applyNumberFormat="1" applyFont="1" applyFill="1" applyBorder="1" applyAlignment="1">
      <alignment horizontal="center" vertical="center" wrapText="1"/>
    </xf>
    <xf numFmtId="2" fontId="93" fillId="0" borderId="27" xfId="0" applyNumberFormat="1" applyFont="1" applyFill="1" applyBorder="1" applyAlignment="1">
      <alignment horizontal="center" vertical="center" wrapText="1"/>
    </xf>
    <xf numFmtId="2" fontId="93" fillId="0" borderId="64" xfId="0" applyNumberFormat="1" applyFont="1" applyFill="1" applyBorder="1" applyAlignment="1">
      <alignment horizontal="center" vertical="center" wrapText="1"/>
    </xf>
    <xf numFmtId="0" fontId="56" fillId="0" borderId="3" xfId="388" applyFont="1" applyFill="1" applyBorder="1" applyAlignment="1">
      <alignment horizontal="center" vertical="center" wrapText="1"/>
    </xf>
    <xf numFmtId="0" fontId="56" fillId="0" borderId="5" xfId="388" applyFont="1" applyFill="1" applyBorder="1" applyAlignment="1">
      <alignment horizontal="center" vertical="center" wrapText="1"/>
    </xf>
    <xf numFmtId="2" fontId="56" fillId="0" borderId="5" xfId="0" applyNumberFormat="1" applyFont="1" applyFill="1" applyBorder="1" applyAlignment="1">
      <alignment horizontal="center" vertical="center" wrapText="1"/>
    </xf>
    <xf numFmtId="2" fontId="56" fillId="0" borderId="63" xfId="0" applyNumberFormat="1" applyFont="1" applyFill="1" applyBorder="1" applyAlignment="1">
      <alignment horizontal="center" vertical="center" wrapText="1"/>
    </xf>
    <xf numFmtId="0" fontId="89" fillId="0" borderId="0" xfId="0" applyFont="1" applyFill="1" applyAlignment="1">
      <alignment horizontal="center"/>
    </xf>
    <xf numFmtId="2" fontId="93" fillId="0" borderId="31" xfId="0" applyNumberFormat="1" applyFont="1" applyFill="1" applyBorder="1" applyAlignment="1">
      <alignment horizontal="center" vertical="center" wrapText="1"/>
    </xf>
    <xf numFmtId="2" fontId="93" fillId="0" borderId="41" xfId="0" applyNumberFormat="1" applyFont="1" applyFill="1" applyBorder="1" applyAlignment="1">
      <alignment horizontal="center" vertical="center" wrapText="1"/>
    </xf>
    <xf numFmtId="2" fontId="93" fillId="0" borderId="0" xfId="0" applyNumberFormat="1" applyFont="1" applyFill="1" applyBorder="1" applyAlignment="1">
      <alignment horizontal="center" vertical="center" wrapText="1"/>
    </xf>
    <xf numFmtId="2" fontId="93" fillId="0" borderId="69" xfId="0" applyNumberFormat="1" applyFont="1" applyFill="1" applyBorder="1" applyAlignment="1">
      <alignment horizontal="center" vertical="center" wrapText="1"/>
    </xf>
    <xf numFmtId="2" fontId="93" fillId="0" borderId="62" xfId="0" applyNumberFormat="1" applyFont="1" applyFill="1" applyBorder="1" applyAlignment="1">
      <alignment horizontal="center" vertical="center" wrapText="1"/>
    </xf>
    <xf numFmtId="2" fontId="8" fillId="3" borderId="31" xfId="0" applyNumberFormat="1" applyFont="1" applyFill="1" applyBorder="1" applyAlignment="1">
      <alignment horizontal="center" vertical="center" wrapText="1"/>
    </xf>
    <xf numFmtId="2" fontId="8" fillId="3" borderId="54" xfId="0" applyNumberFormat="1" applyFont="1" applyFill="1" applyBorder="1" applyAlignment="1">
      <alignment horizontal="center" vertical="center" wrapText="1"/>
    </xf>
    <xf numFmtId="2" fontId="8" fillId="3" borderId="55" xfId="0" applyNumberFormat="1" applyFont="1" applyFill="1" applyBorder="1" applyAlignment="1">
      <alignment horizontal="center" vertical="center" wrapText="1"/>
    </xf>
    <xf numFmtId="2" fontId="8" fillId="3" borderId="62" xfId="0" applyNumberFormat="1" applyFont="1" applyFill="1" applyBorder="1" applyAlignment="1">
      <alignment horizontal="center" vertical="center" wrapText="1"/>
    </xf>
    <xf numFmtId="2" fontId="8" fillId="3" borderId="27" xfId="0" applyNumberFormat="1" applyFont="1" applyFill="1" applyBorder="1" applyAlignment="1">
      <alignment horizontal="center" vertical="center" wrapText="1"/>
    </xf>
    <xf numFmtId="2" fontId="8" fillId="3" borderId="64" xfId="0" applyNumberFormat="1" applyFont="1" applyFill="1" applyBorder="1" applyAlignment="1">
      <alignment horizontal="center" vertical="center" wrapText="1"/>
    </xf>
    <xf numFmtId="0" fontId="104" fillId="0" borderId="50" xfId="0" applyFont="1" applyFill="1" applyBorder="1" applyAlignment="1">
      <alignment horizontal="center"/>
    </xf>
    <xf numFmtId="0" fontId="104" fillId="0" borderId="52" xfId="0" applyFont="1" applyFill="1" applyBorder="1" applyAlignment="1">
      <alignment horizontal="center"/>
    </xf>
    <xf numFmtId="0" fontId="104" fillId="0" borderId="53" xfId="0" applyFont="1" applyFill="1" applyBorder="1" applyAlignment="1">
      <alignment horizontal="center"/>
    </xf>
    <xf numFmtId="3" fontId="93" fillId="34" borderId="49" xfId="0" applyNumberFormat="1" applyFont="1" applyFill="1" applyBorder="1" applyAlignment="1">
      <alignment horizontal="left" vertical="top" wrapText="1" shrinkToFit="1"/>
    </xf>
    <xf numFmtId="3" fontId="93" fillId="34" borderId="65" xfId="0" applyNumberFormat="1" applyFont="1" applyFill="1" applyBorder="1" applyAlignment="1">
      <alignment horizontal="left" vertical="top" wrapText="1" shrinkToFit="1"/>
    </xf>
    <xf numFmtId="3" fontId="93" fillId="34" borderId="66" xfId="0" applyNumberFormat="1" applyFont="1" applyFill="1" applyBorder="1" applyAlignment="1">
      <alignment horizontal="left" vertical="top" wrapText="1" shrinkToFit="1"/>
    </xf>
    <xf numFmtId="2" fontId="56" fillId="0" borderId="12" xfId="0" applyNumberFormat="1" applyFont="1" applyFill="1" applyBorder="1" applyAlignment="1">
      <alignment horizontal="center" vertical="center" wrapText="1"/>
    </xf>
    <xf numFmtId="2" fontId="56" fillId="0" borderId="3" xfId="0" applyNumberFormat="1" applyFont="1" applyFill="1" applyBorder="1" applyAlignment="1">
      <alignment horizontal="center" vertical="center" wrapText="1"/>
    </xf>
    <xf numFmtId="2" fontId="56" fillId="0" borderId="35" xfId="0" applyNumberFormat="1" applyFont="1" applyFill="1" applyBorder="1" applyAlignment="1">
      <alignment horizontal="center" vertical="center" wrapText="1"/>
    </xf>
    <xf numFmtId="2" fontId="56" fillId="0" borderId="8" xfId="0" applyNumberFormat="1" applyFont="1" applyFill="1" applyBorder="1" applyAlignment="1">
      <alignment horizontal="center" vertical="center" wrapText="1"/>
    </xf>
    <xf numFmtId="3" fontId="93" fillId="34" borderId="70" xfId="0" applyNumberFormat="1" applyFont="1" applyFill="1" applyBorder="1" applyAlignment="1">
      <alignment horizontal="left" vertical="top" wrapText="1" shrinkToFit="1"/>
    </xf>
    <xf numFmtId="2" fontId="56" fillId="0" borderId="2" xfId="0" applyNumberFormat="1" applyFont="1" applyFill="1" applyBorder="1" applyAlignment="1">
      <alignment horizontal="center" vertical="center" wrapText="1"/>
    </xf>
    <xf numFmtId="2" fontId="88" fillId="39" borderId="50" xfId="0" applyNumberFormat="1" applyFont="1" applyFill="1" applyBorder="1" applyAlignment="1">
      <alignment horizontal="center" vertical="top" wrapText="1"/>
    </xf>
    <xf numFmtId="2" fontId="88" fillId="39" borderId="52" xfId="0" applyNumberFormat="1" applyFont="1" applyFill="1" applyBorder="1" applyAlignment="1">
      <alignment horizontal="center" vertical="top" wrapText="1"/>
    </xf>
    <xf numFmtId="2" fontId="88" fillId="39" borderId="53" xfId="0" applyNumberFormat="1" applyFont="1" applyFill="1" applyBorder="1" applyAlignment="1">
      <alignment horizontal="center" vertical="top" wrapText="1"/>
    </xf>
    <xf numFmtId="0" fontId="81" fillId="40" borderId="35" xfId="0" applyFont="1" applyFill="1" applyBorder="1" applyAlignment="1">
      <alignment horizontal="center" vertical="top"/>
    </xf>
    <xf numFmtId="0" fontId="81" fillId="40" borderId="8" xfId="0" applyFont="1" applyFill="1" applyBorder="1" applyAlignment="1">
      <alignment horizontal="center" vertical="top"/>
    </xf>
    <xf numFmtId="0" fontId="81" fillId="40" borderId="3" xfId="0" applyFont="1" applyFill="1" applyBorder="1" applyAlignment="1">
      <alignment horizontal="center" vertical="top"/>
    </xf>
    <xf numFmtId="2" fontId="88" fillId="41" borderId="23" xfId="0" applyNumberFormat="1" applyFont="1" applyFill="1" applyBorder="1" applyAlignment="1">
      <alignment horizontal="center" vertical="top" wrapText="1"/>
    </xf>
    <xf numFmtId="2" fontId="88" fillId="41" borderId="27" xfId="0" applyNumberFormat="1" applyFont="1" applyFill="1" applyBorder="1" applyAlignment="1">
      <alignment horizontal="center" vertical="top" wrapText="1"/>
    </xf>
    <xf numFmtId="2" fontId="88" fillId="42" borderId="5" xfId="0" applyNumberFormat="1" applyFont="1" applyFill="1" applyBorder="1" applyAlignment="1">
      <alignment horizontal="center" vertical="top" wrapText="1"/>
    </xf>
    <xf numFmtId="2" fontId="88" fillId="42" borderId="2" xfId="0" applyNumberFormat="1" applyFont="1" applyFill="1" applyBorder="1" applyAlignment="1">
      <alignment horizontal="center" vertical="top" wrapText="1"/>
    </xf>
    <xf numFmtId="2" fontId="89" fillId="0" borderId="52" xfId="0" applyNumberFormat="1" applyFont="1" applyBorder="1" applyAlignment="1">
      <alignment horizontal="center" vertical="top" wrapText="1"/>
    </xf>
    <xf numFmtId="2" fontId="89" fillId="0" borderId="54" xfId="0" applyNumberFormat="1" applyFont="1" applyBorder="1" applyAlignment="1">
      <alignment horizontal="center" vertical="top" wrapText="1"/>
    </xf>
    <xf numFmtId="2" fontId="89" fillId="0" borderId="53" xfId="0" applyNumberFormat="1" applyFont="1" applyBorder="1" applyAlignment="1">
      <alignment horizontal="center" vertical="top" wrapText="1"/>
    </xf>
    <xf numFmtId="2" fontId="8" fillId="0" borderId="50" xfId="0" applyNumberFormat="1" applyFont="1" applyBorder="1" applyAlignment="1">
      <alignment horizontal="center" vertical="top" wrapText="1"/>
    </xf>
    <xf numFmtId="2" fontId="8" fillId="0" borderId="52" xfId="0" applyNumberFormat="1" applyFont="1" applyBorder="1" applyAlignment="1">
      <alignment horizontal="center" vertical="top" wrapText="1"/>
    </xf>
    <xf numFmtId="2" fontId="8" fillId="0" borderId="53" xfId="0" applyNumberFormat="1" applyFont="1" applyBorder="1" applyAlignment="1">
      <alignment horizontal="center" vertical="top" wrapText="1"/>
    </xf>
    <xf numFmtId="2" fontId="8" fillId="0" borderId="33" xfId="0" applyNumberFormat="1" applyFont="1" applyFill="1" applyBorder="1" applyAlignment="1">
      <alignment horizontal="center" vertical="top" wrapText="1"/>
    </xf>
    <xf numFmtId="2" fontId="8" fillId="0" borderId="73" xfId="0" applyNumberFormat="1" applyFont="1" applyFill="1" applyBorder="1" applyAlignment="1">
      <alignment horizontal="center" vertical="top" wrapText="1"/>
    </xf>
    <xf numFmtId="2" fontId="8" fillId="0" borderId="28" xfId="0" applyNumberFormat="1" applyFont="1" applyFill="1" applyBorder="1" applyAlignment="1">
      <alignment horizontal="center" vertical="top" wrapText="1"/>
    </xf>
    <xf numFmtId="2" fontId="8" fillId="0" borderId="29" xfId="0" applyNumberFormat="1" applyFont="1" applyFill="1" applyBorder="1" applyAlignment="1">
      <alignment horizontal="center" vertical="top" wrapText="1"/>
    </xf>
    <xf numFmtId="2" fontId="8" fillId="0" borderId="30" xfId="0" applyNumberFormat="1" applyFont="1" applyFill="1" applyBorder="1" applyAlignment="1">
      <alignment horizontal="center" vertical="top" wrapText="1"/>
    </xf>
    <xf numFmtId="2" fontId="89" fillId="0" borderId="50" xfId="0" applyNumberFormat="1" applyFont="1" applyFill="1" applyBorder="1" applyAlignment="1">
      <alignment horizontal="center" vertical="top" wrapText="1"/>
    </xf>
    <xf numFmtId="2" fontId="89" fillId="0" borderId="52" xfId="0" applyNumberFormat="1" applyFont="1" applyFill="1" applyBorder="1" applyAlignment="1">
      <alignment horizontal="center" vertical="top" wrapText="1"/>
    </xf>
    <xf numFmtId="2" fontId="89" fillId="0" borderId="53" xfId="0" applyNumberFormat="1" applyFont="1" applyFill="1" applyBorder="1" applyAlignment="1">
      <alignment horizontal="center" vertical="top" wrapText="1"/>
    </xf>
    <xf numFmtId="2" fontId="88" fillId="0" borderId="50" xfId="0" applyNumberFormat="1" applyFont="1" applyBorder="1" applyAlignment="1">
      <alignment horizontal="center" vertical="top" wrapText="1"/>
    </xf>
    <xf numFmtId="2" fontId="88" fillId="0" borderId="52" xfId="0" applyNumberFormat="1" applyFont="1" applyBorder="1" applyAlignment="1">
      <alignment horizontal="center" vertical="top" wrapText="1"/>
    </xf>
    <xf numFmtId="2" fontId="88" fillId="0" borderId="53" xfId="0" applyNumberFormat="1" applyFont="1" applyBorder="1" applyAlignment="1">
      <alignment horizontal="center" vertical="top" wrapText="1"/>
    </xf>
    <xf numFmtId="2" fontId="88" fillId="42" borderId="24" xfId="0" applyNumberFormat="1" applyFont="1" applyFill="1" applyBorder="1" applyAlignment="1">
      <alignment horizontal="center" vertical="top" wrapText="1"/>
    </xf>
    <xf numFmtId="2" fontId="88" fillId="42" borderId="7" xfId="0" applyNumberFormat="1" applyFont="1" applyFill="1" applyBorder="1" applyAlignment="1">
      <alignment horizontal="center" vertical="top" wrapText="1"/>
    </xf>
    <xf numFmtId="2" fontId="88" fillId="42" borderId="25" xfId="0" applyNumberFormat="1" applyFont="1" applyFill="1" applyBorder="1" applyAlignment="1">
      <alignment horizontal="center" vertical="top" wrapText="1"/>
    </xf>
    <xf numFmtId="2" fontId="88" fillId="42" borderId="11" xfId="0" applyNumberFormat="1" applyFont="1" applyFill="1" applyBorder="1" applyAlignment="1">
      <alignment horizontal="center" vertical="top" wrapText="1"/>
    </xf>
    <xf numFmtId="0" fontId="90" fillId="0" borderId="24" xfId="0" applyFont="1" applyBorder="1" applyAlignment="1">
      <alignment horizontal="center" vertical="top"/>
    </xf>
    <xf numFmtId="0" fontId="90" fillId="0" borderId="26" xfId="0" applyFont="1" applyBorder="1" applyAlignment="1">
      <alignment horizontal="center" vertical="top"/>
    </xf>
    <xf numFmtId="0" fontId="90" fillId="0" borderId="4" xfId="0" applyFont="1" applyBorder="1" applyAlignment="1">
      <alignment horizontal="center" vertical="top"/>
    </xf>
    <xf numFmtId="2" fontId="91" fillId="39" borderId="25" xfId="0" applyNumberFormat="1" applyFont="1" applyFill="1" applyBorder="1" applyAlignment="1">
      <alignment horizontal="center" vertical="top" wrapText="1"/>
    </xf>
    <xf numFmtId="2" fontId="91" fillId="39" borderId="27" xfId="0" applyNumberFormat="1" applyFont="1" applyFill="1" applyBorder="1" applyAlignment="1">
      <alignment horizontal="center" vertical="top" wrapText="1"/>
    </xf>
    <xf numFmtId="2" fontId="91" fillId="39" borderId="11" xfId="0" applyNumberFormat="1" applyFont="1" applyFill="1" applyBorder="1" applyAlignment="1">
      <alignment horizontal="center" vertical="top" wrapText="1"/>
    </xf>
    <xf numFmtId="2" fontId="91" fillId="43" borderId="2" xfId="0" applyNumberFormat="1" applyFont="1" applyFill="1" applyBorder="1" applyAlignment="1">
      <alignment horizontal="center" vertical="top" wrapText="1"/>
    </xf>
    <xf numFmtId="2" fontId="91" fillId="43" borderId="3" xfId="0" applyNumberFormat="1" applyFont="1" applyFill="1" applyBorder="1" applyAlignment="1">
      <alignment horizontal="center" vertical="top" wrapText="1"/>
    </xf>
    <xf numFmtId="2" fontId="89" fillId="0" borderId="54" xfId="0" applyNumberFormat="1" applyFont="1" applyFill="1" applyBorder="1" applyAlignment="1">
      <alignment horizontal="center" vertical="top" wrapText="1"/>
    </xf>
    <xf numFmtId="2" fontId="89" fillId="0" borderId="55" xfId="0" applyNumberFormat="1" applyFont="1" applyFill="1" applyBorder="1" applyAlignment="1">
      <alignment horizontal="center" vertical="top" wrapText="1"/>
    </xf>
    <xf numFmtId="2" fontId="8" fillId="45" borderId="52" xfId="0" applyNumberFormat="1" applyFont="1" applyFill="1" applyBorder="1" applyAlignment="1">
      <alignment horizontal="center" vertical="top" wrapText="1"/>
    </xf>
    <xf numFmtId="2" fontId="8" fillId="45" borderId="53" xfId="0" applyNumberFormat="1" applyFont="1" applyFill="1" applyBorder="1" applyAlignment="1">
      <alignment horizontal="center" vertical="top" wrapText="1"/>
    </xf>
    <xf numFmtId="2" fontId="8" fillId="46" borderId="50" xfId="0" applyNumberFormat="1" applyFont="1" applyFill="1" applyBorder="1" applyAlignment="1">
      <alignment horizontal="center" vertical="top" wrapText="1"/>
    </xf>
    <xf numFmtId="2" fontId="8" fillId="46" borderId="52" xfId="0" applyNumberFormat="1" applyFont="1" applyFill="1" applyBorder="1" applyAlignment="1">
      <alignment horizontal="center" vertical="top" wrapText="1"/>
    </xf>
    <xf numFmtId="2" fontId="8" fillId="46" borderId="53" xfId="0" applyNumberFormat="1" applyFont="1" applyFill="1" applyBorder="1" applyAlignment="1">
      <alignment horizontal="center" vertical="top" wrapText="1"/>
    </xf>
    <xf numFmtId="2" fontId="88" fillId="46" borderId="59" xfId="0" applyNumberFormat="1" applyFont="1" applyFill="1" applyBorder="1" applyAlignment="1">
      <alignment horizontal="center" vertical="top" wrapText="1"/>
    </xf>
    <xf numFmtId="2" fontId="88" fillId="46" borderId="60" xfId="0" applyNumberFormat="1" applyFont="1" applyFill="1" applyBorder="1" applyAlignment="1">
      <alignment horizontal="center" vertical="top" wrapText="1"/>
    </xf>
    <xf numFmtId="2" fontId="77" fillId="42" borderId="1" xfId="0" applyNumberFormat="1" applyFont="1" applyFill="1" applyBorder="1" applyAlignment="1">
      <alignment horizontal="center" vertical="top" wrapText="1"/>
    </xf>
    <xf numFmtId="2" fontId="77" fillId="42" borderId="6" xfId="0" applyNumberFormat="1" applyFont="1" applyFill="1" applyBorder="1" applyAlignment="1">
      <alignment horizontal="center" vertical="top" wrapText="1"/>
    </xf>
    <xf numFmtId="2" fontId="77" fillId="42" borderId="4" xfId="0" applyNumberFormat="1" applyFont="1" applyFill="1" applyBorder="1" applyAlignment="1">
      <alignment horizontal="center" vertical="top" wrapText="1"/>
    </xf>
    <xf numFmtId="2" fontId="88" fillId="0" borderId="7" xfId="0" applyNumberFormat="1" applyFont="1" applyFill="1" applyBorder="1" applyAlignment="1">
      <alignment horizontal="center" vertical="top" wrapText="1"/>
    </xf>
    <xf numFmtId="2" fontId="88" fillId="0" borderId="11" xfId="0" applyNumberFormat="1" applyFont="1" applyFill="1" applyBorder="1" applyAlignment="1">
      <alignment horizontal="center" vertical="top" wrapText="1"/>
    </xf>
    <xf numFmtId="2" fontId="88" fillId="0" borderId="2" xfId="0" applyNumberFormat="1" applyFont="1" applyBorder="1" applyAlignment="1">
      <alignment horizontal="center" vertical="top" wrapText="1"/>
    </xf>
    <xf numFmtId="2" fontId="88" fillId="0" borderId="8" xfId="0" applyNumberFormat="1" applyFont="1" applyBorder="1" applyAlignment="1">
      <alignment horizontal="center" vertical="top" wrapText="1"/>
    </xf>
    <xf numFmtId="2" fontId="88" fillId="0" borderId="3" xfId="0" applyNumberFormat="1" applyFont="1" applyBorder="1" applyAlignment="1">
      <alignment horizontal="center" vertical="top" wrapText="1"/>
    </xf>
    <xf numFmtId="2" fontId="88" fillId="0" borderId="49" xfId="0" applyNumberFormat="1" applyFont="1" applyFill="1" applyBorder="1" applyAlignment="1">
      <alignment horizontal="center" vertical="top" wrapText="1"/>
    </xf>
    <xf numFmtId="2" fontId="88" fillId="0" borderId="66" xfId="0" applyNumberFormat="1" applyFont="1" applyFill="1" applyBorder="1" applyAlignment="1">
      <alignment horizontal="center" vertical="top" wrapText="1"/>
    </xf>
    <xf numFmtId="3" fontId="94" fillId="3" borderId="1" xfId="0" applyNumberFormat="1" applyFont="1" applyFill="1" applyBorder="1" applyAlignment="1">
      <alignment horizontal="center" vertical="top" wrapText="1"/>
    </xf>
    <xf numFmtId="3" fontId="94" fillId="3" borderId="6" xfId="0" applyNumberFormat="1" applyFont="1" applyFill="1" applyBorder="1" applyAlignment="1">
      <alignment horizontal="center" vertical="top" wrapText="1"/>
    </xf>
    <xf numFmtId="3" fontId="94" fillId="3" borderId="4" xfId="0" applyNumberFormat="1" applyFont="1" applyFill="1" applyBorder="1" applyAlignment="1">
      <alignment horizontal="center" vertical="top" wrapText="1"/>
    </xf>
    <xf numFmtId="3" fontId="95" fillId="0" borderId="1" xfId="0" applyNumberFormat="1" applyFont="1" applyFill="1" applyBorder="1" applyAlignment="1">
      <alignment horizontal="center" vertical="top" wrapText="1"/>
    </xf>
    <xf numFmtId="3" fontId="95" fillId="0" borderId="6" xfId="0" applyNumberFormat="1" applyFont="1" applyFill="1" applyBorder="1" applyAlignment="1">
      <alignment horizontal="center" vertical="top" wrapText="1"/>
    </xf>
    <xf numFmtId="3" fontId="95" fillId="0" borderId="4" xfId="0" applyNumberFormat="1" applyFont="1" applyFill="1" applyBorder="1" applyAlignment="1">
      <alignment horizontal="center" vertical="top" wrapText="1"/>
    </xf>
    <xf numFmtId="0" fontId="96" fillId="0" borderId="5" xfId="0" applyFont="1" applyFill="1" applyBorder="1" applyAlignment="1">
      <alignment horizontal="center" vertical="top"/>
    </xf>
    <xf numFmtId="2" fontId="88" fillId="39" borderId="2" xfId="0" applyNumberFormat="1" applyFont="1" applyFill="1" applyBorder="1" applyAlignment="1">
      <alignment horizontal="center" vertical="top" wrapText="1"/>
    </xf>
    <xf numFmtId="2" fontId="88" fillId="39" borderId="56" xfId="0" applyNumberFormat="1" applyFont="1" applyFill="1" applyBorder="1" applyAlignment="1">
      <alignment horizontal="center" vertical="top" wrapText="1"/>
    </xf>
    <xf numFmtId="2" fontId="88" fillId="41" borderId="35" xfId="0" applyNumberFormat="1" applyFont="1" applyFill="1" applyBorder="1" applyAlignment="1">
      <alignment horizontal="center" vertical="top" wrapText="1"/>
    </xf>
    <xf numFmtId="2" fontId="88" fillId="41" borderId="8" xfId="0" applyNumberFormat="1" applyFont="1" applyFill="1" applyBorder="1" applyAlignment="1">
      <alignment horizontal="center" vertical="top" wrapText="1"/>
    </xf>
    <xf numFmtId="2" fontId="88" fillId="41" borderId="3" xfId="0" applyNumberFormat="1" applyFont="1" applyFill="1" applyBorder="1" applyAlignment="1">
      <alignment horizontal="center" vertical="top" wrapText="1"/>
    </xf>
    <xf numFmtId="2" fontId="88" fillId="41" borderId="2" xfId="0" applyNumberFormat="1" applyFont="1" applyFill="1" applyBorder="1" applyAlignment="1">
      <alignment horizontal="center" vertical="top" wrapText="1"/>
    </xf>
    <xf numFmtId="2" fontId="88" fillId="41" borderId="56" xfId="0" applyNumberFormat="1" applyFont="1" applyFill="1" applyBorder="1" applyAlignment="1">
      <alignment horizontal="center" vertical="top" wrapText="1"/>
    </xf>
    <xf numFmtId="2" fontId="88" fillId="42" borderId="35" xfId="0" applyNumberFormat="1" applyFont="1" applyFill="1" applyBorder="1" applyAlignment="1">
      <alignment horizontal="center" vertical="top" wrapText="1"/>
    </xf>
    <xf numFmtId="2" fontId="88" fillId="42" borderId="8" xfId="0" applyNumberFormat="1" applyFont="1" applyFill="1" applyBorder="1" applyAlignment="1">
      <alignment horizontal="center" vertical="top" wrapText="1"/>
    </xf>
    <xf numFmtId="2" fontId="88" fillId="42" borderId="3" xfId="0" applyNumberFormat="1" applyFont="1" applyFill="1" applyBorder="1" applyAlignment="1">
      <alignment horizontal="center" vertical="top" wrapText="1"/>
    </xf>
    <xf numFmtId="3" fontId="56" fillId="3" borderId="5" xfId="0" applyNumberFormat="1" applyFont="1" applyFill="1" applyBorder="1" applyAlignment="1">
      <alignment horizontal="center" vertical="top" wrapText="1"/>
    </xf>
    <xf numFmtId="3" fontId="93" fillId="0" borderId="5" xfId="0" applyNumberFormat="1" applyFont="1" applyBorder="1" applyAlignment="1">
      <alignment horizontal="center" vertical="top" wrapText="1"/>
    </xf>
    <xf numFmtId="3" fontId="87" fillId="0" borderId="5" xfId="0" applyNumberFormat="1" applyFont="1" applyFill="1" applyBorder="1" applyAlignment="1">
      <alignment horizontal="center" vertical="top" wrapText="1"/>
    </xf>
    <xf numFmtId="3" fontId="94" fillId="0" borderId="5" xfId="0" applyNumberFormat="1" applyFont="1" applyFill="1" applyBorder="1" applyAlignment="1">
      <alignment horizontal="center" vertical="top" wrapText="1"/>
    </xf>
    <xf numFmtId="3" fontId="94" fillId="3" borderId="5" xfId="0" applyNumberFormat="1" applyFont="1" applyFill="1" applyBorder="1" applyAlignment="1">
      <alignment horizontal="center" vertical="top"/>
    </xf>
    <xf numFmtId="3" fontId="56" fillId="0" borderId="7" xfId="0" applyNumberFormat="1" applyFont="1" applyBorder="1" applyAlignment="1">
      <alignment horizontal="center" vertical="top" wrapText="1"/>
    </xf>
    <xf numFmtId="3" fontId="56" fillId="0" borderId="10" xfId="0" applyNumberFormat="1" applyFont="1" applyBorder="1" applyAlignment="1">
      <alignment horizontal="center" vertical="top" wrapText="1"/>
    </xf>
    <xf numFmtId="3" fontId="56" fillId="0" borderId="11" xfId="0" applyNumberFormat="1" applyFont="1" applyBorder="1" applyAlignment="1">
      <alignment horizontal="center" vertical="top" wrapText="1"/>
    </xf>
    <xf numFmtId="2" fontId="88" fillId="41" borderId="74" xfId="0" applyNumberFormat="1" applyFont="1" applyFill="1" applyBorder="1" applyAlignment="1">
      <alignment horizontal="center" vertical="top" wrapText="1"/>
    </xf>
    <xf numFmtId="2" fontId="88" fillId="44" borderId="51" xfId="0" applyNumberFormat="1" applyFont="1" applyFill="1" applyBorder="1" applyAlignment="1">
      <alignment horizontal="center" vertical="top" wrapText="1"/>
    </xf>
    <xf numFmtId="2" fontId="88" fillId="44" borderId="42" xfId="0" applyNumberFormat="1" applyFont="1" applyFill="1" applyBorder="1" applyAlignment="1">
      <alignment horizontal="center" vertical="top" wrapText="1"/>
    </xf>
    <xf numFmtId="2" fontId="92" fillId="6" borderId="5" xfId="0" applyNumberFormat="1" applyFont="1" applyFill="1" applyBorder="1" applyAlignment="1">
      <alignment horizontal="center" vertical="top" wrapText="1"/>
    </xf>
    <xf numFmtId="0" fontId="3" fillId="0" borderId="24" xfId="0" applyFont="1" applyFill="1" applyBorder="1" applyAlignment="1">
      <alignment horizontal="center" vertical="top" wrapText="1"/>
    </xf>
    <xf numFmtId="0" fontId="3" fillId="0" borderId="23" xfId="0" applyFont="1" applyFill="1" applyBorder="1" applyAlignment="1">
      <alignment horizontal="center" vertical="top" wrapText="1"/>
    </xf>
    <xf numFmtId="0" fontId="3" fillId="0" borderId="7" xfId="0" applyFont="1" applyFill="1" applyBorder="1" applyAlignment="1">
      <alignment horizontal="center" vertical="top" wrapText="1"/>
    </xf>
    <xf numFmtId="0" fontId="3" fillId="0" borderId="25" xfId="0" applyFont="1" applyFill="1" applyBorder="1" applyAlignment="1">
      <alignment horizontal="center" vertical="top" wrapText="1"/>
    </xf>
    <xf numFmtId="0" fontId="3" fillId="0" borderId="27" xfId="0" applyFont="1" applyFill="1" applyBorder="1" applyAlignment="1">
      <alignment horizontal="center" vertical="top" wrapText="1"/>
    </xf>
    <xf numFmtId="0" fontId="3" fillId="0" borderId="11" xfId="0" applyFont="1" applyFill="1" applyBorder="1" applyAlignment="1">
      <alignment horizontal="center" vertical="top" wrapText="1"/>
    </xf>
    <xf numFmtId="2" fontId="88" fillId="47" borderId="50" xfId="0" applyNumberFormat="1" applyFont="1" applyFill="1" applyBorder="1" applyAlignment="1">
      <alignment horizontal="center" vertical="top" wrapText="1"/>
    </xf>
    <xf numFmtId="2" fontId="88" fillId="47" borderId="52" xfId="0" applyNumberFormat="1" applyFont="1" applyFill="1" applyBorder="1" applyAlignment="1">
      <alignment horizontal="center" vertical="top" wrapText="1"/>
    </xf>
    <xf numFmtId="2" fontId="88" fillId="47" borderId="53" xfId="0" applyNumberFormat="1" applyFont="1" applyFill="1" applyBorder="1" applyAlignment="1">
      <alignment horizontal="center" vertical="top" wrapText="1"/>
    </xf>
    <xf numFmtId="2" fontId="88" fillId="48" borderId="35" xfId="0" applyNumberFormat="1" applyFont="1" applyFill="1" applyBorder="1" applyAlignment="1">
      <alignment horizontal="center" vertical="top" wrapText="1"/>
    </xf>
    <xf numFmtId="2" fontId="88" fillId="48" borderId="8" xfId="0" applyNumberFormat="1" applyFont="1" applyFill="1" applyBorder="1" applyAlignment="1">
      <alignment horizontal="center" vertical="top" wrapText="1"/>
    </xf>
    <xf numFmtId="2" fontId="88" fillId="48" borderId="3" xfId="0" applyNumberFormat="1" applyFont="1" applyFill="1" applyBorder="1" applyAlignment="1">
      <alignment horizontal="center" vertical="top" wrapText="1"/>
    </xf>
    <xf numFmtId="2" fontId="88" fillId="48" borderId="28" xfId="0" applyNumberFormat="1" applyFont="1" applyFill="1" applyBorder="1" applyAlignment="1">
      <alignment horizontal="center" vertical="top" wrapText="1"/>
    </xf>
    <xf numFmtId="2" fontId="88" fillId="48" borderId="29" xfId="0" applyNumberFormat="1" applyFont="1" applyFill="1" applyBorder="1" applyAlignment="1">
      <alignment horizontal="center" vertical="top" wrapText="1"/>
    </xf>
    <xf numFmtId="2" fontId="88" fillId="48" borderId="30" xfId="0" applyNumberFormat="1" applyFont="1" applyFill="1" applyBorder="1" applyAlignment="1">
      <alignment horizontal="center" vertical="top" wrapText="1"/>
    </xf>
    <xf numFmtId="2" fontId="88" fillId="45" borderId="38" xfId="0" applyNumberFormat="1" applyFont="1" applyFill="1" applyBorder="1" applyAlignment="1">
      <alignment horizontal="center" vertical="top" wrapText="1"/>
    </xf>
    <xf numFmtId="2" fontId="88" fillId="46" borderId="38" xfId="0" applyNumberFormat="1" applyFont="1" applyFill="1" applyBorder="1" applyAlignment="1">
      <alignment horizontal="center" vertical="top" wrapText="1"/>
    </xf>
    <xf numFmtId="2" fontId="88" fillId="46" borderId="66" xfId="0" applyNumberFormat="1" applyFont="1" applyFill="1" applyBorder="1" applyAlignment="1">
      <alignment horizontal="center" vertical="top" wrapText="1"/>
    </xf>
    <xf numFmtId="2" fontId="88" fillId="48" borderId="27" xfId="0" applyNumberFormat="1" applyFont="1" applyFill="1" applyBorder="1" applyAlignment="1">
      <alignment horizontal="center" vertical="top" wrapText="1"/>
    </xf>
    <xf numFmtId="2" fontId="88" fillId="48" borderId="11" xfId="0" applyNumberFormat="1" applyFont="1" applyFill="1" applyBorder="1" applyAlignment="1">
      <alignment horizontal="center" vertical="top" wrapText="1"/>
    </xf>
    <xf numFmtId="2" fontId="88" fillId="48" borderId="62" xfId="0" applyNumberFormat="1" applyFont="1" applyFill="1" applyBorder="1" applyAlignment="1">
      <alignment horizontal="center" vertical="top" wrapText="1"/>
    </xf>
    <xf numFmtId="2" fontId="88" fillId="46" borderId="61" xfId="0" applyNumberFormat="1" applyFont="1" applyFill="1" applyBorder="1" applyAlignment="1">
      <alignment horizontal="center" vertical="top" wrapText="1"/>
    </xf>
    <xf numFmtId="2" fontId="88" fillId="46" borderId="57" xfId="0" applyNumberFormat="1" applyFont="1" applyFill="1" applyBorder="1" applyAlignment="1">
      <alignment horizontal="center" vertical="top" wrapText="1"/>
    </xf>
    <xf numFmtId="2" fontId="88" fillId="46" borderId="58" xfId="0" applyNumberFormat="1" applyFont="1" applyFill="1" applyBorder="1" applyAlignment="1">
      <alignment horizontal="center" vertical="top" wrapText="1"/>
    </xf>
    <xf numFmtId="2" fontId="88" fillId="46" borderId="28" xfId="0" applyNumberFormat="1" applyFont="1" applyFill="1" applyBorder="1" applyAlignment="1">
      <alignment horizontal="center" vertical="top" wrapText="1"/>
    </xf>
    <xf numFmtId="2" fontId="88" fillId="46" borderId="29" xfId="0" applyNumberFormat="1" applyFont="1" applyFill="1" applyBorder="1" applyAlignment="1">
      <alignment horizontal="center" vertical="top" wrapText="1"/>
    </xf>
    <xf numFmtId="2" fontId="88" fillId="46" borderId="30" xfId="0" applyNumberFormat="1" applyFont="1" applyFill="1" applyBorder="1" applyAlignment="1">
      <alignment horizontal="center" vertical="top" wrapText="1"/>
    </xf>
    <xf numFmtId="2" fontId="88" fillId="46" borderId="50" xfId="0" applyNumberFormat="1" applyFont="1" applyFill="1" applyBorder="1" applyAlignment="1">
      <alignment horizontal="center" vertical="top" wrapText="1"/>
    </xf>
    <xf numFmtId="2" fontId="88" fillId="46" borderId="52" xfId="0" applyNumberFormat="1" applyFont="1" applyFill="1" applyBorder="1" applyAlignment="1">
      <alignment horizontal="center" vertical="top" wrapText="1"/>
    </xf>
    <xf numFmtId="2" fontId="88" fillId="46" borderId="53" xfId="0" applyNumberFormat="1" applyFont="1" applyFill="1" applyBorder="1" applyAlignment="1">
      <alignment horizontal="center" vertical="top" wrapText="1"/>
    </xf>
    <xf numFmtId="2" fontId="88" fillId="45" borderId="51" xfId="0" applyNumberFormat="1" applyFont="1" applyFill="1" applyBorder="1" applyAlignment="1">
      <alignment horizontal="center" vertical="top" wrapText="1"/>
    </xf>
    <xf numFmtId="2" fontId="88" fillId="46" borderId="51" xfId="0" applyNumberFormat="1" applyFont="1" applyFill="1" applyBorder="1" applyAlignment="1">
      <alignment horizontal="center" vertical="top" wrapText="1"/>
    </xf>
    <xf numFmtId="2" fontId="88" fillId="48" borderId="38" xfId="0" applyNumberFormat="1" applyFont="1" applyFill="1" applyBorder="1" applyAlignment="1">
      <alignment horizontal="center" vertical="top" wrapText="1"/>
    </xf>
    <xf numFmtId="2" fontId="88" fillId="48" borderId="46" xfId="0" applyNumberFormat="1" applyFont="1" applyFill="1" applyBorder="1" applyAlignment="1">
      <alignment horizontal="center" vertical="top" wrapText="1"/>
    </xf>
    <xf numFmtId="2" fontId="88" fillId="48" borderId="12" xfId="0" applyNumberFormat="1" applyFont="1" applyFill="1" applyBorder="1" applyAlignment="1">
      <alignment horizontal="center" vertical="top" wrapText="1"/>
    </xf>
    <xf numFmtId="2" fontId="88" fillId="0" borderId="49" xfId="0" applyNumberFormat="1" applyFont="1" applyBorder="1" applyAlignment="1">
      <alignment horizontal="center" vertical="top" wrapText="1"/>
    </xf>
    <xf numFmtId="2" fontId="88" fillId="0" borderId="66" xfId="0" applyNumberFormat="1" applyFont="1" applyBorder="1" applyAlignment="1">
      <alignment horizontal="center" vertical="top" wrapText="1"/>
    </xf>
    <xf numFmtId="2" fontId="88" fillId="48" borderId="64" xfId="0" applyNumberFormat="1" applyFont="1" applyFill="1" applyBorder="1" applyAlignment="1">
      <alignment horizontal="center" vertical="top" wrapText="1"/>
    </xf>
    <xf numFmtId="2" fontId="88" fillId="0" borderId="56" xfId="0" applyNumberFormat="1" applyFont="1" applyBorder="1" applyAlignment="1">
      <alignment horizontal="center" vertical="top" wrapText="1"/>
    </xf>
    <xf numFmtId="2" fontId="88" fillId="0" borderId="65" xfId="0" applyNumberFormat="1" applyFont="1" applyFill="1" applyBorder="1" applyAlignment="1">
      <alignment horizontal="center" vertical="top" wrapText="1"/>
    </xf>
    <xf numFmtId="2" fontId="88" fillId="0" borderId="25" xfId="0" applyNumberFormat="1" applyFont="1" applyBorder="1" applyAlignment="1">
      <alignment horizontal="center" vertical="top" wrapText="1"/>
    </xf>
    <xf numFmtId="2" fontId="88" fillId="0" borderId="27" xfId="0" applyNumberFormat="1" applyFont="1" applyBorder="1" applyAlignment="1">
      <alignment horizontal="center" vertical="top" wrapText="1"/>
    </xf>
    <xf numFmtId="2" fontId="88" fillId="0" borderId="11" xfId="0" applyNumberFormat="1" applyFont="1" applyBorder="1" applyAlignment="1">
      <alignment horizontal="center" vertical="top" wrapText="1"/>
    </xf>
    <xf numFmtId="0" fontId="56" fillId="0" borderId="0" xfId="0" applyFont="1" applyFill="1" applyAlignment="1">
      <alignment horizontal="center" wrapText="1" shrinkToFit="1"/>
    </xf>
    <xf numFmtId="2" fontId="56" fillId="37" borderId="5" xfId="0" applyNumberFormat="1" applyFont="1" applyFill="1" applyBorder="1" applyAlignment="1">
      <alignment horizontal="center" vertical="center" wrapText="1"/>
    </xf>
    <xf numFmtId="2" fontId="56" fillId="37" borderId="63" xfId="0" applyNumberFormat="1" applyFont="1" applyFill="1" applyBorder="1" applyAlignment="1">
      <alignment horizontal="center" vertical="center" wrapText="1"/>
    </xf>
    <xf numFmtId="2" fontId="56" fillId="37" borderId="12" xfId="0" applyNumberFormat="1" applyFont="1" applyFill="1" applyBorder="1" applyAlignment="1">
      <alignment horizontal="center" vertical="center" wrapText="1"/>
    </xf>
    <xf numFmtId="2" fontId="56" fillId="37" borderId="2" xfId="0" applyNumberFormat="1" applyFont="1" applyFill="1" applyBorder="1" applyAlignment="1">
      <alignment horizontal="center" vertical="center" wrapText="1"/>
    </xf>
    <xf numFmtId="2" fontId="89" fillId="0" borderId="50" xfId="0" applyNumberFormat="1" applyFont="1" applyBorder="1" applyAlignment="1">
      <alignment horizontal="center" vertical="top" wrapText="1"/>
    </xf>
    <xf numFmtId="2" fontId="89" fillId="0" borderId="31" xfId="0" applyNumberFormat="1" applyFont="1" applyFill="1" applyBorder="1" applyAlignment="1">
      <alignment horizontal="center" vertical="top" wrapText="1"/>
    </xf>
    <xf numFmtId="2" fontId="8" fillId="0" borderId="25" xfId="0" applyNumberFormat="1" applyFont="1" applyFill="1" applyBorder="1" applyAlignment="1">
      <alignment horizontal="center" vertical="top" wrapText="1"/>
    </xf>
    <xf numFmtId="2" fontId="8" fillId="0" borderId="27" xfId="0" applyNumberFormat="1" applyFont="1" applyFill="1" applyBorder="1" applyAlignment="1">
      <alignment horizontal="center" vertical="top" wrapText="1"/>
    </xf>
    <xf numFmtId="2" fontId="8" fillId="45" borderId="50" xfId="0" applyNumberFormat="1" applyFont="1" applyFill="1" applyBorder="1" applyAlignment="1">
      <alignment horizontal="center" vertical="top" wrapText="1"/>
    </xf>
    <xf numFmtId="2" fontId="88" fillId="41" borderId="31" xfId="0" applyNumberFormat="1" applyFont="1" applyFill="1" applyBorder="1" applyAlignment="1">
      <alignment horizontal="center" vertical="top" wrapText="1"/>
    </xf>
    <xf numFmtId="2" fontId="88" fillId="41" borderId="54" xfId="0" applyNumberFormat="1" applyFont="1" applyFill="1" applyBorder="1" applyAlignment="1">
      <alignment horizontal="center" vertical="top" wrapText="1"/>
    </xf>
    <xf numFmtId="2" fontId="88" fillId="41" borderId="55" xfId="0" applyNumberFormat="1" applyFont="1" applyFill="1" applyBorder="1" applyAlignment="1">
      <alignment horizontal="center" vertical="top" wrapText="1"/>
    </xf>
    <xf numFmtId="2" fontId="88" fillId="44" borderId="43" xfId="0" applyNumberFormat="1" applyFont="1" applyFill="1" applyBorder="1" applyAlignment="1">
      <alignment horizontal="center" vertical="top" wrapText="1"/>
    </xf>
    <xf numFmtId="2" fontId="88" fillId="44" borderId="44" xfId="0" applyNumberFormat="1" applyFont="1" applyFill="1" applyBorder="1" applyAlignment="1">
      <alignment horizontal="center" vertical="top" wrapText="1"/>
    </xf>
    <xf numFmtId="2" fontId="88" fillId="45" borderId="27" xfId="0" applyNumberFormat="1" applyFont="1" applyFill="1" applyBorder="1" applyAlignment="1">
      <alignment horizontal="center" vertical="top" wrapText="1"/>
    </xf>
    <xf numFmtId="2" fontId="88" fillId="45" borderId="11" xfId="0" applyNumberFormat="1" applyFont="1" applyFill="1" applyBorder="1" applyAlignment="1">
      <alignment horizontal="center" vertical="top" wrapText="1"/>
    </xf>
    <xf numFmtId="2" fontId="88" fillId="46" borderId="62" xfId="0" applyNumberFormat="1" applyFont="1" applyFill="1" applyBorder="1" applyAlignment="1">
      <alignment horizontal="center" vertical="top" wrapText="1"/>
    </xf>
    <xf numFmtId="2" fontId="88" fillId="46" borderId="27" xfId="0" applyNumberFormat="1" applyFont="1" applyFill="1" applyBorder="1" applyAlignment="1">
      <alignment horizontal="center" vertical="top" wrapText="1"/>
    </xf>
    <xf numFmtId="2" fontId="88" fillId="45" borderId="50" xfId="0" applyNumberFormat="1" applyFont="1" applyFill="1" applyBorder="1" applyAlignment="1">
      <alignment horizontal="center" vertical="top" wrapText="1"/>
    </xf>
    <xf numFmtId="2" fontId="88" fillId="45" borderId="52" xfId="0" applyNumberFormat="1" applyFont="1" applyFill="1" applyBorder="1" applyAlignment="1">
      <alignment horizontal="center" vertical="top" wrapText="1"/>
    </xf>
    <xf numFmtId="2" fontId="88" fillId="45" borderId="53" xfId="0" applyNumberFormat="1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29" fillId="0" borderId="1" xfId="0" applyFont="1" applyBorder="1" applyAlignment="1">
      <alignment horizontal="center" vertical="top" wrapText="1"/>
    </xf>
    <xf numFmtId="0" fontId="29" fillId="0" borderId="4" xfId="0" applyFont="1" applyBorder="1" applyAlignment="1">
      <alignment horizontal="center" vertical="top" wrapText="1"/>
    </xf>
    <xf numFmtId="0" fontId="29" fillId="0" borderId="5" xfId="0" applyFont="1" applyBorder="1" applyAlignment="1">
      <alignment horizontal="center" vertical="top" wrapText="1"/>
    </xf>
    <xf numFmtId="0" fontId="49" fillId="0" borderId="5" xfId="0" applyFont="1" applyFill="1" applyBorder="1" applyAlignment="1">
      <alignment horizontal="center" vertical="top" wrapText="1"/>
    </xf>
    <xf numFmtId="0" fontId="9" fillId="33" borderId="2" xfId="0" applyFont="1" applyFill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top" wrapText="1"/>
    </xf>
    <xf numFmtId="0" fontId="10" fillId="0" borderId="4" xfId="0" applyFont="1" applyBorder="1" applyAlignment="1">
      <alignment horizontal="center" vertical="top" wrapText="1"/>
    </xf>
    <xf numFmtId="0" fontId="10" fillId="0" borderId="5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center" vertical="top"/>
    </xf>
    <xf numFmtId="0" fontId="10" fillId="0" borderId="8" xfId="0" applyFont="1" applyBorder="1" applyAlignment="1">
      <alignment horizontal="center" vertical="top"/>
    </xf>
    <xf numFmtId="0" fontId="29" fillId="0" borderId="1" xfId="0" applyFont="1" applyFill="1" applyBorder="1" applyAlignment="1">
      <alignment horizontal="center" vertical="top" wrapText="1"/>
    </xf>
    <xf numFmtId="0" fontId="29" fillId="0" borderId="4" xfId="0" applyFont="1" applyFill="1" applyBorder="1" applyAlignment="1">
      <alignment horizontal="center" vertical="top" wrapText="1"/>
    </xf>
    <xf numFmtId="0" fontId="49" fillId="4" borderId="1" xfId="0" applyFont="1" applyFill="1" applyBorder="1" applyAlignment="1">
      <alignment horizontal="center" vertical="top" wrapText="1"/>
    </xf>
    <xf numFmtId="0" fontId="49" fillId="4" borderId="4" xfId="0" applyFont="1" applyFill="1" applyBorder="1" applyAlignment="1">
      <alignment horizontal="center" vertical="top" wrapText="1"/>
    </xf>
    <xf numFmtId="0" fontId="29" fillId="0" borderId="5" xfId="0" applyFont="1" applyFill="1" applyBorder="1" applyAlignment="1">
      <alignment horizontal="center" vertical="top" wrapText="1"/>
    </xf>
    <xf numFmtId="0" fontId="1" fillId="0" borderId="1" xfId="4" applyBorder="1" applyAlignment="1">
      <alignment horizontal="center" vertical="top" wrapText="1"/>
    </xf>
    <xf numFmtId="0" fontId="1" fillId="0" borderId="6" xfId="4" applyBorder="1" applyAlignment="1">
      <alignment horizontal="center" vertical="top" wrapText="1"/>
    </xf>
    <xf numFmtId="0" fontId="1" fillId="0" borderId="4" xfId="4" applyBorder="1" applyAlignment="1">
      <alignment horizontal="center" vertical="top" wrapText="1"/>
    </xf>
    <xf numFmtId="0" fontId="35" fillId="0" borderId="5" xfId="4" applyFont="1" applyBorder="1" applyAlignment="1">
      <alignment horizontal="center" vertical="top" wrapText="1"/>
    </xf>
    <xf numFmtId="0" fontId="35" fillId="0" borderId="5" xfId="4" applyFont="1" applyFill="1" applyBorder="1" applyAlignment="1">
      <alignment horizontal="center" vertical="top" wrapText="1"/>
    </xf>
    <xf numFmtId="0" fontId="47" fillId="0" borderId="2" xfId="0" applyFont="1" applyBorder="1" applyAlignment="1">
      <alignment horizontal="center" vertical="top"/>
    </xf>
    <xf numFmtId="0" fontId="47" fillId="0" borderId="8" xfId="0" applyFont="1" applyBorder="1" applyAlignment="1">
      <alignment horizontal="center" vertical="top"/>
    </xf>
    <xf numFmtId="0" fontId="47" fillId="0" borderId="3" xfId="0" applyFont="1" applyBorder="1" applyAlignment="1">
      <alignment horizontal="center" vertical="top"/>
    </xf>
    <xf numFmtId="0" fontId="0" fillId="0" borderId="2" xfId="0" applyFill="1" applyBorder="1" applyAlignment="1">
      <alignment horizontal="center" vertical="top"/>
    </xf>
    <xf numFmtId="0" fontId="0" fillId="0" borderId="8" xfId="0" applyFill="1" applyBorder="1" applyAlignment="1">
      <alignment horizontal="center" vertical="top"/>
    </xf>
    <xf numFmtId="0" fontId="0" fillId="0" borderId="3" xfId="0" applyFill="1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0" xfId="0" applyBorder="1" applyAlignment="1">
      <alignment horizontal="center" vertical="top"/>
    </xf>
    <xf numFmtId="0" fontId="3" fillId="0" borderId="2" xfId="0" applyFont="1" applyFill="1" applyBorder="1" applyAlignment="1">
      <alignment vertical="top"/>
    </xf>
    <xf numFmtId="0" fontId="3" fillId="0" borderId="8" xfId="0" applyFont="1" applyFill="1" applyBorder="1" applyAlignment="1">
      <alignment vertical="top"/>
    </xf>
    <xf numFmtId="0" fontId="3" fillId="0" borderId="3" xfId="0" applyFont="1" applyFill="1" applyBorder="1" applyAlignment="1">
      <alignment vertical="top"/>
    </xf>
    <xf numFmtId="0" fontId="2" fillId="0" borderId="2" xfId="0" applyFont="1" applyFill="1" applyBorder="1" applyAlignment="1">
      <alignment vertical="top" wrapText="1"/>
    </xf>
    <xf numFmtId="0" fontId="2" fillId="0" borderId="8" xfId="0" applyFont="1" applyFill="1" applyBorder="1" applyAlignment="1">
      <alignment vertical="top" wrapText="1"/>
    </xf>
    <xf numFmtId="0" fontId="2" fillId="0" borderId="3" xfId="0" applyFont="1" applyFill="1" applyBorder="1" applyAlignment="1">
      <alignment vertical="top" wrapText="1"/>
    </xf>
    <xf numFmtId="0" fontId="2" fillId="0" borderId="2" xfId="0" applyFont="1" applyBorder="1" applyAlignment="1">
      <alignment vertical="top" wrapText="1"/>
    </xf>
    <xf numFmtId="0" fontId="2" fillId="0" borderId="8" xfId="0" applyFont="1" applyBorder="1" applyAlignment="1">
      <alignment vertical="top" wrapText="1"/>
    </xf>
    <xf numFmtId="0" fontId="2" fillId="0" borderId="3" xfId="0" applyFont="1" applyBorder="1" applyAlignment="1">
      <alignment vertical="top" wrapText="1"/>
    </xf>
    <xf numFmtId="0" fontId="2" fillId="0" borderId="2" xfId="0" applyFont="1" applyFill="1" applyBorder="1" applyAlignment="1">
      <alignment horizontal="center" vertical="top" wrapText="1"/>
    </xf>
    <xf numFmtId="0" fontId="2" fillId="0" borderId="8" xfId="0" applyFont="1" applyFill="1" applyBorder="1" applyAlignment="1">
      <alignment horizontal="center" vertical="top" wrapText="1"/>
    </xf>
    <xf numFmtId="0" fontId="2" fillId="0" borderId="3" xfId="0" applyFont="1" applyFill="1" applyBorder="1" applyAlignment="1">
      <alignment horizontal="center" vertical="top" wrapText="1"/>
    </xf>
    <xf numFmtId="0" fontId="0" fillId="0" borderId="1" xfId="0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35" fillId="0" borderId="1" xfId="0" applyFont="1" applyBorder="1" applyAlignment="1">
      <alignment horizontal="center" vertical="top" wrapText="1"/>
    </xf>
    <xf numFmtId="0" fontId="35" fillId="0" borderId="4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33" fillId="4" borderId="8" xfId="0" applyFont="1" applyFill="1" applyBorder="1" applyAlignment="1">
      <alignment horizontal="center" vertical="top" wrapText="1"/>
    </xf>
    <xf numFmtId="0" fontId="33" fillId="4" borderId="3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 wrapText="1"/>
    </xf>
    <xf numFmtId="0" fontId="35" fillId="0" borderId="24" xfId="0" applyFont="1" applyBorder="1" applyAlignment="1">
      <alignment horizontal="center" vertical="top" wrapText="1"/>
    </xf>
    <xf numFmtId="0" fontId="35" fillId="0" borderId="23" xfId="0" applyFont="1" applyBorder="1" applyAlignment="1">
      <alignment horizontal="center" vertical="top" wrapText="1"/>
    </xf>
    <xf numFmtId="0" fontId="35" fillId="0" borderId="7" xfId="0" applyFont="1" applyBorder="1" applyAlignment="1">
      <alignment horizontal="center" vertical="top" wrapText="1"/>
    </xf>
    <xf numFmtId="0" fontId="33" fillId="0" borderId="8" xfId="0" applyFont="1" applyBorder="1" applyAlignment="1">
      <alignment horizontal="center" vertical="top" wrapText="1"/>
    </xf>
    <xf numFmtId="0" fontId="33" fillId="0" borderId="3" xfId="0" applyFont="1" applyBorder="1" applyAlignment="1">
      <alignment horizontal="center" vertical="top" wrapText="1"/>
    </xf>
    <xf numFmtId="0" fontId="69" fillId="0" borderId="5" xfId="0" applyFont="1" applyBorder="1" applyAlignment="1">
      <alignment horizontal="center" vertical="top" wrapText="1"/>
    </xf>
    <xf numFmtId="0" fontId="69" fillId="38" borderId="2" xfId="0" applyFont="1" applyFill="1" applyBorder="1" applyAlignment="1">
      <alignment horizontal="center" vertical="top" wrapText="1"/>
    </xf>
    <xf numFmtId="0" fontId="69" fillId="38" borderId="8" xfId="0" applyFont="1" applyFill="1" applyBorder="1" applyAlignment="1">
      <alignment horizontal="center" vertical="top" wrapText="1"/>
    </xf>
    <xf numFmtId="0" fontId="69" fillId="38" borderId="3" xfId="0" applyFont="1" applyFill="1" applyBorder="1" applyAlignment="1">
      <alignment horizontal="center" vertical="top" wrapText="1"/>
    </xf>
    <xf numFmtId="0" fontId="35" fillId="0" borderId="33" xfId="0" applyFont="1" applyFill="1" applyBorder="1" applyAlignment="1">
      <alignment horizontal="center" vertical="top" wrapText="1"/>
    </xf>
    <xf numFmtId="0" fontId="35" fillId="5" borderId="33" xfId="0" applyFont="1" applyFill="1" applyBorder="1" applyAlignment="1">
      <alignment horizontal="center" vertical="top" wrapText="1"/>
    </xf>
    <xf numFmtId="0" fontId="35" fillId="5" borderId="34" xfId="0" applyFont="1" applyFill="1" applyBorder="1" applyAlignment="1">
      <alignment horizontal="center" vertical="top" wrapText="1"/>
    </xf>
    <xf numFmtId="0" fontId="71" fillId="4" borderId="33" xfId="0" applyFont="1" applyFill="1" applyBorder="1" applyAlignment="1">
      <alignment horizontal="center" vertical="top" wrapText="1"/>
    </xf>
    <xf numFmtId="0" fontId="71" fillId="4" borderId="34" xfId="0" applyFont="1" applyFill="1" applyBorder="1" applyAlignment="1">
      <alignment horizontal="center" vertical="top" wrapText="1"/>
    </xf>
    <xf numFmtId="0" fontId="71" fillId="31" borderId="34" xfId="0" applyFont="1" applyFill="1" applyBorder="1" applyAlignment="1">
      <alignment horizontal="center" vertical="top" wrapText="1"/>
    </xf>
    <xf numFmtId="0" fontId="71" fillId="31" borderId="29" xfId="0" applyFont="1" applyFill="1" applyBorder="1"/>
    <xf numFmtId="0" fontId="71" fillId="31" borderId="30" xfId="0" applyFont="1" applyFill="1" applyBorder="1"/>
    <xf numFmtId="0" fontId="0" fillId="0" borderId="28" xfId="0" applyBorder="1" applyAlignment="1">
      <alignment horizontal="center" vertical="top" wrapText="1"/>
    </xf>
    <xf numFmtId="0" fontId="0" fillId="0" borderId="39" xfId="0" applyBorder="1" applyAlignment="1">
      <alignment horizontal="center" vertical="top" wrapText="1"/>
    </xf>
    <xf numFmtId="0" fontId="35" fillId="0" borderId="32" xfId="0" applyFont="1" applyFill="1" applyBorder="1" applyAlignment="1">
      <alignment horizontal="center" vertical="top" wrapText="1"/>
    </xf>
    <xf numFmtId="0" fontId="35" fillId="0" borderId="34" xfId="0" applyFont="1" applyFill="1" applyBorder="1" applyAlignment="1">
      <alignment horizontal="center" vertical="top" wrapText="1"/>
    </xf>
    <xf numFmtId="0" fontId="53" fillId="0" borderId="0" xfId="0" applyFont="1" applyAlignment="1">
      <alignment horizontal="right" vertical="top"/>
    </xf>
    <xf numFmtId="0" fontId="53" fillId="0" borderId="0" xfId="0" applyFont="1" applyAlignment="1">
      <alignment vertical="top"/>
    </xf>
    <xf numFmtId="0" fontId="53" fillId="0" borderId="0" xfId="0" applyFont="1" applyAlignment="1">
      <alignment horizontal="left" vertical="top"/>
    </xf>
    <xf numFmtId="0" fontId="53" fillId="0" borderId="0" xfId="0" applyFont="1" applyAlignment="1">
      <alignment horizontal="center" vertical="top" wrapText="1"/>
    </xf>
    <xf numFmtId="0" fontId="53" fillId="0" borderId="5" xfId="0" applyFont="1" applyBorder="1" applyAlignment="1">
      <alignment horizontal="center" vertical="top"/>
    </xf>
    <xf numFmtId="0" fontId="53" fillId="0" borderId="5" xfId="0" applyFont="1" applyBorder="1" applyAlignment="1">
      <alignment horizontal="center" vertical="top" wrapText="1"/>
    </xf>
    <xf numFmtId="0" fontId="53" fillId="0" borderId="2" xfId="0" applyFont="1" applyFill="1" applyBorder="1" applyAlignment="1">
      <alignment horizontal="center" vertical="top" wrapText="1"/>
    </xf>
    <xf numFmtId="0" fontId="53" fillId="0" borderId="8" xfId="0" applyFont="1" applyFill="1" applyBorder="1" applyAlignment="1">
      <alignment horizontal="center" vertical="top" wrapText="1"/>
    </xf>
    <xf numFmtId="0" fontId="53" fillId="0" borderId="5" xfId="0" applyFont="1" applyFill="1" applyBorder="1" applyAlignment="1">
      <alignment horizontal="center" vertical="top" wrapText="1"/>
    </xf>
    <xf numFmtId="0" fontId="53" fillId="0" borderId="5" xfId="0" applyFont="1" applyFill="1" applyBorder="1" applyAlignment="1">
      <alignment horizontal="center" vertical="top"/>
    </xf>
    <xf numFmtId="0" fontId="8" fillId="0" borderId="5" xfId="3" applyFont="1" applyBorder="1" applyAlignment="1">
      <alignment horizontal="center" vertical="top" wrapText="1"/>
    </xf>
    <xf numFmtId="0" fontId="129" fillId="0" borderId="5" xfId="3" applyFont="1" applyFill="1" applyBorder="1" applyAlignment="1">
      <alignment horizontal="center" vertical="top" wrapText="1"/>
    </xf>
    <xf numFmtId="0" fontId="8" fillId="0" borderId="5" xfId="3" applyFont="1" applyFill="1" applyBorder="1" applyAlignment="1">
      <alignment horizontal="center" vertical="top" wrapText="1"/>
    </xf>
    <xf numFmtId="0" fontId="88" fillId="0" borderId="5" xfId="3" applyFont="1" applyBorder="1" applyAlignment="1">
      <alignment horizontal="center" vertical="top" wrapText="1"/>
    </xf>
    <xf numFmtId="0" fontId="8" fillId="0" borderId="5" xfId="3" applyFont="1" applyFill="1" applyBorder="1" applyAlignment="1">
      <alignment horizontal="center" vertical="top"/>
    </xf>
    <xf numFmtId="0" fontId="8" fillId="37" borderId="5" xfId="3" applyFont="1" applyFill="1" applyBorder="1" applyAlignment="1">
      <alignment horizontal="center" vertical="top" wrapText="1"/>
    </xf>
    <xf numFmtId="0" fontId="91" fillId="0" borderId="27" xfId="3" applyFont="1" applyBorder="1" applyAlignment="1">
      <alignment horizontal="center" vertical="top"/>
    </xf>
    <xf numFmtId="0" fontId="91" fillId="0" borderId="0" xfId="3" applyFont="1" applyAlignment="1">
      <alignment horizontal="right" vertical="top" wrapText="1"/>
    </xf>
    <xf numFmtId="0" fontId="66" fillId="0" borderId="0" xfId="605" applyFont="1" applyAlignment="1">
      <alignment horizontal="center" vertical="top"/>
    </xf>
    <xf numFmtId="0" fontId="102" fillId="0" borderId="0" xfId="605" applyFont="1" applyAlignment="1">
      <alignment horizontal="center" vertical="top"/>
    </xf>
    <xf numFmtId="0" fontId="127" fillId="0" borderId="0" xfId="3" applyFont="1" applyAlignment="1">
      <alignment horizontal="center" vertical="top"/>
    </xf>
    <xf numFmtId="0" fontId="127" fillId="0" borderId="0" xfId="3" applyFont="1" applyAlignment="1">
      <alignment horizontal="center" vertical="top" wrapText="1"/>
    </xf>
    <xf numFmtId="0" fontId="0" fillId="0" borderId="82" xfId="0" applyBorder="1" applyAlignment="1">
      <alignment horizontal="center" vertical="top" wrapText="1"/>
    </xf>
  </cellXfs>
  <cellStyles count="615">
    <cellStyle name="20% - Акцент1 10" xfId="10"/>
    <cellStyle name="20% - Акцент1 2" xfId="11"/>
    <cellStyle name="20% - Акцент1 3" xfId="12"/>
    <cellStyle name="20% - Акцент1 4" xfId="13"/>
    <cellStyle name="20% - Акцент1 5" xfId="14"/>
    <cellStyle name="20% - Акцент1 6" xfId="15"/>
    <cellStyle name="20% - Акцент1 7" xfId="16"/>
    <cellStyle name="20% - Акцент1 8" xfId="17"/>
    <cellStyle name="20% - Акцент1 9" xfId="18"/>
    <cellStyle name="20% - Акцент2 10" xfId="19"/>
    <cellStyle name="20% - Акцент2 2" xfId="20"/>
    <cellStyle name="20% - Акцент2 3" xfId="21"/>
    <cellStyle name="20% - Акцент2 4" xfId="22"/>
    <cellStyle name="20% - Акцент2 5" xfId="23"/>
    <cellStyle name="20% - Акцент2 6" xfId="24"/>
    <cellStyle name="20% - Акцент2 7" xfId="25"/>
    <cellStyle name="20% - Акцент2 8" xfId="26"/>
    <cellStyle name="20% - Акцент2 9" xfId="27"/>
    <cellStyle name="20% - Акцент3 10" xfId="28"/>
    <cellStyle name="20% - Акцент3 2" xfId="29"/>
    <cellStyle name="20% - Акцент3 3" xfId="30"/>
    <cellStyle name="20% - Акцент3 4" xfId="31"/>
    <cellStyle name="20% - Акцент3 5" xfId="32"/>
    <cellStyle name="20% - Акцент3 6" xfId="33"/>
    <cellStyle name="20% - Акцент3 7" xfId="34"/>
    <cellStyle name="20% - Акцент3 8" xfId="35"/>
    <cellStyle name="20% - Акцент3 9" xfId="36"/>
    <cellStyle name="20% - Акцент4 10" xfId="37"/>
    <cellStyle name="20% - Акцент4 2" xfId="38"/>
    <cellStyle name="20% - Акцент4 3" xfId="39"/>
    <cellStyle name="20% - Акцент4 4" xfId="40"/>
    <cellStyle name="20% - Акцент4 5" xfId="41"/>
    <cellStyle name="20% - Акцент4 6" xfId="42"/>
    <cellStyle name="20% - Акцент4 7" xfId="43"/>
    <cellStyle name="20% - Акцент4 8" xfId="44"/>
    <cellStyle name="20% - Акцент4 9" xfId="45"/>
    <cellStyle name="20% - Акцент5 10" xfId="46"/>
    <cellStyle name="20% - Акцент5 2" xfId="47"/>
    <cellStyle name="20% - Акцент5 3" xfId="48"/>
    <cellStyle name="20% - Акцент5 4" xfId="49"/>
    <cellStyle name="20% - Акцент5 5" xfId="50"/>
    <cellStyle name="20% - Акцент5 6" xfId="51"/>
    <cellStyle name="20% - Акцент5 7" xfId="52"/>
    <cellStyle name="20% - Акцент5 8" xfId="53"/>
    <cellStyle name="20% - Акцент5 9" xfId="54"/>
    <cellStyle name="20% - Акцент6 10" xfId="55"/>
    <cellStyle name="20% - Акцент6 2" xfId="56"/>
    <cellStyle name="20% - Акцент6 3" xfId="57"/>
    <cellStyle name="20% - Акцент6 4" xfId="58"/>
    <cellStyle name="20% - Акцент6 5" xfId="59"/>
    <cellStyle name="20% - Акцент6 6" xfId="60"/>
    <cellStyle name="20% - Акцент6 7" xfId="61"/>
    <cellStyle name="20% - Акцент6 8" xfId="62"/>
    <cellStyle name="20% - Акцент6 9" xfId="63"/>
    <cellStyle name="40% - Акцент1 10" xfId="64"/>
    <cellStyle name="40% - Акцент1 2" xfId="65"/>
    <cellStyle name="40% - Акцент1 3" xfId="66"/>
    <cellStyle name="40% - Акцент1 4" xfId="67"/>
    <cellStyle name="40% - Акцент1 5" xfId="68"/>
    <cellStyle name="40% - Акцент1 6" xfId="69"/>
    <cellStyle name="40% - Акцент1 7" xfId="70"/>
    <cellStyle name="40% - Акцент1 8" xfId="71"/>
    <cellStyle name="40% - Акцент1 9" xfId="72"/>
    <cellStyle name="40% - Акцент2 10" xfId="73"/>
    <cellStyle name="40% - Акцент2 2" xfId="74"/>
    <cellStyle name="40% - Акцент2 3" xfId="75"/>
    <cellStyle name="40% - Акцент2 4" xfId="76"/>
    <cellStyle name="40% - Акцент2 5" xfId="77"/>
    <cellStyle name="40% - Акцент2 6" xfId="78"/>
    <cellStyle name="40% - Акцент2 7" xfId="79"/>
    <cellStyle name="40% - Акцент2 8" xfId="80"/>
    <cellStyle name="40% - Акцент2 9" xfId="81"/>
    <cellStyle name="40% - Акцент3 10" xfId="82"/>
    <cellStyle name="40% - Акцент3 2" xfId="83"/>
    <cellStyle name="40% - Акцент3 3" xfId="84"/>
    <cellStyle name="40% - Акцент3 4" xfId="85"/>
    <cellStyle name="40% - Акцент3 5" xfId="86"/>
    <cellStyle name="40% - Акцент3 6" xfId="87"/>
    <cellStyle name="40% - Акцент3 7" xfId="88"/>
    <cellStyle name="40% - Акцент3 8" xfId="89"/>
    <cellStyle name="40% - Акцент3 9" xfId="90"/>
    <cellStyle name="40% - Акцент4 10" xfId="91"/>
    <cellStyle name="40% - Акцент4 2" xfId="92"/>
    <cellStyle name="40% - Акцент4 3" xfId="93"/>
    <cellStyle name="40% - Акцент4 4" xfId="94"/>
    <cellStyle name="40% - Акцент4 5" xfId="95"/>
    <cellStyle name="40% - Акцент4 6" xfId="96"/>
    <cellStyle name="40% - Акцент4 7" xfId="97"/>
    <cellStyle name="40% - Акцент4 8" xfId="98"/>
    <cellStyle name="40% - Акцент4 9" xfId="99"/>
    <cellStyle name="40% - Акцент5 10" xfId="100"/>
    <cellStyle name="40% - Акцент5 2" xfId="101"/>
    <cellStyle name="40% - Акцент5 3" xfId="102"/>
    <cellStyle name="40% - Акцент5 4" xfId="103"/>
    <cellStyle name="40% - Акцент5 5" xfId="104"/>
    <cellStyle name="40% - Акцент5 6" xfId="105"/>
    <cellStyle name="40% - Акцент5 7" xfId="106"/>
    <cellStyle name="40% - Акцент5 8" xfId="107"/>
    <cellStyle name="40% - Акцент5 9" xfId="108"/>
    <cellStyle name="40% - Акцент6 10" xfId="109"/>
    <cellStyle name="40% - Акцент6 2" xfId="110"/>
    <cellStyle name="40% - Акцент6 3" xfId="111"/>
    <cellStyle name="40% - Акцент6 4" xfId="112"/>
    <cellStyle name="40% - Акцент6 5" xfId="113"/>
    <cellStyle name="40% - Акцент6 6" xfId="114"/>
    <cellStyle name="40% - Акцент6 7" xfId="115"/>
    <cellStyle name="40% - Акцент6 8" xfId="116"/>
    <cellStyle name="40% - Акцент6 9" xfId="117"/>
    <cellStyle name="60% - Акцент1 10" xfId="118"/>
    <cellStyle name="60% - Акцент1 2" xfId="119"/>
    <cellStyle name="60% - Акцент1 3" xfId="120"/>
    <cellStyle name="60% - Акцент1 4" xfId="121"/>
    <cellStyle name="60% - Акцент1 5" xfId="122"/>
    <cellStyle name="60% - Акцент1 6" xfId="123"/>
    <cellStyle name="60% - Акцент1 7" xfId="124"/>
    <cellStyle name="60% - Акцент1 8" xfId="125"/>
    <cellStyle name="60% - Акцент1 9" xfId="126"/>
    <cellStyle name="60% - Акцент2 10" xfId="127"/>
    <cellStyle name="60% - Акцент2 2" xfId="128"/>
    <cellStyle name="60% - Акцент2 3" xfId="129"/>
    <cellStyle name="60% - Акцент2 4" xfId="130"/>
    <cellStyle name="60% - Акцент2 5" xfId="131"/>
    <cellStyle name="60% - Акцент2 6" xfId="132"/>
    <cellStyle name="60% - Акцент2 7" xfId="133"/>
    <cellStyle name="60% - Акцент2 8" xfId="134"/>
    <cellStyle name="60% - Акцент2 9" xfId="135"/>
    <cellStyle name="60% - Акцент3 10" xfId="136"/>
    <cellStyle name="60% - Акцент3 2" xfId="137"/>
    <cellStyle name="60% - Акцент3 3" xfId="138"/>
    <cellStyle name="60% - Акцент3 4" xfId="139"/>
    <cellStyle name="60% - Акцент3 5" xfId="140"/>
    <cellStyle name="60% - Акцент3 6" xfId="141"/>
    <cellStyle name="60% - Акцент3 7" xfId="142"/>
    <cellStyle name="60% - Акцент3 8" xfId="143"/>
    <cellStyle name="60% - Акцент3 9" xfId="144"/>
    <cellStyle name="60% - Акцент4 10" xfId="145"/>
    <cellStyle name="60% - Акцент4 2" xfId="146"/>
    <cellStyle name="60% - Акцент4 3" xfId="147"/>
    <cellStyle name="60% - Акцент4 4" xfId="148"/>
    <cellStyle name="60% - Акцент4 5" xfId="149"/>
    <cellStyle name="60% - Акцент4 6" xfId="150"/>
    <cellStyle name="60% - Акцент4 7" xfId="151"/>
    <cellStyle name="60% - Акцент4 8" xfId="152"/>
    <cellStyle name="60% - Акцент4 9" xfId="153"/>
    <cellStyle name="60% - Акцент5 10" xfId="154"/>
    <cellStyle name="60% - Акцент5 2" xfId="155"/>
    <cellStyle name="60% - Акцент5 3" xfId="156"/>
    <cellStyle name="60% - Акцент5 4" xfId="157"/>
    <cellStyle name="60% - Акцент5 5" xfId="158"/>
    <cellStyle name="60% - Акцент5 6" xfId="159"/>
    <cellStyle name="60% - Акцент5 7" xfId="160"/>
    <cellStyle name="60% - Акцент5 8" xfId="161"/>
    <cellStyle name="60% - Акцент5 9" xfId="162"/>
    <cellStyle name="60% - Акцент6 10" xfId="163"/>
    <cellStyle name="60% - Акцент6 2" xfId="164"/>
    <cellStyle name="60% - Акцент6 3" xfId="165"/>
    <cellStyle name="60% - Акцент6 4" xfId="166"/>
    <cellStyle name="60% - Акцент6 5" xfId="167"/>
    <cellStyle name="60% - Акцент6 6" xfId="168"/>
    <cellStyle name="60% - Акцент6 7" xfId="169"/>
    <cellStyle name="60% - Акцент6 8" xfId="170"/>
    <cellStyle name="60% - Акцент6 9" xfId="171"/>
    <cellStyle name="Excel Built-in Normal" xfId="1"/>
    <cellStyle name="Excel Built-in Normal 1" xfId="590"/>
    <cellStyle name="Excel Built-in Normal 2" xfId="584"/>
    <cellStyle name="Excel Built-in Normal 3" xfId="585"/>
    <cellStyle name="Excel Built-in Normal 4" xfId="591"/>
    <cellStyle name="TableStyleLight1" xfId="592"/>
    <cellStyle name="Акцент1 10" xfId="172"/>
    <cellStyle name="Акцент1 2" xfId="173"/>
    <cellStyle name="Акцент1 3" xfId="174"/>
    <cellStyle name="Акцент1 4" xfId="175"/>
    <cellStyle name="Акцент1 5" xfId="176"/>
    <cellStyle name="Акцент1 6" xfId="177"/>
    <cellStyle name="Акцент1 7" xfId="178"/>
    <cellStyle name="Акцент1 8" xfId="179"/>
    <cellStyle name="Акцент1 9" xfId="180"/>
    <cellStyle name="Акцент2 10" xfId="181"/>
    <cellStyle name="Акцент2 2" xfId="182"/>
    <cellStyle name="Акцент2 3" xfId="183"/>
    <cellStyle name="Акцент2 4" xfId="184"/>
    <cellStyle name="Акцент2 5" xfId="185"/>
    <cellStyle name="Акцент2 6" xfId="186"/>
    <cellStyle name="Акцент2 7" xfId="187"/>
    <cellStyle name="Акцент2 8" xfId="188"/>
    <cellStyle name="Акцент2 9" xfId="189"/>
    <cellStyle name="Акцент3 10" xfId="190"/>
    <cellStyle name="Акцент3 2" xfId="191"/>
    <cellStyle name="Акцент3 3" xfId="192"/>
    <cellStyle name="Акцент3 4" xfId="193"/>
    <cellStyle name="Акцент3 5" xfId="194"/>
    <cellStyle name="Акцент3 6" xfId="195"/>
    <cellStyle name="Акцент3 7" xfId="196"/>
    <cellStyle name="Акцент3 8" xfId="197"/>
    <cellStyle name="Акцент3 9" xfId="198"/>
    <cellStyle name="Акцент4 10" xfId="199"/>
    <cellStyle name="Акцент4 2" xfId="200"/>
    <cellStyle name="Акцент4 3" xfId="201"/>
    <cellStyle name="Акцент4 4" xfId="202"/>
    <cellStyle name="Акцент4 5" xfId="203"/>
    <cellStyle name="Акцент4 6" xfId="204"/>
    <cellStyle name="Акцент4 7" xfId="205"/>
    <cellStyle name="Акцент4 8" xfId="206"/>
    <cellStyle name="Акцент4 9" xfId="207"/>
    <cellStyle name="Акцент5 10" xfId="208"/>
    <cellStyle name="Акцент5 2" xfId="209"/>
    <cellStyle name="Акцент5 3" xfId="210"/>
    <cellStyle name="Акцент5 4" xfId="211"/>
    <cellStyle name="Акцент5 5" xfId="212"/>
    <cellStyle name="Акцент5 6" xfId="213"/>
    <cellStyle name="Акцент5 7" xfId="214"/>
    <cellStyle name="Акцент5 8" xfId="215"/>
    <cellStyle name="Акцент5 9" xfId="216"/>
    <cellStyle name="Акцент6 10" xfId="217"/>
    <cellStyle name="Акцент6 2" xfId="218"/>
    <cellStyle name="Акцент6 3" xfId="219"/>
    <cellStyle name="Акцент6 4" xfId="220"/>
    <cellStyle name="Акцент6 5" xfId="221"/>
    <cellStyle name="Акцент6 6" xfId="222"/>
    <cellStyle name="Акцент6 7" xfId="223"/>
    <cellStyle name="Акцент6 8" xfId="224"/>
    <cellStyle name="Акцент6 9" xfId="225"/>
    <cellStyle name="Ввод  10" xfId="226"/>
    <cellStyle name="Ввод  2" xfId="227"/>
    <cellStyle name="Ввод  3" xfId="228"/>
    <cellStyle name="Ввод  4" xfId="229"/>
    <cellStyle name="Ввод  5" xfId="230"/>
    <cellStyle name="Ввод  6" xfId="231"/>
    <cellStyle name="Ввод  7" xfId="232"/>
    <cellStyle name="Ввод  8" xfId="233"/>
    <cellStyle name="Ввод  9" xfId="234"/>
    <cellStyle name="Вывод 10" xfId="235"/>
    <cellStyle name="Вывод 2" xfId="236"/>
    <cellStyle name="Вывод 3" xfId="237"/>
    <cellStyle name="Вывод 4" xfId="238"/>
    <cellStyle name="Вывод 5" xfId="239"/>
    <cellStyle name="Вывод 6" xfId="240"/>
    <cellStyle name="Вывод 7" xfId="241"/>
    <cellStyle name="Вывод 8" xfId="242"/>
    <cellStyle name="Вывод 9" xfId="243"/>
    <cellStyle name="Вычисление 10" xfId="244"/>
    <cellStyle name="Вычисление 2" xfId="245"/>
    <cellStyle name="Вычисление 3" xfId="246"/>
    <cellStyle name="Вычисление 4" xfId="247"/>
    <cellStyle name="Вычисление 5" xfId="248"/>
    <cellStyle name="Вычисление 6" xfId="249"/>
    <cellStyle name="Вычисление 7" xfId="250"/>
    <cellStyle name="Вычисление 8" xfId="251"/>
    <cellStyle name="Вычисление 9" xfId="252"/>
    <cellStyle name="Гиперссылка 2" xfId="586"/>
    <cellStyle name="Гиперссылка 3" xfId="587"/>
    <cellStyle name="Денежный 2" xfId="588"/>
    <cellStyle name="Заголовок 1 10" xfId="253"/>
    <cellStyle name="Заголовок 1 2" xfId="254"/>
    <cellStyle name="Заголовок 1 3" xfId="255"/>
    <cellStyle name="Заголовок 1 4" xfId="256"/>
    <cellStyle name="Заголовок 1 5" xfId="257"/>
    <cellStyle name="Заголовок 1 6" xfId="258"/>
    <cellStyle name="Заголовок 1 7" xfId="259"/>
    <cellStyle name="Заголовок 1 8" xfId="260"/>
    <cellStyle name="Заголовок 1 9" xfId="261"/>
    <cellStyle name="Заголовок 2 10" xfId="262"/>
    <cellStyle name="Заголовок 2 2" xfId="263"/>
    <cellStyle name="Заголовок 2 3" xfId="264"/>
    <cellStyle name="Заголовок 2 4" xfId="265"/>
    <cellStyle name="Заголовок 2 5" xfId="266"/>
    <cellStyle name="Заголовок 2 6" xfId="267"/>
    <cellStyle name="Заголовок 2 7" xfId="268"/>
    <cellStyle name="Заголовок 2 8" xfId="269"/>
    <cellStyle name="Заголовок 2 9" xfId="270"/>
    <cellStyle name="Заголовок 3 10" xfId="271"/>
    <cellStyle name="Заголовок 3 2" xfId="272"/>
    <cellStyle name="Заголовок 3 3" xfId="273"/>
    <cellStyle name="Заголовок 3 4" xfId="274"/>
    <cellStyle name="Заголовок 3 5" xfId="275"/>
    <cellStyle name="Заголовок 3 6" xfId="276"/>
    <cellStyle name="Заголовок 3 7" xfId="277"/>
    <cellStyle name="Заголовок 3 8" xfId="278"/>
    <cellStyle name="Заголовок 3 9" xfId="279"/>
    <cellStyle name="Заголовок 4 10" xfId="280"/>
    <cellStyle name="Заголовок 4 2" xfId="281"/>
    <cellStyle name="Заголовок 4 3" xfId="282"/>
    <cellStyle name="Заголовок 4 4" xfId="283"/>
    <cellStyle name="Заголовок 4 5" xfId="284"/>
    <cellStyle name="Заголовок 4 6" xfId="285"/>
    <cellStyle name="Заголовок 4 7" xfId="286"/>
    <cellStyle name="Заголовок 4 8" xfId="287"/>
    <cellStyle name="Заголовок 4 9" xfId="288"/>
    <cellStyle name="Итог 10" xfId="289"/>
    <cellStyle name="Итог 2" xfId="290"/>
    <cellStyle name="Итог 3" xfId="291"/>
    <cellStyle name="Итог 4" xfId="292"/>
    <cellStyle name="Итог 5" xfId="293"/>
    <cellStyle name="Итог 6" xfId="294"/>
    <cellStyle name="Итог 7" xfId="295"/>
    <cellStyle name="Итог 8" xfId="296"/>
    <cellStyle name="Итог 9" xfId="297"/>
    <cellStyle name="Контрольная ячейка 10" xfId="298"/>
    <cellStyle name="Контрольная ячейка 2" xfId="299"/>
    <cellStyle name="Контрольная ячейка 3" xfId="300"/>
    <cellStyle name="Контрольная ячейка 4" xfId="301"/>
    <cellStyle name="Контрольная ячейка 5" xfId="302"/>
    <cellStyle name="Контрольная ячейка 6" xfId="303"/>
    <cellStyle name="Контрольная ячейка 7" xfId="304"/>
    <cellStyle name="Контрольная ячейка 8" xfId="305"/>
    <cellStyle name="Контрольная ячейка 9" xfId="306"/>
    <cellStyle name="Название 10" xfId="307"/>
    <cellStyle name="Название 2" xfId="308"/>
    <cellStyle name="Название 3" xfId="309"/>
    <cellStyle name="Название 4" xfId="310"/>
    <cellStyle name="Название 5" xfId="311"/>
    <cellStyle name="Название 6" xfId="312"/>
    <cellStyle name="Название 7" xfId="313"/>
    <cellStyle name="Название 8" xfId="314"/>
    <cellStyle name="Название 9" xfId="315"/>
    <cellStyle name="Нейтральный 10" xfId="316"/>
    <cellStyle name="Нейтральный 2" xfId="317"/>
    <cellStyle name="Нейтральный 3" xfId="318"/>
    <cellStyle name="Нейтральный 4" xfId="319"/>
    <cellStyle name="Нейтральный 5" xfId="320"/>
    <cellStyle name="Нейтральный 6" xfId="321"/>
    <cellStyle name="Нейтральный 7" xfId="322"/>
    <cellStyle name="Нейтральный 8" xfId="323"/>
    <cellStyle name="Нейтральный 9" xfId="324"/>
    <cellStyle name="Обычный" xfId="0" builtinId="0"/>
    <cellStyle name="Обычный 10" xfId="2"/>
    <cellStyle name="Обычный 10 2" xfId="593"/>
    <cellStyle name="Обычный 11" xfId="392"/>
    <cellStyle name="Обычный 12" xfId="589"/>
    <cellStyle name="Обычный 13" xfId="594"/>
    <cellStyle name="Обычный 14" xfId="595"/>
    <cellStyle name="Обычный 15" xfId="596"/>
    <cellStyle name="Обычный 16" xfId="597"/>
    <cellStyle name="Обычный 17" xfId="605"/>
    <cellStyle name="Обычный 18" xfId="607"/>
    <cellStyle name="Обычный 19" xfId="608"/>
    <cellStyle name="Обычный 2" xfId="3"/>
    <cellStyle name="Обычный 2 10" xfId="325"/>
    <cellStyle name="Обычный 2 11" xfId="387"/>
    <cellStyle name="Обычный 2 12" xfId="583"/>
    <cellStyle name="Обычный 2 13" xfId="613"/>
    <cellStyle name="Обычный 2 2" xfId="4"/>
    <cellStyle name="Обычный 2 2 2" xfId="388"/>
    <cellStyle name="Обычный 2 2 3" xfId="393"/>
    <cellStyle name="Обычный 2 2 4" xfId="394"/>
    <cellStyle name="Обычный 2 2 5" xfId="395"/>
    <cellStyle name="Обычный 2 2 6" xfId="598"/>
    <cellStyle name="Обычный 2 3" xfId="9"/>
    <cellStyle name="Обычный 2 3 2" xfId="396"/>
    <cellStyle name="Обычный 2 3 3" xfId="609"/>
    <cellStyle name="Обычный 2 4" xfId="326"/>
    <cellStyle name="Обычный 2 5" xfId="327"/>
    <cellStyle name="Обычный 2 6" xfId="328"/>
    <cellStyle name="Обычный 2 7" xfId="329"/>
    <cellStyle name="Обычный 2 8" xfId="330"/>
    <cellStyle name="Обычный 2 9" xfId="331"/>
    <cellStyle name="Обычный 22" xfId="599"/>
    <cellStyle name="Обычный 3" xfId="5"/>
    <cellStyle name="Обычный 3 10" xfId="397"/>
    <cellStyle name="Обычный 3 11" xfId="398"/>
    <cellStyle name="Обычный 3 12" xfId="399"/>
    <cellStyle name="Обычный 3 13" xfId="400"/>
    <cellStyle name="Обычный 3 14" xfId="401"/>
    <cellStyle name="Обычный 3 15" xfId="402"/>
    <cellStyle name="Обычный 3 16" xfId="403"/>
    <cellStyle name="Обычный 3 17" xfId="404"/>
    <cellStyle name="Обычный 3 18" xfId="405"/>
    <cellStyle name="Обычный 3 19" xfId="406"/>
    <cellStyle name="Обычный 3 2" xfId="389"/>
    <cellStyle name="Обычный 3 2 2" xfId="610"/>
    <cellStyle name="Обычный 3 20" xfId="407"/>
    <cellStyle name="Обычный 3 21" xfId="408"/>
    <cellStyle name="Обычный 3 22" xfId="409"/>
    <cellStyle name="Обычный 3 3" xfId="390"/>
    <cellStyle name="Обычный 3 4" xfId="410"/>
    <cellStyle name="Обычный 3 5" xfId="411"/>
    <cellStyle name="Обычный 3 6" xfId="412"/>
    <cellStyle name="Обычный 3 7" xfId="413"/>
    <cellStyle name="Обычный 3 8" xfId="414"/>
    <cellStyle name="Обычный 3 9" xfId="415"/>
    <cellStyle name="Обычный 4" xfId="6"/>
    <cellStyle name="Обычный 4 2" xfId="416"/>
    <cellStyle name="Обычный 4 3" xfId="417"/>
    <cellStyle name="Обычный 5" xfId="7"/>
    <cellStyle name="Обычный 5 10" xfId="418"/>
    <cellStyle name="Обычный 5 11" xfId="419"/>
    <cellStyle name="Обычный 5 12" xfId="420"/>
    <cellStyle name="Обычный 5 13" xfId="421"/>
    <cellStyle name="Обычный 5 14" xfId="422"/>
    <cellStyle name="Обычный 5 15" xfId="423"/>
    <cellStyle name="Обычный 5 16" xfId="424"/>
    <cellStyle name="Обычный 5 17" xfId="425"/>
    <cellStyle name="Обычный 5 18" xfId="426"/>
    <cellStyle name="Обычный 5 19" xfId="427"/>
    <cellStyle name="Обычный 5 2" xfId="428"/>
    <cellStyle name="Обычный 5 20" xfId="429"/>
    <cellStyle name="Обычный 5 21" xfId="430"/>
    <cellStyle name="Обычный 5 3" xfId="431"/>
    <cellStyle name="Обычный 5 4" xfId="432"/>
    <cellStyle name="Обычный 5 5" xfId="433"/>
    <cellStyle name="Обычный 5 6" xfId="434"/>
    <cellStyle name="Обычный 5 7" xfId="435"/>
    <cellStyle name="Обычный 5 8" xfId="436"/>
    <cellStyle name="Обычный 5 9" xfId="437"/>
    <cellStyle name="Обычный 6" xfId="8"/>
    <cellStyle name="Обычный 7" xfId="391"/>
    <cellStyle name="Обычный 8" xfId="438"/>
    <cellStyle name="Обычный 9" xfId="332"/>
    <cellStyle name="Обычный_291 имущ" xfId="612"/>
    <cellStyle name="Плохой 10" xfId="333"/>
    <cellStyle name="Плохой 2" xfId="334"/>
    <cellStyle name="Плохой 3" xfId="335"/>
    <cellStyle name="Плохой 4" xfId="336"/>
    <cellStyle name="Плохой 5" xfId="337"/>
    <cellStyle name="Плохой 6" xfId="338"/>
    <cellStyle name="Плохой 7" xfId="339"/>
    <cellStyle name="Плохой 8" xfId="340"/>
    <cellStyle name="Плохой 9" xfId="341"/>
    <cellStyle name="Пояснение 10" xfId="342"/>
    <cellStyle name="Пояснение 11" xfId="606"/>
    <cellStyle name="Пояснение 2" xfId="343"/>
    <cellStyle name="Пояснение 3" xfId="344"/>
    <cellStyle name="Пояснение 4" xfId="345"/>
    <cellStyle name="Пояснение 5" xfId="346"/>
    <cellStyle name="Пояснение 6" xfId="347"/>
    <cellStyle name="Пояснение 7" xfId="348"/>
    <cellStyle name="Пояснение 8" xfId="349"/>
    <cellStyle name="Пояснение 9" xfId="350"/>
    <cellStyle name="Примечание 10" xfId="351"/>
    <cellStyle name="Примечание 2" xfId="352"/>
    <cellStyle name="Примечание 3" xfId="353"/>
    <cellStyle name="Примечание 4" xfId="354"/>
    <cellStyle name="Примечание 5" xfId="355"/>
    <cellStyle name="Примечание 6" xfId="356"/>
    <cellStyle name="Примечание 7" xfId="357"/>
    <cellStyle name="Примечание 8" xfId="358"/>
    <cellStyle name="Примечание 9" xfId="359"/>
    <cellStyle name="Процентный 2" xfId="439"/>
    <cellStyle name="Процентный 2 10" xfId="440"/>
    <cellStyle name="Процентный 2 11" xfId="441"/>
    <cellStyle name="Процентный 2 12" xfId="442"/>
    <cellStyle name="Процентный 2 13" xfId="443"/>
    <cellStyle name="Процентный 2 14" xfId="444"/>
    <cellStyle name="Процентный 2 15" xfId="445"/>
    <cellStyle name="Процентный 2 16" xfId="446"/>
    <cellStyle name="Процентный 2 17" xfId="447"/>
    <cellStyle name="Процентный 2 18" xfId="448"/>
    <cellStyle name="Процентный 2 19" xfId="449"/>
    <cellStyle name="Процентный 2 2" xfId="450"/>
    <cellStyle name="Процентный 2 2 10" xfId="451"/>
    <cellStyle name="Процентный 2 2 11" xfId="452"/>
    <cellStyle name="Процентный 2 2 12" xfId="453"/>
    <cellStyle name="Процентный 2 2 13" xfId="454"/>
    <cellStyle name="Процентный 2 2 14" xfId="455"/>
    <cellStyle name="Процентный 2 2 15" xfId="456"/>
    <cellStyle name="Процентный 2 2 16" xfId="457"/>
    <cellStyle name="Процентный 2 2 17" xfId="458"/>
    <cellStyle name="Процентный 2 2 18" xfId="459"/>
    <cellStyle name="Процентный 2 2 19" xfId="460"/>
    <cellStyle name="Процентный 2 2 2" xfId="461"/>
    <cellStyle name="Процентный 2 2 2 10" xfId="462"/>
    <cellStyle name="Процентный 2 2 2 11" xfId="463"/>
    <cellStyle name="Процентный 2 2 2 12" xfId="464"/>
    <cellStyle name="Процентный 2 2 2 13" xfId="465"/>
    <cellStyle name="Процентный 2 2 2 14" xfId="466"/>
    <cellStyle name="Процентный 2 2 2 15" xfId="467"/>
    <cellStyle name="Процентный 2 2 2 16" xfId="468"/>
    <cellStyle name="Процентный 2 2 2 17" xfId="469"/>
    <cellStyle name="Процентный 2 2 2 18" xfId="470"/>
    <cellStyle name="Процентный 2 2 2 19" xfId="471"/>
    <cellStyle name="Процентный 2 2 2 2" xfId="472"/>
    <cellStyle name="Процентный 2 2 2 20" xfId="473"/>
    <cellStyle name="Процентный 2 2 2 3" xfId="474"/>
    <cellStyle name="Процентный 2 2 2 4" xfId="475"/>
    <cellStyle name="Процентный 2 2 2 5" xfId="476"/>
    <cellStyle name="Процентный 2 2 2 6" xfId="477"/>
    <cellStyle name="Процентный 2 2 2 7" xfId="478"/>
    <cellStyle name="Процентный 2 2 2 8" xfId="479"/>
    <cellStyle name="Процентный 2 2 2 9" xfId="480"/>
    <cellStyle name="Процентный 2 2 20" xfId="481"/>
    <cellStyle name="Процентный 2 2 21" xfId="482"/>
    <cellStyle name="Процентный 2 2 22" xfId="483"/>
    <cellStyle name="Процентный 2 2 3" xfId="484"/>
    <cellStyle name="Процентный 2 2 3 10" xfId="485"/>
    <cellStyle name="Процентный 2 2 3 11" xfId="486"/>
    <cellStyle name="Процентный 2 2 3 12" xfId="487"/>
    <cellStyle name="Процентный 2 2 3 13" xfId="488"/>
    <cellStyle name="Процентный 2 2 3 14" xfId="489"/>
    <cellStyle name="Процентный 2 2 3 15" xfId="490"/>
    <cellStyle name="Процентный 2 2 3 16" xfId="491"/>
    <cellStyle name="Процентный 2 2 3 17" xfId="492"/>
    <cellStyle name="Процентный 2 2 3 18" xfId="493"/>
    <cellStyle name="Процентный 2 2 3 19" xfId="494"/>
    <cellStyle name="Процентный 2 2 3 2" xfId="495"/>
    <cellStyle name="Процентный 2 2 3 20" xfId="496"/>
    <cellStyle name="Процентный 2 2 3 3" xfId="497"/>
    <cellStyle name="Процентный 2 2 3 4" xfId="498"/>
    <cellStyle name="Процентный 2 2 3 5" xfId="499"/>
    <cellStyle name="Процентный 2 2 3 6" xfId="500"/>
    <cellStyle name="Процентный 2 2 3 7" xfId="501"/>
    <cellStyle name="Процентный 2 2 3 8" xfId="502"/>
    <cellStyle name="Процентный 2 2 3 9" xfId="503"/>
    <cellStyle name="Процентный 2 2 4" xfId="504"/>
    <cellStyle name="Процентный 2 2 5" xfId="505"/>
    <cellStyle name="Процентный 2 2 6" xfId="506"/>
    <cellStyle name="Процентный 2 2 7" xfId="507"/>
    <cellStyle name="Процентный 2 2 8" xfId="508"/>
    <cellStyle name="Процентный 2 2 9" xfId="509"/>
    <cellStyle name="Процентный 2 20" xfId="510"/>
    <cellStyle name="Процентный 2 21" xfId="511"/>
    <cellStyle name="Процентный 2 22" xfId="512"/>
    <cellStyle name="Процентный 2 3" xfId="513"/>
    <cellStyle name="Процентный 2 3 10" xfId="514"/>
    <cellStyle name="Процентный 2 3 11" xfId="515"/>
    <cellStyle name="Процентный 2 3 12" xfId="516"/>
    <cellStyle name="Процентный 2 3 13" xfId="517"/>
    <cellStyle name="Процентный 2 3 14" xfId="518"/>
    <cellStyle name="Процентный 2 3 15" xfId="519"/>
    <cellStyle name="Процентный 2 3 16" xfId="520"/>
    <cellStyle name="Процентный 2 3 17" xfId="521"/>
    <cellStyle name="Процентный 2 3 18" xfId="522"/>
    <cellStyle name="Процентный 2 3 19" xfId="523"/>
    <cellStyle name="Процентный 2 3 2" xfId="524"/>
    <cellStyle name="Процентный 2 3 20" xfId="525"/>
    <cellStyle name="Процентный 2 3 3" xfId="526"/>
    <cellStyle name="Процентный 2 3 4" xfId="527"/>
    <cellStyle name="Процентный 2 3 5" xfId="528"/>
    <cellStyle name="Процентный 2 3 6" xfId="529"/>
    <cellStyle name="Процентный 2 3 7" xfId="530"/>
    <cellStyle name="Процентный 2 3 8" xfId="531"/>
    <cellStyle name="Процентный 2 3 9" xfId="532"/>
    <cellStyle name="Процентный 2 4" xfId="533"/>
    <cellStyle name="Процентный 2 5" xfId="534"/>
    <cellStyle name="Процентный 2 6" xfId="535"/>
    <cellStyle name="Процентный 2 7" xfId="536"/>
    <cellStyle name="Процентный 2 8" xfId="537"/>
    <cellStyle name="Процентный 2 9" xfId="538"/>
    <cellStyle name="Связанная ячейка 10" xfId="360"/>
    <cellStyle name="Связанная ячейка 2" xfId="361"/>
    <cellStyle name="Связанная ячейка 3" xfId="362"/>
    <cellStyle name="Связанная ячейка 4" xfId="363"/>
    <cellStyle name="Связанная ячейка 5" xfId="364"/>
    <cellStyle name="Связанная ячейка 6" xfId="365"/>
    <cellStyle name="Связанная ячейка 7" xfId="366"/>
    <cellStyle name="Связанная ячейка 8" xfId="367"/>
    <cellStyle name="Связанная ячейка 9" xfId="368"/>
    <cellStyle name="Стиль 1" xfId="539"/>
    <cellStyle name="Текст предупреждения 10" xfId="369"/>
    <cellStyle name="Текст предупреждения 2" xfId="370"/>
    <cellStyle name="Текст предупреждения 3" xfId="371"/>
    <cellStyle name="Текст предупреждения 4" xfId="372"/>
    <cellStyle name="Текст предупреждения 5" xfId="373"/>
    <cellStyle name="Текст предупреждения 6" xfId="374"/>
    <cellStyle name="Текст предупреждения 7" xfId="375"/>
    <cellStyle name="Текст предупреждения 8" xfId="376"/>
    <cellStyle name="Текст предупреждения 9" xfId="377"/>
    <cellStyle name="Финансовый [0] 2" xfId="600"/>
    <cellStyle name="Финансовый [0] 3" xfId="601"/>
    <cellStyle name="Финансовый 2" xfId="540"/>
    <cellStyle name="Финансовый 2 10" xfId="541"/>
    <cellStyle name="Финансовый 2 11" xfId="542"/>
    <cellStyle name="Финансовый 2 12" xfId="543"/>
    <cellStyle name="Финансовый 2 13" xfId="544"/>
    <cellStyle name="Финансовый 2 14" xfId="545"/>
    <cellStyle name="Финансовый 2 15" xfId="546"/>
    <cellStyle name="Финансовый 2 16" xfId="547"/>
    <cellStyle name="Финансовый 2 17" xfId="548"/>
    <cellStyle name="Финансовый 2 18" xfId="549"/>
    <cellStyle name="Финансовый 2 19" xfId="550"/>
    <cellStyle name="Финансовый 2 2" xfId="551"/>
    <cellStyle name="Финансовый 2 20" xfId="552"/>
    <cellStyle name="Финансовый 2 21" xfId="602"/>
    <cellStyle name="Финансовый 2 22" xfId="603"/>
    <cellStyle name="Финансовый 2 3" xfId="553"/>
    <cellStyle name="Финансовый 2 4" xfId="554"/>
    <cellStyle name="Финансовый 2 5" xfId="555"/>
    <cellStyle name="Финансовый 2 6" xfId="556"/>
    <cellStyle name="Финансовый 2 7" xfId="557"/>
    <cellStyle name="Финансовый 2 8" xfId="558"/>
    <cellStyle name="Финансовый 2 9" xfId="559"/>
    <cellStyle name="Финансовый 3" xfId="560"/>
    <cellStyle name="Финансовый 3 10" xfId="561"/>
    <cellStyle name="Финансовый 3 11" xfId="562"/>
    <cellStyle name="Финансовый 3 12" xfId="563"/>
    <cellStyle name="Финансовый 3 13" xfId="564"/>
    <cellStyle name="Финансовый 3 14" xfId="565"/>
    <cellStyle name="Финансовый 3 15" xfId="566"/>
    <cellStyle name="Финансовый 3 16" xfId="567"/>
    <cellStyle name="Финансовый 3 17" xfId="568"/>
    <cellStyle name="Финансовый 3 18" xfId="569"/>
    <cellStyle name="Финансовый 3 19" xfId="570"/>
    <cellStyle name="Финансовый 3 2" xfId="571"/>
    <cellStyle name="Финансовый 3 20" xfId="572"/>
    <cellStyle name="Финансовый 3 3" xfId="573"/>
    <cellStyle name="Финансовый 3 4" xfId="574"/>
    <cellStyle name="Финансовый 3 5" xfId="575"/>
    <cellStyle name="Финансовый 3 6" xfId="576"/>
    <cellStyle name="Финансовый 3 7" xfId="577"/>
    <cellStyle name="Финансовый 3 8" xfId="578"/>
    <cellStyle name="Финансовый 3 9" xfId="579"/>
    <cellStyle name="Финансовый 4" xfId="580"/>
    <cellStyle name="Финансовый 5" xfId="581"/>
    <cellStyle name="Финансовый 6" xfId="582"/>
    <cellStyle name="Финансовый 7" xfId="604"/>
    <cellStyle name="Финансовый 8" xfId="611"/>
    <cellStyle name="Финансовый 9" xfId="614"/>
    <cellStyle name="Хороший 10" xfId="378"/>
    <cellStyle name="Хороший 2" xfId="379"/>
    <cellStyle name="Хороший 3" xfId="380"/>
    <cellStyle name="Хороший 4" xfId="381"/>
    <cellStyle name="Хороший 5" xfId="382"/>
    <cellStyle name="Хороший 6" xfId="383"/>
    <cellStyle name="Хороший 7" xfId="384"/>
    <cellStyle name="Хороший 8" xfId="385"/>
    <cellStyle name="Хороший 9" xfId="386"/>
  </cellStyles>
  <dxfs count="0"/>
  <tableStyles count="0" defaultTableStyle="TableStyleMedium9" defaultPivotStyle="PivotStyleLight16"/>
  <colors>
    <mruColors>
      <color rgb="FFB5FDB1"/>
      <color rgb="FFFEDAF2"/>
      <color rgb="FFFEBEE9"/>
      <color rgb="FFFEF3E6"/>
      <color rgb="FFCEF3FE"/>
      <color rgb="FFE8EC42"/>
      <color rgb="FFFBFBA7"/>
      <color rgb="FFF3F599"/>
      <color rgb="FFF7B56D"/>
      <color rgb="FFFC7C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92.168.200.211/DELOWEB/getfile.aspx/322177572/22_08_2018_%20&#1087;&#1088;&#1080;&#1083;&#1086;&#1078;&#1077;&#1085;&#1080;&#1077;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92.168.200.211/DELOWEB/getfile.aspx/322177589/22_08_2018_&#1087;&#1088;&#1080;&#1083;&#1086;&#1078;&#1077;&#1085;&#1080;&#1077;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10 мол.спецы"/>
      <sheetName val="291 окруж.ср и госпошлины"/>
      <sheetName val="225.1о рсо "/>
      <sheetName val="225.24 рсо"/>
      <sheetName val="225.7 рсо"/>
      <sheetName val="226.11 рсо"/>
      <sheetName val="226.2 рсо"/>
      <sheetName val="310"/>
      <sheetName val="МП Эколог образ - эколагерь"/>
      <sheetName val="МП Соц.поддерж - лагерь санитар"/>
      <sheetName val="доп.бланк"/>
      <sheetName val="свод"/>
    </sheetNames>
    <sheetDataSet>
      <sheetData sheetId="0" refreshError="1"/>
      <sheetData sheetId="1">
        <row r="9">
          <cell r="B9" t="str">
            <v>МБДОУ д/с№15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свод"/>
      <sheetName val="211,213 (сады и школы)"/>
      <sheetName val="211,213 (допы и цмппс)"/>
      <sheetName val="212.12"/>
      <sheetName val="212.11"/>
      <sheetName val="221"/>
      <sheetName val="223 волошина"/>
      <sheetName val="224"/>
      <sheetName val="225.1 "/>
      <sheetName val="225.21 рсо"/>
      <sheetName val="225.22 рсо"/>
      <sheetName val="225.23 рсо"/>
      <sheetName val="225.24 рсо"/>
      <sheetName val="225.25 рсо"/>
      <sheetName val="225.3 рсо"/>
      <sheetName val="225.51 рсо"/>
      <sheetName val="225.54 рсо"/>
      <sheetName val="226.3"/>
      <sheetName val="226.4"/>
      <sheetName val="226.5"/>
      <sheetName val="226.6"/>
      <sheetName val="калькуляция по медосмотру"/>
      <sheetName val="226.73т"/>
      <sheetName val="226.73д"/>
      <sheetName val="расшифровки к 226,73д"/>
      <sheetName val="291 имущ"/>
      <sheetName val="291 земля"/>
      <sheetName val="291 госпошлины"/>
      <sheetName val="225.10 авто"/>
      <sheetName val="340.13 ГСМ"/>
      <sheetName val="340.14"/>
      <sheetName val="226.73п,340.12 (01.06.18) - дс"/>
      <sheetName val="340.15 - дс"/>
      <sheetName val="340.16п - дс"/>
      <sheetName val="340.16б - дс"/>
      <sheetName val="340.16п дод"/>
      <sheetName val="340.16п корм цвр"/>
      <sheetName val="340.16п цмппс"/>
      <sheetName val="291 окруж.ср и госпошлины"/>
    </sheetNames>
    <sheetDataSet>
      <sheetData sheetId="0" refreshError="1">
        <row r="7">
          <cell r="A7" t="str">
            <v>МБДОУ д/с №15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AVW569"/>
  <sheetViews>
    <sheetView tabSelected="1" view="pageBreakPreview" zoomScale="75" zoomScaleSheetLayoutView="75" workbookViewId="0">
      <selection activeCell="AVN549" sqref="A549:XFD549"/>
    </sheetView>
  </sheetViews>
  <sheetFormatPr defaultRowHeight="15"/>
  <cols>
    <col min="1" max="1" width="34.85546875" style="1" customWidth="1"/>
    <col min="2" max="2" width="23.140625" style="773" customWidth="1"/>
    <col min="3" max="3" width="6.28515625" style="1" customWidth="1"/>
    <col min="4" max="4" width="51" style="1" customWidth="1"/>
    <col min="5" max="5" width="16.5703125" style="1" customWidth="1"/>
    <col min="6" max="6" width="12.85546875" style="1" customWidth="1"/>
    <col min="7" max="7" width="13.28515625" style="1" customWidth="1"/>
    <col min="8" max="9" width="13.7109375" style="127" customWidth="1"/>
    <col min="10" max="11" width="13.7109375" style="132" customWidth="1"/>
    <col min="12" max="20" width="12.140625" style="1" hidden="1" customWidth="1"/>
    <col min="21" max="23" width="14" style="1" hidden="1" customWidth="1"/>
    <col min="24" max="32" width="12.140625" style="1" hidden="1" customWidth="1"/>
    <col min="33" max="41" width="12.140625" style="1" customWidth="1"/>
    <col min="42" max="44" width="14" style="1" customWidth="1"/>
    <col min="45" max="62" width="12.140625" style="1" customWidth="1"/>
    <col min="63" max="65" width="14" style="1" customWidth="1"/>
    <col min="66" max="74" width="12.140625" style="1" customWidth="1"/>
    <col min="75" max="83" width="12.140625" style="1" hidden="1" customWidth="1"/>
    <col min="84" max="86" width="14" style="1" hidden="1" customWidth="1"/>
    <col min="87" max="95" width="12.140625" style="1" hidden="1" customWidth="1"/>
    <col min="96" max="104" width="12.140625" style="1" customWidth="1"/>
    <col min="105" max="107" width="14" style="1" customWidth="1"/>
    <col min="108" max="125" width="12.140625" style="1" customWidth="1"/>
    <col min="126" max="128" width="14" style="1" customWidth="1"/>
    <col min="129" max="146" width="12.140625" style="1" customWidth="1"/>
    <col min="147" max="149" width="14" style="1" customWidth="1"/>
    <col min="150" max="167" width="12.140625" style="1" customWidth="1"/>
    <col min="168" max="170" width="14" style="1" customWidth="1"/>
    <col min="171" max="188" width="12.140625" style="1" customWidth="1"/>
    <col min="189" max="191" width="14" style="1" customWidth="1"/>
    <col min="192" max="209" width="12.140625" style="1" customWidth="1"/>
    <col min="210" max="212" width="14" style="1" customWidth="1"/>
    <col min="213" max="230" width="12.140625" style="1" customWidth="1"/>
    <col min="231" max="233" width="14" style="1" customWidth="1"/>
    <col min="234" max="251" width="12.140625" style="1" customWidth="1"/>
    <col min="252" max="254" width="14" style="1" customWidth="1"/>
    <col min="255" max="272" width="12.140625" style="1" customWidth="1"/>
    <col min="273" max="275" width="14" style="1" customWidth="1"/>
    <col min="276" max="293" width="12.140625" style="1" customWidth="1"/>
    <col min="294" max="296" width="14" style="1" customWidth="1"/>
    <col min="297" max="314" width="12.140625" style="1" customWidth="1"/>
    <col min="315" max="317" width="14" style="1" customWidth="1"/>
    <col min="318" max="335" width="12.140625" style="1" customWidth="1"/>
    <col min="336" max="338" width="14" style="1" customWidth="1"/>
    <col min="339" max="356" width="12.140625" style="1" customWidth="1"/>
    <col min="357" max="359" width="14" style="1" customWidth="1"/>
    <col min="360" max="377" width="12.140625" style="1" customWidth="1"/>
    <col min="378" max="380" width="14" style="1" customWidth="1"/>
    <col min="381" max="398" width="12.140625" style="1" customWidth="1"/>
    <col min="399" max="401" width="14" style="1" customWidth="1"/>
    <col min="402" max="419" width="12.140625" style="1" customWidth="1"/>
    <col min="420" max="422" width="14" style="1" customWidth="1"/>
    <col min="423" max="440" width="12.140625" style="1" customWidth="1"/>
    <col min="441" max="443" width="14" style="1" customWidth="1"/>
    <col min="444" max="461" width="12.140625" style="1" customWidth="1"/>
    <col min="462" max="464" width="14" style="1" customWidth="1"/>
    <col min="465" max="482" width="12.140625" style="1" customWidth="1"/>
    <col min="483" max="485" width="14" style="1" customWidth="1"/>
    <col min="486" max="503" width="12.140625" style="1" customWidth="1"/>
    <col min="504" max="506" width="14" style="1" customWidth="1"/>
    <col min="507" max="524" width="12.140625" style="1" customWidth="1"/>
    <col min="525" max="527" width="14" style="1" customWidth="1"/>
    <col min="528" max="545" width="12.140625" style="1" customWidth="1"/>
    <col min="546" max="548" width="14" style="1" customWidth="1"/>
    <col min="549" max="566" width="12.140625" style="1" customWidth="1"/>
    <col min="567" max="569" width="14" style="1" customWidth="1"/>
    <col min="570" max="587" width="12.140625" style="1" customWidth="1"/>
    <col min="588" max="590" width="14" style="1" customWidth="1"/>
    <col min="591" max="608" width="12.140625" style="1" customWidth="1"/>
    <col min="609" max="611" width="14" style="1" customWidth="1"/>
    <col min="612" max="629" width="12.140625" style="1" customWidth="1"/>
    <col min="630" max="632" width="14" style="1" customWidth="1"/>
    <col min="633" max="650" width="12.140625" style="1" customWidth="1"/>
    <col min="651" max="653" width="14" style="1" customWidth="1"/>
    <col min="654" max="671" width="12.140625" style="1" customWidth="1"/>
    <col min="672" max="674" width="14" style="1" customWidth="1"/>
    <col min="675" max="692" width="12.140625" style="1" customWidth="1"/>
    <col min="693" max="695" width="14" style="1" customWidth="1"/>
    <col min="696" max="713" width="12.140625" style="1" customWidth="1"/>
    <col min="714" max="716" width="14" style="1" customWidth="1"/>
    <col min="717" max="734" width="12.140625" style="1" customWidth="1"/>
    <col min="735" max="737" width="14" style="1" customWidth="1"/>
    <col min="738" max="755" width="12.140625" style="1" customWidth="1"/>
    <col min="756" max="758" width="14" style="1" customWidth="1"/>
    <col min="759" max="776" width="12.140625" style="1" customWidth="1"/>
    <col min="777" max="779" width="14" style="1" customWidth="1"/>
    <col min="780" max="797" width="12.140625" style="1" customWidth="1"/>
    <col min="798" max="800" width="14" style="1" customWidth="1"/>
    <col min="801" max="818" width="12.140625" style="1" customWidth="1"/>
    <col min="819" max="821" width="14" style="1" customWidth="1"/>
    <col min="822" max="839" width="12.140625" style="1" customWidth="1"/>
    <col min="840" max="842" width="14" style="1" customWidth="1"/>
    <col min="843" max="860" width="12.140625" style="1" customWidth="1"/>
    <col min="861" max="863" width="14" style="1" customWidth="1"/>
    <col min="864" max="881" width="12.140625" style="1" customWidth="1"/>
    <col min="882" max="884" width="14" style="1" customWidth="1"/>
    <col min="885" max="902" width="12.140625" style="1" customWidth="1"/>
    <col min="903" max="905" width="14" style="1" customWidth="1"/>
    <col min="906" max="923" width="12.140625" style="1" customWidth="1"/>
    <col min="924" max="926" width="14" style="1" customWidth="1"/>
    <col min="927" max="944" width="12.140625" style="1" customWidth="1"/>
    <col min="945" max="947" width="14" style="1" customWidth="1"/>
    <col min="948" max="965" width="12.140625" style="1" customWidth="1"/>
    <col min="966" max="968" width="14" style="1" customWidth="1"/>
    <col min="969" max="986" width="12.140625" style="1" customWidth="1"/>
    <col min="987" max="989" width="14" style="1" customWidth="1"/>
    <col min="990" max="1007" width="12.140625" style="1" customWidth="1"/>
    <col min="1008" max="1010" width="14" style="1" customWidth="1"/>
    <col min="1011" max="1028" width="12.140625" style="1" customWidth="1"/>
    <col min="1029" max="1031" width="14" style="1" customWidth="1"/>
    <col min="1032" max="1040" width="12.140625" style="1" customWidth="1"/>
    <col min="1041" max="1049" width="12.140625" style="1" hidden="1" customWidth="1"/>
    <col min="1050" max="1052" width="14" style="1" hidden="1" customWidth="1"/>
    <col min="1053" max="1061" width="12.140625" style="1" hidden="1" customWidth="1"/>
    <col min="1062" max="1070" width="12.140625" style="1" customWidth="1"/>
    <col min="1071" max="1073" width="14" style="1" customWidth="1"/>
    <col min="1074" max="1091" width="12.140625" style="1" customWidth="1"/>
    <col min="1092" max="1094" width="14" style="1" customWidth="1"/>
    <col min="1095" max="1112" width="12.140625" style="1" customWidth="1"/>
    <col min="1113" max="1115" width="14" style="1" customWidth="1"/>
    <col min="1116" max="1133" width="12.140625" style="1" customWidth="1"/>
    <col min="1134" max="1136" width="14" style="1" customWidth="1"/>
    <col min="1137" max="1154" width="12.140625" style="1" customWidth="1"/>
    <col min="1155" max="1157" width="14" style="1" customWidth="1"/>
    <col min="1158" max="1175" width="12.140625" style="1" customWidth="1"/>
    <col min="1176" max="1178" width="14" style="1" customWidth="1"/>
    <col min="1179" max="1196" width="12.140625" style="1" customWidth="1"/>
    <col min="1197" max="1199" width="14" style="1" customWidth="1"/>
    <col min="1200" max="1217" width="12.140625" style="1" customWidth="1"/>
    <col min="1218" max="1220" width="14" style="1" customWidth="1"/>
    <col min="1221" max="1238" width="12.140625" style="1" customWidth="1"/>
    <col min="1239" max="1241" width="14" style="1" customWidth="1"/>
    <col min="1242" max="1253" width="12.140625" style="1" customWidth="1"/>
    <col min="1254" max="1256" width="12.85546875" style="1" customWidth="1"/>
    <col min="1257" max="1259" width="14.28515625" style="1" customWidth="1"/>
    <col min="1260" max="1262" width="14" style="1" customWidth="1"/>
    <col min="1263" max="1265" width="12.140625" style="1" customWidth="1"/>
    <col min="1266" max="1268" width="15.42578125" style="1" customWidth="1"/>
    <col min="1269" max="1271" width="13.85546875" style="1" customWidth="1"/>
    <col min="1272" max="1459" width="9.140625" style="1"/>
    <col min="1460" max="1460" width="34.85546875" style="1" customWidth="1"/>
    <col min="1461" max="1461" width="23.140625" style="1" customWidth="1"/>
    <col min="1462" max="1462" width="6.28515625" style="1" customWidth="1"/>
    <col min="1463" max="1463" width="51" style="1" customWidth="1"/>
    <col min="1464" max="1464" width="16.5703125" style="1" customWidth="1"/>
    <col min="1465" max="1465" width="12.85546875" style="1" customWidth="1"/>
    <col min="1466" max="1466" width="15.5703125" style="1" customWidth="1"/>
    <col min="1467" max="1467" width="16.5703125" style="1" customWidth="1"/>
    <col min="1468" max="1468" width="17" style="1" customWidth="1"/>
    <col min="1469" max="1470" width="17.42578125" style="1" customWidth="1"/>
    <col min="1471" max="1472" width="16.5703125" style="1" customWidth="1"/>
    <col min="1473" max="1475" width="17.42578125" style="1" customWidth="1"/>
    <col min="1476" max="1477" width="16.5703125" style="1" customWidth="1"/>
    <col min="1478" max="1480" width="17.42578125" style="1" customWidth="1"/>
    <col min="1481" max="1482" width="16.5703125" style="1" customWidth="1"/>
    <col min="1483" max="1485" width="17.42578125" style="1" customWidth="1"/>
    <col min="1486" max="1486" width="15.5703125" style="1" customWidth="1"/>
    <col min="1487" max="1487" width="16.5703125" style="1" customWidth="1"/>
    <col min="1488" max="1489" width="17.42578125" style="1" customWidth="1"/>
    <col min="1490" max="1524" width="12.140625" style="1" customWidth="1"/>
    <col min="1525" max="1715" width="9.140625" style="1"/>
    <col min="1716" max="1716" width="34.85546875" style="1" customWidth="1"/>
    <col min="1717" max="1717" width="23.140625" style="1" customWidth="1"/>
    <col min="1718" max="1718" width="6.28515625" style="1" customWidth="1"/>
    <col min="1719" max="1719" width="51" style="1" customWidth="1"/>
    <col min="1720" max="1720" width="16.5703125" style="1" customWidth="1"/>
    <col min="1721" max="1721" width="12.85546875" style="1" customWidth="1"/>
    <col min="1722" max="1722" width="15.5703125" style="1" customWidth="1"/>
    <col min="1723" max="1723" width="16.5703125" style="1" customWidth="1"/>
    <col min="1724" max="1724" width="17" style="1" customWidth="1"/>
    <col min="1725" max="1726" width="17.42578125" style="1" customWidth="1"/>
    <col min="1727" max="1728" width="16.5703125" style="1" customWidth="1"/>
    <col min="1729" max="1731" width="17.42578125" style="1" customWidth="1"/>
    <col min="1732" max="1733" width="16.5703125" style="1" customWidth="1"/>
    <col min="1734" max="1736" width="17.42578125" style="1" customWidth="1"/>
    <col min="1737" max="1738" width="16.5703125" style="1" customWidth="1"/>
    <col min="1739" max="1741" width="17.42578125" style="1" customWidth="1"/>
    <col min="1742" max="1742" width="15.5703125" style="1" customWidth="1"/>
    <col min="1743" max="1743" width="16.5703125" style="1" customWidth="1"/>
    <col min="1744" max="1745" width="17.42578125" style="1" customWidth="1"/>
    <col min="1746" max="1780" width="12.140625" style="1" customWidth="1"/>
    <col min="1781" max="1971" width="9.140625" style="1"/>
    <col min="1972" max="1972" width="34.85546875" style="1" customWidth="1"/>
    <col min="1973" max="1973" width="23.140625" style="1" customWidth="1"/>
    <col min="1974" max="1974" width="6.28515625" style="1" customWidth="1"/>
    <col min="1975" max="1975" width="51" style="1" customWidth="1"/>
    <col min="1976" max="1976" width="16.5703125" style="1" customWidth="1"/>
    <col min="1977" max="1977" width="12.85546875" style="1" customWidth="1"/>
    <col min="1978" max="1978" width="15.5703125" style="1" customWidth="1"/>
    <col min="1979" max="1979" width="16.5703125" style="1" customWidth="1"/>
    <col min="1980" max="1980" width="17" style="1" customWidth="1"/>
    <col min="1981" max="1982" width="17.42578125" style="1" customWidth="1"/>
    <col min="1983" max="1984" width="16.5703125" style="1" customWidth="1"/>
    <col min="1985" max="1987" width="17.42578125" style="1" customWidth="1"/>
    <col min="1988" max="1989" width="16.5703125" style="1" customWidth="1"/>
    <col min="1990" max="1992" width="17.42578125" style="1" customWidth="1"/>
    <col min="1993" max="1994" width="16.5703125" style="1" customWidth="1"/>
    <col min="1995" max="1997" width="17.42578125" style="1" customWidth="1"/>
    <col min="1998" max="1998" width="15.5703125" style="1" customWidth="1"/>
    <col min="1999" max="1999" width="16.5703125" style="1" customWidth="1"/>
    <col min="2000" max="2001" width="17.42578125" style="1" customWidth="1"/>
    <col min="2002" max="2036" width="12.140625" style="1" customWidth="1"/>
    <col min="2037" max="2227" width="9.140625" style="1"/>
    <col min="2228" max="2228" width="34.85546875" style="1" customWidth="1"/>
    <col min="2229" max="2229" width="23.140625" style="1" customWidth="1"/>
    <col min="2230" max="2230" width="6.28515625" style="1" customWidth="1"/>
    <col min="2231" max="2231" width="51" style="1" customWidth="1"/>
    <col min="2232" max="2232" width="16.5703125" style="1" customWidth="1"/>
    <col min="2233" max="2233" width="12.85546875" style="1" customWidth="1"/>
    <col min="2234" max="2234" width="15.5703125" style="1" customWidth="1"/>
    <col min="2235" max="2235" width="16.5703125" style="1" customWidth="1"/>
    <col min="2236" max="2236" width="17" style="1" customWidth="1"/>
    <col min="2237" max="2238" width="17.42578125" style="1" customWidth="1"/>
    <col min="2239" max="2240" width="16.5703125" style="1" customWidth="1"/>
    <col min="2241" max="2243" width="17.42578125" style="1" customWidth="1"/>
    <col min="2244" max="2245" width="16.5703125" style="1" customWidth="1"/>
    <col min="2246" max="2248" width="17.42578125" style="1" customWidth="1"/>
    <col min="2249" max="2250" width="16.5703125" style="1" customWidth="1"/>
    <col min="2251" max="2253" width="17.42578125" style="1" customWidth="1"/>
    <col min="2254" max="2254" width="15.5703125" style="1" customWidth="1"/>
    <col min="2255" max="2255" width="16.5703125" style="1" customWidth="1"/>
    <col min="2256" max="2257" width="17.42578125" style="1" customWidth="1"/>
    <col min="2258" max="2292" width="12.140625" style="1" customWidth="1"/>
    <col min="2293" max="2483" width="9.140625" style="1"/>
    <col min="2484" max="2484" width="34.85546875" style="1" customWidth="1"/>
    <col min="2485" max="2485" width="23.140625" style="1" customWidth="1"/>
    <col min="2486" max="2486" width="6.28515625" style="1" customWidth="1"/>
    <col min="2487" max="2487" width="51" style="1" customWidth="1"/>
    <col min="2488" max="2488" width="16.5703125" style="1" customWidth="1"/>
    <col min="2489" max="2489" width="12.85546875" style="1" customWidth="1"/>
    <col min="2490" max="2490" width="15.5703125" style="1" customWidth="1"/>
    <col min="2491" max="2491" width="16.5703125" style="1" customWidth="1"/>
    <col min="2492" max="2492" width="17" style="1" customWidth="1"/>
    <col min="2493" max="2494" width="17.42578125" style="1" customWidth="1"/>
    <col min="2495" max="2496" width="16.5703125" style="1" customWidth="1"/>
    <col min="2497" max="2499" width="17.42578125" style="1" customWidth="1"/>
    <col min="2500" max="2501" width="16.5703125" style="1" customWidth="1"/>
    <col min="2502" max="2504" width="17.42578125" style="1" customWidth="1"/>
    <col min="2505" max="2506" width="16.5703125" style="1" customWidth="1"/>
    <col min="2507" max="2509" width="17.42578125" style="1" customWidth="1"/>
    <col min="2510" max="2510" width="15.5703125" style="1" customWidth="1"/>
    <col min="2511" max="2511" width="16.5703125" style="1" customWidth="1"/>
    <col min="2512" max="2513" width="17.42578125" style="1" customWidth="1"/>
    <col min="2514" max="2548" width="12.140625" style="1" customWidth="1"/>
    <col min="2549" max="2739" width="9.140625" style="1"/>
    <col min="2740" max="2740" width="34.85546875" style="1" customWidth="1"/>
    <col min="2741" max="2741" width="23.140625" style="1" customWidth="1"/>
    <col min="2742" max="2742" width="6.28515625" style="1" customWidth="1"/>
    <col min="2743" max="2743" width="51" style="1" customWidth="1"/>
    <col min="2744" max="2744" width="16.5703125" style="1" customWidth="1"/>
    <col min="2745" max="2745" width="12.85546875" style="1" customWidth="1"/>
    <col min="2746" max="2746" width="15.5703125" style="1" customWidth="1"/>
    <col min="2747" max="2747" width="16.5703125" style="1" customWidth="1"/>
    <col min="2748" max="2748" width="17" style="1" customWidth="1"/>
    <col min="2749" max="2750" width="17.42578125" style="1" customWidth="1"/>
    <col min="2751" max="2752" width="16.5703125" style="1" customWidth="1"/>
    <col min="2753" max="2755" width="17.42578125" style="1" customWidth="1"/>
    <col min="2756" max="2757" width="16.5703125" style="1" customWidth="1"/>
    <col min="2758" max="2760" width="17.42578125" style="1" customWidth="1"/>
    <col min="2761" max="2762" width="16.5703125" style="1" customWidth="1"/>
    <col min="2763" max="2765" width="17.42578125" style="1" customWidth="1"/>
    <col min="2766" max="2766" width="15.5703125" style="1" customWidth="1"/>
    <col min="2767" max="2767" width="16.5703125" style="1" customWidth="1"/>
    <col min="2768" max="2769" width="17.42578125" style="1" customWidth="1"/>
    <col min="2770" max="2804" width="12.140625" style="1" customWidth="1"/>
    <col min="2805" max="2995" width="9.140625" style="1"/>
    <col min="2996" max="2996" width="34.85546875" style="1" customWidth="1"/>
    <col min="2997" max="2997" width="23.140625" style="1" customWidth="1"/>
    <col min="2998" max="2998" width="6.28515625" style="1" customWidth="1"/>
    <col min="2999" max="2999" width="51" style="1" customWidth="1"/>
    <col min="3000" max="3000" width="16.5703125" style="1" customWidth="1"/>
    <col min="3001" max="3001" width="12.85546875" style="1" customWidth="1"/>
    <col min="3002" max="3002" width="15.5703125" style="1" customWidth="1"/>
    <col min="3003" max="3003" width="16.5703125" style="1" customWidth="1"/>
    <col min="3004" max="3004" width="17" style="1" customWidth="1"/>
    <col min="3005" max="3006" width="17.42578125" style="1" customWidth="1"/>
    <col min="3007" max="3008" width="16.5703125" style="1" customWidth="1"/>
    <col min="3009" max="3011" width="17.42578125" style="1" customWidth="1"/>
    <col min="3012" max="3013" width="16.5703125" style="1" customWidth="1"/>
    <col min="3014" max="3016" width="17.42578125" style="1" customWidth="1"/>
    <col min="3017" max="3018" width="16.5703125" style="1" customWidth="1"/>
    <col min="3019" max="3021" width="17.42578125" style="1" customWidth="1"/>
    <col min="3022" max="3022" width="15.5703125" style="1" customWidth="1"/>
    <col min="3023" max="3023" width="16.5703125" style="1" customWidth="1"/>
    <col min="3024" max="3025" width="17.42578125" style="1" customWidth="1"/>
    <col min="3026" max="3060" width="12.140625" style="1" customWidth="1"/>
    <col min="3061" max="3251" width="9.140625" style="1"/>
    <col min="3252" max="3252" width="34.85546875" style="1" customWidth="1"/>
    <col min="3253" max="3253" width="23.140625" style="1" customWidth="1"/>
    <col min="3254" max="3254" width="6.28515625" style="1" customWidth="1"/>
    <col min="3255" max="3255" width="51" style="1" customWidth="1"/>
    <col min="3256" max="3256" width="16.5703125" style="1" customWidth="1"/>
    <col min="3257" max="3257" width="12.85546875" style="1" customWidth="1"/>
    <col min="3258" max="3258" width="15.5703125" style="1" customWidth="1"/>
    <col min="3259" max="3259" width="16.5703125" style="1" customWidth="1"/>
    <col min="3260" max="3260" width="17" style="1" customWidth="1"/>
    <col min="3261" max="3262" width="17.42578125" style="1" customWidth="1"/>
    <col min="3263" max="3264" width="16.5703125" style="1" customWidth="1"/>
    <col min="3265" max="3267" width="17.42578125" style="1" customWidth="1"/>
    <col min="3268" max="3269" width="16.5703125" style="1" customWidth="1"/>
    <col min="3270" max="3272" width="17.42578125" style="1" customWidth="1"/>
    <col min="3273" max="3274" width="16.5703125" style="1" customWidth="1"/>
    <col min="3275" max="3277" width="17.42578125" style="1" customWidth="1"/>
    <col min="3278" max="3278" width="15.5703125" style="1" customWidth="1"/>
    <col min="3279" max="3279" width="16.5703125" style="1" customWidth="1"/>
    <col min="3280" max="3281" width="17.42578125" style="1" customWidth="1"/>
    <col min="3282" max="3316" width="12.140625" style="1" customWidth="1"/>
    <col min="3317" max="3507" width="9.140625" style="1"/>
    <col min="3508" max="3508" width="34.85546875" style="1" customWidth="1"/>
    <col min="3509" max="3509" width="23.140625" style="1" customWidth="1"/>
    <col min="3510" max="3510" width="6.28515625" style="1" customWidth="1"/>
    <col min="3511" max="3511" width="51" style="1" customWidth="1"/>
    <col min="3512" max="3512" width="16.5703125" style="1" customWidth="1"/>
    <col min="3513" max="3513" width="12.85546875" style="1" customWidth="1"/>
    <col min="3514" max="3514" width="15.5703125" style="1" customWidth="1"/>
    <col min="3515" max="3515" width="16.5703125" style="1" customWidth="1"/>
    <col min="3516" max="3516" width="17" style="1" customWidth="1"/>
    <col min="3517" max="3518" width="17.42578125" style="1" customWidth="1"/>
    <col min="3519" max="3520" width="16.5703125" style="1" customWidth="1"/>
    <col min="3521" max="3523" width="17.42578125" style="1" customWidth="1"/>
    <col min="3524" max="3525" width="16.5703125" style="1" customWidth="1"/>
    <col min="3526" max="3528" width="17.42578125" style="1" customWidth="1"/>
    <col min="3529" max="3530" width="16.5703125" style="1" customWidth="1"/>
    <col min="3531" max="3533" width="17.42578125" style="1" customWidth="1"/>
    <col min="3534" max="3534" width="15.5703125" style="1" customWidth="1"/>
    <col min="3535" max="3535" width="16.5703125" style="1" customWidth="1"/>
    <col min="3536" max="3537" width="17.42578125" style="1" customWidth="1"/>
    <col min="3538" max="3572" width="12.140625" style="1" customWidth="1"/>
    <col min="3573" max="3763" width="9.140625" style="1"/>
    <col min="3764" max="3764" width="34.85546875" style="1" customWidth="1"/>
    <col min="3765" max="3765" width="23.140625" style="1" customWidth="1"/>
    <col min="3766" max="3766" width="6.28515625" style="1" customWidth="1"/>
    <col min="3767" max="3767" width="51" style="1" customWidth="1"/>
    <col min="3768" max="3768" width="16.5703125" style="1" customWidth="1"/>
    <col min="3769" max="3769" width="12.85546875" style="1" customWidth="1"/>
    <col min="3770" max="3770" width="15.5703125" style="1" customWidth="1"/>
    <col min="3771" max="3771" width="16.5703125" style="1" customWidth="1"/>
    <col min="3772" max="3772" width="17" style="1" customWidth="1"/>
    <col min="3773" max="3774" width="17.42578125" style="1" customWidth="1"/>
    <col min="3775" max="3776" width="16.5703125" style="1" customWidth="1"/>
    <col min="3777" max="3779" width="17.42578125" style="1" customWidth="1"/>
    <col min="3780" max="3781" width="16.5703125" style="1" customWidth="1"/>
    <col min="3782" max="3784" width="17.42578125" style="1" customWidth="1"/>
    <col min="3785" max="3786" width="16.5703125" style="1" customWidth="1"/>
    <col min="3787" max="3789" width="17.42578125" style="1" customWidth="1"/>
    <col min="3790" max="3790" width="15.5703125" style="1" customWidth="1"/>
    <col min="3791" max="3791" width="16.5703125" style="1" customWidth="1"/>
    <col min="3792" max="3793" width="17.42578125" style="1" customWidth="1"/>
    <col min="3794" max="3828" width="12.140625" style="1" customWidth="1"/>
    <col min="3829" max="4019" width="9.140625" style="1"/>
    <col min="4020" max="4020" width="34.85546875" style="1" customWidth="1"/>
    <col min="4021" max="4021" width="23.140625" style="1" customWidth="1"/>
    <col min="4022" max="4022" width="6.28515625" style="1" customWidth="1"/>
    <col min="4023" max="4023" width="51" style="1" customWidth="1"/>
    <col min="4024" max="4024" width="16.5703125" style="1" customWidth="1"/>
    <col min="4025" max="4025" width="12.85546875" style="1" customWidth="1"/>
    <col min="4026" max="4026" width="15.5703125" style="1" customWidth="1"/>
    <col min="4027" max="4027" width="16.5703125" style="1" customWidth="1"/>
    <col min="4028" max="4028" width="17" style="1" customWidth="1"/>
    <col min="4029" max="4030" width="17.42578125" style="1" customWidth="1"/>
    <col min="4031" max="4032" width="16.5703125" style="1" customWidth="1"/>
    <col min="4033" max="4035" width="17.42578125" style="1" customWidth="1"/>
    <col min="4036" max="4037" width="16.5703125" style="1" customWidth="1"/>
    <col min="4038" max="4040" width="17.42578125" style="1" customWidth="1"/>
    <col min="4041" max="4042" width="16.5703125" style="1" customWidth="1"/>
    <col min="4043" max="4045" width="17.42578125" style="1" customWidth="1"/>
    <col min="4046" max="4046" width="15.5703125" style="1" customWidth="1"/>
    <col min="4047" max="4047" width="16.5703125" style="1" customWidth="1"/>
    <col min="4048" max="4049" width="17.42578125" style="1" customWidth="1"/>
    <col min="4050" max="4084" width="12.140625" style="1" customWidth="1"/>
    <col min="4085" max="4275" width="9.140625" style="1"/>
    <col min="4276" max="4276" width="34.85546875" style="1" customWidth="1"/>
    <col min="4277" max="4277" width="23.140625" style="1" customWidth="1"/>
    <col min="4278" max="4278" width="6.28515625" style="1" customWidth="1"/>
    <col min="4279" max="4279" width="51" style="1" customWidth="1"/>
    <col min="4280" max="4280" width="16.5703125" style="1" customWidth="1"/>
    <col min="4281" max="4281" width="12.85546875" style="1" customWidth="1"/>
    <col min="4282" max="4282" width="15.5703125" style="1" customWidth="1"/>
    <col min="4283" max="4283" width="16.5703125" style="1" customWidth="1"/>
    <col min="4284" max="4284" width="17" style="1" customWidth="1"/>
    <col min="4285" max="4286" width="17.42578125" style="1" customWidth="1"/>
    <col min="4287" max="4288" width="16.5703125" style="1" customWidth="1"/>
    <col min="4289" max="4291" width="17.42578125" style="1" customWidth="1"/>
    <col min="4292" max="4293" width="16.5703125" style="1" customWidth="1"/>
    <col min="4294" max="4296" width="17.42578125" style="1" customWidth="1"/>
    <col min="4297" max="4298" width="16.5703125" style="1" customWidth="1"/>
    <col min="4299" max="4301" width="17.42578125" style="1" customWidth="1"/>
    <col min="4302" max="4302" width="15.5703125" style="1" customWidth="1"/>
    <col min="4303" max="4303" width="16.5703125" style="1" customWidth="1"/>
    <col min="4304" max="4305" width="17.42578125" style="1" customWidth="1"/>
    <col min="4306" max="4340" width="12.140625" style="1" customWidth="1"/>
    <col min="4341" max="4531" width="9.140625" style="1"/>
    <col min="4532" max="4532" width="34.85546875" style="1" customWidth="1"/>
    <col min="4533" max="4533" width="23.140625" style="1" customWidth="1"/>
    <col min="4534" max="4534" width="6.28515625" style="1" customWidth="1"/>
    <col min="4535" max="4535" width="51" style="1" customWidth="1"/>
    <col min="4536" max="4536" width="16.5703125" style="1" customWidth="1"/>
    <col min="4537" max="4537" width="12.85546875" style="1" customWidth="1"/>
    <col min="4538" max="4538" width="15.5703125" style="1" customWidth="1"/>
    <col min="4539" max="4539" width="16.5703125" style="1" customWidth="1"/>
    <col min="4540" max="4540" width="17" style="1" customWidth="1"/>
    <col min="4541" max="4542" width="17.42578125" style="1" customWidth="1"/>
    <col min="4543" max="4544" width="16.5703125" style="1" customWidth="1"/>
    <col min="4545" max="4547" width="17.42578125" style="1" customWidth="1"/>
    <col min="4548" max="4549" width="16.5703125" style="1" customWidth="1"/>
    <col min="4550" max="4552" width="17.42578125" style="1" customWidth="1"/>
    <col min="4553" max="4554" width="16.5703125" style="1" customWidth="1"/>
    <col min="4555" max="4557" width="17.42578125" style="1" customWidth="1"/>
    <col min="4558" max="4558" width="15.5703125" style="1" customWidth="1"/>
    <col min="4559" max="4559" width="16.5703125" style="1" customWidth="1"/>
    <col min="4560" max="4561" width="17.42578125" style="1" customWidth="1"/>
    <col min="4562" max="4596" width="12.140625" style="1" customWidth="1"/>
    <col min="4597" max="4787" width="9.140625" style="1"/>
    <col min="4788" max="4788" width="34.85546875" style="1" customWidth="1"/>
    <col min="4789" max="4789" width="23.140625" style="1" customWidth="1"/>
    <col min="4790" max="4790" width="6.28515625" style="1" customWidth="1"/>
    <col min="4791" max="4791" width="51" style="1" customWidth="1"/>
    <col min="4792" max="4792" width="16.5703125" style="1" customWidth="1"/>
    <col min="4793" max="4793" width="12.85546875" style="1" customWidth="1"/>
    <col min="4794" max="4794" width="15.5703125" style="1" customWidth="1"/>
    <col min="4795" max="4795" width="16.5703125" style="1" customWidth="1"/>
    <col min="4796" max="4796" width="17" style="1" customWidth="1"/>
    <col min="4797" max="4798" width="17.42578125" style="1" customWidth="1"/>
    <col min="4799" max="4800" width="16.5703125" style="1" customWidth="1"/>
    <col min="4801" max="4803" width="17.42578125" style="1" customWidth="1"/>
    <col min="4804" max="4805" width="16.5703125" style="1" customWidth="1"/>
    <col min="4806" max="4808" width="17.42578125" style="1" customWidth="1"/>
    <col min="4809" max="4810" width="16.5703125" style="1" customWidth="1"/>
    <col min="4811" max="4813" width="17.42578125" style="1" customWidth="1"/>
    <col min="4814" max="4814" width="15.5703125" style="1" customWidth="1"/>
    <col min="4815" max="4815" width="16.5703125" style="1" customWidth="1"/>
    <col min="4816" max="4817" width="17.42578125" style="1" customWidth="1"/>
    <col min="4818" max="4852" width="12.140625" style="1" customWidth="1"/>
    <col min="4853" max="5043" width="9.140625" style="1"/>
    <col min="5044" max="5044" width="34.85546875" style="1" customWidth="1"/>
    <col min="5045" max="5045" width="23.140625" style="1" customWidth="1"/>
    <col min="5046" max="5046" width="6.28515625" style="1" customWidth="1"/>
    <col min="5047" max="5047" width="51" style="1" customWidth="1"/>
    <col min="5048" max="5048" width="16.5703125" style="1" customWidth="1"/>
    <col min="5049" max="5049" width="12.85546875" style="1" customWidth="1"/>
    <col min="5050" max="5050" width="15.5703125" style="1" customWidth="1"/>
    <col min="5051" max="5051" width="16.5703125" style="1" customWidth="1"/>
    <col min="5052" max="5052" width="17" style="1" customWidth="1"/>
    <col min="5053" max="5054" width="17.42578125" style="1" customWidth="1"/>
    <col min="5055" max="5056" width="16.5703125" style="1" customWidth="1"/>
    <col min="5057" max="5059" width="17.42578125" style="1" customWidth="1"/>
    <col min="5060" max="5061" width="16.5703125" style="1" customWidth="1"/>
    <col min="5062" max="5064" width="17.42578125" style="1" customWidth="1"/>
    <col min="5065" max="5066" width="16.5703125" style="1" customWidth="1"/>
    <col min="5067" max="5069" width="17.42578125" style="1" customWidth="1"/>
    <col min="5070" max="5070" width="15.5703125" style="1" customWidth="1"/>
    <col min="5071" max="5071" width="16.5703125" style="1" customWidth="1"/>
    <col min="5072" max="5073" width="17.42578125" style="1" customWidth="1"/>
    <col min="5074" max="5108" width="12.140625" style="1" customWidth="1"/>
    <col min="5109" max="5299" width="9.140625" style="1"/>
    <col min="5300" max="5300" width="34.85546875" style="1" customWidth="1"/>
    <col min="5301" max="5301" width="23.140625" style="1" customWidth="1"/>
    <col min="5302" max="5302" width="6.28515625" style="1" customWidth="1"/>
    <col min="5303" max="5303" width="51" style="1" customWidth="1"/>
    <col min="5304" max="5304" width="16.5703125" style="1" customWidth="1"/>
    <col min="5305" max="5305" width="12.85546875" style="1" customWidth="1"/>
    <col min="5306" max="5306" width="15.5703125" style="1" customWidth="1"/>
    <col min="5307" max="5307" width="16.5703125" style="1" customWidth="1"/>
    <col min="5308" max="5308" width="17" style="1" customWidth="1"/>
    <col min="5309" max="5310" width="17.42578125" style="1" customWidth="1"/>
    <col min="5311" max="5312" width="16.5703125" style="1" customWidth="1"/>
    <col min="5313" max="5315" width="17.42578125" style="1" customWidth="1"/>
    <col min="5316" max="5317" width="16.5703125" style="1" customWidth="1"/>
    <col min="5318" max="5320" width="17.42578125" style="1" customWidth="1"/>
    <col min="5321" max="5322" width="16.5703125" style="1" customWidth="1"/>
    <col min="5323" max="5325" width="17.42578125" style="1" customWidth="1"/>
    <col min="5326" max="5326" width="15.5703125" style="1" customWidth="1"/>
    <col min="5327" max="5327" width="16.5703125" style="1" customWidth="1"/>
    <col min="5328" max="5329" width="17.42578125" style="1" customWidth="1"/>
    <col min="5330" max="5364" width="12.140625" style="1" customWidth="1"/>
    <col min="5365" max="5555" width="9.140625" style="1"/>
    <col min="5556" max="5556" width="34.85546875" style="1" customWidth="1"/>
    <col min="5557" max="5557" width="23.140625" style="1" customWidth="1"/>
    <col min="5558" max="5558" width="6.28515625" style="1" customWidth="1"/>
    <col min="5559" max="5559" width="51" style="1" customWidth="1"/>
    <col min="5560" max="5560" width="16.5703125" style="1" customWidth="1"/>
    <col min="5561" max="5561" width="12.85546875" style="1" customWidth="1"/>
    <col min="5562" max="5562" width="15.5703125" style="1" customWidth="1"/>
    <col min="5563" max="5563" width="16.5703125" style="1" customWidth="1"/>
    <col min="5564" max="5564" width="17" style="1" customWidth="1"/>
    <col min="5565" max="5566" width="17.42578125" style="1" customWidth="1"/>
    <col min="5567" max="5568" width="16.5703125" style="1" customWidth="1"/>
    <col min="5569" max="5571" width="17.42578125" style="1" customWidth="1"/>
    <col min="5572" max="5573" width="16.5703125" style="1" customWidth="1"/>
    <col min="5574" max="5576" width="17.42578125" style="1" customWidth="1"/>
    <col min="5577" max="5578" width="16.5703125" style="1" customWidth="1"/>
    <col min="5579" max="5581" width="17.42578125" style="1" customWidth="1"/>
    <col min="5582" max="5582" width="15.5703125" style="1" customWidth="1"/>
    <col min="5583" max="5583" width="16.5703125" style="1" customWidth="1"/>
    <col min="5584" max="5585" width="17.42578125" style="1" customWidth="1"/>
    <col min="5586" max="5620" width="12.140625" style="1" customWidth="1"/>
    <col min="5621" max="5811" width="9.140625" style="1"/>
    <col min="5812" max="5812" width="34.85546875" style="1" customWidth="1"/>
    <col min="5813" max="5813" width="23.140625" style="1" customWidth="1"/>
    <col min="5814" max="5814" width="6.28515625" style="1" customWidth="1"/>
    <col min="5815" max="5815" width="51" style="1" customWidth="1"/>
    <col min="5816" max="5816" width="16.5703125" style="1" customWidth="1"/>
    <col min="5817" max="5817" width="12.85546875" style="1" customWidth="1"/>
    <col min="5818" max="5818" width="15.5703125" style="1" customWidth="1"/>
    <col min="5819" max="5819" width="16.5703125" style="1" customWidth="1"/>
    <col min="5820" max="5820" width="17" style="1" customWidth="1"/>
    <col min="5821" max="5822" width="17.42578125" style="1" customWidth="1"/>
    <col min="5823" max="5824" width="16.5703125" style="1" customWidth="1"/>
    <col min="5825" max="5827" width="17.42578125" style="1" customWidth="1"/>
    <col min="5828" max="5829" width="16.5703125" style="1" customWidth="1"/>
    <col min="5830" max="5832" width="17.42578125" style="1" customWidth="1"/>
    <col min="5833" max="5834" width="16.5703125" style="1" customWidth="1"/>
    <col min="5835" max="5837" width="17.42578125" style="1" customWidth="1"/>
    <col min="5838" max="5838" width="15.5703125" style="1" customWidth="1"/>
    <col min="5839" max="5839" width="16.5703125" style="1" customWidth="1"/>
    <col min="5840" max="5841" width="17.42578125" style="1" customWidth="1"/>
    <col min="5842" max="5876" width="12.140625" style="1" customWidth="1"/>
    <col min="5877" max="6067" width="9.140625" style="1"/>
    <col min="6068" max="6068" width="34.85546875" style="1" customWidth="1"/>
    <col min="6069" max="6069" width="23.140625" style="1" customWidth="1"/>
    <col min="6070" max="6070" width="6.28515625" style="1" customWidth="1"/>
    <col min="6071" max="6071" width="51" style="1" customWidth="1"/>
    <col min="6072" max="6072" width="16.5703125" style="1" customWidth="1"/>
    <col min="6073" max="6073" width="12.85546875" style="1" customWidth="1"/>
    <col min="6074" max="6074" width="15.5703125" style="1" customWidth="1"/>
    <col min="6075" max="6075" width="16.5703125" style="1" customWidth="1"/>
    <col min="6076" max="6076" width="17" style="1" customWidth="1"/>
    <col min="6077" max="6078" width="17.42578125" style="1" customWidth="1"/>
    <col min="6079" max="6080" width="16.5703125" style="1" customWidth="1"/>
    <col min="6081" max="6083" width="17.42578125" style="1" customWidth="1"/>
    <col min="6084" max="6085" width="16.5703125" style="1" customWidth="1"/>
    <col min="6086" max="6088" width="17.42578125" style="1" customWidth="1"/>
    <col min="6089" max="6090" width="16.5703125" style="1" customWidth="1"/>
    <col min="6091" max="6093" width="17.42578125" style="1" customWidth="1"/>
    <col min="6094" max="6094" width="15.5703125" style="1" customWidth="1"/>
    <col min="6095" max="6095" width="16.5703125" style="1" customWidth="1"/>
    <col min="6096" max="6097" width="17.42578125" style="1" customWidth="1"/>
    <col min="6098" max="6132" width="12.140625" style="1" customWidth="1"/>
    <col min="6133" max="6323" width="9.140625" style="1"/>
    <col min="6324" max="6324" width="34.85546875" style="1" customWidth="1"/>
    <col min="6325" max="6325" width="23.140625" style="1" customWidth="1"/>
    <col min="6326" max="6326" width="6.28515625" style="1" customWidth="1"/>
    <col min="6327" max="6327" width="51" style="1" customWidth="1"/>
    <col min="6328" max="6328" width="16.5703125" style="1" customWidth="1"/>
    <col min="6329" max="6329" width="12.85546875" style="1" customWidth="1"/>
    <col min="6330" max="6330" width="15.5703125" style="1" customWidth="1"/>
    <col min="6331" max="6331" width="16.5703125" style="1" customWidth="1"/>
    <col min="6332" max="6332" width="17" style="1" customWidth="1"/>
    <col min="6333" max="6334" width="17.42578125" style="1" customWidth="1"/>
    <col min="6335" max="6336" width="16.5703125" style="1" customWidth="1"/>
    <col min="6337" max="6339" width="17.42578125" style="1" customWidth="1"/>
    <col min="6340" max="6341" width="16.5703125" style="1" customWidth="1"/>
    <col min="6342" max="6344" width="17.42578125" style="1" customWidth="1"/>
    <col min="6345" max="6346" width="16.5703125" style="1" customWidth="1"/>
    <col min="6347" max="6349" width="17.42578125" style="1" customWidth="1"/>
    <col min="6350" max="6350" width="15.5703125" style="1" customWidth="1"/>
    <col min="6351" max="6351" width="16.5703125" style="1" customWidth="1"/>
    <col min="6352" max="6353" width="17.42578125" style="1" customWidth="1"/>
    <col min="6354" max="6388" width="12.140625" style="1" customWidth="1"/>
    <col min="6389" max="6579" width="9.140625" style="1"/>
    <col min="6580" max="6580" width="34.85546875" style="1" customWidth="1"/>
    <col min="6581" max="6581" width="23.140625" style="1" customWidth="1"/>
    <col min="6582" max="6582" width="6.28515625" style="1" customWidth="1"/>
    <col min="6583" max="6583" width="51" style="1" customWidth="1"/>
    <col min="6584" max="6584" width="16.5703125" style="1" customWidth="1"/>
    <col min="6585" max="6585" width="12.85546875" style="1" customWidth="1"/>
    <col min="6586" max="6586" width="15.5703125" style="1" customWidth="1"/>
    <col min="6587" max="6587" width="16.5703125" style="1" customWidth="1"/>
    <col min="6588" max="6588" width="17" style="1" customWidth="1"/>
    <col min="6589" max="6590" width="17.42578125" style="1" customWidth="1"/>
    <col min="6591" max="6592" width="16.5703125" style="1" customWidth="1"/>
    <col min="6593" max="6595" width="17.42578125" style="1" customWidth="1"/>
    <col min="6596" max="6597" width="16.5703125" style="1" customWidth="1"/>
    <col min="6598" max="6600" width="17.42578125" style="1" customWidth="1"/>
    <col min="6601" max="6602" width="16.5703125" style="1" customWidth="1"/>
    <col min="6603" max="6605" width="17.42578125" style="1" customWidth="1"/>
    <col min="6606" max="6606" width="15.5703125" style="1" customWidth="1"/>
    <col min="6607" max="6607" width="16.5703125" style="1" customWidth="1"/>
    <col min="6608" max="6609" width="17.42578125" style="1" customWidth="1"/>
    <col min="6610" max="6644" width="12.140625" style="1" customWidth="1"/>
    <col min="6645" max="6835" width="9.140625" style="1"/>
    <col min="6836" max="6836" width="34.85546875" style="1" customWidth="1"/>
    <col min="6837" max="6837" width="23.140625" style="1" customWidth="1"/>
    <col min="6838" max="6838" width="6.28515625" style="1" customWidth="1"/>
    <col min="6839" max="6839" width="51" style="1" customWidth="1"/>
    <col min="6840" max="6840" width="16.5703125" style="1" customWidth="1"/>
    <col min="6841" max="6841" width="12.85546875" style="1" customWidth="1"/>
    <col min="6842" max="6842" width="15.5703125" style="1" customWidth="1"/>
    <col min="6843" max="6843" width="16.5703125" style="1" customWidth="1"/>
    <col min="6844" max="6844" width="17" style="1" customWidth="1"/>
    <col min="6845" max="6846" width="17.42578125" style="1" customWidth="1"/>
    <col min="6847" max="6848" width="16.5703125" style="1" customWidth="1"/>
    <col min="6849" max="6851" width="17.42578125" style="1" customWidth="1"/>
    <col min="6852" max="6853" width="16.5703125" style="1" customWidth="1"/>
    <col min="6854" max="6856" width="17.42578125" style="1" customWidth="1"/>
    <col min="6857" max="6858" width="16.5703125" style="1" customWidth="1"/>
    <col min="6859" max="6861" width="17.42578125" style="1" customWidth="1"/>
    <col min="6862" max="6862" width="15.5703125" style="1" customWidth="1"/>
    <col min="6863" max="6863" width="16.5703125" style="1" customWidth="1"/>
    <col min="6864" max="6865" width="17.42578125" style="1" customWidth="1"/>
    <col min="6866" max="6900" width="12.140625" style="1" customWidth="1"/>
    <col min="6901" max="7091" width="9.140625" style="1"/>
    <col min="7092" max="7092" width="34.85546875" style="1" customWidth="1"/>
    <col min="7093" max="7093" width="23.140625" style="1" customWidth="1"/>
    <col min="7094" max="7094" width="6.28515625" style="1" customWidth="1"/>
    <col min="7095" max="7095" width="51" style="1" customWidth="1"/>
    <col min="7096" max="7096" width="16.5703125" style="1" customWidth="1"/>
    <col min="7097" max="7097" width="12.85546875" style="1" customWidth="1"/>
    <col min="7098" max="7098" width="15.5703125" style="1" customWidth="1"/>
    <col min="7099" max="7099" width="16.5703125" style="1" customWidth="1"/>
    <col min="7100" max="7100" width="17" style="1" customWidth="1"/>
    <col min="7101" max="7102" width="17.42578125" style="1" customWidth="1"/>
    <col min="7103" max="7104" width="16.5703125" style="1" customWidth="1"/>
    <col min="7105" max="7107" width="17.42578125" style="1" customWidth="1"/>
    <col min="7108" max="7109" width="16.5703125" style="1" customWidth="1"/>
    <col min="7110" max="7112" width="17.42578125" style="1" customWidth="1"/>
    <col min="7113" max="7114" width="16.5703125" style="1" customWidth="1"/>
    <col min="7115" max="7117" width="17.42578125" style="1" customWidth="1"/>
    <col min="7118" max="7118" width="15.5703125" style="1" customWidth="1"/>
    <col min="7119" max="7119" width="16.5703125" style="1" customWidth="1"/>
    <col min="7120" max="7121" width="17.42578125" style="1" customWidth="1"/>
    <col min="7122" max="7156" width="12.140625" style="1" customWidth="1"/>
    <col min="7157" max="7347" width="9.140625" style="1"/>
    <col min="7348" max="7348" width="34.85546875" style="1" customWidth="1"/>
    <col min="7349" max="7349" width="23.140625" style="1" customWidth="1"/>
    <col min="7350" max="7350" width="6.28515625" style="1" customWidth="1"/>
    <col min="7351" max="7351" width="51" style="1" customWidth="1"/>
    <col min="7352" max="7352" width="16.5703125" style="1" customWidth="1"/>
    <col min="7353" max="7353" width="12.85546875" style="1" customWidth="1"/>
    <col min="7354" max="7354" width="15.5703125" style="1" customWidth="1"/>
    <col min="7355" max="7355" width="16.5703125" style="1" customWidth="1"/>
    <col min="7356" max="7356" width="17" style="1" customWidth="1"/>
    <col min="7357" max="7358" width="17.42578125" style="1" customWidth="1"/>
    <col min="7359" max="7360" width="16.5703125" style="1" customWidth="1"/>
    <col min="7361" max="7363" width="17.42578125" style="1" customWidth="1"/>
    <col min="7364" max="7365" width="16.5703125" style="1" customWidth="1"/>
    <col min="7366" max="7368" width="17.42578125" style="1" customWidth="1"/>
    <col min="7369" max="7370" width="16.5703125" style="1" customWidth="1"/>
    <col min="7371" max="7373" width="17.42578125" style="1" customWidth="1"/>
    <col min="7374" max="7374" width="15.5703125" style="1" customWidth="1"/>
    <col min="7375" max="7375" width="16.5703125" style="1" customWidth="1"/>
    <col min="7376" max="7377" width="17.42578125" style="1" customWidth="1"/>
    <col min="7378" max="7412" width="12.140625" style="1" customWidth="1"/>
    <col min="7413" max="7603" width="9.140625" style="1"/>
    <col min="7604" max="7604" width="34.85546875" style="1" customWidth="1"/>
    <col min="7605" max="7605" width="23.140625" style="1" customWidth="1"/>
    <col min="7606" max="7606" width="6.28515625" style="1" customWidth="1"/>
    <col min="7607" max="7607" width="51" style="1" customWidth="1"/>
    <col min="7608" max="7608" width="16.5703125" style="1" customWidth="1"/>
    <col min="7609" max="7609" width="12.85546875" style="1" customWidth="1"/>
    <col min="7610" max="7610" width="15.5703125" style="1" customWidth="1"/>
    <col min="7611" max="7611" width="16.5703125" style="1" customWidth="1"/>
    <col min="7612" max="7612" width="17" style="1" customWidth="1"/>
    <col min="7613" max="7614" width="17.42578125" style="1" customWidth="1"/>
    <col min="7615" max="7616" width="16.5703125" style="1" customWidth="1"/>
    <col min="7617" max="7619" width="17.42578125" style="1" customWidth="1"/>
    <col min="7620" max="7621" width="16.5703125" style="1" customWidth="1"/>
    <col min="7622" max="7624" width="17.42578125" style="1" customWidth="1"/>
    <col min="7625" max="7626" width="16.5703125" style="1" customWidth="1"/>
    <col min="7627" max="7629" width="17.42578125" style="1" customWidth="1"/>
    <col min="7630" max="7630" width="15.5703125" style="1" customWidth="1"/>
    <col min="7631" max="7631" width="16.5703125" style="1" customWidth="1"/>
    <col min="7632" max="7633" width="17.42578125" style="1" customWidth="1"/>
    <col min="7634" max="7668" width="12.140625" style="1" customWidth="1"/>
    <col min="7669" max="7859" width="9.140625" style="1"/>
    <col min="7860" max="7860" width="34.85546875" style="1" customWidth="1"/>
    <col min="7861" max="7861" width="23.140625" style="1" customWidth="1"/>
    <col min="7862" max="7862" width="6.28515625" style="1" customWidth="1"/>
    <col min="7863" max="7863" width="51" style="1" customWidth="1"/>
    <col min="7864" max="7864" width="16.5703125" style="1" customWidth="1"/>
    <col min="7865" max="7865" width="12.85546875" style="1" customWidth="1"/>
    <col min="7866" max="7866" width="15.5703125" style="1" customWidth="1"/>
    <col min="7867" max="7867" width="16.5703125" style="1" customWidth="1"/>
    <col min="7868" max="7868" width="17" style="1" customWidth="1"/>
    <col min="7869" max="7870" width="17.42578125" style="1" customWidth="1"/>
    <col min="7871" max="7872" width="16.5703125" style="1" customWidth="1"/>
    <col min="7873" max="7875" width="17.42578125" style="1" customWidth="1"/>
    <col min="7876" max="7877" width="16.5703125" style="1" customWidth="1"/>
    <col min="7878" max="7880" width="17.42578125" style="1" customWidth="1"/>
    <col min="7881" max="7882" width="16.5703125" style="1" customWidth="1"/>
    <col min="7883" max="7885" width="17.42578125" style="1" customWidth="1"/>
    <col min="7886" max="7886" width="15.5703125" style="1" customWidth="1"/>
    <col min="7887" max="7887" width="16.5703125" style="1" customWidth="1"/>
    <col min="7888" max="7889" width="17.42578125" style="1" customWidth="1"/>
    <col min="7890" max="7924" width="12.140625" style="1" customWidth="1"/>
    <col min="7925" max="8115" width="9.140625" style="1"/>
    <col min="8116" max="8116" width="34.85546875" style="1" customWidth="1"/>
    <col min="8117" max="8117" width="23.140625" style="1" customWidth="1"/>
    <col min="8118" max="8118" width="6.28515625" style="1" customWidth="1"/>
    <col min="8119" max="8119" width="51" style="1" customWidth="1"/>
    <col min="8120" max="8120" width="16.5703125" style="1" customWidth="1"/>
    <col min="8121" max="8121" width="12.85546875" style="1" customWidth="1"/>
    <col min="8122" max="8122" width="15.5703125" style="1" customWidth="1"/>
    <col min="8123" max="8123" width="16.5703125" style="1" customWidth="1"/>
    <col min="8124" max="8124" width="17" style="1" customWidth="1"/>
    <col min="8125" max="8126" width="17.42578125" style="1" customWidth="1"/>
    <col min="8127" max="8128" width="16.5703125" style="1" customWidth="1"/>
    <col min="8129" max="8131" width="17.42578125" style="1" customWidth="1"/>
    <col min="8132" max="8133" width="16.5703125" style="1" customWidth="1"/>
    <col min="8134" max="8136" width="17.42578125" style="1" customWidth="1"/>
    <col min="8137" max="8138" width="16.5703125" style="1" customWidth="1"/>
    <col min="8139" max="8141" width="17.42578125" style="1" customWidth="1"/>
    <col min="8142" max="8142" width="15.5703125" style="1" customWidth="1"/>
    <col min="8143" max="8143" width="16.5703125" style="1" customWidth="1"/>
    <col min="8144" max="8145" width="17.42578125" style="1" customWidth="1"/>
    <col min="8146" max="8180" width="12.140625" style="1" customWidth="1"/>
    <col min="8181" max="8371" width="9.140625" style="1"/>
    <col min="8372" max="8372" width="34.85546875" style="1" customWidth="1"/>
    <col min="8373" max="8373" width="23.140625" style="1" customWidth="1"/>
    <col min="8374" max="8374" width="6.28515625" style="1" customWidth="1"/>
    <col min="8375" max="8375" width="51" style="1" customWidth="1"/>
    <col min="8376" max="8376" width="16.5703125" style="1" customWidth="1"/>
    <col min="8377" max="8377" width="12.85546875" style="1" customWidth="1"/>
    <col min="8378" max="8378" width="15.5703125" style="1" customWidth="1"/>
    <col min="8379" max="8379" width="16.5703125" style="1" customWidth="1"/>
    <col min="8380" max="8380" width="17" style="1" customWidth="1"/>
    <col min="8381" max="8382" width="17.42578125" style="1" customWidth="1"/>
    <col min="8383" max="8384" width="16.5703125" style="1" customWidth="1"/>
    <col min="8385" max="8387" width="17.42578125" style="1" customWidth="1"/>
    <col min="8388" max="8389" width="16.5703125" style="1" customWidth="1"/>
    <col min="8390" max="8392" width="17.42578125" style="1" customWidth="1"/>
    <col min="8393" max="8394" width="16.5703125" style="1" customWidth="1"/>
    <col min="8395" max="8397" width="17.42578125" style="1" customWidth="1"/>
    <col min="8398" max="8398" width="15.5703125" style="1" customWidth="1"/>
    <col min="8399" max="8399" width="16.5703125" style="1" customWidth="1"/>
    <col min="8400" max="8401" width="17.42578125" style="1" customWidth="1"/>
    <col min="8402" max="8436" width="12.140625" style="1" customWidth="1"/>
    <col min="8437" max="8627" width="9.140625" style="1"/>
    <col min="8628" max="8628" width="34.85546875" style="1" customWidth="1"/>
    <col min="8629" max="8629" width="23.140625" style="1" customWidth="1"/>
    <col min="8630" max="8630" width="6.28515625" style="1" customWidth="1"/>
    <col min="8631" max="8631" width="51" style="1" customWidth="1"/>
    <col min="8632" max="8632" width="16.5703125" style="1" customWidth="1"/>
    <col min="8633" max="8633" width="12.85546875" style="1" customWidth="1"/>
    <col min="8634" max="8634" width="15.5703125" style="1" customWidth="1"/>
    <col min="8635" max="8635" width="16.5703125" style="1" customWidth="1"/>
    <col min="8636" max="8636" width="17" style="1" customWidth="1"/>
    <col min="8637" max="8638" width="17.42578125" style="1" customWidth="1"/>
    <col min="8639" max="8640" width="16.5703125" style="1" customWidth="1"/>
    <col min="8641" max="8643" width="17.42578125" style="1" customWidth="1"/>
    <col min="8644" max="8645" width="16.5703125" style="1" customWidth="1"/>
    <col min="8646" max="8648" width="17.42578125" style="1" customWidth="1"/>
    <col min="8649" max="8650" width="16.5703125" style="1" customWidth="1"/>
    <col min="8651" max="8653" width="17.42578125" style="1" customWidth="1"/>
    <col min="8654" max="8654" width="15.5703125" style="1" customWidth="1"/>
    <col min="8655" max="8655" width="16.5703125" style="1" customWidth="1"/>
    <col min="8656" max="8657" width="17.42578125" style="1" customWidth="1"/>
    <col min="8658" max="8692" width="12.140625" style="1" customWidth="1"/>
    <col min="8693" max="8883" width="9.140625" style="1"/>
    <col min="8884" max="8884" width="34.85546875" style="1" customWidth="1"/>
    <col min="8885" max="8885" width="23.140625" style="1" customWidth="1"/>
    <col min="8886" max="8886" width="6.28515625" style="1" customWidth="1"/>
    <col min="8887" max="8887" width="51" style="1" customWidth="1"/>
    <col min="8888" max="8888" width="16.5703125" style="1" customWidth="1"/>
    <col min="8889" max="8889" width="12.85546875" style="1" customWidth="1"/>
    <col min="8890" max="8890" width="15.5703125" style="1" customWidth="1"/>
    <col min="8891" max="8891" width="16.5703125" style="1" customWidth="1"/>
    <col min="8892" max="8892" width="17" style="1" customWidth="1"/>
    <col min="8893" max="8894" width="17.42578125" style="1" customWidth="1"/>
    <col min="8895" max="8896" width="16.5703125" style="1" customWidth="1"/>
    <col min="8897" max="8899" width="17.42578125" style="1" customWidth="1"/>
    <col min="8900" max="8901" width="16.5703125" style="1" customWidth="1"/>
    <col min="8902" max="8904" width="17.42578125" style="1" customWidth="1"/>
    <col min="8905" max="8906" width="16.5703125" style="1" customWidth="1"/>
    <col min="8907" max="8909" width="17.42578125" style="1" customWidth="1"/>
    <col min="8910" max="8910" width="15.5703125" style="1" customWidth="1"/>
    <col min="8911" max="8911" width="16.5703125" style="1" customWidth="1"/>
    <col min="8912" max="8913" width="17.42578125" style="1" customWidth="1"/>
    <col min="8914" max="8948" width="12.140625" style="1" customWidth="1"/>
    <col min="8949" max="9139" width="9.140625" style="1"/>
    <col min="9140" max="9140" width="34.85546875" style="1" customWidth="1"/>
    <col min="9141" max="9141" width="23.140625" style="1" customWidth="1"/>
    <col min="9142" max="9142" width="6.28515625" style="1" customWidth="1"/>
    <col min="9143" max="9143" width="51" style="1" customWidth="1"/>
    <col min="9144" max="9144" width="16.5703125" style="1" customWidth="1"/>
    <col min="9145" max="9145" width="12.85546875" style="1" customWidth="1"/>
    <col min="9146" max="9146" width="15.5703125" style="1" customWidth="1"/>
    <col min="9147" max="9147" width="16.5703125" style="1" customWidth="1"/>
    <col min="9148" max="9148" width="17" style="1" customWidth="1"/>
    <col min="9149" max="9150" width="17.42578125" style="1" customWidth="1"/>
    <col min="9151" max="9152" width="16.5703125" style="1" customWidth="1"/>
    <col min="9153" max="9155" width="17.42578125" style="1" customWidth="1"/>
    <col min="9156" max="9157" width="16.5703125" style="1" customWidth="1"/>
    <col min="9158" max="9160" width="17.42578125" style="1" customWidth="1"/>
    <col min="9161" max="9162" width="16.5703125" style="1" customWidth="1"/>
    <col min="9163" max="9165" width="17.42578125" style="1" customWidth="1"/>
    <col min="9166" max="9166" width="15.5703125" style="1" customWidth="1"/>
    <col min="9167" max="9167" width="16.5703125" style="1" customWidth="1"/>
    <col min="9168" max="9169" width="17.42578125" style="1" customWidth="1"/>
    <col min="9170" max="9204" width="12.140625" style="1" customWidth="1"/>
    <col min="9205" max="9395" width="9.140625" style="1"/>
    <col min="9396" max="9396" width="34.85546875" style="1" customWidth="1"/>
    <col min="9397" max="9397" width="23.140625" style="1" customWidth="1"/>
    <col min="9398" max="9398" width="6.28515625" style="1" customWidth="1"/>
    <col min="9399" max="9399" width="51" style="1" customWidth="1"/>
    <col min="9400" max="9400" width="16.5703125" style="1" customWidth="1"/>
    <col min="9401" max="9401" width="12.85546875" style="1" customWidth="1"/>
    <col min="9402" max="9402" width="15.5703125" style="1" customWidth="1"/>
    <col min="9403" max="9403" width="16.5703125" style="1" customWidth="1"/>
    <col min="9404" max="9404" width="17" style="1" customWidth="1"/>
    <col min="9405" max="9406" width="17.42578125" style="1" customWidth="1"/>
    <col min="9407" max="9408" width="16.5703125" style="1" customWidth="1"/>
    <col min="9409" max="9411" width="17.42578125" style="1" customWidth="1"/>
    <col min="9412" max="9413" width="16.5703125" style="1" customWidth="1"/>
    <col min="9414" max="9416" width="17.42578125" style="1" customWidth="1"/>
    <col min="9417" max="9418" width="16.5703125" style="1" customWidth="1"/>
    <col min="9419" max="9421" width="17.42578125" style="1" customWidth="1"/>
    <col min="9422" max="9422" width="15.5703125" style="1" customWidth="1"/>
    <col min="9423" max="9423" width="16.5703125" style="1" customWidth="1"/>
    <col min="9424" max="9425" width="17.42578125" style="1" customWidth="1"/>
    <col min="9426" max="9460" width="12.140625" style="1" customWidth="1"/>
    <col min="9461" max="9651" width="9.140625" style="1"/>
    <col min="9652" max="9652" width="34.85546875" style="1" customWidth="1"/>
    <col min="9653" max="9653" width="23.140625" style="1" customWidth="1"/>
    <col min="9654" max="9654" width="6.28515625" style="1" customWidth="1"/>
    <col min="9655" max="9655" width="51" style="1" customWidth="1"/>
    <col min="9656" max="9656" width="16.5703125" style="1" customWidth="1"/>
    <col min="9657" max="9657" width="12.85546875" style="1" customWidth="1"/>
    <col min="9658" max="9658" width="15.5703125" style="1" customWidth="1"/>
    <col min="9659" max="9659" width="16.5703125" style="1" customWidth="1"/>
    <col min="9660" max="9660" width="17" style="1" customWidth="1"/>
    <col min="9661" max="9662" width="17.42578125" style="1" customWidth="1"/>
    <col min="9663" max="9664" width="16.5703125" style="1" customWidth="1"/>
    <col min="9665" max="9667" width="17.42578125" style="1" customWidth="1"/>
    <col min="9668" max="9669" width="16.5703125" style="1" customWidth="1"/>
    <col min="9670" max="9672" width="17.42578125" style="1" customWidth="1"/>
    <col min="9673" max="9674" width="16.5703125" style="1" customWidth="1"/>
    <col min="9675" max="9677" width="17.42578125" style="1" customWidth="1"/>
    <col min="9678" max="9678" width="15.5703125" style="1" customWidth="1"/>
    <col min="9679" max="9679" width="16.5703125" style="1" customWidth="1"/>
    <col min="9680" max="9681" width="17.42578125" style="1" customWidth="1"/>
    <col min="9682" max="9716" width="12.140625" style="1" customWidth="1"/>
    <col min="9717" max="9907" width="9.140625" style="1"/>
    <col min="9908" max="9908" width="34.85546875" style="1" customWidth="1"/>
    <col min="9909" max="9909" width="23.140625" style="1" customWidth="1"/>
    <col min="9910" max="9910" width="6.28515625" style="1" customWidth="1"/>
    <col min="9911" max="9911" width="51" style="1" customWidth="1"/>
    <col min="9912" max="9912" width="16.5703125" style="1" customWidth="1"/>
    <col min="9913" max="9913" width="12.85546875" style="1" customWidth="1"/>
    <col min="9914" max="9914" width="15.5703125" style="1" customWidth="1"/>
    <col min="9915" max="9915" width="16.5703125" style="1" customWidth="1"/>
    <col min="9916" max="9916" width="17" style="1" customWidth="1"/>
    <col min="9917" max="9918" width="17.42578125" style="1" customWidth="1"/>
    <col min="9919" max="9920" width="16.5703125" style="1" customWidth="1"/>
    <col min="9921" max="9923" width="17.42578125" style="1" customWidth="1"/>
    <col min="9924" max="9925" width="16.5703125" style="1" customWidth="1"/>
    <col min="9926" max="9928" width="17.42578125" style="1" customWidth="1"/>
    <col min="9929" max="9930" width="16.5703125" style="1" customWidth="1"/>
    <col min="9931" max="9933" width="17.42578125" style="1" customWidth="1"/>
    <col min="9934" max="9934" width="15.5703125" style="1" customWidth="1"/>
    <col min="9935" max="9935" width="16.5703125" style="1" customWidth="1"/>
    <col min="9936" max="9937" width="17.42578125" style="1" customWidth="1"/>
    <col min="9938" max="9972" width="12.140625" style="1" customWidth="1"/>
    <col min="9973" max="10163" width="9.140625" style="1"/>
    <col min="10164" max="10164" width="34.85546875" style="1" customWidth="1"/>
    <col min="10165" max="10165" width="23.140625" style="1" customWidth="1"/>
    <col min="10166" max="10166" width="6.28515625" style="1" customWidth="1"/>
    <col min="10167" max="10167" width="51" style="1" customWidth="1"/>
    <col min="10168" max="10168" width="16.5703125" style="1" customWidth="1"/>
    <col min="10169" max="10169" width="12.85546875" style="1" customWidth="1"/>
    <col min="10170" max="10170" width="15.5703125" style="1" customWidth="1"/>
    <col min="10171" max="10171" width="16.5703125" style="1" customWidth="1"/>
    <col min="10172" max="10172" width="17" style="1" customWidth="1"/>
    <col min="10173" max="10174" width="17.42578125" style="1" customWidth="1"/>
    <col min="10175" max="10176" width="16.5703125" style="1" customWidth="1"/>
    <col min="10177" max="10179" width="17.42578125" style="1" customWidth="1"/>
    <col min="10180" max="10181" width="16.5703125" style="1" customWidth="1"/>
    <col min="10182" max="10184" width="17.42578125" style="1" customWidth="1"/>
    <col min="10185" max="10186" width="16.5703125" style="1" customWidth="1"/>
    <col min="10187" max="10189" width="17.42578125" style="1" customWidth="1"/>
    <col min="10190" max="10190" width="15.5703125" style="1" customWidth="1"/>
    <col min="10191" max="10191" width="16.5703125" style="1" customWidth="1"/>
    <col min="10192" max="10193" width="17.42578125" style="1" customWidth="1"/>
    <col min="10194" max="10228" width="12.140625" style="1" customWidth="1"/>
    <col min="10229" max="10419" width="9.140625" style="1"/>
    <col min="10420" max="10420" width="34.85546875" style="1" customWidth="1"/>
    <col min="10421" max="10421" width="23.140625" style="1" customWidth="1"/>
    <col min="10422" max="10422" width="6.28515625" style="1" customWidth="1"/>
    <col min="10423" max="10423" width="51" style="1" customWidth="1"/>
    <col min="10424" max="10424" width="16.5703125" style="1" customWidth="1"/>
    <col min="10425" max="10425" width="12.85546875" style="1" customWidth="1"/>
    <col min="10426" max="10426" width="15.5703125" style="1" customWidth="1"/>
    <col min="10427" max="10427" width="16.5703125" style="1" customWidth="1"/>
    <col min="10428" max="10428" width="17" style="1" customWidth="1"/>
    <col min="10429" max="10430" width="17.42578125" style="1" customWidth="1"/>
    <col min="10431" max="10432" width="16.5703125" style="1" customWidth="1"/>
    <col min="10433" max="10435" width="17.42578125" style="1" customWidth="1"/>
    <col min="10436" max="10437" width="16.5703125" style="1" customWidth="1"/>
    <col min="10438" max="10440" width="17.42578125" style="1" customWidth="1"/>
    <col min="10441" max="10442" width="16.5703125" style="1" customWidth="1"/>
    <col min="10443" max="10445" width="17.42578125" style="1" customWidth="1"/>
    <col min="10446" max="10446" width="15.5703125" style="1" customWidth="1"/>
    <col min="10447" max="10447" width="16.5703125" style="1" customWidth="1"/>
    <col min="10448" max="10449" width="17.42578125" style="1" customWidth="1"/>
    <col min="10450" max="10484" width="12.140625" style="1" customWidth="1"/>
    <col min="10485" max="10675" width="9.140625" style="1"/>
    <col min="10676" max="10676" width="34.85546875" style="1" customWidth="1"/>
    <col min="10677" max="10677" width="23.140625" style="1" customWidth="1"/>
    <col min="10678" max="10678" width="6.28515625" style="1" customWidth="1"/>
    <col min="10679" max="10679" width="51" style="1" customWidth="1"/>
    <col min="10680" max="10680" width="16.5703125" style="1" customWidth="1"/>
    <col min="10681" max="10681" width="12.85546875" style="1" customWidth="1"/>
    <col min="10682" max="10682" width="15.5703125" style="1" customWidth="1"/>
    <col min="10683" max="10683" width="16.5703125" style="1" customWidth="1"/>
    <col min="10684" max="10684" width="17" style="1" customWidth="1"/>
    <col min="10685" max="10686" width="17.42578125" style="1" customWidth="1"/>
    <col min="10687" max="10688" width="16.5703125" style="1" customWidth="1"/>
    <col min="10689" max="10691" width="17.42578125" style="1" customWidth="1"/>
    <col min="10692" max="10693" width="16.5703125" style="1" customWidth="1"/>
    <col min="10694" max="10696" width="17.42578125" style="1" customWidth="1"/>
    <col min="10697" max="10698" width="16.5703125" style="1" customWidth="1"/>
    <col min="10699" max="10701" width="17.42578125" style="1" customWidth="1"/>
    <col min="10702" max="10702" width="15.5703125" style="1" customWidth="1"/>
    <col min="10703" max="10703" width="16.5703125" style="1" customWidth="1"/>
    <col min="10704" max="10705" width="17.42578125" style="1" customWidth="1"/>
    <col min="10706" max="10740" width="12.140625" style="1" customWidth="1"/>
    <col min="10741" max="10931" width="9.140625" style="1"/>
    <col min="10932" max="10932" width="34.85546875" style="1" customWidth="1"/>
    <col min="10933" max="10933" width="23.140625" style="1" customWidth="1"/>
    <col min="10934" max="10934" width="6.28515625" style="1" customWidth="1"/>
    <col min="10935" max="10935" width="51" style="1" customWidth="1"/>
    <col min="10936" max="10936" width="16.5703125" style="1" customWidth="1"/>
    <col min="10937" max="10937" width="12.85546875" style="1" customWidth="1"/>
    <col min="10938" max="10938" width="15.5703125" style="1" customWidth="1"/>
    <col min="10939" max="10939" width="16.5703125" style="1" customWidth="1"/>
    <col min="10940" max="10940" width="17" style="1" customWidth="1"/>
    <col min="10941" max="10942" width="17.42578125" style="1" customWidth="1"/>
    <col min="10943" max="10944" width="16.5703125" style="1" customWidth="1"/>
    <col min="10945" max="10947" width="17.42578125" style="1" customWidth="1"/>
    <col min="10948" max="10949" width="16.5703125" style="1" customWidth="1"/>
    <col min="10950" max="10952" width="17.42578125" style="1" customWidth="1"/>
    <col min="10953" max="10954" width="16.5703125" style="1" customWidth="1"/>
    <col min="10955" max="10957" width="17.42578125" style="1" customWidth="1"/>
    <col min="10958" max="10958" width="15.5703125" style="1" customWidth="1"/>
    <col min="10959" max="10959" width="16.5703125" style="1" customWidth="1"/>
    <col min="10960" max="10961" width="17.42578125" style="1" customWidth="1"/>
    <col min="10962" max="10996" width="12.140625" style="1" customWidth="1"/>
    <col min="10997" max="11187" width="9.140625" style="1"/>
    <col min="11188" max="11188" width="34.85546875" style="1" customWidth="1"/>
    <col min="11189" max="11189" width="23.140625" style="1" customWidth="1"/>
    <col min="11190" max="11190" width="6.28515625" style="1" customWidth="1"/>
    <col min="11191" max="11191" width="51" style="1" customWidth="1"/>
    <col min="11192" max="11192" width="16.5703125" style="1" customWidth="1"/>
    <col min="11193" max="11193" width="12.85546875" style="1" customWidth="1"/>
    <col min="11194" max="11194" width="15.5703125" style="1" customWidth="1"/>
    <col min="11195" max="11195" width="16.5703125" style="1" customWidth="1"/>
    <col min="11196" max="11196" width="17" style="1" customWidth="1"/>
    <col min="11197" max="11198" width="17.42578125" style="1" customWidth="1"/>
    <col min="11199" max="11200" width="16.5703125" style="1" customWidth="1"/>
    <col min="11201" max="11203" width="17.42578125" style="1" customWidth="1"/>
    <col min="11204" max="11205" width="16.5703125" style="1" customWidth="1"/>
    <col min="11206" max="11208" width="17.42578125" style="1" customWidth="1"/>
    <col min="11209" max="11210" width="16.5703125" style="1" customWidth="1"/>
    <col min="11211" max="11213" width="17.42578125" style="1" customWidth="1"/>
    <col min="11214" max="11214" width="15.5703125" style="1" customWidth="1"/>
    <col min="11215" max="11215" width="16.5703125" style="1" customWidth="1"/>
    <col min="11216" max="11217" width="17.42578125" style="1" customWidth="1"/>
    <col min="11218" max="11252" width="12.140625" style="1" customWidth="1"/>
    <col min="11253" max="11443" width="9.140625" style="1"/>
    <col min="11444" max="11444" width="34.85546875" style="1" customWidth="1"/>
    <col min="11445" max="11445" width="23.140625" style="1" customWidth="1"/>
    <col min="11446" max="11446" width="6.28515625" style="1" customWidth="1"/>
    <col min="11447" max="11447" width="51" style="1" customWidth="1"/>
    <col min="11448" max="11448" width="16.5703125" style="1" customWidth="1"/>
    <col min="11449" max="11449" width="12.85546875" style="1" customWidth="1"/>
    <col min="11450" max="11450" width="15.5703125" style="1" customWidth="1"/>
    <col min="11451" max="11451" width="16.5703125" style="1" customWidth="1"/>
    <col min="11452" max="11452" width="17" style="1" customWidth="1"/>
    <col min="11453" max="11454" width="17.42578125" style="1" customWidth="1"/>
    <col min="11455" max="11456" width="16.5703125" style="1" customWidth="1"/>
    <col min="11457" max="11459" width="17.42578125" style="1" customWidth="1"/>
    <col min="11460" max="11461" width="16.5703125" style="1" customWidth="1"/>
    <col min="11462" max="11464" width="17.42578125" style="1" customWidth="1"/>
    <col min="11465" max="11466" width="16.5703125" style="1" customWidth="1"/>
    <col min="11467" max="11469" width="17.42578125" style="1" customWidth="1"/>
    <col min="11470" max="11470" width="15.5703125" style="1" customWidth="1"/>
    <col min="11471" max="11471" width="16.5703125" style="1" customWidth="1"/>
    <col min="11472" max="11473" width="17.42578125" style="1" customWidth="1"/>
    <col min="11474" max="11508" width="12.140625" style="1" customWidth="1"/>
    <col min="11509" max="11699" width="9.140625" style="1"/>
    <col min="11700" max="11700" width="34.85546875" style="1" customWidth="1"/>
    <col min="11701" max="11701" width="23.140625" style="1" customWidth="1"/>
    <col min="11702" max="11702" width="6.28515625" style="1" customWidth="1"/>
    <col min="11703" max="11703" width="51" style="1" customWidth="1"/>
    <col min="11704" max="11704" width="16.5703125" style="1" customWidth="1"/>
    <col min="11705" max="11705" width="12.85546875" style="1" customWidth="1"/>
    <col min="11706" max="11706" width="15.5703125" style="1" customWidth="1"/>
    <col min="11707" max="11707" width="16.5703125" style="1" customWidth="1"/>
    <col min="11708" max="11708" width="17" style="1" customWidth="1"/>
    <col min="11709" max="11710" width="17.42578125" style="1" customWidth="1"/>
    <col min="11711" max="11712" width="16.5703125" style="1" customWidth="1"/>
    <col min="11713" max="11715" width="17.42578125" style="1" customWidth="1"/>
    <col min="11716" max="11717" width="16.5703125" style="1" customWidth="1"/>
    <col min="11718" max="11720" width="17.42578125" style="1" customWidth="1"/>
    <col min="11721" max="11722" width="16.5703125" style="1" customWidth="1"/>
    <col min="11723" max="11725" width="17.42578125" style="1" customWidth="1"/>
    <col min="11726" max="11726" width="15.5703125" style="1" customWidth="1"/>
    <col min="11727" max="11727" width="16.5703125" style="1" customWidth="1"/>
    <col min="11728" max="11729" width="17.42578125" style="1" customWidth="1"/>
    <col min="11730" max="11764" width="12.140625" style="1" customWidth="1"/>
    <col min="11765" max="11955" width="9.140625" style="1"/>
    <col min="11956" max="11956" width="34.85546875" style="1" customWidth="1"/>
    <col min="11957" max="11957" width="23.140625" style="1" customWidth="1"/>
    <col min="11958" max="11958" width="6.28515625" style="1" customWidth="1"/>
    <col min="11959" max="11959" width="51" style="1" customWidth="1"/>
    <col min="11960" max="11960" width="16.5703125" style="1" customWidth="1"/>
    <col min="11961" max="11961" width="12.85546875" style="1" customWidth="1"/>
    <col min="11962" max="11962" width="15.5703125" style="1" customWidth="1"/>
    <col min="11963" max="11963" width="16.5703125" style="1" customWidth="1"/>
    <col min="11964" max="11964" width="17" style="1" customWidth="1"/>
    <col min="11965" max="11966" width="17.42578125" style="1" customWidth="1"/>
    <col min="11967" max="11968" width="16.5703125" style="1" customWidth="1"/>
    <col min="11969" max="11971" width="17.42578125" style="1" customWidth="1"/>
    <col min="11972" max="11973" width="16.5703125" style="1" customWidth="1"/>
    <col min="11974" max="11976" width="17.42578125" style="1" customWidth="1"/>
    <col min="11977" max="11978" width="16.5703125" style="1" customWidth="1"/>
    <col min="11979" max="11981" width="17.42578125" style="1" customWidth="1"/>
    <col min="11982" max="11982" width="15.5703125" style="1" customWidth="1"/>
    <col min="11983" max="11983" width="16.5703125" style="1" customWidth="1"/>
    <col min="11984" max="11985" width="17.42578125" style="1" customWidth="1"/>
    <col min="11986" max="12020" width="12.140625" style="1" customWidth="1"/>
    <col min="12021" max="12211" width="9.140625" style="1"/>
    <col min="12212" max="12212" width="34.85546875" style="1" customWidth="1"/>
    <col min="12213" max="12213" width="23.140625" style="1" customWidth="1"/>
    <col min="12214" max="12214" width="6.28515625" style="1" customWidth="1"/>
    <col min="12215" max="12215" width="51" style="1" customWidth="1"/>
    <col min="12216" max="12216" width="16.5703125" style="1" customWidth="1"/>
    <col min="12217" max="12217" width="12.85546875" style="1" customWidth="1"/>
    <col min="12218" max="12218" width="15.5703125" style="1" customWidth="1"/>
    <col min="12219" max="12219" width="16.5703125" style="1" customWidth="1"/>
    <col min="12220" max="12220" width="17" style="1" customWidth="1"/>
    <col min="12221" max="12222" width="17.42578125" style="1" customWidth="1"/>
    <col min="12223" max="12224" width="16.5703125" style="1" customWidth="1"/>
    <col min="12225" max="12227" width="17.42578125" style="1" customWidth="1"/>
    <col min="12228" max="12229" width="16.5703125" style="1" customWidth="1"/>
    <col min="12230" max="12232" width="17.42578125" style="1" customWidth="1"/>
    <col min="12233" max="12234" width="16.5703125" style="1" customWidth="1"/>
    <col min="12235" max="12237" width="17.42578125" style="1" customWidth="1"/>
    <col min="12238" max="12238" width="15.5703125" style="1" customWidth="1"/>
    <col min="12239" max="12239" width="16.5703125" style="1" customWidth="1"/>
    <col min="12240" max="12241" width="17.42578125" style="1" customWidth="1"/>
    <col min="12242" max="12276" width="12.140625" style="1" customWidth="1"/>
    <col min="12277" max="12467" width="9.140625" style="1"/>
    <col min="12468" max="12468" width="34.85546875" style="1" customWidth="1"/>
    <col min="12469" max="12469" width="23.140625" style="1" customWidth="1"/>
    <col min="12470" max="12470" width="6.28515625" style="1" customWidth="1"/>
    <col min="12471" max="12471" width="51" style="1" customWidth="1"/>
    <col min="12472" max="12472" width="16.5703125" style="1" customWidth="1"/>
    <col min="12473" max="12473" width="12.85546875" style="1" customWidth="1"/>
    <col min="12474" max="12474" width="15.5703125" style="1" customWidth="1"/>
    <col min="12475" max="12475" width="16.5703125" style="1" customWidth="1"/>
    <col min="12476" max="12476" width="17" style="1" customWidth="1"/>
    <col min="12477" max="12478" width="17.42578125" style="1" customWidth="1"/>
    <col min="12479" max="12480" width="16.5703125" style="1" customWidth="1"/>
    <col min="12481" max="12483" width="17.42578125" style="1" customWidth="1"/>
    <col min="12484" max="12485" width="16.5703125" style="1" customWidth="1"/>
    <col min="12486" max="12488" width="17.42578125" style="1" customWidth="1"/>
    <col min="12489" max="12490" width="16.5703125" style="1" customWidth="1"/>
    <col min="12491" max="12493" width="17.42578125" style="1" customWidth="1"/>
    <col min="12494" max="12494" width="15.5703125" style="1" customWidth="1"/>
    <col min="12495" max="12495" width="16.5703125" style="1" customWidth="1"/>
    <col min="12496" max="12497" width="17.42578125" style="1" customWidth="1"/>
    <col min="12498" max="12532" width="12.140625" style="1" customWidth="1"/>
    <col min="12533" max="12723" width="9.140625" style="1"/>
    <col min="12724" max="12724" width="34.85546875" style="1" customWidth="1"/>
    <col min="12725" max="12725" width="23.140625" style="1" customWidth="1"/>
    <col min="12726" max="12726" width="6.28515625" style="1" customWidth="1"/>
    <col min="12727" max="12727" width="51" style="1" customWidth="1"/>
    <col min="12728" max="12728" width="16.5703125" style="1" customWidth="1"/>
    <col min="12729" max="12729" width="12.85546875" style="1" customWidth="1"/>
    <col min="12730" max="12730" width="15.5703125" style="1" customWidth="1"/>
    <col min="12731" max="12731" width="16.5703125" style="1" customWidth="1"/>
    <col min="12732" max="12732" width="17" style="1" customWidth="1"/>
    <col min="12733" max="12734" width="17.42578125" style="1" customWidth="1"/>
    <col min="12735" max="12736" width="16.5703125" style="1" customWidth="1"/>
    <col min="12737" max="12739" width="17.42578125" style="1" customWidth="1"/>
    <col min="12740" max="12741" width="16.5703125" style="1" customWidth="1"/>
    <col min="12742" max="12744" width="17.42578125" style="1" customWidth="1"/>
    <col min="12745" max="12746" width="16.5703125" style="1" customWidth="1"/>
    <col min="12747" max="12749" width="17.42578125" style="1" customWidth="1"/>
    <col min="12750" max="12750" width="15.5703125" style="1" customWidth="1"/>
    <col min="12751" max="12751" width="16.5703125" style="1" customWidth="1"/>
    <col min="12752" max="12753" width="17.42578125" style="1" customWidth="1"/>
    <col min="12754" max="12788" width="12.140625" style="1" customWidth="1"/>
    <col min="12789" max="12979" width="9.140625" style="1"/>
    <col min="12980" max="12980" width="34.85546875" style="1" customWidth="1"/>
    <col min="12981" max="12981" width="23.140625" style="1" customWidth="1"/>
    <col min="12982" max="12982" width="6.28515625" style="1" customWidth="1"/>
    <col min="12983" max="12983" width="51" style="1" customWidth="1"/>
    <col min="12984" max="12984" width="16.5703125" style="1" customWidth="1"/>
    <col min="12985" max="12985" width="12.85546875" style="1" customWidth="1"/>
    <col min="12986" max="12986" width="15.5703125" style="1" customWidth="1"/>
    <col min="12987" max="12987" width="16.5703125" style="1" customWidth="1"/>
    <col min="12988" max="12988" width="17" style="1" customWidth="1"/>
    <col min="12989" max="12990" width="17.42578125" style="1" customWidth="1"/>
    <col min="12991" max="12992" width="16.5703125" style="1" customWidth="1"/>
    <col min="12993" max="12995" width="17.42578125" style="1" customWidth="1"/>
    <col min="12996" max="12997" width="16.5703125" style="1" customWidth="1"/>
    <col min="12998" max="13000" width="17.42578125" style="1" customWidth="1"/>
    <col min="13001" max="13002" width="16.5703125" style="1" customWidth="1"/>
    <col min="13003" max="13005" width="17.42578125" style="1" customWidth="1"/>
    <col min="13006" max="13006" width="15.5703125" style="1" customWidth="1"/>
    <col min="13007" max="13007" width="16.5703125" style="1" customWidth="1"/>
    <col min="13008" max="13009" width="17.42578125" style="1" customWidth="1"/>
    <col min="13010" max="13044" width="12.140625" style="1" customWidth="1"/>
    <col min="13045" max="13235" width="9.140625" style="1"/>
    <col min="13236" max="13236" width="34.85546875" style="1" customWidth="1"/>
    <col min="13237" max="13237" width="23.140625" style="1" customWidth="1"/>
    <col min="13238" max="13238" width="6.28515625" style="1" customWidth="1"/>
    <col min="13239" max="13239" width="51" style="1" customWidth="1"/>
    <col min="13240" max="13240" width="16.5703125" style="1" customWidth="1"/>
    <col min="13241" max="13241" width="12.85546875" style="1" customWidth="1"/>
    <col min="13242" max="13242" width="15.5703125" style="1" customWidth="1"/>
    <col min="13243" max="13243" width="16.5703125" style="1" customWidth="1"/>
    <col min="13244" max="13244" width="17" style="1" customWidth="1"/>
    <col min="13245" max="13246" width="17.42578125" style="1" customWidth="1"/>
    <col min="13247" max="13248" width="16.5703125" style="1" customWidth="1"/>
    <col min="13249" max="13251" width="17.42578125" style="1" customWidth="1"/>
    <col min="13252" max="13253" width="16.5703125" style="1" customWidth="1"/>
    <col min="13254" max="13256" width="17.42578125" style="1" customWidth="1"/>
    <col min="13257" max="13258" width="16.5703125" style="1" customWidth="1"/>
    <col min="13259" max="13261" width="17.42578125" style="1" customWidth="1"/>
    <col min="13262" max="13262" width="15.5703125" style="1" customWidth="1"/>
    <col min="13263" max="13263" width="16.5703125" style="1" customWidth="1"/>
    <col min="13264" max="13265" width="17.42578125" style="1" customWidth="1"/>
    <col min="13266" max="13300" width="12.140625" style="1" customWidth="1"/>
    <col min="13301" max="13491" width="9.140625" style="1"/>
    <col min="13492" max="13492" width="34.85546875" style="1" customWidth="1"/>
    <col min="13493" max="13493" width="23.140625" style="1" customWidth="1"/>
    <col min="13494" max="13494" width="6.28515625" style="1" customWidth="1"/>
    <col min="13495" max="13495" width="51" style="1" customWidth="1"/>
    <col min="13496" max="13496" width="16.5703125" style="1" customWidth="1"/>
    <col min="13497" max="13497" width="12.85546875" style="1" customWidth="1"/>
    <col min="13498" max="13498" width="15.5703125" style="1" customWidth="1"/>
    <col min="13499" max="13499" width="16.5703125" style="1" customWidth="1"/>
    <col min="13500" max="13500" width="17" style="1" customWidth="1"/>
    <col min="13501" max="13502" width="17.42578125" style="1" customWidth="1"/>
    <col min="13503" max="13504" width="16.5703125" style="1" customWidth="1"/>
    <col min="13505" max="13507" width="17.42578125" style="1" customWidth="1"/>
    <col min="13508" max="13509" width="16.5703125" style="1" customWidth="1"/>
    <col min="13510" max="13512" width="17.42578125" style="1" customWidth="1"/>
    <col min="13513" max="13514" width="16.5703125" style="1" customWidth="1"/>
    <col min="13515" max="13517" width="17.42578125" style="1" customWidth="1"/>
    <col min="13518" max="13518" width="15.5703125" style="1" customWidth="1"/>
    <col min="13519" max="13519" width="16.5703125" style="1" customWidth="1"/>
    <col min="13520" max="13521" width="17.42578125" style="1" customWidth="1"/>
    <col min="13522" max="13556" width="12.140625" style="1" customWidth="1"/>
    <col min="13557" max="13747" width="9.140625" style="1"/>
    <col min="13748" max="13748" width="34.85546875" style="1" customWidth="1"/>
    <col min="13749" max="13749" width="23.140625" style="1" customWidth="1"/>
    <col min="13750" max="13750" width="6.28515625" style="1" customWidth="1"/>
    <col min="13751" max="13751" width="51" style="1" customWidth="1"/>
    <col min="13752" max="13752" width="16.5703125" style="1" customWidth="1"/>
    <col min="13753" max="13753" width="12.85546875" style="1" customWidth="1"/>
    <col min="13754" max="13754" width="15.5703125" style="1" customWidth="1"/>
    <col min="13755" max="13755" width="16.5703125" style="1" customWidth="1"/>
    <col min="13756" max="13756" width="17" style="1" customWidth="1"/>
    <col min="13757" max="13758" width="17.42578125" style="1" customWidth="1"/>
    <col min="13759" max="13760" width="16.5703125" style="1" customWidth="1"/>
    <col min="13761" max="13763" width="17.42578125" style="1" customWidth="1"/>
    <col min="13764" max="13765" width="16.5703125" style="1" customWidth="1"/>
    <col min="13766" max="13768" width="17.42578125" style="1" customWidth="1"/>
    <col min="13769" max="13770" width="16.5703125" style="1" customWidth="1"/>
    <col min="13771" max="13773" width="17.42578125" style="1" customWidth="1"/>
    <col min="13774" max="13774" width="15.5703125" style="1" customWidth="1"/>
    <col min="13775" max="13775" width="16.5703125" style="1" customWidth="1"/>
    <col min="13776" max="13777" width="17.42578125" style="1" customWidth="1"/>
    <col min="13778" max="13812" width="12.140625" style="1" customWidth="1"/>
    <col min="13813" max="14003" width="9.140625" style="1"/>
    <col min="14004" max="14004" width="34.85546875" style="1" customWidth="1"/>
    <col min="14005" max="14005" width="23.140625" style="1" customWidth="1"/>
    <col min="14006" max="14006" width="6.28515625" style="1" customWidth="1"/>
    <col min="14007" max="14007" width="51" style="1" customWidth="1"/>
    <col min="14008" max="14008" width="16.5703125" style="1" customWidth="1"/>
    <col min="14009" max="14009" width="12.85546875" style="1" customWidth="1"/>
    <col min="14010" max="14010" width="15.5703125" style="1" customWidth="1"/>
    <col min="14011" max="14011" width="16.5703125" style="1" customWidth="1"/>
    <col min="14012" max="14012" width="17" style="1" customWidth="1"/>
    <col min="14013" max="14014" width="17.42578125" style="1" customWidth="1"/>
    <col min="14015" max="14016" width="16.5703125" style="1" customWidth="1"/>
    <col min="14017" max="14019" width="17.42578125" style="1" customWidth="1"/>
    <col min="14020" max="14021" width="16.5703125" style="1" customWidth="1"/>
    <col min="14022" max="14024" width="17.42578125" style="1" customWidth="1"/>
    <col min="14025" max="14026" width="16.5703125" style="1" customWidth="1"/>
    <col min="14027" max="14029" width="17.42578125" style="1" customWidth="1"/>
    <col min="14030" max="14030" width="15.5703125" style="1" customWidth="1"/>
    <col min="14031" max="14031" width="16.5703125" style="1" customWidth="1"/>
    <col min="14032" max="14033" width="17.42578125" style="1" customWidth="1"/>
    <col min="14034" max="14068" width="12.140625" style="1" customWidth="1"/>
    <col min="14069" max="14259" width="9.140625" style="1"/>
    <col min="14260" max="14260" width="34.85546875" style="1" customWidth="1"/>
    <col min="14261" max="14261" width="23.140625" style="1" customWidth="1"/>
    <col min="14262" max="14262" width="6.28515625" style="1" customWidth="1"/>
    <col min="14263" max="14263" width="51" style="1" customWidth="1"/>
    <col min="14264" max="14264" width="16.5703125" style="1" customWidth="1"/>
    <col min="14265" max="14265" width="12.85546875" style="1" customWidth="1"/>
    <col min="14266" max="14266" width="15.5703125" style="1" customWidth="1"/>
    <col min="14267" max="14267" width="16.5703125" style="1" customWidth="1"/>
    <col min="14268" max="14268" width="17" style="1" customWidth="1"/>
    <col min="14269" max="14270" width="17.42578125" style="1" customWidth="1"/>
    <col min="14271" max="14272" width="16.5703125" style="1" customWidth="1"/>
    <col min="14273" max="14275" width="17.42578125" style="1" customWidth="1"/>
    <col min="14276" max="14277" width="16.5703125" style="1" customWidth="1"/>
    <col min="14278" max="14280" width="17.42578125" style="1" customWidth="1"/>
    <col min="14281" max="14282" width="16.5703125" style="1" customWidth="1"/>
    <col min="14283" max="14285" width="17.42578125" style="1" customWidth="1"/>
    <col min="14286" max="14286" width="15.5703125" style="1" customWidth="1"/>
    <col min="14287" max="14287" width="16.5703125" style="1" customWidth="1"/>
    <col min="14288" max="14289" width="17.42578125" style="1" customWidth="1"/>
    <col min="14290" max="14324" width="12.140625" style="1" customWidth="1"/>
    <col min="14325" max="14515" width="9.140625" style="1"/>
    <col min="14516" max="14516" width="34.85546875" style="1" customWidth="1"/>
    <col min="14517" max="14517" width="23.140625" style="1" customWidth="1"/>
    <col min="14518" max="14518" width="6.28515625" style="1" customWidth="1"/>
    <col min="14519" max="14519" width="51" style="1" customWidth="1"/>
    <col min="14520" max="14520" width="16.5703125" style="1" customWidth="1"/>
    <col min="14521" max="14521" width="12.85546875" style="1" customWidth="1"/>
    <col min="14522" max="14522" width="15.5703125" style="1" customWidth="1"/>
    <col min="14523" max="14523" width="16.5703125" style="1" customWidth="1"/>
    <col min="14524" max="14524" width="17" style="1" customWidth="1"/>
    <col min="14525" max="14526" width="17.42578125" style="1" customWidth="1"/>
    <col min="14527" max="14528" width="16.5703125" style="1" customWidth="1"/>
    <col min="14529" max="14531" width="17.42578125" style="1" customWidth="1"/>
    <col min="14532" max="14533" width="16.5703125" style="1" customWidth="1"/>
    <col min="14534" max="14536" width="17.42578125" style="1" customWidth="1"/>
    <col min="14537" max="14538" width="16.5703125" style="1" customWidth="1"/>
    <col min="14539" max="14541" width="17.42578125" style="1" customWidth="1"/>
    <col min="14542" max="14542" width="15.5703125" style="1" customWidth="1"/>
    <col min="14543" max="14543" width="16.5703125" style="1" customWidth="1"/>
    <col min="14544" max="14545" width="17.42578125" style="1" customWidth="1"/>
    <col min="14546" max="14580" width="12.140625" style="1" customWidth="1"/>
    <col min="14581" max="14771" width="9.140625" style="1"/>
    <col min="14772" max="14772" width="34.85546875" style="1" customWidth="1"/>
    <col min="14773" max="14773" width="23.140625" style="1" customWidth="1"/>
    <col min="14774" max="14774" width="6.28515625" style="1" customWidth="1"/>
    <col min="14775" max="14775" width="51" style="1" customWidth="1"/>
    <col min="14776" max="14776" width="16.5703125" style="1" customWidth="1"/>
    <col min="14777" max="14777" width="12.85546875" style="1" customWidth="1"/>
    <col min="14778" max="14778" width="15.5703125" style="1" customWidth="1"/>
    <col min="14779" max="14779" width="16.5703125" style="1" customWidth="1"/>
    <col min="14780" max="14780" width="17" style="1" customWidth="1"/>
    <col min="14781" max="14782" width="17.42578125" style="1" customWidth="1"/>
    <col min="14783" max="14784" width="16.5703125" style="1" customWidth="1"/>
    <col min="14785" max="14787" width="17.42578125" style="1" customWidth="1"/>
    <col min="14788" max="14789" width="16.5703125" style="1" customWidth="1"/>
    <col min="14790" max="14792" width="17.42578125" style="1" customWidth="1"/>
    <col min="14793" max="14794" width="16.5703125" style="1" customWidth="1"/>
    <col min="14795" max="14797" width="17.42578125" style="1" customWidth="1"/>
    <col min="14798" max="14798" width="15.5703125" style="1" customWidth="1"/>
    <col min="14799" max="14799" width="16.5703125" style="1" customWidth="1"/>
    <col min="14800" max="14801" width="17.42578125" style="1" customWidth="1"/>
    <col min="14802" max="14836" width="12.140625" style="1" customWidth="1"/>
    <col min="14837" max="15027" width="9.140625" style="1"/>
    <col min="15028" max="15028" width="34.85546875" style="1" customWidth="1"/>
    <col min="15029" max="15029" width="23.140625" style="1" customWidth="1"/>
    <col min="15030" max="15030" width="6.28515625" style="1" customWidth="1"/>
    <col min="15031" max="15031" width="51" style="1" customWidth="1"/>
    <col min="15032" max="15032" width="16.5703125" style="1" customWidth="1"/>
    <col min="15033" max="15033" width="12.85546875" style="1" customWidth="1"/>
    <col min="15034" max="15034" width="15.5703125" style="1" customWidth="1"/>
    <col min="15035" max="15035" width="16.5703125" style="1" customWidth="1"/>
    <col min="15036" max="15036" width="17" style="1" customWidth="1"/>
    <col min="15037" max="15038" width="17.42578125" style="1" customWidth="1"/>
    <col min="15039" max="15040" width="16.5703125" style="1" customWidth="1"/>
    <col min="15041" max="15043" width="17.42578125" style="1" customWidth="1"/>
    <col min="15044" max="15045" width="16.5703125" style="1" customWidth="1"/>
    <col min="15046" max="15048" width="17.42578125" style="1" customWidth="1"/>
    <col min="15049" max="15050" width="16.5703125" style="1" customWidth="1"/>
    <col min="15051" max="15053" width="17.42578125" style="1" customWidth="1"/>
    <col min="15054" max="15054" width="15.5703125" style="1" customWidth="1"/>
    <col min="15055" max="15055" width="16.5703125" style="1" customWidth="1"/>
    <col min="15056" max="15057" width="17.42578125" style="1" customWidth="1"/>
    <col min="15058" max="15092" width="12.140625" style="1" customWidth="1"/>
    <col min="15093" max="15283" width="9.140625" style="1"/>
    <col min="15284" max="15284" width="34.85546875" style="1" customWidth="1"/>
    <col min="15285" max="15285" width="23.140625" style="1" customWidth="1"/>
    <col min="15286" max="15286" width="6.28515625" style="1" customWidth="1"/>
    <col min="15287" max="15287" width="51" style="1" customWidth="1"/>
    <col min="15288" max="15288" width="16.5703125" style="1" customWidth="1"/>
    <col min="15289" max="15289" width="12.85546875" style="1" customWidth="1"/>
    <col min="15290" max="15290" width="15.5703125" style="1" customWidth="1"/>
    <col min="15291" max="15291" width="16.5703125" style="1" customWidth="1"/>
    <col min="15292" max="15292" width="17" style="1" customWidth="1"/>
    <col min="15293" max="15294" width="17.42578125" style="1" customWidth="1"/>
    <col min="15295" max="15296" width="16.5703125" style="1" customWidth="1"/>
    <col min="15297" max="15299" width="17.42578125" style="1" customWidth="1"/>
    <col min="15300" max="15301" width="16.5703125" style="1" customWidth="1"/>
    <col min="15302" max="15304" width="17.42578125" style="1" customWidth="1"/>
    <col min="15305" max="15306" width="16.5703125" style="1" customWidth="1"/>
    <col min="15307" max="15309" width="17.42578125" style="1" customWidth="1"/>
    <col min="15310" max="15310" width="15.5703125" style="1" customWidth="1"/>
    <col min="15311" max="15311" width="16.5703125" style="1" customWidth="1"/>
    <col min="15312" max="15313" width="17.42578125" style="1" customWidth="1"/>
    <col min="15314" max="15348" width="12.140625" style="1" customWidth="1"/>
    <col min="15349" max="15539" width="9.140625" style="1"/>
    <col min="15540" max="15540" width="34.85546875" style="1" customWidth="1"/>
    <col min="15541" max="15541" width="23.140625" style="1" customWidth="1"/>
    <col min="15542" max="15542" width="6.28515625" style="1" customWidth="1"/>
    <col min="15543" max="15543" width="51" style="1" customWidth="1"/>
    <col min="15544" max="15544" width="16.5703125" style="1" customWidth="1"/>
    <col min="15545" max="15545" width="12.85546875" style="1" customWidth="1"/>
    <col min="15546" max="15546" width="15.5703125" style="1" customWidth="1"/>
    <col min="15547" max="15547" width="16.5703125" style="1" customWidth="1"/>
    <col min="15548" max="15548" width="17" style="1" customWidth="1"/>
    <col min="15549" max="15550" width="17.42578125" style="1" customWidth="1"/>
    <col min="15551" max="15552" width="16.5703125" style="1" customWidth="1"/>
    <col min="15553" max="15555" width="17.42578125" style="1" customWidth="1"/>
    <col min="15556" max="15557" width="16.5703125" style="1" customWidth="1"/>
    <col min="15558" max="15560" width="17.42578125" style="1" customWidth="1"/>
    <col min="15561" max="15562" width="16.5703125" style="1" customWidth="1"/>
    <col min="15563" max="15565" width="17.42578125" style="1" customWidth="1"/>
    <col min="15566" max="15566" width="15.5703125" style="1" customWidth="1"/>
    <col min="15567" max="15567" width="16.5703125" style="1" customWidth="1"/>
    <col min="15568" max="15569" width="17.42578125" style="1" customWidth="1"/>
    <col min="15570" max="15604" width="12.140625" style="1" customWidth="1"/>
    <col min="15605" max="15795" width="9.140625" style="1"/>
    <col min="15796" max="15796" width="34.85546875" style="1" customWidth="1"/>
    <col min="15797" max="15797" width="23.140625" style="1" customWidth="1"/>
    <col min="15798" max="15798" width="6.28515625" style="1" customWidth="1"/>
    <col min="15799" max="15799" width="51" style="1" customWidth="1"/>
    <col min="15800" max="15800" width="16.5703125" style="1" customWidth="1"/>
    <col min="15801" max="15801" width="12.85546875" style="1" customWidth="1"/>
    <col min="15802" max="15802" width="15.5703125" style="1" customWidth="1"/>
    <col min="15803" max="15803" width="16.5703125" style="1" customWidth="1"/>
    <col min="15804" max="15804" width="17" style="1" customWidth="1"/>
    <col min="15805" max="15806" width="17.42578125" style="1" customWidth="1"/>
    <col min="15807" max="15808" width="16.5703125" style="1" customWidth="1"/>
    <col min="15809" max="15811" width="17.42578125" style="1" customWidth="1"/>
    <col min="15812" max="15813" width="16.5703125" style="1" customWidth="1"/>
    <col min="15814" max="15816" width="17.42578125" style="1" customWidth="1"/>
    <col min="15817" max="15818" width="16.5703125" style="1" customWidth="1"/>
    <col min="15819" max="15821" width="17.42578125" style="1" customWidth="1"/>
    <col min="15822" max="15822" width="15.5703125" style="1" customWidth="1"/>
    <col min="15823" max="15823" width="16.5703125" style="1" customWidth="1"/>
    <col min="15824" max="15825" width="17.42578125" style="1" customWidth="1"/>
    <col min="15826" max="15860" width="12.140625" style="1" customWidth="1"/>
    <col min="15861" max="16384" width="9.140625" style="1"/>
  </cols>
  <sheetData>
    <row r="1" spans="1:11">
      <c r="A1" s="1" t="s">
        <v>402</v>
      </c>
      <c r="E1" s="1" t="s">
        <v>691</v>
      </c>
      <c r="H1" s="1"/>
      <c r="I1" s="1"/>
      <c r="J1" s="82"/>
      <c r="K1" s="82"/>
    </row>
    <row r="2" spans="1:11">
      <c r="A2" s="1" t="s">
        <v>316</v>
      </c>
      <c r="E2" s="1" t="s">
        <v>1263</v>
      </c>
      <c r="H2" s="1"/>
      <c r="I2" s="1"/>
      <c r="J2" s="82"/>
      <c r="K2" s="292"/>
    </row>
    <row r="3" spans="1:11">
      <c r="A3" s="1" t="s">
        <v>404</v>
      </c>
      <c r="H3" s="1"/>
      <c r="I3" s="1"/>
      <c r="J3" s="82"/>
      <c r="K3" s="292"/>
    </row>
    <row r="4" spans="1:11" ht="15" customHeight="1">
      <c r="A4" s="82"/>
      <c r="B4" s="774"/>
      <c r="C4" s="82"/>
      <c r="D4" s="82"/>
      <c r="E4" s="82"/>
      <c r="F4" s="82"/>
      <c r="G4" s="82"/>
      <c r="H4" s="1"/>
      <c r="I4" s="1"/>
      <c r="J4" s="82"/>
      <c r="K4" s="292"/>
    </row>
    <row r="5" spans="1:11" ht="15" customHeight="1">
      <c r="A5" s="783" t="s">
        <v>213</v>
      </c>
      <c r="B5" s="783"/>
      <c r="C5" s="783"/>
      <c r="D5" s="783"/>
      <c r="E5" s="783"/>
      <c r="F5" s="783"/>
      <c r="G5" s="783"/>
      <c r="H5" s="783"/>
      <c r="I5" s="1"/>
      <c r="J5" s="82"/>
      <c r="K5" s="292"/>
    </row>
    <row r="6" spans="1:11" ht="15" customHeight="1">
      <c r="A6" s="783" t="s">
        <v>263</v>
      </c>
      <c r="B6" s="783"/>
      <c r="C6" s="783"/>
      <c r="D6" s="783"/>
      <c r="E6" s="783"/>
      <c r="F6" s="783"/>
      <c r="G6" s="783"/>
      <c r="H6" s="783"/>
      <c r="I6" s="1"/>
      <c r="J6" s="82"/>
      <c r="K6" s="292"/>
    </row>
    <row r="7" spans="1:11" ht="15" customHeight="1">
      <c r="A7" s="784" t="s">
        <v>418</v>
      </c>
      <c r="B7" s="784"/>
      <c r="C7" s="784"/>
      <c r="D7" s="784"/>
      <c r="E7" s="784"/>
      <c r="F7" s="784"/>
      <c r="G7" s="784"/>
      <c r="H7" s="784"/>
      <c r="I7" s="1"/>
      <c r="J7" s="82"/>
      <c r="K7" s="292"/>
    </row>
    <row r="8" spans="1:11" ht="31.5" customHeight="1">
      <c r="A8" s="785" t="s">
        <v>0</v>
      </c>
      <c r="B8" s="788" t="s">
        <v>1</v>
      </c>
      <c r="C8" s="791" t="s">
        <v>216</v>
      </c>
      <c r="D8" s="792"/>
      <c r="E8" s="785" t="s">
        <v>214</v>
      </c>
      <c r="F8" s="785" t="s">
        <v>706</v>
      </c>
      <c r="G8" s="785" t="s">
        <v>707</v>
      </c>
      <c r="H8" s="785" t="s">
        <v>708</v>
      </c>
      <c r="I8" s="791" t="s">
        <v>215</v>
      </c>
      <c r="J8" s="792"/>
      <c r="K8" s="293"/>
    </row>
    <row r="9" spans="1:11" ht="15" customHeight="1">
      <c r="A9" s="786"/>
      <c r="B9" s="789"/>
      <c r="C9" s="793"/>
      <c r="D9" s="794"/>
      <c r="E9" s="786"/>
      <c r="F9" s="786"/>
      <c r="G9" s="786"/>
      <c r="H9" s="786"/>
      <c r="I9" s="798"/>
      <c r="J9" s="799"/>
      <c r="K9" s="293"/>
    </row>
    <row r="10" spans="1:11" ht="55.5" customHeight="1">
      <c r="A10" s="787"/>
      <c r="B10" s="790"/>
      <c r="C10" s="2" t="s">
        <v>703</v>
      </c>
      <c r="D10" s="578" t="s">
        <v>3</v>
      </c>
      <c r="E10" s="787"/>
      <c r="F10" s="795"/>
      <c r="G10" s="787"/>
      <c r="H10" s="787"/>
      <c r="I10" s="793"/>
      <c r="J10" s="794"/>
      <c r="K10" s="293"/>
    </row>
    <row r="11" spans="1:11">
      <c r="A11" s="3" t="s">
        <v>696</v>
      </c>
      <c r="B11" s="775" t="s">
        <v>697</v>
      </c>
      <c r="C11" s="3"/>
      <c r="D11" s="3" t="s">
        <v>701</v>
      </c>
      <c r="E11" s="3" t="s">
        <v>698</v>
      </c>
      <c r="F11" s="800" t="s">
        <v>699</v>
      </c>
      <c r="G11" s="801"/>
      <c r="H11" s="802"/>
      <c r="I11" s="576" t="s">
        <v>700</v>
      </c>
      <c r="J11" s="577"/>
      <c r="K11" s="294"/>
    </row>
    <row r="12" spans="1:11" ht="27" customHeight="1">
      <c r="A12" s="7"/>
      <c r="B12" s="551"/>
      <c r="C12" s="14" t="s">
        <v>6</v>
      </c>
      <c r="D12" s="15" t="s">
        <v>28</v>
      </c>
      <c r="E12" s="7"/>
      <c r="F12" s="92"/>
      <c r="G12" s="92"/>
      <c r="H12" s="92"/>
      <c r="I12" s="553"/>
      <c r="J12" s="561"/>
      <c r="K12" s="283"/>
    </row>
    <row r="13" spans="1:11" ht="36.75" customHeight="1">
      <c r="A13" s="95" t="s">
        <v>419</v>
      </c>
      <c r="B13" s="551"/>
      <c r="C13" s="14" t="s">
        <v>267</v>
      </c>
      <c r="D13" s="15"/>
      <c r="E13" s="7"/>
      <c r="F13" s="92"/>
      <c r="G13" s="92"/>
      <c r="H13" s="92"/>
      <c r="I13" s="93"/>
      <c r="J13" s="94"/>
      <c r="K13" s="282" t="s">
        <v>1053</v>
      </c>
    </row>
    <row r="14" spans="1:11" ht="36">
      <c r="A14" s="544" t="s">
        <v>413</v>
      </c>
      <c r="B14" s="544" t="s">
        <v>420</v>
      </c>
      <c r="C14" s="49"/>
      <c r="D14" s="11" t="s">
        <v>264</v>
      </c>
      <c r="E14" s="11"/>
      <c r="F14" s="96">
        <f>F41+F68</f>
        <v>52634</v>
      </c>
      <c r="G14" s="96">
        <f>G41+G68</f>
        <v>54774</v>
      </c>
      <c r="H14" s="96">
        <f>H41+H68</f>
        <v>54774</v>
      </c>
      <c r="I14" s="796" t="s">
        <v>966</v>
      </c>
      <c r="J14" s="797"/>
      <c r="K14" s="595"/>
    </row>
    <row r="15" spans="1:11" ht="36">
      <c r="A15" s="544" t="s">
        <v>405</v>
      </c>
      <c r="B15" s="544" t="s">
        <v>423</v>
      </c>
      <c r="C15" s="49"/>
      <c r="D15" s="11" t="s">
        <v>264</v>
      </c>
      <c r="E15" s="11"/>
      <c r="F15" s="96">
        <f t="shared" ref="F15:H27" si="0">F42+F69</f>
        <v>46315</v>
      </c>
      <c r="G15" s="96">
        <f t="shared" si="0"/>
        <v>48193</v>
      </c>
      <c r="H15" s="96">
        <f t="shared" si="0"/>
        <v>48193</v>
      </c>
      <c r="I15" s="796" t="s">
        <v>968</v>
      </c>
      <c r="J15" s="797"/>
      <c r="K15" s="595"/>
    </row>
    <row r="16" spans="1:11" ht="48">
      <c r="A16" s="544" t="s">
        <v>885</v>
      </c>
      <c r="B16" s="544" t="s">
        <v>420</v>
      </c>
      <c r="C16" s="49"/>
      <c r="D16" s="11" t="s">
        <v>264</v>
      </c>
      <c r="E16" s="11"/>
      <c r="F16" s="96">
        <f t="shared" si="0"/>
        <v>64842</v>
      </c>
      <c r="G16" s="96">
        <f t="shared" si="0"/>
        <v>67470</v>
      </c>
      <c r="H16" s="96">
        <f t="shared" si="0"/>
        <v>67470</v>
      </c>
      <c r="I16" s="796" t="s">
        <v>966</v>
      </c>
      <c r="J16" s="797"/>
      <c r="K16" s="595"/>
    </row>
    <row r="17" spans="1:11" ht="48">
      <c r="A17" s="544" t="s">
        <v>406</v>
      </c>
      <c r="B17" s="544" t="s">
        <v>423</v>
      </c>
      <c r="C17" s="49"/>
      <c r="D17" s="11" t="s">
        <v>264</v>
      </c>
      <c r="E17" s="11"/>
      <c r="F17" s="96">
        <f t="shared" si="0"/>
        <v>46315</v>
      </c>
      <c r="G17" s="96">
        <f t="shared" si="0"/>
        <v>48193</v>
      </c>
      <c r="H17" s="96">
        <f t="shared" si="0"/>
        <v>48193</v>
      </c>
      <c r="I17" s="796" t="s">
        <v>968</v>
      </c>
      <c r="J17" s="797"/>
      <c r="K17" s="595"/>
    </row>
    <row r="18" spans="1:11" ht="48">
      <c r="A18" s="544" t="s">
        <v>407</v>
      </c>
      <c r="B18" s="544" t="s">
        <v>423</v>
      </c>
      <c r="C18" s="49"/>
      <c r="D18" s="11" t="s">
        <v>264</v>
      </c>
      <c r="E18" s="11"/>
      <c r="F18" s="96">
        <f t="shared" si="0"/>
        <v>46315</v>
      </c>
      <c r="G18" s="96">
        <f t="shared" si="0"/>
        <v>48193</v>
      </c>
      <c r="H18" s="96">
        <f t="shared" si="0"/>
        <v>48193</v>
      </c>
      <c r="I18" s="796" t="s">
        <v>968</v>
      </c>
      <c r="J18" s="797"/>
      <c r="K18" s="595"/>
    </row>
    <row r="19" spans="1:11" ht="48">
      <c r="A19" s="85" t="s">
        <v>408</v>
      </c>
      <c r="B19" s="544" t="s">
        <v>422</v>
      </c>
      <c r="C19" s="49"/>
      <c r="D19" s="11" t="s">
        <v>264</v>
      </c>
      <c r="E19" s="11"/>
      <c r="F19" s="96">
        <f t="shared" si="0"/>
        <v>68744</v>
      </c>
      <c r="G19" s="96">
        <f t="shared" si="0"/>
        <v>72052</v>
      </c>
      <c r="H19" s="96">
        <f t="shared" si="0"/>
        <v>72052</v>
      </c>
      <c r="I19" s="796" t="s">
        <v>967</v>
      </c>
      <c r="J19" s="797"/>
      <c r="K19" s="595"/>
    </row>
    <row r="20" spans="1:11" ht="96">
      <c r="A20" s="97" t="s">
        <v>409</v>
      </c>
      <c r="B20" s="544" t="s">
        <v>422</v>
      </c>
      <c r="C20" s="49"/>
      <c r="D20" s="11" t="s">
        <v>264</v>
      </c>
      <c r="E20" s="11"/>
      <c r="F20" s="96">
        <f t="shared" si="0"/>
        <v>116868</v>
      </c>
      <c r="G20" s="96">
        <f t="shared" si="0"/>
        <v>121639</v>
      </c>
      <c r="H20" s="96">
        <f t="shared" si="0"/>
        <v>121639</v>
      </c>
      <c r="I20" s="796" t="s">
        <v>967</v>
      </c>
      <c r="J20" s="797"/>
      <c r="K20" s="595"/>
    </row>
    <row r="21" spans="1:11" ht="96">
      <c r="A21" s="97" t="s">
        <v>414</v>
      </c>
      <c r="B21" s="544" t="s">
        <v>421</v>
      </c>
      <c r="C21" s="49"/>
      <c r="D21" s="11" t="s">
        <v>264</v>
      </c>
      <c r="E21" s="11"/>
      <c r="F21" s="96">
        <f t="shared" si="0"/>
        <v>255578</v>
      </c>
      <c r="G21" s="96">
        <f t="shared" si="0"/>
        <v>266039</v>
      </c>
      <c r="H21" s="96">
        <f t="shared" si="0"/>
        <v>266039</v>
      </c>
      <c r="I21" s="796" t="s">
        <v>965</v>
      </c>
      <c r="J21" s="797"/>
      <c r="K21" s="595"/>
    </row>
    <row r="22" spans="1:11" ht="96">
      <c r="A22" s="97" t="s">
        <v>410</v>
      </c>
      <c r="B22" s="544" t="s">
        <v>422</v>
      </c>
      <c r="C22" s="49"/>
      <c r="D22" s="11" t="s">
        <v>264</v>
      </c>
      <c r="E22" s="11"/>
      <c r="F22" s="96">
        <f t="shared" si="0"/>
        <v>223381</v>
      </c>
      <c r="G22" s="96">
        <f t="shared" si="0"/>
        <v>232513</v>
      </c>
      <c r="H22" s="96">
        <f t="shared" si="0"/>
        <v>232513</v>
      </c>
      <c r="I22" s="796" t="s">
        <v>967</v>
      </c>
      <c r="J22" s="797"/>
      <c r="K22" s="595"/>
    </row>
    <row r="23" spans="1:11" ht="24">
      <c r="A23" s="85" t="s">
        <v>415</v>
      </c>
      <c r="B23" s="544" t="s">
        <v>420</v>
      </c>
      <c r="C23" s="49"/>
      <c r="D23" s="11" t="s">
        <v>264</v>
      </c>
      <c r="E23" s="11"/>
      <c r="F23" s="96">
        <f t="shared" si="0"/>
        <v>70384</v>
      </c>
      <c r="G23" s="96">
        <f t="shared" si="0"/>
        <v>73251</v>
      </c>
      <c r="H23" s="96">
        <f t="shared" si="0"/>
        <v>73251</v>
      </c>
      <c r="I23" s="796" t="s">
        <v>966</v>
      </c>
      <c r="J23" s="797"/>
      <c r="K23" s="595"/>
    </row>
    <row r="24" spans="1:11" ht="24">
      <c r="A24" s="544" t="s">
        <v>411</v>
      </c>
      <c r="B24" s="544" t="s">
        <v>423</v>
      </c>
      <c r="C24" s="49"/>
      <c r="D24" s="11" t="s">
        <v>264</v>
      </c>
      <c r="E24" s="11"/>
      <c r="F24" s="96">
        <f t="shared" si="0"/>
        <v>61788</v>
      </c>
      <c r="G24" s="96">
        <f t="shared" si="0"/>
        <v>64299</v>
      </c>
      <c r="H24" s="96">
        <f t="shared" si="0"/>
        <v>64299</v>
      </c>
      <c r="I24" s="796" t="s">
        <v>968</v>
      </c>
      <c r="J24" s="797"/>
      <c r="K24" s="595"/>
    </row>
    <row r="25" spans="1:11" ht="24">
      <c r="A25" s="85" t="s">
        <v>416</v>
      </c>
      <c r="B25" s="544" t="s">
        <v>420</v>
      </c>
      <c r="C25" s="49"/>
      <c r="D25" s="11" t="s">
        <v>264</v>
      </c>
      <c r="E25" s="11"/>
      <c r="F25" s="96">
        <f t="shared" si="0"/>
        <v>60529</v>
      </c>
      <c r="G25" s="96">
        <f t="shared" si="0"/>
        <v>62990</v>
      </c>
      <c r="H25" s="96">
        <f t="shared" si="0"/>
        <v>62990</v>
      </c>
      <c r="I25" s="796" t="s">
        <v>966</v>
      </c>
      <c r="J25" s="797"/>
      <c r="K25" s="595"/>
    </row>
    <row r="26" spans="1:11" ht="24">
      <c r="A26" s="544" t="s">
        <v>412</v>
      </c>
      <c r="B26" s="544" t="s">
        <v>423</v>
      </c>
      <c r="C26" s="49"/>
      <c r="D26" s="11" t="s">
        <v>264</v>
      </c>
      <c r="E26" s="11"/>
      <c r="F26" s="96">
        <f t="shared" si="0"/>
        <v>53263</v>
      </c>
      <c r="G26" s="96">
        <f t="shared" si="0"/>
        <v>55421</v>
      </c>
      <c r="H26" s="96">
        <f t="shared" si="0"/>
        <v>55421</v>
      </c>
      <c r="I26" s="796" t="s">
        <v>968</v>
      </c>
      <c r="J26" s="797"/>
      <c r="K26" s="595"/>
    </row>
    <row r="27" spans="1:11">
      <c r="A27" s="571"/>
      <c r="B27" s="544"/>
      <c r="C27" s="49"/>
      <c r="D27" s="11"/>
      <c r="E27" s="11"/>
      <c r="F27" s="96">
        <f t="shared" si="0"/>
        <v>0</v>
      </c>
      <c r="G27" s="96">
        <f t="shared" si="0"/>
        <v>0</v>
      </c>
      <c r="H27" s="96">
        <f t="shared" si="0"/>
        <v>0</v>
      </c>
      <c r="I27" s="796"/>
      <c r="J27" s="797"/>
      <c r="K27" s="595"/>
    </row>
    <row r="28" spans="1:11" ht="27" customHeight="1">
      <c r="A28" s="95" t="s">
        <v>424</v>
      </c>
      <c r="B28" s="551"/>
      <c r="C28" s="14" t="s">
        <v>702</v>
      </c>
      <c r="D28" s="15"/>
      <c r="E28" s="7"/>
      <c r="F28" s="92"/>
      <c r="G28" s="92"/>
      <c r="H28" s="92"/>
      <c r="I28" s="553"/>
      <c r="J28" s="561"/>
      <c r="K28" s="282" t="s">
        <v>1054</v>
      </c>
    </row>
    <row r="29" spans="1:11" ht="24">
      <c r="A29" s="11" t="s">
        <v>1040</v>
      </c>
      <c r="B29" s="544" t="s">
        <v>425</v>
      </c>
      <c r="C29" s="49"/>
      <c r="D29" s="11" t="s">
        <v>264</v>
      </c>
      <c r="E29" s="11"/>
      <c r="F29" s="96">
        <f t="shared" ref="F29:H38" si="1">F56+F83</f>
        <v>17853.66</v>
      </c>
      <c r="G29" s="96">
        <f t="shared" si="1"/>
        <v>17853.66</v>
      </c>
      <c r="H29" s="96">
        <f t="shared" si="1"/>
        <v>17853.66</v>
      </c>
      <c r="I29" s="571"/>
      <c r="J29" s="572"/>
      <c r="K29" s="282"/>
    </row>
    <row r="30" spans="1:11" ht="36">
      <c r="A30" s="11" t="s">
        <v>1041</v>
      </c>
      <c r="B30" s="544" t="s">
        <v>426</v>
      </c>
      <c r="C30" s="49"/>
      <c r="D30" s="11" t="s">
        <v>264</v>
      </c>
      <c r="E30" s="11"/>
      <c r="F30" s="96">
        <f t="shared" si="1"/>
        <v>17853.66</v>
      </c>
      <c r="G30" s="96">
        <f t="shared" si="1"/>
        <v>17853.66</v>
      </c>
      <c r="H30" s="96">
        <f t="shared" si="1"/>
        <v>17853.66</v>
      </c>
      <c r="I30" s="571"/>
      <c r="J30" s="572"/>
      <c r="K30" s="282"/>
    </row>
    <row r="31" spans="1:11" ht="30" customHeight="1">
      <c r="A31" s="11" t="s">
        <v>1042</v>
      </c>
      <c r="B31" s="544" t="s">
        <v>427</v>
      </c>
      <c r="C31" s="49"/>
      <c r="D31" s="11" t="s">
        <v>264</v>
      </c>
      <c r="E31" s="11"/>
      <c r="F31" s="96">
        <f t="shared" si="1"/>
        <v>17853.66</v>
      </c>
      <c r="G31" s="96">
        <f t="shared" si="1"/>
        <v>17853.66</v>
      </c>
      <c r="H31" s="96">
        <f t="shared" si="1"/>
        <v>17853.66</v>
      </c>
      <c r="I31" s="571"/>
      <c r="J31" s="572"/>
      <c r="K31" s="282"/>
    </row>
    <row r="32" spans="1:11" ht="36">
      <c r="A32" s="11" t="s">
        <v>1045</v>
      </c>
      <c r="B32" s="544" t="s">
        <v>428</v>
      </c>
      <c r="C32" s="49"/>
      <c r="D32" s="11" t="s">
        <v>264</v>
      </c>
      <c r="E32" s="11"/>
      <c r="F32" s="96">
        <f t="shared" si="1"/>
        <v>10890.73</v>
      </c>
      <c r="G32" s="96">
        <f t="shared" si="1"/>
        <v>10890.73</v>
      </c>
      <c r="H32" s="96">
        <f t="shared" si="1"/>
        <v>10890.73</v>
      </c>
      <c r="I32" s="571"/>
      <c r="J32" s="572"/>
      <c r="K32" s="282"/>
    </row>
    <row r="33" spans="1:11" ht="36">
      <c r="A33" s="11" t="s">
        <v>1046</v>
      </c>
      <c r="B33" s="544" t="s">
        <v>429</v>
      </c>
      <c r="C33" s="49"/>
      <c r="D33" s="11" t="s">
        <v>264</v>
      </c>
      <c r="E33" s="11"/>
      <c r="F33" s="96">
        <f t="shared" si="1"/>
        <v>3927.8</v>
      </c>
      <c r="G33" s="96">
        <f t="shared" si="1"/>
        <v>3927.8</v>
      </c>
      <c r="H33" s="96">
        <f t="shared" si="1"/>
        <v>3927.8</v>
      </c>
      <c r="I33" s="571"/>
      <c r="J33" s="572"/>
      <c r="K33" s="282"/>
    </row>
    <row r="34" spans="1:11" ht="36">
      <c r="A34" s="97" t="s">
        <v>1047</v>
      </c>
      <c r="B34" s="544" t="s">
        <v>430</v>
      </c>
      <c r="C34" s="49"/>
      <c r="D34" s="11" t="s">
        <v>264</v>
      </c>
      <c r="E34" s="11"/>
      <c r="F34" s="96">
        <f t="shared" si="1"/>
        <v>21370.45</v>
      </c>
      <c r="G34" s="96">
        <f t="shared" si="1"/>
        <v>21370.45</v>
      </c>
      <c r="H34" s="96">
        <f t="shared" si="1"/>
        <v>21370.45</v>
      </c>
      <c r="I34" s="571"/>
      <c r="J34" s="572"/>
      <c r="K34" s="282"/>
    </row>
    <row r="35" spans="1:11" ht="36">
      <c r="A35" s="97" t="s">
        <v>1048</v>
      </c>
      <c r="B35" s="544" t="s">
        <v>431</v>
      </c>
      <c r="C35" s="49"/>
      <c r="D35" s="11" t="s">
        <v>264</v>
      </c>
      <c r="E35" s="11"/>
      <c r="F35" s="96">
        <f t="shared" si="1"/>
        <v>21370.45</v>
      </c>
      <c r="G35" s="96">
        <f t="shared" si="1"/>
        <v>21370.45</v>
      </c>
      <c r="H35" s="96">
        <f t="shared" si="1"/>
        <v>21370.45</v>
      </c>
      <c r="I35" s="571"/>
      <c r="J35" s="572"/>
      <c r="K35" s="282"/>
    </row>
    <row r="36" spans="1:11" ht="24">
      <c r="A36" s="97" t="s">
        <v>1049</v>
      </c>
      <c r="B36" s="544" t="s">
        <v>432</v>
      </c>
      <c r="C36" s="49"/>
      <c r="D36" s="11" t="s">
        <v>264</v>
      </c>
      <c r="E36" s="11"/>
      <c r="F36" s="96">
        <f t="shared" si="1"/>
        <v>21370.45</v>
      </c>
      <c r="G36" s="96">
        <f t="shared" si="1"/>
        <v>21370.45</v>
      </c>
      <c r="H36" s="96">
        <f t="shared" si="1"/>
        <v>21370.45</v>
      </c>
      <c r="I36" s="571"/>
      <c r="J36" s="572"/>
      <c r="K36" s="282"/>
    </row>
    <row r="37" spans="1:11" ht="36">
      <c r="A37" s="97" t="s">
        <v>1050</v>
      </c>
      <c r="B37" s="544" t="s">
        <v>433</v>
      </c>
      <c r="C37" s="49"/>
      <c r="D37" s="11" t="s">
        <v>264</v>
      </c>
      <c r="E37" s="11"/>
      <c r="F37" s="96">
        <f t="shared" si="1"/>
        <v>14318.2</v>
      </c>
      <c r="G37" s="96">
        <f t="shared" si="1"/>
        <v>14318.2</v>
      </c>
      <c r="H37" s="96">
        <f t="shared" si="1"/>
        <v>14318.2</v>
      </c>
      <c r="I37" s="571"/>
      <c r="J37" s="572"/>
      <c r="K37" s="282"/>
    </row>
    <row r="38" spans="1:11" ht="36">
      <c r="A38" s="97" t="s">
        <v>1051</v>
      </c>
      <c r="B38" s="544" t="s">
        <v>434</v>
      </c>
      <c r="C38" s="49"/>
      <c r="D38" s="11" t="s">
        <v>264</v>
      </c>
      <c r="E38" s="11"/>
      <c r="F38" s="96">
        <f t="shared" si="1"/>
        <v>7265.95</v>
      </c>
      <c r="G38" s="96">
        <f t="shared" si="1"/>
        <v>7265.95</v>
      </c>
      <c r="H38" s="96">
        <f t="shared" si="1"/>
        <v>7265.95</v>
      </c>
      <c r="I38" s="571"/>
      <c r="J38" s="572"/>
      <c r="K38" s="282"/>
    </row>
    <row r="39" spans="1:11" ht="27.75" customHeight="1">
      <c r="A39" s="7"/>
      <c r="B39" s="551"/>
      <c r="C39" s="14" t="s">
        <v>7</v>
      </c>
      <c r="D39" s="15" t="s">
        <v>266</v>
      </c>
      <c r="E39" s="7"/>
      <c r="F39" s="92"/>
      <c r="G39" s="92"/>
      <c r="H39" s="92"/>
      <c r="I39" s="98"/>
      <c r="J39" s="99"/>
      <c r="K39" s="284"/>
    </row>
    <row r="40" spans="1:11" ht="108" customHeight="1">
      <c r="A40" s="95" t="s">
        <v>419</v>
      </c>
      <c r="B40" s="551"/>
      <c r="C40" s="6"/>
      <c r="D40" s="51" t="s">
        <v>218</v>
      </c>
      <c r="E40" s="7"/>
      <c r="F40" s="92"/>
      <c r="G40" s="92"/>
      <c r="H40" s="92"/>
      <c r="I40" s="98"/>
      <c r="J40" s="99"/>
      <c r="K40" s="284"/>
    </row>
    <row r="41" spans="1:11" ht="54" customHeight="1">
      <c r="A41" s="544" t="s">
        <v>413</v>
      </c>
      <c r="B41" s="544" t="s">
        <v>420</v>
      </c>
      <c r="C41" s="49"/>
      <c r="D41" s="11" t="s">
        <v>435</v>
      </c>
      <c r="E41" s="594">
        <v>4</v>
      </c>
      <c r="F41" s="101">
        <v>50120</v>
      </c>
      <c r="G41" s="101">
        <v>52182</v>
      </c>
      <c r="H41" s="101">
        <v>52182</v>
      </c>
      <c r="I41" s="803" t="s">
        <v>692</v>
      </c>
      <c r="J41" s="804"/>
      <c r="K41" s="283"/>
    </row>
    <row r="42" spans="1:11" ht="48.75" customHeight="1">
      <c r="A42" s="544" t="s">
        <v>405</v>
      </c>
      <c r="B42" s="544" t="s">
        <v>423</v>
      </c>
      <c r="C42" s="49"/>
      <c r="D42" s="11" t="s">
        <v>435</v>
      </c>
      <c r="E42" s="594">
        <v>3</v>
      </c>
      <c r="F42" s="101">
        <v>43582</v>
      </c>
      <c r="G42" s="101">
        <v>45376</v>
      </c>
      <c r="H42" s="101">
        <v>45376</v>
      </c>
      <c r="I42" s="803" t="s">
        <v>692</v>
      </c>
      <c r="J42" s="804"/>
      <c r="K42" s="283"/>
    </row>
    <row r="43" spans="1:11" ht="50.25" customHeight="1">
      <c r="A43" s="544" t="s">
        <v>885</v>
      </c>
      <c r="B43" s="544" t="s">
        <v>420</v>
      </c>
      <c r="C43" s="49"/>
      <c r="D43" s="11" t="s">
        <v>435</v>
      </c>
      <c r="E43" s="594">
        <v>3</v>
      </c>
      <c r="F43" s="101">
        <v>61016</v>
      </c>
      <c r="G43" s="101">
        <v>63526</v>
      </c>
      <c r="H43" s="101">
        <v>63526</v>
      </c>
      <c r="I43" s="803" t="s">
        <v>692</v>
      </c>
      <c r="J43" s="804"/>
      <c r="K43" s="283"/>
    </row>
    <row r="44" spans="1:11" ht="50.25" customHeight="1">
      <c r="A44" s="544" t="s">
        <v>406</v>
      </c>
      <c r="B44" s="544" t="s">
        <v>423</v>
      </c>
      <c r="C44" s="49"/>
      <c r="D44" s="11" t="s">
        <v>435</v>
      </c>
      <c r="E44" s="594">
        <v>3</v>
      </c>
      <c r="F44" s="101">
        <v>43582</v>
      </c>
      <c r="G44" s="101">
        <v>45376</v>
      </c>
      <c r="H44" s="101">
        <v>45376</v>
      </c>
      <c r="I44" s="803" t="s">
        <v>692</v>
      </c>
      <c r="J44" s="804"/>
      <c r="K44" s="283"/>
    </row>
    <row r="45" spans="1:11" ht="51" customHeight="1">
      <c r="A45" s="544" t="s">
        <v>407</v>
      </c>
      <c r="B45" s="544" t="s">
        <v>423</v>
      </c>
      <c r="C45" s="49"/>
      <c r="D45" s="11" t="s">
        <v>435</v>
      </c>
      <c r="E45" s="594">
        <v>3</v>
      </c>
      <c r="F45" s="101">
        <v>43582</v>
      </c>
      <c r="G45" s="101">
        <v>45376</v>
      </c>
      <c r="H45" s="101">
        <v>45376</v>
      </c>
      <c r="I45" s="803" t="s">
        <v>692</v>
      </c>
      <c r="J45" s="804"/>
      <c r="K45" s="283"/>
    </row>
    <row r="46" spans="1:11" ht="50.25" customHeight="1">
      <c r="A46" s="85" t="s">
        <v>408</v>
      </c>
      <c r="B46" s="544" t="s">
        <v>422</v>
      </c>
      <c r="C46" s="49"/>
      <c r="D46" s="11" t="s">
        <v>435</v>
      </c>
      <c r="E46" s="594">
        <v>5</v>
      </c>
      <c r="F46" s="101">
        <v>65792</v>
      </c>
      <c r="G46" s="101">
        <v>69010</v>
      </c>
      <c r="H46" s="101">
        <v>69010</v>
      </c>
      <c r="I46" s="803" t="s">
        <v>692</v>
      </c>
      <c r="J46" s="804"/>
      <c r="K46" s="283"/>
    </row>
    <row r="47" spans="1:11" ht="48.75" customHeight="1">
      <c r="A47" s="97" t="s">
        <v>409</v>
      </c>
      <c r="B47" s="544" t="s">
        <v>422</v>
      </c>
      <c r="C47" s="49"/>
      <c r="D47" s="11" t="s">
        <v>435</v>
      </c>
      <c r="E47" s="594">
        <v>6</v>
      </c>
      <c r="F47" s="101">
        <v>113315</v>
      </c>
      <c r="G47" s="101">
        <v>117977</v>
      </c>
      <c r="H47" s="101">
        <v>117977</v>
      </c>
      <c r="I47" s="803" t="s">
        <v>692</v>
      </c>
      <c r="J47" s="804"/>
      <c r="K47" s="283"/>
    </row>
    <row r="48" spans="1:11" ht="48.75" customHeight="1">
      <c r="A48" s="97" t="s">
        <v>414</v>
      </c>
      <c r="B48" s="544" t="s">
        <v>421</v>
      </c>
      <c r="C48" s="49"/>
      <c r="D48" s="11" t="s">
        <v>435</v>
      </c>
      <c r="E48" s="594">
        <v>10</v>
      </c>
      <c r="F48" s="101">
        <v>250602</v>
      </c>
      <c r="G48" s="101">
        <v>260910</v>
      </c>
      <c r="H48" s="101">
        <v>260910</v>
      </c>
      <c r="I48" s="803" t="s">
        <v>692</v>
      </c>
      <c r="J48" s="804"/>
      <c r="K48" s="283"/>
    </row>
    <row r="49" spans="1:11" ht="48.75" customHeight="1">
      <c r="A49" s="97" t="s">
        <v>410</v>
      </c>
      <c r="B49" s="544" t="s">
        <v>422</v>
      </c>
      <c r="C49" s="49"/>
      <c r="D49" s="11" t="s">
        <v>435</v>
      </c>
      <c r="E49" s="594">
        <v>7.5</v>
      </c>
      <c r="F49" s="101">
        <v>217915</v>
      </c>
      <c r="G49" s="101">
        <v>226879</v>
      </c>
      <c r="H49" s="101">
        <v>226879</v>
      </c>
      <c r="I49" s="803" t="s">
        <v>692</v>
      </c>
      <c r="J49" s="804"/>
      <c r="K49" s="283"/>
    </row>
    <row r="50" spans="1:11" ht="48.75" customHeight="1">
      <c r="A50" s="85" t="s">
        <v>415</v>
      </c>
      <c r="B50" s="544" t="s">
        <v>420</v>
      </c>
      <c r="C50" s="49"/>
      <c r="D50" s="11" t="s">
        <v>435</v>
      </c>
      <c r="E50" s="594">
        <v>4</v>
      </c>
      <c r="F50" s="101">
        <v>67662</v>
      </c>
      <c r="G50" s="101">
        <v>70445</v>
      </c>
      <c r="H50" s="101">
        <v>70445</v>
      </c>
      <c r="I50" s="803" t="s">
        <v>692</v>
      </c>
      <c r="J50" s="804"/>
      <c r="K50" s="283"/>
    </row>
    <row r="51" spans="1:11" ht="48.75" customHeight="1">
      <c r="A51" s="544" t="s">
        <v>411</v>
      </c>
      <c r="B51" s="544" t="s">
        <v>423</v>
      </c>
      <c r="C51" s="49"/>
      <c r="D51" s="11" t="s">
        <v>435</v>
      </c>
      <c r="E51" s="594">
        <v>3</v>
      </c>
      <c r="F51" s="101">
        <v>58836</v>
      </c>
      <c r="G51" s="101">
        <v>61257</v>
      </c>
      <c r="H51" s="101">
        <v>61257</v>
      </c>
      <c r="I51" s="803" t="s">
        <v>692</v>
      </c>
      <c r="J51" s="804"/>
      <c r="K51" s="283"/>
    </row>
    <row r="52" spans="1:11" ht="48.75" customHeight="1">
      <c r="A52" s="85" t="s">
        <v>416</v>
      </c>
      <c r="B52" s="544" t="s">
        <v>420</v>
      </c>
      <c r="C52" s="49"/>
      <c r="D52" s="11" t="s">
        <v>435</v>
      </c>
      <c r="E52" s="594">
        <v>6</v>
      </c>
      <c r="F52" s="101">
        <v>57638</v>
      </c>
      <c r="G52" s="101">
        <v>60010</v>
      </c>
      <c r="H52" s="101">
        <v>60010</v>
      </c>
      <c r="I52" s="803" t="s">
        <v>692</v>
      </c>
      <c r="J52" s="804"/>
      <c r="K52" s="283"/>
    </row>
    <row r="53" spans="1:11" ht="48.75" customHeight="1">
      <c r="A53" s="544" t="s">
        <v>412</v>
      </c>
      <c r="B53" s="544" t="s">
        <v>423</v>
      </c>
      <c r="C53" s="49"/>
      <c r="D53" s="11" t="s">
        <v>435</v>
      </c>
      <c r="E53" s="594">
        <v>4.2857139999999996</v>
      </c>
      <c r="F53" s="101">
        <v>50120</v>
      </c>
      <c r="G53" s="101">
        <v>52182</v>
      </c>
      <c r="H53" s="101">
        <v>52182</v>
      </c>
      <c r="I53" s="803" t="s">
        <v>692</v>
      </c>
      <c r="J53" s="804"/>
      <c r="K53" s="283"/>
    </row>
    <row r="54" spans="1:11">
      <c r="A54" s="571"/>
      <c r="B54" s="544"/>
      <c r="C54" s="49"/>
      <c r="D54" s="11"/>
      <c r="E54" s="594"/>
      <c r="F54" s="101"/>
      <c r="G54" s="101"/>
      <c r="H54" s="101"/>
      <c r="I54" s="567"/>
      <c r="J54" s="568"/>
      <c r="K54" s="283"/>
    </row>
    <row r="55" spans="1:11">
      <c r="A55" s="95" t="s">
        <v>424</v>
      </c>
      <c r="B55" s="551"/>
      <c r="C55" s="6"/>
      <c r="D55" s="51"/>
      <c r="E55" s="7"/>
      <c r="F55" s="92"/>
      <c r="G55" s="92"/>
      <c r="H55" s="92"/>
      <c r="I55" s="98"/>
      <c r="J55" s="99"/>
      <c r="K55" s="284"/>
    </row>
    <row r="56" spans="1:11" ht="24">
      <c r="A56" s="11" t="s">
        <v>1040</v>
      </c>
      <c r="B56" s="544" t="s">
        <v>425</v>
      </c>
      <c r="C56" s="49"/>
      <c r="D56" s="11" t="s">
        <v>250</v>
      </c>
      <c r="E56" s="12" t="s">
        <v>436</v>
      </c>
      <c r="F56" s="101">
        <v>0</v>
      </c>
      <c r="G56" s="101">
        <v>0</v>
      </c>
      <c r="H56" s="101">
        <v>0</v>
      </c>
      <c r="I56" s="567"/>
      <c r="J56" s="568"/>
      <c r="K56" s="283"/>
    </row>
    <row r="57" spans="1:11" ht="36">
      <c r="A57" s="11" t="s">
        <v>1041</v>
      </c>
      <c r="B57" s="544" t="s">
        <v>426</v>
      </c>
      <c r="C57" s="49"/>
      <c r="D57" s="11" t="s">
        <v>250</v>
      </c>
      <c r="E57" s="12" t="s">
        <v>436</v>
      </c>
      <c r="F57" s="101">
        <v>0</v>
      </c>
      <c r="G57" s="101">
        <v>0</v>
      </c>
      <c r="H57" s="101">
        <v>0</v>
      </c>
      <c r="I57" s="567"/>
      <c r="J57" s="568"/>
      <c r="K57" s="283"/>
    </row>
    <row r="58" spans="1:11" ht="24">
      <c r="A58" s="11" t="s">
        <v>1042</v>
      </c>
      <c r="B58" s="544" t="s">
        <v>427</v>
      </c>
      <c r="C58" s="49"/>
      <c r="D58" s="11" t="s">
        <v>250</v>
      </c>
      <c r="E58" s="12" t="s">
        <v>436</v>
      </c>
      <c r="F58" s="101">
        <v>0</v>
      </c>
      <c r="G58" s="101">
        <v>0</v>
      </c>
      <c r="H58" s="101">
        <v>0</v>
      </c>
      <c r="I58" s="567"/>
      <c r="J58" s="568"/>
      <c r="K58" s="283"/>
    </row>
    <row r="59" spans="1:11" ht="36">
      <c r="A59" s="11" t="s">
        <v>1045</v>
      </c>
      <c r="B59" s="544" t="s">
        <v>428</v>
      </c>
      <c r="C59" s="49"/>
      <c r="D59" s="11" t="s">
        <v>250</v>
      </c>
      <c r="E59" s="12" t="s">
        <v>436</v>
      </c>
      <c r="F59" s="101">
        <v>0</v>
      </c>
      <c r="G59" s="101">
        <v>0</v>
      </c>
      <c r="H59" s="101">
        <v>0</v>
      </c>
      <c r="I59" s="567"/>
      <c r="J59" s="568"/>
      <c r="K59" s="283"/>
    </row>
    <row r="60" spans="1:11" ht="36">
      <c r="A60" s="11" t="s">
        <v>1046</v>
      </c>
      <c r="B60" s="544" t="s">
        <v>429</v>
      </c>
      <c r="C60" s="49"/>
      <c r="D60" s="11" t="s">
        <v>250</v>
      </c>
      <c r="E60" s="12" t="s">
        <v>436</v>
      </c>
      <c r="F60" s="101">
        <v>0</v>
      </c>
      <c r="G60" s="101">
        <v>0</v>
      </c>
      <c r="H60" s="101">
        <v>0</v>
      </c>
      <c r="I60" s="567"/>
      <c r="J60" s="568"/>
      <c r="K60" s="283"/>
    </row>
    <row r="61" spans="1:11" ht="36">
      <c r="A61" s="97" t="s">
        <v>1047</v>
      </c>
      <c r="B61" s="544" t="s">
        <v>430</v>
      </c>
      <c r="C61" s="49"/>
      <c r="D61" s="11" t="s">
        <v>250</v>
      </c>
      <c r="E61" s="12" t="s">
        <v>436</v>
      </c>
      <c r="F61" s="101">
        <v>0</v>
      </c>
      <c r="G61" s="101">
        <v>0</v>
      </c>
      <c r="H61" s="101">
        <v>0</v>
      </c>
      <c r="I61" s="567"/>
      <c r="J61" s="568"/>
      <c r="K61" s="283"/>
    </row>
    <row r="62" spans="1:11" ht="36">
      <c r="A62" s="97" t="s">
        <v>1048</v>
      </c>
      <c r="B62" s="544" t="s">
        <v>431</v>
      </c>
      <c r="C62" s="49"/>
      <c r="D62" s="11" t="s">
        <v>250</v>
      </c>
      <c r="E62" s="12" t="s">
        <v>436</v>
      </c>
      <c r="F62" s="101">
        <v>0</v>
      </c>
      <c r="G62" s="101">
        <v>0</v>
      </c>
      <c r="H62" s="101">
        <v>0</v>
      </c>
      <c r="I62" s="567"/>
      <c r="J62" s="568"/>
      <c r="K62" s="283"/>
    </row>
    <row r="63" spans="1:11" ht="24">
      <c r="A63" s="97" t="s">
        <v>1049</v>
      </c>
      <c r="B63" s="544" t="s">
        <v>432</v>
      </c>
      <c r="C63" s="49"/>
      <c r="D63" s="11" t="s">
        <v>250</v>
      </c>
      <c r="E63" s="12" t="s">
        <v>436</v>
      </c>
      <c r="F63" s="101">
        <v>0</v>
      </c>
      <c r="G63" s="101">
        <v>0</v>
      </c>
      <c r="H63" s="101">
        <v>0</v>
      </c>
      <c r="I63" s="567"/>
      <c r="J63" s="568"/>
      <c r="K63" s="283"/>
    </row>
    <row r="64" spans="1:11" ht="36">
      <c r="A64" s="97" t="s">
        <v>1050</v>
      </c>
      <c r="B64" s="544" t="s">
        <v>433</v>
      </c>
      <c r="C64" s="49"/>
      <c r="D64" s="11" t="s">
        <v>250</v>
      </c>
      <c r="E64" s="12" t="s">
        <v>436</v>
      </c>
      <c r="F64" s="101">
        <v>0</v>
      </c>
      <c r="G64" s="101">
        <v>0</v>
      </c>
      <c r="H64" s="101">
        <v>0</v>
      </c>
      <c r="I64" s="567"/>
      <c r="J64" s="568"/>
      <c r="K64" s="283"/>
    </row>
    <row r="65" spans="1:11" ht="36">
      <c r="A65" s="97" t="s">
        <v>1051</v>
      </c>
      <c r="B65" s="544" t="s">
        <v>434</v>
      </c>
      <c r="C65" s="49"/>
      <c r="D65" s="11" t="s">
        <v>250</v>
      </c>
      <c r="E65" s="12" t="s">
        <v>436</v>
      </c>
      <c r="F65" s="101">
        <v>0</v>
      </c>
      <c r="G65" s="101">
        <v>0</v>
      </c>
      <c r="H65" s="101">
        <v>0</v>
      </c>
      <c r="I65" s="567"/>
      <c r="J65" s="568"/>
      <c r="K65" s="283"/>
    </row>
    <row r="66" spans="1:11">
      <c r="A66" s="7"/>
      <c r="B66" s="551"/>
      <c r="C66" s="14" t="s">
        <v>30</v>
      </c>
      <c r="D66" s="15" t="s">
        <v>217</v>
      </c>
      <c r="E66" s="7"/>
      <c r="F66" s="92"/>
      <c r="G66" s="92"/>
      <c r="H66" s="92"/>
      <c r="I66" s="98"/>
      <c r="J66" s="99"/>
      <c r="K66" s="284"/>
    </row>
    <row r="67" spans="1:11" ht="36">
      <c r="A67" s="95" t="s">
        <v>419</v>
      </c>
      <c r="B67" s="551"/>
      <c r="C67" s="14"/>
      <c r="D67" s="15"/>
      <c r="E67" s="7"/>
      <c r="F67" s="92"/>
      <c r="G67" s="92"/>
      <c r="H67" s="92"/>
      <c r="I67" s="98"/>
      <c r="J67" s="99"/>
      <c r="K67" s="284"/>
    </row>
    <row r="68" spans="1:11" ht="15" customHeight="1">
      <c r="A68" s="544" t="s">
        <v>413</v>
      </c>
      <c r="B68" s="544" t="s">
        <v>420</v>
      </c>
      <c r="C68" s="49"/>
      <c r="D68" s="11" t="s">
        <v>264</v>
      </c>
      <c r="E68" s="11"/>
      <c r="F68" s="96">
        <f>F95+F122</f>
        <v>2514</v>
      </c>
      <c r="G68" s="96">
        <f>G95+G122</f>
        <v>2592</v>
      </c>
      <c r="H68" s="96">
        <f>H95+H122</f>
        <v>2592</v>
      </c>
      <c r="I68" s="579"/>
      <c r="J68" s="580"/>
      <c r="K68" s="284"/>
    </row>
    <row r="69" spans="1:11" ht="15" customHeight="1">
      <c r="A69" s="544" t="s">
        <v>405</v>
      </c>
      <c r="B69" s="544" t="s">
        <v>423</v>
      </c>
      <c r="C69" s="49"/>
      <c r="D69" s="11" t="s">
        <v>264</v>
      </c>
      <c r="E69" s="11"/>
      <c r="F69" s="96">
        <f t="shared" ref="F69:H81" si="2">F96+F123</f>
        <v>2733</v>
      </c>
      <c r="G69" s="96">
        <f t="shared" si="2"/>
        <v>2817</v>
      </c>
      <c r="H69" s="96">
        <f t="shared" si="2"/>
        <v>2817</v>
      </c>
      <c r="I69" s="579"/>
      <c r="J69" s="580"/>
      <c r="K69" s="284"/>
    </row>
    <row r="70" spans="1:11" ht="15" customHeight="1">
      <c r="A70" s="544" t="s">
        <v>885</v>
      </c>
      <c r="B70" s="544" t="s">
        <v>420</v>
      </c>
      <c r="C70" s="49"/>
      <c r="D70" s="11" t="s">
        <v>264</v>
      </c>
      <c r="E70" s="11"/>
      <c r="F70" s="96">
        <f t="shared" si="2"/>
        <v>3826</v>
      </c>
      <c r="G70" s="96">
        <f t="shared" si="2"/>
        <v>3944</v>
      </c>
      <c r="H70" s="96">
        <f t="shared" si="2"/>
        <v>3944</v>
      </c>
      <c r="I70" s="579"/>
      <c r="J70" s="580"/>
      <c r="K70" s="284"/>
    </row>
    <row r="71" spans="1:11" ht="30" customHeight="1">
      <c r="A71" s="544" t="s">
        <v>406</v>
      </c>
      <c r="B71" s="544" t="s">
        <v>423</v>
      </c>
      <c r="C71" s="49"/>
      <c r="D71" s="11" t="s">
        <v>264</v>
      </c>
      <c r="E71" s="11"/>
      <c r="F71" s="96">
        <f t="shared" si="2"/>
        <v>2733</v>
      </c>
      <c r="G71" s="96">
        <f t="shared" si="2"/>
        <v>2817</v>
      </c>
      <c r="H71" s="96">
        <f t="shared" si="2"/>
        <v>2817</v>
      </c>
      <c r="I71" s="579"/>
      <c r="J71" s="580"/>
      <c r="K71" s="284"/>
    </row>
    <row r="72" spans="1:11" ht="15" customHeight="1">
      <c r="A72" s="544" t="s">
        <v>407</v>
      </c>
      <c r="B72" s="544" t="s">
        <v>423</v>
      </c>
      <c r="C72" s="49"/>
      <c r="D72" s="11" t="s">
        <v>264</v>
      </c>
      <c r="E72" s="11"/>
      <c r="F72" s="96">
        <f t="shared" si="2"/>
        <v>2733</v>
      </c>
      <c r="G72" s="96">
        <f t="shared" si="2"/>
        <v>2817</v>
      </c>
      <c r="H72" s="96">
        <f t="shared" si="2"/>
        <v>2817</v>
      </c>
      <c r="I72" s="579"/>
      <c r="J72" s="580"/>
      <c r="K72" s="284"/>
    </row>
    <row r="73" spans="1:11" ht="15" customHeight="1">
      <c r="A73" s="85" t="s">
        <v>408</v>
      </c>
      <c r="B73" s="544" t="s">
        <v>422</v>
      </c>
      <c r="C73" s="49"/>
      <c r="D73" s="11" t="s">
        <v>264</v>
      </c>
      <c r="E73" s="11"/>
      <c r="F73" s="96">
        <f t="shared" si="2"/>
        <v>2952</v>
      </c>
      <c r="G73" s="96">
        <f t="shared" si="2"/>
        <v>3042</v>
      </c>
      <c r="H73" s="96">
        <f t="shared" si="2"/>
        <v>3042</v>
      </c>
      <c r="I73" s="579"/>
      <c r="J73" s="580"/>
      <c r="K73" s="284"/>
    </row>
    <row r="74" spans="1:11" ht="15" customHeight="1">
      <c r="A74" s="97" t="s">
        <v>409</v>
      </c>
      <c r="B74" s="544" t="s">
        <v>422</v>
      </c>
      <c r="C74" s="49"/>
      <c r="D74" s="11" t="s">
        <v>264</v>
      </c>
      <c r="E74" s="11"/>
      <c r="F74" s="96">
        <f t="shared" si="2"/>
        <v>3553</v>
      </c>
      <c r="G74" s="96">
        <f t="shared" si="2"/>
        <v>3662</v>
      </c>
      <c r="H74" s="96">
        <f t="shared" si="2"/>
        <v>3662</v>
      </c>
      <c r="I74" s="579"/>
      <c r="J74" s="580"/>
      <c r="K74" s="284"/>
    </row>
    <row r="75" spans="1:11" ht="15" customHeight="1">
      <c r="A75" s="97" t="s">
        <v>414</v>
      </c>
      <c r="B75" s="544" t="s">
        <v>421</v>
      </c>
      <c r="C75" s="49"/>
      <c r="D75" s="11" t="s">
        <v>264</v>
      </c>
      <c r="E75" s="11"/>
      <c r="F75" s="96">
        <f t="shared" si="2"/>
        <v>4976</v>
      </c>
      <c r="G75" s="96">
        <f t="shared" si="2"/>
        <v>5129</v>
      </c>
      <c r="H75" s="96">
        <f t="shared" si="2"/>
        <v>5129</v>
      </c>
      <c r="I75" s="579"/>
      <c r="J75" s="580"/>
      <c r="K75" s="284"/>
    </row>
    <row r="76" spans="1:11" ht="15" customHeight="1">
      <c r="A76" s="97" t="s">
        <v>410</v>
      </c>
      <c r="B76" s="544" t="s">
        <v>422</v>
      </c>
      <c r="C76" s="49"/>
      <c r="D76" s="11" t="s">
        <v>264</v>
      </c>
      <c r="E76" s="11"/>
      <c r="F76" s="96">
        <f t="shared" si="2"/>
        <v>5466</v>
      </c>
      <c r="G76" s="96">
        <f t="shared" si="2"/>
        <v>5634</v>
      </c>
      <c r="H76" s="96">
        <f t="shared" si="2"/>
        <v>5634</v>
      </c>
      <c r="I76" s="579"/>
      <c r="J76" s="580"/>
      <c r="K76" s="284"/>
    </row>
    <row r="77" spans="1:11" ht="15" customHeight="1">
      <c r="A77" s="85" t="s">
        <v>415</v>
      </c>
      <c r="B77" s="544" t="s">
        <v>420</v>
      </c>
      <c r="C77" s="49"/>
      <c r="D77" s="11" t="s">
        <v>264</v>
      </c>
      <c r="E77" s="11"/>
      <c r="F77" s="96">
        <f t="shared" si="2"/>
        <v>2722</v>
      </c>
      <c r="G77" s="96">
        <f t="shared" si="2"/>
        <v>2806</v>
      </c>
      <c r="H77" s="96">
        <f t="shared" si="2"/>
        <v>2806</v>
      </c>
      <c r="I77" s="579"/>
      <c r="J77" s="580"/>
      <c r="K77" s="284"/>
    </row>
    <row r="78" spans="1:11" ht="15" customHeight="1">
      <c r="A78" s="544" t="s">
        <v>411</v>
      </c>
      <c r="B78" s="544" t="s">
        <v>423</v>
      </c>
      <c r="C78" s="49"/>
      <c r="D78" s="11" t="s">
        <v>264</v>
      </c>
      <c r="E78" s="11"/>
      <c r="F78" s="96">
        <f t="shared" si="2"/>
        <v>2952</v>
      </c>
      <c r="G78" s="96">
        <f t="shared" si="2"/>
        <v>3042</v>
      </c>
      <c r="H78" s="96">
        <f t="shared" si="2"/>
        <v>3042</v>
      </c>
      <c r="I78" s="579"/>
      <c r="J78" s="580"/>
      <c r="K78" s="284"/>
    </row>
    <row r="79" spans="1:11" ht="15" customHeight="1">
      <c r="A79" s="85" t="s">
        <v>416</v>
      </c>
      <c r="B79" s="544" t="s">
        <v>420</v>
      </c>
      <c r="C79" s="49"/>
      <c r="D79" s="11" t="s">
        <v>264</v>
      </c>
      <c r="E79" s="11"/>
      <c r="F79" s="96">
        <f t="shared" si="2"/>
        <v>2891</v>
      </c>
      <c r="G79" s="96">
        <f t="shared" si="2"/>
        <v>2980</v>
      </c>
      <c r="H79" s="96">
        <f t="shared" si="2"/>
        <v>2980</v>
      </c>
      <c r="I79" s="579"/>
      <c r="J79" s="580"/>
      <c r="K79" s="284"/>
    </row>
    <row r="80" spans="1:11" ht="15" customHeight="1">
      <c r="A80" s="544" t="s">
        <v>412</v>
      </c>
      <c r="B80" s="544" t="s">
        <v>423</v>
      </c>
      <c r="C80" s="49"/>
      <c r="D80" s="11" t="s">
        <v>264</v>
      </c>
      <c r="E80" s="11"/>
      <c r="F80" s="96">
        <f t="shared" si="2"/>
        <v>3143</v>
      </c>
      <c r="G80" s="96">
        <f t="shared" si="2"/>
        <v>3239</v>
      </c>
      <c r="H80" s="96">
        <f t="shared" si="2"/>
        <v>3239</v>
      </c>
      <c r="I80" s="579"/>
      <c r="J80" s="580"/>
      <c r="K80" s="284"/>
    </row>
    <row r="81" spans="1:11" ht="15" customHeight="1">
      <c r="A81" s="571"/>
      <c r="B81" s="544"/>
      <c r="C81" s="49"/>
      <c r="D81" s="11" t="s">
        <v>264</v>
      </c>
      <c r="E81" s="11"/>
      <c r="F81" s="96">
        <f t="shared" si="2"/>
        <v>0</v>
      </c>
      <c r="G81" s="96">
        <f t="shared" si="2"/>
        <v>0</v>
      </c>
      <c r="H81" s="96">
        <f t="shared" si="2"/>
        <v>0</v>
      </c>
      <c r="I81" s="579"/>
      <c r="J81" s="580"/>
      <c r="K81" s="284"/>
    </row>
    <row r="82" spans="1:11">
      <c r="A82" s="95" t="s">
        <v>424</v>
      </c>
      <c r="B82" s="551"/>
      <c r="C82" s="14"/>
      <c r="D82" s="15"/>
      <c r="E82" s="7"/>
      <c r="F82" s="92"/>
      <c r="G82" s="92"/>
      <c r="H82" s="92"/>
      <c r="I82" s="98"/>
      <c r="J82" s="99"/>
      <c r="K82" s="284"/>
    </row>
    <row r="83" spans="1:11" ht="15" customHeight="1">
      <c r="A83" s="11" t="s">
        <v>1040</v>
      </c>
      <c r="B83" s="544" t="s">
        <v>425</v>
      </c>
      <c r="C83" s="49"/>
      <c r="D83" s="11" t="s">
        <v>264</v>
      </c>
      <c r="E83" s="11"/>
      <c r="F83" s="96">
        <f t="shared" ref="F83:H92" si="3">F110+F137</f>
        <v>17853.66</v>
      </c>
      <c r="G83" s="96">
        <f t="shared" si="3"/>
        <v>17853.66</v>
      </c>
      <c r="H83" s="96">
        <f t="shared" si="3"/>
        <v>17853.66</v>
      </c>
      <c r="I83" s="579"/>
      <c r="J83" s="580"/>
      <c r="K83" s="284"/>
    </row>
    <row r="84" spans="1:11" ht="15" customHeight="1">
      <c r="A84" s="11" t="s">
        <v>1041</v>
      </c>
      <c r="B84" s="544" t="s">
        <v>426</v>
      </c>
      <c r="C84" s="49"/>
      <c r="D84" s="11" t="s">
        <v>264</v>
      </c>
      <c r="E84" s="11"/>
      <c r="F84" s="96">
        <f t="shared" si="3"/>
        <v>17853.66</v>
      </c>
      <c r="G84" s="96">
        <f t="shared" si="3"/>
        <v>17853.66</v>
      </c>
      <c r="H84" s="96">
        <f t="shared" si="3"/>
        <v>17853.66</v>
      </c>
      <c r="I84" s="579"/>
      <c r="J84" s="580"/>
      <c r="K84" s="284"/>
    </row>
    <row r="85" spans="1:11" ht="15" customHeight="1">
      <c r="A85" s="11" t="s">
        <v>1042</v>
      </c>
      <c r="B85" s="544" t="s">
        <v>427</v>
      </c>
      <c r="C85" s="49"/>
      <c r="D85" s="11" t="s">
        <v>264</v>
      </c>
      <c r="E85" s="11"/>
      <c r="F85" s="96">
        <f t="shared" si="3"/>
        <v>17853.66</v>
      </c>
      <c r="G85" s="96">
        <f t="shared" si="3"/>
        <v>17853.66</v>
      </c>
      <c r="H85" s="96">
        <f t="shared" si="3"/>
        <v>17853.66</v>
      </c>
      <c r="I85" s="579"/>
      <c r="J85" s="580"/>
      <c r="K85" s="284"/>
    </row>
    <row r="86" spans="1:11" ht="15" customHeight="1">
      <c r="A86" s="11" t="s">
        <v>1045</v>
      </c>
      <c r="B86" s="544" t="s">
        <v>428</v>
      </c>
      <c r="C86" s="49"/>
      <c r="D86" s="11" t="s">
        <v>264</v>
      </c>
      <c r="E86" s="11"/>
      <c r="F86" s="96">
        <f t="shared" si="3"/>
        <v>10890.73</v>
      </c>
      <c r="G86" s="96">
        <f t="shared" si="3"/>
        <v>10890.73</v>
      </c>
      <c r="H86" s="96">
        <f t="shared" si="3"/>
        <v>10890.73</v>
      </c>
      <c r="I86" s="579"/>
      <c r="J86" s="580"/>
      <c r="K86" s="284"/>
    </row>
    <row r="87" spans="1:11" ht="15" customHeight="1">
      <c r="A87" s="11" t="s">
        <v>1046</v>
      </c>
      <c r="B87" s="544" t="s">
        <v>429</v>
      </c>
      <c r="C87" s="49"/>
      <c r="D87" s="11" t="s">
        <v>264</v>
      </c>
      <c r="E87" s="11"/>
      <c r="F87" s="96">
        <f t="shared" si="3"/>
        <v>3927.8</v>
      </c>
      <c r="G87" s="96">
        <f t="shared" si="3"/>
        <v>3927.8</v>
      </c>
      <c r="H87" s="96">
        <f t="shared" si="3"/>
        <v>3927.8</v>
      </c>
      <c r="I87" s="579"/>
      <c r="J87" s="580"/>
      <c r="K87" s="284"/>
    </row>
    <row r="88" spans="1:11" ht="15" customHeight="1">
      <c r="A88" s="97" t="s">
        <v>1047</v>
      </c>
      <c r="B88" s="544" t="s">
        <v>430</v>
      </c>
      <c r="C88" s="49"/>
      <c r="D88" s="11" t="s">
        <v>264</v>
      </c>
      <c r="E88" s="11"/>
      <c r="F88" s="96">
        <f t="shared" si="3"/>
        <v>21370.45</v>
      </c>
      <c r="G88" s="96">
        <f t="shared" si="3"/>
        <v>21370.45</v>
      </c>
      <c r="H88" s="96">
        <f t="shared" si="3"/>
        <v>21370.45</v>
      </c>
      <c r="I88" s="579"/>
      <c r="J88" s="580"/>
      <c r="K88" s="284"/>
    </row>
    <row r="89" spans="1:11" ht="15" customHeight="1">
      <c r="A89" s="97" t="s">
        <v>1048</v>
      </c>
      <c r="B89" s="544" t="s">
        <v>431</v>
      </c>
      <c r="C89" s="49"/>
      <c r="D89" s="11" t="s">
        <v>264</v>
      </c>
      <c r="E89" s="11"/>
      <c r="F89" s="96">
        <f t="shared" si="3"/>
        <v>21370.45</v>
      </c>
      <c r="G89" s="96">
        <f t="shared" si="3"/>
        <v>21370.45</v>
      </c>
      <c r="H89" s="96">
        <f t="shared" si="3"/>
        <v>21370.45</v>
      </c>
      <c r="I89" s="579"/>
      <c r="J89" s="580"/>
      <c r="K89" s="284"/>
    </row>
    <row r="90" spans="1:11" ht="15" customHeight="1">
      <c r="A90" s="97" t="s">
        <v>1049</v>
      </c>
      <c r="B90" s="544" t="s">
        <v>432</v>
      </c>
      <c r="C90" s="49"/>
      <c r="D90" s="11" t="s">
        <v>264</v>
      </c>
      <c r="E90" s="11"/>
      <c r="F90" s="96">
        <f t="shared" si="3"/>
        <v>21370.45</v>
      </c>
      <c r="G90" s="96">
        <f t="shared" si="3"/>
        <v>21370.45</v>
      </c>
      <c r="H90" s="96">
        <f t="shared" si="3"/>
        <v>21370.45</v>
      </c>
      <c r="I90" s="579"/>
      <c r="J90" s="580"/>
      <c r="K90" s="284"/>
    </row>
    <row r="91" spans="1:11" ht="15" customHeight="1">
      <c r="A91" s="97" t="s">
        <v>1050</v>
      </c>
      <c r="B91" s="544" t="s">
        <v>433</v>
      </c>
      <c r="C91" s="49"/>
      <c r="D91" s="11" t="s">
        <v>264</v>
      </c>
      <c r="E91" s="11"/>
      <c r="F91" s="96">
        <f t="shared" si="3"/>
        <v>14318.2</v>
      </c>
      <c r="G91" s="96">
        <f t="shared" si="3"/>
        <v>14318.2</v>
      </c>
      <c r="H91" s="96">
        <f t="shared" si="3"/>
        <v>14318.2</v>
      </c>
      <c r="I91" s="579"/>
      <c r="J91" s="580"/>
      <c r="K91" s="284"/>
    </row>
    <row r="92" spans="1:11" ht="15" customHeight="1">
      <c r="A92" s="97" t="s">
        <v>1051</v>
      </c>
      <c r="B92" s="544" t="s">
        <v>434</v>
      </c>
      <c r="C92" s="49"/>
      <c r="D92" s="11" t="s">
        <v>264</v>
      </c>
      <c r="E92" s="11"/>
      <c r="F92" s="96">
        <f t="shared" si="3"/>
        <v>7265.95</v>
      </c>
      <c r="G92" s="96">
        <f t="shared" si="3"/>
        <v>7265.95</v>
      </c>
      <c r="H92" s="96">
        <f t="shared" si="3"/>
        <v>7265.95</v>
      </c>
      <c r="I92" s="579"/>
      <c r="J92" s="580"/>
      <c r="K92" s="284"/>
    </row>
    <row r="93" spans="1:11" ht="41.25" customHeight="1">
      <c r="A93" s="7"/>
      <c r="B93" s="551"/>
      <c r="C93" s="14" t="s">
        <v>8</v>
      </c>
      <c r="D93" s="15" t="s">
        <v>27</v>
      </c>
      <c r="E93" s="7"/>
      <c r="F93" s="92"/>
      <c r="G93" s="92"/>
      <c r="H93" s="92"/>
      <c r="I93" s="98"/>
      <c r="J93" s="99"/>
      <c r="K93" s="284"/>
    </row>
    <row r="94" spans="1:11" ht="141" customHeight="1">
      <c r="A94" s="95" t="s">
        <v>419</v>
      </c>
      <c r="B94" s="551"/>
      <c r="C94" s="6"/>
      <c r="D94" s="51" t="s">
        <v>9</v>
      </c>
      <c r="E94" s="7"/>
      <c r="F94" s="92"/>
      <c r="G94" s="92"/>
      <c r="H94" s="92"/>
      <c r="I94" s="98"/>
      <c r="J94" s="99"/>
      <c r="K94" s="284"/>
    </row>
    <row r="95" spans="1:11" ht="24" customHeight="1">
      <c r="A95" s="544" t="s">
        <v>413</v>
      </c>
      <c r="B95" s="544" t="s">
        <v>420</v>
      </c>
      <c r="C95" s="49"/>
      <c r="D95" s="11" t="s">
        <v>286</v>
      </c>
      <c r="E95" s="805" t="s">
        <v>286</v>
      </c>
      <c r="F95" s="101">
        <v>634</v>
      </c>
      <c r="G95" s="101">
        <v>654</v>
      </c>
      <c r="H95" s="101">
        <v>654</v>
      </c>
      <c r="I95" s="803" t="s">
        <v>692</v>
      </c>
      <c r="J95" s="804"/>
      <c r="K95" s="283"/>
    </row>
    <row r="96" spans="1:11" ht="36">
      <c r="A96" s="544" t="s">
        <v>405</v>
      </c>
      <c r="B96" s="544" t="s">
        <v>423</v>
      </c>
      <c r="C96" s="49"/>
      <c r="D96" s="11" t="s">
        <v>286</v>
      </c>
      <c r="E96" s="806"/>
      <c r="F96" s="101">
        <v>690</v>
      </c>
      <c r="G96" s="101">
        <v>711</v>
      </c>
      <c r="H96" s="101">
        <v>711</v>
      </c>
      <c r="I96" s="803" t="s">
        <v>692</v>
      </c>
      <c r="J96" s="804"/>
      <c r="K96" s="283"/>
    </row>
    <row r="97" spans="1:11" ht="27.75" customHeight="1">
      <c r="A97" s="544" t="s">
        <v>885</v>
      </c>
      <c r="B97" s="544" t="s">
        <v>420</v>
      </c>
      <c r="C97" s="49"/>
      <c r="D97" s="11" t="s">
        <v>286</v>
      </c>
      <c r="E97" s="806"/>
      <c r="F97" s="101">
        <v>965</v>
      </c>
      <c r="G97" s="101">
        <v>995</v>
      </c>
      <c r="H97" s="101">
        <v>995</v>
      </c>
      <c r="I97" s="803" t="s">
        <v>692</v>
      </c>
      <c r="J97" s="804"/>
      <c r="K97" s="283"/>
    </row>
    <row r="98" spans="1:11" ht="27.75" customHeight="1">
      <c r="A98" s="544" t="s">
        <v>406</v>
      </c>
      <c r="B98" s="544" t="s">
        <v>423</v>
      </c>
      <c r="C98" s="49"/>
      <c r="D98" s="11" t="s">
        <v>286</v>
      </c>
      <c r="E98" s="806"/>
      <c r="F98" s="101">
        <v>690</v>
      </c>
      <c r="G98" s="101">
        <v>711</v>
      </c>
      <c r="H98" s="101">
        <v>711</v>
      </c>
      <c r="I98" s="803" t="s">
        <v>692</v>
      </c>
      <c r="J98" s="804"/>
      <c r="K98" s="283"/>
    </row>
    <row r="99" spans="1:11" ht="48">
      <c r="A99" s="544" t="s">
        <v>407</v>
      </c>
      <c r="B99" s="544" t="s">
        <v>423</v>
      </c>
      <c r="C99" s="49"/>
      <c r="D99" s="11" t="s">
        <v>286</v>
      </c>
      <c r="E99" s="806"/>
      <c r="F99" s="101">
        <v>690</v>
      </c>
      <c r="G99" s="101">
        <v>711</v>
      </c>
      <c r="H99" s="101">
        <v>711</v>
      </c>
      <c r="I99" s="803" t="s">
        <v>692</v>
      </c>
      <c r="J99" s="804"/>
      <c r="K99" s="283"/>
    </row>
    <row r="100" spans="1:11" ht="27" customHeight="1">
      <c r="A100" s="85" t="s">
        <v>408</v>
      </c>
      <c r="B100" s="544" t="s">
        <v>422</v>
      </c>
      <c r="C100" s="49"/>
      <c r="D100" s="11" t="s">
        <v>286</v>
      </c>
      <c r="E100" s="806"/>
      <c r="F100" s="101">
        <v>745</v>
      </c>
      <c r="G100" s="101">
        <v>767</v>
      </c>
      <c r="H100" s="101">
        <v>767</v>
      </c>
      <c r="I100" s="803" t="s">
        <v>692</v>
      </c>
      <c r="J100" s="804"/>
      <c r="K100" s="283"/>
    </row>
    <row r="101" spans="1:11" ht="26.25" customHeight="1">
      <c r="A101" s="97" t="s">
        <v>409</v>
      </c>
      <c r="B101" s="544" t="s">
        <v>422</v>
      </c>
      <c r="C101" s="49"/>
      <c r="D101" s="11" t="s">
        <v>286</v>
      </c>
      <c r="E101" s="806"/>
      <c r="F101" s="101">
        <v>896</v>
      </c>
      <c r="G101" s="101">
        <v>924</v>
      </c>
      <c r="H101" s="101">
        <v>924</v>
      </c>
      <c r="I101" s="803" t="s">
        <v>692</v>
      </c>
      <c r="J101" s="804"/>
      <c r="K101" s="283"/>
    </row>
    <row r="102" spans="1:11" ht="26.25" customHeight="1">
      <c r="A102" s="97" t="s">
        <v>414</v>
      </c>
      <c r="B102" s="544" t="s">
        <v>421</v>
      </c>
      <c r="C102" s="49"/>
      <c r="D102" s="11" t="s">
        <v>286</v>
      </c>
      <c r="E102" s="806"/>
      <c r="F102" s="101">
        <v>1255</v>
      </c>
      <c r="G102" s="101">
        <v>1294</v>
      </c>
      <c r="H102" s="101">
        <v>1294</v>
      </c>
      <c r="I102" s="803" t="s">
        <v>692</v>
      </c>
      <c r="J102" s="804"/>
      <c r="K102" s="283"/>
    </row>
    <row r="103" spans="1:11" ht="26.25" customHeight="1">
      <c r="A103" s="97" t="s">
        <v>410</v>
      </c>
      <c r="B103" s="544" t="s">
        <v>422</v>
      </c>
      <c r="C103" s="49"/>
      <c r="D103" s="11" t="s">
        <v>286</v>
      </c>
      <c r="E103" s="806"/>
      <c r="F103" s="101">
        <v>1379</v>
      </c>
      <c r="G103" s="101">
        <v>1421</v>
      </c>
      <c r="H103" s="101">
        <v>1421</v>
      </c>
      <c r="I103" s="803" t="s">
        <v>692</v>
      </c>
      <c r="J103" s="804"/>
      <c r="K103" s="283"/>
    </row>
    <row r="104" spans="1:11" ht="26.25" customHeight="1">
      <c r="A104" s="85" t="s">
        <v>415</v>
      </c>
      <c r="B104" s="544" t="s">
        <v>420</v>
      </c>
      <c r="C104" s="49"/>
      <c r="D104" s="11" t="s">
        <v>286</v>
      </c>
      <c r="E104" s="806"/>
      <c r="F104" s="101">
        <v>687</v>
      </c>
      <c r="G104" s="101">
        <v>708</v>
      </c>
      <c r="H104" s="101">
        <v>708</v>
      </c>
      <c r="I104" s="803" t="s">
        <v>692</v>
      </c>
      <c r="J104" s="804"/>
      <c r="K104" s="283"/>
    </row>
    <row r="105" spans="1:11" ht="26.25" customHeight="1">
      <c r="A105" s="544" t="s">
        <v>411</v>
      </c>
      <c r="B105" s="544" t="s">
        <v>423</v>
      </c>
      <c r="C105" s="49"/>
      <c r="D105" s="11" t="s">
        <v>286</v>
      </c>
      <c r="E105" s="806"/>
      <c r="F105" s="101">
        <v>745</v>
      </c>
      <c r="G105" s="101">
        <v>767</v>
      </c>
      <c r="H105" s="101">
        <v>767</v>
      </c>
      <c r="I105" s="803" t="s">
        <v>692</v>
      </c>
      <c r="J105" s="804"/>
      <c r="K105" s="283"/>
    </row>
    <row r="106" spans="1:11" ht="26.25" customHeight="1">
      <c r="A106" s="85" t="s">
        <v>416</v>
      </c>
      <c r="B106" s="544" t="s">
        <v>420</v>
      </c>
      <c r="C106" s="49"/>
      <c r="D106" s="11" t="s">
        <v>286</v>
      </c>
      <c r="E106" s="806"/>
      <c r="F106" s="101">
        <v>729</v>
      </c>
      <c r="G106" s="101">
        <v>752</v>
      </c>
      <c r="H106" s="101">
        <v>752</v>
      </c>
      <c r="I106" s="803" t="s">
        <v>692</v>
      </c>
      <c r="J106" s="804"/>
      <c r="K106" s="283"/>
    </row>
    <row r="107" spans="1:11" ht="26.25" customHeight="1">
      <c r="A107" s="544" t="s">
        <v>412</v>
      </c>
      <c r="B107" s="544" t="s">
        <v>423</v>
      </c>
      <c r="C107" s="49"/>
      <c r="D107" s="11" t="s">
        <v>286</v>
      </c>
      <c r="E107" s="806"/>
      <c r="F107" s="101">
        <v>793</v>
      </c>
      <c r="G107" s="101">
        <v>817</v>
      </c>
      <c r="H107" s="101">
        <v>817</v>
      </c>
      <c r="I107" s="803" t="s">
        <v>692</v>
      </c>
      <c r="J107" s="804"/>
      <c r="K107" s="283"/>
    </row>
    <row r="108" spans="1:11" ht="26.25" customHeight="1">
      <c r="A108" s="571"/>
      <c r="B108" s="544"/>
      <c r="C108" s="49"/>
      <c r="D108" s="11"/>
      <c r="E108" s="807"/>
      <c r="F108" s="101"/>
      <c r="G108" s="101"/>
      <c r="H108" s="101"/>
      <c r="I108" s="567"/>
      <c r="J108" s="568"/>
      <c r="K108" s="283"/>
    </row>
    <row r="109" spans="1:11" ht="78.75">
      <c r="A109" s="95" t="s">
        <v>424</v>
      </c>
      <c r="B109" s="551"/>
      <c r="C109" s="14"/>
      <c r="D109" s="51" t="s">
        <v>437</v>
      </c>
      <c r="E109" s="7"/>
      <c r="F109" s="92"/>
      <c r="G109" s="92"/>
      <c r="H109" s="92"/>
      <c r="I109" s="98"/>
      <c r="J109" s="99"/>
      <c r="K109" s="284"/>
    </row>
    <row r="110" spans="1:11" ht="15" customHeight="1">
      <c r="A110" s="11" t="s">
        <v>1040</v>
      </c>
      <c r="B110" s="544" t="s">
        <v>425</v>
      </c>
      <c r="C110" s="49"/>
      <c r="D110" s="11" t="s">
        <v>438</v>
      </c>
      <c r="E110" s="805" t="s">
        <v>259</v>
      </c>
      <c r="F110" s="101">
        <v>17853.66</v>
      </c>
      <c r="G110" s="101">
        <v>17853.66</v>
      </c>
      <c r="H110" s="101">
        <v>17853.66</v>
      </c>
      <c r="I110" s="803" t="s">
        <v>1044</v>
      </c>
      <c r="J110" s="804"/>
      <c r="K110" s="283"/>
    </row>
    <row r="111" spans="1:11" ht="36">
      <c r="A111" s="11" t="s">
        <v>1041</v>
      </c>
      <c r="B111" s="544" t="s">
        <v>426</v>
      </c>
      <c r="C111" s="49"/>
      <c r="D111" s="11" t="s">
        <v>438</v>
      </c>
      <c r="E111" s="806"/>
      <c r="F111" s="101">
        <v>17853.66</v>
      </c>
      <c r="G111" s="101">
        <v>17853.66</v>
      </c>
      <c r="H111" s="101">
        <v>17853.66</v>
      </c>
      <c r="I111" s="803" t="s">
        <v>1044</v>
      </c>
      <c r="J111" s="804"/>
      <c r="K111" s="283"/>
    </row>
    <row r="112" spans="1:11" ht="15" customHeight="1">
      <c r="A112" s="11" t="s">
        <v>1042</v>
      </c>
      <c r="B112" s="544" t="s">
        <v>427</v>
      </c>
      <c r="C112" s="49"/>
      <c r="D112" s="11" t="s">
        <v>438</v>
      </c>
      <c r="E112" s="806"/>
      <c r="F112" s="101">
        <v>17853.66</v>
      </c>
      <c r="G112" s="101">
        <v>17853.66</v>
      </c>
      <c r="H112" s="101">
        <v>17853.66</v>
      </c>
      <c r="I112" s="803" t="s">
        <v>1044</v>
      </c>
      <c r="J112" s="804"/>
      <c r="K112" s="283"/>
    </row>
    <row r="113" spans="1:11" ht="36">
      <c r="A113" s="11" t="s">
        <v>1045</v>
      </c>
      <c r="B113" s="544" t="s">
        <v>428</v>
      </c>
      <c r="C113" s="49"/>
      <c r="D113" s="11" t="s">
        <v>438</v>
      </c>
      <c r="E113" s="806"/>
      <c r="F113" s="101">
        <v>10890.73</v>
      </c>
      <c r="G113" s="101">
        <v>10890.73</v>
      </c>
      <c r="H113" s="101">
        <v>10890.73</v>
      </c>
      <c r="I113" s="803" t="s">
        <v>1044</v>
      </c>
      <c r="J113" s="804"/>
      <c r="K113" s="283"/>
    </row>
    <row r="114" spans="1:11" ht="36">
      <c r="A114" s="11" t="s">
        <v>1046</v>
      </c>
      <c r="B114" s="544" t="s">
        <v>429</v>
      </c>
      <c r="C114" s="49"/>
      <c r="D114" s="11" t="s">
        <v>438</v>
      </c>
      <c r="E114" s="806"/>
      <c r="F114" s="101">
        <v>3927.8</v>
      </c>
      <c r="G114" s="101">
        <v>3927.8</v>
      </c>
      <c r="H114" s="101">
        <v>3927.8</v>
      </c>
      <c r="I114" s="803" t="s">
        <v>1044</v>
      </c>
      <c r="J114" s="804"/>
      <c r="K114" s="283"/>
    </row>
    <row r="115" spans="1:11" ht="15" customHeight="1">
      <c r="A115" s="97" t="s">
        <v>1047</v>
      </c>
      <c r="B115" s="544" t="s">
        <v>430</v>
      </c>
      <c r="C115" s="49"/>
      <c r="D115" s="11" t="s">
        <v>438</v>
      </c>
      <c r="E115" s="806"/>
      <c r="F115" s="101">
        <v>21370.45</v>
      </c>
      <c r="G115" s="101">
        <v>21370.45</v>
      </c>
      <c r="H115" s="101">
        <v>21370.45</v>
      </c>
      <c r="I115" s="803" t="s">
        <v>1044</v>
      </c>
      <c r="J115" s="804"/>
      <c r="K115" s="283"/>
    </row>
    <row r="116" spans="1:11" ht="36">
      <c r="A116" s="97" t="s">
        <v>1048</v>
      </c>
      <c r="B116" s="544" t="s">
        <v>431</v>
      </c>
      <c r="C116" s="49"/>
      <c r="D116" s="11" t="s">
        <v>438</v>
      </c>
      <c r="E116" s="806"/>
      <c r="F116" s="101">
        <v>21370.45</v>
      </c>
      <c r="G116" s="101">
        <v>21370.45</v>
      </c>
      <c r="H116" s="101">
        <v>21370.45</v>
      </c>
      <c r="I116" s="803" t="s">
        <v>1044</v>
      </c>
      <c r="J116" s="804"/>
      <c r="K116" s="283"/>
    </row>
    <row r="117" spans="1:11" ht="15" customHeight="1">
      <c r="A117" s="97" t="s">
        <v>1049</v>
      </c>
      <c r="B117" s="544" t="s">
        <v>432</v>
      </c>
      <c r="C117" s="49"/>
      <c r="D117" s="11" t="s">
        <v>438</v>
      </c>
      <c r="E117" s="806"/>
      <c r="F117" s="101">
        <v>21370.45</v>
      </c>
      <c r="G117" s="101">
        <v>21370.45</v>
      </c>
      <c r="H117" s="101">
        <v>21370.45</v>
      </c>
      <c r="I117" s="803" t="s">
        <v>1044</v>
      </c>
      <c r="J117" s="804"/>
      <c r="K117" s="283"/>
    </row>
    <row r="118" spans="1:11" ht="36">
      <c r="A118" s="97" t="s">
        <v>1050</v>
      </c>
      <c r="B118" s="544" t="s">
        <v>433</v>
      </c>
      <c r="C118" s="49"/>
      <c r="D118" s="11" t="s">
        <v>438</v>
      </c>
      <c r="E118" s="806"/>
      <c r="F118" s="101">
        <v>14318.2</v>
      </c>
      <c r="G118" s="101">
        <v>14318.2</v>
      </c>
      <c r="H118" s="101">
        <v>14318.2</v>
      </c>
      <c r="I118" s="803" t="s">
        <v>1044</v>
      </c>
      <c r="J118" s="804"/>
      <c r="K118" s="283"/>
    </row>
    <row r="119" spans="1:11" ht="36">
      <c r="A119" s="97" t="s">
        <v>1051</v>
      </c>
      <c r="B119" s="544" t="s">
        <v>434</v>
      </c>
      <c r="C119" s="49"/>
      <c r="D119" s="11" t="s">
        <v>438</v>
      </c>
      <c r="E119" s="806"/>
      <c r="F119" s="101">
        <v>7265.95</v>
      </c>
      <c r="G119" s="101">
        <v>7265.95</v>
      </c>
      <c r="H119" s="101">
        <v>7265.95</v>
      </c>
      <c r="I119" s="803" t="s">
        <v>1044</v>
      </c>
      <c r="J119" s="804"/>
      <c r="K119" s="283"/>
    </row>
    <row r="120" spans="1:11" ht="29.25" customHeight="1">
      <c r="A120" s="7"/>
      <c r="B120" s="551"/>
      <c r="C120" s="14" t="s">
        <v>10</v>
      </c>
      <c r="D120" s="15" t="s">
        <v>29</v>
      </c>
      <c r="E120" s="7"/>
      <c r="F120" s="92"/>
      <c r="G120" s="92"/>
      <c r="H120" s="92"/>
      <c r="I120" s="98"/>
      <c r="J120" s="99"/>
      <c r="K120" s="284"/>
    </row>
    <row r="121" spans="1:11" ht="188.25" customHeight="1">
      <c r="A121" s="95" t="s">
        <v>419</v>
      </c>
      <c r="B121" s="551"/>
      <c r="C121" s="6"/>
      <c r="D121" s="51" t="s">
        <v>265</v>
      </c>
      <c r="E121" s="7"/>
      <c r="F121" s="92"/>
      <c r="G121" s="92"/>
      <c r="H121" s="92"/>
      <c r="I121" s="98"/>
      <c r="J121" s="99"/>
      <c r="K121" s="284"/>
    </row>
    <row r="122" spans="1:11" ht="36">
      <c r="A122" s="544" t="s">
        <v>413</v>
      </c>
      <c r="B122" s="544" t="s">
        <v>420</v>
      </c>
      <c r="C122" s="49"/>
      <c r="D122" s="11" t="s">
        <v>286</v>
      </c>
      <c r="E122" s="805" t="s">
        <v>286</v>
      </c>
      <c r="F122" s="101">
        <v>1880</v>
      </c>
      <c r="G122" s="101">
        <v>1938</v>
      </c>
      <c r="H122" s="101">
        <v>1938</v>
      </c>
      <c r="I122" s="803" t="s">
        <v>692</v>
      </c>
      <c r="J122" s="804"/>
      <c r="K122" s="283"/>
    </row>
    <row r="123" spans="1:11" ht="36">
      <c r="A123" s="544" t="s">
        <v>405</v>
      </c>
      <c r="B123" s="544" t="s">
        <v>423</v>
      </c>
      <c r="C123" s="49"/>
      <c r="D123" s="11" t="s">
        <v>286</v>
      </c>
      <c r="E123" s="806"/>
      <c r="F123" s="101">
        <v>2043</v>
      </c>
      <c r="G123" s="101">
        <v>2106</v>
      </c>
      <c r="H123" s="101">
        <v>2106</v>
      </c>
      <c r="I123" s="803" t="s">
        <v>692</v>
      </c>
      <c r="J123" s="804"/>
      <c r="K123" s="283"/>
    </row>
    <row r="124" spans="1:11" ht="27.75" customHeight="1">
      <c r="A124" s="544" t="s">
        <v>885</v>
      </c>
      <c r="B124" s="544" t="s">
        <v>420</v>
      </c>
      <c r="C124" s="49"/>
      <c r="D124" s="11" t="s">
        <v>286</v>
      </c>
      <c r="E124" s="806"/>
      <c r="F124" s="101">
        <v>2861</v>
      </c>
      <c r="G124" s="101">
        <v>2949</v>
      </c>
      <c r="H124" s="101">
        <v>2949</v>
      </c>
      <c r="I124" s="803" t="s">
        <v>692</v>
      </c>
      <c r="J124" s="804"/>
      <c r="K124" s="283"/>
    </row>
    <row r="125" spans="1:11" ht="37.5" customHeight="1">
      <c r="A125" s="544" t="s">
        <v>406</v>
      </c>
      <c r="B125" s="544" t="s">
        <v>423</v>
      </c>
      <c r="C125" s="49"/>
      <c r="D125" s="11" t="s">
        <v>286</v>
      </c>
      <c r="E125" s="806"/>
      <c r="F125" s="101">
        <v>2043</v>
      </c>
      <c r="G125" s="101">
        <v>2106</v>
      </c>
      <c r="H125" s="101">
        <v>2106</v>
      </c>
      <c r="I125" s="803" t="s">
        <v>692</v>
      </c>
      <c r="J125" s="804"/>
      <c r="K125" s="283"/>
    </row>
    <row r="126" spans="1:11" ht="48">
      <c r="A126" s="544" t="s">
        <v>407</v>
      </c>
      <c r="B126" s="544" t="s">
        <v>423</v>
      </c>
      <c r="C126" s="49"/>
      <c r="D126" s="11" t="s">
        <v>286</v>
      </c>
      <c r="E126" s="806"/>
      <c r="F126" s="101">
        <v>2043</v>
      </c>
      <c r="G126" s="101">
        <v>2106</v>
      </c>
      <c r="H126" s="101">
        <v>2106</v>
      </c>
      <c r="I126" s="803" t="s">
        <v>692</v>
      </c>
      <c r="J126" s="804"/>
      <c r="K126" s="283"/>
    </row>
    <row r="127" spans="1:11" ht="27.75" customHeight="1">
      <c r="A127" s="85" t="s">
        <v>408</v>
      </c>
      <c r="B127" s="544" t="s">
        <v>422</v>
      </c>
      <c r="C127" s="49"/>
      <c r="D127" s="11" t="s">
        <v>286</v>
      </c>
      <c r="E127" s="806"/>
      <c r="F127" s="101">
        <v>2207</v>
      </c>
      <c r="G127" s="101">
        <v>2275</v>
      </c>
      <c r="H127" s="101">
        <v>2275</v>
      </c>
      <c r="I127" s="803" t="s">
        <v>692</v>
      </c>
      <c r="J127" s="804"/>
      <c r="K127" s="283"/>
    </row>
    <row r="128" spans="1:11" ht="27.75" customHeight="1">
      <c r="A128" s="97" t="s">
        <v>409</v>
      </c>
      <c r="B128" s="544" t="s">
        <v>422</v>
      </c>
      <c r="C128" s="49"/>
      <c r="D128" s="11" t="s">
        <v>286</v>
      </c>
      <c r="E128" s="806"/>
      <c r="F128" s="101">
        <v>2657</v>
      </c>
      <c r="G128" s="101">
        <v>2738</v>
      </c>
      <c r="H128" s="101">
        <v>2738</v>
      </c>
      <c r="I128" s="803" t="s">
        <v>692</v>
      </c>
      <c r="J128" s="804"/>
      <c r="K128" s="283"/>
    </row>
    <row r="129" spans="1:11" ht="27.75" customHeight="1">
      <c r="A129" s="97" t="s">
        <v>414</v>
      </c>
      <c r="B129" s="544" t="s">
        <v>421</v>
      </c>
      <c r="C129" s="49"/>
      <c r="D129" s="11" t="s">
        <v>286</v>
      </c>
      <c r="E129" s="806"/>
      <c r="F129" s="101">
        <v>3721</v>
      </c>
      <c r="G129" s="101">
        <v>3835</v>
      </c>
      <c r="H129" s="101">
        <v>3835</v>
      </c>
      <c r="I129" s="803" t="s">
        <v>692</v>
      </c>
      <c r="J129" s="804"/>
      <c r="K129" s="283"/>
    </row>
    <row r="130" spans="1:11" ht="27.75" customHeight="1">
      <c r="A130" s="97" t="s">
        <v>410</v>
      </c>
      <c r="B130" s="544" t="s">
        <v>422</v>
      </c>
      <c r="C130" s="49"/>
      <c r="D130" s="11" t="s">
        <v>286</v>
      </c>
      <c r="E130" s="806"/>
      <c r="F130" s="101">
        <v>4087</v>
      </c>
      <c r="G130" s="101">
        <v>4213</v>
      </c>
      <c r="H130" s="101">
        <v>4213</v>
      </c>
      <c r="I130" s="803" t="s">
        <v>692</v>
      </c>
      <c r="J130" s="804"/>
      <c r="K130" s="283"/>
    </row>
    <row r="131" spans="1:11" ht="27.75" customHeight="1">
      <c r="A131" s="85" t="s">
        <v>415</v>
      </c>
      <c r="B131" s="544" t="s">
        <v>420</v>
      </c>
      <c r="C131" s="49"/>
      <c r="D131" s="11" t="s">
        <v>286</v>
      </c>
      <c r="E131" s="806"/>
      <c r="F131" s="101">
        <v>2035</v>
      </c>
      <c r="G131" s="101">
        <v>2098</v>
      </c>
      <c r="H131" s="101">
        <v>2098</v>
      </c>
      <c r="I131" s="803" t="s">
        <v>692</v>
      </c>
      <c r="J131" s="804"/>
      <c r="K131" s="283"/>
    </row>
    <row r="132" spans="1:11" ht="27.75" customHeight="1">
      <c r="A132" s="544" t="s">
        <v>411</v>
      </c>
      <c r="B132" s="544" t="s">
        <v>423</v>
      </c>
      <c r="C132" s="49"/>
      <c r="D132" s="11" t="s">
        <v>286</v>
      </c>
      <c r="E132" s="806"/>
      <c r="F132" s="101">
        <v>2207</v>
      </c>
      <c r="G132" s="101">
        <v>2275</v>
      </c>
      <c r="H132" s="101">
        <v>2275</v>
      </c>
      <c r="I132" s="803" t="s">
        <v>692</v>
      </c>
      <c r="J132" s="804"/>
      <c r="K132" s="283"/>
    </row>
    <row r="133" spans="1:11" ht="27.75" customHeight="1">
      <c r="A133" s="85" t="s">
        <v>416</v>
      </c>
      <c r="B133" s="544" t="s">
        <v>420</v>
      </c>
      <c r="C133" s="49"/>
      <c r="D133" s="11" t="s">
        <v>286</v>
      </c>
      <c r="E133" s="806"/>
      <c r="F133" s="101">
        <v>2162</v>
      </c>
      <c r="G133" s="101">
        <v>2228</v>
      </c>
      <c r="H133" s="101">
        <v>2228</v>
      </c>
      <c r="I133" s="803" t="s">
        <v>692</v>
      </c>
      <c r="J133" s="804"/>
      <c r="K133" s="283"/>
    </row>
    <row r="134" spans="1:11" ht="27.75" customHeight="1">
      <c r="A134" s="544" t="s">
        <v>412</v>
      </c>
      <c r="B134" s="544" t="s">
        <v>423</v>
      </c>
      <c r="C134" s="49"/>
      <c r="D134" s="11" t="s">
        <v>286</v>
      </c>
      <c r="E134" s="806"/>
      <c r="F134" s="101">
        <v>2350</v>
      </c>
      <c r="G134" s="101">
        <v>2422</v>
      </c>
      <c r="H134" s="101">
        <v>2422</v>
      </c>
      <c r="I134" s="803" t="s">
        <v>692</v>
      </c>
      <c r="J134" s="804"/>
      <c r="K134" s="283"/>
    </row>
    <row r="135" spans="1:11" ht="27.75" customHeight="1">
      <c r="A135" s="571"/>
      <c r="B135" s="544"/>
      <c r="C135" s="49"/>
      <c r="D135" s="11"/>
      <c r="E135" s="807"/>
      <c r="F135" s="101"/>
      <c r="G135" s="101"/>
      <c r="H135" s="101"/>
      <c r="I135" s="567"/>
      <c r="J135" s="568"/>
      <c r="K135" s="283"/>
    </row>
    <row r="136" spans="1:11">
      <c r="A136" s="95" t="s">
        <v>424</v>
      </c>
      <c r="B136" s="551"/>
      <c r="C136" s="14"/>
      <c r="D136" s="15"/>
      <c r="E136" s="7"/>
      <c r="F136" s="92"/>
      <c r="G136" s="92"/>
      <c r="H136" s="92"/>
      <c r="I136" s="98"/>
      <c r="J136" s="99"/>
      <c r="K136" s="284"/>
    </row>
    <row r="137" spans="1:11" ht="24">
      <c r="A137" s="11" t="s">
        <v>1040</v>
      </c>
      <c r="B137" s="544" t="s">
        <v>425</v>
      </c>
      <c r="C137" s="49"/>
      <c r="D137" s="11" t="s">
        <v>250</v>
      </c>
      <c r="E137" s="12" t="s">
        <v>436</v>
      </c>
      <c r="F137" s="101">
        <v>0</v>
      </c>
      <c r="G137" s="101">
        <v>0</v>
      </c>
      <c r="H137" s="101">
        <v>0</v>
      </c>
      <c r="I137" s="567"/>
      <c r="J137" s="568"/>
      <c r="K137" s="283"/>
    </row>
    <row r="138" spans="1:11" ht="36">
      <c r="A138" s="11" t="s">
        <v>1041</v>
      </c>
      <c r="B138" s="544" t="s">
        <v>426</v>
      </c>
      <c r="C138" s="49"/>
      <c r="D138" s="11" t="s">
        <v>250</v>
      </c>
      <c r="E138" s="12" t="s">
        <v>436</v>
      </c>
      <c r="F138" s="101">
        <v>0</v>
      </c>
      <c r="G138" s="101">
        <v>0</v>
      </c>
      <c r="H138" s="101">
        <v>0</v>
      </c>
      <c r="I138" s="567"/>
      <c r="J138" s="568"/>
      <c r="K138" s="283"/>
    </row>
    <row r="139" spans="1:11" ht="24">
      <c r="A139" s="11" t="s">
        <v>1042</v>
      </c>
      <c r="B139" s="544" t="s">
        <v>427</v>
      </c>
      <c r="C139" s="49"/>
      <c r="D139" s="11" t="s">
        <v>250</v>
      </c>
      <c r="E139" s="12" t="s">
        <v>436</v>
      </c>
      <c r="F139" s="101">
        <v>0</v>
      </c>
      <c r="G139" s="101">
        <v>0</v>
      </c>
      <c r="H139" s="101">
        <v>0</v>
      </c>
      <c r="I139" s="567"/>
      <c r="J139" s="568"/>
      <c r="K139" s="283"/>
    </row>
    <row r="140" spans="1:11" ht="36">
      <c r="A140" s="11" t="s">
        <v>1045</v>
      </c>
      <c r="B140" s="544" t="s">
        <v>428</v>
      </c>
      <c r="C140" s="49"/>
      <c r="D140" s="11" t="s">
        <v>250</v>
      </c>
      <c r="E140" s="12" t="s">
        <v>436</v>
      </c>
      <c r="F140" s="101">
        <v>0</v>
      </c>
      <c r="G140" s="101">
        <v>0</v>
      </c>
      <c r="H140" s="101">
        <v>0</v>
      </c>
      <c r="I140" s="567"/>
      <c r="J140" s="568"/>
      <c r="K140" s="283"/>
    </row>
    <row r="141" spans="1:11" ht="36">
      <c r="A141" s="11" t="s">
        <v>1046</v>
      </c>
      <c r="B141" s="544" t="s">
        <v>429</v>
      </c>
      <c r="C141" s="49"/>
      <c r="D141" s="11" t="s">
        <v>250</v>
      </c>
      <c r="E141" s="12" t="s">
        <v>436</v>
      </c>
      <c r="F141" s="101">
        <v>0</v>
      </c>
      <c r="G141" s="101">
        <v>0</v>
      </c>
      <c r="H141" s="101">
        <v>0</v>
      </c>
      <c r="I141" s="567"/>
      <c r="J141" s="568"/>
      <c r="K141" s="283"/>
    </row>
    <row r="142" spans="1:11" ht="36">
      <c r="A142" s="97" t="s">
        <v>1047</v>
      </c>
      <c r="B142" s="544" t="s">
        <v>430</v>
      </c>
      <c r="C142" s="49"/>
      <c r="D142" s="11" t="s">
        <v>250</v>
      </c>
      <c r="E142" s="12" t="s">
        <v>436</v>
      </c>
      <c r="F142" s="101">
        <v>0</v>
      </c>
      <c r="G142" s="101">
        <v>0</v>
      </c>
      <c r="H142" s="101">
        <v>0</v>
      </c>
      <c r="I142" s="567"/>
      <c r="J142" s="568"/>
      <c r="K142" s="283"/>
    </row>
    <row r="143" spans="1:11" ht="36">
      <c r="A143" s="97" t="s">
        <v>1048</v>
      </c>
      <c r="B143" s="544" t="s">
        <v>431</v>
      </c>
      <c r="C143" s="49"/>
      <c r="D143" s="11" t="s">
        <v>250</v>
      </c>
      <c r="E143" s="12" t="s">
        <v>436</v>
      </c>
      <c r="F143" s="101">
        <v>0</v>
      </c>
      <c r="G143" s="101">
        <v>0</v>
      </c>
      <c r="H143" s="101">
        <v>0</v>
      </c>
      <c r="I143" s="567"/>
      <c r="J143" s="568"/>
      <c r="K143" s="283"/>
    </row>
    <row r="144" spans="1:11" ht="24">
      <c r="A144" s="97" t="s">
        <v>1049</v>
      </c>
      <c r="B144" s="544" t="s">
        <v>432</v>
      </c>
      <c r="C144" s="49"/>
      <c r="D144" s="11" t="s">
        <v>250</v>
      </c>
      <c r="E144" s="12" t="s">
        <v>436</v>
      </c>
      <c r="F144" s="101">
        <v>0</v>
      </c>
      <c r="G144" s="101">
        <v>0</v>
      </c>
      <c r="H144" s="101">
        <v>0</v>
      </c>
      <c r="I144" s="567"/>
      <c r="J144" s="568"/>
      <c r="K144" s="283"/>
    </row>
    <row r="145" spans="1:11" ht="36">
      <c r="A145" s="97" t="s">
        <v>1050</v>
      </c>
      <c r="B145" s="544" t="s">
        <v>433</v>
      </c>
      <c r="C145" s="49"/>
      <c r="D145" s="11" t="s">
        <v>250</v>
      </c>
      <c r="E145" s="12" t="s">
        <v>436</v>
      </c>
      <c r="F145" s="101">
        <v>0</v>
      </c>
      <c r="G145" s="101">
        <v>0</v>
      </c>
      <c r="H145" s="101">
        <v>0</v>
      </c>
      <c r="I145" s="567"/>
      <c r="J145" s="568"/>
      <c r="K145" s="283"/>
    </row>
    <row r="146" spans="1:11" ht="36">
      <c r="A146" s="97" t="s">
        <v>1051</v>
      </c>
      <c r="B146" s="544" t="s">
        <v>434</v>
      </c>
      <c r="C146" s="49"/>
      <c r="D146" s="11" t="s">
        <v>250</v>
      </c>
      <c r="E146" s="12" t="s">
        <v>436</v>
      </c>
      <c r="F146" s="101">
        <v>0</v>
      </c>
      <c r="G146" s="101">
        <v>0</v>
      </c>
      <c r="H146" s="101">
        <v>0</v>
      </c>
      <c r="I146" s="567"/>
      <c r="J146" s="568"/>
      <c r="K146" s="283"/>
    </row>
    <row r="147" spans="1:11" ht="18.75" customHeight="1">
      <c r="A147" s="102"/>
      <c r="B147" s="105"/>
      <c r="C147" s="103" t="s">
        <v>11</v>
      </c>
      <c r="D147" s="104" t="s">
        <v>12</v>
      </c>
      <c r="E147" s="105"/>
      <c r="F147" s="106"/>
      <c r="G147" s="106"/>
      <c r="H147" s="106"/>
      <c r="I147" s="107"/>
      <c r="J147" s="108"/>
      <c r="K147" s="282" t="s">
        <v>1054</v>
      </c>
    </row>
    <row r="148" spans="1:11" ht="36" customHeight="1">
      <c r="A148" s="575" t="s">
        <v>419</v>
      </c>
      <c r="B148" s="105"/>
      <c r="C148" s="103"/>
      <c r="D148" s="104"/>
      <c r="E148" s="105"/>
      <c r="F148" s="106"/>
      <c r="G148" s="106"/>
      <c r="H148" s="106"/>
      <c r="I148" s="107"/>
      <c r="J148" s="108"/>
      <c r="K148" s="295"/>
    </row>
    <row r="149" spans="1:11" ht="15" customHeight="1">
      <c r="A149" s="544" t="s">
        <v>413</v>
      </c>
      <c r="B149" s="544" t="s">
        <v>420</v>
      </c>
      <c r="C149" s="16"/>
      <c r="D149" s="4" t="s">
        <v>264</v>
      </c>
      <c r="E149" s="4"/>
      <c r="F149" s="109">
        <f>F203+F230+F257+F284+F311+F338+F365+F392+F419+F446+F473</f>
        <v>46542.51</v>
      </c>
      <c r="G149" s="109">
        <f>G203+G230+G257+G284+G311+G338+G365+G392+G419+G446+G473</f>
        <v>47168.51</v>
      </c>
      <c r="H149" s="109">
        <f>H203+H230+H257+H284+H311+H338+H365+H392+H419+H446+H473</f>
        <v>47168.51</v>
      </c>
      <c r="I149" s="110"/>
      <c r="J149" s="111"/>
      <c r="K149" s="284"/>
    </row>
    <row r="150" spans="1:11" ht="15" customHeight="1">
      <c r="A150" s="544" t="s">
        <v>405</v>
      </c>
      <c r="B150" s="544" t="s">
        <v>423</v>
      </c>
      <c r="C150" s="16"/>
      <c r="D150" s="4" t="s">
        <v>264</v>
      </c>
      <c r="E150" s="4"/>
      <c r="F150" s="109">
        <f t="shared" ref="F150:H161" si="4">F204+F231+F258+F285+F312+F339+F366+F393+F420+F447+F474</f>
        <v>40089.69</v>
      </c>
      <c r="G150" s="109">
        <f t="shared" si="4"/>
        <v>40596.69</v>
      </c>
      <c r="H150" s="109">
        <f t="shared" si="4"/>
        <v>40596.69</v>
      </c>
      <c r="I150" s="110"/>
      <c r="J150" s="111"/>
      <c r="K150" s="284"/>
    </row>
    <row r="151" spans="1:11" ht="15" customHeight="1">
      <c r="A151" s="544" t="s">
        <v>885</v>
      </c>
      <c r="B151" s="544" t="s">
        <v>420</v>
      </c>
      <c r="C151" s="16"/>
      <c r="D151" s="4" t="s">
        <v>264</v>
      </c>
      <c r="E151" s="4"/>
      <c r="F151" s="109">
        <f t="shared" si="4"/>
        <v>40082.949999999997</v>
      </c>
      <c r="G151" s="109">
        <f t="shared" si="4"/>
        <v>40589.949999999997</v>
      </c>
      <c r="H151" s="109">
        <f t="shared" si="4"/>
        <v>40589.949999999997</v>
      </c>
      <c r="I151" s="110"/>
      <c r="J151" s="111"/>
      <c r="K151" s="284"/>
    </row>
    <row r="152" spans="1:11" ht="30" customHeight="1">
      <c r="A152" s="544" t="s">
        <v>406</v>
      </c>
      <c r="B152" s="544" t="s">
        <v>423</v>
      </c>
      <c r="C152" s="16"/>
      <c r="D152" s="4" t="s">
        <v>264</v>
      </c>
      <c r="E152" s="4"/>
      <c r="F152" s="109">
        <f t="shared" si="4"/>
        <v>40087.629999999997</v>
      </c>
      <c r="G152" s="109">
        <f t="shared" si="4"/>
        <v>40594.629999999997</v>
      </c>
      <c r="H152" s="109">
        <f t="shared" si="4"/>
        <v>40594.629999999997</v>
      </c>
      <c r="I152" s="110"/>
      <c r="J152" s="111"/>
      <c r="K152" s="284"/>
    </row>
    <row r="153" spans="1:11" ht="15" customHeight="1">
      <c r="A153" s="544" t="s">
        <v>407</v>
      </c>
      <c r="B153" s="544" t="s">
        <v>423</v>
      </c>
      <c r="C153" s="16"/>
      <c r="D153" s="4" t="s">
        <v>264</v>
      </c>
      <c r="E153" s="4"/>
      <c r="F153" s="109">
        <f t="shared" si="4"/>
        <v>40091.019999999997</v>
      </c>
      <c r="G153" s="109">
        <f t="shared" si="4"/>
        <v>40598.019999999997</v>
      </c>
      <c r="H153" s="109">
        <f t="shared" si="4"/>
        <v>40598.019999999997</v>
      </c>
      <c r="I153" s="110"/>
      <c r="J153" s="111"/>
      <c r="K153" s="284"/>
    </row>
    <row r="154" spans="1:11" ht="15" customHeight="1">
      <c r="A154" s="85" t="s">
        <v>408</v>
      </c>
      <c r="B154" s="544" t="s">
        <v>422</v>
      </c>
      <c r="C154" s="16"/>
      <c r="D154" s="4" t="s">
        <v>264</v>
      </c>
      <c r="E154" s="4"/>
      <c r="F154" s="109">
        <f t="shared" si="4"/>
        <v>52982</v>
      </c>
      <c r="G154" s="109">
        <f t="shared" si="4"/>
        <v>53867</v>
      </c>
      <c r="H154" s="109">
        <f t="shared" si="4"/>
        <v>53867</v>
      </c>
      <c r="I154" s="110"/>
      <c r="J154" s="111"/>
      <c r="K154" s="284"/>
    </row>
    <row r="155" spans="1:11" ht="15" customHeight="1">
      <c r="A155" s="97" t="s">
        <v>409</v>
      </c>
      <c r="B155" s="544" t="s">
        <v>422</v>
      </c>
      <c r="C155" s="16"/>
      <c r="D155" s="4" t="s">
        <v>264</v>
      </c>
      <c r="E155" s="4"/>
      <c r="F155" s="109">
        <f t="shared" si="4"/>
        <v>70131.710000000006</v>
      </c>
      <c r="G155" s="109">
        <f t="shared" si="4"/>
        <v>71193.710000000006</v>
      </c>
      <c r="H155" s="109">
        <f t="shared" si="4"/>
        <v>71193.710000000006</v>
      </c>
      <c r="I155" s="110"/>
      <c r="J155" s="111"/>
      <c r="K155" s="284"/>
    </row>
    <row r="156" spans="1:11" ht="15" customHeight="1">
      <c r="A156" s="97" t="s">
        <v>414</v>
      </c>
      <c r="B156" s="544" t="s">
        <v>421</v>
      </c>
      <c r="C156" s="16"/>
      <c r="D156" s="4" t="s">
        <v>264</v>
      </c>
      <c r="E156" s="4"/>
      <c r="F156" s="109">
        <f t="shared" si="4"/>
        <v>101739.66</v>
      </c>
      <c r="G156" s="109">
        <f t="shared" si="4"/>
        <v>103386.66</v>
      </c>
      <c r="H156" s="109">
        <f t="shared" si="4"/>
        <v>103386.66</v>
      </c>
      <c r="I156" s="110"/>
      <c r="J156" s="111"/>
      <c r="K156" s="284"/>
    </row>
    <row r="157" spans="1:11" ht="15" customHeight="1">
      <c r="A157" s="97" t="s">
        <v>410</v>
      </c>
      <c r="B157" s="544" t="s">
        <v>422</v>
      </c>
      <c r="C157" s="16"/>
      <c r="D157" s="4" t="s">
        <v>264</v>
      </c>
      <c r="E157" s="4"/>
      <c r="F157" s="109">
        <f t="shared" si="4"/>
        <v>84492.7</v>
      </c>
      <c r="G157" s="109">
        <f t="shared" si="4"/>
        <v>85819.7</v>
      </c>
      <c r="H157" s="109">
        <f t="shared" si="4"/>
        <v>85819.7</v>
      </c>
      <c r="I157" s="110"/>
      <c r="J157" s="111"/>
      <c r="K157" s="284"/>
    </row>
    <row r="158" spans="1:11" ht="15" customHeight="1">
      <c r="A158" s="85" t="s">
        <v>415</v>
      </c>
      <c r="B158" s="544" t="s">
        <v>420</v>
      </c>
      <c r="C158" s="16"/>
      <c r="D158" s="4" t="s">
        <v>264</v>
      </c>
      <c r="E158" s="4"/>
      <c r="F158" s="109">
        <f t="shared" si="4"/>
        <v>38960</v>
      </c>
      <c r="G158" s="109">
        <f t="shared" si="4"/>
        <v>39586</v>
      </c>
      <c r="H158" s="109">
        <f t="shared" si="4"/>
        <v>39586</v>
      </c>
      <c r="I158" s="110"/>
      <c r="J158" s="111"/>
      <c r="K158" s="284"/>
    </row>
    <row r="159" spans="1:11" ht="15" customHeight="1">
      <c r="A159" s="544" t="s">
        <v>411</v>
      </c>
      <c r="B159" s="544" t="s">
        <v>423</v>
      </c>
      <c r="C159" s="16"/>
      <c r="D159" s="4" t="s">
        <v>264</v>
      </c>
      <c r="E159" s="4"/>
      <c r="F159" s="109">
        <f t="shared" si="4"/>
        <v>40096.730000000003</v>
      </c>
      <c r="G159" s="109">
        <f t="shared" si="4"/>
        <v>40603.730000000003</v>
      </c>
      <c r="H159" s="109">
        <f t="shared" si="4"/>
        <v>40603.730000000003</v>
      </c>
      <c r="I159" s="110"/>
      <c r="J159" s="111"/>
      <c r="K159" s="284"/>
    </row>
    <row r="160" spans="1:11" ht="15" customHeight="1">
      <c r="A160" s="85" t="s">
        <v>416</v>
      </c>
      <c r="B160" s="544" t="s">
        <v>420</v>
      </c>
      <c r="C160" s="16"/>
      <c r="D160" s="4" t="s">
        <v>264</v>
      </c>
      <c r="E160" s="4"/>
      <c r="F160" s="109">
        <f t="shared" si="4"/>
        <v>58544</v>
      </c>
      <c r="G160" s="109">
        <f t="shared" si="4"/>
        <v>59532</v>
      </c>
      <c r="H160" s="109">
        <f t="shared" si="4"/>
        <v>59532</v>
      </c>
      <c r="I160" s="110"/>
      <c r="J160" s="111"/>
      <c r="K160" s="284"/>
    </row>
    <row r="161" spans="1:11" ht="15" customHeight="1">
      <c r="A161" s="544" t="s">
        <v>412</v>
      </c>
      <c r="B161" s="544" t="s">
        <v>423</v>
      </c>
      <c r="C161" s="16"/>
      <c r="D161" s="4" t="s">
        <v>264</v>
      </c>
      <c r="E161" s="4"/>
      <c r="F161" s="109">
        <f t="shared" si="4"/>
        <v>53731.94</v>
      </c>
      <c r="G161" s="109">
        <f t="shared" si="4"/>
        <v>54490.94</v>
      </c>
      <c r="H161" s="109">
        <f t="shared" si="4"/>
        <v>54490.94</v>
      </c>
      <c r="I161" s="110"/>
      <c r="J161" s="111"/>
      <c r="K161" s="284"/>
    </row>
    <row r="162" spans="1:11" ht="15" customHeight="1">
      <c r="A162" s="571"/>
      <c r="B162" s="544"/>
      <c r="C162" s="16"/>
      <c r="D162" s="4"/>
      <c r="E162" s="4"/>
      <c r="F162" s="109">
        <f>F216+F243+F270+F297+F324+F351+F378+F405+F432+F459+F486</f>
        <v>0</v>
      </c>
      <c r="G162" s="109">
        <f>G216+G243+G270+G297+G324+G351+G378+G405+G432+G459+G486</f>
        <v>0</v>
      </c>
      <c r="H162" s="109">
        <f>H216+H243+H270+H297+H324+H351+H378+H405+H432+H459+H486</f>
        <v>0</v>
      </c>
      <c r="I162" s="110"/>
      <c r="J162" s="111"/>
      <c r="K162" s="284"/>
    </row>
    <row r="163" spans="1:11">
      <c r="A163" s="575" t="s">
        <v>424</v>
      </c>
      <c r="B163" s="105"/>
      <c r="C163" s="103"/>
      <c r="D163" s="104"/>
      <c r="E163" s="105"/>
      <c r="F163" s="106"/>
      <c r="G163" s="106"/>
      <c r="H163" s="106"/>
      <c r="I163" s="107"/>
      <c r="J163" s="108"/>
      <c r="K163" s="295"/>
    </row>
    <row r="164" spans="1:11" ht="15" customHeight="1">
      <c r="A164" s="11" t="s">
        <v>1040</v>
      </c>
      <c r="B164" s="544" t="s">
        <v>425</v>
      </c>
      <c r="C164" s="16"/>
      <c r="D164" s="4" t="s">
        <v>264</v>
      </c>
      <c r="E164" s="4"/>
      <c r="F164" s="109">
        <f t="shared" ref="F164:H173" si="5">F218+F245+F272+F299+F326+F353+F380+F407+F434+F461+F488</f>
        <v>0</v>
      </c>
      <c r="G164" s="109">
        <f t="shared" si="5"/>
        <v>0</v>
      </c>
      <c r="H164" s="109">
        <f t="shared" si="5"/>
        <v>0</v>
      </c>
      <c r="I164" s="110"/>
      <c r="J164" s="111"/>
      <c r="K164" s="284"/>
    </row>
    <row r="165" spans="1:11" ht="15" customHeight="1">
      <c r="A165" s="11" t="s">
        <v>1041</v>
      </c>
      <c r="B165" s="544" t="s">
        <v>426</v>
      </c>
      <c r="C165" s="16"/>
      <c r="D165" s="4" t="s">
        <v>264</v>
      </c>
      <c r="E165" s="4"/>
      <c r="F165" s="109">
        <f t="shared" si="5"/>
        <v>0</v>
      </c>
      <c r="G165" s="109">
        <f t="shared" si="5"/>
        <v>0</v>
      </c>
      <c r="H165" s="109">
        <f t="shared" si="5"/>
        <v>0</v>
      </c>
      <c r="I165" s="110"/>
      <c r="J165" s="111"/>
      <c r="K165" s="284"/>
    </row>
    <row r="166" spans="1:11" ht="15" customHeight="1">
      <c r="A166" s="11" t="s">
        <v>1042</v>
      </c>
      <c r="B166" s="544" t="s">
        <v>427</v>
      </c>
      <c r="C166" s="16"/>
      <c r="D166" s="4" t="s">
        <v>264</v>
      </c>
      <c r="E166" s="4"/>
      <c r="F166" s="109">
        <f t="shared" si="5"/>
        <v>0</v>
      </c>
      <c r="G166" s="109">
        <f t="shared" si="5"/>
        <v>0</v>
      </c>
      <c r="H166" s="109">
        <f t="shared" si="5"/>
        <v>0</v>
      </c>
      <c r="I166" s="110"/>
      <c r="J166" s="111"/>
      <c r="K166" s="284"/>
    </row>
    <row r="167" spans="1:11" ht="15" customHeight="1">
      <c r="A167" s="11" t="s">
        <v>1045</v>
      </c>
      <c r="B167" s="544" t="s">
        <v>428</v>
      </c>
      <c r="C167" s="16"/>
      <c r="D167" s="4" t="s">
        <v>264</v>
      </c>
      <c r="E167" s="4"/>
      <c r="F167" s="109">
        <f t="shared" si="5"/>
        <v>0</v>
      </c>
      <c r="G167" s="109">
        <f t="shared" si="5"/>
        <v>0</v>
      </c>
      <c r="H167" s="109">
        <f t="shared" si="5"/>
        <v>0</v>
      </c>
      <c r="I167" s="110"/>
      <c r="J167" s="111"/>
      <c r="K167" s="284"/>
    </row>
    <row r="168" spans="1:11" ht="15" customHeight="1">
      <c r="A168" s="11" t="s">
        <v>1046</v>
      </c>
      <c r="B168" s="544" t="s">
        <v>429</v>
      </c>
      <c r="C168" s="16"/>
      <c r="D168" s="4" t="s">
        <v>264</v>
      </c>
      <c r="E168" s="4"/>
      <c r="F168" s="109">
        <f t="shared" si="5"/>
        <v>0</v>
      </c>
      <c r="G168" s="109">
        <f t="shared" si="5"/>
        <v>0</v>
      </c>
      <c r="H168" s="109">
        <f t="shared" si="5"/>
        <v>0</v>
      </c>
      <c r="I168" s="110"/>
      <c r="J168" s="111"/>
      <c r="K168" s="284"/>
    </row>
    <row r="169" spans="1:11" ht="15" customHeight="1">
      <c r="A169" s="97" t="s">
        <v>1047</v>
      </c>
      <c r="B169" s="544" t="s">
        <v>430</v>
      </c>
      <c r="C169" s="16"/>
      <c r="D169" s="4" t="s">
        <v>264</v>
      </c>
      <c r="E169" s="4"/>
      <c r="F169" s="109">
        <f t="shared" si="5"/>
        <v>0</v>
      </c>
      <c r="G169" s="109">
        <f t="shared" si="5"/>
        <v>0</v>
      </c>
      <c r="H169" s="109">
        <f t="shared" si="5"/>
        <v>0</v>
      </c>
      <c r="I169" s="110"/>
      <c r="J169" s="111"/>
      <c r="K169" s="284"/>
    </row>
    <row r="170" spans="1:11" ht="15" customHeight="1">
      <c r="A170" s="97" t="s">
        <v>1048</v>
      </c>
      <c r="B170" s="544" t="s">
        <v>431</v>
      </c>
      <c r="C170" s="16"/>
      <c r="D170" s="4" t="s">
        <v>264</v>
      </c>
      <c r="E170" s="4"/>
      <c r="F170" s="109">
        <f t="shared" si="5"/>
        <v>0</v>
      </c>
      <c r="G170" s="109">
        <f t="shared" si="5"/>
        <v>0</v>
      </c>
      <c r="H170" s="109">
        <f t="shared" si="5"/>
        <v>0</v>
      </c>
      <c r="I170" s="110"/>
      <c r="J170" s="111"/>
      <c r="K170" s="284"/>
    </row>
    <row r="171" spans="1:11" ht="15" customHeight="1">
      <c r="A171" s="97" t="s">
        <v>1049</v>
      </c>
      <c r="B171" s="544" t="s">
        <v>432</v>
      </c>
      <c r="C171" s="16"/>
      <c r="D171" s="4" t="s">
        <v>264</v>
      </c>
      <c r="E171" s="4"/>
      <c r="F171" s="109">
        <f t="shared" si="5"/>
        <v>0</v>
      </c>
      <c r="G171" s="109">
        <f t="shared" si="5"/>
        <v>0</v>
      </c>
      <c r="H171" s="109">
        <f t="shared" si="5"/>
        <v>0</v>
      </c>
      <c r="I171" s="110"/>
      <c r="J171" s="111"/>
      <c r="K171" s="284"/>
    </row>
    <row r="172" spans="1:11" ht="15" customHeight="1">
      <c r="A172" s="97" t="s">
        <v>1050</v>
      </c>
      <c r="B172" s="544" t="s">
        <v>433</v>
      </c>
      <c r="C172" s="16"/>
      <c r="D172" s="4" t="s">
        <v>264</v>
      </c>
      <c r="E172" s="4"/>
      <c r="F172" s="109">
        <f t="shared" si="5"/>
        <v>0</v>
      </c>
      <c r="G172" s="109">
        <f t="shared" si="5"/>
        <v>0</v>
      </c>
      <c r="H172" s="109">
        <f t="shared" si="5"/>
        <v>0</v>
      </c>
      <c r="I172" s="110"/>
      <c r="J172" s="111"/>
      <c r="K172" s="284"/>
    </row>
    <row r="173" spans="1:11" ht="15" customHeight="1">
      <c r="A173" s="97" t="s">
        <v>1051</v>
      </c>
      <c r="B173" s="544" t="s">
        <v>434</v>
      </c>
      <c r="C173" s="16"/>
      <c r="D173" s="4" t="s">
        <v>264</v>
      </c>
      <c r="E173" s="4"/>
      <c r="F173" s="109">
        <f t="shared" si="5"/>
        <v>0</v>
      </c>
      <c r="G173" s="109">
        <f t="shared" si="5"/>
        <v>0</v>
      </c>
      <c r="H173" s="109">
        <f t="shared" si="5"/>
        <v>0</v>
      </c>
      <c r="I173" s="110"/>
      <c r="J173" s="111"/>
      <c r="K173" s="284"/>
    </row>
    <row r="174" spans="1:11" ht="17.25" customHeight="1">
      <c r="A174" s="102"/>
      <c r="B174" s="105"/>
      <c r="C174" s="112" t="s">
        <v>13</v>
      </c>
      <c r="D174" s="113" t="s">
        <v>14</v>
      </c>
      <c r="E174" s="102"/>
      <c r="F174" s="114"/>
      <c r="G174" s="114"/>
      <c r="H174" s="114"/>
      <c r="I174" s="115"/>
      <c r="J174" s="116"/>
      <c r="K174" s="284"/>
    </row>
    <row r="175" spans="1:11" ht="36">
      <c r="A175" s="575" t="s">
        <v>419</v>
      </c>
      <c r="B175" s="105"/>
      <c r="C175" s="112"/>
      <c r="D175" s="113"/>
      <c r="E175" s="102"/>
      <c r="F175" s="114"/>
      <c r="G175" s="114"/>
      <c r="H175" s="114"/>
      <c r="I175" s="115"/>
      <c r="J175" s="116"/>
      <c r="K175" s="284"/>
    </row>
    <row r="176" spans="1:11" ht="15" customHeight="1">
      <c r="A176" s="544" t="s">
        <v>413</v>
      </c>
      <c r="B176" s="544" t="s">
        <v>420</v>
      </c>
      <c r="C176" s="16"/>
      <c r="D176" s="11" t="s">
        <v>264</v>
      </c>
      <c r="E176" s="11"/>
      <c r="F176" s="96">
        <f>F203+F230+F257+F284+F311</f>
        <v>7582.51</v>
      </c>
      <c r="G176" s="96">
        <f>G203+G230+G257+G284+G311</f>
        <v>7582.51</v>
      </c>
      <c r="H176" s="96">
        <f>H203+H230+H257+H284+H311</f>
        <v>7582.51</v>
      </c>
      <c r="I176" s="579"/>
      <c r="J176" s="580"/>
      <c r="K176" s="284"/>
    </row>
    <row r="177" spans="1:11" ht="15" customHeight="1">
      <c r="A177" s="544" t="s">
        <v>405</v>
      </c>
      <c r="B177" s="544" t="s">
        <v>423</v>
      </c>
      <c r="C177" s="16"/>
      <c r="D177" s="11" t="s">
        <v>264</v>
      </c>
      <c r="E177" s="11"/>
      <c r="F177" s="96">
        <f t="shared" ref="F177:H189" si="6">F204+F231+F258+F285+F312</f>
        <v>7582.69</v>
      </c>
      <c r="G177" s="96">
        <f t="shared" si="6"/>
        <v>7582.69</v>
      </c>
      <c r="H177" s="96">
        <f t="shared" si="6"/>
        <v>7582.69</v>
      </c>
      <c r="I177" s="579"/>
      <c r="J177" s="580"/>
      <c r="K177" s="284"/>
    </row>
    <row r="178" spans="1:11" ht="15" customHeight="1">
      <c r="A178" s="544" t="s">
        <v>885</v>
      </c>
      <c r="B178" s="544" t="s">
        <v>420</v>
      </c>
      <c r="C178" s="16"/>
      <c r="D178" s="11" t="s">
        <v>264</v>
      </c>
      <c r="E178" s="11"/>
      <c r="F178" s="96">
        <f t="shared" si="6"/>
        <v>7575.95</v>
      </c>
      <c r="G178" s="96">
        <f t="shared" si="6"/>
        <v>7575.95</v>
      </c>
      <c r="H178" s="96">
        <f t="shared" si="6"/>
        <v>7575.95</v>
      </c>
      <c r="I178" s="579"/>
      <c r="J178" s="580"/>
      <c r="K178" s="284"/>
    </row>
    <row r="179" spans="1:11" ht="30" customHeight="1">
      <c r="A179" s="544" t="s">
        <v>406</v>
      </c>
      <c r="B179" s="544" t="s">
        <v>423</v>
      </c>
      <c r="C179" s="16"/>
      <c r="D179" s="11" t="s">
        <v>264</v>
      </c>
      <c r="E179" s="11"/>
      <c r="F179" s="96">
        <f t="shared" si="6"/>
        <v>7580.63</v>
      </c>
      <c r="G179" s="96">
        <f t="shared" si="6"/>
        <v>7580.63</v>
      </c>
      <c r="H179" s="96">
        <f t="shared" si="6"/>
        <v>7580.63</v>
      </c>
      <c r="I179" s="579"/>
      <c r="J179" s="580"/>
      <c r="K179" s="284"/>
    </row>
    <row r="180" spans="1:11" ht="15" customHeight="1">
      <c r="A180" s="544" t="s">
        <v>407</v>
      </c>
      <c r="B180" s="544" t="s">
        <v>423</v>
      </c>
      <c r="C180" s="16"/>
      <c r="D180" s="11" t="s">
        <v>264</v>
      </c>
      <c r="E180" s="11"/>
      <c r="F180" s="96">
        <f t="shared" si="6"/>
        <v>7584.02</v>
      </c>
      <c r="G180" s="96">
        <f t="shared" si="6"/>
        <v>7584.02</v>
      </c>
      <c r="H180" s="96">
        <f t="shared" si="6"/>
        <v>7584.02</v>
      </c>
      <c r="I180" s="579"/>
      <c r="J180" s="580"/>
      <c r="K180" s="284"/>
    </row>
    <row r="181" spans="1:11" ht="15" customHeight="1">
      <c r="A181" s="85" t="s">
        <v>408</v>
      </c>
      <c r="B181" s="544" t="s">
        <v>422</v>
      </c>
      <c r="C181" s="16"/>
      <c r="D181" s="11" t="s">
        <v>264</v>
      </c>
      <c r="E181" s="11"/>
      <c r="F181" s="96">
        <f t="shared" si="6"/>
        <v>0</v>
      </c>
      <c r="G181" s="96">
        <f t="shared" si="6"/>
        <v>0</v>
      </c>
      <c r="H181" s="96">
        <f t="shared" si="6"/>
        <v>0</v>
      </c>
      <c r="I181" s="579"/>
      <c r="J181" s="580"/>
      <c r="K181" s="284"/>
    </row>
    <row r="182" spans="1:11" ht="15" customHeight="1">
      <c r="A182" s="97" t="s">
        <v>409</v>
      </c>
      <c r="B182" s="544" t="s">
        <v>422</v>
      </c>
      <c r="C182" s="16"/>
      <c r="D182" s="11" t="s">
        <v>264</v>
      </c>
      <c r="E182" s="11"/>
      <c r="F182" s="96">
        <f t="shared" si="6"/>
        <v>7582.71</v>
      </c>
      <c r="G182" s="96">
        <f t="shared" si="6"/>
        <v>7582.71</v>
      </c>
      <c r="H182" s="96">
        <f t="shared" si="6"/>
        <v>7582.71</v>
      </c>
      <c r="I182" s="579"/>
      <c r="J182" s="580"/>
      <c r="K182" s="284"/>
    </row>
    <row r="183" spans="1:11" ht="15" customHeight="1">
      <c r="A183" s="97" t="s">
        <v>414</v>
      </c>
      <c r="B183" s="544" t="s">
        <v>421</v>
      </c>
      <c r="C183" s="16"/>
      <c r="D183" s="11" t="s">
        <v>264</v>
      </c>
      <c r="E183" s="11"/>
      <c r="F183" s="96">
        <f t="shared" si="6"/>
        <v>7583.66</v>
      </c>
      <c r="G183" s="96">
        <f t="shared" si="6"/>
        <v>7583.66</v>
      </c>
      <c r="H183" s="96">
        <f t="shared" si="6"/>
        <v>7583.66</v>
      </c>
      <c r="I183" s="579"/>
      <c r="J183" s="580"/>
      <c r="K183" s="284"/>
    </row>
    <row r="184" spans="1:11" ht="15" customHeight="1">
      <c r="A184" s="97" t="s">
        <v>410</v>
      </c>
      <c r="B184" s="544" t="s">
        <v>422</v>
      </c>
      <c r="C184" s="16"/>
      <c r="D184" s="11" t="s">
        <v>264</v>
      </c>
      <c r="E184" s="11"/>
      <c r="F184" s="96">
        <f t="shared" si="6"/>
        <v>7584.7</v>
      </c>
      <c r="G184" s="96">
        <f t="shared" si="6"/>
        <v>7584.7</v>
      </c>
      <c r="H184" s="96">
        <f t="shared" si="6"/>
        <v>7584.7</v>
      </c>
      <c r="I184" s="579"/>
      <c r="J184" s="580"/>
      <c r="K184" s="284"/>
    </row>
    <row r="185" spans="1:11" ht="15" customHeight="1">
      <c r="A185" s="85" t="s">
        <v>415</v>
      </c>
      <c r="B185" s="544" t="s">
        <v>420</v>
      </c>
      <c r="C185" s="16"/>
      <c r="D185" s="11" t="s">
        <v>264</v>
      </c>
      <c r="E185" s="11"/>
      <c r="F185" s="96">
        <f t="shared" si="6"/>
        <v>0</v>
      </c>
      <c r="G185" s="96">
        <f t="shared" si="6"/>
        <v>0</v>
      </c>
      <c r="H185" s="96">
        <f t="shared" si="6"/>
        <v>0</v>
      </c>
      <c r="I185" s="579"/>
      <c r="J185" s="580"/>
      <c r="K185" s="284"/>
    </row>
    <row r="186" spans="1:11" ht="15" customHeight="1">
      <c r="A186" s="544" t="s">
        <v>411</v>
      </c>
      <c r="B186" s="544" t="s">
        <v>423</v>
      </c>
      <c r="C186" s="16"/>
      <c r="D186" s="11" t="s">
        <v>264</v>
      </c>
      <c r="E186" s="11"/>
      <c r="F186" s="96">
        <f t="shared" si="6"/>
        <v>7589.73</v>
      </c>
      <c r="G186" s="96">
        <f t="shared" si="6"/>
        <v>7589.73</v>
      </c>
      <c r="H186" s="96">
        <f t="shared" si="6"/>
        <v>7589.73</v>
      </c>
      <c r="I186" s="579"/>
      <c r="J186" s="580"/>
      <c r="K186" s="284"/>
    </row>
    <row r="187" spans="1:11" ht="15" customHeight="1">
      <c r="A187" s="85" t="s">
        <v>416</v>
      </c>
      <c r="B187" s="544" t="s">
        <v>420</v>
      </c>
      <c r="C187" s="16"/>
      <c r="D187" s="11" t="s">
        <v>264</v>
      </c>
      <c r="E187" s="11"/>
      <c r="F187" s="96">
        <f t="shared" si="6"/>
        <v>0</v>
      </c>
      <c r="G187" s="96">
        <f t="shared" si="6"/>
        <v>0</v>
      </c>
      <c r="H187" s="96">
        <f t="shared" si="6"/>
        <v>0</v>
      </c>
      <c r="I187" s="579"/>
      <c r="J187" s="580"/>
      <c r="K187" s="284"/>
    </row>
    <row r="188" spans="1:11" ht="15" customHeight="1">
      <c r="A188" s="544" t="s">
        <v>412</v>
      </c>
      <c r="B188" s="544" t="s">
        <v>423</v>
      </c>
      <c r="C188" s="16"/>
      <c r="D188" s="11" t="s">
        <v>264</v>
      </c>
      <c r="E188" s="11"/>
      <c r="F188" s="96">
        <f t="shared" si="6"/>
        <v>7583.94</v>
      </c>
      <c r="G188" s="96">
        <f t="shared" si="6"/>
        <v>7583.94</v>
      </c>
      <c r="H188" s="96">
        <f t="shared" si="6"/>
        <v>7583.94</v>
      </c>
      <c r="I188" s="579"/>
      <c r="J188" s="580"/>
      <c r="K188" s="284"/>
    </row>
    <row r="189" spans="1:11" ht="15" customHeight="1">
      <c r="A189" s="571"/>
      <c r="B189" s="544"/>
      <c r="C189" s="16"/>
      <c r="D189" s="11"/>
      <c r="E189" s="11"/>
      <c r="F189" s="96">
        <f t="shared" si="6"/>
        <v>0</v>
      </c>
      <c r="G189" s="96">
        <f t="shared" si="6"/>
        <v>0</v>
      </c>
      <c r="H189" s="96">
        <f t="shared" si="6"/>
        <v>0</v>
      </c>
      <c r="I189" s="579"/>
      <c r="J189" s="580"/>
      <c r="K189" s="284"/>
    </row>
    <row r="190" spans="1:11">
      <c r="A190" s="575" t="s">
        <v>424</v>
      </c>
      <c r="B190" s="105"/>
      <c r="C190" s="103"/>
      <c r="D190" s="104"/>
      <c r="E190" s="105"/>
      <c r="F190" s="106"/>
      <c r="G190" s="106"/>
      <c r="H190" s="106"/>
      <c r="I190" s="107"/>
      <c r="J190" s="108"/>
      <c r="K190" s="295"/>
    </row>
    <row r="191" spans="1:11" ht="15" customHeight="1">
      <c r="A191" s="11" t="s">
        <v>1040</v>
      </c>
      <c r="B191" s="544" t="s">
        <v>425</v>
      </c>
      <c r="C191" s="16"/>
      <c r="D191" s="11" t="s">
        <v>264</v>
      </c>
      <c r="E191" s="11"/>
      <c r="F191" s="96">
        <f t="shared" ref="F191:H200" si="7">F218+F245+F272+F299+F326</f>
        <v>0</v>
      </c>
      <c r="G191" s="96">
        <f t="shared" si="7"/>
        <v>0</v>
      </c>
      <c r="H191" s="96">
        <f t="shared" si="7"/>
        <v>0</v>
      </c>
      <c r="I191" s="579"/>
      <c r="J191" s="580"/>
      <c r="K191" s="284"/>
    </row>
    <row r="192" spans="1:11" ht="15" customHeight="1">
      <c r="A192" s="11" t="s">
        <v>1041</v>
      </c>
      <c r="B192" s="544" t="s">
        <v>426</v>
      </c>
      <c r="C192" s="16"/>
      <c r="D192" s="11" t="s">
        <v>264</v>
      </c>
      <c r="E192" s="11"/>
      <c r="F192" s="96">
        <f t="shared" si="7"/>
        <v>0</v>
      </c>
      <c r="G192" s="96">
        <f t="shared" si="7"/>
        <v>0</v>
      </c>
      <c r="H192" s="96">
        <f t="shared" si="7"/>
        <v>0</v>
      </c>
      <c r="I192" s="579"/>
      <c r="J192" s="580"/>
      <c r="K192" s="284"/>
    </row>
    <row r="193" spans="1:11" ht="15" customHeight="1">
      <c r="A193" s="11" t="s">
        <v>1042</v>
      </c>
      <c r="B193" s="544" t="s">
        <v>427</v>
      </c>
      <c r="C193" s="16"/>
      <c r="D193" s="11" t="s">
        <v>264</v>
      </c>
      <c r="E193" s="11"/>
      <c r="F193" s="96">
        <f t="shared" si="7"/>
        <v>0</v>
      </c>
      <c r="G193" s="96">
        <f t="shared" si="7"/>
        <v>0</v>
      </c>
      <c r="H193" s="96">
        <f t="shared" si="7"/>
        <v>0</v>
      </c>
      <c r="I193" s="579"/>
      <c r="J193" s="580"/>
      <c r="K193" s="284"/>
    </row>
    <row r="194" spans="1:11" ht="15" customHeight="1">
      <c r="A194" s="11" t="s">
        <v>1045</v>
      </c>
      <c r="B194" s="544" t="s">
        <v>428</v>
      </c>
      <c r="C194" s="16"/>
      <c r="D194" s="11" t="s">
        <v>264</v>
      </c>
      <c r="E194" s="11"/>
      <c r="F194" s="96">
        <f t="shared" si="7"/>
        <v>0</v>
      </c>
      <c r="G194" s="96">
        <f t="shared" si="7"/>
        <v>0</v>
      </c>
      <c r="H194" s="96">
        <f t="shared" si="7"/>
        <v>0</v>
      </c>
      <c r="I194" s="579"/>
      <c r="J194" s="580"/>
      <c r="K194" s="284"/>
    </row>
    <row r="195" spans="1:11" ht="15" customHeight="1">
      <c r="A195" s="11" t="s">
        <v>1046</v>
      </c>
      <c r="B195" s="544" t="s">
        <v>429</v>
      </c>
      <c r="C195" s="16"/>
      <c r="D195" s="11" t="s">
        <v>264</v>
      </c>
      <c r="E195" s="11"/>
      <c r="F195" s="96">
        <f t="shared" si="7"/>
        <v>0</v>
      </c>
      <c r="G195" s="96">
        <f t="shared" si="7"/>
        <v>0</v>
      </c>
      <c r="H195" s="96">
        <f t="shared" si="7"/>
        <v>0</v>
      </c>
      <c r="I195" s="579"/>
      <c r="J195" s="580"/>
      <c r="K195" s="284"/>
    </row>
    <row r="196" spans="1:11" ht="15" customHeight="1">
      <c r="A196" s="97" t="s">
        <v>1047</v>
      </c>
      <c r="B196" s="544" t="s">
        <v>430</v>
      </c>
      <c r="C196" s="16"/>
      <c r="D196" s="11" t="s">
        <v>264</v>
      </c>
      <c r="E196" s="11"/>
      <c r="F196" s="96">
        <f t="shared" si="7"/>
        <v>0</v>
      </c>
      <c r="G196" s="96">
        <f t="shared" si="7"/>
        <v>0</v>
      </c>
      <c r="H196" s="96">
        <f t="shared" si="7"/>
        <v>0</v>
      </c>
      <c r="I196" s="579"/>
      <c r="J196" s="580"/>
      <c r="K196" s="284"/>
    </row>
    <row r="197" spans="1:11" ht="15" customHeight="1">
      <c r="A197" s="97" t="s">
        <v>1048</v>
      </c>
      <c r="B197" s="544" t="s">
        <v>431</v>
      </c>
      <c r="C197" s="16"/>
      <c r="D197" s="11" t="s">
        <v>264</v>
      </c>
      <c r="E197" s="11"/>
      <c r="F197" s="96">
        <f t="shared" si="7"/>
        <v>0</v>
      </c>
      <c r="G197" s="96">
        <f t="shared" si="7"/>
        <v>0</v>
      </c>
      <c r="H197" s="96">
        <f t="shared" si="7"/>
        <v>0</v>
      </c>
      <c r="I197" s="579"/>
      <c r="J197" s="580"/>
      <c r="K197" s="284"/>
    </row>
    <row r="198" spans="1:11" ht="15" customHeight="1">
      <c r="A198" s="97" t="s">
        <v>1049</v>
      </c>
      <c r="B198" s="544" t="s">
        <v>432</v>
      </c>
      <c r="C198" s="16"/>
      <c r="D198" s="11" t="s">
        <v>264</v>
      </c>
      <c r="E198" s="11"/>
      <c r="F198" s="96">
        <f t="shared" si="7"/>
        <v>0</v>
      </c>
      <c r="G198" s="96">
        <f t="shared" si="7"/>
        <v>0</v>
      </c>
      <c r="H198" s="96">
        <f t="shared" si="7"/>
        <v>0</v>
      </c>
      <c r="I198" s="579"/>
      <c r="J198" s="580"/>
      <c r="K198" s="284"/>
    </row>
    <row r="199" spans="1:11" ht="15" customHeight="1">
      <c r="A199" s="97" t="s">
        <v>1050</v>
      </c>
      <c r="B199" s="544" t="s">
        <v>433</v>
      </c>
      <c r="C199" s="16"/>
      <c r="D199" s="11" t="s">
        <v>264</v>
      </c>
      <c r="E199" s="11"/>
      <c r="F199" s="96">
        <f t="shared" si="7"/>
        <v>0</v>
      </c>
      <c r="G199" s="96">
        <f t="shared" si="7"/>
        <v>0</v>
      </c>
      <c r="H199" s="96">
        <f t="shared" si="7"/>
        <v>0</v>
      </c>
      <c r="I199" s="579"/>
      <c r="J199" s="580"/>
      <c r="K199" s="284"/>
    </row>
    <row r="200" spans="1:11" ht="15" customHeight="1">
      <c r="A200" s="97" t="s">
        <v>1051</v>
      </c>
      <c r="B200" s="544" t="s">
        <v>434</v>
      </c>
      <c r="C200" s="16"/>
      <c r="D200" s="11" t="s">
        <v>264</v>
      </c>
      <c r="E200" s="11"/>
      <c r="F200" s="96">
        <f t="shared" si="7"/>
        <v>0</v>
      </c>
      <c r="G200" s="96">
        <f t="shared" si="7"/>
        <v>0</v>
      </c>
      <c r="H200" s="96">
        <f t="shared" si="7"/>
        <v>0</v>
      </c>
      <c r="I200" s="579"/>
      <c r="J200" s="580"/>
      <c r="K200" s="284"/>
    </row>
    <row r="201" spans="1:11" ht="12" customHeight="1">
      <c r="A201" s="7"/>
      <c r="B201" s="551"/>
      <c r="C201" s="6" t="s">
        <v>37</v>
      </c>
      <c r="D201" s="15" t="s">
        <v>38</v>
      </c>
      <c r="E201" s="7"/>
      <c r="F201" s="92"/>
      <c r="G201" s="92"/>
      <c r="H201" s="92"/>
      <c r="I201" s="98"/>
      <c r="J201" s="99"/>
      <c r="K201" s="284"/>
    </row>
    <row r="202" spans="1:11" ht="36">
      <c r="A202" s="95" t="s">
        <v>419</v>
      </c>
      <c r="B202" s="551"/>
      <c r="C202" s="6"/>
      <c r="D202" s="15"/>
      <c r="E202" s="7"/>
      <c r="F202" s="92"/>
      <c r="G202" s="92"/>
      <c r="H202" s="92"/>
      <c r="I202" s="98"/>
      <c r="J202" s="99"/>
      <c r="K202" s="284"/>
    </row>
    <row r="203" spans="1:11" ht="15" customHeight="1">
      <c r="A203" s="544" t="s">
        <v>413</v>
      </c>
      <c r="B203" s="544" t="s">
        <v>420</v>
      </c>
      <c r="C203" s="5"/>
      <c r="D203" s="11" t="s">
        <v>32</v>
      </c>
      <c r="E203" s="100">
        <v>9.2809515699999992</v>
      </c>
      <c r="F203" s="101">
        <v>72.95</v>
      </c>
      <c r="G203" s="101">
        <v>72.95</v>
      </c>
      <c r="H203" s="101">
        <v>72.95</v>
      </c>
      <c r="I203" s="803" t="s">
        <v>693</v>
      </c>
      <c r="J203" s="804"/>
      <c r="K203" s="283"/>
    </row>
    <row r="204" spans="1:11" ht="15" customHeight="1">
      <c r="A204" s="544" t="s">
        <v>405</v>
      </c>
      <c r="B204" s="544" t="s">
        <v>423</v>
      </c>
      <c r="C204" s="5"/>
      <c r="D204" s="11" t="s">
        <v>32</v>
      </c>
      <c r="E204" s="100">
        <v>9.2811689600000005</v>
      </c>
      <c r="F204" s="101">
        <v>72.95</v>
      </c>
      <c r="G204" s="101">
        <v>72.95</v>
      </c>
      <c r="H204" s="101">
        <v>72.95</v>
      </c>
      <c r="I204" s="803" t="s">
        <v>693</v>
      </c>
      <c r="J204" s="804"/>
      <c r="K204" s="283"/>
    </row>
    <row r="205" spans="1:11" ht="15" customHeight="1">
      <c r="A205" s="544" t="s">
        <v>885</v>
      </c>
      <c r="B205" s="544" t="s">
        <v>420</v>
      </c>
      <c r="C205" s="5"/>
      <c r="D205" s="11" t="s">
        <v>32</v>
      </c>
      <c r="E205" s="100">
        <v>9.2729411800000001</v>
      </c>
      <c r="F205" s="101">
        <v>72.89</v>
      </c>
      <c r="G205" s="101">
        <v>72.89</v>
      </c>
      <c r="H205" s="101">
        <v>72.89</v>
      </c>
      <c r="I205" s="803" t="s">
        <v>693</v>
      </c>
      <c r="J205" s="804"/>
      <c r="K205" s="283"/>
    </row>
    <row r="206" spans="1:11" ht="30" customHeight="1">
      <c r="A206" s="544" t="s">
        <v>406</v>
      </c>
      <c r="B206" s="544" t="s">
        <v>423</v>
      </c>
      <c r="C206" s="5"/>
      <c r="D206" s="11" t="s">
        <v>32</v>
      </c>
      <c r="E206" s="100">
        <v>9.2786184200000008</v>
      </c>
      <c r="F206" s="101">
        <v>72.930000000000007</v>
      </c>
      <c r="G206" s="101">
        <v>72.930000000000007</v>
      </c>
      <c r="H206" s="101">
        <v>72.930000000000007</v>
      </c>
      <c r="I206" s="803" t="s">
        <v>693</v>
      </c>
      <c r="J206" s="804"/>
      <c r="K206" s="283"/>
    </row>
    <row r="207" spans="1:11" ht="15" customHeight="1">
      <c r="A207" s="544" t="s">
        <v>407</v>
      </c>
      <c r="B207" s="544" t="s">
        <v>423</v>
      </c>
      <c r="C207" s="5"/>
      <c r="D207" s="11" t="s">
        <v>32</v>
      </c>
      <c r="E207" s="100">
        <v>9.2829059800000007</v>
      </c>
      <c r="F207" s="101">
        <v>72.959999999999994</v>
      </c>
      <c r="G207" s="101">
        <v>72.959999999999994</v>
      </c>
      <c r="H207" s="101">
        <v>72.959999999999994</v>
      </c>
      <c r="I207" s="803" t="s">
        <v>693</v>
      </c>
      <c r="J207" s="804"/>
      <c r="K207" s="283"/>
    </row>
    <row r="208" spans="1:11" ht="15" customHeight="1">
      <c r="A208" s="85" t="s">
        <v>408</v>
      </c>
      <c r="B208" s="544" t="s">
        <v>422</v>
      </c>
      <c r="C208" s="5"/>
      <c r="D208" s="11" t="s">
        <v>32</v>
      </c>
      <c r="E208" s="100">
        <v>0</v>
      </c>
      <c r="F208" s="101">
        <v>0</v>
      </c>
      <c r="G208" s="101">
        <v>0</v>
      </c>
      <c r="H208" s="101">
        <v>0</v>
      </c>
      <c r="I208" s="803" t="s">
        <v>693</v>
      </c>
      <c r="J208" s="804"/>
      <c r="K208" s="283"/>
    </row>
    <row r="209" spans="1:11" ht="15" customHeight="1">
      <c r="A209" s="97" t="s">
        <v>409</v>
      </c>
      <c r="B209" s="544" t="s">
        <v>422</v>
      </c>
      <c r="C209" s="5"/>
      <c r="D209" s="11" t="s">
        <v>32</v>
      </c>
      <c r="E209" s="100">
        <v>9.2811949699999996</v>
      </c>
      <c r="F209" s="101">
        <v>72.95</v>
      </c>
      <c r="G209" s="101">
        <v>72.95</v>
      </c>
      <c r="H209" s="101">
        <v>72.95</v>
      </c>
      <c r="I209" s="803" t="s">
        <v>693</v>
      </c>
      <c r="J209" s="804"/>
      <c r="K209" s="283"/>
    </row>
    <row r="210" spans="1:11" ht="15" customHeight="1">
      <c r="A210" s="97" t="s">
        <v>414</v>
      </c>
      <c r="B210" s="544" t="s">
        <v>421</v>
      </c>
      <c r="C210" s="5"/>
      <c r="D210" s="11" t="s">
        <v>32</v>
      </c>
      <c r="E210" s="100">
        <v>9.2818181800000001</v>
      </c>
      <c r="F210" s="101">
        <v>72.959999999999994</v>
      </c>
      <c r="G210" s="101">
        <v>72.959999999999994</v>
      </c>
      <c r="H210" s="101">
        <v>72.959999999999994</v>
      </c>
      <c r="I210" s="803" t="s">
        <v>693</v>
      </c>
      <c r="J210" s="804"/>
      <c r="K210" s="283"/>
    </row>
    <row r="211" spans="1:11" ht="15" customHeight="1">
      <c r="A211" s="97" t="s">
        <v>410</v>
      </c>
      <c r="B211" s="544" t="s">
        <v>422</v>
      </c>
      <c r="C211" s="5"/>
      <c r="D211" s="11" t="s">
        <v>32</v>
      </c>
      <c r="E211" s="100">
        <v>9.2836290300000002</v>
      </c>
      <c r="F211" s="101">
        <v>72.97</v>
      </c>
      <c r="G211" s="101">
        <v>72.97</v>
      </c>
      <c r="H211" s="101">
        <v>72.97</v>
      </c>
      <c r="I211" s="803" t="s">
        <v>693</v>
      </c>
      <c r="J211" s="804"/>
      <c r="K211" s="283"/>
    </row>
    <row r="212" spans="1:11" ht="15" customHeight="1">
      <c r="A212" s="85" t="s">
        <v>415</v>
      </c>
      <c r="B212" s="544" t="s">
        <v>420</v>
      </c>
      <c r="C212" s="5"/>
      <c r="D212" s="11" t="s">
        <v>32</v>
      </c>
      <c r="E212" s="100">
        <v>0</v>
      </c>
      <c r="F212" s="101">
        <v>0</v>
      </c>
      <c r="G212" s="101">
        <v>0</v>
      </c>
      <c r="H212" s="101">
        <v>0</v>
      </c>
      <c r="I212" s="803" t="s">
        <v>693</v>
      </c>
      <c r="J212" s="804"/>
      <c r="K212" s="283"/>
    </row>
    <row r="213" spans="1:11" ht="15" customHeight="1">
      <c r="A213" s="544" t="s">
        <v>411</v>
      </c>
      <c r="B213" s="544" t="s">
        <v>423</v>
      </c>
      <c r="C213" s="5"/>
      <c r="D213" s="11" t="s">
        <v>32</v>
      </c>
      <c r="E213" s="100">
        <v>9.2899999999999991</v>
      </c>
      <c r="F213" s="101">
        <v>73.02</v>
      </c>
      <c r="G213" s="101">
        <v>73.02</v>
      </c>
      <c r="H213" s="101">
        <v>73.02</v>
      </c>
      <c r="I213" s="803" t="s">
        <v>693</v>
      </c>
      <c r="J213" s="804"/>
      <c r="K213" s="283"/>
    </row>
    <row r="214" spans="1:11" ht="15" customHeight="1">
      <c r="A214" s="85" t="s">
        <v>416</v>
      </c>
      <c r="B214" s="544" t="s">
        <v>420</v>
      </c>
      <c r="C214" s="5"/>
      <c r="D214" s="11" t="s">
        <v>32</v>
      </c>
      <c r="E214" s="100">
        <v>0</v>
      </c>
      <c r="F214" s="101">
        <v>0</v>
      </c>
      <c r="G214" s="101">
        <v>0</v>
      </c>
      <c r="H214" s="101">
        <v>0</v>
      </c>
      <c r="I214" s="803" t="s">
        <v>693</v>
      </c>
      <c r="J214" s="804"/>
      <c r="K214" s="283"/>
    </row>
    <row r="215" spans="1:11" ht="15" customHeight="1">
      <c r="A215" s="544" t="s">
        <v>412</v>
      </c>
      <c r="B215" s="544" t="s">
        <v>423</v>
      </c>
      <c r="C215" s="5"/>
      <c r="D215" s="11" t="s">
        <v>32</v>
      </c>
      <c r="E215" s="100">
        <v>9.2826666699999993</v>
      </c>
      <c r="F215" s="101">
        <v>72.959999999999994</v>
      </c>
      <c r="G215" s="101">
        <v>72.959999999999994</v>
      </c>
      <c r="H215" s="101">
        <v>72.959999999999994</v>
      </c>
      <c r="I215" s="803" t="s">
        <v>693</v>
      </c>
      <c r="J215" s="804"/>
      <c r="K215" s="283"/>
    </row>
    <row r="216" spans="1:11" ht="15" customHeight="1">
      <c r="A216" s="571"/>
      <c r="B216" s="544"/>
      <c r="C216" s="5"/>
      <c r="D216" s="11"/>
      <c r="E216" s="100">
        <v>0</v>
      </c>
      <c r="F216" s="101">
        <v>0</v>
      </c>
      <c r="G216" s="101">
        <v>0</v>
      </c>
      <c r="H216" s="101">
        <v>0</v>
      </c>
      <c r="I216" s="567"/>
      <c r="J216" s="568"/>
      <c r="K216" s="283"/>
    </row>
    <row r="217" spans="1:11">
      <c r="A217" s="95" t="s">
        <v>424</v>
      </c>
      <c r="B217" s="551"/>
      <c r="C217" s="6"/>
      <c r="D217" s="15"/>
      <c r="E217" s="7"/>
      <c r="F217" s="92"/>
      <c r="G217" s="92"/>
      <c r="H217" s="92"/>
      <c r="I217" s="98"/>
      <c r="J217" s="99"/>
      <c r="K217" s="284"/>
    </row>
    <row r="218" spans="1:11" ht="15" customHeight="1">
      <c r="A218" s="11" t="s">
        <v>1040</v>
      </c>
      <c r="B218" s="544" t="s">
        <v>425</v>
      </c>
      <c r="C218" s="5"/>
      <c r="D218" s="11" t="s">
        <v>250</v>
      </c>
      <c r="E218" s="12" t="s">
        <v>436</v>
      </c>
      <c r="F218" s="101">
        <v>0</v>
      </c>
      <c r="G218" s="101">
        <v>0</v>
      </c>
      <c r="H218" s="101">
        <v>0</v>
      </c>
      <c r="I218" s="567"/>
      <c r="J218" s="568"/>
      <c r="K218" s="283"/>
    </row>
    <row r="219" spans="1:11" ht="15" customHeight="1">
      <c r="A219" s="11" t="s">
        <v>1041</v>
      </c>
      <c r="B219" s="544" t="s">
        <v>426</v>
      </c>
      <c r="C219" s="5"/>
      <c r="D219" s="11" t="s">
        <v>250</v>
      </c>
      <c r="E219" s="12" t="s">
        <v>436</v>
      </c>
      <c r="F219" s="101">
        <v>0</v>
      </c>
      <c r="G219" s="101">
        <v>0</v>
      </c>
      <c r="H219" s="101">
        <v>0</v>
      </c>
      <c r="I219" s="567"/>
      <c r="J219" s="568"/>
      <c r="K219" s="283"/>
    </row>
    <row r="220" spans="1:11" ht="15" customHeight="1">
      <c r="A220" s="11" t="s">
        <v>1042</v>
      </c>
      <c r="B220" s="544" t="s">
        <v>427</v>
      </c>
      <c r="C220" s="5"/>
      <c r="D220" s="11" t="s">
        <v>250</v>
      </c>
      <c r="E220" s="12" t="s">
        <v>436</v>
      </c>
      <c r="F220" s="101">
        <v>0</v>
      </c>
      <c r="G220" s="101">
        <v>0</v>
      </c>
      <c r="H220" s="101">
        <v>0</v>
      </c>
      <c r="I220" s="567"/>
      <c r="J220" s="568"/>
      <c r="K220" s="283"/>
    </row>
    <row r="221" spans="1:11" ht="15" customHeight="1">
      <c r="A221" s="11" t="s">
        <v>1045</v>
      </c>
      <c r="B221" s="544" t="s">
        <v>428</v>
      </c>
      <c r="C221" s="5"/>
      <c r="D221" s="11" t="s">
        <v>250</v>
      </c>
      <c r="E221" s="12" t="s">
        <v>436</v>
      </c>
      <c r="F221" s="101">
        <v>0</v>
      </c>
      <c r="G221" s="101">
        <v>0</v>
      </c>
      <c r="H221" s="101">
        <v>0</v>
      </c>
      <c r="I221" s="567"/>
      <c r="J221" s="568"/>
      <c r="K221" s="283"/>
    </row>
    <row r="222" spans="1:11" ht="15" customHeight="1">
      <c r="A222" s="11" t="s">
        <v>1046</v>
      </c>
      <c r="B222" s="544" t="s">
        <v>429</v>
      </c>
      <c r="C222" s="5"/>
      <c r="D222" s="11" t="s">
        <v>250</v>
      </c>
      <c r="E222" s="12" t="s">
        <v>436</v>
      </c>
      <c r="F222" s="101">
        <v>0</v>
      </c>
      <c r="G222" s="101">
        <v>0</v>
      </c>
      <c r="H222" s="101">
        <v>0</v>
      </c>
      <c r="I222" s="567"/>
      <c r="J222" s="568"/>
      <c r="K222" s="283"/>
    </row>
    <row r="223" spans="1:11" ht="15" customHeight="1">
      <c r="A223" s="97" t="s">
        <v>1047</v>
      </c>
      <c r="B223" s="544" t="s">
        <v>430</v>
      </c>
      <c r="C223" s="5"/>
      <c r="D223" s="11" t="s">
        <v>250</v>
      </c>
      <c r="E223" s="12" t="s">
        <v>436</v>
      </c>
      <c r="F223" s="101">
        <v>0</v>
      </c>
      <c r="G223" s="101">
        <v>0</v>
      </c>
      <c r="H223" s="101">
        <v>0</v>
      </c>
      <c r="I223" s="567"/>
      <c r="J223" s="568"/>
      <c r="K223" s="283"/>
    </row>
    <row r="224" spans="1:11" ht="15" customHeight="1">
      <c r="A224" s="97" t="s">
        <v>1048</v>
      </c>
      <c r="B224" s="544" t="s">
        <v>431</v>
      </c>
      <c r="C224" s="5"/>
      <c r="D224" s="11" t="s">
        <v>250</v>
      </c>
      <c r="E224" s="12" t="s">
        <v>436</v>
      </c>
      <c r="F224" s="101">
        <v>0</v>
      </c>
      <c r="G224" s="101">
        <v>0</v>
      </c>
      <c r="H224" s="101">
        <v>0</v>
      </c>
      <c r="I224" s="567"/>
      <c r="J224" s="568"/>
      <c r="K224" s="283"/>
    </row>
    <row r="225" spans="1:11" ht="15" customHeight="1">
      <c r="A225" s="97" t="s">
        <v>1049</v>
      </c>
      <c r="B225" s="544" t="s">
        <v>432</v>
      </c>
      <c r="C225" s="5"/>
      <c r="D225" s="11" t="s">
        <v>250</v>
      </c>
      <c r="E225" s="12" t="s">
        <v>436</v>
      </c>
      <c r="F225" s="101">
        <v>0</v>
      </c>
      <c r="G225" s="101">
        <v>0</v>
      </c>
      <c r="H225" s="101">
        <v>0</v>
      </c>
      <c r="I225" s="567"/>
      <c r="J225" s="568"/>
      <c r="K225" s="283"/>
    </row>
    <row r="226" spans="1:11" ht="15" customHeight="1">
      <c r="A226" s="97" t="s">
        <v>1050</v>
      </c>
      <c r="B226" s="544" t="s">
        <v>433</v>
      </c>
      <c r="C226" s="5"/>
      <c r="D226" s="11" t="s">
        <v>250</v>
      </c>
      <c r="E226" s="12" t="s">
        <v>436</v>
      </c>
      <c r="F226" s="101">
        <v>0</v>
      </c>
      <c r="G226" s="101">
        <v>0</v>
      </c>
      <c r="H226" s="101">
        <v>0</v>
      </c>
      <c r="I226" s="567"/>
      <c r="J226" s="568"/>
      <c r="K226" s="283"/>
    </row>
    <row r="227" spans="1:11" ht="15" customHeight="1">
      <c r="A227" s="97" t="s">
        <v>1051</v>
      </c>
      <c r="B227" s="544" t="s">
        <v>434</v>
      </c>
      <c r="C227" s="5"/>
      <c r="D227" s="11" t="s">
        <v>250</v>
      </c>
      <c r="E227" s="12" t="s">
        <v>436</v>
      </c>
      <c r="F227" s="101">
        <v>0</v>
      </c>
      <c r="G227" s="101">
        <v>0</v>
      </c>
      <c r="H227" s="101">
        <v>0</v>
      </c>
      <c r="I227" s="567"/>
      <c r="J227" s="568"/>
      <c r="K227" s="283"/>
    </row>
    <row r="228" spans="1:11" ht="12" customHeight="1">
      <c r="A228" s="7"/>
      <c r="B228" s="551"/>
      <c r="C228" s="6" t="s">
        <v>39</v>
      </c>
      <c r="D228" s="15" t="s">
        <v>40</v>
      </c>
      <c r="E228" s="7"/>
      <c r="F228" s="92"/>
      <c r="G228" s="92"/>
      <c r="H228" s="92"/>
      <c r="I228" s="98"/>
      <c r="J228" s="99"/>
      <c r="K228" s="284"/>
    </row>
    <row r="229" spans="1:11" ht="36">
      <c r="A229" s="95" t="s">
        <v>419</v>
      </c>
      <c r="B229" s="551"/>
      <c r="C229" s="6"/>
      <c r="D229" s="15"/>
      <c r="E229" s="7"/>
      <c r="F229" s="92"/>
      <c r="G229" s="92"/>
      <c r="H229" s="92"/>
      <c r="I229" s="98"/>
      <c r="J229" s="99"/>
      <c r="K229" s="284"/>
    </row>
    <row r="230" spans="1:11" ht="15" customHeight="1">
      <c r="A230" s="544" t="s">
        <v>413</v>
      </c>
      <c r="B230" s="544" t="s">
        <v>420</v>
      </c>
      <c r="C230" s="5"/>
      <c r="D230" s="11" t="s">
        <v>33</v>
      </c>
      <c r="E230" s="100">
        <v>436.82107692</v>
      </c>
      <c r="F230" s="101">
        <v>3276.16</v>
      </c>
      <c r="G230" s="101">
        <v>3276.16</v>
      </c>
      <c r="H230" s="101">
        <v>3276.16</v>
      </c>
      <c r="I230" s="803" t="s">
        <v>693</v>
      </c>
      <c r="J230" s="804"/>
      <c r="K230" s="283"/>
    </row>
    <row r="231" spans="1:11" ht="15" customHeight="1">
      <c r="A231" s="544" t="s">
        <v>405</v>
      </c>
      <c r="B231" s="544" t="s">
        <v>423</v>
      </c>
      <c r="C231" s="5"/>
      <c r="D231" s="11" t="s">
        <v>33</v>
      </c>
      <c r="E231" s="100">
        <v>436.83121409</v>
      </c>
      <c r="F231" s="101">
        <v>3276.23</v>
      </c>
      <c r="G231" s="101">
        <v>3276.23</v>
      </c>
      <c r="H231" s="101">
        <v>3276.23</v>
      </c>
      <c r="I231" s="803" t="s">
        <v>693</v>
      </c>
      <c r="J231" s="804"/>
      <c r="K231" s="283"/>
    </row>
    <row r="232" spans="1:11" ht="15" customHeight="1">
      <c r="A232" s="544" t="s">
        <v>885</v>
      </c>
      <c r="B232" s="544" t="s">
        <v>420</v>
      </c>
      <c r="C232" s="5"/>
      <c r="D232" s="11" t="s">
        <v>33</v>
      </c>
      <c r="E232" s="100">
        <v>436.44676471000002</v>
      </c>
      <c r="F232" s="101">
        <v>3273.35</v>
      </c>
      <c r="G232" s="101">
        <v>3273.35</v>
      </c>
      <c r="H232" s="101">
        <v>3273.35</v>
      </c>
      <c r="I232" s="803" t="s">
        <v>693</v>
      </c>
      <c r="J232" s="804"/>
      <c r="K232" s="283"/>
    </row>
    <row r="233" spans="1:11" ht="30" customHeight="1">
      <c r="A233" s="544" t="s">
        <v>406</v>
      </c>
      <c r="B233" s="544" t="s">
        <v>423</v>
      </c>
      <c r="C233" s="5"/>
      <c r="D233" s="11" t="s">
        <v>33</v>
      </c>
      <c r="E233" s="100">
        <v>436.71236842000002</v>
      </c>
      <c r="F233" s="101">
        <v>3275.34</v>
      </c>
      <c r="G233" s="101">
        <v>3275.34</v>
      </c>
      <c r="H233" s="101">
        <v>3275.34</v>
      </c>
      <c r="I233" s="803" t="s">
        <v>693</v>
      </c>
      <c r="J233" s="804"/>
      <c r="K233" s="283"/>
    </row>
    <row r="234" spans="1:11" ht="15" customHeight="1">
      <c r="A234" s="544" t="s">
        <v>407</v>
      </c>
      <c r="B234" s="544" t="s">
        <v>423</v>
      </c>
      <c r="C234" s="5"/>
      <c r="D234" s="11" t="s">
        <v>33</v>
      </c>
      <c r="E234" s="100">
        <v>436.91136752</v>
      </c>
      <c r="F234" s="101">
        <v>3276.84</v>
      </c>
      <c r="G234" s="101">
        <v>3276.84</v>
      </c>
      <c r="H234" s="101">
        <v>3276.84</v>
      </c>
      <c r="I234" s="803" t="s">
        <v>693</v>
      </c>
      <c r="J234" s="804"/>
      <c r="K234" s="283"/>
    </row>
    <row r="235" spans="1:11" ht="15" customHeight="1">
      <c r="A235" s="85" t="s">
        <v>408</v>
      </c>
      <c r="B235" s="544" t="s">
        <v>422</v>
      </c>
      <c r="C235" s="5"/>
      <c r="D235" s="11" t="s">
        <v>33</v>
      </c>
      <c r="E235" s="100">
        <v>0</v>
      </c>
      <c r="F235" s="101">
        <v>0</v>
      </c>
      <c r="G235" s="101">
        <v>0</v>
      </c>
      <c r="H235" s="101">
        <v>0</v>
      </c>
      <c r="I235" s="803" t="s">
        <v>693</v>
      </c>
      <c r="J235" s="804"/>
      <c r="K235" s="283"/>
    </row>
    <row r="236" spans="1:11" ht="15" customHeight="1">
      <c r="A236" s="97" t="s">
        <v>409</v>
      </c>
      <c r="B236" s="544" t="s">
        <v>422</v>
      </c>
      <c r="C236" s="5"/>
      <c r="D236" s="11" t="s">
        <v>33</v>
      </c>
      <c r="E236" s="100">
        <v>436.83257861999999</v>
      </c>
      <c r="F236" s="101">
        <v>3276.24</v>
      </c>
      <c r="G236" s="101">
        <v>3276.24</v>
      </c>
      <c r="H236" s="101">
        <v>3276.24</v>
      </c>
      <c r="I236" s="803" t="s">
        <v>693</v>
      </c>
      <c r="J236" s="804"/>
      <c r="K236" s="283"/>
    </row>
    <row r="237" spans="1:11" ht="15" customHeight="1">
      <c r="A237" s="97" t="s">
        <v>414</v>
      </c>
      <c r="B237" s="544" t="s">
        <v>421</v>
      </c>
      <c r="C237" s="5"/>
      <c r="D237" s="11" t="s">
        <v>33</v>
      </c>
      <c r="E237" s="100">
        <v>436.87</v>
      </c>
      <c r="F237" s="101">
        <v>3276.53</v>
      </c>
      <c r="G237" s="101">
        <v>3276.53</v>
      </c>
      <c r="H237" s="101">
        <v>3276.53</v>
      </c>
      <c r="I237" s="803" t="s">
        <v>693</v>
      </c>
      <c r="J237" s="804"/>
      <c r="K237" s="283"/>
    </row>
    <row r="238" spans="1:11" ht="15" customHeight="1">
      <c r="A238" s="97" t="s">
        <v>410</v>
      </c>
      <c r="B238" s="544" t="s">
        <v>422</v>
      </c>
      <c r="C238" s="5"/>
      <c r="D238" s="11" t="s">
        <v>33</v>
      </c>
      <c r="E238" s="100">
        <v>436.94774194000001</v>
      </c>
      <c r="F238" s="101">
        <v>3277.11</v>
      </c>
      <c r="G238" s="101">
        <v>3277.11</v>
      </c>
      <c r="H238" s="101">
        <v>3277.11</v>
      </c>
      <c r="I238" s="803" t="s">
        <v>693</v>
      </c>
      <c r="J238" s="804"/>
      <c r="K238" s="283"/>
    </row>
    <row r="239" spans="1:11" ht="15" customHeight="1">
      <c r="A239" s="85" t="s">
        <v>415</v>
      </c>
      <c r="B239" s="544" t="s">
        <v>420</v>
      </c>
      <c r="C239" s="5"/>
      <c r="D239" s="11" t="s">
        <v>33</v>
      </c>
      <c r="E239" s="100">
        <v>0</v>
      </c>
      <c r="F239" s="101">
        <v>0</v>
      </c>
      <c r="G239" s="101">
        <v>0</v>
      </c>
      <c r="H239" s="101">
        <v>0</v>
      </c>
      <c r="I239" s="803" t="s">
        <v>693</v>
      </c>
      <c r="J239" s="804"/>
      <c r="K239" s="283"/>
    </row>
    <row r="240" spans="1:11" ht="15" customHeight="1">
      <c r="A240" s="544" t="s">
        <v>411</v>
      </c>
      <c r="B240" s="544" t="s">
        <v>423</v>
      </c>
      <c r="C240" s="5"/>
      <c r="D240" s="11" t="s">
        <v>33</v>
      </c>
      <c r="E240" s="100">
        <v>437.25439999999998</v>
      </c>
      <c r="F240" s="101">
        <v>3279.41</v>
      </c>
      <c r="G240" s="101">
        <v>3279.41</v>
      </c>
      <c r="H240" s="101">
        <v>3279.41</v>
      </c>
      <c r="I240" s="803" t="s">
        <v>693</v>
      </c>
      <c r="J240" s="804"/>
      <c r="K240" s="283"/>
    </row>
    <row r="241" spans="1:11" ht="15" customHeight="1">
      <c r="A241" s="85" t="s">
        <v>416</v>
      </c>
      <c r="B241" s="544" t="s">
        <v>420</v>
      </c>
      <c r="C241" s="5"/>
      <c r="D241" s="11" t="s">
        <v>33</v>
      </c>
      <c r="E241" s="100">
        <v>0</v>
      </c>
      <c r="F241" s="101">
        <v>0</v>
      </c>
      <c r="G241" s="101">
        <v>0</v>
      </c>
      <c r="H241" s="101">
        <v>0</v>
      </c>
      <c r="I241" s="803" t="s">
        <v>693</v>
      </c>
      <c r="J241" s="804"/>
      <c r="K241" s="283"/>
    </row>
    <row r="242" spans="1:11" ht="15" customHeight="1">
      <c r="A242" s="544" t="s">
        <v>412</v>
      </c>
      <c r="B242" s="544" t="s">
        <v>423</v>
      </c>
      <c r="C242" s="5"/>
      <c r="D242" s="11" t="s">
        <v>33</v>
      </c>
      <c r="E242" s="100">
        <v>436.90233332999998</v>
      </c>
      <c r="F242" s="101">
        <v>3276.77</v>
      </c>
      <c r="G242" s="101">
        <v>3276.77</v>
      </c>
      <c r="H242" s="101">
        <v>3276.77</v>
      </c>
      <c r="I242" s="803" t="s">
        <v>693</v>
      </c>
      <c r="J242" s="804"/>
      <c r="K242" s="283"/>
    </row>
    <row r="243" spans="1:11" ht="15" customHeight="1">
      <c r="A243" s="571"/>
      <c r="B243" s="544"/>
      <c r="C243" s="5"/>
      <c r="D243" s="11"/>
      <c r="E243" s="100">
        <v>0</v>
      </c>
      <c r="F243" s="101">
        <v>0</v>
      </c>
      <c r="G243" s="101">
        <v>0</v>
      </c>
      <c r="H243" s="101">
        <v>0</v>
      </c>
      <c r="I243" s="567"/>
      <c r="J243" s="568"/>
      <c r="K243" s="283"/>
    </row>
    <row r="244" spans="1:11">
      <c r="A244" s="95" t="s">
        <v>424</v>
      </c>
      <c r="B244" s="551"/>
      <c r="C244" s="6"/>
      <c r="D244" s="15"/>
      <c r="E244" s="7"/>
      <c r="F244" s="92"/>
      <c r="G244" s="92"/>
      <c r="H244" s="92"/>
      <c r="I244" s="98"/>
      <c r="J244" s="99"/>
      <c r="K244" s="284"/>
    </row>
    <row r="245" spans="1:11" ht="15" customHeight="1">
      <c r="A245" s="11" t="s">
        <v>1040</v>
      </c>
      <c r="B245" s="544" t="s">
        <v>425</v>
      </c>
      <c r="C245" s="5"/>
      <c r="D245" s="11" t="s">
        <v>250</v>
      </c>
      <c r="E245" s="12" t="s">
        <v>436</v>
      </c>
      <c r="F245" s="101">
        <v>0</v>
      </c>
      <c r="G245" s="101">
        <v>0</v>
      </c>
      <c r="H245" s="101">
        <v>0</v>
      </c>
      <c r="I245" s="567"/>
      <c r="J245" s="568"/>
      <c r="K245" s="283"/>
    </row>
    <row r="246" spans="1:11" ht="15" customHeight="1">
      <c r="A246" s="11" t="s">
        <v>1041</v>
      </c>
      <c r="B246" s="544" t="s">
        <v>426</v>
      </c>
      <c r="C246" s="5"/>
      <c r="D246" s="11" t="s">
        <v>250</v>
      </c>
      <c r="E246" s="12" t="s">
        <v>436</v>
      </c>
      <c r="F246" s="101">
        <v>0</v>
      </c>
      <c r="G246" s="101">
        <v>0</v>
      </c>
      <c r="H246" s="101">
        <v>0</v>
      </c>
      <c r="I246" s="567"/>
      <c r="J246" s="568"/>
      <c r="K246" s="283"/>
    </row>
    <row r="247" spans="1:11" ht="15" customHeight="1">
      <c r="A247" s="11" t="s">
        <v>1042</v>
      </c>
      <c r="B247" s="544" t="s">
        <v>427</v>
      </c>
      <c r="C247" s="5"/>
      <c r="D247" s="11" t="s">
        <v>250</v>
      </c>
      <c r="E247" s="12" t="s">
        <v>436</v>
      </c>
      <c r="F247" s="101">
        <v>0</v>
      </c>
      <c r="G247" s="101">
        <v>0</v>
      </c>
      <c r="H247" s="101">
        <v>0</v>
      </c>
      <c r="I247" s="567"/>
      <c r="J247" s="568"/>
      <c r="K247" s="283"/>
    </row>
    <row r="248" spans="1:11" ht="15" customHeight="1">
      <c r="A248" s="11" t="s">
        <v>1045</v>
      </c>
      <c r="B248" s="544" t="s">
        <v>428</v>
      </c>
      <c r="C248" s="5"/>
      <c r="D248" s="11" t="s">
        <v>250</v>
      </c>
      <c r="E248" s="12" t="s">
        <v>436</v>
      </c>
      <c r="F248" s="101">
        <v>0</v>
      </c>
      <c r="G248" s="101">
        <v>0</v>
      </c>
      <c r="H248" s="101">
        <v>0</v>
      </c>
      <c r="I248" s="567"/>
      <c r="J248" s="568"/>
      <c r="K248" s="283"/>
    </row>
    <row r="249" spans="1:11" ht="15" customHeight="1">
      <c r="A249" s="11" t="s">
        <v>1046</v>
      </c>
      <c r="B249" s="544" t="s">
        <v>429</v>
      </c>
      <c r="C249" s="5"/>
      <c r="D249" s="11" t="s">
        <v>250</v>
      </c>
      <c r="E249" s="12" t="s">
        <v>436</v>
      </c>
      <c r="F249" s="101">
        <v>0</v>
      </c>
      <c r="G249" s="101">
        <v>0</v>
      </c>
      <c r="H249" s="101">
        <v>0</v>
      </c>
      <c r="I249" s="567"/>
      <c r="J249" s="568"/>
      <c r="K249" s="283"/>
    </row>
    <row r="250" spans="1:11" ht="15" customHeight="1">
      <c r="A250" s="97" t="s">
        <v>1047</v>
      </c>
      <c r="B250" s="544" t="s">
        <v>430</v>
      </c>
      <c r="C250" s="5"/>
      <c r="D250" s="11" t="s">
        <v>250</v>
      </c>
      <c r="E250" s="12" t="s">
        <v>436</v>
      </c>
      <c r="F250" s="101">
        <v>0</v>
      </c>
      <c r="G250" s="101">
        <v>0</v>
      </c>
      <c r="H250" s="101">
        <v>0</v>
      </c>
      <c r="I250" s="567"/>
      <c r="J250" s="568"/>
      <c r="K250" s="283"/>
    </row>
    <row r="251" spans="1:11" ht="15" customHeight="1">
      <c r="A251" s="97" t="s">
        <v>1048</v>
      </c>
      <c r="B251" s="544" t="s">
        <v>431</v>
      </c>
      <c r="C251" s="5"/>
      <c r="D251" s="11" t="s">
        <v>250</v>
      </c>
      <c r="E251" s="12" t="s">
        <v>436</v>
      </c>
      <c r="F251" s="101">
        <v>0</v>
      </c>
      <c r="G251" s="101">
        <v>0</v>
      </c>
      <c r="H251" s="101">
        <v>0</v>
      </c>
      <c r="I251" s="567"/>
      <c r="J251" s="568"/>
      <c r="K251" s="283"/>
    </row>
    <row r="252" spans="1:11" ht="15" customHeight="1">
      <c r="A252" s="97" t="s">
        <v>1049</v>
      </c>
      <c r="B252" s="544" t="s">
        <v>432</v>
      </c>
      <c r="C252" s="5"/>
      <c r="D252" s="11" t="s">
        <v>250</v>
      </c>
      <c r="E252" s="12" t="s">
        <v>436</v>
      </c>
      <c r="F252" s="101">
        <v>0</v>
      </c>
      <c r="G252" s="101">
        <v>0</v>
      </c>
      <c r="H252" s="101">
        <v>0</v>
      </c>
      <c r="I252" s="567"/>
      <c r="J252" s="568"/>
      <c r="K252" s="283"/>
    </row>
    <row r="253" spans="1:11" ht="15" customHeight="1">
      <c r="A253" s="97" t="s">
        <v>1050</v>
      </c>
      <c r="B253" s="544" t="s">
        <v>433</v>
      </c>
      <c r="C253" s="5"/>
      <c r="D253" s="11" t="s">
        <v>250</v>
      </c>
      <c r="E253" s="12" t="s">
        <v>436</v>
      </c>
      <c r="F253" s="101">
        <v>0</v>
      </c>
      <c r="G253" s="101">
        <v>0</v>
      </c>
      <c r="H253" s="101">
        <v>0</v>
      </c>
      <c r="I253" s="567"/>
      <c r="J253" s="568"/>
      <c r="K253" s="283"/>
    </row>
    <row r="254" spans="1:11" ht="15" customHeight="1">
      <c r="A254" s="97" t="s">
        <v>1051</v>
      </c>
      <c r="B254" s="544" t="s">
        <v>434</v>
      </c>
      <c r="C254" s="5"/>
      <c r="D254" s="11" t="s">
        <v>250</v>
      </c>
      <c r="E254" s="12" t="s">
        <v>436</v>
      </c>
      <c r="F254" s="101">
        <v>0</v>
      </c>
      <c r="G254" s="101">
        <v>0</v>
      </c>
      <c r="H254" s="101">
        <v>0</v>
      </c>
      <c r="I254" s="567"/>
      <c r="J254" s="568"/>
      <c r="K254" s="283"/>
    </row>
    <row r="255" spans="1:11" ht="27" customHeight="1">
      <c r="A255" s="7"/>
      <c r="B255" s="551"/>
      <c r="C255" s="6" t="s">
        <v>41</v>
      </c>
      <c r="D255" s="15" t="s">
        <v>42</v>
      </c>
      <c r="E255" s="7"/>
      <c r="F255" s="92"/>
      <c r="G255" s="92"/>
      <c r="H255" s="92"/>
      <c r="I255" s="98"/>
      <c r="J255" s="99"/>
      <c r="K255" s="284"/>
    </row>
    <row r="256" spans="1:11" ht="27" customHeight="1">
      <c r="A256" s="95" t="s">
        <v>419</v>
      </c>
      <c r="B256" s="551"/>
      <c r="C256" s="6"/>
      <c r="D256" s="15"/>
      <c r="E256" s="7"/>
      <c r="F256" s="92"/>
      <c r="G256" s="92"/>
      <c r="H256" s="92"/>
      <c r="I256" s="98"/>
      <c r="J256" s="99"/>
      <c r="K256" s="284"/>
    </row>
    <row r="257" spans="1:11" ht="15" customHeight="1">
      <c r="A257" s="544" t="s">
        <v>413</v>
      </c>
      <c r="B257" s="544" t="s">
        <v>420</v>
      </c>
      <c r="C257" s="5"/>
      <c r="D257" s="11" t="s">
        <v>34</v>
      </c>
      <c r="E257" s="100">
        <v>1.4115327600000001</v>
      </c>
      <c r="F257" s="101">
        <v>3180.56</v>
      </c>
      <c r="G257" s="101">
        <v>3180.56</v>
      </c>
      <c r="H257" s="101">
        <v>3180.56</v>
      </c>
      <c r="I257" s="803" t="s">
        <v>693</v>
      </c>
      <c r="J257" s="804"/>
      <c r="K257" s="283"/>
    </row>
    <row r="258" spans="1:11" ht="15" customHeight="1">
      <c r="A258" s="544" t="s">
        <v>405</v>
      </c>
      <c r="B258" s="544" t="s">
        <v>423</v>
      </c>
      <c r="C258" s="5"/>
      <c r="D258" s="11" t="s">
        <v>34</v>
      </c>
      <c r="E258" s="100">
        <v>1.41156522</v>
      </c>
      <c r="F258" s="101">
        <v>3180.64</v>
      </c>
      <c r="G258" s="101">
        <v>3180.64</v>
      </c>
      <c r="H258" s="101">
        <v>3180.64</v>
      </c>
      <c r="I258" s="803" t="s">
        <v>693</v>
      </c>
      <c r="J258" s="804"/>
      <c r="K258" s="283"/>
    </row>
    <row r="259" spans="1:11" ht="15" customHeight="1">
      <c r="A259" s="544" t="s">
        <v>885</v>
      </c>
      <c r="B259" s="544" t="s">
        <v>420</v>
      </c>
      <c r="C259" s="5"/>
      <c r="D259" s="11" t="s">
        <v>34</v>
      </c>
      <c r="E259" s="100">
        <v>1.4102941200000001</v>
      </c>
      <c r="F259" s="101">
        <v>3177.77</v>
      </c>
      <c r="G259" s="101">
        <v>3177.77</v>
      </c>
      <c r="H259" s="101">
        <v>3177.77</v>
      </c>
      <c r="I259" s="803" t="s">
        <v>693</v>
      </c>
      <c r="J259" s="804"/>
      <c r="K259" s="283"/>
    </row>
    <row r="260" spans="1:11" ht="30" customHeight="1">
      <c r="A260" s="544" t="s">
        <v>406</v>
      </c>
      <c r="B260" s="544" t="s">
        <v>423</v>
      </c>
      <c r="C260" s="5"/>
      <c r="D260" s="11" t="s">
        <v>34</v>
      </c>
      <c r="E260" s="100">
        <v>1.41118421</v>
      </c>
      <c r="F260" s="101">
        <v>3179.78</v>
      </c>
      <c r="G260" s="101">
        <v>3179.78</v>
      </c>
      <c r="H260" s="101">
        <v>3179.78</v>
      </c>
      <c r="I260" s="803" t="s">
        <v>693</v>
      </c>
      <c r="J260" s="804"/>
      <c r="K260" s="283"/>
    </row>
    <row r="261" spans="1:11" ht="15" customHeight="1">
      <c r="A261" s="544" t="s">
        <v>407</v>
      </c>
      <c r="B261" s="544" t="s">
        <v>423</v>
      </c>
      <c r="C261" s="5"/>
      <c r="D261" s="11" t="s">
        <v>34</v>
      </c>
      <c r="E261" s="100">
        <v>1.41179487</v>
      </c>
      <c r="F261" s="101">
        <v>3181.16</v>
      </c>
      <c r="G261" s="101">
        <v>3181.16</v>
      </c>
      <c r="H261" s="101">
        <v>3181.16</v>
      </c>
      <c r="I261" s="803" t="s">
        <v>693</v>
      </c>
      <c r="J261" s="804"/>
      <c r="K261" s="283"/>
    </row>
    <row r="262" spans="1:11" ht="15" customHeight="1">
      <c r="A262" s="85" t="s">
        <v>408</v>
      </c>
      <c r="B262" s="544" t="s">
        <v>422</v>
      </c>
      <c r="C262" s="5"/>
      <c r="D262" s="11" t="s">
        <v>34</v>
      </c>
      <c r="E262" s="100">
        <v>0</v>
      </c>
      <c r="F262" s="101">
        <v>0</v>
      </c>
      <c r="G262" s="101">
        <v>0</v>
      </c>
      <c r="H262" s="101">
        <v>0</v>
      </c>
      <c r="I262" s="803" t="s">
        <v>693</v>
      </c>
      <c r="J262" s="804"/>
      <c r="K262" s="283"/>
    </row>
    <row r="263" spans="1:11" ht="15" customHeight="1">
      <c r="A263" s="97" t="s">
        <v>409</v>
      </c>
      <c r="B263" s="544" t="s">
        <v>422</v>
      </c>
      <c r="C263" s="5"/>
      <c r="D263" s="11" t="s">
        <v>34</v>
      </c>
      <c r="E263" s="100">
        <v>1.41157233</v>
      </c>
      <c r="F263" s="101">
        <v>3180.65</v>
      </c>
      <c r="G263" s="101">
        <v>3180.65</v>
      </c>
      <c r="H263" s="101">
        <v>3180.65</v>
      </c>
      <c r="I263" s="803" t="s">
        <v>693</v>
      </c>
      <c r="J263" s="804"/>
      <c r="K263" s="283"/>
    </row>
    <row r="264" spans="1:11" ht="15" customHeight="1">
      <c r="A264" s="97" t="s">
        <v>414</v>
      </c>
      <c r="B264" s="544" t="s">
        <v>421</v>
      </c>
      <c r="C264" s="5"/>
      <c r="D264" s="11" t="s">
        <v>34</v>
      </c>
      <c r="E264" s="100">
        <v>1.41181818</v>
      </c>
      <c r="F264" s="101">
        <v>3181.21</v>
      </c>
      <c r="G264" s="101">
        <v>3181.21</v>
      </c>
      <c r="H264" s="101">
        <v>3181.21</v>
      </c>
      <c r="I264" s="803" t="s">
        <v>693</v>
      </c>
      <c r="J264" s="804"/>
      <c r="K264" s="283"/>
    </row>
    <row r="265" spans="1:11" ht="15" customHeight="1">
      <c r="A265" s="97" t="s">
        <v>410</v>
      </c>
      <c r="B265" s="544" t="s">
        <v>422</v>
      </c>
      <c r="C265" s="5"/>
      <c r="D265" s="11" t="s">
        <v>34</v>
      </c>
      <c r="E265" s="100">
        <v>1.4119354799999999</v>
      </c>
      <c r="F265" s="101">
        <v>3181.47</v>
      </c>
      <c r="G265" s="101">
        <v>3181.47</v>
      </c>
      <c r="H265" s="101">
        <v>3181.47</v>
      </c>
      <c r="I265" s="803" t="s">
        <v>693</v>
      </c>
      <c r="J265" s="804"/>
      <c r="K265" s="283"/>
    </row>
    <row r="266" spans="1:11" ht="15" customHeight="1">
      <c r="A266" s="85" t="s">
        <v>415</v>
      </c>
      <c r="B266" s="544" t="s">
        <v>420</v>
      </c>
      <c r="C266" s="5"/>
      <c r="D266" s="11" t="s">
        <v>34</v>
      </c>
      <c r="E266" s="100">
        <v>0</v>
      </c>
      <c r="F266" s="101">
        <v>0</v>
      </c>
      <c r="G266" s="101">
        <v>0</v>
      </c>
      <c r="H266" s="101">
        <v>0</v>
      </c>
      <c r="I266" s="803" t="s">
        <v>693</v>
      </c>
      <c r="J266" s="804"/>
      <c r="K266" s="283"/>
    </row>
    <row r="267" spans="1:11" ht="15" customHeight="1">
      <c r="A267" s="544" t="s">
        <v>411</v>
      </c>
      <c r="B267" s="544" t="s">
        <v>423</v>
      </c>
      <c r="C267" s="5"/>
      <c r="D267" s="11" t="s">
        <v>34</v>
      </c>
      <c r="E267" s="100">
        <v>1.4128000000000001</v>
      </c>
      <c r="F267" s="101">
        <v>3183.42</v>
      </c>
      <c r="G267" s="101">
        <v>3183.42</v>
      </c>
      <c r="H267" s="101">
        <v>3183.42</v>
      </c>
      <c r="I267" s="803" t="s">
        <v>693</v>
      </c>
      <c r="J267" s="804"/>
      <c r="K267" s="283"/>
    </row>
    <row r="268" spans="1:11" ht="15" customHeight="1">
      <c r="A268" s="85" t="s">
        <v>416</v>
      </c>
      <c r="B268" s="544" t="s">
        <v>420</v>
      </c>
      <c r="C268" s="5"/>
      <c r="D268" s="11" t="s">
        <v>34</v>
      </c>
      <c r="E268" s="100">
        <v>0</v>
      </c>
      <c r="F268" s="101">
        <v>0</v>
      </c>
      <c r="G268" s="101">
        <v>0</v>
      </c>
      <c r="H268" s="101">
        <v>0</v>
      </c>
      <c r="I268" s="803" t="s">
        <v>693</v>
      </c>
      <c r="J268" s="804"/>
      <c r="K268" s="283"/>
    </row>
    <row r="269" spans="1:11" ht="15" customHeight="1">
      <c r="A269" s="544" t="s">
        <v>412</v>
      </c>
      <c r="B269" s="544" t="s">
        <v>423</v>
      </c>
      <c r="C269" s="5"/>
      <c r="D269" s="11" t="s">
        <v>34</v>
      </c>
      <c r="E269" s="100">
        <v>1.4117999999999999</v>
      </c>
      <c r="F269" s="101">
        <v>3181.17</v>
      </c>
      <c r="G269" s="101">
        <v>3181.17</v>
      </c>
      <c r="H269" s="101">
        <v>3181.17</v>
      </c>
      <c r="I269" s="803" t="s">
        <v>693</v>
      </c>
      <c r="J269" s="804"/>
      <c r="K269" s="283"/>
    </row>
    <row r="270" spans="1:11" ht="15" customHeight="1">
      <c r="A270" s="571"/>
      <c r="B270" s="544"/>
      <c r="C270" s="5"/>
      <c r="D270" s="11"/>
      <c r="E270" s="100">
        <v>0</v>
      </c>
      <c r="F270" s="101">
        <v>0</v>
      </c>
      <c r="G270" s="101">
        <v>0</v>
      </c>
      <c r="H270" s="101">
        <v>0</v>
      </c>
      <c r="I270" s="567"/>
      <c r="J270" s="568"/>
      <c r="K270" s="283"/>
    </row>
    <row r="271" spans="1:11">
      <c r="A271" s="95" t="s">
        <v>424</v>
      </c>
      <c r="B271" s="551"/>
      <c r="C271" s="6"/>
      <c r="D271" s="15"/>
      <c r="E271" s="7"/>
      <c r="F271" s="92"/>
      <c r="G271" s="92"/>
      <c r="H271" s="92"/>
      <c r="I271" s="98"/>
      <c r="J271" s="99"/>
      <c r="K271" s="284"/>
    </row>
    <row r="272" spans="1:11" ht="15" customHeight="1">
      <c r="A272" s="11" t="s">
        <v>1040</v>
      </c>
      <c r="B272" s="544" t="s">
        <v>425</v>
      </c>
      <c r="C272" s="5"/>
      <c r="D272" s="11" t="s">
        <v>250</v>
      </c>
      <c r="E272" s="12" t="s">
        <v>436</v>
      </c>
      <c r="F272" s="101">
        <v>0</v>
      </c>
      <c r="G272" s="101">
        <v>0</v>
      </c>
      <c r="H272" s="101">
        <v>0</v>
      </c>
      <c r="I272" s="567"/>
      <c r="J272" s="568"/>
      <c r="K272" s="283"/>
    </row>
    <row r="273" spans="1:11" ht="15" customHeight="1">
      <c r="A273" s="11" t="s">
        <v>1041</v>
      </c>
      <c r="B273" s="544" t="s">
        <v>426</v>
      </c>
      <c r="C273" s="5"/>
      <c r="D273" s="11" t="s">
        <v>250</v>
      </c>
      <c r="E273" s="12" t="s">
        <v>436</v>
      </c>
      <c r="F273" s="101">
        <v>0</v>
      </c>
      <c r="G273" s="101">
        <v>0</v>
      </c>
      <c r="H273" s="101">
        <v>0</v>
      </c>
      <c r="I273" s="567"/>
      <c r="J273" s="568"/>
      <c r="K273" s="283"/>
    </row>
    <row r="274" spans="1:11" ht="15" customHeight="1">
      <c r="A274" s="11" t="s">
        <v>1042</v>
      </c>
      <c r="B274" s="544" t="s">
        <v>427</v>
      </c>
      <c r="C274" s="5"/>
      <c r="D274" s="11" t="s">
        <v>250</v>
      </c>
      <c r="E274" s="12" t="s">
        <v>436</v>
      </c>
      <c r="F274" s="101">
        <v>0</v>
      </c>
      <c r="G274" s="101">
        <v>0</v>
      </c>
      <c r="H274" s="101">
        <v>0</v>
      </c>
      <c r="I274" s="567"/>
      <c r="J274" s="568"/>
      <c r="K274" s="283"/>
    </row>
    <row r="275" spans="1:11" ht="15" customHeight="1">
      <c r="A275" s="11" t="s">
        <v>1045</v>
      </c>
      <c r="B275" s="544" t="s">
        <v>428</v>
      </c>
      <c r="C275" s="5"/>
      <c r="D275" s="11" t="s">
        <v>250</v>
      </c>
      <c r="E275" s="12" t="s">
        <v>436</v>
      </c>
      <c r="F275" s="101">
        <v>0</v>
      </c>
      <c r="G275" s="101">
        <v>0</v>
      </c>
      <c r="H275" s="101">
        <v>0</v>
      </c>
      <c r="I275" s="567"/>
      <c r="J275" s="568"/>
      <c r="K275" s="283"/>
    </row>
    <row r="276" spans="1:11" ht="15" customHeight="1">
      <c r="A276" s="11" t="s">
        <v>1046</v>
      </c>
      <c r="B276" s="544" t="s">
        <v>429</v>
      </c>
      <c r="C276" s="5"/>
      <c r="D276" s="11" t="s">
        <v>250</v>
      </c>
      <c r="E276" s="12" t="s">
        <v>436</v>
      </c>
      <c r="F276" s="101">
        <v>0</v>
      </c>
      <c r="G276" s="101">
        <v>0</v>
      </c>
      <c r="H276" s="101">
        <v>0</v>
      </c>
      <c r="I276" s="567"/>
      <c r="J276" s="568"/>
      <c r="K276" s="283"/>
    </row>
    <row r="277" spans="1:11" ht="15" customHeight="1">
      <c r="A277" s="97" t="s">
        <v>1047</v>
      </c>
      <c r="B277" s="544" t="s">
        <v>430</v>
      </c>
      <c r="C277" s="5"/>
      <c r="D277" s="11" t="s">
        <v>250</v>
      </c>
      <c r="E277" s="12" t="s">
        <v>436</v>
      </c>
      <c r="F277" s="101">
        <v>0</v>
      </c>
      <c r="G277" s="101">
        <v>0</v>
      </c>
      <c r="H277" s="101">
        <v>0</v>
      </c>
      <c r="I277" s="567"/>
      <c r="J277" s="568"/>
      <c r="K277" s="283"/>
    </row>
    <row r="278" spans="1:11" ht="15" customHeight="1">
      <c r="A278" s="97" t="s">
        <v>1048</v>
      </c>
      <c r="B278" s="544" t="s">
        <v>431</v>
      </c>
      <c r="C278" s="5"/>
      <c r="D278" s="11" t="s">
        <v>250</v>
      </c>
      <c r="E278" s="12" t="s">
        <v>436</v>
      </c>
      <c r="F278" s="101">
        <v>0</v>
      </c>
      <c r="G278" s="101">
        <v>0</v>
      </c>
      <c r="H278" s="101">
        <v>0</v>
      </c>
      <c r="I278" s="567"/>
      <c r="J278" s="568"/>
      <c r="K278" s="283"/>
    </row>
    <row r="279" spans="1:11" ht="15" customHeight="1">
      <c r="A279" s="97" t="s">
        <v>1049</v>
      </c>
      <c r="B279" s="544" t="s">
        <v>432</v>
      </c>
      <c r="C279" s="5"/>
      <c r="D279" s="11" t="s">
        <v>250</v>
      </c>
      <c r="E279" s="12" t="s">
        <v>436</v>
      </c>
      <c r="F279" s="101">
        <v>0</v>
      </c>
      <c r="G279" s="101">
        <v>0</v>
      </c>
      <c r="H279" s="101">
        <v>0</v>
      </c>
      <c r="I279" s="567"/>
      <c r="J279" s="568"/>
      <c r="K279" s="283"/>
    </row>
    <row r="280" spans="1:11" ht="15" customHeight="1">
      <c r="A280" s="97" t="s">
        <v>1050</v>
      </c>
      <c r="B280" s="544" t="s">
        <v>433</v>
      </c>
      <c r="C280" s="5"/>
      <c r="D280" s="11" t="s">
        <v>250</v>
      </c>
      <c r="E280" s="12" t="s">
        <v>436</v>
      </c>
      <c r="F280" s="101">
        <v>0</v>
      </c>
      <c r="G280" s="101">
        <v>0</v>
      </c>
      <c r="H280" s="101">
        <v>0</v>
      </c>
      <c r="I280" s="567"/>
      <c r="J280" s="568"/>
      <c r="K280" s="283"/>
    </row>
    <row r="281" spans="1:11" ht="15" customHeight="1">
      <c r="A281" s="97" t="s">
        <v>1051</v>
      </c>
      <c r="B281" s="544" t="s">
        <v>434</v>
      </c>
      <c r="C281" s="5"/>
      <c r="D281" s="11" t="s">
        <v>250</v>
      </c>
      <c r="E281" s="12" t="s">
        <v>436</v>
      </c>
      <c r="F281" s="101">
        <v>0</v>
      </c>
      <c r="G281" s="101">
        <v>0</v>
      </c>
      <c r="H281" s="101">
        <v>0</v>
      </c>
      <c r="I281" s="567"/>
      <c r="J281" s="568"/>
      <c r="K281" s="283"/>
    </row>
    <row r="282" spans="1:11" ht="12" customHeight="1">
      <c r="A282" s="7"/>
      <c r="B282" s="551"/>
      <c r="C282" s="6" t="s">
        <v>43</v>
      </c>
      <c r="D282" s="15" t="s">
        <v>44</v>
      </c>
      <c r="E282" s="7"/>
      <c r="F282" s="92"/>
      <c r="G282" s="92"/>
      <c r="H282" s="92"/>
      <c r="I282" s="98"/>
      <c r="J282" s="99"/>
      <c r="K282" s="284"/>
    </row>
    <row r="283" spans="1:11" ht="36">
      <c r="A283" s="95" t="s">
        <v>419</v>
      </c>
      <c r="B283" s="551"/>
      <c r="C283" s="6"/>
      <c r="D283" s="15"/>
      <c r="E283" s="7"/>
      <c r="F283" s="92"/>
      <c r="G283" s="92"/>
      <c r="H283" s="92"/>
      <c r="I283" s="98"/>
      <c r="J283" s="99"/>
      <c r="K283" s="284"/>
    </row>
    <row r="284" spans="1:11" ht="15" customHeight="1">
      <c r="A284" s="544" t="s">
        <v>413</v>
      </c>
      <c r="B284" s="544" t="s">
        <v>420</v>
      </c>
      <c r="C284" s="5"/>
      <c r="D284" s="11" t="s">
        <v>32</v>
      </c>
      <c r="E284" s="100">
        <v>14.7745812</v>
      </c>
      <c r="F284" s="101">
        <v>612.54999999999995</v>
      </c>
      <c r="G284" s="101">
        <v>612.54999999999995</v>
      </c>
      <c r="H284" s="101">
        <v>612.54999999999995</v>
      </c>
      <c r="I284" s="803" t="s">
        <v>693</v>
      </c>
      <c r="J284" s="804"/>
      <c r="K284" s="283"/>
    </row>
    <row r="285" spans="1:11" ht="15" customHeight="1">
      <c r="A285" s="544" t="s">
        <v>405</v>
      </c>
      <c r="B285" s="544" t="s">
        <v>423</v>
      </c>
      <c r="C285" s="5"/>
      <c r="D285" s="11" t="s">
        <v>32</v>
      </c>
      <c r="E285" s="100">
        <v>14.774926799999999</v>
      </c>
      <c r="F285" s="101">
        <v>612.57000000000005</v>
      </c>
      <c r="G285" s="101">
        <v>612.57000000000005</v>
      </c>
      <c r="H285" s="101">
        <v>612.57000000000005</v>
      </c>
      <c r="I285" s="803" t="s">
        <v>693</v>
      </c>
      <c r="J285" s="804"/>
      <c r="K285" s="283"/>
    </row>
    <row r="286" spans="1:11" ht="15" customHeight="1">
      <c r="A286" s="544" t="s">
        <v>885</v>
      </c>
      <c r="B286" s="544" t="s">
        <v>420</v>
      </c>
      <c r="C286" s="5"/>
      <c r="D286" s="11" t="s">
        <v>32</v>
      </c>
      <c r="E286" s="100">
        <v>14.76205882</v>
      </c>
      <c r="F286" s="101">
        <v>612.03</v>
      </c>
      <c r="G286" s="101">
        <v>612.03</v>
      </c>
      <c r="H286" s="101">
        <v>612.03</v>
      </c>
      <c r="I286" s="803" t="s">
        <v>693</v>
      </c>
      <c r="J286" s="804"/>
      <c r="K286" s="283"/>
    </row>
    <row r="287" spans="1:11" ht="30" customHeight="1">
      <c r="A287" s="544" t="s">
        <v>406</v>
      </c>
      <c r="B287" s="544" t="s">
        <v>423</v>
      </c>
      <c r="C287" s="5"/>
      <c r="D287" s="11" t="s">
        <v>32</v>
      </c>
      <c r="E287" s="100">
        <v>14.77092105</v>
      </c>
      <c r="F287" s="101">
        <v>612.4</v>
      </c>
      <c r="G287" s="101">
        <v>612.4</v>
      </c>
      <c r="H287" s="101">
        <v>612.4</v>
      </c>
      <c r="I287" s="803" t="s">
        <v>693</v>
      </c>
      <c r="J287" s="804"/>
      <c r="K287" s="283"/>
    </row>
    <row r="288" spans="1:11" ht="15" customHeight="1">
      <c r="A288" s="544" t="s">
        <v>407</v>
      </c>
      <c r="B288" s="544" t="s">
        <v>423</v>
      </c>
      <c r="C288" s="5"/>
      <c r="D288" s="11" t="s">
        <v>32</v>
      </c>
      <c r="E288" s="100">
        <v>14.777606840000001</v>
      </c>
      <c r="F288" s="101">
        <v>612.67999999999995</v>
      </c>
      <c r="G288" s="101">
        <v>612.67999999999995</v>
      </c>
      <c r="H288" s="101">
        <v>612.67999999999995</v>
      </c>
      <c r="I288" s="803" t="s">
        <v>693</v>
      </c>
      <c r="J288" s="804"/>
      <c r="K288" s="283"/>
    </row>
    <row r="289" spans="1:11" ht="15" customHeight="1">
      <c r="A289" s="85" t="s">
        <v>408</v>
      </c>
      <c r="B289" s="544" t="s">
        <v>422</v>
      </c>
      <c r="C289" s="5"/>
      <c r="D289" s="11" t="s">
        <v>32</v>
      </c>
      <c r="E289" s="100">
        <v>0</v>
      </c>
      <c r="F289" s="101">
        <v>0</v>
      </c>
      <c r="G289" s="101">
        <v>0</v>
      </c>
      <c r="H289" s="101">
        <v>0</v>
      </c>
      <c r="I289" s="803" t="s">
        <v>693</v>
      </c>
      <c r="J289" s="804"/>
      <c r="K289" s="283"/>
    </row>
    <row r="290" spans="1:11" ht="15" customHeight="1">
      <c r="A290" s="97" t="s">
        <v>409</v>
      </c>
      <c r="B290" s="544" t="s">
        <v>422</v>
      </c>
      <c r="C290" s="5"/>
      <c r="D290" s="11" t="s">
        <v>32</v>
      </c>
      <c r="E290" s="100">
        <v>14.774968550000001</v>
      </c>
      <c r="F290" s="101">
        <v>612.57000000000005</v>
      </c>
      <c r="G290" s="101">
        <v>612.57000000000005</v>
      </c>
      <c r="H290" s="101">
        <v>612.57000000000005</v>
      </c>
      <c r="I290" s="803" t="s">
        <v>693</v>
      </c>
      <c r="J290" s="804"/>
      <c r="K290" s="283"/>
    </row>
    <row r="291" spans="1:11" ht="15" customHeight="1">
      <c r="A291" s="97" t="s">
        <v>414</v>
      </c>
      <c r="B291" s="544" t="s">
        <v>421</v>
      </c>
      <c r="C291" s="5"/>
      <c r="D291" s="11" t="s">
        <v>32</v>
      </c>
      <c r="E291" s="100">
        <v>14.77636364</v>
      </c>
      <c r="F291" s="101">
        <v>612.63</v>
      </c>
      <c r="G291" s="101">
        <v>612.63</v>
      </c>
      <c r="H291" s="101">
        <v>612.63</v>
      </c>
      <c r="I291" s="803" t="s">
        <v>693</v>
      </c>
      <c r="J291" s="804"/>
      <c r="K291" s="283"/>
    </row>
    <row r="292" spans="1:11" ht="15" customHeight="1">
      <c r="A292" s="97" t="s">
        <v>410</v>
      </c>
      <c r="B292" s="544" t="s">
        <v>422</v>
      </c>
      <c r="C292" s="5"/>
      <c r="D292" s="11" t="s">
        <v>32</v>
      </c>
      <c r="E292" s="100">
        <v>14.77887097</v>
      </c>
      <c r="F292" s="101">
        <v>612.73</v>
      </c>
      <c r="G292" s="101">
        <v>612.73</v>
      </c>
      <c r="H292" s="101">
        <v>612.73</v>
      </c>
      <c r="I292" s="803" t="s">
        <v>693</v>
      </c>
      <c r="J292" s="804"/>
      <c r="K292" s="283"/>
    </row>
    <row r="293" spans="1:11" ht="15" customHeight="1">
      <c r="A293" s="85" t="s">
        <v>415</v>
      </c>
      <c r="B293" s="544" t="s">
        <v>420</v>
      </c>
      <c r="C293" s="5"/>
      <c r="D293" s="11" t="s">
        <v>32</v>
      </c>
      <c r="E293" s="100">
        <v>0</v>
      </c>
      <c r="F293" s="101">
        <v>0</v>
      </c>
      <c r="G293" s="101">
        <v>0</v>
      </c>
      <c r="H293" s="101">
        <v>0</v>
      </c>
      <c r="I293" s="803" t="s">
        <v>693</v>
      </c>
      <c r="J293" s="804"/>
      <c r="K293" s="283"/>
    </row>
    <row r="294" spans="1:11" ht="15" customHeight="1">
      <c r="A294" s="544" t="s">
        <v>411</v>
      </c>
      <c r="B294" s="544" t="s">
        <v>423</v>
      </c>
      <c r="C294" s="5"/>
      <c r="D294" s="11" t="s">
        <v>32</v>
      </c>
      <c r="E294" s="100">
        <v>14.789199999999999</v>
      </c>
      <c r="F294" s="101">
        <v>613.16</v>
      </c>
      <c r="G294" s="101">
        <v>613.16</v>
      </c>
      <c r="H294" s="101">
        <v>613.16</v>
      </c>
      <c r="I294" s="803" t="s">
        <v>693</v>
      </c>
      <c r="J294" s="804"/>
      <c r="K294" s="283"/>
    </row>
    <row r="295" spans="1:11" ht="15" customHeight="1">
      <c r="A295" s="85" t="s">
        <v>416</v>
      </c>
      <c r="B295" s="544" t="s">
        <v>420</v>
      </c>
      <c r="C295" s="5"/>
      <c r="D295" s="11" t="s">
        <v>32</v>
      </c>
      <c r="E295" s="100">
        <v>0</v>
      </c>
      <c r="F295" s="101">
        <v>0</v>
      </c>
      <c r="G295" s="101">
        <v>0</v>
      </c>
      <c r="H295" s="101">
        <v>0</v>
      </c>
      <c r="I295" s="803" t="s">
        <v>693</v>
      </c>
      <c r="J295" s="804"/>
      <c r="K295" s="283"/>
    </row>
    <row r="296" spans="1:11" ht="15" customHeight="1">
      <c r="A296" s="544" t="s">
        <v>412</v>
      </c>
      <c r="B296" s="544" t="s">
        <v>423</v>
      </c>
      <c r="C296" s="5"/>
      <c r="D296" s="11" t="s">
        <v>32</v>
      </c>
      <c r="E296" s="100">
        <v>14.777333329999999</v>
      </c>
      <c r="F296" s="101">
        <v>612.66999999999996</v>
      </c>
      <c r="G296" s="101">
        <v>612.66999999999996</v>
      </c>
      <c r="H296" s="101">
        <v>612.66999999999996</v>
      </c>
      <c r="I296" s="803" t="s">
        <v>693</v>
      </c>
      <c r="J296" s="804"/>
      <c r="K296" s="283"/>
    </row>
    <row r="297" spans="1:11" ht="15" customHeight="1">
      <c r="A297" s="571"/>
      <c r="B297" s="544"/>
      <c r="C297" s="5"/>
      <c r="D297" s="11"/>
      <c r="E297" s="100">
        <v>0</v>
      </c>
      <c r="F297" s="101">
        <v>0</v>
      </c>
      <c r="G297" s="101">
        <v>0</v>
      </c>
      <c r="H297" s="101">
        <v>0</v>
      </c>
      <c r="I297" s="567"/>
      <c r="J297" s="568"/>
      <c r="K297" s="283"/>
    </row>
    <row r="298" spans="1:11">
      <c r="A298" s="95" t="s">
        <v>424</v>
      </c>
      <c r="B298" s="551"/>
      <c r="C298" s="6"/>
      <c r="D298" s="15"/>
      <c r="E298" s="7"/>
      <c r="F298" s="92"/>
      <c r="G298" s="92"/>
      <c r="H298" s="92"/>
      <c r="I298" s="98"/>
      <c r="J298" s="99"/>
      <c r="K298" s="284"/>
    </row>
    <row r="299" spans="1:11" ht="15" customHeight="1">
      <c r="A299" s="11" t="s">
        <v>1040</v>
      </c>
      <c r="B299" s="544" t="s">
        <v>425</v>
      </c>
      <c r="C299" s="5"/>
      <c r="D299" s="11" t="s">
        <v>250</v>
      </c>
      <c r="E299" s="12" t="s">
        <v>436</v>
      </c>
      <c r="F299" s="101">
        <v>0</v>
      </c>
      <c r="G299" s="101">
        <v>0</v>
      </c>
      <c r="H299" s="101">
        <v>0</v>
      </c>
      <c r="I299" s="567"/>
      <c r="J299" s="568"/>
      <c r="K299" s="283"/>
    </row>
    <row r="300" spans="1:11" ht="15" customHeight="1">
      <c r="A300" s="11" t="s">
        <v>1041</v>
      </c>
      <c r="B300" s="544" t="s">
        <v>426</v>
      </c>
      <c r="C300" s="5"/>
      <c r="D300" s="11" t="s">
        <v>250</v>
      </c>
      <c r="E300" s="12" t="s">
        <v>436</v>
      </c>
      <c r="F300" s="101">
        <v>0</v>
      </c>
      <c r="G300" s="101">
        <v>0</v>
      </c>
      <c r="H300" s="101">
        <v>0</v>
      </c>
      <c r="I300" s="567"/>
      <c r="J300" s="568"/>
      <c r="K300" s="283"/>
    </row>
    <row r="301" spans="1:11" ht="15" customHeight="1">
      <c r="A301" s="11" t="s">
        <v>1042</v>
      </c>
      <c r="B301" s="544" t="s">
        <v>427</v>
      </c>
      <c r="C301" s="5"/>
      <c r="D301" s="11" t="s">
        <v>250</v>
      </c>
      <c r="E301" s="12" t="s">
        <v>436</v>
      </c>
      <c r="F301" s="101">
        <v>0</v>
      </c>
      <c r="G301" s="101">
        <v>0</v>
      </c>
      <c r="H301" s="101">
        <v>0</v>
      </c>
      <c r="I301" s="567"/>
      <c r="J301" s="568"/>
      <c r="K301" s="283"/>
    </row>
    <row r="302" spans="1:11" ht="15" customHeight="1">
      <c r="A302" s="11" t="s">
        <v>1045</v>
      </c>
      <c r="B302" s="544" t="s">
        <v>428</v>
      </c>
      <c r="C302" s="5"/>
      <c r="D302" s="11" t="s">
        <v>250</v>
      </c>
      <c r="E302" s="12" t="s">
        <v>436</v>
      </c>
      <c r="F302" s="101">
        <v>0</v>
      </c>
      <c r="G302" s="101">
        <v>0</v>
      </c>
      <c r="H302" s="101">
        <v>0</v>
      </c>
      <c r="I302" s="567"/>
      <c r="J302" s="568"/>
      <c r="K302" s="283"/>
    </row>
    <row r="303" spans="1:11" ht="15" customHeight="1">
      <c r="A303" s="11" t="s">
        <v>1046</v>
      </c>
      <c r="B303" s="544" t="s">
        <v>429</v>
      </c>
      <c r="C303" s="5"/>
      <c r="D303" s="11" t="s">
        <v>250</v>
      </c>
      <c r="E303" s="12" t="s">
        <v>436</v>
      </c>
      <c r="F303" s="101">
        <v>0</v>
      </c>
      <c r="G303" s="101">
        <v>0</v>
      </c>
      <c r="H303" s="101">
        <v>0</v>
      </c>
      <c r="I303" s="567"/>
      <c r="J303" s="568"/>
      <c r="K303" s="283"/>
    </row>
    <row r="304" spans="1:11" ht="15" customHeight="1">
      <c r="A304" s="97" t="s">
        <v>1047</v>
      </c>
      <c r="B304" s="544" t="s">
        <v>430</v>
      </c>
      <c r="C304" s="5"/>
      <c r="D304" s="11" t="s">
        <v>250</v>
      </c>
      <c r="E304" s="12" t="s">
        <v>436</v>
      </c>
      <c r="F304" s="101">
        <v>0</v>
      </c>
      <c r="G304" s="101">
        <v>0</v>
      </c>
      <c r="H304" s="101">
        <v>0</v>
      </c>
      <c r="I304" s="567"/>
      <c r="J304" s="568"/>
      <c r="K304" s="283"/>
    </row>
    <row r="305" spans="1:11" ht="15" customHeight="1">
      <c r="A305" s="97" t="s">
        <v>1048</v>
      </c>
      <c r="B305" s="544" t="s">
        <v>431</v>
      </c>
      <c r="C305" s="5"/>
      <c r="D305" s="11" t="s">
        <v>250</v>
      </c>
      <c r="E305" s="12" t="s">
        <v>436</v>
      </c>
      <c r="F305" s="101">
        <v>0</v>
      </c>
      <c r="G305" s="101">
        <v>0</v>
      </c>
      <c r="H305" s="101">
        <v>0</v>
      </c>
      <c r="I305" s="567"/>
      <c r="J305" s="568"/>
      <c r="K305" s="283"/>
    </row>
    <row r="306" spans="1:11" ht="15" customHeight="1">
      <c r="A306" s="97" t="s">
        <v>1049</v>
      </c>
      <c r="B306" s="544" t="s">
        <v>432</v>
      </c>
      <c r="C306" s="5"/>
      <c r="D306" s="11" t="s">
        <v>250</v>
      </c>
      <c r="E306" s="12" t="s">
        <v>436</v>
      </c>
      <c r="F306" s="101">
        <v>0</v>
      </c>
      <c r="G306" s="101">
        <v>0</v>
      </c>
      <c r="H306" s="101">
        <v>0</v>
      </c>
      <c r="I306" s="567"/>
      <c r="J306" s="568"/>
      <c r="K306" s="283"/>
    </row>
    <row r="307" spans="1:11" ht="15" customHeight="1">
      <c r="A307" s="97" t="s">
        <v>1050</v>
      </c>
      <c r="B307" s="544" t="s">
        <v>433</v>
      </c>
      <c r="C307" s="5"/>
      <c r="D307" s="11" t="s">
        <v>250</v>
      </c>
      <c r="E307" s="12" t="s">
        <v>436</v>
      </c>
      <c r="F307" s="101">
        <v>0</v>
      </c>
      <c r="G307" s="101">
        <v>0</v>
      </c>
      <c r="H307" s="101">
        <v>0</v>
      </c>
      <c r="I307" s="567"/>
      <c r="J307" s="568"/>
      <c r="K307" s="283"/>
    </row>
    <row r="308" spans="1:11" ht="15" customHeight="1">
      <c r="A308" s="97" t="s">
        <v>1051</v>
      </c>
      <c r="B308" s="544" t="s">
        <v>434</v>
      </c>
      <c r="C308" s="5"/>
      <c r="D308" s="11" t="s">
        <v>250</v>
      </c>
      <c r="E308" s="12" t="s">
        <v>436</v>
      </c>
      <c r="F308" s="101">
        <v>0</v>
      </c>
      <c r="G308" s="101">
        <v>0</v>
      </c>
      <c r="H308" s="101">
        <v>0</v>
      </c>
      <c r="I308" s="567"/>
      <c r="J308" s="568"/>
      <c r="K308" s="283"/>
    </row>
    <row r="309" spans="1:11" ht="12" customHeight="1">
      <c r="A309" s="7"/>
      <c r="B309" s="551"/>
      <c r="C309" s="6" t="s">
        <v>45</v>
      </c>
      <c r="D309" s="15" t="s">
        <v>46</v>
      </c>
      <c r="E309" s="7"/>
      <c r="F309" s="92"/>
      <c r="G309" s="92"/>
      <c r="H309" s="92"/>
      <c r="I309" s="98"/>
      <c r="J309" s="99"/>
      <c r="K309" s="284"/>
    </row>
    <row r="310" spans="1:11" ht="36">
      <c r="A310" s="95" t="s">
        <v>419</v>
      </c>
      <c r="B310" s="551"/>
      <c r="C310" s="6"/>
      <c r="D310" s="15"/>
      <c r="E310" s="7"/>
      <c r="F310" s="92"/>
      <c r="G310" s="92"/>
      <c r="H310" s="92"/>
      <c r="I310" s="98"/>
      <c r="J310" s="99"/>
      <c r="K310" s="284"/>
    </row>
    <row r="311" spans="1:11" ht="15" customHeight="1">
      <c r="A311" s="544" t="s">
        <v>413</v>
      </c>
      <c r="B311" s="544" t="s">
        <v>420</v>
      </c>
      <c r="C311" s="5"/>
      <c r="D311" s="11" t="s">
        <v>32</v>
      </c>
      <c r="E311" s="100">
        <v>14.9048661</v>
      </c>
      <c r="F311" s="101">
        <v>440.29</v>
      </c>
      <c r="G311" s="101">
        <v>440.29</v>
      </c>
      <c r="H311" s="101">
        <v>440.29</v>
      </c>
      <c r="I311" s="803" t="s">
        <v>693</v>
      </c>
      <c r="J311" s="804"/>
      <c r="K311" s="283"/>
    </row>
    <row r="312" spans="1:11" ht="15" customHeight="1">
      <c r="A312" s="544" t="s">
        <v>405</v>
      </c>
      <c r="B312" s="544" t="s">
        <v>423</v>
      </c>
      <c r="C312" s="5"/>
      <c r="D312" s="11" t="s">
        <v>32</v>
      </c>
      <c r="E312" s="100">
        <v>14.90521079</v>
      </c>
      <c r="F312" s="101">
        <v>440.3</v>
      </c>
      <c r="G312" s="101">
        <v>440.3</v>
      </c>
      <c r="H312" s="101">
        <v>440.3</v>
      </c>
      <c r="I312" s="803" t="s">
        <v>693</v>
      </c>
      <c r="J312" s="804"/>
      <c r="K312" s="283"/>
    </row>
    <row r="313" spans="1:11" ht="15" customHeight="1">
      <c r="A313" s="544" t="s">
        <v>885</v>
      </c>
      <c r="B313" s="544" t="s">
        <v>420</v>
      </c>
      <c r="C313" s="5"/>
      <c r="D313" s="11" t="s">
        <v>32</v>
      </c>
      <c r="E313" s="100">
        <v>14.892058820000001</v>
      </c>
      <c r="F313" s="101">
        <v>439.91</v>
      </c>
      <c r="G313" s="101">
        <v>439.91</v>
      </c>
      <c r="H313" s="101">
        <v>439.91</v>
      </c>
      <c r="I313" s="803" t="s">
        <v>693</v>
      </c>
      <c r="J313" s="804"/>
      <c r="K313" s="283"/>
    </row>
    <row r="314" spans="1:11" ht="30" customHeight="1">
      <c r="A314" s="544" t="s">
        <v>406</v>
      </c>
      <c r="B314" s="544" t="s">
        <v>423</v>
      </c>
      <c r="C314" s="5"/>
      <c r="D314" s="11" t="s">
        <v>32</v>
      </c>
      <c r="E314" s="100">
        <v>14.90118421</v>
      </c>
      <c r="F314" s="101">
        <v>440.18</v>
      </c>
      <c r="G314" s="101">
        <v>440.18</v>
      </c>
      <c r="H314" s="101">
        <v>440.18</v>
      </c>
      <c r="I314" s="803" t="s">
        <v>693</v>
      </c>
      <c r="J314" s="804"/>
      <c r="K314" s="283"/>
    </row>
    <row r="315" spans="1:11" ht="15" customHeight="1">
      <c r="A315" s="544" t="s">
        <v>407</v>
      </c>
      <c r="B315" s="544" t="s">
        <v>423</v>
      </c>
      <c r="C315" s="5"/>
      <c r="D315" s="11" t="s">
        <v>32</v>
      </c>
      <c r="E315" s="100">
        <v>14.90794872</v>
      </c>
      <c r="F315" s="101">
        <v>440.38</v>
      </c>
      <c r="G315" s="101">
        <v>440.38</v>
      </c>
      <c r="H315" s="101">
        <v>440.38</v>
      </c>
      <c r="I315" s="803" t="s">
        <v>693</v>
      </c>
      <c r="J315" s="804"/>
      <c r="K315" s="283"/>
    </row>
    <row r="316" spans="1:11" ht="15" customHeight="1">
      <c r="A316" s="85" t="s">
        <v>408</v>
      </c>
      <c r="B316" s="544" t="s">
        <v>422</v>
      </c>
      <c r="C316" s="5"/>
      <c r="D316" s="11" t="s">
        <v>32</v>
      </c>
      <c r="E316" s="100">
        <v>0</v>
      </c>
      <c r="F316" s="101">
        <v>0</v>
      </c>
      <c r="G316" s="101">
        <v>0</v>
      </c>
      <c r="H316" s="101">
        <v>0</v>
      </c>
      <c r="I316" s="803" t="s">
        <v>693</v>
      </c>
      <c r="J316" s="804"/>
      <c r="K316" s="283"/>
    </row>
    <row r="317" spans="1:11" ht="15" customHeight="1">
      <c r="A317" s="97" t="s">
        <v>409</v>
      </c>
      <c r="B317" s="544" t="s">
        <v>422</v>
      </c>
      <c r="C317" s="5"/>
      <c r="D317" s="11" t="s">
        <v>32</v>
      </c>
      <c r="E317" s="100">
        <v>14.905251570000001</v>
      </c>
      <c r="F317" s="101">
        <v>440.3</v>
      </c>
      <c r="G317" s="101">
        <v>440.3</v>
      </c>
      <c r="H317" s="101">
        <v>440.3</v>
      </c>
      <c r="I317" s="803" t="s">
        <v>693</v>
      </c>
      <c r="J317" s="804"/>
      <c r="K317" s="283"/>
    </row>
    <row r="318" spans="1:11" ht="15" customHeight="1">
      <c r="A318" s="97" t="s">
        <v>414</v>
      </c>
      <c r="B318" s="544" t="s">
        <v>421</v>
      </c>
      <c r="C318" s="5"/>
      <c r="D318" s="11" t="s">
        <v>32</v>
      </c>
      <c r="E318" s="100">
        <v>14.90636364</v>
      </c>
      <c r="F318" s="101">
        <v>440.33</v>
      </c>
      <c r="G318" s="101">
        <v>440.33</v>
      </c>
      <c r="H318" s="101">
        <v>440.33</v>
      </c>
      <c r="I318" s="803" t="s">
        <v>693</v>
      </c>
      <c r="J318" s="804"/>
      <c r="K318" s="283"/>
    </row>
    <row r="319" spans="1:11" ht="15" customHeight="1">
      <c r="A319" s="97" t="s">
        <v>410</v>
      </c>
      <c r="B319" s="544" t="s">
        <v>422</v>
      </c>
      <c r="C319" s="5"/>
      <c r="D319" s="11" t="s">
        <v>32</v>
      </c>
      <c r="E319" s="100">
        <v>14.909193549999999</v>
      </c>
      <c r="F319" s="101">
        <v>440.42</v>
      </c>
      <c r="G319" s="101">
        <v>440.42</v>
      </c>
      <c r="H319" s="101">
        <v>440.42</v>
      </c>
      <c r="I319" s="803" t="s">
        <v>693</v>
      </c>
      <c r="J319" s="804"/>
      <c r="K319" s="283"/>
    </row>
    <row r="320" spans="1:11" ht="15" customHeight="1">
      <c r="A320" s="85" t="s">
        <v>415</v>
      </c>
      <c r="B320" s="544" t="s">
        <v>420</v>
      </c>
      <c r="C320" s="5"/>
      <c r="D320" s="11" t="s">
        <v>32</v>
      </c>
      <c r="E320" s="100">
        <v>0</v>
      </c>
      <c r="F320" s="101">
        <v>0</v>
      </c>
      <c r="G320" s="101">
        <v>0</v>
      </c>
      <c r="H320" s="101">
        <v>0</v>
      </c>
      <c r="I320" s="803" t="s">
        <v>693</v>
      </c>
      <c r="J320" s="804"/>
      <c r="K320" s="283"/>
    </row>
    <row r="321" spans="1:11" ht="15" customHeight="1">
      <c r="A321" s="544" t="s">
        <v>411</v>
      </c>
      <c r="B321" s="544" t="s">
        <v>423</v>
      </c>
      <c r="C321" s="5"/>
      <c r="D321" s="11" t="s">
        <v>32</v>
      </c>
      <c r="E321" s="100">
        <v>14.919600000000001</v>
      </c>
      <c r="F321" s="101">
        <v>440.72</v>
      </c>
      <c r="G321" s="101">
        <v>440.72</v>
      </c>
      <c r="H321" s="101">
        <v>440.72</v>
      </c>
      <c r="I321" s="803" t="s">
        <v>693</v>
      </c>
      <c r="J321" s="804"/>
      <c r="K321" s="283"/>
    </row>
    <row r="322" spans="1:11" ht="15" customHeight="1">
      <c r="A322" s="85" t="s">
        <v>416</v>
      </c>
      <c r="B322" s="544" t="s">
        <v>420</v>
      </c>
      <c r="C322" s="5"/>
      <c r="D322" s="11" t="s">
        <v>32</v>
      </c>
      <c r="E322" s="100">
        <v>0</v>
      </c>
      <c r="F322" s="101">
        <v>0</v>
      </c>
      <c r="G322" s="101">
        <v>0</v>
      </c>
      <c r="H322" s="101">
        <v>0</v>
      </c>
      <c r="I322" s="803" t="s">
        <v>693</v>
      </c>
      <c r="J322" s="804"/>
      <c r="K322" s="283"/>
    </row>
    <row r="323" spans="1:11" ht="15" customHeight="1">
      <c r="A323" s="544" t="s">
        <v>412</v>
      </c>
      <c r="B323" s="544" t="s">
        <v>423</v>
      </c>
      <c r="C323" s="5"/>
      <c r="D323" s="11" t="s">
        <v>32</v>
      </c>
      <c r="E323" s="100">
        <v>14.907666669999999</v>
      </c>
      <c r="F323" s="101">
        <v>440.37</v>
      </c>
      <c r="G323" s="101">
        <v>440.37</v>
      </c>
      <c r="H323" s="101">
        <v>440.37</v>
      </c>
      <c r="I323" s="803" t="s">
        <v>693</v>
      </c>
      <c r="J323" s="804"/>
      <c r="K323" s="283"/>
    </row>
    <row r="324" spans="1:11" ht="15" customHeight="1">
      <c r="A324" s="571"/>
      <c r="B324" s="544"/>
      <c r="C324" s="5"/>
      <c r="D324" s="11"/>
      <c r="E324" s="100">
        <v>0</v>
      </c>
      <c r="F324" s="101">
        <v>0</v>
      </c>
      <c r="G324" s="101">
        <v>0</v>
      </c>
      <c r="H324" s="101">
        <v>0</v>
      </c>
      <c r="I324" s="567"/>
      <c r="J324" s="568"/>
      <c r="K324" s="283"/>
    </row>
    <row r="325" spans="1:11">
      <c r="A325" s="95" t="s">
        <v>424</v>
      </c>
      <c r="B325" s="551"/>
      <c r="C325" s="6"/>
      <c r="D325" s="15"/>
      <c r="E325" s="7"/>
      <c r="F325" s="92"/>
      <c r="G325" s="92"/>
      <c r="H325" s="92"/>
      <c r="I325" s="98"/>
      <c r="J325" s="99"/>
      <c r="K325" s="284"/>
    </row>
    <row r="326" spans="1:11" ht="15" customHeight="1">
      <c r="A326" s="11" t="s">
        <v>1040</v>
      </c>
      <c r="B326" s="544" t="s">
        <v>425</v>
      </c>
      <c r="C326" s="5"/>
      <c r="D326" s="11" t="s">
        <v>250</v>
      </c>
      <c r="E326" s="12" t="s">
        <v>436</v>
      </c>
      <c r="F326" s="101">
        <v>0</v>
      </c>
      <c r="G326" s="101">
        <v>0</v>
      </c>
      <c r="H326" s="101">
        <v>0</v>
      </c>
      <c r="I326" s="567"/>
      <c r="J326" s="568"/>
      <c r="K326" s="283"/>
    </row>
    <row r="327" spans="1:11" ht="15" customHeight="1">
      <c r="A327" s="11" t="s">
        <v>1041</v>
      </c>
      <c r="B327" s="544" t="s">
        <v>426</v>
      </c>
      <c r="C327" s="5"/>
      <c r="D327" s="11" t="s">
        <v>250</v>
      </c>
      <c r="E327" s="12" t="s">
        <v>436</v>
      </c>
      <c r="F327" s="101">
        <v>0</v>
      </c>
      <c r="G327" s="101">
        <v>0</v>
      </c>
      <c r="H327" s="101">
        <v>0</v>
      </c>
      <c r="I327" s="567"/>
      <c r="J327" s="568"/>
      <c r="K327" s="283"/>
    </row>
    <row r="328" spans="1:11" ht="15" customHeight="1">
      <c r="A328" s="11" t="s">
        <v>1042</v>
      </c>
      <c r="B328" s="544" t="s">
        <v>427</v>
      </c>
      <c r="C328" s="5"/>
      <c r="D328" s="11" t="s">
        <v>250</v>
      </c>
      <c r="E328" s="12" t="s">
        <v>436</v>
      </c>
      <c r="F328" s="101">
        <v>0</v>
      </c>
      <c r="G328" s="101">
        <v>0</v>
      </c>
      <c r="H328" s="101">
        <v>0</v>
      </c>
      <c r="I328" s="567"/>
      <c r="J328" s="568"/>
      <c r="K328" s="283"/>
    </row>
    <row r="329" spans="1:11" ht="15" customHeight="1">
      <c r="A329" s="11" t="s">
        <v>1045</v>
      </c>
      <c r="B329" s="544" t="s">
        <v>428</v>
      </c>
      <c r="C329" s="5"/>
      <c r="D329" s="11" t="s">
        <v>250</v>
      </c>
      <c r="E329" s="12" t="s">
        <v>436</v>
      </c>
      <c r="F329" s="101">
        <v>0</v>
      </c>
      <c r="G329" s="101">
        <v>0</v>
      </c>
      <c r="H329" s="101">
        <v>0</v>
      </c>
      <c r="I329" s="567"/>
      <c r="J329" s="568"/>
      <c r="K329" s="283"/>
    </row>
    <row r="330" spans="1:11" ht="15" customHeight="1">
      <c r="A330" s="11" t="s">
        <v>1046</v>
      </c>
      <c r="B330" s="544" t="s">
        <v>429</v>
      </c>
      <c r="C330" s="5"/>
      <c r="D330" s="11" t="s">
        <v>250</v>
      </c>
      <c r="E330" s="12" t="s">
        <v>436</v>
      </c>
      <c r="F330" s="101">
        <v>0</v>
      </c>
      <c r="G330" s="101">
        <v>0</v>
      </c>
      <c r="H330" s="101">
        <v>0</v>
      </c>
      <c r="I330" s="567"/>
      <c r="J330" s="568"/>
      <c r="K330" s="283"/>
    </row>
    <row r="331" spans="1:11" ht="15" customHeight="1">
      <c r="A331" s="97" t="s">
        <v>1047</v>
      </c>
      <c r="B331" s="544" t="s">
        <v>430</v>
      </c>
      <c r="C331" s="5"/>
      <c r="D331" s="11" t="s">
        <v>250</v>
      </c>
      <c r="E331" s="12" t="s">
        <v>436</v>
      </c>
      <c r="F331" s="101">
        <v>0</v>
      </c>
      <c r="G331" s="101">
        <v>0</v>
      </c>
      <c r="H331" s="101">
        <v>0</v>
      </c>
      <c r="I331" s="567"/>
      <c r="J331" s="568"/>
      <c r="K331" s="283"/>
    </row>
    <row r="332" spans="1:11" ht="15" customHeight="1">
      <c r="A332" s="97" t="s">
        <v>1048</v>
      </c>
      <c r="B332" s="544" t="s">
        <v>431</v>
      </c>
      <c r="C332" s="5"/>
      <c r="D332" s="11" t="s">
        <v>250</v>
      </c>
      <c r="E332" s="12" t="s">
        <v>436</v>
      </c>
      <c r="F332" s="101">
        <v>0</v>
      </c>
      <c r="G332" s="101">
        <v>0</v>
      </c>
      <c r="H332" s="101">
        <v>0</v>
      </c>
      <c r="I332" s="567"/>
      <c r="J332" s="568"/>
      <c r="K332" s="283"/>
    </row>
    <row r="333" spans="1:11" ht="15" customHeight="1">
      <c r="A333" s="97" t="s">
        <v>1049</v>
      </c>
      <c r="B333" s="544" t="s">
        <v>432</v>
      </c>
      <c r="C333" s="5"/>
      <c r="D333" s="11" t="s">
        <v>250</v>
      </c>
      <c r="E333" s="12" t="s">
        <v>436</v>
      </c>
      <c r="F333" s="101">
        <v>0</v>
      </c>
      <c r="G333" s="101">
        <v>0</v>
      </c>
      <c r="H333" s="101">
        <v>0</v>
      </c>
      <c r="I333" s="567"/>
      <c r="J333" s="568"/>
      <c r="K333" s="283"/>
    </row>
    <row r="334" spans="1:11" ht="15" customHeight="1">
      <c r="A334" s="97" t="s">
        <v>1050</v>
      </c>
      <c r="B334" s="544" t="s">
        <v>433</v>
      </c>
      <c r="C334" s="5"/>
      <c r="D334" s="11" t="s">
        <v>250</v>
      </c>
      <c r="E334" s="12" t="s">
        <v>436</v>
      </c>
      <c r="F334" s="101">
        <v>0</v>
      </c>
      <c r="G334" s="101">
        <v>0</v>
      </c>
      <c r="H334" s="101">
        <v>0</v>
      </c>
      <c r="I334" s="567"/>
      <c r="J334" s="568"/>
      <c r="K334" s="283"/>
    </row>
    <row r="335" spans="1:11" ht="15" customHeight="1">
      <c r="A335" s="97" t="s">
        <v>1051</v>
      </c>
      <c r="B335" s="544" t="s">
        <v>434</v>
      </c>
      <c r="C335" s="5"/>
      <c r="D335" s="11" t="s">
        <v>250</v>
      </c>
      <c r="E335" s="12" t="s">
        <v>436</v>
      </c>
      <c r="F335" s="101">
        <v>0</v>
      </c>
      <c r="G335" s="101">
        <v>0</v>
      </c>
      <c r="H335" s="101">
        <v>0</v>
      </c>
      <c r="I335" s="567"/>
      <c r="J335" s="568"/>
      <c r="K335" s="283"/>
    </row>
    <row r="336" spans="1:11" ht="26.25" customHeight="1">
      <c r="A336" s="102"/>
      <c r="B336" s="105"/>
      <c r="C336" s="112" t="s">
        <v>15</v>
      </c>
      <c r="D336" s="113" t="s">
        <v>16</v>
      </c>
      <c r="E336" s="113"/>
      <c r="F336" s="117"/>
      <c r="G336" s="117"/>
      <c r="H336" s="117"/>
      <c r="I336" s="118"/>
      <c r="J336" s="119"/>
      <c r="K336" s="296"/>
    </row>
    <row r="337" spans="1:11" ht="26.25" customHeight="1">
      <c r="A337" s="575" t="s">
        <v>419</v>
      </c>
      <c r="B337" s="105"/>
      <c r="C337" s="112"/>
      <c r="D337" s="113"/>
      <c r="E337" s="120"/>
      <c r="F337" s="117"/>
      <c r="G337" s="117"/>
      <c r="H337" s="117"/>
      <c r="I337" s="118"/>
      <c r="J337" s="119"/>
      <c r="K337" s="296"/>
    </row>
    <row r="338" spans="1:11" ht="26.25" customHeight="1">
      <c r="A338" s="544" t="s">
        <v>413</v>
      </c>
      <c r="B338" s="544" t="s">
        <v>420</v>
      </c>
      <c r="C338" s="5"/>
      <c r="D338" s="4" t="s">
        <v>262</v>
      </c>
      <c r="E338" s="805" t="s">
        <v>259</v>
      </c>
      <c r="F338" s="101">
        <v>228</v>
      </c>
      <c r="G338" s="101">
        <v>228</v>
      </c>
      <c r="H338" s="101">
        <v>228</v>
      </c>
      <c r="I338" s="803" t="s">
        <v>694</v>
      </c>
      <c r="J338" s="804"/>
      <c r="K338" s="283"/>
    </row>
    <row r="339" spans="1:11" ht="24.75" customHeight="1">
      <c r="A339" s="544" t="s">
        <v>405</v>
      </c>
      <c r="B339" s="544" t="s">
        <v>423</v>
      </c>
      <c r="C339" s="5"/>
      <c r="D339" s="4" t="s">
        <v>262</v>
      </c>
      <c r="E339" s="806"/>
      <c r="F339" s="101">
        <v>228</v>
      </c>
      <c r="G339" s="101">
        <v>228</v>
      </c>
      <c r="H339" s="101">
        <v>228</v>
      </c>
      <c r="I339" s="803" t="s">
        <v>694</v>
      </c>
      <c r="J339" s="804"/>
      <c r="K339" s="283"/>
    </row>
    <row r="340" spans="1:11" ht="24.75" customHeight="1">
      <c r="A340" s="544" t="s">
        <v>885</v>
      </c>
      <c r="B340" s="544" t="s">
        <v>420</v>
      </c>
      <c r="C340" s="5"/>
      <c r="D340" s="4" t="s">
        <v>262</v>
      </c>
      <c r="E340" s="806"/>
      <c r="F340" s="101">
        <v>228</v>
      </c>
      <c r="G340" s="101">
        <v>228</v>
      </c>
      <c r="H340" s="101">
        <v>228</v>
      </c>
      <c r="I340" s="803" t="s">
        <v>694</v>
      </c>
      <c r="J340" s="804"/>
      <c r="K340" s="283"/>
    </row>
    <row r="341" spans="1:11" ht="26.25" customHeight="1">
      <c r="A341" s="544" t="s">
        <v>406</v>
      </c>
      <c r="B341" s="544" t="s">
        <v>423</v>
      </c>
      <c r="C341" s="5"/>
      <c r="D341" s="4" t="s">
        <v>262</v>
      </c>
      <c r="E341" s="806"/>
      <c r="F341" s="101">
        <v>228</v>
      </c>
      <c r="G341" s="101">
        <v>228</v>
      </c>
      <c r="H341" s="101">
        <v>228</v>
      </c>
      <c r="I341" s="803" t="s">
        <v>694</v>
      </c>
      <c r="J341" s="804"/>
      <c r="K341" s="283"/>
    </row>
    <row r="342" spans="1:11" ht="27" customHeight="1">
      <c r="A342" s="544" t="s">
        <v>407</v>
      </c>
      <c r="B342" s="544" t="s">
        <v>423</v>
      </c>
      <c r="C342" s="5"/>
      <c r="D342" s="4" t="s">
        <v>262</v>
      </c>
      <c r="E342" s="806"/>
      <c r="F342" s="101">
        <v>228</v>
      </c>
      <c r="G342" s="101">
        <v>228</v>
      </c>
      <c r="H342" s="101">
        <v>228</v>
      </c>
      <c r="I342" s="803" t="s">
        <v>694</v>
      </c>
      <c r="J342" s="804"/>
      <c r="K342" s="283"/>
    </row>
    <row r="343" spans="1:11" ht="24.75" customHeight="1">
      <c r="A343" s="85" t="s">
        <v>408</v>
      </c>
      <c r="B343" s="544" t="s">
        <v>422</v>
      </c>
      <c r="C343" s="5"/>
      <c r="D343" s="4" t="s">
        <v>262</v>
      </c>
      <c r="E343" s="806"/>
      <c r="F343" s="101">
        <v>228</v>
      </c>
      <c r="G343" s="101">
        <v>228</v>
      </c>
      <c r="H343" s="101">
        <v>228</v>
      </c>
      <c r="I343" s="803" t="s">
        <v>694</v>
      </c>
      <c r="J343" s="804"/>
      <c r="K343" s="283"/>
    </row>
    <row r="344" spans="1:11" ht="24.75" customHeight="1">
      <c r="A344" s="97" t="s">
        <v>409</v>
      </c>
      <c r="B344" s="544" t="s">
        <v>422</v>
      </c>
      <c r="C344" s="5"/>
      <c r="D344" s="4" t="s">
        <v>262</v>
      </c>
      <c r="E344" s="806"/>
      <c r="F344" s="101">
        <v>228</v>
      </c>
      <c r="G344" s="101">
        <v>228</v>
      </c>
      <c r="H344" s="101">
        <v>228</v>
      </c>
      <c r="I344" s="803" t="s">
        <v>694</v>
      </c>
      <c r="J344" s="804"/>
      <c r="K344" s="283"/>
    </row>
    <row r="345" spans="1:11" ht="24.75" customHeight="1">
      <c r="A345" s="97" t="s">
        <v>414</v>
      </c>
      <c r="B345" s="544" t="s">
        <v>421</v>
      </c>
      <c r="C345" s="5"/>
      <c r="D345" s="4" t="s">
        <v>262</v>
      </c>
      <c r="E345" s="806"/>
      <c r="F345" s="101">
        <v>228</v>
      </c>
      <c r="G345" s="101">
        <v>228</v>
      </c>
      <c r="H345" s="101">
        <v>228</v>
      </c>
      <c r="I345" s="803" t="s">
        <v>694</v>
      </c>
      <c r="J345" s="804"/>
      <c r="K345" s="283"/>
    </row>
    <row r="346" spans="1:11" ht="24.75" customHeight="1">
      <c r="A346" s="97" t="s">
        <v>410</v>
      </c>
      <c r="B346" s="544" t="s">
        <v>422</v>
      </c>
      <c r="C346" s="5"/>
      <c r="D346" s="4" t="s">
        <v>262</v>
      </c>
      <c r="E346" s="806"/>
      <c r="F346" s="101">
        <v>228</v>
      </c>
      <c r="G346" s="101">
        <v>228</v>
      </c>
      <c r="H346" s="101">
        <v>228</v>
      </c>
      <c r="I346" s="803" t="s">
        <v>694</v>
      </c>
      <c r="J346" s="804"/>
      <c r="K346" s="283"/>
    </row>
    <row r="347" spans="1:11" ht="24.75" customHeight="1">
      <c r="A347" s="85" t="s">
        <v>415</v>
      </c>
      <c r="B347" s="544" t="s">
        <v>420</v>
      </c>
      <c r="C347" s="5"/>
      <c r="D347" s="4" t="s">
        <v>262</v>
      </c>
      <c r="E347" s="806"/>
      <c r="F347" s="101">
        <v>228</v>
      </c>
      <c r="G347" s="101">
        <v>228</v>
      </c>
      <c r="H347" s="101">
        <v>228</v>
      </c>
      <c r="I347" s="803" t="s">
        <v>694</v>
      </c>
      <c r="J347" s="804"/>
      <c r="K347" s="283"/>
    </row>
    <row r="348" spans="1:11" ht="24.75" customHeight="1">
      <c r="A348" s="544" t="s">
        <v>411</v>
      </c>
      <c r="B348" s="544" t="s">
        <v>423</v>
      </c>
      <c r="C348" s="5"/>
      <c r="D348" s="4" t="s">
        <v>262</v>
      </c>
      <c r="E348" s="806"/>
      <c r="F348" s="101">
        <v>228</v>
      </c>
      <c r="G348" s="101">
        <v>228</v>
      </c>
      <c r="H348" s="101">
        <v>228</v>
      </c>
      <c r="I348" s="803" t="s">
        <v>694</v>
      </c>
      <c r="J348" s="804"/>
      <c r="K348" s="283"/>
    </row>
    <row r="349" spans="1:11" ht="24.75" customHeight="1">
      <c r="A349" s="85" t="s">
        <v>416</v>
      </c>
      <c r="B349" s="544" t="s">
        <v>420</v>
      </c>
      <c r="C349" s="5"/>
      <c r="D349" s="4" t="s">
        <v>262</v>
      </c>
      <c r="E349" s="806"/>
      <c r="F349" s="101">
        <v>228</v>
      </c>
      <c r="G349" s="101">
        <v>228</v>
      </c>
      <c r="H349" s="101">
        <v>228</v>
      </c>
      <c r="I349" s="803" t="s">
        <v>694</v>
      </c>
      <c r="J349" s="804"/>
      <c r="K349" s="283"/>
    </row>
    <row r="350" spans="1:11" ht="24.75" customHeight="1">
      <c r="A350" s="544" t="s">
        <v>412</v>
      </c>
      <c r="B350" s="544" t="s">
        <v>423</v>
      </c>
      <c r="C350" s="5"/>
      <c r="D350" s="4" t="s">
        <v>262</v>
      </c>
      <c r="E350" s="806"/>
      <c r="F350" s="101">
        <v>228</v>
      </c>
      <c r="G350" s="101">
        <v>228</v>
      </c>
      <c r="H350" s="101">
        <v>228</v>
      </c>
      <c r="I350" s="803" t="s">
        <v>694</v>
      </c>
      <c r="J350" s="804"/>
      <c r="K350" s="283"/>
    </row>
    <row r="351" spans="1:11" ht="24.75" customHeight="1">
      <c r="A351" s="571"/>
      <c r="B351" s="544"/>
      <c r="C351" s="5"/>
      <c r="D351" s="4"/>
      <c r="E351" s="807"/>
      <c r="F351" s="101"/>
      <c r="G351" s="101"/>
      <c r="H351" s="101"/>
      <c r="I351" s="567"/>
      <c r="J351" s="568"/>
      <c r="K351" s="283"/>
    </row>
    <row r="352" spans="1:11" ht="26.25" customHeight="1">
      <c r="A352" s="575" t="s">
        <v>424</v>
      </c>
      <c r="B352" s="105"/>
      <c r="C352" s="112"/>
      <c r="D352" s="113"/>
      <c r="E352" s="120"/>
      <c r="F352" s="117"/>
      <c r="G352" s="117"/>
      <c r="H352" s="117"/>
      <c r="I352" s="118"/>
      <c r="J352" s="119"/>
      <c r="K352" s="296"/>
    </row>
    <row r="353" spans="1:11" ht="24">
      <c r="A353" s="11" t="s">
        <v>1040</v>
      </c>
      <c r="B353" s="544" t="s">
        <v>425</v>
      </c>
      <c r="C353" s="5"/>
      <c r="D353" s="4" t="s">
        <v>250</v>
      </c>
      <c r="E353" s="12" t="s">
        <v>436</v>
      </c>
      <c r="F353" s="101">
        <v>0</v>
      </c>
      <c r="G353" s="101">
        <v>0</v>
      </c>
      <c r="H353" s="101">
        <v>0</v>
      </c>
      <c r="I353" s="567"/>
      <c r="J353" s="568"/>
      <c r="K353" s="283"/>
    </row>
    <row r="354" spans="1:11" ht="36">
      <c r="A354" s="11" t="s">
        <v>1041</v>
      </c>
      <c r="B354" s="544" t="s">
        <v>426</v>
      </c>
      <c r="C354" s="5"/>
      <c r="D354" s="4" t="s">
        <v>250</v>
      </c>
      <c r="E354" s="12" t="s">
        <v>436</v>
      </c>
      <c r="F354" s="101">
        <v>0</v>
      </c>
      <c r="G354" s="101">
        <v>0</v>
      </c>
      <c r="H354" s="101">
        <v>0</v>
      </c>
      <c r="I354" s="567"/>
      <c r="J354" s="568"/>
      <c r="K354" s="283"/>
    </row>
    <row r="355" spans="1:11" ht="24">
      <c r="A355" s="11" t="s">
        <v>1042</v>
      </c>
      <c r="B355" s="544" t="s">
        <v>427</v>
      </c>
      <c r="C355" s="5"/>
      <c r="D355" s="4" t="s">
        <v>250</v>
      </c>
      <c r="E355" s="12" t="s">
        <v>436</v>
      </c>
      <c r="F355" s="101">
        <v>0</v>
      </c>
      <c r="G355" s="101">
        <v>0</v>
      </c>
      <c r="H355" s="101">
        <v>0</v>
      </c>
      <c r="I355" s="567"/>
      <c r="J355" s="568"/>
      <c r="K355" s="283"/>
    </row>
    <row r="356" spans="1:11" ht="36">
      <c r="A356" s="11" t="s">
        <v>1045</v>
      </c>
      <c r="B356" s="544" t="s">
        <v>428</v>
      </c>
      <c r="C356" s="5"/>
      <c r="D356" s="4" t="s">
        <v>250</v>
      </c>
      <c r="E356" s="12" t="s">
        <v>436</v>
      </c>
      <c r="F356" s="101">
        <v>0</v>
      </c>
      <c r="G356" s="101">
        <v>0</v>
      </c>
      <c r="H356" s="101">
        <v>0</v>
      </c>
      <c r="I356" s="567"/>
      <c r="J356" s="568"/>
      <c r="K356" s="283"/>
    </row>
    <row r="357" spans="1:11" ht="36">
      <c r="A357" s="11" t="s">
        <v>1046</v>
      </c>
      <c r="B357" s="544" t="s">
        <v>429</v>
      </c>
      <c r="C357" s="5"/>
      <c r="D357" s="4" t="s">
        <v>250</v>
      </c>
      <c r="E357" s="12" t="s">
        <v>436</v>
      </c>
      <c r="F357" s="101">
        <v>0</v>
      </c>
      <c r="G357" s="101">
        <v>0</v>
      </c>
      <c r="H357" s="101">
        <v>0</v>
      </c>
      <c r="I357" s="567"/>
      <c r="J357" s="568"/>
      <c r="K357" s="283"/>
    </row>
    <row r="358" spans="1:11" ht="36">
      <c r="A358" s="97" t="s">
        <v>1047</v>
      </c>
      <c r="B358" s="544" t="s">
        <v>430</v>
      </c>
      <c r="C358" s="5"/>
      <c r="D358" s="4" t="s">
        <v>250</v>
      </c>
      <c r="E358" s="12" t="s">
        <v>436</v>
      </c>
      <c r="F358" s="101">
        <v>0</v>
      </c>
      <c r="G358" s="101">
        <v>0</v>
      </c>
      <c r="H358" s="101">
        <v>0</v>
      </c>
      <c r="I358" s="567"/>
      <c r="J358" s="568"/>
      <c r="K358" s="283"/>
    </row>
    <row r="359" spans="1:11" ht="36">
      <c r="A359" s="97" t="s">
        <v>1048</v>
      </c>
      <c r="B359" s="544" t="s">
        <v>431</v>
      </c>
      <c r="C359" s="5"/>
      <c r="D359" s="4" t="s">
        <v>250</v>
      </c>
      <c r="E359" s="12" t="s">
        <v>436</v>
      </c>
      <c r="F359" s="101">
        <v>0</v>
      </c>
      <c r="G359" s="101">
        <v>0</v>
      </c>
      <c r="H359" s="101">
        <v>0</v>
      </c>
      <c r="I359" s="567"/>
      <c r="J359" s="568"/>
      <c r="K359" s="283"/>
    </row>
    <row r="360" spans="1:11" ht="24">
      <c r="A360" s="97" t="s">
        <v>1049</v>
      </c>
      <c r="B360" s="544" t="s">
        <v>432</v>
      </c>
      <c r="C360" s="5"/>
      <c r="D360" s="4" t="s">
        <v>250</v>
      </c>
      <c r="E360" s="12" t="s">
        <v>436</v>
      </c>
      <c r="F360" s="101">
        <v>0</v>
      </c>
      <c r="G360" s="101">
        <v>0</v>
      </c>
      <c r="H360" s="101">
        <v>0</v>
      </c>
      <c r="I360" s="567"/>
      <c r="J360" s="568"/>
      <c r="K360" s="283"/>
    </row>
    <row r="361" spans="1:11" ht="36">
      <c r="A361" s="97" t="s">
        <v>1050</v>
      </c>
      <c r="B361" s="544" t="s">
        <v>433</v>
      </c>
      <c r="C361" s="5"/>
      <c r="D361" s="4" t="s">
        <v>250</v>
      </c>
      <c r="E361" s="12" t="s">
        <v>436</v>
      </c>
      <c r="F361" s="101">
        <v>0</v>
      </c>
      <c r="G361" s="101">
        <v>0</v>
      </c>
      <c r="H361" s="101">
        <v>0</v>
      </c>
      <c r="I361" s="567"/>
      <c r="J361" s="568"/>
      <c r="K361" s="283"/>
    </row>
    <row r="362" spans="1:11" ht="36">
      <c r="A362" s="97" t="s">
        <v>1051</v>
      </c>
      <c r="B362" s="544" t="s">
        <v>434</v>
      </c>
      <c r="C362" s="5"/>
      <c r="D362" s="4" t="s">
        <v>250</v>
      </c>
      <c r="E362" s="12" t="s">
        <v>436</v>
      </c>
      <c r="F362" s="101">
        <v>0</v>
      </c>
      <c r="G362" s="101">
        <v>0</v>
      </c>
      <c r="H362" s="101">
        <v>0</v>
      </c>
      <c r="I362" s="567"/>
      <c r="J362" s="568"/>
      <c r="K362" s="283"/>
    </row>
    <row r="363" spans="1:11" ht="27.75" customHeight="1">
      <c r="A363" s="102"/>
      <c r="B363" s="105"/>
      <c r="C363" s="112" t="s">
        <v>17</v>
      </c>
      <c r="D363" s="113" t="s">
        <v>18</v>
      </c>
      <c r="E363" s="113"/>
      <c r="F363" s="117"/>
      <c r="G363" s="117"/>
      <c r="H363" s="117"/>
      <c r="I363" s="118"/>
      <c r="J363" s="119"/>
      <c r="K363" s="296"/>
    </row>
    <row r="364" spans="1:11" ht="39.75" customHeight="1">
      <c r="A364" s="575" t="s">
        <v>419</v>
      </c>
      <c r="B364" s="105"/>
      <c r="C364" s="112"/>
      <c r="D364" s="113"/>
      <c r="E364" s="120"/>
      <c r="F364" s="117"/>
      <c r="G364" s="117"/>
      <c r="H364" s="117"/>
      <c r="I364" s="118"/>
      <c r="J364" s="119"/>
      <c r="K364" s="296"/>
    </row>
    <row r="365" spans="1:11" ht="36">
      <c r="A365" s="544" t="s">
        <v>413</v>
      </c>
      <c r="B365" s="544" t="s">
        <v>420</v>
      </c>
      <c r="C365" s="5"/>
      <c r="D365" s="4" t="s">
        <v>261</v>
      </c>
      <c r="E365" s="805" t="s">
        <v>259</v>
      </c>
      <c r="F365" s="101">
        <v>797</v>
      </c>
      <c r="G365" s="101">
        <v>797</v>
      </c>
      <c r="H365" s="101">
        <v>797</v>
      </c>
      <c r="I365" s="803" t="s">
        <v>694</v>
      </c>
      <c r="J365" s="804"/>
      <c r="K365" s="283"/>
    </row>
    <row r="366" spans="1:11" ht="36">
      <c r="A366" s="544" t="s">
        <v>405</v>
      </c>
      <c r="B366" s="544" t="s">
        <v>423</v>
      </c>
      <c r="C366" s="5"/>
      <c r="D366" s="4" t="s">
        <v>261</v>
      </c>
      <c r="E366" s="806"/>
      <c r="F366" s="101">
        <v>797</v>
      </c>
      <c r="G366" s="101">
        <v>797</v>
      </c>
      <c r="H366" s="101">
        <v>797</v>
      </c>
      <c r="I366" s="803" t="s">
        <v>694</v>
      </c>
      <c r="J366" s="804"/>
      <c r="K366" s="283"/>
    </row>
    <row r="367" spans="1:11" ht="26.25" customHeight="1">
      <c r="A367" s="544" t="s">
        <v>885</v>
      </c>
      <c r="B367" s="544" t="s">
        <v>420</v>
      </c>
      <c r="C367" s="5"/>
      <c r="D367" s="4" t="s">
        <v>261</v>
      </c>
      <c r="E367" s="806"/>
      <c r="F367" s="101">
        <v>797</v>
      </c>
      <c r="G367" s="101">
        <v>797</v>
      </c>
      <c r="H367" s="101">
        <v>797</v>
      </c>
      <c r="I367" s="803" t="s">
        <v>694</v>
      </c>
      <c r="J367" s="804"/>
      <c r="K367" s="283"/>
    </row>
    <row r="368" spans="1:11" ht="27" customHeight="1">
      <c r="A368" s="544" t="s">
        <v>406</v>
      </c>
      <c r="B368" s="544" t="s">
        <v>423</v>
      </c>
      <c r="C368" s="5"/>
      <c r="D368" s="4" t="s">
        <v>261</v>
      </c>
      <c r="E368" s="806"/>
      <c r="F368" s="101">
        <v>797</v>
      </c>
      <c r="G368" s="101">
        <v>797</v>
      </c>
      <c r="H368" s="101">
        <v>797</v>
      </c>
      <c r="I368" s="803" t="s">
        <v>694</v>
      </c>
      <c r="J368" s="804"/>
      <c r="K368" s="283"/>
    </row>
    <row r="369" spans="1:11" ht="48">
      <c r="A369" s="544" t="s">
        <v>407</v>
      </c>
      <c r="B369" s="544" t="s">
        <v>423</v>
      </c>
      <c r="C369" s="5"/>
      <c r="D369" s="4" t="s">
        <v>261</v>
      </c>
      <c r="E369" s="806"/>
      <c r="F369" s="101">
        <v>797</v>
      </c>
      <c r="G369" s="101">
        <v>797</v>
      </c>
      <c r="H369" s="101">
        <v>797</v>
      </c>
      <c r="I369" s="803" t="s">
        <v>694</v>
      </c>
      <c r="J369" s="804"/>
      <c r="K369" s="283"/>
    </row>
    <row r="370" spans="1:11" ht="26.25" customHeight="1">
      <c r="A370" s="85" t="s">
        <v>408</v>
      </c>
      <c r="B370" s="544" t="s">
        <v>422</v>
      </c>
      <c r="C370" s="5"/>
      <c r="D370" s="4" t="s">
        <v>261</v>
      </c>
      <c r="E370" s="806"/>
      <c r="F370" s="101">
        <v>797</v>
      </c>
      <c r="G370" s="101">
        <v>797</v>
      </c>
      <c r="H370" s="101">
        <v>797</v>
      </c>
      <c r="I370" s="803" t="s">
        <v>694</v>
      </c>
      <c r="J370" s="804"/>
      <c r="K370" s="283"/>
    </row>
    <row r="371" spans="1:11" ht="24" customHeight="1">
      <c r="A371" s="97" t="s">
        <v>409</v>
      </c>
      <c r="B371" s="544" t="s">
        <v>422</v>
      </c>
      <c r="C371" s="5"/>
      <c r="D371" s="4" t="s">
        <v>261</v>
      </c>
      <c r="E371" s="806"/>
      <c r="F371" s="101">
        <v>797</v>
      </c>
      <c r="G371" s="101">
        <v>797</v>
      </c>
      <c r="H371" s="101">
        <v>797</v>
      </c>
      <c r="I371" s="803" t="s">
        <v>694</v>
      </c>
      <c r="J371" s="804"/>
      <c r="K371" s="283"/>
    </row>
    <row r="372" spans="1:11" ht="24" customHeight="1">
      <c r="A372" s="97" t="s">
        <v>414</v>
      </c>
      <c r="B372" s="544" t="s">
        <v>421</v>
      </c>
      <c r="C372" s="5"/>
      <c r="D372" s="4" t="s">
        <v>261</v>
      </c>
      <c r="E372" s="806"/>
      <c r="F372" s="101">
        <v>797</v>
      </c>
      <c r="G372" s="101">
        <v>797</v>
      </c>
      <c r="H372" s="101">
        <v>797</v>
      </c>
      <c r="I372" s="803" t="s">
        <v>694</v>
      </c>
      <c r="J372" s="804"/>
      <c r="K372" s="283"/>
    </row>
    <row r="373" spans="1:11" ht="24" customHeight="1">
      <c r="A373" s="97" t="s">
        <v>410</v>
      </c>
      <c r="B373" s="544" t="s">
        <v>422</v>
      </c>
      <c r="C373" s="5"/>
      <c r="D373" s="4" t="s">
        <v>261</v>
      </c>
      <c r="E373" s="806"/>
      <c r="F373" s="101">
        <v>797</v>
      </c>
      <c r="G373" s="101">
        <v>797</v>
      </c>
      <c r="H373" s="101">
        <v>797</v>
      </c>
      <c r="I373" s="803" t="s">
        <v>694</v>
      </c>
      <c r="J373" s="804"/>
      <c r="K373" s="283"/>
    </row>
    <row r="374" spans="1:11" ht="24" customHeight="1">
      <c r="A374" s="85" t="s">
        <v>415</v>
      </c>
      <c r="B374" s="544" t="s">
        <v>420</v>
      </c>
      <c r="C374" s="5"/>
      <c r="D374" s="4" t="s">
        <v>261</v>
      </c>
      <c r="E374" s="806"/>
      <c r="F374" s="101">
        <v>797</v>
      </c>
      <c r="G374" s="101">
        <v>797</v>
      </c>
      <c r="H374" s="101">
        <v>797</v>
      </c>
      <c r="I374" s="803" t="s">
        <v>694</v>
      </c>
      <c r="J374" s="804"/>
      <c r="K374" s="283"/>
    </row>
    <row r="375" spans="1:11" ht="24" customHeight="1">
      <c r="A375" s="544" t="s">
        <v>411</v>
      </c>
      <c r="B375" s="544" t="s">
        <v>423</v>
      </c>
      <c r="C375" s="5"/>
      <c r="D375" s="4" t="s">
        <v>261</v>
      </c>
      <c r="E375" s="806"/>
      <c r="F375" s="101">
        <v>797</v>
      </c>
      <c r="G375" s="101">
        <v>797</v>
      </c>
      <c r="H375" s="101">
        <v>797</v>
      </c>
      <c r="I375" s="803" t="s">
        <v>694</v>
      </c>
      <c r="J375" s="804"/>
      <c r="K375" s="283"/>
    </row>
    <row r="376" spans="1:11" ht="24" customHeight="1">
      <c r="A376" s="85" t="s">
        <v>416</v>
      </c>
      <c r="B376" s="544" t="s">
        <v>420</v>
      </c>
      <c r="C376" s="5"/>
      <c r="D376" s="4" t="s">
        <v>261</v>
      </c>
      <c r="E376" s="806"/>
      <c r="F376" s="101">
        <v>797</v>
      </c>
      <c r="G376" s="101">
        <v>797</v>
      </c>
      <c r="H376" s="101">
        <v>797</v>
      </c>
      <c r="I376" s="803" t="s">
        <v>694</v>
      </c>
      <c r="J376" s="804"/>
      <c r="K376" s="283"/>
    </row>
    <row r="377" spans="1:11" ht="24" customHeight="1">
      <c r="A377" s="544" t="s">
        <v>412</v>
      </c>
      <c r="B377" s="544" t="s">
        <v>423</v>
      </c>
      <c r="C377" s="5"/>
      <c r="D377" s="4" t="s">
        <v>261</v>
      </c>
      <c r="E377" s="806"/>
      <c r="F377" s="101">
        <v>797</v>
      </c>
      <c r="G377" s="101">
        <v>797</v>
      </c>
      <c r="H377" s="101">
        <v>797</v>
      </c>
      <c r="I377" s="803" t="s">
        <v>694</v>
      </c>
      <c r="J377" s="804"/>
      <c r="K377" s="283"/>
    </row>
    <row r="378" spans="1:11" ht="24" customHeight="1">
      <c r="A378" s="571"/>
      <c r="B378" s="544"/>
      <c r="C378" s="5"/>
      <c r="D378" s="4"/>
      <c r="E378" s="807"/>
      <c r="F378" s="101"/>
      <c r="G378" s="101"/>
      <c r="H378" s="101"/>
      <c r="I378" s="567"/>
      <c r="J378" s="568"/>
      <c r="K378" s="283"/>
    </row>
    <row r="379" spans="1:11" ht="26.25" customHeight="1">
      <c r="A379" s="575" t="s">
        <v>424</v>
      </c>
      <c r="B379" s="105"/>
      <c r="C379" s="112"/>
      <c r="D379" s="113"/>
      <c r="E379" s="120"/>
      <c r="F379" s="117"/>
      <c r="G379" s="117"/>
      <c r="H379" s="117"/>
      <c r="I379" s="118"/>
      <c r="J379" s="119"/>
      <c r="K379" s="296"/>
    </row>
    <row r="380" spans="1:11" ht="24">
      <c r="A380" s="11" t="s">
        <v>1040</v>
      </c>
      <c r="B380" s="544" t="s">
        <v>425</v>
      </c>
      <c r="C380" s="5"/>
      <c r="D380" s="4" t="s">
        <v>250</v>
      </c>
      <c r="E380" s="12" t="s">
        <v>436</v>
      </c>
      <c r="F380" s="101">
        <v>0</v>
      </c>
      <c r="G380" s="101">
        <v>0</v>
      </c>
      <c r="H380" s="101">
        <v>0</v>
      </c>
      <c r="I380" s="567"/>
      <c r="J380" s="568"/>
      <c r="K380" s="283"/>
    </row>
    <row r="381" spans="1:11" ht="36">
      <c r="A381" s="11" t="s">
        <v>1041</v>
      </c>
      <c r="B381" s="544" t="s">
        <v>426</v>
      </c>
      <c r="C381" s="5"/>
      <c r="D381" s="4" t="s">
        <v>250</v>
      </c>
      <c r="E381" s="12" t="s">
        <v>436</v>
      </c>
      <c r="F381" s="101">
        <v>0</v>
      </c>
      <c r="G381" s="101">
        <v>0</v>
      </c>
      <c r="H381" s="101">
        <v>0</v>
      </c>
      <c r="I381" s="567"/>
      <c r="J381" s="568"/>
      <c r="K381" s="283"/>
    </row>
    <row r="382" spans="1:11" ht="24">
      <c r="A382" s="11" t="s">
        <v>1042</v>
      </c>
      <c r="B382" s="544" t="s">
        <v>427</v>
      </c>
      <c r="C382" s="5"/>
      <c r="D382" s="4" t="s">
        <v>250</v>
      </c>
      <c r="E382" s="12" t="s">
        <v>436</v>
      </c>
      <c r="F382" s="101">
        <v>0</v>
      </c>
      <c r="G382" s="101">
        <v>0</v>
      </c>
      <c r="H382" s="101">
        <v>0</v>
      </c>
      <c r="I382" s="567"/>
      <c r="J382" s="568"/>
      <c r="K382" s="283"/>
    </row>
    <row r="383" spans="1:11" ht="36">
      <c r="A383" s="11" t="s">
        <v>1045</v>
      </c>
      <c r="B383" s="544" t="s">
        <v>428</v>
      </c>
      <c r="C383" s="5"/>
      <c r="D383" s="4" t="s">
        <v>250</v>
      </c>
      <c r="E383" s="12" t="s">
        <v>436</v>
      </c>
      <c r="F383" s="101">
        <v>0</v>
      </c>
      <c r="G383" s="101">
        <v>0</v>
      </c>
      <c r="H383" s="101">
        <v>0</v>
      </c>
      <c r="I383" s="567"/>
      <c r="J383" s="568"/>
      <c r="K383" s="283"/>
    </row>
    <row r="384" spans="1:11" ht="36">
      <c r="A384" s="11" t="s">
        <v>1046</v>
      </c>
      <c r="B384" s="544" t="s">
        <v>429</v>
      </c>
      <c r="C384" s="5"/>
      <c r="D384" s="4" t="s">
        <v>250</v>
      </c>
      <c r="E384" s="12" t="s">
        <v>436</v>
      </c>
      <c r="F384" s="101">
        <v>0</v>
      </c>
      <c r="G384" s="101">
        <v>0</v>
      </c>
      <c r="H384" s="101">
        <v>0</v>
      </c>
      <c r="I384" s="567"/>
      <c r="J384" s="568"/>
      <c r="K384" s="283"/>
    </row>
    <row r="385" spans="1:11" ht="36">
      <c r="A385" s="97" t="s">
        <v>1047</v>
      </c>
      <c r="B385" s="544" t="s">
        <v>430</v>
      </c>
      <c r="C385" s="5"/>
      <c r="D385" s="4" t="s">
        <v>250</v>
      </c>
      <c r="E385" s="12" t="s">
        <v>436</v>
      </c>
      <c r="F385" s="101">
        <v>0</v>
      </c>
      <c r="G385" s="101">
        <v>0</v>
      </c>
      <c r="H385" s="101">
        <v>0</v>
      </c>
      <c r="I385" s="567"/>
      <c r="J385" s="568"/>
      <c r="K385" s="283"/>
    </row>
    <row r="386" spans="1:11" ht="36">
      <c r="A386" s="97" t="s">
        <v>1048</v>
      </c>
      <c r="B386" s="544" t="s">
        <v>431</v>
      </c>
      <c r="C386" s="5"/>
      <c r="D386" s="4" t="s">
        <v>250</v>
      </c>
      <c r="E386" s="12" t="s">
        <v>436</v>
      </c>
      <c r="F386" s="101">
        <v>0</v>
      </c>
      <c r="G386" s="101">
        <v>0</v>
      </c>
      <c r="H386" s="101">
        <v>0</v>
      </c>
      <c r="I386" s="567"/>
      <c r="J386" s="568"/>
      <c r="K386" s="283"/>
    </row>
    <row r="387" spans="1:11" ht="24">
      <c r="A387" s="97" t="s">
        <v>1049</v>
      </c>
      <c r="B387" s="544" t="s">
        <v>432</v>
      </c>
      <c r="C387" s="5"/>
      <c r="D387" s="4" t="s">
        <v>250</v>
      </c>
      <c r="E387" s="12" t="s">
        <v>436</v>
      </c>
      <c r="F387" s="101">
        <v>0</v>
      </c>
      <c r="G387" s="101">
        <v>0</v>
      </c>
      <c r="H387" s="101">
        <v>0</v>
      </c>
      <c r="I387" s="567"/>
      <c r="J387" s="568"/>
      <c r="K387" s="283"/>
    </row>
    <row r="388" spans="1:11" ht="36">
      <c r="A388" s="97" t="s">
        <v>1050</v>
      </c>
      <c r="B388" s="544" t="s">
        <v>433</v>
      </c>
      <c r="C388" s="5"/>
      <c r="D388" s="4" t="s">
        <v>250</v>
      </c>
      <c r="E388" s="12" t="s">
        <v>436</v>
      </c>
      <c r="F388" s="101">
        <v>0</v>
      </c>
      <c r="G388" s="101">
        <v>0</v>
      </c>
      <c r="H388" s="101">
        <v>0</v>
      </c>
      <c r="I388" s="567"/>
      <c r="J388" s="568"/>
      <c r="K388" s="283"/>
    </row>
    <row r="389" spans="1:11" ht="36">
      <c r="A389" s="97" t="s">
        <v>1051</v>
      </c>
      <c r="B389" s="544" t="s">
        <v>434</v>
      </c>
      <c r="C389" s="5"/>
      <c r="D389" s="4" t="s">
        <v>250</v>
      </c>
      <c r="E389" s="12" t="s">
        <v>436</v>
      </c>
      <c r="F389" s="101">
        <v>0</v>
      </c>
      <c r="G389" s="101">
        <v>0</v>
      </c>
      <c r="H389" s="101">
        <v>0</v>
      </c>
      <c r="I389" s="567"/>
      <c r="J389" s="568"/>
      <c r="K389" s="283"/>
    </row>
    <row r="390" spans="1:11">
      <c r="A390" s="102"/>
      <c r="B390" s="105"/>
      <c r="C390" s="112" t="s">
        <v>19</v>
      </c>
      <c r="D390" s="113" t="s">
        <v>20</v>
      </c>
      <c r="E390" s="113"/>
      <c r="F390" s="117"/>
      <c r="G390" s="117"/>
      <c r="H390" s="117"/>
      <c r="I390" s="118"/>
      <c r="J390" s="119"/>
      <c r="K390" s="296"/>
    </row>
    <row r="391" spans="1:11" ht="36">
      <c r="A391" s="575" t="s">
        <v>419</v>
      </c>
      <c r="B391" s="105"/>
      <c r="C391" s="112"/>
      <c r="D391" s="113"/>
      <c r="E391" s="120"/>
      <c r="F391" s="117"/>
      <c r="G391" s="117"/>
      <c r="H391" s="117"/>
      <c r="I391" s="118"/>
      <c r="J391" s="119"/>
      <c r="K391" s="296"/>
    </row>
    <row r="392" spans="1:11" ht="15" customHeight="1">
      <c r="A392" s="544" t="s">
        <v>413</v>
      </c>
      <c r="B392" s="544" t="s">
        <v>420</v>
      </c>
      <c r="C392" s="5"/>
      <c r="D392" s="4" t="s">
        <v>250</v>
      </c>
      <c r="E392" s="805" t="s">
        <v>439</v>
      </c>
      <c r="F392" s="101">
        <v>0</v>
      </c>
      <c r="G392" s="101">
        <v>0</v>
      </c>
      <c r="H392" s="101">
        <v>0</v>
      </c>
      <c r="I392" s="567"/>
      <c r="J392" s="568"/>
      <c r="K392" s="283"/>
    </row>
    <row r="393" spans="1:11" ht="15" customHeight="1">
      <c r="A393" s="544" t="s">
        <v>405</v>
      </c>
      <c r="B393" s="544" t="s">
        <v>423</v>
      </c>
      <c r="C393" s="5"/>
      <c r="D393" s="4" t="s">
        <v>250</v>
      </c>
      <c r="E393" s="806"/>
      <c r="F393" s="101">
        <v>0</v>
      </c>
      <c r="G393" s="101">
        <v>0</v>
      </c>
      <c r="H393" s="101">
        <v>0</v>
      </c>
      <c r="I393" s="567"/>
      <c r="J393" s="568"/>
      <c r="K393" s="283"/>
    </row>
    <row r="394" spans="1:11" ht="14.25" customHeight="1">
      <c r="A394" s="544" t="s">
        <v>885</v>
      </c>
      <c r="B394" s="544" t="s">
        <v>420</v>
      </c>
      <c r="C394" s="5"/>
      <c r="D394" s="4" t="s">
        <v>250</v>
      </c>
      <c r="E394" s="806"/>
      <c r="F394" s="101">
        <v>0</v>
      </c>
      <c r="G394" s="101">
        <v>0</v>
      </c>
      <c r="H394" s="101">
        <v>0</v>
      </c>
      <c r="I394" s="567"/>
      <c r="J394" s="568"/>
      <c r="K394" s="283"/>
    </row>
    <row r="395" spans="1:11" ht="13.5" customHeight="1">
      <c r="A395" s="544" t="s">
        <v>406</v>
      </c>
      <c r="B395" s="544" t="s">
        <v>423</v>
      </c>
      <c r="C395" s="5"/>
      <c r="D395" s="4" t="s">
        <v>250</v>
      </c>
      <c r="E395" s="806"/>
      <c r="F395" s="101">
        <v>0</v>
      </c>
      <c r="G395" s="101">
        <v>0</v>
      </c>
      <c r="H395" s="101">
        <v>0</v>
      </c>
      <c r="I395" s="567"/>
      <c r="J395" s="568"/>
      <c r="K395" s="283"/>
    </row>
    <row r="396" spans="1:11" ht="14.25" customHeight="1">
      <c r="A396" s="544" t="s">
        <v>407</v>
      </c>
      <c r="B396" s="544" t="s">
        <v>423</v>
      </c>
      <c r="C396" s="5"/>
      <c r="D396" s="4" t="s">
        <v>250</v>
      </c>
      <c r="E396" s="806"/>
      <c r="F396" s="101">
        <v>0</v>
      </c>
      <c r="G396" s="101">
        <v>0</v>
      </c>
      <c r="H396" s="101">
        <v>0</v>
      </c>
      <c r="I396" s="567"/>
      <c r="J396" s="568"/>
      <c r="K396" s="283"/>
    </row>
    <row r="397" spans="1:11" ht="15.75" customHeight="1">
      <c r="A397" s="85" t="s">
        <v>408</v>
      </c>
      <c r="B397" s="544" t="s">
        <v>422</v>
      </c>
      <c r="C397" s="5"/>
      <c r="D397" s="4" t="s">
        <v>250</v>
      </c>
      <c r="E397" s="806"/>
      <c r="F397" s="101">
        <v>0</v>
      </c>
      <c r="G397" s="101">
        <v>0</v>
      </c>
      <c r="H397" s="101">
        <v>0</v>
      </c>
      <c r="I397" s="567"/>
      <c r="J397" s="568"/>
      <c r="K397" s="283"/>
    </row>
    <row r="398" spans="1:11" ht="15.75" customHeight="1">
      <c r="A398" s="97" t="s">
        <v>409</v>
      </c>
      <c r="B398" s="544" t="s">
        <v>422</v>
      </c>
      <c r="C398" s="5"/>
      <c r="D398" s="4" t="s">
        <v>250</v>
      </c>
      <c r="E398" s="806"/>
      <c r="F398" s="101">
        <v>0</v>
      </c>
      <c r="G398" s="101">
        <v>0</v>
      </c>
      <c r="H398" s="101">
        <v>0</v>
      </c>
      <c r="I398" s="567"/>
      <c r="J398" s="568"/>
      <c r="K398" s="283"/>
    </row>
    <row r="399" spans="1:11" ht="15.75" customHeight="1">
      <c r="A399" s="97" t="s">
        <v>414</v>
      </c>
      <c r="B399" s="544" t="s">
        <v>421</v>
      </c>
      <c r="C399" s="5"/>
      <c r="D399" s="4" t="s">
        <v>250</v>
      </c>
      <c r="E399" s="806"/>
      <c r="F399" s="101">
        <v>0</v>
      </c>
      <c r="G399" s="101">
        <v>0</v>
      </c>
      <c r="H399" s="101">
        <v>0</v>
      </c>
      <c r="I399" s="567"/>
      <c r="J399" s="568"/>
      <c r="K399" s="283"/>
    </row>
    <row r="400" spans="1:11" ht="15.75" customHeight="1">
      <c r="A400" s="97" t="s">
        <v>410</v>
      </c>
      <c r="B400" s="544" t="s">
        <v>422</v>
      </c>
      <c r="C400" s="5"/>
      <c r="D400" s="4" t="s">
        <v>250</v>
      </c>
      <c r="E400" s="806"/>
      <c r="F400" s="101"/>
      <c r="G400" s="101"/>
      <c r="H400" s="101"/>
      <c r="I400" s="567"/>
      <c r="J400" s="568"/>
      <c r="K400" s="283"/>
    </row>
    <row r="401" spans="1:11" ht="15.75" customHeight="1">
      <c r="A401" s="85" t="s">
        <v>415</v>
      </c>
      <c r="B401" s="544" t="s">
        <v>420</v>
      </c>
      <c r="C401" s="5"/>
      <c r="D401" s="4" t="s">
        <v>250</v>
      </c>
      <c r="E401" s="806"/>
      <c r="F401" s="101"/>
      <c r="G401" s="101"/>
      <c r="H401" s="101"/>
      <c r="I401" s="567"/>
      <c r="J401" s="568"/>
      <c r="K401" s="283"/>
    </row>
    <row r="402" spans="1:11" ht="15.75" customHeight="1">
      <c r="A402" s="544" t="s">
        <v>411</v>
      </c>
      <c r="B402" s="544" t="s">
        <v>423</v>
      </c>
      <c r="C402" s="5"/>
      <c r="D402" s="4" t="s">
        <v>250</v>
      </c>
      <c r="E402" s="806"/>
      <c r="F402" s="101"/>
      <c r="G402" s="101"/>
      <c r="H402" s="101"/>
      <c r="I402" s="567"/>
      <c r="J402" s="568"/>
      <c r="K402" s="283"/>
    </row>
    <row r="403" spans="1:11" ht="15.75" customHeight="1">
      <c r="A403" s="85" t="s">
        <v>416</v>
      </c>
      <c r="B403" s="544" t="s">
        <v>420</v>
      </c>
      <c r="C403" s="5"/>
      <c r="D403" s="4" t="s">
        <v>250</v>
      </c>
      <c r="E403" s="806"/>
      <c r="F403" s="101"/>
      <c r="G403" s="101"/>
      <c r="H403" s="101"/>
      <c r="I403" s="567"/>
      <c r="J403" s="568"/>
      <c r="K403" s="283"/>
    </row>
    <row r="404" spans="1:11" ht="15.75" customHeight="1">
      <c r="A404" s="544" t="s">
        <v>412</v>
      </c>
      <c r="B404" s="544" t="s">
        <v>423</v>
      </c>
      <c r="C404" s="5"/>
      <c r="D404" s="4" t="s">
        <v>250</v>
      </c>
      <c r="E404" s="806"/>
      <c r="F404" s="101"/>
      <c r="G404" s="101"/>
      <c r="H404" s="101"/>
      <c r="I404" s="567"/>
      <c r="J404" s="568"/>
      <c r="K404" s="283"/>
    </row>
    <row r="405" spans="1:11" ht="15.75" customHeight="1">
      <c r="A405" s="571"/>
      <c r="B405" s="544"/>
      <c r="C405" s="5"/>
      <c r="D405" s="4"/>
      <c r="E405" s="807"/>
      <c r="F405" s="101"/>
      <c r="G405" s="101"/>
      <c r="H405" s="101"/>
      <c r="I405" s="567"/>
      <c r="J405" s="568"/>
      <c r="K405" s="283"/>
    </row>
    <row r="406" spans="1:11" ht="26.25" customHeight="1">
      <c r="A406" s="575" t="s">
        <v>424</v>
      </c>
      <c r="B406" s="105"/>
      <c r="C406" s="112"/>
      <c r="D406" s="113"/>
      <c r="E406" s="113"/>
      <c r="F406" s="117"/>
      <c r="G406" s="117"/>
      <c r="H406" s="117"/>
      <c r="I406" s="118"/>
      <c r="J406" s="119"/>
      <c r="K406" s="296"/>
    </row>
    <row r="407" spans="1:11" ht="15.75" customHeight="1">
      <c r="A407" s="11" t="s">
        <v>1040</v>
      </c>
      <c r="B407" s="544" t="s">
        <v>425</v>
      </c>
      <c r="C407" s="5"/>
      <c r="D407" s="4" t="s">
        <v>250</v>
      </c>
      <c r="E407" s="12" t="s">
        <v>436</v>
      </c>
      <c r="F407" s="101">
        <v>0</v>
      </c>
      <c r="G407" s="101">
        <v>0</v>
      </c>
      <c r="H407" s="101">
        <v>0</v>
      </c>
      <c r="I407" s="567"/>
      <c r="J407" s="568"/>
      <c r="K407" s="283"/>
    </row>
    <row r="408" spans="1:11" ht="15.75" customHeight="1">
      <c r="A408" s="11" t="s">
        <v>1041</v>
      </c>
      <c r="B408" s="544" t="s">
        <v>426</v>
      </c>
      <c r="C408" s="5"/>
      <c r="D408" s="4" t="s">
        <v>250</v>
      </c>
      <c r="E408" s="12" t="s">
        <v>436</v>
      </c>
      <c r="F408" s="101">
        <v>0</v>
      </c>
      <c r="G408" s="101">
        <v>0</v>
      </c>
      <c r="H408" s="101">
        <v>0</v>
      </c>
      <c r="I408" s="567"/>
      <c r="J408" s="568"/>
      <c r="K408" s="283"/>
    </row>
    <row r="409" spans="1:11" ht="15.75" customHeight="1">
      <c r="A409" s="11" t="s">
        <v>1042</v>
      </c>
      <c r="B409" s="544" t="s">
        <v>427</v>
      </c>
      <c r="C409" s="5"/>
      <c r="D409" s="4" t="s">
        <v>250</v>
      </c>
      <c r="E409" s="12" t="s">
        <v>436</v>
      </c>
      <c r="F409" s="101">
        <v>0</v>
      </c>
      <c r="G409" s="101">
        <v>0</v>
      </c>
      <c r="H409" s="101">
        <v>0</v>
      </c>
      <c r="I409" s="567"/>
      <c r="J409" s="568"/>
      <c r="K409" s="283"/>
    </row>
    <row r="410" spans="1:11" ht="15.75" customHeight="1">
      <c r="A410" s="11" t="s">
        <v>1045</v>
      </c>
      <c r="B410" s="544" t="s">
        <v>428</v>
      </c>
      <c r="C410" s="5"/>
      <c r="D410" s="4" t="s">
        <v>250</v>
      </c>
      <c r="E410" s="12" t="s">
        <v>436</v>
      </c>
      <c r="F410" s="101">
        <v>0</v>
      </c>
      <c r="G410" s="101">
        <v>0</v>
      </c>
      <c r="H410" s="101">
        <v>0</v>
      </c>
      <c r="I410" s="567"/>
      <c r="J410" s="568"/>
      <c r="K410" s="283"/>
    </row>
    <row r="411" spans="1:11" ht="15.75" customHeight="1">
      <c r="A411" s="11" t="s">
        <v>1046</v>
      </c>
      <c r="B411" s="544" t="s">
        <v>429</v>
      </c>
      <c r="C411" s="5"/>
      <c r="D411" s="4" t="s">
        <v>250</v>
      </c>
      <c r="E411" s="12" t="s">
        <v>436</v>
      </c>
      <c r="F411" s="101">
        <v>0</v>
      </c>
      <c r="G411" s="101">
        <v>0</v>
      </c>
      <c r="H411" s="101">
        <v>0</v>
      </c>
      <c r="I411" s="567"/>
      <c r="J411" s="568"/>
      <c r="K411" s="283"/>
    </row>
    <row r="412" spans="1:11" ht="15.75" customHeight="1">
      <c r="A412" s="97" t="s">
        <v>1047</v>
      </c>
      <c r="B412" s="544" t="s">
        <v>430</v>
      </c>
      <c r="C412" s="5"/>
      <c r="D412" s="4" t="s">
        <v>250</v>
      </c>
      <c r="E412" s="12" t="s">
        <v>436</v>
      </c>
      <c r="F412" s="101">
        <v>0</v>
      </c>
      <c r="G412" s="101">
        <v>0</v>
      </c>
      <c r="H412" s="101">
        <v>0</v>
      </c>
      <c r="I412" s="567"/>
      <c r="J412" s="568"/>
      <c r="K412" s="283"/>
    </row>
    <row r="413" spans="1:11" ht="15.75" customHeight="1">
      <c r="A413" s="97" t="s">
        <v>1048</v>
      </c>
      <c r="B413" s="544" t="s">
        <v>431</v>
      </c>
      <c r="C413" s="5"/>
      <c r="D413" s="4" t="s">
        <v>250</v>
      </c>
      <c r="E413" s="12" t="s">
        <v>436</v>
      </c>
      <c r="F413" s="101">
        <v>0</v>
      </c>
      <c r="G413" s="101">
        <v>0</v>
      </c>
      <c r="H413" s="101">
        <v>0</v>
      </c>
      <c r="I413" s="567"/>
      <c r="J413" s="568"/>
      <c r="K413" s="283"/>
    </row>
    <row r="414" spans="1:11" ht="15.75" customHeight="1">
      <c r="A414" s="97" t="s">
        <v>1049</v>
      </c>
      <c r="B414" s="544" t="s">
        <v>432</v>
      </c>
      <c r="C414" s="5"/>
      <c r="D414" s="4" t="s">
        <v>250</v>
      </c>
      <c r="E414" s="12" t="s">
        <v>436</v>
      </c>
      <c r="F414" s="101">
        <v>0</v>
      </c>
      <c r="G414" s="101">
        <v>0</v>
      </c>
      <c r="H414" s="101">
        <v>0</v>
      </c>
      <c r="I414" s="567"/>
      <c r="J414" s="568"/>
      <c r="K414" s="283"/>
    </row>
    <row r="415" spans="1:11" ht="15.75" customHeight="1">
      <c r="A415" s="97" t="s">
        <v>1050</v>
      </c>
      <c r="B415" s="544" t="s">
        <v>433</v>
      </c>
      <c r="C415" s="5"/>
      <c r="D415" s="4" t="s">
        <v>250</v>
      </c>
      <c r="E415" s="12" t="s">
        <v>436</v>
      </c>
      <c r="F415" s="101">
        <v>0</v>
      </c>
      <c r="G415" s="101">
        <v>0</v>
      </c>
      <c r="H415" s="101">
        <v>0</v>
      </c>
      <c r="I415" s="567"/>
      <c r="J415" s="568"/>
      <c r="K415" s="283"/>
    </row>
    <row r="416" spans="1:11" ht="15.75" customHeight="1">
      <c r="A416" s="97" t="s">
        <v>1051</v>
      </c>
      <c r="B416" s="544" t="s">
        <v>434</v>
      </c>
      <c r="C416" s="5"/>
      <c r="D416" s="4" t="s">
        <v>250</v>
      </c>
      <c r="E416" s="12" t="s">
        <v>436</v>
      </c>
      <c r="F416" s="101">
        <v>0</v>
      </c>
      <c r="G416" s="101">
        <v>0</v>
      </c>
      <c r="H416" s="101">
        <v>0</v>
      </c>
      <c r="I416" s="567"/>
      <c r="J416" s="568"/>
      <c r="K416" s="283"/>
    </row>
    <row r="417" spans="1:11" ht="17.25" customHeight="1">
      <c r="A417" s="102"/>
      <c r="B417" s="105"/>
      <c r="C417" s="112" t="s">
        <v>21</v>
      </c>
      <c r="D417" s="113" t="s">
        <v>22</v>
      </c>
      <c r="E417" s="113"/>
      <c r="F417" s="117"/>
      <c r="G417" s="117"/>
      <c r="H417" s="117"/>
      <c r="I417" s="118"/>
      <c r="J417" s="119"/>
      <c r="K417" s="296"/>
    </row>
    <row r="418" spans="1:11" ht="36">
      <c r="A418" s="575" t="s">
        <v>419</v>
      </c>
      <c r="B418" s="105"/>
      <c r="C418" s="112"/>
      <c r="D418" s="113"/>
      <c r="E418" s="113"/>
      <c r="F418" s="117"/>
      <c r="G418" s="117"/>
      <c r="H418" s="117"/>
      <c r="I418" s="118"/>
      <c r="J418" s="119"/>
      <c r="K418" s="296"/>
    </row>
    <row r="419" spans="1:11" ht="36" customHeight="1">
      <c r="A419" s="544" t="s">
        <v>413</v>
      </c>
      <c r="B419" s="544" t="s">
        <v>420</v>
      </c>
      <c r="C419" s="5"/>
      <c r="D419" s="4" t="s">
        <v>250</v>
      </c>
      <c r="E419" s="12" t="s">
        <v>436</v>
      </c>
      <c r="F419" s="101">
        <v>0</v>
      </c>
      <c r="G419" s="101">
        <v>0</v>
      </c>
      <c r="H419" s="101">
        <v>0</v>
      </c>
      <c r="I419" s="567"/>
      <c r="J419" s="568"/>
      <c r="K419" s="283"/>
    </row>
    <row r="420" spans="1:11" ht="36">
      <c r="A420" s="544" t="s">
        <v>405</v>
      </c>
      <c r="B420" s="544" t="s">
        <v>423</v>
      </c>
      <c r="C420" s="5"/>
      <c r="D420" s="4" t="s">
        <v>250</v>
      </c>
      <c r="E420" s="12" t="s">
        <v>436</v>
      </c>
      <c r="F420" s="101">
        <v>0</v>
      </c>
      <c r="G420" s="101">
        <v>0</v>
      </c>
      <c r="H420" s="101">
        <v>0</v>
      </c>
      <c r="I420" s="567"/>
      <c r="J420" s="568"/>
      <c r="K420" s="283"/>
    </row>
    <row r="421" spans="1:11" ht="27" customHeight="1">
      <c r="A421" s="544" t="s">
        <v>885</v>
      </c>
      <c r="B421" s="544" t="s">
        <v>420</v>
      </c>
      <c r="C421" s="5"/>
      <c r="D421" s="4" t="s">
        <v>250</v>
      </c>
      <c r="E421" s="12" t="s">
        <v>436</v>
      </c>
      <c r="F421" s="101">
        <v>0</v>
      </c>
      <c r="G421" s="101">
        <v>0</v>
      </c>
      <c r="H421" s="101">
        <v>0</v>
      </c>
      <c r="I421" s="567"/>
      <c r="J421" s="568"/>
      <c r="K421" s="283"/>
    </row>
    <row r="422" spans="1:11" ht="24.75" customHeight="1">
      <c r="A422" s="544" t="s">
        <v>406</v>
      </c>
      <c r="B422" s="544" t="s">
        <v>423</v>
      </c>
      <c r="C422" s="5"/>
      <c r="D422" s="4" t="s">
        <v>250</v>
      </c>
      <c r="E422" s="12" t="s">
        <v>436</v>
      </c>
      <c r="F422" s="101">
        <v>0</v>
      </c>
      <c r="G422" s="101">
        <v>0</v>
      </c>
      <c r="H422" s="101">
        <v>0</v>
      </c>
      <c r="I422" s="567"/>
      <c r="J422" s="568"/>
      <c r="K422" s="283"/>
    </row>
    <row r="423" spans="1:11" ht="48">
      <c r="A423" s="544" t="s">
        <v>407</v>
      </c>
      <c r="B423" s="544" t="s">
        <v>423</v>
      </c>
      <c r="C423" s="5"/>
      <c r="D423" s="4" t="s">
        <v>250</v>
      </c>
      <c r="E423" s="12" t="s">
        <v>436</v>
      </c>
      <c r="F423" s="101">
        <v>0</v>
      </c>
      <c r="G423" s="101">
        <v>0</v>
      </c>
      <c r="H423" s="101">
        <v>0</v>
      </c>
      <c r="I423" s="567"/>
      <c r="J423" s="568"/>
      <c r="K423" s="283"/>
    </row>
    <row r="424" spans="1:11" ht="24.75" customHeight="1">
      <c r="A424" s="85" t="s">
        <v>408</v>
      </c>
      <c r="B424" s="544" t="s">
        <v>422</v>
      </c>
      <c r="C424" s="5"/>
      <c r="D424" s="4" t="s">
        <v>250</v>
      </c>
      <c r="E424" s="12" t="s">
        <v>436</v>
      </c>
      <c r="F424" s="101">
        <v>0</v>
      </c>
      <c r="G424" s="101">
        <v>0</v>
      </c>
      <c r="H424" s="101">
        <v>0</v>
      </c>
      <c r="I424" s="567"/>
      <c r="J424" s="568"/>
      <c r="K424" s="283"/>
    </row>
    <row r="425" spans="1:11" ht="24.75" customHeight="1">
      <c r="A425" s="97" t="s">
        <v>409</v>
      </c>
      <c r="B425" s="544" t="s">
        <v>422</v>
      </c>
      <c r="C425" s="5"/>
      <c r="D425" s="4" t="s">
        <v>250</v>
      </c>
      <c r="E425" s="12" t="s">
        <v>436</v>
      </c>
      <c r="F425" s="101">
        <v>0</v>
      </c>
      <c r="G425" s="101">
        <v>0</v>
      </c>
      <c r="H425" s="101">
        <v>0</v>
      </c>
      <c r="I425" s="567"/>
      <c r="J425" s="568"/>
      <c r="K425" s="283"/>
    </row>
    <row r="426" spans="1:11" ht="24.75" customHeight="1">
      <c r="A426" s="97" t="s">
        <v>414</v>
      </c>
      <c r="B426" s="544" t="s">
        <v>421</v>
      </c>
      <c r="C426" s="5"/>
      <c r="D426" s="4" t="s">
        <v>250</v>
      </c>
      <c r="E426" s="12" t="s">
        <v>436</v>
      </c>
      <c r="F426" s="101">
        <v>0</v>
      </c>
      <c r="G426" s="101">
        <v>0</v>
      </c>
      <c r="H426" s="101">
        <v>0</v>
      </c>
      <c r="I426" s="567"/>
      <c r="J426" s="568"/>
      <c r="K426" s="283"/>
    </row>
    <row r="427" spans="1:11" ht="24.75" customHeight="1">
      <c r="A427" s="97" t="s">
        <v>410</v>
      </c>
      <c r="B427" s="544" t="s">
        <v>422</v>
      </c>
      <c r="C427" s="5"/>
      <c r="D427" s="4" t="s">
        <v>250</v>
      </c>
      <c r="E427" s="12" t="s">
        <v>436</v>
      </c>
      <c r="F427" s="101">
        <v>0</v>
      </c>
      <c r="G427" s="101">
        <v>0</v>
      </c>
      <c r="H427" s="101">
        <v>0</v>
      </c>
      <c r="I427" s="567"/>
      <c r="J427" s="568"/>
      <c r="K427" s="283"/>
    </row>
    <row r="428" spans="1:11" ht="24.75" customHeight="1">
      <c r="A428" s="85" t="s">
        <v>415</v>
      </c>
      <c r="B428" s="544" t="s">
        <v>420</v>
      </c>
      <c r="C428" s="5"/>
      <c r="D428" s="4" t="s">
        <v>250</v>
      </c>
      <c r="E428" s="12" t="s">
        <v>436</v>
      </c>
      <c r="F428" s="101">
        <v>0</v>
      </c>
      <c r="G428" s="101">
        <v>0</v>
      </c>
      <c r="H428" s="101">
        <v>0</v>
      </c>
      <c r="I428" s="567"/>
      <c r="J428" s="568"/>
      <c r="K428" s="283"/>
    </row>
    <row r="429" spans="1:11" ht="24.75" customHeight="1">
      <c r="A429" s="544" t="s">
        <v>411</v>
      </c>
      <c r="B429" s="544" t="s">
        <v>423</v>
      </c>
      <c r="C429" s="5"/>
      <c r="D429" s="4" t="s">
        <v>250</v>
      </c>
      <c r="E429" s="12" t="s">
        <v>436</v>
      </c>
      <c r="F429" s="101">
        <v>0</v>
      </c>
      <c r="G429" s="101">
        <v>0</v>
      </c>
      <c r="H429" s="101">
        <v>0</v>
      </c>
      <c r="I429" s="567"/>
      <c r="J429" s="568"/>
      <c r="K429" s="283"/>
    </row>
    <row r="430" spans="1:11" ht="24.75" customHeight="1">
      <c r="A430" s="85" t="s">
        <v>416</v>
      </c>
      <c r="B430" s="544" t="s">
        <v>420</v>
      </c>
      <c r="C430" s="5"/>
      <c r="D430" s="4" t="s">
        <v>250</v>
      </c>
      <c r="E430" s="12" t="s">
        <v>436</v>
      </c>
      <c r="F430" s="101">
        <v>0</v>
      </c>
      <c r="G430" s="101">
        <v>0</v>
      </c>
      <c r="H430" s="101">
        <v>0</v>
      </c>
      <c r="I430" s="567"/>
      <c r="J430" s="568"/>
      <c r="K430" s="283"/>
    </row>
    <row r="431" spans="1:11" ht="24.75" customHeight="1">
      <c r="A431" s="544" t="s">
        <v>412</v>
      </c>
      <c r="B431" s="544" t="s">
        <v>423</v>
      </c>
      <c r="C431" s="5"/>
      <c r="D431" s="4" t="s">
        <v>250</v>
      </c>
      <c r="E431" s="12" t="s">
        <v>436</v>
      </c>
      <c r="F431" s="101">
        <v>0</v>
      </c>
      <c r="G431" s="101">
        <v>0</v>
      </c>
      <c r="H431" s="101">
        <v>0</v>
      </c>
      <c r="I431" s="567"/>
      <c r="J431" s="568"/>
      <c r="K431" s="283"/>
    </row>
    <row r="432" spans="1:11" ht="24.75" customHeight="1">
      <c r="A432" s="571"/>
      <c r="B432" s="544"/>
      <c r="C432" s="5"/>
      <c r="D432" s="4"/>
      <c r="E432" s="566"/>
      <c r="F432" s="101"/>
      <c r="G432" s="101"/>
      <c r="H432" s="101"/>
      <c r="I432" s="567"/>
      <c r="J432" s="568"/>
      <c r="K432" s="283"/>
    </row>
    <row r="433" spans="1:11" ht="26.25" customHeight="1">
      <c r="A433" s="575" t="s">
        <v>424</v>
      </c>
      <c r="B433" s="105"/>
      <c r="C433" s="112"/>
      <c r="D433" s="113"/>
      <c r="E433" s="120"/>
      <c r="F433" s="117"/>
      <c r="G433" s="117"/>
      <c r="H433" s="117"/>
      <c r="I433" s="118"/>
      <c r="J433" s="119"/>
      <c r="K433" s="296"/>
    </row>
    <row r="434" spans="1:11" ht="24">
      <c r="A434" s="11" t="s">
        <v>1040</v>
      </c>
      <c r="B434" s="544" t="s">
        <v>425</v>
      </c>
      <c r="C434" s="5"/>
      <c r="D434" s="4" t="s">
        <v>250</v>
      </c>
      <c r="E434" s="12" t="s">
        <v>436</v>
      </c>
      <c r="F434" s="101">
        <v>0</v>
      </c>
      <c r="G434" s="101">
        <v>0</v>
      </c>
      <c r="H434" s="101">
        <v>0</v>
      </c>
      <c r="I434" s="567"/>
      <c r="J434" s="568"/>
      <c r="K434" s="283"/>
    </row>
    <row r="435" spans="1:11" ht="36">
      <c r="A435" s="11" t="s">
        <v>1041</v>
      </c>
      <c r="B435" s="544" t="s">
        <v>426</v>
      </c>
      <c r="C435" s="5"/>
      <c r="D435" s="4" t="s">
        <v>250</v>
      </c>
      <c r="E435" s="12" t="s">
        <v>436</v>
      </c>
      <c r="F435" s="101">
        <v>0</v>
      </c>
      <c r="G435" s="101">
        <v>0</v>
      </c>
      <c r="H435" s="101">
        <v>0</v>
      </c>
      <c r="I435" s="567"/>
      <c r="J435" s="568"/>
      <c r="K435" s="283"/>
    </row>
    <row r="436" spans="1:11" ht="24">
      <c r="A436" s="11" t="s">
        <v>1042</v>
      </c>
      <c r="B436" s="544" t="s">
        <v>427</v>
      </c>
      <c r="C436" s="5"/>
      <c r="D436" s="4" t="s">
        <v>250</v>
      </c>
      <c r="E436" s="12" t="s">
        <v>436</v>
      </c>
      <c r="F436" s="101">
        <v>0</v>
      </c>
      <c r="G436" s="101">
        <v>0</v>
      </c>
      <c r="H436" s="101">
        <v>0</v>
      </c>
      <c r="I436" s="567"/>
      <c r="J436" s="568"/>
      <c r="K436" s="283"/>
    </row>
    <row r="437" spans="1:11" ht="36">
      <c r="A437" s="11" t="s">
        <v>1045</v>
      </c>
      <c r="B437" s="544" t="s">
        <v>428</v>
      </c>
      <c r="C437" s="5"/>
      <c r="D437" s="4" t="s">
        <v>250</v>
      </c>
      <c r="E437" s="12" t="s">
        <v>436</v>
      </c>
      <c r="F437" s="101">
        <v>0</v>
      </c>
      <c r="G437" s="101">
        <v>0</v>
      </c>
      <c r="H437" s="101">
        <v>0</v>
      </c>
      <c r="I437" s="567"/>
      <c r="J437" s="568"/>
      <c r="K437" s="283"/>
    </row>
    <row r="438" spans="1:11" ht="36">
      <c r="A438" s="11" t="s">
        <v>1046</v>
      </c>
      <c r="B438" s="544" t="s">
        <v>429</v>
      </c>
      <c r="C438" s="5"/>
      <c r="D438" s="4" t="s">
        <v>250</v>
      </c>
      <c r="E438" s="12" t="s">
        <v>436</v>
      </c>
      <c r="F438" s="101">
        <v>0</v>
      </c>
      <c r="G438" s="101">
        <v>0</v>
      </c>
      <c r="H438" s="101">
        <v>0</v>
      </c>
      <c r="I438" s="567"/>
      <c r="J438" s="568"/>
      <c r="K438" s="283"/>
    </row>
    <row r="439" spans="1:11" ht="36">
      <c r="A439" s="97" t="s">
        <v>1047</v>
      </c>
      <c r="B439" s="544" t="s">
        <v>430</v>
      </c>
      <c r="C439" s="5"/>
      <c r="D439" s="4" t="s">
        <v>250</v>
      </c>
      <c r="E439" s="12" t="s">
        <v>436</v>
      </c>
      <c r="F439" s="101">
        <v>0</v>
      </c>
      <c r="G439" s="101">
        <v>0</v>
      </c>
      <c r="H439" s="101">
        <v>0</v>
      </c>
      <c r="I439" s="567"/>
      <c r="J439" s="568"/>
      <c r="K439" s="283"/>
    </row>
    <row r="440" spans="1:11" ht="36">
      <c r="A440" s="97" t="s">
        <v>1048</v>
      </c>
      <c r="B440" s="544" t="s">
        <v>431</v>
      </c>
      <c r="C440" s="5"/>
      <c r="D440" s="4" t="s">
        <v>250</v>
      </c>
      <c r="E440" s="12" t="s">
        <v>436</v>
      </c>
      <c r="F440" s="101">
        <v>0</v>
      </c>
      <c r="G440" s="101">
        <v>0</v>
      </c>
      <c r="H440" s="101">
        <v>0</v>
      </c>
      <c r="I440" s="567"/>
      <c r="J440" s="568"/>
      <c r="K440" s="283"/>
    </row>
    <row r="441" spans="1:11" ht="24">
      <c r="A441" s="97" t="s">
        <v>1049</v>
      </c>
      <c r="B441" s="544" t="s">
        <v>432</v>
      </c>
      <c r="C441" s="5"/>
      <c r="D441" s="4" t="s">
        <v>250</v>
      </c>
      <c r="E441" s="12" t="s">
        <v>436</v>
      </c>
      <c r="F441" s="101">
        <v>0</v>
      </c>
      <c r="G441" s="101">
        <v>0</v>
      </c>
      <c r="H441" s="101">
        <v>0</v>
      </c>
      <c r="I441" s="567"/>
      <c r="J441" s="568"/>
      <c r="K441" s="283"/>
    </row>
    <row r="442" spans="1:11" ht="36">
      <c r="A442" s="97" t="s">
        <v>1050</v>
      </c>
      <c r="B442" s="544" t="s">
        <v>433</v>
      </c>
      <c r="C442" s="5"/>
      <c r="D442" s="4" t="s">
        <v>250</v>
      </c>
      <c r="E442" s="12" t="s">
        <v>436</v>
      </c>
      <c r="F442" s="101">
        <v>0</v>
      </c>
      <c r="G442" s="101">
        <v>0</v>
      </c>
      <c r="H442" s="101">
        <v>0</v>
      </c>
      <c r="I442" s="567"/>
      <c r="J442" s="568"/>
      <c r="K442" s="283"/>
    </row>
    <row r="443" spans="1:11" ht="36">
      <c r="A443" s="97" t="s">
        <v>1051</v>
      </c>
      <c r="B443" s="544" t="s">
        <v>434</v>
      </c>
      <c r="C443" s="5"/>
      <c r="D443" s="4" t="s">
        <v>250</v>
      </c>
      <c r="E443" s="12" t="s">
        <v>436</v>
      </c>
      <c r="F443" s="101">
        <v>0</v>
      </c>
      <c r="G443" s="101">
        <v>0</v>
      </c>
      <c r="H443" s="101">
        <v>0</v>
      </c>
      <c r="I443" s="567"/>
      <c r="J443" s="568"/>
      <c r="K443" s="283"/>
    </row>
    <row r="444" spans="1:11" ht="51" customHeight="1">
      <c r="A444" s="102"/>
      <c r="B444" s="105"/>
      <c r="C444" s="112" t="s">
        <v>23</v>
      </c>
      <c r="D444" s="113" t="s">
        <v>26</v>
      </c>
      <c r="E444" s="113"/>
      <c r="F444" s="117"/>
      <c r="G444" s="117"/>
      <c r="H444" s="117"/>
      <c r="I444" s="118"/>
      <c r="J444" s="119"/>
      <c r="K444" s="296"/>
    </row>
    <row r="445" spans="1:11" ht="36">
      <c r="A445" s="575" t="s">
        <v>419</v>
      </c>
      <c r="B445" s="105"/>
      <c r="C445" s="112"/>
      <c r="D445" s="113"/>
      <c r="E445" s="113"/>
      <c r="F445" s="117"/>
      <c r="G445" s="117"/>
      <c r="H445" s="117"/>
      <c r="I445" s="118"/>
      <c r="J445" s="119"/>
      <c r="K445" s="296"/>
    </row>
    <row r="446" spans="1:11" ht="36.75" customHeight="1">
      <c r="A446" s="544" t="s">
        <v>413</v>
      </c>
      <c r="B446" s="544" t="s">
        <v>420</v>
      </c>
      <c r="C446" s="5"/>
      <c r="D446" s="4" t="s">
        <v>285</v>
      </c>
      <c r="E446" s="100">
        <v>39.11</v>
      </c>
      <c r="F446" s="101">
        <v>33830</v>
      </c>
      <c r="G446" s="101">
        <v>34456</v>
      </c>
      <c r="H446" s="101">
        <v>34456</v>
      </c>
      <c r="I446" s="803" t="s">
        <v>695</v>
      </c>
      <c r="J446" s="804"/>
      <c r="K446" s="283"/>
    </row>
    <row r="447" spans="1:11" ht="39" customHeight="1">
      <c r="A447" s="544" t="s">
        <v>405</v>
      </c>
      <c r="B447" s="544" t="s">
        <v>423</v>
      </c>
      <c r="C447" s="5"/>
      <c r="D447" s="4" t="s">
        <v>285</v>
      </c>
      <c r="E447" s="100">
        <v>31.65</v>
      </c>
      <c r="F447" s="101">
        <v>27377</v>
      </c>
      <c r="G447" s="101">
        <v>27884</v>
      </c>
      <c r="H447" s="101">
        <v>27884</v>
      </c>
      <c r="I447" s="803" t="s">
        <v>695</v>
      </c>
      <c r="J447" s="804"/>
      <c r="K447" s="283"/>
    </row>
    <row r="448" spans="1:11" ht="39" customHeight="1">
      <c r="A448" s="544" t="s">
        <v>885</v>
      </c>
      <c r="B448" s="544" t="s">
        <v>420</v>
      </c>
      <c r="C448" s="5"/>
      <c r="D448" s="4" t="s">
        <v>285</v>
      </c>
      <c r="E448" s="100">
        <v>31.65</v>
      </c>
      <c r="F448" s="101">
        <v>27377</v>
      </c>
      <c r="G448" s="101">
        <v>27884</v>
      </c>
      <c r="H448" s="101">
        <v>27884</v>
      </c>
      <c r="I448" s="803" t="s">
        <v>695</v>
      </c>
      <c r="J448" s="804"/>
      <c r="K448" s="283"/>
    </row>
    <row r="449" spans="1:11" ht="39" customHeight="1">
      <c r="A449" s="544" t="s">
        <v>406</v>
      </c>
      <c r="B449" s="544" t="s">
        <v>423</v>
      </c>
      <c r="C449" s="5"/>
      <c r="D449" s="4" t="s">
        <v>285</v>
      </c>
      <c r="E449" s="100">
        <v>31.65</v>
      </c>
      <c r="F449" s="101">
        <v>27377</v>
      </c>
      <c r="G449" s="101">
        <v>27884</v>
      </c>
      <c r="H449" s="101">
        <v>27884</v>
      </c>
      <c r="I449" s="803" t="s">
        <v>695</v>
      </c>
      <c r="J449" s="804"/>
      <c r="K449" s="283"/>
    </row>
    <row r="450" spans="1:11" ht="38.25" customHeight="1">
      <c r="A450" s="544" t="s">
        <v>407</v>
      </c>
      <c r="B450" s="544" t="s">
        <v>423</v>
      </c>
      <c r="C450" s="5"/>
      <c r="D450" s="4" t="s">
        <v>285</v>
      </c>
      <c r="E450" s="100">
        <v>31.65</v>
      </c>
      <c r="F450" s="101">
        <v>27377</v>
      </c>
      <c r="G450" s="101">
        <v>27884</v>
      </c>
      <c r="H450" s="101">
        <v>27884</v>
      </c>
      <c r="I450" s="803" t="s">
        <v>695</v>
      </c>
      <c r="J450" s="804"/>
      <c r="K450" s="283"/>
    </row>
    <row r="451" spans="1:11" ht="39" customHeight="1">
      <c r="A451" s="85" t="s">
        <v>408</v>
      </c>
      <c r="B451" s="544" t="s">
        <v>422</v>
      </c>
      <c r="C451" s="5"/>
      <c r="D451" s="4" t="s">
        <v>285</v>
      </c>
      <c r="E451" s="100">
        <v>55.32</v>
      </c>
      <c r="F451" s="101">
        <v>47852</v>
      </c>
      <c r="G451" s="101">
        <v>48737</v>
      </c>
      <c r="H451" s="101">
        <v>48737</v>
      </c>
      <c r="I451" s="803" t="s">
        <v>695</v>
      </c>
      <c r="J451" s="804"/>
      <c r="K451" s="283"/>
    </row>
    <row r="452" spans="1:11" ht="38.25" customHeight="1">
      <c r="A452" s="97" t="s">
        <v>409</v>
      </c>
      <c r="B452" s="544" t="s">
        <v>422</v>
      </c>
      <c r="C452" s="5"/>
      <c r="D452" s="4" t="s">
        <v>285</v>
      </c>
      <c r="E452" s="100">
        <v>66.38</v>
      </c>
      <c r="F452" s="101">
        <v>57419</v>
      </c>
      <c r="G452" s="101">
        <v>58481</v>
      </c>
      <c r="H452" s="101">
        <v>58481</v>
      </c>
      <c r="I452" s="803" t="s">
        <v>695</v>
      </c>
      <c r="J452" s="804"/>
      <c r="K452" s="283"/>
    </row>
    <row r="453" spans="1:11" ht="38.25" customHeight="1">
      <c r="A453" s="97" t="s">
        <v>414</v>
      </c>
      <c r="B453" s="544" t="s">
        <v>421</v>
      </c>
      <c r="C453" s="5"/>
      <c r="D453" s="4" t="s">
        <v>285</v>
      </c>
      <c r="E453" s="100">
        <v>102.92</v>
      </c>
      <c r="F453" s="101">
        <v>89026</v>
      </c>
      <c r="G453" s="101">
        <v>90673</v>
      </c>
      <c r="H453" s="101">
        <v>90673</v>
      </c>
      <c r="I453" s="803" t="s">
        <v>695</v>
      </c>
      <c r="J453" s="804"/>
      <c r="K453" s="283"/>
    </row>
    <row r="454" spans="1:11" ht="38.25" customHeight="1">
      <c r="A454" s="97" t="s">
        <v>410</v>
      </c>
      <c r="B454" s="544" t="s">
        <v>422</v>
      </c>
      <c r="C454" s="5"/>
      <c r="D454" s="4" t="s">
        <v>285</v>
      </c>
      <c r="E454" s="100">
        <v>82.98</v>
      </c>
      <c r="F454" s="101">
        <v>71778</v>
      </c>
      <c r="G454" s="101">
        <v>73105</v>
      </c>
      <c r="H454" s="101">
        <v>73105</v>
      </c>
      <c r="I454" s="803" t="s">
        <v>695</v>
      </c>
      <c r="J454" s="804"/>
      <c r="K454" s="283"/>
    </row>
    <row r="455" spans="1:11" ht="38.25" customHeight="1">
      <c r="A455" s="85" t="s">
        <v>415</v>
      </c>
      <c r="B455" s="544" t="s">
        <v>420</v>
      </c>
      <c r="C455" s="5"/>
      <c r="D455" s="4" t="s">
        <v>285</v>
      </c>
      <c r="E455" s="100">
        <v>39.11</v>
      </c>
      <c r="F455" s="101">
        <v>33830</v>
      </c>
      <c r="G455" s="101">
        <v>34456</v>
      </c>
      <c r="H455" s="101">
        <v>34456</v>
      </c>
      <c r="I455" s="803" t="s">
        <v>695</v>
      </c>
      <c r="J455" s="804"/>
      <c r="K455" s="283"/>
    </row>
    <row r="456" spans="1:11" ht="38.25" customHeight="1">
      <c r="A456" s="544" t="s">
        <v>411</v>
      </c>
      <c r="B456" s="544" t="s">
        <v>423</v>
      </c>
      <c r="C456" s="5"/>
      <c r="D456" s="4" t="s">
        <v>285</v>
      </c>
      <c r="E456" s="100">
        <v>31.65</v>
      </c>
      <c r="F456" s="101">
        <v>27377</v>
      </c>
      <c r="G456" s="101">
        <v>27884</v>
      </c>
      <c r="H456" s="101">
        <v>27884</v>
      </c>
      <c r="I456" s="803" t="s">
        <v>695</v>
      </c>
      <c r="J456" s="804"/>
      <c r="K456" s="283"/>
    </row>
    <row r="457" spans="1:11" ht="38.25" customHeight="1">
      <c r="A457" s="85" t="s">
        <v>416</v>
      </c>
      <c r="B457" s="544" t="s">
        <v>420</v>
      </c>
      <c r="C457" s="5"/>
      <c r="D457" s="4" t="s">
        <v>285</v>
      </c>
      <c r="E457" s="100">
        <v>61.75</v>
      </c>
      <c r="F457" s="101">
        <v>53414</v>
      </c>
      <c r="G457" s="101">
        <v>54402</v>
      </c>
      <c r="H457" s="101">
        <v>54402</v>
      </c>
      <c r="I457" s="803" t="s">
        <v>695</v>
      </c>
      <c r="J457" s="804"/>
      <c r="K457" s="283"/>
    </row>
    <row r="458" spans="1:11" ht="38.25" customHeight="1">
      <c r="A458" s="544" t="s">
        <v>412</v>
      </c>
      <c r="B458" s="544" t="s">
        <v>423</v>
      </c>
      <c r="C458" s="5"/>
      <c r="D458" s="4" t="s">
        <v>285</v>
      </c>
      <c r="E458" s="100">
        <v>47.42</v>
      </c>
      <c r="F458" s="101">
        <v>41018</v>
      </c>
      <c r="G458" s="101">
        <v>41777</v>
      </c>
      <c r="H458" s="101">
        <v>41777</v>
      </c>
      <c r="I458" s="803" t="s">
        <v>695</v>
      </c>
      <c r="J458" s="804"/>
      <c r="K458" s="283"/>
    </row>
    <row r="459" spans="1:11" ht="38.25" customHeight="1">
      <c r="A459" s="571"/>
      <c r="B459" s="544"/>
      <c r="C459" s="5"/>
      <c r="D459" s="4"/>
      <c r="E459" s="552"/>
      <c r="F459" s="101"/>
      <c r="G459" s="101"/>
      <c r="H459" s="101"/>
      <c r="I459" s="567"/>
      <c r="J459" s="568"/>
      <c r="K459" s="283"/>
    </row>
    <row r="460" spans="1:11" ht="26.25" customHeight="1">
      <c r="A460" s="575" t="s">
        <v>424</v>
      </c>
      <c r="B460" s="105"/>
      <c r="C460" s="112"/>
      <c r="D460" s="113"/>
      <c r="E460" s="120"/>
      <c r="F460" s="117"/>
      <c r="G460" s="117"/>
      <c r="H460" s="117"/>
      <c r="I460" s="118"/>
      <c r="J460" s="119"/>
      <c r="K460" s="296"/>
    </row>
    <row r="461" spans="1:11" ht="24">
      <c r="A461" s="11" t="s">
        <v>1040</v>
      </c>
      <c r="B461" s="544" t="s">
        <v>425</v>
      </c>
      <c r="C461" s="5"/>
      <c r="D461" s="4" t="s">
        <v>250</v>
      </c>
      <c r="E461" s="12" t="s">
        <v>436</v>
      </c>
      <c r="F461" s="101">
        <v>0</v>
      </c>
      <c r="G461" s="101">
        <v>0</v>
      </c>
      <c r="H461" s="101">
        <v>0</v>
      </c>
      <c r="I461" s="567"/>
      <c r="J461" s="568"/>
      <c r="K461" s="283"/>
    </row>
    <row r="462" spans="1:11" ht="36">
      <c r="A462" s="11" t="s">
        <v>1041</v>
      </c>
      <c r="B462" s="544" t="s">
        <v>426</v>
      </c>
      <c r="C462" s="5"/>
      <c r="D462" s="4" t="s">
        <v>250</v>
      </c>
      <c r="E462" s="12" t="s">
        <v>436</v>
      </c>
      <c r="F462" s="101">
        <v>0</v>
      </c>
      <c r="G462" s="101">
        <v>0</v>
      </c>
      <c r="H462" s="101">
        <v>0</v>
      </c>
      <c r="I462" s="567"/>
      <c r="J462" s="568"/>
      <c r="K462" s="283"/>
    </row>
    <row r="463" spans="1:11" ht="24">
      <c r="A463" s="11" t="s">
        <v>1042</v>
      </c>
      <c r="B463" s="544" t="s">
        <v>427</v>
      </c>
      <c r="C463" s="5"/>
      <c r="D463" s="4" t="s">
        <v>250</v>
      </c>
      <c r="E463" s="12" t="s">
        <v>436</v>
      </c>
      <c r="F463" s="101">
        <v>0</v>
      </c>
      <c r="G463" s="101">
        <v>0</v>
      </c>
      <c r="H463" s="101">
        <v>0</v>
      </c>
      <c r="I463" s="567"/>
      <c r="J463" s="568"/>
      <c r="K463" s="283"/>
    </row>
    <row r="464" spans="1:11" ht="36">
      <c r="A464" s="11" t="s">
        <v>1045</v>
      </c>
      <c r="B464" s="544" t="s">
        <v>428</v>
      </c>
      <c r="C464" s="5"/>
      <c r="D464" s="4" t="s">
        <v>250</v>
      </c>
      <c r="E464" s="12" t="s">
        <v>436</v>
      </c>
      <c r="F464" s="101">
        <v>0</v>
      </c>
      <c r="G464" s="101">
        <v>0</v>
      </c>
      <c r="H464" s="101">
        <v>0</v>
      </c>
      <c r="I464" s="567"/>
      <c r="J464" s="568"/>
      <c r="K464" s="283"/>
    </row>
    <row r="465" spans="1:11" ht="36">
      <c r="A465" s="11" t="s">
        <v>1046</v>
      </c>
      <c r="B465" s="544" t="s">
        <v>429</v>
      </c>
      <c r="C465" s="5"/>
      <c r="D465" s="4" t="s">
        <v>250</v>
      </c>
      <c r="E465" s="12" t="s">
        <v>436</v>
      </c>
      <c r="F465" s="101">
        <v>0</v>
      </c>
      <c r="G465" s="101">
        <v>0</v>
      </c>
      <c r="H465" s="101">
        <v>0</v>
      </c>
      <c r="I465" s="567"/>
      <c r="J465" s="568"/>
      <c r="K465" s="283"/>
    </row>
    <row r="466" spans="1:11" ht="36">
      <c r="A466" s="97" t="s">
        <v>1047</v>
      </c>
      <c r="B466" s="544" t="s">
        <v>430</v>
      </c>
      <c r="C466" s="5"/>
      <c r="D466" s="4" t="s">
        <v>250</v>
      </c>
      <c r="E466" s="12" t="s">
        <v>436</v>
      </c>
      <c r="F466" s="101">
        <v>0</v>
      </c>
      <c r="G466" s="101">
        <v>0</v>
      </c>
      <c r="H466" s="101">
        <v>0</v>
      </c>
      <c r="I466" s="567"/>
      <c r="J466" s="568"/>
      <c r="K466" s="283"/>
    </row>
    <row r="467" spans="1:11" ht="36">
      <c r="A467" s="97" t="s">
        <v>1048</v>
      </c>
      <c r="B467" s="544" t="s">
        <v>431</v>
      </c>
      <c r="C467" s="5"/>
      <c r="D467" s="4" t="s">
        <v>250</v>
      </c>
      <c r="E467" s="12" t="s">
        <v>436</v>
      </c>
      <c r="F467" s="101">
        <v>0</v>
      </c>
      <c r="G467" s="101">
        <v>0</v>
      </c>
      <c r="H467" s="101">
        <v>0</v>
      </c>
      <c r="I467" s="567"/>
      <c r="J467" s="568"/>
      <c r="K467" s="283"/>
    </row>
    <row r="468" spans="1:11" ht="24">
      <c r="A468" s="97" t="s">
        <v>1049</v>
      </c>
      <c r="B468" s="544" t="s">
        <v>432</v>
      </c>
      <c r="C468" s="5"/>
      <c r="D468" s="4" t="s">
        <v>250</v>
      </c>
      <c r="E468" s="12" t="s">
        <v>436</v>
      </c>
      <c r="F468" s="101">
        <v>0</v>
      </c>
      <c r="G468" s="101">
        <v>0</v>
      </c>
      <c r="H468" s="101">
        <v>0</v>
      </c>
      <c r="I468" s="567"/>
      <c r="J468" s="568"/>
      <c r="K468" s="283"/>
    </row>
    <row r="469" spans="1:11" ht="36">
      <c r="A469" s="97" t="s">
        <v>1050</v>
      </c>
      <c r="B469" s="544" t="s">
        <v>433</v>
      </c>
      <c r="C469" s="5"/>
      <c r="D469" s="4" t="s">
        <v>250</v>
      </c>
      <c r="E469" s="12" t="s">
        <v>436</v>
      </c>
      <c r="F469" s="101">
        <v>0</v>
      </c>
      <c r="G469" s="101">
        <v>0</v>
      </c>
      <c r="H469" s="101">
        <v>0</v>
      </c>
      <c r="I469" s="567"/>
      <c r="J469" s="568"/>
      <c r="K469" s="283"/>
    </row>
    <row r="470" spans="1:11" ht="36">
      <c r="A470" s="97" t="s">
        <v>1051</v>
      </c>
      <c r="B470" s="544" t="s">
        <v>434</v>
      </c>
      <c r="C470" s="5"/>
      <c r="D470" s="4" t="s">
        <v>250</v>
      </c>
      <c r="E470" s="12" t="s">
        <v>436</v>
      </c>
      <c r="F470" s="101">
        <v>0</v>
      </c>
      <c r="G470" s="101">
        <v>0</v>
      </c>
      <c r="H470" s="101">
        <v>0</v>
      </c>
      <c r="I470" s="567"/>
      <c r="J470" s="568"/>
      <c r="K470" s="283"/>
    </row>
    <row r="471" spans="1:11" ht="15" customHeight="1">
      <c r="A471" s="102"/>
      <c r="B471" s="105"/>
      <c r="C471" s="112" t="s">
        <v>24</v>
      </c>
      <c r="D471" s="113" t="s">
        <v>25</v>
      </c>
      <c r="E471" s="113"/>
      <c r="F471" s="117"/>
      <c r="G471" s="117"/>
      <c r="H471" s="117"/>
      <c r="I471" s="118"/>
      <c r="J471" s="119"/>
      <c r="K471" s="296"/>
    </row>
    <row r="472" spans="1:11" ht="36">
      <c r="A472" s="575" t="s">
        <v>419</v>
      </c>
      <c r="B472" s="105"/>
      <c r="C472" s="112"/>
      <c r="D472" s="113"/>
      <c r="E472" s="120"/>
      <c r="F472" s="117"/>
      <c r="G472" s="117"/>
      <c r="H472" s="117"/>
      <c r="I472" s="118"/>
      <c r="J472" s="119"/>
      <c r="K472" s="296"/>
    </row>
    <row r="473" spans="1:11" ht="26.25" customHeight="1">
      <c r="A473" s="544" t="s">
        <v>413</v>
      </c>
      <c r="B473" s="544" t="s">
        <v>420</v>
      </c>
      <c r="C473" s="5"/>
      <c r="D473" s="4" t="s">
        <v>260</v>
      </c>
      <c r="E473" s="805" t="s">
        <v>259</v>
      </c>
      <c r="F473" s="101">
        <v>4105</v>
      </c>
      <c r="G473" s="101">
        <v>4105</v>
      </c>
      <c r="H473" s="101">
        <v>4105</v>
      </c>
      <c r="I473" s="803" t="s">
        <v>694</v>
      </c>
      <c r="J473" s="804"/>
      <c r="K473" s="283"/>
    </row>
    <row r="474" spans="1:11" ht="27" customHeight="1">
      <c r="A474" s="544" t="s">
        <v>405</v>
      </c>
      <c r="B474" s="544" t="s">
        <v>423</v>
      </c>
      <c r="C474" s="5"/>
      <c r="D474" s="4" t="s">
        <v>260</v>
      </c>
      <c r="E474" s="806"/>
      <c r="F474" s="101">
        <v>4105</v>
      </c>
      <c r="G474" s="101">
        <v>4105</v>
      </c>
      <c r="H474" s="101">
        <v>4105</v>
      </c>
      <c r="I474" s="803" t="s">
        <v>694</v>
      </c>
      <c r="J474" s="804"/>
      <c r="K474" s="283"/>
    </row>
    <row r="475" spans="1:11" ht="24.75" customHeight="1">
      <c r="A475" s="544" t="s">
        <v>885</v>
      </c>
      <c r="B475" s="544" t="s">
        <v>420</v>
      </c>
      <c r="C475" s="5"/>
      <c r="D475" s="4" t="s">
        <v>260</v>
      </c>
      <c r="E475" s="806"/>
      <c r="F475" s="101">
        <v>4105</v>
      </c>
      <c r="G475" s="101">
        <v>4105</v>
      </c>
      <c r="H475" s="101">
        <v>4105</v>
      </c>
      <c r="I475" s="803" t="s">
        <v>694</v>
      </c>
      <c r="J475" s="804"/>
      <c r="K475" s="283"/>
    </row>
    <row r="476" spans="1:11" ht="27.75" customHeight="1">
      <c r="A476" s="544" t="s">
        <v>406</v>
      </c>
      <c r="B476" s="544" t="s">
        <v>423</v>
      </c>
      <c r="C476" s="5"/>
      <c r="D476" s="4" t="s">
        <v>260</v>
      </c>
      <c r="E476" s="806"/>
      <c r="F476" s="101">
        <v>4105</v>
      </c>
      <c r="G476" s="101">
        <v>4105</v>
      </c>
      <c r="H476" s="101">
        <v>4105</v>
      </c>
      <c r="I476" s="803" t="s">
        <v>694</v>
      </c>
      <c r="J476" s="804"/>
      <c r="K476" s="283"/>
    </row>
    <row r="477" spans="1:11" ht="27" customHeight="1">
      <c r="A477" s="544" t="s">
        <v>407</v>
      </c>
      <c r="B477" s="544" t="s">
        <v>423</v>
      </c>
      <c r="C477" s="5"/>
      <c r="D477" s="4" t="s">
        <v>260</v>
      </c>
      <c r="E477" s="806"/>
      <c r="F477" s="101">
        <v>4105</v>
      </c>
      <c r="G477" s="101">
        <v>4105</v>
      </c>
      <c r="H477" s="101">
        <v>4105</v>
      </c>
      <c r="I477" s="803" t="s">
        <v>694</v>
      </c>
      <c r="J477" s="804"/>
      <c r="K477" s="283"/>
    </row>
    <row r="478" spans="1:11" ht="24.75" customHeight="1">
      <c r="A478" s="85" t="s">
        <v>408</v>
      </c>
      <c r="B478" s="544" t="s">
        <v>422</v>
      </c>
      <c r="C478" s="5"/>
      <c r="D478" s="4" t="s">
        <v>260</v>
      </c>
      <c r="E478" s="806"/>
      <c r="F478" s="101">
        <v>4105</v>
      </c>
      <c r="G478" s="101">
        <v>4105</v>
      </c>
      <c r="H478" s="101">
        <v>4105</v>
      </c>
      <c r="I478" s="803" t="s">
        <v>694</v>
      </c>
      <c r="J478" s="804"/>
      <c r="K478" s="283"/>
    </row>
    <row r="479" spans="1:11" ht="26.25" customHeight="1">
      <c r="A479" s="97" t="s">
        <v>409</v>
      </c>
      <c r="B479" s="544" t="s">
        <v>422</v>
      </c>
      <c r="C479" s="5"/>
      <c r="D479" s="4" t="s">
        <v>260</v>
      </c>
      <c r="E479" s="806"/>
      <c r="F479" s="101">
        <v>4105</v>
      </c>
      <c r="G479" s="101">
        <v>4105</v>
      </c>
      <c r="H479" s="101">
        <v>4105</v>
      </c>
      <c r="I479" s="803" t="s">
        <v>694</v>
      </c>
      <c r="J479" s="804"/>
      <c r="K479" s="283"/>
    </row>
    <row r="480" spans="1:11" ht="26.25" customHeight="1">
      <c r="A480" s="97" t="s">
        <v>414</v>
      </c>
      <c r="B480" s="544" t="s">
        <v>421</v>
      </c>
      <c r="C480" s="5"/>
      <c r="D480" s="4" t="s">
        <v>260</v>
      </c>
      <c r="E480" s="806"/>
      <c r="F480" s="101">
        <v>4105</v>
      </c>
      <c r="G480" s="101">
        <v>4105</v>
      </c>
      <c r="H480" s="101">
        <v>4105</v>
      </c>
      <c r="I480" s="803" t="s">
        <v>694</v>
      </c>
      <c r="J480" s="804"/>
      <c r="K480" s="283"/>
    </row>
    <row r="481" spans="1:11" ht="26.25" customHeight="1">
      <c r="A481" s="97" t="s">
        <v>410</v>
      </c>
      <c r="B481" s="544" t="s">
        <v>422</v>
      </c>
      <c r="C481" s="5"/>
      <c r="D481" s="4" t="s">
        <v>260</v>
      </c>
      <c r="E481" s="806"/>
      <c r="F481" s="101">
        <v>4105</v>
      </c>
      <c r="G481" s="101">
        <v>4105</v>
      </c>
      <c r="H481" s="101">
        <v>4105</v>
      </c>
      <c r="I481" s="803" t="s">
        <v>694</v>
      </c>
      <c r="J481" s="804"/>
      <c r="K481" s="283"/>
    </row>
    <row r="482" spans="1:11" ht="26.25" customHeight="1">
      <c r="A482" s="85" t="s">
        <v>415</v>
      </c>
      <c r="B482" s="544" t="s">
        <v>420</v>
      </c>
      <c r="C482" s="5"/>
      <c r="D482" s="4" t="s">
        <v>260</v>
      </c>
      <c r="E482" s="806"/>
      <c r="F482" s="101">
        <v>4105</v>
      </c>
      <c r="G482" s="101">
        <v>4105</v>
      </c>
      <c r="H482" s="101">
        <v>4105</v>
      </c>
      <c r="I482" s="803" t="s">
        <v>694</v>
      </c>
      <c r="J482" s="804"/>
      <c r="K482" s="283"/>
    </row>
    <row r="483" spans="1:11" ht="26.25" customHeight="1">
      <c r="A483" s="544" t="s">
        <v>411</v>
      </c>
      <c r="B483" s="544" t="s">
        <v>423</v>
      </c>
      <c r="C483" s="5"/>
      <c r="D483" s="4" t="s">
        <v>260</v>
      </c>
      <c r="E483" s="806"/>
      <c r="F483" s="101">
        <v>4105</v>
      </c>
      <c r="G483" s="101">
        <v>4105</v>
      </c>
      <c r="H483" s="101">
        <v>4105</v>
      </c>
      <c r="I483" s="803" t="s">
        <v>694</v>
      </c>
      <c r="J483" s="804"/>
      <c r="K483" s="283"/>
    </row>
    <row r="484" spans="1:11" ht="26.25" customHeight="1">
      <c r="A484" s="85" t="s">
        <v>416</v>
      </c>
      <c r="B484" s="544" t="s">
        <v>420</v>
      </c>
      <c r="C484" s="5"/>
      <c r="D484" s="4" t="s">
        <v>260</v>
      </c>
      <c r="E484" s="806"/>
      <c r="F484" s="101">
        <v>4105</v>
      </c>
      <c r="G484" s="101">
        <v>4105</v>
      </c>
      <c r="H484" s="101">
        <v>4105</v>
      </c>
      <c r="I484" s="803" t="s">
        <v>694</v>
      </c>
      <c r="J484" s="804"/>
      <c r="K484" s="283"/>
    </row>
    <row r="485" spans="1:11" ht="26.25" customHeight="1">
      <c r="A485" s="544" t="s">
        <v>412</v>
      </c>
      <c r="B485" s="544" t="s">
        <v>423</v>
      </c>
      <c r="C485" s="5"/>
      <c r="D485" s="4" t="s">
        <v>260</v>
      </c>
      <c r="E485" s="806"/>
      <c r="F485" s="101">
        <v>4105</v>
      </c>
      <c r="G485" s="101">
        <v>4105</v>
      </c>
      <c r="H485" s="101">
        <v>4105</v>
      </c>
      <c r="I485" s="803" t="s">
        <v>694</v>
      </c>
      <c r="J485" s="804"/>
      <c r="K485" s="283"/>
    </row>
    <row r="486" spans="1:11" ht="26.25" customHeight="1">
      <c r="A486" s="571"/>
      <c r="B486" s="544"/>
      <c r="C486" s="5"/>
      <c r="D486" s="4"/>
      <c r="E486" s="807"/>
      <c r="F486" s="101"/>
      <c r="G486" s="101"/>
      <c r="H486" s="101"/>
      <c r="I486" s="567"/>
      <c r="J486" s="568"/>
      <c r="K486" s="283"/>
    </row>
    <row r="487" spans="1:11" ht="26.25" customHeight="1">
      <c r="A487" s="575" t="s">
        <v>424</v>
      </c>
      <c r="B487" s="105"/>
      <c r="C487" s="112"/>
      <c r="D487" s="113"/>
      <c r="E487" s="113"/>
      <c r="F487" s="117"/>
      <c r="G487" s="117"/>
      <c r="H487" s="117"/>
      <c r="I487" s="118"/>
      <c r="J487" s="119"/>
      <c r="K487" s="296"/>
    </row>
    <row r="488" spans="1:11" ht="24">
      <c r="A488" s="11" t="s">
        <v>1040</v>
      </c>
      <c r="B488" s="544" t="s">
        <v>425</v>
      </c>
      <c r="C488" s="5"/>
      <c r="D488" s="4" t="s">
        <v>250</v>
      </c>
      <c r="E488" s="12" t="s">
        <v>436</v>
      </c>
      <c r="F488" s="101">
        <v>0</v>
      </c>
      <c r="G488" s="101">
        <v>0</v>
      </c>
      <c r="H488" s="101">
        <v>0</v>
      </c>
      <c r="I488" s="567"/>
      <c r="J488" s="568"/>
      <c r="K488" s="283"/>
    </row>
    <row r="489" spans="1:11" ht="36">
      <c r="A489" s="11" t="s">
        <v>1041</v>
      </c>
      <c r="B489" s="544" t="s">
        <v>426</v>
      </c>
      <c r="C489" s="5"/>
      <c r="D489" s="4" t="s">
        <v>250</v>
      </c>
      <c r="E489" s="12" t="s">
        <v>436</v>
      </c>
      <c r="F489" s="101">
        <v>0</v>
      </c>
      <c r="G489" s="101">
        <v>0</v>
      </c>
      <c r="H489" s="101">
        <v>0</v>
      </c>
      <c r="I489" s="567"/>
      <c r="J489" s="568"/>
      <c r="K489" s="283"/>
    </row>
    <row r="490" spans="1:11" ht="24">
      <c r="A490" s="11" t="s">
        <v>1042</v>
      </c>
      <c r="B490" s="544" t="s">
        <v>427</v>
      </c>
      <c r="C490" s="5"/>
      <c r="D490" s="4" t="s">
        <v>250</v>
      </c>
      <c r="E490" s="12" t="s">
        <v>436</v>
      </c>
      <c r="F490" s="101">
        <v>0</v>
      </c>
      <c r="G490" s="101">
        <v>0</v>
      </c>
      <c r="H490" s="101">
        <v>0</v>
      </c>
      <c r="I490" s="567"/>
      <c r="J490" s="568"/>
      <c r="K490" s="283"/>
    </row>
    <row r="491" spans="1:11" ht="36">
      <c r="A491" s="11" t="s">
        <v>1045</v>
      </c>
      <c r="B491" s="544" t="s">
        <v>428</v>
      </c>
      <c r="C491" s="5"/>
      <c r="D491" s="4" t="s">
        <v>250</v>
      </c>
      <c r="E491" s="12" t="s">
        <v>436</v>
      </c>
      <c r="F491" s="101">
        <v>0</v>
      </c>
      <c r="G491" s="101">
        <v>0</v>
      </c>
      <c r="H491" s="101">
        <v>0</v>
      </c>
      <c r="I491" s="567"/>
      <c r="J491" s="568"/>
      <c r="K491" s="283"/>
    </row>
    <row r="492" spans="1:11" ht="36">
      <c r="A492" s="11" t="s">
        <v>1046</v>
      </c>
      <c r="B492" s="544" t="s">
        <v>429</v>
      </c>
      <c r="C492" s="5"/>
      <c r="D492" s="4" t="s">
        <v>250</v>
      </c>
      <c r="E492" s="12" t="s">
        <v>436</v>
      </c>
      <c r="F492" s="101">
        <v>0</v>
      </c>
      <c r="G492" s="101">
        <v>0</v>
      </c>
      <c r="H492" s="101">
        <v>0</v>
      </c>
      <c r="I492" s="567"/>
      <c r="J492" s="568"/>
      <c r="K492" s="283"/>
    </row>
    <row r="493" spans="1:11" ht="36">
      <c r="A493" s="97" t="s">
        <v>1047</v>
      </c>
      <c r="B493" s="544" t="s">
        <v>430</v>
      </c>
      <c r="C493" s="5"/>
      <c r="D493" s="4" t="s">
        <v>250</v>
      </c>
      <c r="E493" s="12" t="s">
        <v>436</v>
      </c>
      <c r="F493" s="101">
        <v>0</v>
      </c>
      <c r="G493" s="101">
        <v>0</v>
      </c>
      <c r="H493" s="101">
        <v>0</v>
      </c>
      <c r="I493" s="567"/>
      <c r="J493" s="568"/>
      <c r="K493" s="283"/>
    </row>
    <row r="494" spans="1:11" ht="36">
      <c r="A494" s="97" t="s">
        <v>1048</v>
      </c>
      <c r="B494" s="544" t="s">
        <v>431</v>
      </c>
      <c r="C494" s="5"/>
      <c r="D494" s="4" t="s">
        <v>250</v>
      </c>
      <c r="E494" s="12" t="s">
        <v>436</v>
      </c>
      <c r="F494" s="101">
        <v>0</v>
      </c>
      <c r="G494" s="101">
        <v>0</v>
      </c>
      <c r="H494" s="101">
        <v>0</v>
      </c>
      <c r="I494" s="567"/>
      <c r="J494" s="568"/>
      <c r="K494" s="283"/>
    </row>
    <row r="495" spans="1:11" ht="24">
      <c r="A495" s="97" t="s">
        <v>1049</v>
      </c>
      <c r="B495" s="544" t="s">
        <v>432</v>
      </c>
      <c r="C495" s="5"/>
      <c r="D495" s="4" t="s">
        <v>250</v>
      </c>
      <c r="E495" s="12" t="s">
        <v>436</v>
      </c>
      <c r="F495" s="101">
        <v>0</v>
      </c>
      <c r="G495" s="101">
        <v>0</v>
      </c>
      <c r="H495" s="101">
        <v>0</v>
      </c>
      <c r="I495" s="567"/>
      <c r="J495" s="568"/>
      <c r="K495" s="283"/>
    </row>
    <row r="496" spans="1:11" ht="36">
      <c r="A496" s="97" t="s">
        <v>1050</v>
      </c>
      <c r="B496" s="544" t="s">
        <v>433</v>
      </c>
      <c r="C496" s="5"/>
      <c r="D496" s="4" t="s">
        <v>250</v>
      </c>
      <c r="E496" s="12" t="s">
        <v>436</v>
      </c>
      <c r="F496" s="101">
        <v>0</v>
      </c>
      <c r="G496" s="101">
        <v>0</v>
      </c>
      <c r="H496" s="101">
        <v>0</v>
      </c>
      <c r="I496" s="567"/>
      <c r="J496" s="568"/>
      <c r="K496" s="283"/>
    </row>
    <row r="497" spans="1:11" ht="36">
      <c r="A497" s="97" t="s">
        <v>1051</v>
      </c>
      <c r="B497" s="544" t="s">
        <v>434</v>
      </c>
      <c r="C497" s="5"/>
      <c r="D497" s="4" t="s">
        <v>250</v>
      </c>
      <c r="E497" s="12" t="s">
        <v>436</v>
      </c>
      <c r="F497" s="101">
        <v>0</v>
      </c>
      <c r="G497" s="101">
        <v>0</v>
      </c>
      <c r="H497" s="101">
        <v>0</v>
      </c>
      <c r="I497" s="567"/>
      <c r="J497" s="568"/>
      <c r="K497" s="283"/>
    </row>
    <row r="498" spans="1:11">
      <c r="A498" s="7"/>
      <c r="B498" s="551"/>
      <c r="C498" s="14" t="s">
        <v>440</v>
      </c>
      <c r="D498" s="15" t="s">
        <v>35</v>
      </c>
      <c r="E498" s="7"/>
      <c r="F498" s="92"/>
      <c r="G498" s="92"/>
      <c r="H498" s="92"/>
      <c r="I498" s="98"/>
      <c r="J498" s="99"/>
      <c r="K498" s="284"/>
    </row>
    <row r="499" spans="1:11" ht="36">
      <c r="A499" s="67" t="s">
        <v>419</v>
      </c>
      <c r="B499" s="544"/>
      <c r="C499" s="80" t="s">
        <v>4</v>
      </c>
      <c r="D499" s="121"/>
      <c r="E499" s="11"/>
      <c r="F499" s="122"/>
      <c r="G499" s="122"/>
      <c r="H499" s="122"/>
      <c r="I499" s="579"/>
      <c r="J499" s="580"/>
      <c r="K499" s="282" t="s">
        <v>1083</v>
      </c>
    </row>
    <row r="500" spans="1:11" ht="36">
      <c r="A500" s="551" t="s">
        <v>413</v>
      </c>
      <c r="B500" s="551" t="s">
        <v>420</v>
      </c>
      <c r="C500" s="14"/>
      <c r="D500" s="15"/>
      <c r="E500" s="15"/>
      <c r="F500" s="123">
        <f t="shared" ref="F500:H513" si="8">F14+F149</f>
        <v>99176.51</v>
      </c>
      <c r="G500" s="123">
        <f t="shared" si="8"/>
        <v>101942.51</v>
      </c>
      <c r="H500" s="123">
        <f t="shared" si="8"/>
        <v>101942.51</v>
      </c>
      <c r="I500" s="124"/>
      <c r="J500" s="125"/>
      <c r="K500" s="296"/>
    </row>
    <row r="501" spans="1:11" ht="36">
      <c r="A501" s="551" t="s">
        <v>405</v>
      </c>
      <c r="B501" s="551" t="s">
        <v>423</v>
      </c>
      <c r="C501" s="14"/>
      <c r="D501" s="15"/>
      <c r="E501" s="15"/>
      <c r="F501" s="123">
        <f t="shared" si="8"/>
        <v>86404.69</v>
      </c>
      <c r="G501" s="123">
        <f t="shared" si="8"/>
        <v>88789.69</v>
      </c>
      <c r="H501" s="123">
        <f t="shared" si="8"/>
        <v>88789.69</v>
      </c>
      <c r="I501" s="124"/>
      <c r="J501" s="125"/>
      <c r="K501" s="296"/>
    </row>
    <row r="502" spans="1:11" ht="48">
      <c r="A502" s="551" t="s">
        <v>885</v>
      </c>
      <c r="B502" s="551" t="s">
        <v>420</v>
      </c>
      <c r="C502" s="14"/>
      <c r="D502" s="15"/>
      <c r="E502" s="15"/>
      <c r="F502" s="123">
        <f t="shared" si="8"/>
        <v>104924.95</v>
      </c>
      <c r="G502" s="123">
        <f t="shared" si="8"/>
        <v>108059.95</v>
      </c>
      <c r="H502" s="123">
        <f t="shared" si="8"/>
        <v>108059.95</v>
      </c>
      <c r="I502" s="124"/>
      <c r="J502" s="125"/>
      <c r="K502" s="296"/>
    </row>
    <row r="503" spans="1:11" ht="48">
      <c r="A503" s="551" t="s">
        <v>406</v>
      </c>
      <c r="B503" s="551" t="s">
        <v>423</v>
      </c>
      <c r="C503" s="14"/>
      <c r="D503" s="15"/>
      <c r="E503" s="15"/>
      <c r="F503" s="123">
        <f t="shared" si="8"/>
        <v>86402.63</v>
      </c>
      <c r="G503" s="123">
        <f t="shared" si="8"/>
        <v>88787.63</v>
      </c>
      <c r="H503" s="123">
        <f t="shared" si="8"/>
        <v>88787.63</v>
      </c>
      <c r="I503" s="124"/>
      <c r="J503" s="125"/>
      <c r="K503" s="296"/>
    </row>
    <row r="504" spans="1:11" ht="48">
      <c r="A504" s="551" t="s">
        <v>407</v>
      </c>
      <c r="B504" s="551" t="s">
        <v>423</v>
      </c>
      <c r="C504" s="14"/>
      <c r="D504" s="15"/>
      <c r="E504" s="15"/>
      <c r="F504" s="123">
        <f t="shared" si="8"/>
        <v>86406.02</v>
      </c>
      <c r="G504" s="123">
        <f t="shared" si="8"/>
        <v>88791.02</v>
      </c>
      <c r="H504" s="123">
        <f t="shared" si="8"/>
        <v>88791.02</v>
      </c>
      <c r="I504" s="124"/>
      <c r="J504" s="125"/>
      <c r="K504" s="296"/>
    </row>
    <row r="505" spans="1:11" ht="48">
      <c r="A505" s="86" t="s">
        <v>408</v>
      </c>
      <c r="B505" s="551" t="s">
        <v>422</v>
      </c>
      <c r="C505" s="14"/>
      <c r="D505" s="15"/>
      <c r="E505" s="15"/>
      <c r="F505" s="123">
        <f t="shared" si="8"/>
        <v>121726</v>
      </c>
      <c r="G505" s="123">
        <f t="shared" si="8"/>
        <v>125919</v>
      </c>
      <c r="H505" s="123">
        <f t="shared" si="8"/>
        <v>125919</v>
      </c>
      <c r="I505" s="124"/>
      <c r="J505" s="125"/>
      <c r="K505" s="296"/>
    </row>
    <row r="506" spans="1:11" ht="96">
      <c r="A506" s="126" t="s">
        <v>409</v>
      </c>
      <c r="B506" s="551" t="s">
        <v>422</v>
      </c>
      <c r="C506" s="14"/>
      <c r="D506" s="15"/>
      <c r="E506" s="15"/>
      <c r="F506" s="123">
        <f t="shared" si="8"/>
        <v>186999.71</v>
      </c>
      <c r="G506" s="123">
        <f t="shared" si="8"/>
        <v>192832.71</v>
      </c>
      <c r="H506" s="123">
        <f t="shared" si="8"/>
        <v>192832.71</v>
      </c>
      <c r="I506" s="124"/>
      <c r="J506" s="125"/>
      <c r="K506" s="296"/>
    </row>
    <row r="507" spans="1:11" ht="96">
      <c r="A507" s="126" t="s">
        <v>414</v>
      </c>
      <c r="B507" s="551" t="s">
        <v>421</v>
      </c>
      <c r="C507" s="14"/>
      <c r="D507" s="15"/>
      <c r="E507" s="15"/>
      <c r="F507" s="123">
        <f t="shared" si="8"/>
        <v>357317.66</v>
      </c>
      <c r="G507" s="123">
        <f t="shared" si="8"/>
        <v>369425.66</v>
      </c>
      <c r="H507" s="123">
        <f t="shared" si="8"/>
        <v>369425.66</v>
      </c>
      <c r="I507" s="124"/>
      <c r="J507" s="125"/>
      <c r="K507" s="296"/>
    </row>
    <row r="508" spans="1:11" ht="96">
      <c r="A508" s="126" t="s">
        <v>410</v>
      </c>
      <c r="B508" s="551" t="s">
        <v>422</v>
      </c>
      <c r="C508" s="14"/>
      <c r="D508" s="15"/>
      <c r="E508" s="15"/>
      <c r="F508" s="123">
        <f t="shared" si="8"/>
        <v>307873.7</v>
      </c>
      <c r="G508" s="123">
        <f t="shared" si="8"/>
        <v>318332.7</v>
      </c>
      <c r="H508" s="123">
        <f t="shared" si="8"/>
        <v>318332.7</v>
      </c>
      <c r="I508" s="124"/>
      <c r="J508" s="125"/>
      <c r="K508" s="296"/>
    </row>
    <row r="509" spans="1:11" ht="24">
      <c r="A509" s="86" t="s">
        <v>415</v>
      </c>
      <c r="B509" s="551" t="s">
        <v>420</v>
      </c>
      <c r="C509" s="14"/>
      <c r="D509" s="15"/>
      <c r="E509" s="15"/>
      <c r="F509" s="123">
        <f t="shared" si="8"/>
        <v>109344</v>
      </c>
      <c r="G509" s="123">
        <f t="shared" si="8"/>
        <v>112837</v>
      </c>
      <c r="H509" s="123">
        <f t="shared" si="8"/>
        <v>112837</v>
      </c>
      <c r="I509" s="124"/>
      <c r="J509" s="125"/>
      <c r="K509" s="296"/>
    </row>
    <row r="510" spans="1:11" ht="24">
      <c r="A510" s="551" t="s">
        <v>411</v>
      </c>
      <c r="B510" s="551" t="s">
        <v>423</v>
      </c>
      <c r="C510" s="14"/>
      <c r="D510" s="15"/>
      <c r="E510" s="15"/>
      <c r="F510" s="123">
        <f t="shared" si="8"/>
        <v>101884.73</v>
      </c>
      <c r="G510" s="123">
        <f t="shared" si="8"/>
        <v>104902.73</v>
      </c>
      <c r="H510" s="123">
        <f t="shared" si="8"/>
        <v>104902.73</v>
      </c>
      <c r="I510" s="124"/>
      <c r="J510" s="125"/>
      <c r="K510" s="296"/>
    </row>
    <row r="511" spans="1:11" ht="24">
      <c r="A511" s="86" t="s">
        <v>416</v>
      </c>
      <c r="B511" s="551" t="s">
        <v>420</v>
      </c>
      <c r="C511" s="14"/>
      <c r="D511" s="15"/>
      <c r="E511" s="15"/>
      <c r="F511" s="123">
        <f t="shared" si="8"/>
        <v>119073</v>
      </c>
      <c r="G511" s="123">
        <f t="shared" si="8"/>
        <v>122522</v>
      </c>
      <c r="H511" s="123">
        <f t="shared" si="8"/>
        <v>122522</v>
      </c>
      <c r="I511" s="124"/>
      <c r="J511" s="125"/>
      <c r="K511" s="296"/>
    </row>
    <row r="512" spans="1:11" ht="24">
      <c r="A512" s="551" t="s">
        <v>412</v>
      </c>
      <c r="B512" s="551" t="s">
        <v>423</v>
      </c>
      <c r="C512" s="14"/>
      <c r="D512" s="15"/>
      <c r="E512" s="15"/>
      <c r="F512" s="123">
        <f t="shared" si="8"/>
        <v>106994.94</v>
      </c>
      <c r="G512" s="123">
        <f t="shared" si="8"/>
        <v>109911.94</v>
      </c>
      <c r="H512" s="123">
        <f t="shared" si="8"/>
        <v>109911.94</v>
      </c>
      <c r="I512" s="124"/>
      <c r="J512" s="125"/>
      <c r="K512" s="296"/>
    </row>
    <row r="513" spans="1:1271">
      <c r="A513" s="553"/>
      <c r="B513" s="551"/>
      <c r="C513" s="14"/>
      <c r="D513" s="15"/>
      <c r="E513" s="15"/>
      <c r="F513" s="123">
        <f t="shared" si="8"/>
        <v>0</v>
      </c>
      <c r="G513" s="123">
        <f t="shared" si="8"/>
        <v>0</v>
      </c>
      <c r="H513" s="123">
        <f t="shared" si="8"/>
        <v>0</v>
      </c>
      <c r="I513" s="124"/>
      <c r="J513" s="125"/>
      <c r="K513" s="296"/>
    </row>
    <row r="514" spans="1:1271">
      <c r="A514" s="67" t="s">
        <v>424</v>
      </c>
      <c r="B514" s="544"/>
      <c r="C514" s="80" t="s">
        <v>5</v>
      </c>
      <c r="D514" s="121"/>
      <c r="E514" s="11"/>
      <c r="F514" s="122"/>
      <c r="G514" s="122"/>
      <c r="H514" s="122"/>
      <c r="I514" s="579"/>
      <c r="J514" s="580"/>
      <c r="K514" s="284" t="s">
        <v>1054</v>
      </c>
    </row>
    <row r="515" spans="1:1271" ht="24">
      <c r="A515" s="7" t="s">
        <v>1040</v>
      </c>
      <c r="B515" s="551" t="s">
        <v>425</v>
      </c>
      <c r="C515" s="14"/>
      <c r="D515" s="15"/>
      <c r="E515" s="15"/>
      <c r="F515" s="123">
        <f t="shared" ref="F515:H524" si="9">F29+F164</f>
        <v>17853.66</v>
      </c>
      <c r="G515" s="123">
        <f t="shared" si="9"/>
        <v>17853.66</v>
      </c>
      <c r="H515" s="123">
        <f t="shared" si="9"/>
        <v>17853.66</v>
      </c>
      <c r="I515" s="124"/>
      <c r="J515" s="125"/>
      <c r="K515" s="296"/>
    </row>
    <row r="516" spans="1:1271" ht="36">
      <c r="A516" s="7" t="s">
        <v>1041</v>
      </c>
      <c r="B516" s="551" t="s">
        <v>426</v>
      </c>
      <c r="C516" s="14"/>
      <c r="D516" s="15"/>
      <c r="E516" s="15"/>
      <c r="F516" s="123">
        <f t="shared" si="9"/>
        <v>17853.66</v>
      </c>
      <c r="G516" s="123">
        <f t="shared" si="9"/>
        <v>17853.66</v>
      </c>
      <c r="H516" s="123">
        <f t="shared" si="9"/>
        <v>17853.66</v>
      </c>
      <c r="I516" s="124"/>
      <c r="J516" s="125"/>
      <c r="K516" s="296"/>
    </row>
    <row r="517" spans="1:1271" ht="24">
      <c r="A517" s="7" t="s">
        <v>1042</v>
      </c>
      <c r="B517" s="551" t="s">
        <v>427</v>
      </c>
      <c r="C517" s="14"/>
      <c r="D517" s="15"/>
      <c r="E517" s="15"/>
      <c r="F517" s="123">
        <f t="shared" si="9"/>
        <v>17853.66</v>
      </c>
      <c r="G517" s="123">
        <f t="shared" si="9"/>
        <v>17853.66</v>
      </c>
      <c r="H517" s="123">
        <f t="shared" si="9"/>
        <v>17853.66</v>
      </c>
      <c r="I517" s="124"/>
      <c r="J517" s="125"/>
      <c r="K517" s="296"/>
    </row>
    <row r="518" spans="1:1271" ht="36">
      <c r="A518" s="7" t="s">
        <v>1045</v>
      </c>
      <c r="B518" s="551" t="s">
        <v>428</v>
      </c>
      <c r="C518" s="14"/>
      <c r="D518" s="15"/>
      <c r="E518" s="15"/>
      <c r="F518" s="123">
        <f t="shared" si="9"/>
        <v>10890.73</v>
      </c>
      <c r="G518" s="123">
        <f t="shared" si="9"/>
        <v>10890.73</v>
      </c>
      <c r="H518" s="123">
        <f t="shared" si="9"/>
        <v>10890.73</v>
      </c>
      <c r="I518" s="124"/>
      <c r="J518" s="125"/>
      <c r="K518" s="296"/>
    </row>
    <row r="519" spans="1:1271" ht="36">
      <c r="A519" s="7" t="s">
        <v>1046</v>
      </c>
      <c r="B519" s="551" t="s">
        <v>429</v>
      </c>
      <c r="C519" s="14"/>
      <c r="D519" s="15"/>
      <c r="E519" s="15"/>
      <c r="F519" s="123">
        <f t="shared" si="9"/>
        <v>3927.8</v>
      </c>
      <c r="G519" s="123">
        <f t="shared" si="9"/>
        <v>3927.8</v>
      </c>
      <c r="H519" s="123">
        <f t="shared" si="9"/>
        <v>3927.8</v>
      </c>
      <c r="I519" s="124"/>
      <c r="J519" s="125"/>
      <c r="K519" s="296"/>
    </row>
    <row r="520" spans="1:1271" ht="36">
      <c r="A520" s="126" t="s">
        <v>1047</v>
      </c>
      <c r="B520" s="551" t="s">
        <v>430</v>
      </c>
      <c r="C520" s="14"/>
      <c r="D520" s="15"/>
      <c r="E520" s="15"/>
      <c r="F520" s="123">
        <f t="shared" si="9"/>
        <v>21370.45</v>
      </c>
      <c r="G520" s="123">
        <f t="shared" si="9"/>
        <v>21370.45</v>
      </c>
      <c r="H520" s="123">
        <f t="shared" si="9"/>
        <v>21370.45</v>
      </c>
      <c r="I520" s="124"/>
      <c r="J520" s="125"/>
      <c r="K520" s="296"/>
    </row>
    <row r="521" spans="1:1271" ht="36">
      <c r="A521" s="126" t="s">
        <v>1048</v>
      </c>
      <c r="B521" s="551" t="s">
        <v>431</v>
      </c>
      <c r="C521" s="14"/>
      <c r="D521" s="15"/>
      <c r="E521" s="15"/>
      <c r="F521" s="123">
        <f t="shared" si="9"/>
        <v>21370.45</v>
      </c>
      <c r="G521" s="123">
        <f t="shared" si="9"/>
        <v>21370.45</v>
      </c>
      <c r="H521" s="123">
        <f t="shared" si="9"/>
        <v>21370.45</v>
      </c>
      <c r="I521" s="124"/>
      <c r="J521" s="125"/>
      <c r="K521" s="296"/>
    </row>
    <row r="522" spans="1:1271" ht="24">
      <c r="A522" s="126" t="s">
        <v>1049</v>
      </c>
      <c r="B522" s="551" t="s">
        <v>432</v>
      </c>
      <c r="C522" s="14"/>
      <c r="D522" s="15"/>
      <c r="E522" s="15"/>
      <c r="F522" s="123">
        <f t="shared" si="9"/>
        <v>21370.45</v>
      </c>
      <c r="G522" s="123">
        <f t="shared" si="9"/>
        <v>21370.45</v>
      </c>
      <c r="H522" s="123">
        <f t="shared" si="9"/>
        <v>21370.45</v>
      </c>
      <c r="I522" s="124"/>
      <c r="J522" s="125"/>
      <c r="K522" s="296"/>
    </row>
    <row r="523" spans="1:1271" ht="36">
      <c r="A523" s="126" t="s">
        <v>1050</v>
      </c>
      <c r="B523" s="551" t="s">
        <v>433</v>
      </c>
      <c r="C523" s="14"/>
      <c r="D523" s="15"/>
      <c r="E523" s="15"/>
      <c r="F523" s="123">
        <f t="shared" si="9"/>
        <v>14318.2</v>
      </c>
      <c r="G523" s="123">
        <f t="shared" si="9"/>
        <v>14318.2</v>
      </c>
      <c r="H523" s="123">
        <f t="shared" si="9"/>
        <v>14318.2</v>
      </c>
      <c r="I523" s="124"/>
      <c r="J523" s="125"/>
      <c r="K523" s="296"/>
    </row>
    <row r="524" spans="1:1271" ht="36">
      <c r="A524" s="126" t="s">
        <v>1051</v>
      </c>
      <c r="B524" s="551" t="s">
        <v>434</v>
      </c>
      <c r="C524" s="14"/>
      <c r="D524" s="15"/>
      <c r="E524" s="15"/>
      <c r="F524" s="123">
        <f t="shared" si="9"/>
        <v>7265.95</v>
      </c>
      <c r="G524" s="123">
        <f t="shared" si="9"/>
        <v>7265.95</v>
      </c>
      <c r="H524" s="123">
        <f t="shared" si="9"/>
        <v>7265.95</v>
      </c>
      <c r="I524" s="124"/>
      <c r="J524" s="125"/>
      <c r="K524" s="296"/>
    </row>
    <row r="525" spans="1:1271">
      <c r="I525" s="1"/>
      <c r="J525" s="82"/>
      <c r="K525" s="82"/>
    </row>
    <row r="526" spans="1:1271">
      <c r="A526" s="280" t="s">
        <v>705</v>
      </c>
      <c r="B526" s="776"/>
      <c r="C526" s="280"/>
      <c r="D526" s="280"/>
      <c r="E526" s="280"/>
      <c r="F526" s="280"/>
      <c r="G526" s="280"/>
      <c r="H526" s="280"/>
      <c r="I526" s="280"/>
      <c r="J526" s="280"/>
      <c r="K526" s="285"/>
    </row>
    <row r="527" spans="1:1271" ht="15" customHeight="1">
      <c r="A527" s="808" t="s">
        <v>0</v>
      </c>
      <c r="B527" s="809" t="s">
        <v>1</v>
      </c>
      <c r="C527" s="810"/>
      <c r="D527" s="791"/>
      <c r="E527" s="792"/>
      <c r="F527" s="811" t="s">
        <v>1085</v>
      </c>
      <c r="G527" s="812"/>
      <c r="H527" s="812"/>
      <c r="I527" s="812"/>
      <c r="J527" s="812"/>
      <c r="K527" s="813"/>
      <c r="L527" s="830" t="s">
        <v>709</v>
      </c>
      <c r="M527" s="831"/>
      <c r="N527" s="831"/>
      <c r="O527" s="831"/>
      <c r="P527" s="831"/>
      <c r="Q527" s="831"/>
      <c r="R527" s="831"/>
      <c r="S527" s="831"/>
      <c r="T527" s="831"/>
      <c r="U527" s="831"/>
      <c r="V527" s="831"/>
      <c r="W527" s="831"/>
      <c r="X527" s="831"/>
      <c r="Y527" s="831"/>
      <c r="Z527" s="831"/>
      <c r="AA527" s="831"/>
      <c r="AB527" s="831"/>
      <c r="AC527" s="831"/>
      <c r="AD527" s="831"/>
      <c r="AE527" s="831"/>
      <c r="AF527" s="832"/>
      <c r="AG527" s="819" t="s">
        <v>710</v>
      </c>
      <c r="AH527" s="820"/>
      <c r="AI527" s="820"/>
      <c r="AJ527" s="820"/>
      <c r="AK527" s="820"/>
      <c r="AL527" s="820"/>
      <c r="AM527" s="820"/>
      <c r="AN527" s="820"/>
      <c r="AO527" s="820"/>
      <c r="AP527" s="820"/>
      <c r="AQ527" s="820"/>
      <c r="AR527" s="820"/>
      <c r="AS527" s="820"/>
      <c r="AT527" s="820"/>
      <c r="AU527" s="820"/>
      <c r="AV527" s="820"/>
      <c r="AW527" s="820"/>
      <c r="AX527" s="820"/>
      <c r="AY527" s="820"/>
      <c r="AZ527" s="820"/>
      <c r="BA527" s="821"/>
      <c r="BB527" s="830" t="s">
        <v>711</v>
      </c>
      <c r="BC527" s="831"/>
      <c r="BD527" s="831"/>
      <c r="BE527" s="831"/>
      <c r="BF527" s="831"/>
      <c r="BG527" s="831"/>
      <c r="BH527" s="831"/>
      <c r="BI527" s="831"/>
      <c r="BJ527" s="831"/>
      <c r="BK527" s="831"/>
      <c r="BL527" s="831"/>
      <c r="BM527" s="831"/>
      <c r="BN527" s="831"/>
      <c r="BO527" s="831"/>
      <c r="BP527" s="831"/>
      <c r="BQ527" s="831"/>
      <c r="BR527" s="831"/>
      <c r="BS527" s="831"/>
      <c r="BT527" s="831"/>
      <c r="BU527" s="831"/>
      <c r="BV527" s="832"/>
      <c r="BW527" s="819" t="s">
        <v>712</v>
      </c>
      <c r="BX527" s="820"/>
      <c r="BY527" s="820"/>
      <c r="BZ527" s="820"/>
      <c r="CA527" s="820"/>
      <c r="CB527" s="820"/>
      <c r="CC527" s="820"/>
      <c r="CD527" s="820"/>
      <c r="CE527" s="820"/>
      <c r="CF527" s="820"/>
      <c r="CG527" s="820"/>
      <c r="CH527" s="820"/>
      <c r="CI527" s="820"/>
      <c r="CJ527" s="820"/>
      <c r="CK527" s="820"/>
      <c r="CL527" s="820"/>
      <c r="CM527" s="820"/>
      <c r="CN527" s="820"/>
      <c r="CO527" s="820"/>
      <c r="CP527" s="820"/>
      <c r="CQ527" s="821"/>
      <c r="CR527" s="830" t="s">
        <v>713</v>
      </c>
      <c r="CS527" s="831"/>
      <c r="CT527" s="831"/>
      <c r="CU527" s="831"/>
      <c r="CV527" s="831"/>
      <c r="CW527" s="831"/>
      <c r="CX527" s="831"/>
      <c r="CY527" s="831"/>
      <c r="CZ527" s="831"/>
      <c r="DA527" s="831"/>
      <c r="DB527" s="831"/>
      <c r="DC527" s="831"/>
      <c r="DD527" s="831"/>
      <c r="DE527" s="831"/>
      <c r="DF527" s="831"/>
      <c r="DG527" s="831"/>
      <c r="DH527" s="831"/>
      <c r="DI527" s="831"/>
      <c r="DJ527" s="831"/>
      <c r="DK527" s="831"/>
      <c r="DL527" s="832"/>
      <c r="DM527" s="819" t="s">
        <v>714</v>
      </c>
      <c r="DN527" s="820"/>
      <c r="DO527" s="820"/>
      <c r="DP527" s="820"/>
      <c r="DQ527" s="820"/>
      <c r="DR527" s="820"/>
      <c r="DS527" s="820"/>
      <c r="DT527" s="820"/>
      <c r="DU527" s="820"/>
      <c r="DV527" s="820"/>
      <c r="DW527" s="820"/>
      <c r="DX527" s="820"/>
      <c r="DY527" s="820"/>
      <c r="DZ527" s="820"/>
      <c r="EA527" s="820"/>
      <c r="EB527" s="820"/>
      <c r="EC527" s="820"/>
      <c r="ED527" s="820"/>
      <c r="EE527" s="820"/>
      <c r="EF527" s="820"/>
      <c r="EG527" s="821"/>
      <c r="EH527" s="830" t="s">
        <v>715</v>
      </c>
      <c r="EI527" s="831"/>
      <c r="EJ527" s="831"/>
      <c r="EK527" s="831"/>
      <c r="EL527" s="831"/>
      <c r="EM527" s="831"/>
      <c r="EN527" s="831"/>
      <c r="EO527" s="831"/>
      <c r="EP527" s="831"/>
      <c r="EQ527" s="831"/>
      <c r="ER527" s="831"/>
      <c r="ES527" s="831"/>
      <c r="ET527" s="831"/>
      <c r="EU527" s="831"/>
      <c r="EV527" s="831"/>
      <c r="EW527" s="831"/>
      <c r="EX527" s="831"/>
      <c r="EY527" s="831"/>
      <c r="EZ527" s="831"/>
      <c r="FA527" s="831"/>
      <c r="FB527" s="832"/>
      <c r="FC527" s="819" t="s">
        <v>716</v>
      </c>
      <c r="FD527" s="820"/>
      <c r="FE527" s="820"/>
      <c r="FF527" s="820"/>
      <c r="FG527" s="820"/>
      <c r="FH527" s="820"/>
      <c r="FI527" s="820"/>
      <c r="FJ527" s="820"/>
      <c r="FK527" s="820"/>
      <c r="FL527" s="820"/>
      <c r="FM527" s="820"/>
      <c r="FN527" s="820"/>
      <c r="FO527" s="820"/>
      <c r="FP527" s="820"/>
      <c r="FQ527" s="820"/>
      <c r="FR527" s="820"/>
      <c r="FS527" s="820"/>
      <c r="FT527" s="820"/>
      <c r="FU527" s="820"/>
      <c r="FV527" s="820"/>
      <c r="FW527" s="821"/>
      <c r="FX527" s="830" t="s">
        <v>717</v>
      </c>
      <c r="FY527" s="831"/>
      <c r="FZ527" s="831"/>
      <c r="GA527" s="831"/>
      <c r="GB527" s="831"/>
      <c r="GC527" s="831"/>
      <c r="GD527" s="831"/>
      <c r="GE527" s="831"/>
      <c r="GF527" s="831"/>
      <c r="GG527" s="831"/>
      <c r="GH527" s="831"/>
      <c r="GI527" s="831"/>
      <c r="GJ527" s="831"/>
      <c r="GK527" s="831"/>
      <c r="GL527" s="831"/>
      <c r="GM527" s="831"/>
      <c r="GN527" s="831"/>
      <c r="GO527" s="831"/>
      <c r="GP527" s="831"/>
      <c r="GQ527" s="831"/>
      <c r="GR527" s="832"/>
      <c r="GS527" s="819" t="s">
        <v>718</v>
      </c>
      <c r="GT527" s="820"/>
      <c r="GU527" s="820"/>
      <c r="GV527" s="820"/>
      <c r="GW527" s="820"/>
      <c r="GX527" s="820"/>
      <c r="GY527" s="820"/>
      <c r="GZ527" s="820"/>
      <c r="HA527" s="820"/>
      <c r="HB527" s="820"/>
      <c r="HC527" s="820"/>
      <c r="HD527" s="820"/>
      <c r="HE527" s="820"/>
      <c r="HF527" s="820"/>
      <c r="HG527" s="820"/>
      <c r="HH527" s="820"/>
      <c r="HI527" s="820"/>
      <c r="HJ527" s="820"/>
      <c r="HK527" s="820"/>
      <c r="HL527" s="820"/>
      <c r="HM527" s="821"/>
      <c r="HN527" s="830" t="s">
        <v>719</v>
      </c>
      <c r="HO527" s="831"/>
      <c r="HP527" s="831"/>
      <c r="HQ527" s="831"/>
      <c r="HR527" s="831"/>
      <c r="HS527" s="831"/>
      <c r="HT527" s="831"/>
      <c r="HU527" s="831"/>
      <c r="HV527" s="831"/>
      <c r="HW527" s="831"/>
      <c r="HX527" s="831"/>
      <c r="HY527" s="831"/>
      <c r="HZ527" s="831"/>
      <c r="IA527" s="831"/>
      <c r="IB527" s="831"/>
      <c r="IC527" s="831"/>
      <c r="ID527" s="831"/>
      <c r="IE527" s="831"/>
      <c r="IF527" s="831"/>
      <c r="IG527" s="831"/>
      <c r="IH527" s="832"/>
      <c r="II527" s="819" t="s">
        <v>720</v>
      </c>
      <c r="IJ527" s="820"/>
      <c r="IK527" s="820"/>
      <c r="IL527" s="820"/>
      <c r="IM527" s="820"/>
      <c r="IN527" s="820"/>
      <c r="IO527" s="820"/>
      <c r="IP527" s="820"/>
      <c r="IQ527" s="820"/>
      <c r="IR527" s="820"/>
      <c r="IS527" s="820"/>
      <c r="IT527" s="820"/>
      <c r="IU527" s="820"/>
      <c r="IV527" s="820"/>
      <c r="IW527" s="820"/>
      <c r="IX527" s="820"/>
      <c r="IY527" s="820"/>
      <c r="IZ527" s="820"/>
      <c r="JA527" s="820"/>
      <c r="JB527" s="820"/>
      <c r="JC527" s="821"/>
      <c r="JD527" s="830" t="s">
        <v>958</v>
      </c>
      <c r="JE527" s="831"/>
      <c r="JF527" s="831"/>
      <c r="JG527" s="831"/>
      <c r="JH527" s="831"/>
      <c r="JI527" s="831"/>
      <c r="JJ527" s="831"/>
      <c r="JK527" s="831"/>
      <c r="JL527" s="831"/>
      <c r="JM527" s="831"/>
      <c r="JN527" s="831"/>
      <c r="JO527" s="831"/>
      <c r="JP527" s="831"/>
      <c r="JQ527" s="831"/>
      <c r="JR527" s="831"/>
      <c r="JS527" s="831"/>
      <c r="JT527" s="831"/>
      <c r="JU527" s="831"/>
      <c r="JV527" s="831"/>
      <c r="JW527" s="831"/>
      <c r="JX527" s="832"/>
      <c r="JY527" s="819" t="s">
        <v>721</v>
      </c>
      <c r="JZ527" s="820"/>
      <c r="KA527" s="820"/>
      <c r="KB527" s="820"/>
      <c r="KC527" s="820"/>
      <c r="KD527" s="820"/>
      <c r="KE527" s="820"/>
      <c r="KF527" s="820"/>
      <c r="KG527" s="820"/>
      <c r="KH527" s="820"/>
      <c r="KI527" s="820"/>
      <c r="KJ527" s="820"/>
      <c r="KK527" s="820"/>
      <c r="KL527" s="820"/>
      <c r="KM527" s="820"/>
      <c r="KN527" s="820"/>
      <c r="KO527" s="820"/>
      <c r="KP527" s="820"/>
      <c r="KQ527" s="820"/>
      <c r="KR527" s="820"/>
      <c r="KS527" s="821"/>
      <c r="KT527" s="830" t="s">
        <v>722</v>
      </c>
      <c r="KU527" s="831"/>
      <c r="KV527" s="831"/>
      <c r="KW527" s="831"/>
      <c r="KX527" s="831"/>
      <c r="KY527" s="831"/>
      <c r="KZ527" s="831"/>
      <c r="LA527" s="831"/>
      <c r="LB527" s="831"/>
      <c r="LC527" s="831"/>
      <c r="LD527" s="831"/>
      <c r="LE527" s="831"/>
      <c r="LF527" s="831"/>
      <c r="LG527" s="831"/>
      <c r="LH527" s="831"/>
      <c r="LI527" s="831"/>
      <c r="LJ527" s="831"/>
      <c r="LK527" s="831"/>
      <c r="LL527" s="831"/>
      <c r="LM527" s="831"/>
      <c r="LN527" s="832"/>
      <c r="LO527" s="819" t="s">
        <v>959</v>
      </c>
      <c r="LP527" s="820"/>
      <c r="LQ527" s="820"/>
      <c r="LR527" s="820"/>
      <c r="LS527" s="820"/>
      <c r="LT527" s="820"/>
      <c r="LU527" s="820"/>
      <c r="LV527" s="820"/>
      <c r="LW527" s="820"/>
      <c r="LX527" s="820"/>
      <c r="LY527" s="820"/>
      <c r="LZ527" s="820"/>
      <c r="MA527" s="820"/>
      <c r="MB527" s="820"/>
      <c r="MC527" s="820"/>
      <c r="MD527" s="820"/>
      <c r="ME527" s="820"/>
      <c r="MF527" s="820"/>
      <c r="MG527" s="820"/>
      <c r="MH527" s="820"/>
      <c r="MI527" s="821"/>
      <c r="MJ527" s="830" t="s">
        <v>723</v>
      </c>
      <c r="MK527" s="831"/>
      <c r="ML527" s="831"/>
      <c r="MM527" s="831"/>
      <c r="MN527" s="831"/>
      <c r="MO527" s="831"/>
      <c r="MP527" s="831"/>
      <c r="MQ527" s="831"/>
      <c r="MR527" s="831"/>
      <c r="MS527" s="831"/>
      <c r="MT527" s="831"/>
      <c r="MU527" s="831"/>
      <c r="MV527" s="831"/>
      <c r="MW527" s="831"/>
      <c r="MX527" s="831"/>
      <c r="MY527" s="831"/>
      <c r="MZ527" s="831"/>
      <c r="NA527" s="831"/>
      <c r="NB527" s="831"/>
      <c r="NC527" s="831"/>
      <c r="ND527" s="832"/>
      <c r="NE527" s="819" t="s">
        <v>724</v>
      </c>
      <c r="NF527" s="820"/>
      <c r="NG527" s="820"/>
      <c r="NH527" s="820"/>
      <c r="NI527" s="820"/>
      <c r="NJ527" s="820"/>
      <c r="NK527" s="820"/>
      <c r="NL527" s="820"/>
      <c r="NM527" s="820"/>
      <c r="NN527" s="820"/>
      <c r="NO527" s="820"/>
      <c r="NP527" s="820"/>
      <c r="NQ527" s="820"/>
      <c r="NR527" s="820"/>
      <c r="NS527" s="820"/>
      <c r="NT527" s="820"/>
      <c r="NU527" s="820"/>
      <c r="NV527" s="820"/>
      <c r="NW527" s="820"/>
      <c r="NX527" s="820"/>
      <c r="NY527" s="821"/>
      <c r="NZ527" s="830" t="s">
        <v>725</v>
      </c>
      <c r="OA527" s="831"/>
      <c r="OB527" s="831"/>
      <c r="OC527" s="831"/>
      <c r="OD527" s="831"/>
      <c r="OE527" s="831"/>
      <c r="OF527" s="831"/>
      <c r="OG527" s="831"/>
      <c r="OH527" s="831"/>
      <c r="OI527" s="831"/>
      <c r="OJ527" s="831"/>
      <c r="OK527" s="831"/>
      <c r="OL527" s="831"/>
      <c r="OM527" s="831"/>
      <c r="ON527" s="831"/>
      <c r="OO527" s="831"/>
      <c r="OP527" s="831"/>
      <c r="OQ527" s="831"/>
      <c r="OR527" s="831"/>
      <c r="OS527" s="831"/>
      <c r="OT527" s="832"/>
      <c r="OU527" s="819" t="s">
        <v>726</v>
      </c>
      <c r="OV527" s="820"/>
      <c r="OW527" s="820"/>
      <c r="OX527" s="820"/>
      <c r="OY527" s="820"/>
      <c r="OZ527" s="820"/>
      <c r="PA527" s="820"/>
      <c r="PB527" s="820"/>
      <c r="PC527" s="820"/>
      <c r="PD527" s="820"/>
      <c r="PE527" s="820"/>
      <c r="PF527" s="820"/>
      <c r="PG527" s="820"/>
      <c r="PH527" s="820"/>
      <c r="PI527" s="820"/>
      <c r="PJ527" s="820"/>
      <c r="PK527" s="820"/>
      <c r="PL527" s="820"/>
      <c r="PM527" s="820"/>
      <c r="PN527" s="820"/>
      <c r="PO527" s="821"/>
      <c r="PP527" s="830" t="s">
        <v>727</v>
      </c>
      <c r="PQ527" s="831"/>
      <c r="PR527" s="831"/>
      <c r="PS527" s="831"/>
      <c r="PT527" s="831"/>
      <c r="PU527" s="831"/>
      <c r="PV527" s="831"/>
      <c r="PW527" s="831"/>
      <c r="PX527" s="831"/>
      <c r="PY527" s="831"/>
      <c r="PZ527" s="831"/>
      <c r="QA527" s="831"/>
      <c r="QB527" s="831"/>
      <c r="QC527" s="831"/>
      <c r="QD527" s="831"/>
      <c r="QE527" s="831"/>
      <c r="QF527" s="831"/>
      <c r="QG527" s="831"/>
      <c r="QH527" s="831"/>
      <c r="QI527" s="831"/>
      <c r="QJ527" s="832"/>
      <c r="QK527" s="819" t="s">
        <v>730</v>
      </c>
      <c r="QL527" s="820"/>
      <c r="QM527" s="820"/>
      <c r="QN527" s="820"/>
      <c r="QO527" s="820"/>
      <c r="QP527" s="820"/>
      <c r="QQ527" s="820"/>
      <c r="QR527" s="820"/>
      <c r="QS527" s="820"/>
      <c r="QT527" s="820"/>
      <c r="QU527" s="820"/>
      <c r="QV527" s="820"/>
      <c r="QW527" s="820"/>
      <c r="QX527" s="820"/>
      <c r="QY527" s="820"/>
      <c r="QZ527" s="820"/>
      <c r="RA527" s="820"/>
      <c r="RB527" s="820"/>
      <c r="RC527" s="820"/>
      <c r="RD527" s="820"/>
      <c r="RE527" s="821"/>
      <c r="RF527" s="830" t="s">
        <v>731</v>
      </c>
      <c r="RG527" s="831"/>
      <c r="RH527" s="831"/>
      <c r="RI527" s="831"/>
      <c r="RJ527" s="831"/>
      <c r="RK527" s="831"/>
      <c r="RL527" s="831"/>
      <c r="RM527" s="831"/>
      <c r="RN527" s="831"/>
      <c r="RO527" s="831"/>
      <c r="RP527" s="831"/>
      <c r="RQ527" s="831"/>
      <c r="RR527" s="831"/>
      <c r="RS527" s="831"/>
      <c r="RT527" s="831"/>
      <c r="RU527" s="831"/>
      <c r="RV527" s="831"/>
      <c r="RW527" s="831"/>
      <c r="RX527" s="831"/>
      <c r="RY527" s="831"/>
      <c r="RZ527" s="832"/>
      <c r="SA527" s="819" t="s">
        <v>732</v>
      </c>
      <c r="SB527" s="820"/>
      <c r="SC527" s="820"/>
      <c r="SD527" s="820"/>
      <c r="SE527" s="820"/>
      <c r="SF527" s="820"/>
      <c r="SG527" s="820"/>
      <c r="SH527" s="820"/>
      <c r="SI527" s="820"/>
      <c r="SJ527" s="820"/>
      <c r="SK527" s="820"/>
      <c r="SL527" s="820"/>
      <c r="SM527" s="820"/>
      <c r="SN527" s="820"/>
      <c r="SO527" s="820"/>
      <c r="SP527" s="820"/>
      <c r="SQ527" s="820"/>
      <c r="SR527" s="820"/>
      <c r="SS527" s="820"/>
      <c r="ST527" s="820"/>
      <c r="SU527" s="821"/>
      <c r="SV527" s="830" t="s">
        <v>733</v>
      </c>
      <c r="SW527" s="831"/>
      <c r="SX527" s="831"/>
      <c r="SY527" s="831"/>
      <c r="SZ527" s="831"/>
      <c r="TA527" s="831"/>
      <c r="TB527" s="831"/>
      <c r="TC527" s="831"/>
      <c r="TD527" s="831"/>
      <c r="TE527" s="831"/>
      <c r="TF527" s="831"/>
      <c r="TG527" s="831"/>
      <c r="TH527" s="831"/>
      <c r="TI527" s="831"/>
      <c r="TJ527" s="831"/>
      <c r="TK527" s="831"/>
      <c r="TL527" s="831"/>
      <c r="TM527" s="831"/>
      <c r="TN527" s="831"/>
      <c r="TO527" s="831"/>
      <c r="TP527" s="832"/>
      <c r="TQ527" s="819" t="s">
        <v>734</v>
      </c>
      <c r="TR527" s="820"/>
      <c r="TS527" s="820"/>
      <c r="TT527" s="820"/>
      <c r="TU527" s="820"/>
      <c r="TV527" s="820"/>
      <c r="TW527" s="820"/>
      <c r="TX527" s="820"/>
      <c r="TY527" s="820"/>
      <c r="TZ527" s="820"/>
      <c r="UA527" s="820"/>
      <c r="UB527" s="820"/>
      <c r="UC527" s="820"/>
      <c r="UD527" s="820"/>
      <c r="UE527" s="820"/>
      <c r="UF527" s="820"/>
      <c r="UG527" s="820"/>
      <c r="UH527" s="820"/>
      <c r="UI527" s="820"/>
      <c r="UJ527" s="820"/>
      <c r="UK527" s="821"/>
      <c r="UL527" s="830" t="s">
        <v>735</v>
      </c>
      <c r="UM527" s="831"/>
      <c r="UN527" s="831"/>
      <c r="UO527" s="831"/>
      <c r="UP527" s="831"/>
      <c r="UQ527" s="831"/>
      <c r="UR527" s="831"/>
      <c r="US527" s="831"/>
      <c r="UT527" s="831"/>
      <c r="UU527" s="831"/>
      <c r="UV527" s="831"/>
      <c r="UW527" s="831"/>
      <c r="UX527" s="831"/>
      <c r="UY527" s="831"/>
      <c r="UZ527" s="831"/>
      <c r="VA527" s="831"/>
      <c r="VB527" s="831"/>
      <c r="VC527" s="831"/>
      <c r="VD527" s="831"/>
      <c r="VE527" s="831"/>
      <c r="VF527" s="832"/>
      <c r="VG527" s="819" t="s">
        <v>736</v>
      </c>
      <c r="VH527" s="820"/>
      <c r="VI527" s="820"/>
      <c r="VJ527" s="820"/>
      <c r="VK527" s="820"/>
      <c r="VL527" s="820"/>
      <c r="VM527" s="820"/>
      <c r="VN527" s="820"/>
      <c r="VO527" s="820"/>
      <c r="VP527" s="820"/>
      <c r="VQ527" s="820"/>
      <c r="VR527" s="820"/>
      <c r="VS527" s="820"/>
      <c r="VT527" s="820"/>
      <c r="VU527" s="820"/>
      <c r="VV527" s="820"/>
      <c r="VW527" s="820"/>
      <c r="VX527" s="820"/>
      <c r="VY527" s="820"/>
      <c r="VZ527" s="820"/>
      <c r="WA527" s="821"/>
      <c r="WB527" s="830" t="s">
        <v>737</v>
      </c>
      <c r="WC527" s="831"/>
      <c r="WD527" s="831"/>
      <c r="WE527" s="831"/>
      <c r="WF527" s="831"/>
      <c r="WG527" s="831"/>
      <c r="WH527" s="831"/>
      <c r="WI527" s="831"/>
      <c r="WJ527" s="831"/>
      <c r="WK527" s="831"/>
      <c r="WL527" s="831"/>
      <c r="WM527" s="831"/>
      <c r="WN527" s="831"/>
      <c r="WO527" s="831"/>
      <c r="WP527" s="831"/>
      <c r="WQ527" s="831"/>
      <c r="WR527" s="831"/>
      <c r="WS527" s="831"/>
      <c r="WT527" s="831"/>
      <c r="WU527" s="831"/>
      <c r="WV527" s="832"/>
      <c r="WW527" s="819" t="s">
        <v>738</v>
      </c>
      <c r="WX527" s="820"/>
      <c r="WY527" s="820"/>
      <c r="WZ527" s="820"/>
      <c r="XA527" s="820"/>
      <c r="XB527" s="820"/>
      <c r="XC527" s="820"/>
      <c r="XD527" s="820"/>
      <c r="XE527" s="820"/>
      <c r="XF527" s="820"/>
      <c r="XG527" s="820"/>
      <c r="XH527" s="820"/>
      <c r="XI527" s="820"/>
      <c r="XJ527" s="820"/>
      <c r="XK527" s="820"/>
      <c r="XL527" s="820"/>
      <c r="XM527" s="820"/>
      <c r="XN527" s="820"/>
      <c r="XO527" s="820"/>
      <c r="XP527" s="820"/>
      <c r="XQ527" s="821"/>
      <c r="XR527" s="830" t="s">
        <v>739</v>
      </c>
      <c r="XS527" s="831"/>
      <c r="XT527" s="831"/>
      <c r="XU527" s="831"/>
      <c r="XV527" s="831"/>
      <c r="XW527" s="831"/>
      <c r="XX527" s="831"/>
      <c r="XY527" s="831"/>
      <c r="XZ527" s="831"/>
      <c r="YA527" s="831"/>
      <c r="YB527" s="831"/>
      <c r="YC527" s="831"/>
      <c r="YD527" s="831"/>
      <c r="YE527" s="831"/>
      <c r="YF527" s="831"/>
      <c r="YG527" s="831"/>
      <c r="YH527" s="831"/>
      <c r="YI527" s="831"/>
      <c r="YJ527" s="831"/>
      <c r="YK527" s="831"/>
      <c r="YL527" s="832"/>
      <c r="YM527" s="819" t="s">
        <v>740</v>
      </c>
      <c r="YN527" s="820"/>
      <c r="YO527" s="820"/>
      <c r="YP527" s="820"/>
      <c r="YQ527" s="820"/>
      <c r="YR527" s="820"/>
      <c r="YS527" s="820"/>
      <c r="YT527" s="820"/>
      <c r="YU527" s="820"/>
      <c r="YV527" s="820"/>
      <c r="YW527" s="820"/>
      <c r="YX527" s="820"/>
      <c r="YY527" s="820"/>
      <c r="YZ527" s="820"/>
      <c r="ZA527" s="820"/>
      <c r="ZB527" s="820"/>
      <c r="ZC527" s="820"/>
      <c r="ZD527" s="820"/>
      <c r="ZE527" s="820"/>
      <c r="ZF527" s="820"/>
      <c r="ZG527" s="821"/>
      <c r="ZH527" s="830" t="s">
        <v>741</v>
      </c>
      <c r="ZI527" s="831"/>
      <c r="ZJ527" s="831"/>
      <c r="ZK527" s="831"/>
      <c r="ZL527" s="831"/>
      <c r="ZM527" s="831"/>
      <c r="ZN527" s="831"/>
      <c r="ZO527" s="831"/>
      <c r="ZP527" s="831"/>
      <c r="ZQ527" s="831"/>
      <c r="ZR527" s="831"/>
      <c r="ZS527" s="831"/>
      <c r="ZT527" s="831"/>
      <c r="ZU527" s="831"/>
      <c r="ZV527" s="831"/>
      <c r="ZW527" s="831"/>
      <c r="ZX527" s="831"/>
      <c r="ZY527" s="831"/>
      <c r="ZZ527" s="831"/>
      <c r="AAA527" s="831"/>
      <c r="AAB527" s="832"/>
      <c r="AAC527" s="819" t="s">
        <v>960</v>
      </c>
      <c r="AAD527" s="820"/>
      <c r="AAE527" s="820"/>
      <c r="AAF527" s="820"/>
      <c r="AAG527" s="820"/>
      <c r="AAH527" s="820"/>
      <c r="AAI527" s="820"/>
      <c r="AAJ527" s="820"/>
      <c r="AAK527" s="820"/>
      <c r="AAL527" s="820"/>
      <c r="AAM527" s="820"/>
      <c r="AAN527" s="820"/>
      <c r="AAO527" s="820"/>
      <c r="AAP527" s="820"/>
      <c r="AAQ527" s="820"/>
      <c r="AAR527" s="820"/>
      <c r="AAS527" s="820"/>
      <c r="AAT527" s="820"/>
      <c r="AAU527" s="820"/>
      <c r="AAV527" s="820"/>
      <c r="AAW527" s="821"/>
      <c r="AAX527" s="830" t="s">
        <v>743</v>
      </c>
      <c r="AAY527" s="831"/>
      <c r="AAZ527" s="831"/>
      <c r="ABA527" s="831"/>
      <c r="ABB527" s="831"/>
      <c r="ABC527" s="831"/>
      <c r="ABD527" s="831"/>
      <c r="ABE527" s="831"/>
      <c r="ABF527" s="831"/>
      <c r="ABG527" s="831"/>
      <c r="ABH527" s="831"/>
      <c r="ABI527" s="831"/>
      <c r="ABJ527" s="831"/>
      <c r="ABK527" s="831"/>
      <c r="ABL527" s="831"/>
      <c r="ABM527" s="831"/>
      <c r="ABN527" s="831"/>
      <c r="ABO527" s="831"/>
      <c r="ABP527" s="831"/>
      <c r="ABQ527" s="831"/>
      <c r="ABR527" s="832"/>
      <c r="ABS527" s="819" t="s">
        <v>744</v>
      </c>
      <c r="ABT527" s="820"/>
      <c r="ABU527" s="820"/>
      <c r="ABV527" s="820"/>
      <c r="ABW527" s="820"/>
      <c r="ABX527" s="820"/>
      <c r="ABY527" s="820"/>
      <c r="ABZ527" s="820"/>
      <c r="ACA527" s="820"/>
      <c r="ACB527" s="820"/>
      <c r="ACC527" s="820"/>
      <c r="ACD527" s="820"/>
      <c r="ACE527" s="820"/>
      <c r="ACF527" s="820"/>
      <c r="ACG527" s="820"/>
      <c r="ACH527" s="820"/>
      <c r="ACI527" s="820"/>
      <c r="ACJ527" s="820"/>
      <c r="ACK527" s="820"/>
      <c r="ACL527" s="820"/>
      <c r="ACM527" s="821"/>
      <c r="ACN527" s="830" t="s">
        <v>745</v>
      </c>
      <c r="ACO527" s="831"/>
      <c r="ACP527" s="831"/>
      <c r="ACQ527" s="831"/>
      <c r="ACR527" s="831"/>
      <c r="ACS527" s="831"/>
      <c r="ACT527" s="831"/>
      <c r="ACU527" s="831"/>
      <c r="ACV527" s="831"/>
      <c r="ACW527" s="831"/>
      <c r="ACX527" s="831"/>
      <c r="ACY527" s="831"/>
      <c r="ACZ527" s="831"/>
      <c r="ADA527" s="831"/>
      <c r="ADB527" s="831"/>
      <c r="ADC527" s="831"/>
      <c r="ADD527" s="831"/>
      <c r="ADE527" s="831"/>
      <c r="ADF527" s="831"/>
      <c r="ADG527" s="831"/>
      <c r="ADH527" s="832"/>
      <c r="ADI527" s="819" t="s">
        <v>746</v>
      </c>
      <c r="ADJ527" s="820"/>
      <c r="ADK527" s="820"/>
      <c r="ADL527" s="820"/>
      <c r="ADM527" s="820"/>
      <c r="ADN527" s="820"/>
      <c r="ADO527" s="820"/>
      <c r="ADP527" s="820"/>
      <c r="ADQ527" s="820"/>
      <c r="ADR527" s="820"/>
      <c r="ADS527" s="820"/>
      <c r="ADT527" s="820"/>
      <c r="ADU527" s="820"/>
      <c r="ADV527" s="820"/>
      <c r="ADW527" s="820"/>
      <c r="ADX527" s="820"/>
      <c r="ADY527" s="820"/>
      <c r="ADZ527" s="820"/>
      <c r="AEA527" s="820"/>
      <c r="AEB527" s="820"/>
      <c r="AEC527" s="821"/>
      <c r="AED527" s="830" t="s">
        <v>747</v>
      </c>
      <c r="AEE527" s="831"/>
      <c r="AEF527" s="831"/>
      <c r="AEG527" s="831"/>
      <c r="AEH527" s="831"/>
      <c r="AEI527" s="831"/>
      <c r="AEJ527" s="831"/>
      <c r="AEK527" s="831"/>
      <c r="AEL527" s="831"/>
      <c r="AEM527" s="831"/>
      <c r="AEN527" s="831"/>
      <c r="AEO527" s="831"/>
      <c r="AEP527" s="831"/>
      <c r="AEQ527" s="831"/>
      <c r="AER527" s="831"/>
      <c r="AES527" s="831"/>
      <c r="AET527" s="831"/>
      <c r="AEU527" s="831"/>
      <c r="AEV527" s="831"/>
      <c r="AEW527" s="831"/>
      <c r="AEX527" s="832"/>
      <c r="AEY527" s="819" t="s">
        <v>1088</v>
      </c>
      <c r="AEZ527" s="820"/>
      <c r="AFA527" s="820"/>
      <c r="AFB527" s="820"/>
      <c r="AFC527" s="820"/>
      <c r="AFD527" s="820"/>
      <c r="AFE527" s="820"/>
      <c r="AFF527" s="820"/>
      <c r="AFG527" s="820"/>
      <c r="AFH527" s="820"/>
      <c r="AFI527" s="820"/>
      <c r="AFJ527" s="820"/>
      <c r="AFK527" s="820"/>
      <c r="AFL527" s="820"/>
      <c r="AFM527" s="820"/>
      <c r="AFN527" s="820"/>
      <c r="AFO527" s="820"/>
      <c r="AFP527" s="820"/>
      <c r="AFQ527" s="820"/>
      <c r="AFR527" s="820"/>
      <c r="AFS527" s="821"/>
      <c r="AFT527" s="830" t="s">
        <v>748</v>
      </c>
      <c r="AFU527" s="831"/>
      <c r="AFV527" s="831"/>
      <c r="AFW527" s="831"/>
      <c r="AFX527" s="831"/>
      <c r="AFY527" s="831"/>
      <c r="AFZ527" s="831"/>
      <c r="AGA527" s="831"/>
      <c r="AGB527" s="831"/>
      <c r="AGC527" s="831"/>
      <c r="AGD527" s="831"/>
      <c r="AGE527" s="831"/>
      <c r="AGF527" s="831"/>
      <c r="AGG527" s="831"/>
      <c r="AGH527" s="831"/>
      <c r="AGI527" s="831"/>
      <c r="AGJ527" s="831"/>
      <c r="AGK527" s="831"/>
      <c r="AGL527" s="831"/>
      <c r="AGM527" s="831"/>
      <c r="AGN527" s="832"/>
      <c r="AGO527" s="819" t="s">
        <v>749</v>
      </c>
      <c r="AGP527" s="820"/>
      <c r="AGQ527" s="820"/>
      <c r="AGR527" s="820"/>
      <c r="AGS527" s="820"/>
      <c r="AGT527" s="820"/>
      <c r="AGU527" s="820"/>
      <c r="AGV527" s="820"/>
      <c r="AGW527" s="820"/>
      <c r="AGX527" s="820"/>
      <c r="AGY527" s="820"/>
      <c r="AGZ527" s="820"/>
      <c r="AHA527" s="820"/>
      <c r="AHB527" s="820"/>
      <c r="AHC527" s="820"/>
      <c r="AHD527" s="820"/>
      <c r="AHE527" s="820"/>
      <c r="AHF527" s="820"/>
      <c r="AHG527" s="820"/>
      <c r="AHH527" s="820"/>
      <c r="AHI527" s="821"/>
      <c r="AHJ527" s="830" t="s">
        <v>750</v>
      </c>
      <c r="AHK527" s="831"/>
      <c r="AHL527" s="831"/>
      <c r="AHM527" s="831"/>
      <c r="AHN527" s="831"/>
      <c r="AHO527" s="831"/>
      <c r="AHP527" s="831"/>
      <c r="AHQ527" s="831"/>
      <c r="AHR527" s="831"/>
      <c r="AHS527" s="831"/>
      <c r="AHT527" s="831"/>
      <c r="AHU527" s="831"/>
      <c r="AHV527" s="831"/>
      <c r="AHW527" s="831"/>
      <c r="AHX527" s="831"/>
      <c r="AHY527" s="831"/>
      <c r="AHZ527" s="831"/>
      <c r="AIA527" s="831"/>
      <c r="AIB527" s="831"/>
      <c r="AIC527" s="831"/>
      <c r="AID527" s="832"/>
      <c r="AIE527" s="819" t="s">
        <v>751</v>
      </c>
      <c r="AIF527" s="820"/>
      <c r="AIG527" s="820"/>
      <c r="AIH527" s="820"/>
      <c r="AII527" s="820"/>
      <c r="AIJ527" s="820"/>
      <c r="AIK527" s="820"/>
      <c r="AIL527" s="820"/>
      <c r="AIM527" s="820"/>
      <c r="AIN527" s="820"/>
      <c r="AIO527" s="820"/>
      <c r="AIP527" s="820"/>
      <c r="AIQ527" s="820"/>
      <c r="AIR527" s="820"/>
      <c r="AIS527" s="820"/>
      <c r="AIT527" s="820"/>
      <c r="AIU527" s="820"/>
      <c r="AIV527" s="820"/>
      <c r="AIW527" s="820"/>
      <c r="AIX527" s="820"/>
      <c r="AIY527" s="821"/>
      <c r="AIZ527" s="830" t="s">
        <v>752</v>
      </c>
      <c r="AJA527" s="831"/>
      <c r="AJB527" s="831"/>
      <c r="AJC527" s="831"/>
      <c r="AJD527" s="831"/>
      <c r="AJE527" s="831"/>
      <c r="AJF527" s="831"/>
      <c r="AJG527" s="831"/>
      <c r="AJH527" s="831"/>
      <c r="AJI527" s="831"/>
      <c r="AJJ527" s="831"/>
      <c r="AJK527" s="831"/>
      <c r="AJL527" s="831"/>
      <c r="AJM527" s="831"/>
      <c r="AJN527" s="831"/>
      <c r="AJO527" s="831"/>
      <c r="AJP527" s="831"/>
      <c r="AJQ527" s="831"/>
      <c r="AJR527" s="831"/>
      <c r="AJS527" s="831"/>
      <c r="AJT527" s="832"/>
      <c r="AJU527" s="819" t="s">
        <v>753</v>
      </c>
      <c r="AJV527" s="820"/>
      <c r="AJW527" s="820"/>
      <c r="AJX527" s="820"/>
      <c r="AJY527" s="820"/>
      <c r="AJZ527" s="820"/>
      <c r="AKA527" s="820"/>
      <c r="AKB527" s="820"/>
      <c r="AKC527" s="820"/>
      <c r="AKD527" s="820"/>
      <c r="AKE527" s="820"/>
      <c r="AKF527" s="820"/>
      <c r="AKG527" s="820"/>
      <c r="AKH527" s="820"/>
      <c r="AKI527" s="820"/>
      <c r="AKJ527" s="820"/>
      <c r="AKK527" s="820"/>
      <c r="AKL527" s="820"/>
      <c r="AKM527" s="820"/>
      <c r="AKN527" s="820"/>
      <c r="AKO527" s="821"/>
      <c r="AKP527" s="830" t="s">
        <v>754</v>
      </c>
      <c r="AKQ527" s="831"/>
      <c r="AKR527" s="831"/>
      <c r="AKS527" s="831"/>
      <c r="AKT527" s="831"/>
      <c r="AKU527" s="831"/>
      <c r="AKV527" s="831"/>
      <c r="AKW527" s="831"/>
      <c r="AKX527" s="831"/>
      <c r="AKY527" s="831"/>
      <c r="AKZ527" s="831"/>
      <c r="ALA527" s="831"/>
      <c r="ALB527" s="831"/>
      <c r="ALC527" s="831"/>
      <c r="ALD527" s="831"/>
      <c r="ALE527" s="831"/>
      <c r="ALF527" s="831"/>
      <c r="ALG527" s="831"/>
      <c r="ALH527" s="831"/>
      <c r="ALI527" s="831"/>
      <c r="ALJ527" s="832"/>
      <c r="ALK527" s="819" t="s">
        <v>755</v>
      </c>
      <c r="ALL527" s="820"/>
      <c r="ALM527" s="820"/>
      <c r="ALN527" s="820"/>
      <c r="ALO527" s="820"/>
      <c r="ALP527" s="820"/>
      <c r="ALQ527" s="820"/>
      <c r="ALR527" s="820"/>
      <c r="ALS527" s="820"/>
      <c r="ALT527" s="820"/>
      <c r="ALU527" s="820"/>
      <c r="ALV527" s="820"/>
      <c r="ALW527" s="820"/>
      <c r="ALX527" s="820"/>
      <c r="ALY527" s="820"/>
      <c r="ALZ527" s="820"/>
      <c r="AMA527" s="820"/>
      <c r="AMB527" s="820"/>
      <c r="AMC527" s="820"/>
      <c r="AMD527" s="820"/>
      <c r="AME527" s="821"/>
      <c r="AMF527" s="830" t="s">
        <v>756</v>
      </c>
      <c r="AMG527" s="831"/>
      <c r="AMH527" s="831"/>
      <c r="AMI527" s="831"/>
      <c r="AMJ527" s="831"/>
      <c r="AMK527" s="831"/>
      <c r="AML527" s="831"/>
      <c r="AMM527" s="831"/>
      <c r="AMN527" s="831"/>
      <c r="AMO527" s="831"/>
      <c r="AMP527" s="831"/>
      <c r="AMQ527" s="831"/>
      <c r="AMR527" s="831"/>
      <c r="AMS527" s="831"/>
      <c r="AMT527" s="831"/>
      <c r="AMU527" s="831"/>
      <c r="AMV527" s="831"/>
      <c r="AMW527" s="831"/>
      <c r="AMX527" s="831"/>
      <c r="AMY527" s="831"/>
      <c r="AMZ527" s="832"/>
      <c r="ANA527" s="819" t="s">
        <v>766</v>
      </c>
      <c r="ANB527" s="820"/>
      <c r="ANC527" s="820"/>
      <c r="AND527" s="820"/>
      <c r="ANE527" s="820"/>
      <c r="ANF527" s="820"/>
      <c r="ANG527" s="820"/>
      <c r="ANH527" s="820"/>
      <c r="ANI527" s="820"/>
      <c r="ANJ527" s="820"/>
      <c r="ANK527" s="820"/>
      <c r="ANL527" s="820"/>
      <c r="ANM527" s="820"/>
      <c r="ANN527" s="820"/>
      <c r="ANO527" s="820"/>
      <c r="ANP527" s="820"/>
      <c r="ANQ527" s="820"/>
      <c r="ANR527" s="820"/>
      <c r="ANS527" s="820"/>
      <c r="ANT527" s="820"/>
      <c r="ANU527" s="821"/>
      <c r="ANV527" s="830" t="s">
        <v>757</v>
      </c>
      <c r="ANW527" s="831"/>
      <c r="ANX527" s="831"/>
      <c r="ANY527" s="831"/>
      <c r="ANZ527" s="831"/>
      <c r="AOA527" s="831"/>
      <c r="AOB527" s="831"/>
      <c r="AOC527" s="831"/>
      <c r="AOD527" s="831"/>
      <c r="AOE527" s="831"/>
      <c r="AOF527" s="831"/>
      <c r="AOG527" s="831"/>
      <c r="AOH527" s="831"/>
      <c r="AOI527" s="831"/>
      <c r="AOJ527" s="831"/>
      <c r="AOK527" s="831"/>
      <c r="AOL527" s="831"/>
      <c r="AOM527" s="831"/>
      <c r="AON527" s="831"/>
      <c r="AOO527" s="831"/>
      <c r="AOP527" s="832"/>
      <c r="AOQ527" s="833" t="s">
        <v>758</v>
      </c>
      <c r="AOR527" s="834"/>
      <c r="AOS527" s="834"/>
      <c r="AOT527" s="834"/>
      <c r="AOU527" s="834"/>
      <c r="AOV527" s="834"/>
      <c r="AOW527" s="834"/>
      <c r="AOX527" s="834"/>
      <c r="AOY527" s="834"/>
      <c r="AOZ527" s="834"/>
      <c r="APA527" s="834"/>
      <c r="APB527" s="834"/>
      <c r="APC527" s="834"/>
      <c r="APD527" s="834"/>
      <c r="APE527" s="834"/>
      <c r="APF527" s="834"/>
      <c r="APG527" s="834"/>
      <c r="APH527" s="834"/>
      <c r="API527" s="834"/>
      <c r="APJ527" s="834"/>
      <c r="APK527" s="835"/>
      <c r="APL527" s="830" t="s">
        <v>759</v>
      </c>
      <c r="APM527" s="831"/>
      <c r="APN527" s="831"/>
      <c r="APO527" s="831"/>
      <c r="APP527" s="831"/>
      <c r="APQ527" s="831"/>
      <c r="APR527" s="831"/>
      <c r="APS527" s="831"/>
      <c r="APT527" s="831"/>
      <c r="APU527" s="831"/>
      <c r="APV527" s="831"/>
      <c r="APW527" s="831"/>
      <c r="APX527" s="831"/>
      <c r="APY527" s="831"/>
      <c r="APZ527" s="831"/>
      <c r="AQA527" s="831"/>
      <c r="AQB527" s="831"/>
      <c r="AQC527" s="831"/>
      <c r="AQD527" s="831"/>
      <c r="AQE527" s="831"/>
      <c r="AQF527" s="832"/>
      <c r="AQG527" s="833" t="s">
        <v>760</v>
      </c>
      <c r="AQH527" s="834"/>
      <c r="AQI527" s="834"/>
      <c r="AQJ527" s="834"/>
      <c r="AQK527" s="834"/>
      <c r="AQL527" s="834"/>
      <c r="AQM527" s="834"/>
      <c r="AQN527" s="834"/>
      <c r="AQO527" s="834"/>
      <c r="AQP527" s="834"/>
      <c r="AQQ527" s="834"/>
      <c r="AQR527" s="834"/>
      <c r="AQS527" s="834"/>
      <c r="AQT527" s="834"/>
      <c r="AQU527" s="834"/>
      <c r="AQV527" s="834"/>
      <c r="AQW527" s="834"/>
      <c r="AQX527" s="834"/>
      <c r="AQY527" s="834"/>
      <c r="AQZ527" s="834"/>
      <c r="ARA527" s="835"/>
      <c r="ARB527" s="830" t="s">
        <v>761</v>
      </c>
      <c r="ARC527" s="831"/>
      <c r="ARD527" s="831"/>
      <c r="ARE527" s="831"/>
      <c r="ARF527" s="831"/>
      <c r="ARG527" s="831"/>
      <c r="ARH527" s="831"/>
      <c r="ARI527" s="831"/>
      <c r="ARJ527" s="831"/>
      <c r="ARK527" s="831"/>
      <c r="ARL527" s="831"/>
      <c r="ARM527" s="831"/>
      <c r="ARN527" s="831"/>
      <c r="ARO527" s="831"/>
      <c r="ARP527" s="831"/>
      <c r="ARQ527" s="831"/>
      <c r="ARR527" s="831"/>
      <c r="ARS527" s="831"/>
      <c r="ART527" s="831"/>
      <c r="ARU527" s="831"/>
      <c r="ARV527" s="832"/>
      <c r="ARW527" s="833" t="s">
        <v>762</v>
      </c>
      <c r="ARX527" s="834"/>
      <c r="ARY527" s="834"/>
      <c r="ARZ527" s="834"/>
      <c r="ASA527" s="834"/>
      <c r="ASB527" s="834"/>
      <c r="ASC527" s="834"/>
      <c r="ASD527" s="834"/>
      <c r="ASE527" s="834"/>
      <c r="ASF527" s="834"/>
      <c r="ASG527" s="834"/>
      <c r="ASH527" s="834"/>
      <c r="ASI527" s="834"/>
      <c r="ASJ527" s="834"/>
      <c r="ASK527" s="834"/>
      <c r="ASL527" s="834"/>
      <c r="ASM527" s="834"/>
      <c r="ASN527" s="834"/>
      <c r="ASO527" s="834"/>
      <c r="ASP527" s="834"/>
      <c r="ASQ527" s="835"/>
      <c r="ASR527" s="830" t="s">
        <v>763</v>
      </c>
      <c r="ASS527" s="831"/>
      <c r="AST527" s="831"/>
      <c r="ASU527" s="831"/>
      <c r="ASV527" s="831"/>
      <c r="ASW527" s="831"/>
      <c r="ASX527" s="831"/>
      <c r="ASY527" s="831"/>
      <c r="ASZ527" s="831"/>
      <c r="ATA527" s="831"/>
      <c r="ATB527" s="831"/>
      <c r="ATC527" s="831"/>
      <c r="ATD527" s="831"/>
      <c r="ATE527" s="831"/>
      <c r="ATF527" s="831"/>
      <c r="ATG527" s="831"/>
      <c r="ATH527" s="831"/>
      <c r="ATI527" s="831"/>
      <c r="ATJ527" s="831"/>
      <c r="ATK527" s="831"/>
      <c r="ATL527" s="832"/>
      <c r="ATM527" s="833" t="s">
        <v>764</v>
      </c>
      <c r="ATN527" s="834"/>
      <c r="ATO527" s="834"/>
      <c r="ATP527" s="834"/>
      <c r="ATQ527" s="834"/>
      <c r="ATR527" s="834"/>
      <c r="ATS527" s="834"/>
      <c r="ATT527" s="834"/>
      <c r="ATU527" s="834"/>
      <c r="ATV527" s="834"/>
      <c r="ATW527" s="834"/>
      <c r="ATX527" s="834"/>
      <c r="ATY527" s="834"/>
      <c r="ATZ527" s="834"/>
      <c r="AUA527" s="834"/>
      <c r="AUB527" s="834"/>
      <c r="AUC527" s="834"/>
      <c r="AUD527" s="834"/>
      <c r="AUE527" s="834"/>
      <c r="AUF527" s="834"/>
      <c r="AUG527" s="835"/>
      <c r="AUH527" s="830" t="s">
        <v>765</v>
      </c>
      <c r="AUI527" s="831"/>
      <c r="AUJ527" s="831"/>
      <c r="AUK527" s="831"/>
      <c r="AUL527" s="831"/>
      <c r="AUM527" s="831"/>
      <c r="AUN527" s="831"/>
      <c r="AUO527" s="831"/>
      <c r="AUP527" s="831"/>
      <c r="AUQ527" s="831"/>
      <c r="AUR527" s="831"/>
      <c r="AUS527" s="831"/>
      <c r="AUT527" s="831"/>
      <c r="AUU527" s="831"/>
      <c r="AUV527" s="831"/>
      <c r="AUW527" s="831"/>
      <c r="AUX527" s="831"/>
      <c r="AUY527" s="831"/>
      <c r="AUZ527" s="831"/>
      <c r="AVA527" s="831"/>
      <c r="AVB527" s="832"/>
      <c r="AVC527" s="833" t="s">
        <v>1089</v>
      </c>
      <c r="AVD527" s="834"/>
      <c r="AVE527" s="834"/>
      <c r="AVF527" s="834"/>
      <c r="AVG527" s="834"/>
      <c r="AVH527" s="834"/>
      <c r="AVI527" s="834"/>
      <c r="AVJ527" s="834"/>
      <c r="AVK527" s="834"/>
      <c r="AVL527" s="834"/>
      <c r="AVM527" s="834"/>
      <c r="AVN527" s="834"/>
      <c r="AVO527" s="834"/>
      <c r="AVP527" s="834"/>
      <c r="AVQ527" s="834"/>
      <c r="AVR527" s="834"/>
      <c r="AVS527" s="834"/>
      <c r="AVT527" s="834"/>
      <c r="AVU527" s="834"/>
      <c r="AVV527" s="834"/>
      <c r="AVW527" s="835"/>
    </row>
    <row r="528" spans="1:1271" ht="45.75" customHeight="1">
      <c r="A528" s="808"/>
      <c r="B528" s="809"/>
      <c r="C528" s="810"/>
      <c r="D528" s="793"/>
      <c r="E528" s="794"/>
      <c r="F528" s="814" t="s">
        <v>1086</v>
      </c>
      <c r="G528" s="815"/>
      <c r="H528" s="816"/>
      <c r="I528" s="814" t="s">
        <v>1087</v>
      </c>
      <c r="J528" s="815"/>
      <c r="K528" s="816"/>
      <c r="L528" s="822" t="s">
        <v>1069</v>
      </c>
      <c r="M528" s="823"/>
      <c r="N528" s="824"/>
      <c r="O528" s="822" t="s">
        <v>1070</v>
      </c>
      <c r="P528" s="823"/>
      <c r="Q528" s="824"/>
      <c r="R528" s="822" t="s">
        <v>1071</v>
      </c>
      <c r="S528" s="823"/>
      <c r="T528" s="824"/>
      <c r="U528" s="822" t="s">
        <v>1072</v>
      </c>
      <c r="V528" s="823"/>
      <c r="W528" s="824"/>
      <c r="X528" s="822" t="s">
        <v>1073</v>
      </c>
      <c r="Y528" s="823"/>
      <c r="Z528" s="824"/>
      <c r="AA528" s="822" t="s">
        <v>1074</v>
      </c>
      <c r="AB528" s="823"/>
      <c r="AC528" s="824"/>
      <c r="AD528" s="822" t="s">
        <v>1075</v>
      </c>
      <c r="AE528" s="823"/>
      <c r="AF528" s="824"/>
      <c r="AG528" s="814" t="s">
        <v>1069</v>
      </c>
      <c r="AH528" s="815"/>
      <c r="AI528" s="816"/>
      <c r="AJ528" s="814" t="s">
        <v>1070</v>
      </c>
      <c r="AK528" s="815"/>
      <c r="AL528" s="816"/>
      <c r="AM528" s="814" t="s">
        <v>1071</v>
      </c>
      <c r="AN528" s="815"/>
      <c r="AO528" s="816"/>
      <c r="AP528" s="814" t="s">
        <v>1072</v>
      </c>
      <c r="AQ528" s="815"/>
      <c r="AR528" s="816"/>
      <c r="AS528" s="814" t="s">
        <v>1073</v>
      </c>
      <c r="AT528" s="815"/>
      <c r="AU528" s="816"/>
      <c r="AV528" s="814" t="s">
        <v>1074</v>
      </c>
      <c r="AW528" s="815"/>
      <c r="AX528" s="816"/>
      <c r="AY528" s="814" t="s">
        <v>1075</v>
      </c>
      <c r="AZ528" s="815"/>
      <c r="BA528" s="816"/>
      <c r="BB528" s="822" t="s">
        <v>1069</v>
      </c>
      <c r="BC528" s="823"/>
      <c r="BD528" s="824"/>
      <c r="BE528" s="822" t="s">
        <v>1070</v>
      </c>
      <c r="BF528" s="823"/>
      <c r="BG528" s="824"/>
      <c r="BH528" s="822" t="s">
        <v>1071</v>
      </c>
      <c r="BI528" s="823"/>
      <c r="BJ528" s="824"/>
      <c r="BK528" s="822" t="s">
        <v>1072</v>
      </c>
      <c r="BL528" s="823"/>
      <c r="BM528" s="824"/>
      <c r="BN528" s="822" t="s">
        <v>1073</v>
      </c>
      <c r="BO528" s="823"/>
      <c r="BP528" s="824"/>
      <c r="BQ528" s="822" t="s">
        <v>1074</v>
      </c>
      <c r="BR528" s="823"/>
      <c r="BS528" s="824"/>
      <c r="BT528" s="822" t="s">
        <v>1075</v>
      </c>
      <c r="BU528" s="823"/>
      <c r="BV528" s="824"/>
      <c r="BW528" s="814" t="s">
        <v>1069</v>
      </c>
      <c r="BX528" s="815"/>
      <c r="BY528" s="816"/>
      <c r="BZ528" s="814" t="s">
        <v>1070</v>
      </c>
      <c r="CA528" s="815"/>
      <c r="CB528" s="816"/>
      <c r="CC528" s="814" t="s">
        <v>1071</v>
      </c>
      <c r="CD528" s="815"/>
      <c r="CE528" s="816"/>
      <c r="CF528" s="814" t="s">
        <v>1072</v>
      </c>
      <c r="CG528" s="815"/>
      <c r="CH528" s="816"/>
      <c r="CI528" s="814" t="s">
        <v>1073</v>
      </c>
      <c r="CJ528" s="815"/>
      <c r="CK528" s="816"/>
      <c r="CL528" s="814" t="s">
        <v>1074</v>
      </c>
      <c r="CM528" s="815"/>
      <c r="CN528" s="816"/>
      <c r="CO528" s="814" t="s">
        <v>1075</v>
      </c>
      <c r="CP528" s="815"/>
      <c r="CQ528" s="816"/>
      <c r="CR528" s="822" t="s">
        <v>1069</v>
      </c>
      <c r="CS528" s="823"/>
      <c r="CT528" s="824"/>
      <c r="CU528" s="822" t="s">
        <v>1070</v>
      </c>
      <c r="CV528" s="823"/>
      <c r="CW528" s="824"/>
      <c r="CX528" s="822" t="s">
        <v>1071</v>
      </c>
      <c r="CY528" s="823"/>
      <c r="CZ528" s="824"/>
      <c r="DA528" s="822" t="s">
        <v>1072</v>
      </c>
      <c r="DB528" s="823"/>
      <c r="DC528" s="824"/>
      <c r="DD528" s="822" t="s">
        <v>1073</v>
      </c>
      <c r="DE528" s="823"/>
      <c r="DF528" s="824"/>
      <c r="DG528" s="822" t="s">
        <v>1074</v>
      </c>
      <c r="DH528" s="823"/>
      <c r="DI528" s="824"/>
      <c r="DJ528" s="822" t="s">
        <v>1075</v>
      </c>
      <c r="DK528" s="823"/>
      <c r="DL528" s="824"/>
      <c r="DM528" s="814" t="s">
        <v>1069</v>
      </c>
      <c r="DN528" s="815"/>
      <c r="DO528" s="816"/>
      <c r="DP528" s="814" t="s">
        <v>1070</v>
      </c>
      <c r="DQ528" s="815"/>
      <c r="DR528" s="816"/>
      <c r="DS528" s="814" t="s">
        <v>1071</v>
      </c>
      <c r="DT528" s="815"/>
      <c r="DU528" s="816"/>
      <c r="DV528" s="814" t="s">
        <v>1072</v>
      </c>
      <c r="DW528" s="815"/>
      <c r="DX528" s="816"/>
      <c r="DY528" s="814" t="s">
        <v>1073</v>
      </c>
      <c r="DZ528" s="815"/>
      <c r="EA528" s="816"/>
      <c r="EB528" s="814" t="s">
        <v>1074</v>
      </c>
      <c r="EC528" s="815"/>
      <c r="ED528" s="816"/>
      <c r="EE528" s="814" t="s">
        <v>1075</v>
      </c>
      <c r="EF528" s="815"/>
      <c r="EG528" s="816"/>
      <c r="EH528" s="822" t="s">
        <v>1069</v>
      </c>
      <c r="EI528" s="823"/>
      <c r="EJ528" s="824"/>
      <c r="EK528" s="822" t="s">
        <v>1070</v>
      </c>
      <c r="EL528" s="823"/>
      <c r="EM528" s="824"/>
      <c r="EN528" s="822" t="s">
        <v>1071</v>
      </c>
      <c r="EO528" s="823"/>
      <c r="EP528" s="824"/>
      <c r="EQ528" s="822" t="s">
        <v>1072</v>
      </c>
      <c r="ER528" s="823"/>
      <c r="ES528" s="824"/>
      <c r="ET528" s="822" t="s">
        <v>1073</v>
      </c>
      <c r="EU528" s="823"/>
      <c r="EV528" s="824"/>
      <c r="EW528" s="822" t="s">
        <v>1074</v>
      </c>
      <c r="EX528" s="823"/>
      <c r="EY528" s="824"/>
      <c r="EZ528" s="822" t="s">
        <v>1075</v>
      </c>
      <c r="FA528" s="823"/>
      <c r="FB528" s="824"/>
      <c r="FC528" s="814" t="s">
        <v>1069</v>
      </c>
      <c r="FD528" s="815"/>
      <c r="FE528" s="816"/>
      <c r="FF528" s="814" t="s">
        <v>1070</v>
      </c>
      <c r="FG528" s="815"/>
      <c r="FH528" s="816"/>
      <c r="FI528" s="814" t="s">
        <v>1071</v>
      </c>
      <c r="FJ528" s="815"/>
      <c r="FK528" s="816"/>
      <c r="FL528" s="814" t="s">
        <v>1072</v>
      </c>
      <c r="FM528" s="815"/>
      <c r="FN528" s="816"/>
      <c r="FO528" s="814" t="s">
        <v>1073</v>
      </c>
      <c r="FP528" s="815"/>
      <c r="FQ528" s="816"/>
      <c r="FR528" s="814" t="s">
        <v>1074</v>
      </c>
      <c r="FS528" s="815"/>
      <c r="FT528" s="816"/>
      <c r="FU528" s="814" t="s">
        <v>1075</v>
      </c>
      <c r="FV528" s="815"/>
      <c r="FW528" s="816"/>
      <c r="FX528" s="822" t="s">
        <v>1069</v>
      </c>
      <c r="FY528" s="823"/>
      <c r="FZ528" s="824"/>
      <c r="GA528" s="822" t="s">
        <v>1070</v>
      </c>
      <c r="GB528" s="823"/>
      <c r="GC528" s="824"/>
      <c r="GD528" s="822" t="s">
        <v>1071</v>
      </c>
      <c r="GE528" s="823"/>
      <c r="GF528" s="824"/>
      <c r="GG528" s="822" t="s">
        <v>1072</v>
      </c>
      <c r="GH528" s="823"/>
      <c r="GI528" s="824"/>
      <c r="GJ528" s="822" t="s">
        <v>1073</v>
      </c>
      <c r="GK528" s="823"/>
      <c r="GL528" s="824"/>
      <c r="GM528" s="822" t="s">
        <v>1074</v>
      </c>
      <c r="GN528" s="823"/>
      <c r="GO528" s="824"/>
      <c r="GP528" s="822" t="s">
        <v>1075</v>
      </c>
      <c r="GQ528" s="823"/>
      <c r="GR528" s="824"/>
      <c r="GS528" s="814" t="s">
        <v>1069</v>
      </c>
      <c r="GT528" s="815"/>
      <c r="GU528" s="816"/>
      <c r="GV528" s="814" t="s">
        <v>1070</v>
      </c>
      <c r="GW528" s="815"/>
      <c r="GX528" s="816"/>
      <c r="GY528" s="814" t="s">
        <v>1071</v>
      </c>
      <c r="GZ528" s="815"/>
      <c r="HA528" s="816"/>
      <c r="HB528" s="814" t="s">
        <v>1072</v>
      </c>
      <c r="HC528" s="815"/>
      <c r="HD528" s="816"/>
      <c r="HE528" s="814" t="s">
        <v>1073</v>
      </c>
      <c r="HF528" s="815"/>
      <c r="HG528" s="816"/>
      <c r="HH528" s="814" t="s">
        <v>1074</v>
      </c>
      <c r="HI528" s="815"/>
      <c r="HJ528" s="816"/>
      <c r="HK528" s="814" t="s">
        <v>1075</v>
      </c>
      <c r="HL528" s="815"/>
      <c r="HM528" s="816"/>
      <c r="HN528" s="822" t="s">
        <v>1069</v>
      </c>
      <c r="HO528" s="823"/>
      <c r="HP528" s="824"/>
      <c r="HQ528" s="822" t="s">
        <v>1070</v>
      </c>
      <c r="HR528" s="823"/>
      <c r="HS528" s="824"/>
      <c r="HT528" s="822" t="s">
        <v>1071</v>
      </c>
      <c r="HU528" s="823"/>
      <c r="HV528" s="824"/>
      <c r="HW528" s="822" t="s">
        <v>1072</v>
      </c>
      <c r="HX528" s="823"/>
      <c r="HY528" s="824"/>
      <c r="HZ528" s="822" t="s">
        <v>1073</v>
      </c>
      <c r="IA528" s="823"/>
      <c r="IB528" s="824"/>
      <c r="IC528" s="822" t="s">
        <v>1074</v>
      </c>
      <c r="ID528" s="823"/>
      <c r="IE528" s="824"/>
      <c r="IF528" s="822" t="s">
        <v>1075</v>
      </c>
      <c r="IG528" s="823"/>
      <c r="IH528" s="824"/>
      <c r="II528" s="814" t="s">
        <v>1069</v>
      </c>
      <c r="IJ528" s="815"/>
      <c r="IK528" s="816"/>
      <c r="IL528" s="814" t="s">
        <v>1070</v>
      </c>
      <c r="IM528" s="815"/>
      <c r="IN528" s="816"/>
      <c r="IO528" s="814" t="s">
        <v>1071</v>
      </c>
      <c r="IP528" s="815"/>
      <c r="IQ528" s="816"/>
      <c r="IR528" s="814" t="s">
        <v>1072</v>
      </c>
      <c r="IS528" s="815"/>
      <c r="IT528" s="816"/>
      <c r="IU528" s="814" t="s">
        <v>1073</v>
      </c>
      <c r="IV528" s="815"/>
      <c r="IW528" s="816"/>
      <c r="IX528" s="814" t="s">
        <v>1074</v>
      </c>
      <c r="IY528" s="815"/>
      <c r="IZ528" s="816"/>
      <c r="JA528" s="814" t="s">
        <v>1075</v>
      </c>
      <c r="JB528" s="815"/>
      <c r="JC528" s="816"/>
      <c r="JD528" s="822" t="s">
        <v>1069</v>
      </c>
      <c r="JE528" s="823"/>
      <c r="JF528" s="824"/>
      <c r="JG528" s="822" t="s">
        <v>1070</v>
      </c>
      <c r="JH528" s="823"/>
      <c r="JI528" s="824"/>
      <c r="JJ528" s="822" t="s">
        <v>1071</v>
      </c>
      <c r="JK528" s="823"/>
      <c r="JL528" s="824"/>
      <c r="JM528" s="822" t="s">
        <v>1072</v>
      </c>
      <c r="JN528" s="823"/>
      <c r="JO528" s="824"/>
      <c r="JP528" s="822" t="s">
        <v>1073</v>
      </c>
      <c r="JQ528" s="823"/>
      <c r="JR528" s="824"/>
      <c r="JS528" s="822" t="s">
        <v>1074</v>
      </c>
      <c r="JT528" s="823"/>
      <c r="JU528" s="824"/>
      <c r="JV528" s="822" t="s">
        <v>1075</v>
      </c>
      <c r="JW528" s="823"/>
      <c r="JX528" s="824"/>
      <c r="JY528" s="814" t="s">
        <v>1069</v>
      </c>
      <c r="JZ528" s="815"/>
      <c r="KA528" s="816"/>
      <c r="KB528" s="814" t="s">
        <v>1070</v>
      </c>
      <c r="KC528" s="815"/>
      <c r="KD528" s="816"/>
      <c r="KE528" s="814" t="s">
        <v>1071</v>
      </c>
      <c r="KF528" s="815"/>
      <c r="KG528" s="816"/>
      <c r="KH528" s="814" t="s">
        <v>1072</v>
      </c>
      <c r="KI528" s="815"/>
      <c r="KJ528" s="816"/>
      <c r="KK528" s="814" t="s">
        <v>1073</v>
      </c>
      <c r="KL528" s="815"/>
      <c r="KM528" s="816"/>
      <c r="KN528" s="814" t="s">
        <v>1074</v>
      </c>
      <c r="KO528" s="815"/>
      <c r="KP528" s="816"/>
      <c r="KQ528" s="814" t="s">
        <v>1075</v>
      </c>
      <c r="KR528" s="815"/>
      <c r="KS528" s="816"/>
      <c r="KT528" s="814" t="s">
        <v>1069</v>
      </c>
      <c r="KU528" s="815"/>
      <c r="KV528" s="816"/>
      <c r="KW528" s="814" t="s">
        <v>1070</v>
      </c>
      <c r="KX528" s="815"/>
      <c r="KY528" s="816"/>
      <c r="KZ528" s="814" t="s">
        <v>1071</v>
      </c>
      <c r="LA528" s="815"/>
      <c r="LB528" s="816"/>
      <c r="LC528" s="814" t="s">
        <v>1072</v>
      </c>
      <c r="LD528" s="815"/>
      <c r="LE528" s="816"/>
      <c r="LF528" s="814" t="s">
        <v>1073</v>
      </c>
      <c r="LG528" s="815"/>
      <c r="LH528" s="816"/>
      <c r="LI528" s="814" t="s">
        <v>1074</v>
      </c>
      <c r="LJ528" s="815"/>
      <c r="LK528" s="816"/>
      <c r="LL528" s="814" t="s">
        <v>1075</v>
      </c>
      <c r="LM528" s="815"/>
      <c r="LN528" s="816"/>
      <c r="LO528" s="814" t="s">
        <v>1069</v>
      </c>
      <c r="LP528" s="815"/>
      <c r="LQ528" s="816"/>
      <c r="LR528" s="814" t="s">
        <v>1070</v>
      </c>
      <c r="LS528" s="815"/>
      <c r="LT528" s="816"/>
      <c r="LU528" s="814" t="s">
        <v>1071</v>
      </c>
      <c r="LV528" s="815"/>
      <c r="LW528" s="816"/>
      <c r="LX528" s="814" t="s">
        <v>1072</v>
      </c>
      <c r="LY528" s="815"/>
      <c r="LZ528" s="816"/>
      <c r="MA528" s="814" t="s">
        <v>1073</v>
      </c>
      <c r="MB528" s="815"/>
      <c r="MC528" s="816"/>
      <c r="MD528" s="814" t="s">
        <v>1074</v>
      </c>
      <c r="ME528" s="815"/>
      <c r="MF528" s="816"/>
      <c r="MG528" s="814" t="s">
        <v>1075</v>
      </c>
      <c r="MH528" s="815"/>
      <c r="MI528" s="816"/>
      <c r="MJ528" s="822" t="s">
        <v>1069</v>
      </c>
      <c r="MK528" s="823"/>
      <c r="ML528" s="824"/>
      <c r="MM528" s="822" t="s">
        <v>1070</v>
      </c>
      <c r="MN528" s="823"/>
      <c r="MO528" s="824"/>
      <c r="MP528" s="822" t="s">
        <v>1071</v>
      </c>
      <c r="MQ528" s="823"/>
      <c r="MR528" s="824"/>
      <c r="MS528" s="822" t="s">
        <v>1072</v>
      </c>
      <c r="MT528" s="823"/>
      <c r="MU528" s="824"/>
      <c r="MV528" s="822" t="s">
        <v>1073</v>
      </c>
      <c r="MW528" s="823"/>
      <c r="MX528" s="824"/>
      <c r="MY528" s="822" t="s">
        <v>1074</v>
      </c>
      <c r="MZ528" s="823"/>
      <c r="NA528" s="824"/>
      <c r="NB528" s="822" t="s">
        <v>1075</v>
      </c>
      <c r="NC528" s="823"/>
      <c r="ND528" s="824"/>
      <c r="NE528" s="814" t="s">
        <v>1069</v>
      </c>
      <c r="NF528" s="815"/>
      <c r="NG528" s="816"/>
      <c r="NH528" s="814" t="s">
        <v>1070</v>
      </c>
      <c r="NI528" s="815"/>
      <c r="NJ528" s="816"/>
      <c r="NK528" s="814" t="s">
        <v>1071</v>
      </c>
      <c r="NL528" s="815"/>
      <c r="NM528" s="816"/>
      <c r="NN528" s="814" t="s">
        <v>1072</v>
      </c>
      <c r="NO528" s="815"/>
      <c r="NP528" s="816"/>
      <c r="NQ528" s="814" t="s">
        <v>1073</v>
      </c>
      <c r="NR528" s="815"/>
      <c r="NS528" s="816"/>
      <c r="NT528" s="814" t="s">
        <v>1074</v>
      </c>
      <c r="NU528" s="815"/>
      <c r="NV528" s="816"/>
      <c r="NW528" s="814" t="s">
        <v>1075</v>
      </c>
      <c r="NX528" s="815"/>
      <c r="NY528" s="816"/>
      <c r="NZ528" s="822" t="s">
        <v>1069</v>
      </c>
      <c r="OA528" s="823"/>
      <c r="OB528" s="824"/>
      <c r="OC528" s="822" t="s">
        <v>1070</v>
      </c>
      <c r="OD528" s="823"/>
      <c r="OE528" s="824"/>
      <c r="OF528" s="822" t="s">
        <v>1071</v>
      </c>
      <c r="OG528" s="823"/>
      <c r="OH528" s="824"/>
      <c r="OI528" s="822" t="s">
        <v>1072</v>
      </c>
      <c r="OJ528" s="823"/>
      <c r="OK528" s="824"/>
      <c r="OL528" s="822" t="s">
        <v>1073</v>
      </c>
      <c r="OM528" s="823"/>
      <c r="ON528" s="824"/>
      <c r="OO528" s="822" t="s">
        <v>1074</v>
      </c>
      <c r="OP528" s="823"/>
      <c r="OQ528" s="824"/>
      <c r="OR528" s="822" t="s">
        <v>1075</v>
      </c>
      <c r="OS528" s="823"/>
      <c r="OT528" s="824"/>
      <c r="OU528" s="814" t="s">
        <v>1069</v>
      </c>
      <c r="OV528" s="815"/>
      <c r="OW528" s="816"/>
      <c r="OX528" s="814" t="s">
        <v>1070</v>
      </c>
      <c r="OY528" s="815"/>
      <c r="OZ528" s="816"/>
      <c r="PA528" s="814" t="s">
        <v>1071</v>
      </c>
      <c r="PB528" s="815"/>
      <c r="PC528" s="816"/>
      <c r="PD528" s="814" t="s">
        <v>1072</v>
      </c>
      <c r="PE528" s="815"/>
      <c r="PF528" s="816"/>
      <c r="PG528" s="814" t="s">
        <v>1073</v>
      </c>
      <c r="PH528" s="815"/>
      <c r="PI528" s="816"/>
      <c r="PJ528" s="814" t="s">
        <v>1074</v>
      </c>
      <c r="PK528" s="815"/>
      <c r="PL528" s="816"/>
      <c r="PM528" s="814" t="s">
        <v>1075</v>
      </c>
      <c r="PN528" s="815"/>
      <c r="PO528" s="816"/>
      <c r="PP528" s="822" t="s">
        <v>1069</v>
      </c>
      <c r="PQ528" s="823"/>
      <c r="PR528" s="824"/>
      <c r="PS528" s="822" t="s">
        <v>1070</v>
      </c>
      <c r="PT528" s="823"/>
      <c r="PU528" s="824"/>
      <c r="PV528" s="822" t="s">
        <v>1071</v>
      </c>
      <c r="PW528" s="823"/>
      <c r="PX528" s="824"/>
      <c r="PY528" s="822" t="s">
        <v>1072</v>
      </c>
      <c r="PZ528" s="823"/>
      <c r="QA528" s="824"/>
      <c r="QB528" s="822" t="s">
        <v>1073</v>
      </c>
      <c r="QC528" s="823"/>
      <c r="QD528" s="824"/>
      <c r="QE528" s="822" t="s">
        <v>1074</v>
      </c>
      <c r="QF528" s="823"/>
      <c r="QG528" s="824"/>
      <c r="QH528" s="822" t="s">
        <v>1075</v>
      </c>
      <c r="QI528" s="823"/>
      <c r="QJ528" s="824"/>
      <c r="QK528" s="814" t="s">
        <v>1069</v>
      </c>
      <c r="QL528" s="815"/>
      <c r="QM528" s="816"/>
      <c r="QN528" s="814" t="s">
        <v>1070</v>
      </c>
      <c r="QO528" s="815"/>
      <c r="QP528" s="816"/>
      <c r="QQ528" s="814" t="s">
        <v>1071</v>
      </c>
      <c r="QR528" s="815"/>
      <c r="QS528" s="816"/>
      <c r="QT528" s="814" t="s">
        <v>1072</v>
      </c>
      <c r="QU528" s="815"/>
      <c r="QV528" s="816"/>
      <c r="QW528" s="814" t="s">
        <v>1073</v>
      </c>
      <c r="QX528" s="815"/>
      <c r="QY528" s="816"/>
      <c r="QZ528" s="814" t="s">
        <v>1074</v>
      </c>
      <c r="RA528" s="815"/>
      <c r="RB528" s="816"/>
      <c r="RC528" s="814" t="s">
        <v>1075</v>
      </c>
      <c r="RD528" s="815"/>
      <c r="RE528" s="816"/>
      <c r="RF528" s="822" t="s">
        <v>1069</v>
      </c>
      <c r="RG528" s="823"/>
      <c r="RH528" s="824"/>
      <c r="RI528" s="822" t="s">
        <v>1070</v>
      </c>
      <c r="RJ528" s="823"/>
      <c r="RK528" s="824"/>
      <c r="RL528" s="822" t="s">
        <v>1071</v>
      </c>
      <c r="RM528" s="823"/>
      <c r="RN528" s="824"/>
      <c r="RO528" s="822" t="s">
        <v>1072</v>
      </c>
      <c r="RP528" s="823"/>
      <c r="RQ528" s="824"/>
      <c r="RR528" s="822" t="s">
        <v>1073</v>
      </c>
      <c r="RS528" s="823"/>
      <c r="RT528" s="824"/>
      <c r="RU528" s="822" t="s">
        <v>1074</v>
      </c>
      <c r="RV528" s="823"/>
      <c r="RW528" s="824"/>
      <c r="RX528" s="822" t="s">
        <v>1075</v>
      </c>
      <c r="RY528" s="823"/>
      <c r="RZ528" s="824"/>
      <c r="SA528" s="814" t="s">
        <v>1069</v>
      </c>
      <c r="SB528" s="815"/>
      <c r="SC528" s="816"/>
      <c r="SD528" s="814" t="s">
        <v>1070</v>
      </c>
      <c r="SE528" s="815"/>
      <c r="SF528" s="816"/>
      <c r="SG528" s="814" t="s">
        <v>1071</v>
      </c>
      <c r="SH528" s="815"/>
      <c r="SI528" s="816"/>
      <c r="SJ528" s="814" t="s">
        <v>1072</v>
      </c>
      <c r="SK528" s="815"/>
      <c r="SL528" s="816"/>
      <c r="SM528" s="814" t="s">
        <v>1073</v>
      </c>
      <c r="SN528" s="815"/>
      <c r="SO528" s="816"/>
      <c r="SP528" s="814" t="s">
        <v>1074</v>
      </c>
      <c r="SQ528" s="815"/>
      <c r="SR528" s="816"/>
      <c r="SS528" s="814" t="s">
        <v>1075</v>
      </c>
      <c r="ST528" s="815"/>
      <c r="SU528" s="816"/>
      <c r="SV528" s="822" t="s">
        <v>1069</v>
      </c>
      <c r="SW528" s="823"/>
      <c r="SX528" s="824"/>
      <c r="SY528" s="822" t="s">
        <v>1070</v>
      </c>
      <c r="SZ528" s="823"/>
      <c r="TA528" s="824"/>
      <c r="TB528" s="822" t="s">
        <v>1071</v>
      </c>
      <c r="TC528" s="823"/>
      <c r="TD528" s="824"/>
      <c r="TE528" s="822" t="s">
        <v>1072</v>
      </c>
      <c r="TF528" s="823"/>
      <c r="TG528" s="824"/>
      <c r="TH528" s="822" t="s">
        <v>1073</v>
      </c>
      <c r="TI528" s="823"/>
      <c r="TJ528" s="824"/>
      <c r="TK528" s="822" t="s">
        <v>1074</v>
      </c>
      <c r="TL528" s="823"/>
      <c r="TM528" s="824"/>
      <c r="TN528" s="822" t="s">
        <v>1075</v>
      </c>
      <c r="TO528" s="823"/>
      <c r="TP528" s="824"/>
      <c r="TQ528" s="814" t="s">
        <v>1069</v>
      </c>
      <c r="TR528" s="815"/>
      <c r="TS528" s="816"/>
      <c r="TT528" s="814" t="s">
        <v>1070</v>
      </c>
      <c r="TU528" s="815"/>
      <c r="TV528" s="816"/>
      <c r="TW528" s="814" t="s">
        <v>1071</v>
      </c>
      <c r="TX528" s="815"/>
      <c r="TY528" s="816"/>
      <c r="TZ528" s="814" t="s">
        <v>1072</v>
      </c>
      <c r="UA528" s="815"/>
      <c r="UB528" s="816"/>
      <c r="UC528" s="814" t="s">
        <v>1073</v>
      </c>
      <c r="UD528" s="815"/>
      <c r="UE528" s="816"/>
      <c r="UF528" s="814" t="s">
        <v>1074</v>
      </c>
      <c r="UG528" s="815"/>
      <c r="UH528" s="816"/>
      <c r="UI528" s="814" t="s">
        <v>1075</v>
      </c>
      <c r="UJ528" s="815"/>
      <c r="UK528" s="816"/>
      <c r="UL528" s="822" t="s">
        <v>1069</v>
      </c>
      <c r="UM528" s="823"/>
      <c r="UN528" s="824"/>
      <c r="UO528" s="822" t="s">
        <v>1070</v>
      </c>
      <c r="UP528" s="823"/>
      <c r="UQ528" s="824"/>
      <c r="UR528" s="822" t="s">
        <v>1071</v>
      </c>
      <c r="US528" s="823"/>
      <c r="UT528" s="824"/>
      <c r="UU528" s="822" t="s">
        <v>1072</v>
      </c>
      <c r="UV528" s="823"/>
      <c r="UW528" s="824"/>
      <c r="UX528" s="822" t="s">
        <v>1073</v>
      </c>
      <c r="UY528" s="823"/>
      <c r="UZ528" s="824"/>
      <c r="VA528" s="822" t="s">
        <v>1074</v>
      </c>
      <c r="VB528" s="823"/>
      <c r="VC528" s="824"/>
      <c r="VD528" s="822" t="s">
        <v>1075</v>
      </c>
      <c r="VE528" s="823"/>
      <c r="VF528" s="824"/>
      <c r="VG528" s="814" t="s">
        <v>1069</v>
      </c>
      <c r="VH528" s="815"/>
      <c r="VI528" s="816"/>
      <c r="VJ528" s="814" t="s">
        <v>1070</v>
      </c>
      <c r="VK528" s="815"/>
      <c r="VL528" s="816"/>
      <c r="VM528" s="814" t="s">
        <v>1071</v>
      </c>
      <c r="VN528" s="815"/>
      <c r="VO528" s="816"/>
      <c r="VP528" s="814" t="s">
        <v>1072</v>
      </c>
      <c r="VQ528" s="815"/>
      <c r="VR528" s="816"/>
      <c r="VS528" s="814" t="s">
        <v>1073</v>
      </c>
      <c r="VT528" s="815"/>
      <c r="VU528" s="816"/>
      <c r="VV528" s="814" t="s">
        <v>1074</v>
      </c>
      <c r="VW528" s="815"/>
      <c r="VX528" s="816"/>
      <c r="VY528" s="814" t="s">
        <v>1075</v>
      </c>
      <c r="VZ528" s="815"/>
      <c r="WA528" s="816"/>
      <c r="WB528" s="822" t="s">
        <v>1069</v>
      </c>
      <c r="WC528" s="823"/>
      <c r="WD528" s="824"/>
      <c r="WE528" s="822" t="s">
        <v>1070</v>
      </c>
      <c r="WF528" s="823"/>
      <c r="WG528" s="824"/>
      <c r="WH528" s="822" t="s">
        <v>1071</v>
      </c>
      <c r="WI528" s="823"/>
      <c r="WJ528" s="824"/>
      <c r="WK528" s="822" t="s">
        <v>1072</v>
      </c>
      <c r="WL528" s="823"/>
      <c r="WM528" s="824"/>
      <c r="WN528" s="822" t="s">
        <v>1073</v>
      </c>
      <c r="WO528" s="823"/>
      <c r="WP528" s="824"/>
      <c r="WQ528" s="822" t="s">
        <v>1074</v>
      </c>
      <c r="WR528" s="823"/>
      <c r="WS528" s="824"/>
      <c r="WT528" s="822" t="s">
        <v>1075</v>
      </c>
      <c r="WU528" s="823"/>
      <c r="WV528" s="824"/>
      <c r="WW528" s="814" t="s">
        <v>1069</v>
      </c>
      <c r="WX528" s="815"/>
      <c r="WY528" s="816"/>
      <c r="WZ528" s="814" t="s">
        <v>1070</v>
      </c>
      <c r="XA528" s="815"/>
      <c r="XB528" s="816"/>
      <c r="XC528" s="814" t="s">
        <v>1071</v>
      </c>
      <c r="XD528" s="815"/>
      <c r="XE528" s="816"/>
      <c r="XF528" s="814" t="s">
        <v>1072</v>
      </c>
      <c r="XG528" s="815"/>
      <c r="XH528" s="816"/>
      <c r="XI528" s="814" t="s">
        <v>1073</v>
      </c>
      <c r="XJ528" s="815"/>
      <c r="XK528" s="816"/>
      <c r="XL528" s="814" t="s">
        <v>1074</v>
      </c>
      <c r="XM528" s="815"/>
      <c r="XN528" s="816"/>
      <c r="XO528" s="814" t="s">
        <v>1075</v>
      </c>
      <c r="XP528" s="815"/>
      <c r="XQ528" s="816"/>
      <c r="XR528" s="822" t="s">
        <v>1069</v>
      </c>
      <c r="XS528" s="823"/>
      <c r="XT528" s="824"/>
      <c r="XU528" s="822" t="s">
        <v>1070</v>
      </c>
      <c r="XV528" s="823"/>
      <c r="XW528" s="824"/>
      <c r="XX528" s="822" t="s">
        <v>1071</v>
      </c>
      <c r="XY528" s="823"/>
      <c r="XZ528" s="824"/>
      <c r="YA528" s="822" t="s">
        <v>1072</v>
      </c>
      <c r="YB528" s="823"/>
      <c r="YC528" s="824"/>
      <c r="YD528" s="822" t="s">
        <v>1073</v>
      </c>
      <c r="YE528" s="823"/>
      <c r="YF528" s="824"/>
      <c r="YG528" s="822" t="s">
        <v>1074</v>
      </c>
      <c r="YH528" s="823"/>
      <c r="YI528" s="824"/>
      <c r="YJ528" s="822" t="s">
        <v>1075</v>
      </c>
      <c r="YK528" s="823"/>
      <c r="YL528" s="824"/>
      <c r="YM528" s="814" t="s">
        <v>1069</v>
      </c>
      <c r="YN528" s="815"/>
      <c r="YO528" s="816"/>
      <c r="YP528" s="814" t="s">
        <v>1070</v>
      </c>
      <c r="YQ528" s="815"/>
      <c r="YR528" s="816"/>
      <c r="YS528" s="814" t="s">
        <v>1071</v>
      </c>
      <c r="YT528" s="815"/>
      <c r="YU528" s="816"/>
      <c r="YV528" s="814" t="s">
        <v>1072</v>
      </c>
      <c r="YW528" s="815"/>
      <c r="YX528" s="816"/>
      <c r="YY528" s="814" t="s">
        <v>1073</v>
      </c>
      <c r="YZ528" s="815"/>
      <c r="ZA528" s="816"/>
      <c r="ZB528" s="814" t="s">
        <v>1074</v>
      </c>
      <c r="ZC528" s="815"/>
      <c r="ZD528" s="816"/>
      <c r="ZE528" s="814" t="s">
        <v>1075</v>
      </c>
      <c r="ZF528" s="815"/>
      <c r="ZG528" s="816"/>
      <c r="ZH528" s="822" t="s">
        <v>1069</v>
      </c>
      <c r="ZI528" s="823"/>
      <c r="ZJ528" s="824"/>
      <c r="ZK528" s="822" t="s">
        <v>1070</v>
      </c>
      <c r="ZL528" s="823"/>
      <c r="ZM528" s="824"/>
      <c r="ZN528" s="822" t="s">
        <v>1071</v>
      </c>
      <c r="ZO528" s="823"/>
      <c r="ZP528" s="824"/>
      <c r="ZQ528" s="822" t="s">
        <v>1072</v>
      </c>
      <c r="ZR528" s="823"/>
      <c r="ZS528" s="824"/>
      <c r="ZT528" s="822" t="s">
        <v>1073</v>
      </c>
      <c r="ZU528" s="823"/>
      <c r="ZV528" s="824"/>
      <c r="ZW528" s="822" t="s">
        <v>1074</v>
      </c>
      <c r="ZX528" s="823"/>
      <c r="ZY528" s="824"/>
      <c r="ZZ528" s="822" t="s">
        <v>1075</v>
      </c>
      <c r="AAA528" s="823"/>
      <c r="AAB528" s="824"/>
      <c r="AAC528" s="814" t="s">
        <v>1069</v>
      </c>
      <c r="AAD528" s="815"/>
      <c r="AAE528" s="816"/>
      <c r="AAF528" s="814" t="s">
        <v>1070</v>
      </c>
      <c r="AAG528" s="815"/>
      <c r="AAH528" s="816"/>
      <c r="AAI528" s="814" t="s">
        <v>1071</v>
      </c>
      <c r="AAJ528" s="815"/>
      <c r="AAK528" s="816"/>
      <c r="AAL528" s="814" t="s">
        <v>1072</v>
      </c>
      <c r="AAM528" s="815"/>
      <c r="AAN528" s="816"/>
      <c r="AAO528" s="814" t="s">
        <v>1073</v>
      </c>
      <c r="AAP528" s="815"/>
      <c r="AAQ528" s="816"/>
      <c r="AAR528" s="814" t="s">
        <v>1074</v>
      </c>
      <c r="AAS528" s="815"/>
      <c r="AAT528" s="816"/>
      <c r="AAU528" s="814" t="s">
        <v>1075</v>
      </c>
      <c r="AAV528" s="815"/>
      <c r="AAW528" s="816"/>
      <c r="AAX528" s="822" t="s">
        <v>1069</v>
      </c>
      <c r="AAY528" s="823"/>
      <c r="AAZ528" s="824"/>
      <c r="ABA528" s="822" t="s">
        <v>1070</v>
      </c>
      <c r="ABB528" s="823"/>
      <c r="ABC528" s="824"/>
      <c r="ABD528" s="822" t="s">
        <v>1071</v>
      </c>
      <c r="ABE528" s="823"/>
      <c r="ABF528" s="824"/>
      <c r="ABG528" s="822" t="s">
        <v>1072</v>
      </c>
      <c r="ABH528" s="823"/>
      <c r="ABI528" s="824"/>
      <c r="ABJ528" s="822" t="s">
        <v>1073</v>
      </c>
      <c r="ABK528" s="823"/>
      <c r="ABL528" s="824"/>
      <c r="ABM528" s="822" t="s">
        <v>1074</v>
      </c>
      <c r="ABN528" s="823"/>
      <c r="ABO528" s="824"/>
      <c r="ABP528" s="822" t="s">
        <v>1075</v>
      </c>
      <c r="ABQ528" s="823"/>
      <c r="ABR528" s="824"/>
      <c r="ABS528" s="814" t="s">
        <v>1069</v>
      </c>
      <c r="ABT528" s="815"/>
      <c r="ABU528" s="816"/>
      <c r="ABV528" s="814" t="s">
        <v>1070</v>
      </c>
      <c r="ABW528" s="815"/>
      <c r="ABX528" s="816"/>
      <c r="ABY528" s="814" t="s">
        <v>1071</v>
      </c>
      <c r="ABZ528" s="815"/>
      <c r="ACA528" s="816"/>
      <c r="ACB528" s="814" t="s">
        <v>1072</v>
      </c>
      <c r="ACC528" s="815"/>
      <c r="ACD528" s="816"/>
      <c r="ACE528" s="814" t="s">
        <v>1073</v>
      </c>
      <c r="ACF528" s="815"/>
      <c r="ACG528" s="816"/>
      <c r="ACH528" s="814" t="s">
        <v>1074</v>
      </c>
      <c r="ACI528" s="815"/>
      <c r="ACJ528" s="816"/>
      <c r="ACK528" s="814" t="s">
        <v>1075</v>
      </c>
      <c r="ACL528" s="815"/>
      <c r="ACM528" s="816"/>
      <c r="ACN528" s="822" t="s">
        <v>1069</v>
      </c>
      <c r="ACO528" s="823"/>
      <c r="ACP528" s="824"/>
      <c r="ACQ528" s="822" t="s">
        <v>1070</v>
      </c>
      <c r="ACR528" s="823"/>
      <c r="ACS528" s="824"/>
      <c r="ACT528" s="822" t="s">
        <v>1071</v>
      </c>
      <c r="ACU528" s="823"/>
      <c r="ACV528" s="824"/>
      <c r="ACW528" s="822" t="s">
        <v>1072</v>
      </c>
      <c r="ACX528" s="823"/>
      <c r="ACY528" s="824"/>
      <c r="ACZ528" s="822" t="s">
        <v>1073</v>
      </c>
      <c r="ADA528" s="823"/>
      <c r="ADB528" s="824"/>
      <c r="ADC528" s="822" t="s">
        <v>1074</v>
      </c>
      <c r="ADD528" s="823"/>
      <c r="ADE528" s="824"/>
      <c r="ADF528" s="822" t="s">
        <v>1075</v>
      </c>
      <c r="ADG528" s="823"/>
      <c r="ADH528" s="824"/>
      <c r="ADI528" s="814" t="s">
        <v>1069</v>
      </c>
      <c r="ADJ528" s="815"/>
      <c r="ADK528" s="816"/>
      <c r="ADL528" s="814" t="s">
        <v>1070</v>
      </c>
      <c r="ADM528" s="815"/>
      <c r="ADN528" s="816"/>
      <c r="ADO528" s="814" t="s">
        <v>1071</v>
      </c>
      <c r="ADP528" s="815"/>
      <c r="ADQ528" s="816"/>
      <c r="ADR528" s="814" t="s">
        <v>1072</v>
      </c>
      <c r="ADS528" s="815"/>
      <c r="ADT528" s="816"/>
      <c r="ADU528" s="814" t="s">
        <v>1073</v>
      </c>
      <c r="ADV528" s="815"/>
      <c r="ADW528" s="816"/>
      <c r="ADX528" s="814" t="s">
        <v>1074</v>
      </c>
      <c r="ADY528" s="815"/>
      <c r="ADZ528" s="816"/>
      <c r="AEA528" s="814" t="s">
        <v>1075</v>
      </c>
      <c r="AEB528" s="815"/>
      <c r="AEC528" s="816"/>
      <c r="AED528" s="822" t="s">
        <v>1069</v>
      </c>
      <c r="AEE528" s="823"/>
      <c r="AEF528" s="824"/>
      <c r="AEG528" s="822" t="s">
        <v>1070</v>
      </c>
      <c r="AEH528" s="823"/>
      <c r="AEI528" s="824"/>
      <c r="AEJ528" s="822" t="s">
        <v>1071</v>
      </c>
      <c r="AEK528" s="823"/>
      <c r="AEL528" s="824"/>
      <c r="AEM528" s="822" t="s">
        <v>1072</v>
      </c>
      <c r="AEN528" s="823"/>
      <c r="AEO528" s="824"/>
      <c r="AEP528" s="822" t="s">
        <v>1073</v>
      </c>
      <c r="AEQ528" s="823"/>
      <c r="AER528" s="824"/>
      <c r="AES528" s="822" t="s">
        <v>1074</v>
      </c>
      <c r="AET528" s="823"/>
      <c r="AEU528" s="824"/>
      <c r="AEV528" s="822" t="s">
        <v>1075</v>
      </c>
      <c r="AEW528" s="823"/>
      <c r="AEX528" s="824"/>
      <c r="AEY528" s="814" t="s">
        <v>1069</v>
      </c>
      <c r="AEZ528" s="815"/>
      <c r="AFA528" s="816"/>
      <c r="AFB528" s="814" t="s">
        <v>1070</v>
      </c>
      <c r="AFC528" s="815"/>
      <c r="AFD528" s="816"/>
      <c r="AFE528" s="814" t="s">
        <v>1071</v>
      </c>
      <c r="AFF528" s="815"/>
      <c r="AFG528" s="816"/>
      <c r="AFH528" s="814" t="s">
        <v>1072</v>
      </c>
      <c r="AFI528" s="815"/>
      <c r="AFJ528" s="816"/>
      <c r="AFK528" s="814" t="s">
        <v>1073</v>
      </c>
      <c r="AFL528" s="815"/>
      <c r="AFM528" s="816"/>
      <c r="AFN528" s="814" t="s">
        <v>1074</v>
      </c>
      <c r="AFO528" s="815"/>
      <c r="AFP528" s="816"/>
      <c r="AFQ528" s="814" t="s">
        <v>1075</v>
      </c>
      <c r="AFR528" s="815"/>
      <c r="AFS528" s="816"/>
      <c r="AFT528" s="822" t="s">
        <v>1069</v>
      </c>
      <c r="AFU528" s="823"/>
      <c r="AFV528" s="824"/>
      <c r="AFW528" s="822" t="s">
        <v>1070</v>
      </c>
      <c r="AFX528" s="823"/>
      <c r="AFY528" s="824"/>
      <c r="AFZ528" s="822" t="s">
        <v>1071</v>
      </c>
      <c r="AGA528" s="823"/>
      <c r="AGB528" s="824"/>
      <c r="AGC528" s="822" t="s">
        <v>1072</v>
      </c>
      <c r="AGD528" s="823"/>
      <c r="AGE528" s="824"/>
      <c r="AGF528" s="822" t="s">
        <v>1073</v>
      </c>
      <c r="AGG528" s="823"/>
      <c r="AGH528" s="824"/>
      <c r="AGI528" s="822" t="s">
        <v>1074</v>
      </c>
      <c r="AGJ528" s="823"/>
      <c r="AGK528" s="824"/>
      <c r="AGL528" s="822" t="s">
        <v>1075</v>
      </c>
      <c r="AGM528" s="823"/>
      <c r="AGN528" s="824"/>
      <c r="AGO528" s="814" t="s">
        <v>1069</v>
      </c>
      <c r="AGP528" s="815"/>
      <c r="AGQ528" s="816"/>
      <c r="AGR528" s="814" t="s">
        <v>1070</v>
      </c>
      <c r="AGS528" s="815"/>
      <c r="AGT528" s="816"/>
      <c r="AGU528" s="814" t="s">
        <v>1071</v>
      </c>
      <c r="AGV528" s="815"/>
      <c r="AGW528" s="816"/>
      <c r="AGX528" s="814" t="s">
        <v>1072</v>
      </c>
      <c r="AGY528" s="815"/>
      <c r="AGZ528" s="816"/>
      <c r="AHA528" s="814" t="s">
        <v>1073</v>
      </c>
      <c r="AHB528" s="815"/>
      <c r="AHC528" s="816"/>
      <c r="AHD528" s="814" t="s">
        <v>1074</v>
      </c>
      <c r="AHE528" s="815"/>
      <c r="AHF528" s="816"/>
      <c r="AHG528" s="814" t="s">
        <v>1075</v>
      </c>
      <c r="AHH528" s="815"/>
      <c r="AHI528" s="816"/>
      <c r="AHJ528" s="822" t="s">
        <v>1069</v>
      </c>
      <c r="AHK528" s="823"/>
      <c r="AHL528" s="824"/>
      <c r="AHM528" s="822" t="s">
        <v>1070</v>
      </c>
      <c r="AHN528" s="823"/>
      <c r="AHO528" s="824"/>
      <c r="AHP528" s="822" t="s">
        <v>1071</v>
      </c>
      <c r="AHQ528" s="823"/>
      <c r="AHR528" s="824"/>
      <c r="AHS528" s="822" t="s">
        <v>1072</v>
      </c>
      <c r="AHT528" s="823"/>
      <c r="AHU528" s="824"/>
      <c r="AHV528" s="822" t="s">
        <v>1073</v>
      </c>
      <c r="AHW528" s="823"/>
      <c r="AHX528" s="824"/>
      <c r="AHY528" s="822" t="s">
        <v>1074</v>
      </c>
      <c r="AHZ528" s="823"/>
      <c r="AIA528" s="824"/>
      <c r="AIB528" s="822" t="s">
        <v>1075</v>
      </c>
      <c r="AIC528" s="823"/>
      <c r="AID528" s="824"/>
      <c r="AIE528" s="814" t="s">
        <v>1069</v>
      </c>
      <c r="AIF528" s="815"/>
      <c r="AIG528" s="816"/>
      <c r="AIH528" s="814" t="s">
        <v>1070</v>
      </c>
      <c r="AII528" s="815"/>
      <c r="AIJ528" s="816"/>
      <c r="AIK528" s="814" t="s">
        <v>1071</v>
      </c>
      <c r="AIL528" s="815"/>
      <c r="AIM528" s="816"/>
      <c r="AIN528" s="814" t="s">
        <v>1072</v>
      </c>
      <c r="AIO528" s="815"/>
      <c r="AIP528" s="816"/>
      <c r="AIQ528" s="814" t="s">
        <v>1073</v>
      </c>
      <c r="AIR528" s="815"/>
      <c r="AIS528" s="816"/>
      <c r="AIT528" s="814" t="s">
        <v>1074</v>
      </c>
      <c r="AIU528" s="815"/>
      <c r="AIV528" s="816"/>
      <c r="AIW528" s="814" t="s">
        <v>1075</v>
      </c>
      <c r="AIX528" s="815"/>
      <c r="AIY528" s="816"/>
      <c r="AIZ528" s="822" t="s">
        <v>1069</v>
      </c>
      <c r="AJA528" s="823"/>
      <c r="AJB528" s="824"/>
      <c r="AJC528" s="822" t="s">
        <v>1070</v>
      </c>
      <c r="AJD528" s="823"/>
      <c r="AJE528" s="824"/>
      <c r="AJF528" s="822" t="s">
        <v>1071</v>
      </c>
      <c r="AJG528" s="823"/>
      <c r="AJH528" s="824"/>
      <c r="AJI528" s="822" t="s">
        <v>1072</v>
      </c>
      <c r="AJJ528" s="823"/>
      <c r="AJK528" s="824"/>
      <c r="AJL528" s="822" t="s">
        <v>1073</v>
      </c>
      <c r="AJM528" s="823"/>
      <c r="AJN528" s="824"/>
      <c r="AJO528" s="822" t="s">
        <v>1074</v>
      </c>
      <c r="AJP528" s="823"/>
      <c r="AJQ528" s="824"/>
      <c r="AJR528" s="822" t="s">
        <v>1075</v>
      </c>
      <c r="AJS528" s="823"/>
      <c r="AJT528" s="824"/>
      <c r="AJU528" s="814" t="s">
        <v>1069</v>
      </c>
      <c r="AJV528" s="815"/>
      <c r="AJW528" s="816"/>
      <c r="AJX528" s="814" t="s">
        <v>1070</v>
      </c>
      <c r="AJY528" s="815"/>
      <c r="AJZ528" s="816"/>
      <c r="AKA528" s="814" t="s">
        <v>1071</v>
      </c>
      <c r="AKB528" s="815"/>
      <c r="AKC528" s="816"/>
      <c r="AKD528" s="814" t="s">
        <v>1072</v>
      </c>
      <c r="AKE528" s="815"/>
      <c r="AKF528" s="816"/>
      <c r="AKG528" s="814" t="s">
        <v>1073</v>
      </c>
      <c r="AKH528" s="815"/>
      <c r="AKI528" s="816"/>
      <c r="AKJ528" s="814" t="s">
        <v>1074</v>
      </c>
      <c r="AKK528" s="815"/>
      <c r="AKL528" s="816"/>
      <c r="AKM528" s="814" t="s">
        <v>1075</v>
      </c>
      <c r="AKN528" s="815"/>
      <c r="AKO528" s="816"/>
      <c r="AKP528" s="822" t="s">
        <v>1069</v>
      </c>
      <c r="AKQ528" s="823"/>
      <c r="AKR528" s="824"/>
      <c r="AKS528" s="822" t="s">
        <v>1070</v>
      </c>
      <c r="AKT528" s="823"/>
      <c r="AKU528" s="824"/>
      <c r="AKV528" s="822" t="s">
        <v>1071</v>
      </c>
      <c r="AKW528" s="823"/>
      <c r="AKX528" s="824"/>
      <c r="AKY528" s="822" t="s">
        <v>1072</v>
      </c>
      <c r="AKZ528" s="823"/>
      <c r="ALA528" s="824"/>
      <c r="ALB528" s="822" t="s">
        <v>1073</v>
      </c>
      <c r="ALC528" s="823"/>
      <c r="ALD528" s="824"/>
      <c r="ALE528" s="822" t="s">
        <v>1074</v>
      </c>
      <c r="ALF528" s="823"/>
      <c r="ALG528" s="824"/>
      <c r="ALH528" s="822" t="s">
        <v>1075</v>
      </c>
      <c r="ALI528" s="823"/>
      <c r="ALJ528" s="824"/>
      <c r="ALK528" s="814" t="s">
        <v>1069</v>
      </c>
      <c r="ALL528" s="815"/>
      <c r="ALM528" s="816"/>
      <c r="ALN528" s="814" t="s">
        <v>1070</v>
      </c>
      <c r="ALO528" s="815"/>
      <c r="ALP528" s="816"/>
      <c r="ALQ528" s="814" t="s">
        <v>1071</v>
      </c>
      <c r="ALR528" s="815"/>
      <c r="ALS528" s="816"/>
      <c r="ALT528" s="814" t="s">
        <v>1072</v>
      </c>
      <c r="ALU528" s="815"/>
      <c r="ALV528" s="816"/>
      <c r="ALW528" s="814" t="s">
        <v>1073</v>
      </c>
      <c r="ALX528" s="815"/>
      <c r="ALY528" s="816"/>
      <c r="ALZ528" s="814" t="s">
        <v>1074</v>
      </c>
      <c r="AMA528" s="815"/>
      <c r="AMB528" s="816"/>
      <c r="AMC528" s="814" t="s">
        <v>1075</v>
      </c>
      <c r="AMD528" s="815"/>
      <c r="AME528" s="816"/>
      <c r="AMF528" s="822" t="s">
        <v>1069</v>
      </c>
      <c r="AMG528" s="823"/>
      <c r="AMH528" s="824"/>
      <c r="AMI528" s="822" t="s">
        <v>1070</v>
      </c>
      <c r="AMJ528" s="823"/>
      <c r="AMK528" s="824"/>
      <c r="AML528" s="822" t="s">
        <v>1071</v>
      </c>
      <c r="AMM528" s="823"/>
      <c r="AMN528" s="824"/>
      <c r="AMO528" s="822" t="s">
        <v>1072</v>
      </c>
      <c r="AMP528" s="823"/>
      <c r="AMQ528" s="824"/>
      <c r="AMR528" s="822" t="s">
        <v>1073</v>
      </c>
      <c r="AMS528" s="823"/>
      <c r="AMT528" s="824"/>
      <c r="AMU528" s="822" t="s">
        <v>1074</v>
      </c>
      <c r="AMV528" s="823"/>
      <c r="AMW528" s="824"/>
      <c r="AMX528" s="822" t="s">
        <v>1075</v>
      </c>
      <c r="AMY528" s="823"/>
      <c r="AMZ528" s="824"/>
      <c r="ANA528" s="814" t="s">
        <v>1069</v>
      </c>
      <c r="ANB528" s="815"/>
      <c r="ANC528" s="816"/>
      <c r="AND528" s="814" t="s">
        <v>1070</v>
      </c>
      <c r="ANE528" s="815"/>
      <c r="ANF528" s="816"/>
      <c r="ANG528" s="814" t="s">
        <v>1071</v>
      </c>
      <c r="ANH528" s="815"/>
      <c r="ANI528" s="816"/>
      <c r="ANJ528" s="814" t="s">
        <v>1072</v>
      </c>
      <c r="ANK528" s="815"/>
      <c r="ANL528" s="816"/>
      <c r="ANM528" s="814" t="s">
        <v>1073</v>
      </c>
      <c r="ANN528" s="815"/>
      <c r="ANO528" s="816"/>
      <c r="ANP528" s="814" t="s">
        <v>1074</v>
      </c>
      <c r="ANQ528" s="815"/>
      <c r="ANR528" s="816"/>
      <c r="ANS528" s="814" t="s">
        <v>1075</v>
      </c>
      <c r="ANT528" s="815"/>
      <c r="ANU528" s="816"/>
      <c r="ANV528" s="822" t="s">
        <v>1069</v>
      </c>
      <c r="ANW528" s="823"/>
      <c r="ANX528" s="824"/>
      <c r="ANY528" s="822" t="s">
        <v>1070</v>
      </c>
      <c r="ANZ528" s="823"/>
      <c r="AOA528" s="824"/>
      <c r="AOB528" s="822" t="s">
        <v>1071</v>
      </c>
      <c r="AOC528" s="823"/>
      <c r="AOD528" s="824"/>
      <c r="AOE528" s="822" t="s">
        <v>1072</v>
      </c>
      <c r="AOF528" s="823"/>
      <c r="AOG528" s="824"/>
      <c r="AOH528" s="822" t="s">
        <v>1073</v>
      </c>
      <c r="AOI528" s="823"/>
      <c r="AOJ528" s="824"/>
      <c r="AOK528" s="822" t="s">
        <v>1074</v>
      </c>
      <c r="AOL528" s="823"/>
      <c r="AOM528" s="824"/>
      <c r="AON528" s="822" t="s">
        <v>1075</v>
      </c>
      <c r="AOO528" s="823"/>
      <c r="AOP528" s="824"/>
      <c r="AOQ528" s="814" t="s">
        <v>1069</v>
      </c>
      <c r="AOR528" s="815"/>
      <c r="AOS528" s="816"/>
      <c r="AOT528" s="814" t="s">
        <v>1070</v>
      </c>
      <c r="AOU528" s="815"/>
      <c r="AOV528" s="816"/>
      <c r="AOW528" s="814" t="s">
        <v>1071</v>
      </c>
      <c r="AOX528" s="815"/>
      <c r="AOY528" s="816"/>
      <c r="AOZ528" s="814" t="s">
        <v>1072</v>
      </c>
      <c r="APA528" s="815"/>
      <c r="APB528" s="816"/>
      <c r="APC528" s="814" t="s">
        <v>1073</v>
      </c>
      <c r="APD528" s="815"/>
      <c r="APE528" s="816"/>
      <c r="APF528" s="814" t="s">
        <v>1074</v>
      </c>
      <c r="APG528" s="815"/>
      <c r="APH528" s="816"/>
      <c r="API528" s="814" t="s">
        <v>1075</v>
      </c>
      <c r="APJ528" s="815"/>
      <c r="APK528" s="816"/>
      <c r="APL528" s="822" t="s">
        <v>1069</v>
      </c>
      <c r="APM528" s="823"/>
      <c r="APN528" s="824"/>
      <c r="APO528" s="822" t="s">
        <v>1070</v>
      </c>
      <c r="APP528" s="823"/>
      <c r="APQ528" s="824"/>
      <c r="APR528" s="822" t="s">
        <v>1071</v>
      </c>
      <c r="APS528" s="823"/>
      <c r="APT528" s="824"/>
      <c r="APU528" s="822" t="s">
        <v>1072</v>
      </c>
      <c r="APV528" s="823"/>
      <c r="APW528" s="824"/>
      <c r="APX528" s="822" t="s">
        <v>1073</v>
      </c>
      <c r="APY528" s="823"/>
      <c r="APZ528" s="824"/>
      <c r="AQA528" s="822" t="s">
        <v>1074</v>
      </c>
      <c r="AQB528" s="823"/>
      <c r="AQC528" s="824"/>
      <c r="AQD528" s="822" t="s">
        <v>1075</v>
      </c>
      <c r="AQE528" s="823"/>
      <c r="AQF528" s="824"/>
      <c r="AQG528" s="814" t="s">
        <v>1069</v>
      </c>
      <c r="AQH528" s="815"/>
      <c r="AQI528" s="816"/>
      <c r="AQJ528" s="814" t="s">
        <v>1070</v>
      </c>
      <c r="AQK528" s="815"/>
      <c r="AQL528" s="816"/>
      <c r="AQM528" s="814" t="s">
        <v>1071</v>
      </c>
      <c r="AQN528" s="815"/>
      <c r="AQO528" s="816"/>
      <c r="AQP528" s="814" t="s">
        <v>1072</v>
      </c>
      <c r="AQQ528" s="815"/>
      <c r="AQR528" s="816"/>
      <c r="AQS528" s="814" t="s">
        <v>1073</v>
      </c>
      <c r="AQT528" s="815"/>
      <c r="AQU528" s="816"/>
      <c r="AQV528" s="814" t="s">
        <v>1074</v>
      </c>
      <c r="AQW528" s="815"/>
      <c r="AQX528" s="816"/>
      <c r="AQY528" s="814" t="s">
        <v>1075</v>
      </c>
      <c r="AQZ528" s="815"/>
      <c r="ARA528" s="816"/>
      <c r="ARB528" s="822" t="s">
        <v>1069</v>
      </c>
      <c r="ARC528" s="823"/>
      <c r="ARD528" s="824"/>
      <c r="ARE528" s="822" t="s">
        <v>1070</v>
      </c>
      <c r="ARF528" s="823"/>
      <c r="ARG528" s="824"/>
      <c r="ARH528" s="822" t="s">
        <v>1071</v>
      </c>
      <c r="ARI528" s="823"/>
      <c r="ARJ528" s="824"/>
      <c r="ARK528" s="822" t="s">
        <v>1072</v>
      </c>
      <c r="ARL528" s="823"/>
      <c r="ARM528" s="824"/>
      <c r="ARN528" s="822" t="s">
        <v>1073</v>
      </c>
      <c r="ARO528" s="823"/>
      <c r="ARP528" s="824"/>
      <c r="ARQ528" s="822" t="s">
        <v>1074</v>
      </c>
      <c r="ARR528" s="823"/>
      <c r="ARS528" s="824"/>
      <c r="ART528" s="822" t="s">
        <v>1075</v>
      </c>
      <c r="ARU528" s="823"/>
      <c r="ARV528" s="824"/>
      <c r="ARW528" s="814" t="s">
        <v>1069</v>
      </c>
      <c r="ARX528" s="815"/>
      <c r="ARY528" s="816"/>
      <c r="ARZ528" s="814" t="s">
        <v>1070</v>
      </c>
      <c r="ASA528" s="815"/>
      <c r="ASB528" s="816"/>
      <c r="ASC528" s="814" t="s">
        <v>1071</v>
      </c>
      <c r="ASD528" s="815"/>
      <c r="ASE528" s="816"/>
      <c r="ASF528" s="814" t="s">
        <v>1072</v>
      </c>
      <c r="ASG528" s="815"/>
      <c r="ASH528" s="816"/>
      <c r="ASI528" s="814" t="s">
        <v>1073</v>
      </c>
      <c r="ASJ528" s="815"/>
      <c r="ASK528" s="816"/>
      <c r="ASL528" s="814" t="s">
        <v>1074</v>
      </c>
      <c r="ASM528" s="815"/>
      <c r="ASN528" s="816"/>
      <c r="ASO528" s="814" t="s">
        <v>1075</v>
      </c>
      <c r="ASP528" s="815"/>
      <c r="ASQ528" s="816"/>
      <c r="ASR528" s="822" t="s">
        <v>1069</v>
      </c>
      <c r="ASS528" s="823"/>
      <c r="AST528" s="824"/>
      <c r="ASU528" s="822" t="s">
        <v>1070</v>
      </c>
      <c r="ASV528" s="823"/>
      <c r="ASW528" s="824"/>
      <c r="ASX528" s="822" t="s">
        <v>1071</v>
      </c>
      <c r="ASY528" s="823"/>
      <c r="ASZ528" s="824"/>
      <c r="ATA528" s="822" t="s">
        <v>1072</v>
      </c>
      <c r="ATB528" s="823"/>
      <c r="ATC528" s="824"/>
      <c r="ATD528" s="822" t="s">
        <v>1073</v>
      </c>
      <c r="ATE528" s="823"/>
      <c r="ATF528" s="824"/>
      <c r="ATG528" s="822" t="s">
        <v>1074</v>
      </c>
      <c r="ATH528" s="823"/>
      <c r="ATI528" s="824"/>
      <c r="ATJ528" s="822" t="s">
        <v>1075</v>
      </c>
      <c r="ATK528" s="823"/>
      <c r="ATL528" s="824"/>
      <c r="ATM528" s="814" t="s">
        <v>1069</v>
      </c>
      <c r="ATN528" s="815"/>
      <c r="ATO528" s="816"/>
      <c r="ATP528" s="814" t="s">
        <v>1070</v>
      </c>
      <c r="ATQ528" s="815"/>
      <c r="ATR528" s="816"/>
      <c r="ATS528" s="814" t="s">
        <v>1071</v>
      </c>
      <c r="ATT528" s="815"/>
      <c r="ATU528" s="816"/>
      <c r="ATV528" s="814" t="s">
        <v>1072</v>
      </c>
      <c r="ATW528" s="815"/>
      <c r="ATX528" s="816"/>
      <c r="ATY528" s="814" t="s">
        <v>1073</v>
      </c>
      <c r="ATZ528" s="815"/>
      <c r="AUA528" s="816"/>
      <c r="AUB528" s="814" t="s">
        <v>1074</v>
      </c>
      <c r="AUC528" s="815"/>
      <c r="AUD528" s="816"/>
      <c r="AUE528" s="814" t="s">
        <v>1075</v>
      </c>
      <c r="AUF528" s="815"/>
      <c r="AUG528" s="816"/>
      <c r="AUH528" s="822" t="s">
        <v>1069</v>
      </c>
      <c r="AUI528" s="823"/>
      <c r="AUJ528" s="824"/>
      <c r="AUK528" s="822" t="s">
        <v>1070</v>
      </c>
      <c r="AUL528" s="823"/>
      <c r="AUM528" s="824"/>
      <c r="AUN528" s="822" t="s">
        <v>1071</v>
      </c>
      <c r="AUO528" s="823"/>
      <c r="AUP528" s="824"/>
      <c r="AUQ528" s="822" t="s">
        <v>1072</v>
      </c>
      <c r="AUR528" s="823"/>
      <c r="AUS528" s="824"/>
      <c r="AUT528" s="822" t="s">
        <v>1073</v>
      </c>
      <c r="AUU528" s="823"/>
      <c r="AUV528" s="824"/>
      <c r="AUW528" s="822" t="s">
        <v>1074</v>
      </c>
      <c r="AUX528" s="823"/>
      <c r="AUY528" s="824"/>
      <c r="AUZ528" s="822" t="s">
        <v>1075</v>
      </c>
      <c r="AVA528" s="823"/>
      <c r="AVB528" s="824"/>
      <c r="AVC528" s="814" t="s">
        <v>1069</v>
      </c>
      <c r="AVD528" s="815"/>
      <c r="AVE528" s="816"/>
      <c r="AVF528" s="814" t="s">
        <v>1070</v>
      </c>
      <c r="AVG528" s="815"/>
      <c r="AVH528" s="816"/>
      <c r="AVI528" s="814" t="s">
        <v>1071</v>
      </c>
      <c r="AVJ528" s="815"/>
      <c r="AVK528" s="816"/>
      <c r="AVL528" s="814" t="s">
        <v>1072</v>
      </c>
      <c r="AVM528" s="815"/>
      <c r="AVN528" s="816"/>
      <c r="AVO528" s="814" t="s">
        <v>1073</v>
      </c>
      <c r="AVP528" s="815"/>
      <c r="AVQ528" s="816"/>
      <c r="AVR528" s="814" t="s">
        <v>1074</v>
      </c>
      <c r="AVS528" s="815"/>
      <c r="AVT528" s="816"/>
      <c r="AVU528" s="814" t="s">
        <v>1075</v>
      </c>
      <c r="AVV528" s="815"/>
      <c r="AVW528" s="816"/>
    </row>
    <row r="529" spans="1:1271">
      <c r="A529" s="573"/>
      <c r="B529" s="777"/>
      <c r="C529" s="574"/>
      <c r="D529" s="570"/>
      <c r="E529" s="569"/>
      <c r="F529" s="573">
        <v>2019</v>
      </c>
      <c r="G529" s="573">
        <v>2020</v>
      </c>
      <c r="H529" s="573">
        <v>2021</v>
      </c>
      <c r="I529" s="573">
        <v>2019</v>
      </c>
      <c r="J529" s="573">
        <v>2020</v>
      </c>
      <c r="K529" s="573">
        <v>2021</v>
      </c>
      <c r="L529" s="573">
        <v>2019</v>
      </c>
      <c r="M529" s="573">
        <v>2020</v>
      </c>
      <c r="N529" s="573">
        <v>2021</v>
      </c>
      <c r="O529" s="573">
        <v>2019</v>
      </c>
      <c r="P529" s="573">
        <v>2020</v>
      </c>
      <c r="Q529" s="573">
        <v>2021</v>
      </c>
      <c r="R529" s="573">
        <v>2019</v>
      </c>
      <c r="S529" s="573">
        <v>2020</v>
      </c>
      <c r="T529" s="573">
        <v>2021</v>
      </c>
      <c r="U529" s="573">
        <v>2019</v>
      </c>
      <c r="V529" s="573">
        <v>2020</v>
      </c>
      <c r="W529" s="573">
        <v>2021</v>
      </c>
      <c r="X529" s="573">
        <v>2019</v>
      </c>
      <c r="Y529" s="573">
        <v>2020</v>
      </c>
      <c r="Z529" s="573">
        <v>2021</v>
      </c>
      <c r="AA529" s="573">
        <v>2019</v>
      </c>
      <c r="AB529" s="573">
        <v>2020</v>
      </c>
      <c r="AC529" s="573">
        <v>2021</v>
      </c>
      <c r="AD529" s="573">
        <v>2019</v>
      </c>
      <c r="AE529" s="573">
        <v>2020</v>
      </c>
      <c r="AF529" s="573">
        <v>2021</v>
      </c>
      <c r="AG529" s="573">
        <v>2019</v>
      </c>
      <c r="AH529" s="573">
        <v>2020</v>
      </c>
      <c r="AI529" s="573">
        <v>2021</v>
      </c>
      <c r="AJ529" s="573">
        <v>2019</v>
      </c>
      <c r="AK529" s="573">
        <v>2020</v>
      </c>
      <c r="AL529" s="573">
        <v>2021</v>
      </c>
      <c r="AM529" s="573">
        <v>2019</v>
      </c>
      <c r="AN529" s="573">
        <v>2020</v>
      </c>
      <c r="AO529" s="573">
        <v>2021</v>
      </c>
      <c r="AP529" s="573">
        <v>2019</v>
      </c>
      <c r="AQ529" s="573">
        <v>2020</v>
      </c>
      <c r="AR529" s="573">
        <v>2021</v>
      </c>
      <c r="AS529" s="573">
        <v>2019</v>
      </c>
      <c r="AT529" s="573">
        <v>2020</v>
      </c>
      <c r="AU529" s="573">
        <v>2021</v>
      </c>
      <c r="AV529" s="573">
        <v>2019</v>
      </c>
      <c r="AW529" s="573">
        <v>2020</v>
      </c>
      <c r="AX529" s="573">
        <v>2021</v>
      </c>
      <c r="AY529" s="573">
        <v>2019</v>
      </c>
      <c r="AZ529" s="573">
        <v>2020</v>
      </c>
      <c r="BA529" s="573">
        <v>2021</v>
      </c>
      <c r="BB529" s="573">
        <v>2019</v>
      </c>
      <c r="BC529" s="573">
        <v>2020</v>
      </c>
      <c r="BD529" s="573">
        <v>2021</v>
      </c>
      <c r="BE529" s="573">
        <v>2019</v>
      </c>
      <c r="BF529" s="573">
        <v>2020</v>
      </c>
      <c r="BG529" s="573">
        <v>2021</v>
      </c>
      <c r="BH529" s="573">
        <v>2019</v>
      </c>
      <c r="BI529" s="573">
        <v>2020</v>
      </c>
      <c r="BJ529" s="573">
        <v>2021</v>
      </c>
      <c r="BK529" s="573">
        <v>2019</v>
      </c>
      <c r="BL529" s="573">
        <v>2020</v>
      </c>
      <c r="BM529" s="573">
        <v>2021</v>
      </c>
      <c r="BN529" s="573">
        <v>2019</v>
      </c>
      <c r="BO529" s="573">
        <v>2020</v>
      </c>
      <c r="BP529" s="573">
        <v>2021</v>
      </c>
      <c r="BQ529" s="573">
        <v>2019</v>
      </c>
      <c r="BR529" s="573">
        <v>2020</v>
      </c>
      <c r="BS529" s="573">
        <v>2021</v>
      </c>
      <c r="BT529" s="573">
        <v>2019</v>
      </c>
      <c r="BU529" s="573">
        <v>2020</v>
      </c>
      <c r="BV529" s="573">
        <v>2021</v>
      </c>
      <c r="BW529" s="573">
        <v>2019</v>
      </c>
      <c r="BX529" s="573">
        <v>2020</v>
      </c>
      <c r="BY529" s="573">
        <v>2021</v>
      </c>
      <c r="BZ529" s="573">
        <v>2019</v>
      </c>
      <c r="CA529" s="573">
        <v>2020</v>
      </c>
      <c r="CB529" s="573">
        <v>2021</v>
      </c>
      <c r="CC529" s="573">
        <v>2019</v>
      </c>
      <c r="CD529" s="573">
        <v>2020</v>
      </c>
      <c r="CE529" s="573">
        <v>2021</v>
      </c>
      <c r="CF529" s="573">
        <v>2019</v>
      </c>
      <c r="CG529" s="573">
        <v>2020</v>
      </c>
      <c r="CH529" s="573">
        <v>2021</v>
      </c>
      <c r="CI529" s="573">
        <v>2019</v>
      </c>
      <c r="CJ529" s="573">
        <v>2020</v>
      </c>
      <c r="CK529" s="573">
        <v>2021</v>
      </c>
      <c r="CL529" s="573">
        <v>2019</v>
      </c>
      <c r="CM529" s="573">
        <v>2020</v>
      </c>
      <c r="CN529" s="573">
        <v>2021</v>
      </c>
      <c r="CO529" s="573">
        <v>2019</v>
      </c>
      <c r="CP529" s="573">
        <v>2020</v>
      </c>
      <c r="CQ529" s="573">
        <v>2021</v>
      </c>
      <c r="CR529" s="573">
        <v>2019</v>
      </c>
      <c r="CS529" s="573">
        <v>2020</v>
      </c>
      <c r="CT529" s="573">
        <v>2021</v>
      </c>
      <c r="CU529" s="573">
        <v>2019</v>
      </c>
      <c r="CV529" s="573">
        <v>2020</v>
      </c>
      <c r="CW529" s="573">
        <v>2021</v>
      </c>
      <c r="CX529" s="573">
        <v>2019</v>
      </c>
      <c r="CY529" s="573">
        <v>2020</v>
      </c>
      <c r="CZ529" s="573">
        <v>2021</v>
      </c>
      <c r="DA529" s="573">
        <v>2019</v>
      </c>
      <c r="DB529" s="573">
        <v>2020</v>
      </c>
      <c r="DC529" s="573">
        <v>2021</v>
      </c>
      <c r="DD529" s="573">
        <v>2019</v>
      </c>
      <c r="DE529" s="573">
        <v>2020</v>
      </c>
      <c r="DF529" s="573">
        <v>2021</v>
      </c>
      <c r="DG529" s="573">
        <v>2019</v>
      </c>
      <c r="DH529" s="573">
        <v>2020</v>
      </c>
      <c r="DI529" s="573">
        <v>2021</v>
      </c>
      <c r="DJ529" s="573">
        <v>2019</v>
      </c>
      <c r="DK529" s="573">
        <v>2020</v>
      </c>
      <c r="DL529" s="573">
        <v>2021</v>
      </c>
      <c r="DM529" s="573">
        <v>2019</v>
      </c>
      <c r="DN529" s="573">
        <v>2020</v>
      </c>
      <c r="DO529" s="573">
        <v>2021</v>
      </c>
      <c r="DP529" s="573">
        <v>2019</v>
      </c>
      <c r="DQ529" s="573">
        <v>2020</v>
      </c>
      <c r="DR529" s="573">
        <v>2021</v>
      </c>
      <c r="DS529" s="573">
        <v>2019</v>
      </c>
      <c r="DT529" s="573">
        <v>2020</v>
      </c>
      <c r="DU529" s="573">
        <v>2021</v>
      </c>
      <c r="DV529" s="573">
        <v>2019</v>
      </c>
      <c r="DW529" s="573">
        <v>2020</v>
      </c>
      <c r="DX529" s="573">
        <v>2021</v>
      </c>
      <c r="DY529" s="573">
        <v>2019</v>
      </c>
      <c r="DZ529" s="573">
        <v>2020</v>
      </c>
      <c r="EA529" s="573">
        <v>2021</v>
      </c>
      <c r="EB529" s="573">
        <v>2019</v>
      </c>
      <c r="EC529" s="573">
        <v>2020</v>
      </c>
      <c r="ED529" s="573">
        <v>2021</v>
      </c>
      <c r="EE529" s="573">
        <v>2019</v>
      </c>
      <c r="EF529" s="573">
        <v>2020</v>
      </c>
      <c r="EG529" s="573">
        <v>2021</v>
      </c>
      <c r="EH529" s="573">
        <v>2019</v>
      </c>
      <c r="EI529" s="573">
        <v>2020</v>
      </c>
      <c r="EJ529" s="573">
        <v>2021</v>
      </c>
      <c r="EK529" s="573">
        <v>2019</v>
      </c>
      <c r="EL529" s="573">
        <v>2020</v>
      </c>
      <c r="EM529" s="573">
        <v>2021</v>
      </c>
      <c r="EN529" s="573">
        <v>2019</v>
      </c>
      <c r="EO529" s="573">
        <v>2020</v>
      </c>
      <c r="EP529" s="573">
        <v>2021</v>
      </c>
      <c r="EQ529" s="573">
        <v>2019</v>
      </c>
      <c r="ER529" s="573">
        <v>2020</v>
      </c>
      <c r="ES529" s="573">
        <v>2021</v>
      </c>
      <c r="ET529" s="573">
        <v>2019</v>
      </c>
      <c r="EU529" s="573">
        <v>2020</v>
      </c>
      <c r="EV529" s="573">
        <v>2021</v>
      </c>
      <c r="EW529" s="573">
        <v>2019</v>
      </c>
      <c r="EX529" s="573">
        <v>2020</v>
      </c>
      <c r="EY529" s="573">
        <v>2021</v>
      </c>
      <c r="EZ529" s="573">
        <v>2019</v>
      </c>
      <c r="FA529" s="573">
        <v>2020</v>
      </c>
      <c r="FB529" s="573">
        <v>2021</v>
      </c>
      <c r="FC529" s="573">
        <v>2019</v>
      </c>
      <c r="FD529" s="573">
        <v>2020</v>
      </c>
      <c r="FE529" s="573">
        <v>2021</v>
      </c>
      <c r="FF529" s="573">
        <v>2019</v>
      </c>
      <c r="FG529" s="573">
        <v>2020</v>
      </c>
      <c r="FH529" s="573">
        <v>2021</v>
      </c>
      <c r="FI529" s="573">
        <v>2019</v>
      </c>
      <c r="FJ529" s="573">
        <v>2020</v>
      </c>
      <c r="FK529" s="573">
        <v>2021</v>
      </c>
      <c r="FL529" s="573">
        <v>2019</v>
      </c>
      <c r="FM529" s="573">
        <v>2020</v>
      </c>
      <c r="FN529" s="573">
        <v>2021</v>
      </c>
      <c r="FO529" s="573">
        <v>2019</v>
      </c>
      <c r="FP529" s="573">
        <v>2020</v>
      </c>
      <c r="FQ529" s="573">
        <v>2021</v>
      </c>
      <c r="FR529" s="573">
        <v>2019</v>
      </c>
      <c r="FS529" s="573">
        <v>2020</v>
      </c>
      <c r="FT529" s="573">
        <v>2021</v>
      </c>
      <c r="FU529" s="573">
        <v>2019</v>
      </c>
      <c r="FV529" s="573">
        <v>2020</v>
      </c>
      <c r="FW529" s="573">
        <v>2021</v>
      </c>
      <c r="FX529" s="573">
        <v>2019</v>
      </c>
      <c r="FY529" s="573">
        <v>2020</v>
      </c>
      <c r="FZ529" s="573">
        <v>2021</v>
      </c>
      <c r="GA529" s="573">
        <v>2019</v>
      </c>
      <c r="GB529" s="573">
        <v>2020</v>
      </c>
      <c r="GC529" s="573">
        <v>2021</v>
      </c>
      <c r="GD529" s="573">
        <v>2019</v>
      </c>
      <c r="GE529" s="573">
        <v>2020</v>
      </c>
      <c r="GF529" s="573">
        <v>2021</v>
      </c>
      <c r="GG529" s="573">
        <v>2019</v>
      </c>
      <c r="GH529" s="573">
        <v>2020</v>
      </c>
      <c r="GI529" s="573">
        <v>2021</v>
      </c>
      <c r="GJ529" s="573">
        <v>2019</v>
      </c>
      <c r="GK529" s="573">
        <v>2020</v>
      </c>
      <c r="GL529" s="573">
        <v>2021</v>
      </c>
      <c r="GM529" s="573">
        <v>2019</v>
      </c>
      <c r="GN529" s="573">
        <v>2020</v>
      </c>
      <c r="GO529" s="573">
        <v>2021</v>
      </c>
      <c r="GP529" s="573">
        <v>2019</v>
      </c>
      <c r="GQ529" s="573">
        <v>2020</v>
      </c>
      <c r="GR529" s="573">
        <v>2021</v>
      </c>
      <c r="GS529" s="573">
        <v>2019</v>
      </c>
      <c r="GT529" s="573">
        <v>2020</v>
      </c>
      <c r="GU529" s="573">
        <v>2021</v>
      </c>
      <c r="GV529" s="573">
        <v>2019</v>
      </c>
      <c r="GW529" s="573">
        <v>2020</v>
      </c>
      <c r="GX529" s="573">
        <v>2021</v>
      </c>
      <c r="GY529" s="573">
        <v>2019</v>
      </c>
      <c r="GZ529" s="573">
        <v>2020</v>
      </c>
      <c r="HA529" s="573">
        <v>2021</v>
      </c>
      <c r="HB529" s="573">
        <v>2019</v>
      </c>
      <c r="HC529" s="573">
        <v>2020</v>
      </c>
      <c r="HD529" s="573">
        <v>2021</v>
      </c>
      <c r="HE529" s="573">
        <v>2019</v>
      </c>
      <c r="HF529" s="573">
        <v>2020</v>
      </c>
      <c r="HG529" s="573">
        <v>2021</v>
      </c>
      <c r="HH529" s="573">
        <v>2019</v>
      </c>
      <c r="HI529" s="573">
        <v>2020</v>
      </c>
      <c r="HJ529" s="573">
        <v>2021</v>
      </c>
      <c r="HK529" s="573">
        <v>2019</v>
      </c>
      <c r="HL529" s="573">
        <v>2020</v>
      </c>
      <c r="HM529" s="573">
        <v>2021</v>
      </c>
      <c r="HN529" s="573">
        <v>2019</v>
      </c>
      <c r="HO529" s="573">
        <v>2020</v>
      </c>
      <c r="HP529" s="573">
        <v>2021</v>
      </c>
      <c r="HQ529" s="573">
        <v>2019</v>
      </c>
      <c r="HR529" s="573">
        <v>2020</v>
      </c>
      <c r="HS529" s="573">
        <v>2021</v>
      </c>
      <c r="HT529" s="573">
        <v>2019</v>
      </c>
      <c r="HU529" s="573">
        <v>2020</v>
      </c>
      <c r="HV529" s="573">
        <v>2021</v>
      </c>
      <c r="HW529" s="573">
        <v>2019</v>
      </c>
      <c r="HX529" s="573">
        <v>2020</v>
      </c>
      <c r="HY529" s="573">
        <v>2021</v>
      </c>
      <c r="HZ529" s="573">
        <v>2019</v>
      </c>
      <c r="IA529" s="573">
        <v>2020</v>
      </c>
      <c r="IB529" s="573">
        <v>2021</v>
      </c>
      <c r="IC529" s="573">
        <v>2019</v>
      </c>
      <c r="ID529" s="573">
        <v>2020</v>
      </c>
      <c r="IE529" s="573">
        <v>2021</v>
      </c>
      <c r="IF529" s="573">
        <v>2019</v>
      </c>
      <c r="IG529" s="573">
        <v>2020</v>
      </c>
      <c r="IH529" s="573">
        <v>2021</v>
      </c>
      <c r="II529" s="573">
        <v>2019</v>
      </c>
      <c r="IJ529" s="573">
        <v>2020</v>
      </c>
      <c r="IK529" s="573">
        <v>2021</v>
      </c>
      <c r="IL529" s="573">
        <v>2019</v>
      </c>
      <c r="IM529" s="573">
        <v>2020</v>
      </c>
      <c r="IN529" s="573">
        <v>2021</v>
      </c>
      <c r="IO529" s="573">
        <v>2019</v>
      </c>
      <c r="IP529" s="573">
        <v>2020</v>
      </c>
      <c r="IQ529" s="573">
        <v>2021</v>
      </c>
      <c r="IR529" s="573">
        <v>2019</v>
      </c>
      <c r="IS529" s="573">
        <v>2020</v>
      </c>
      <c r="IT529" s="573">
        <v>2021</v>
      </c>
      <c r="IU529" s="573">
        <v>2019</v>
      </c>
      <c r="IV529" s="573">
        <v>2020</v>
      </c>
      <c r="IW529" s="573">
        <v>2021</v>
      </c>
      <c r="IX529" s="573">
        <v>2019</v>
      </c>
      <c r="IY529" s="573">
        <v>2020</v>
      </c>
      <c r="IZ529" s="573">
        <v>2021</v>
      </c>
      <c r="JA529" s="573">
        <v>2019</v>
      </c>
      <c r="JB529" s="573">
        <v>2020</v>
      </c>
      <c r="JC529" s="573">
        <v>2021</v>
      </c>
      <c r="JD529" s="573">
        <v>2019</v>
      </c>
      <c r="JE529" s="573">
        <v>2020</v>
      </c>
      <c r="JF529" s="573">
        <v>2021</v>
      </c>
      <c r="JG529" s="573">
        <v>2019</v>
      </c>
      <c r="JH529" s="573">
        <v>2020</v>
      </c>
      <c r="JI529" s="573">
        <v>2021</v>
      </c>
      <c r="JJ529" s="573">
        <v>2019</v>
      </c>
      <c r="JK529" s="573">
        <v>2020</v>
      </c>
      <c r="JL529" s="573">
        <v>2021</v>
      </c>
      <c r="JM529" s="573">
        <v>2019</v>
      </c>
      <c r="JN529" s="573">
        <v>2020</v>
      </c>
      <c r="JO529" s="573">
        <v>2021</v>
      </c>
      <c r="JP529" s="573">
        <v>2019</v>
      </c>
      <c r="JQ529" s="573">
        <v>2020</v>
      </c>
      <c r="JR529" s="573">
        <v>2021</v>
      </c>
      <c r="JS529" s="573">
        <v>2019</v>
      </c>
      <c r="JT529" s="573">
        <v>2020</v>
      </c>
      <c r="JU529" s="573">
        <v>2021</v>
      </c>
      <c r="JV529" s="573">
        <v>2019</v>
      </c>
      <c r="JW529" s="573">
        <v>2020</v>
      </c>
      <c r="JX529" s="573">
        <v>2021</v>
      </c>
      <c r="JY529" s="573">
        <v>2019</v>
      </c>
      <c r="JZ529" s="573">
        <v>2020</v>
      </c>
      <c r="KA529" s="573">
        <v>2021</v>
      </c>
      <c r="KB529" s="573">
        <v>2019</v>
      </c>
      <c r="KC529" s="573">
        <v>2020</v>
      </c>
      <c r="KD529" s="573">
        <v>2021</v>
      </c>
      <c r="KE529" s="573">
        <v>2019</v>
      </c>
      <c r="KF529" s="573">
        <v>2020</v>
      </c>
      <c r="KG529" s="573">
        <v>2021</v>
      </c>
      <c r="KH529" s="573">
        <v>2019</v>
      </c>
      <c r="KI529" s="573">
        <v>2020</v>
      </c>
      <c r="KJ529" s="573">
        <v>2021</v>
      </c>
      <c r="KK529" s="573">
        <v>2019</v>
      </c>
      <c r="KL529" s="573">
        <v>2020</v>
      </c>
      <c r="KM529" s="573">
        <v>2021</v>
      </c>
      <c r="KN529" s="573">
        <v>2019</v>
      </c>
      <c r="KO529" s="573">
        <v>2020</v>
      </c>
      <c r="KP529" s="573">
        <v>2021</v>
      </c>
      <c r="KQ529" s="573">
        <v>2019</v>
      </c>
      <c r="KR529" s="573">
        <v>2020</v>
      </c>
      <c r="KS529" s="573">
        <v>2021</v>
      </c>
      <c r="KT529" s="573">
        <v>2019</v>
      </c>
      <c r="KU529" s="573">
        <v>2020</v>
      </c>
      <c r="KV529" s="573">
        <v>2021</v>
      </c>
      <c r="KW529" s="573">
        <v>2019</v>
      </c>
      <c r="KX529" s="573">
        <v>2020</v>
      </c>
      <c r="KY529" s="573">
        <v>2021</v>
      </c>
      <c r="KZ529" s="573">
        <v>2019</v>
      </c>
      <c r="LA529" s="573">
        <v>2020</v>
      </c>
      <c r="LB529" s="573">
        <v>2021</v>
      </c>
      <c r="LC529" s="573">
        <v>2019</v>
      </c>
      <c r="LD529" s="573">
        <v>2020</v>
      </c>
      <c r="LE529" s="573">
        <v>2021</v>
      </c>
      <c r="LF529" s="573">
        <v>2019</v>
      </c>
      <c r="LG529" s="573">
        <v>2020</v>
      </c>
      <c r="LH529" s="573">
        <v>2021</v>
      </c>
      <c r="LI529" s="573">
        <v>2019</v>
      </c>
      <c r="LJ529" s="573">
        <v>2020</v>
      </c>
      <c r="LK529" s="573">
        <v>2021</v>
      </c>
      <c r="LL529" s="573">
        <v>2019</v>
      </c>
      <c r="LM529" s="573">
        <v>2020</v>
      </c>
      <c r="LN529" s="573">
        <v>2021</v>
      </c>
      <c r="LO529" s="573">
        <v>2019</v>
      </c>
      <c r="LP529" s="573">
        <v>2020</v>
      </c>
      <c r="LQ529" s="573">
        <v>2021</v>
      </c>
      <c r="LR529" s="573">
        <v>2019</v>
      </c>
      <c r="LS529" s="573">
        <v>2020</v>
      </c>
      <c r="LT529" s="573">
        <v>2021</v>
      </c>
      <c r="LU529" s="573">
        <v>2019</v>
      </c>
      <c r="LV529" s="573">
        <v>2020</v>
      </c>
      <c r="LW529" s="573">
        <v>2021</v>
      </c>
      <c r="LX529" s="573">
        <v>2019</v>
      </c>
      <c r="LY529" s="573">
        <v>2020</v>
      </c>
      <c r="LZ529" s="573">
        <v>2021</v>
      </c>
      <c r="MA529" s="573">
        <v>2019</v>
      </c>
      <c r="MB529" s="573">
        <v>2020</v>
      </c>
      <c r="MC529" s="573">
        <v>2021</v>
      </c>
      <c r="MD529" s="573">
        <v>2019</v>
      </c>
      <c r="ME529" s="573">
        <v>2020</v>
      </c>
      <c r="MF529" s="573">
        <v>2021</v>
      </c>
      <c r="MG529" s="573">
        <v>2019</v>
      </c>
      <c r="MH529" s="573">
        <v>2020</v>
      </c>
      <c r="MI529" s="573">
        <v>2021</v>
      </c>
      <c r="MJ529" s="573">
        <v>2019</v>
      </c>
      <c r="MK529" s="573">
        <v>2020</v>
      </c>
      <c r="ML529" s="573">
        <v>2021</v>
      </c>
      <c r="MM529" s="573">
        <v>2019</v>
      </c>
      <c r="MN529" s="573">
        <v>2020</v>
      </c>
      <c r="MO529" s="573">
        <v>2021</v>
      </c>
      <c r="MP529" s="573">
        <v>2019</v>
      </c>
      <c r="MQ529" s="573">
        <v>2020</v>
      </c>
      <c r="MR529" s="573">
        <v>2021</v>
      </c>
      <c r="MS529" s="573">
        <v>2019</v>
      </c>
      <c r="MT529" s="573">
        <v>2020</v>
      </c>
      <c r="MU529" s="573">
        <v>2021</v>
      </c>
      <c r="MV529" s="573">
        <v>2019</v>
      </c>
      <c r="MW529" s="573">
        <v>2020</v>
      </c>
      <c r="MX529" s="573">
        <v>2021</v>
      </c>
      <c r="MY529" s="573">
        <v>2019</v>
      </c>
      <c r="MZ529" s="573">
        <v>2020</v>
      </c>
      <c r="NA529" s="573">
        <v>2021</v>
      </c>
      <c r="NB529" s="573">
        <v>2019</v>
      </c>
      <c r="NC529" s="573">
        <v>2020</v>
      </c>
      <c r="ND529" s="573">
        <v>2021</v>
      </c>
      <c r="NE529" s="573">
        <v>2019</v>
      </c>
      <c r="NF529" s="573">
        <v>2020</v>
      </c>
      <c r="NG529" s="573">
        <v>2021</v>
      </c>
      <c r="NH529" s="573">
        <v>2019</v>
      </c>
      <c r="NI529" s="573">
        <v>2020</v>
      </c>
      <c r="NJ529" s="573">
        <v>2021</v>
      </c>
      <c r="NK529" s="573">
        <v>2019</v>
      </c>
      <c r="NL529" s="573">
        <v>2020</v>
      </c>
      <c r="NM529" s="573">
        <v>2021</v>
      </c>
      <c r="NN529" s="573">
        <v>2019</v>
      </c>
      <c r="NO529" s="573">
        <v>2020</v>
      </c>
      <c r="NP529" s="573">
        <v>2021</v>
      </c>
      <c r="NQ529" s="573">
        <v>2019</v>
      </c>
      <c r="NR529" s="573">
        <v>2020</v>
      </c>
      <c r="NS529" s="573">
        <v>2021</v>
      </c>
      <c r="NT529" s="573">
        <v>2019</v>
      </c>
      <c r="NU529" s="573">
        <v>2020</v>
      </c>
      <c r="NV529" s="573">
        <v>2021</v>
      </c>
      <c r="NW529" s="573">
        <v>2019</v>
      </c>
      <c r="NX529" s="573">
        <v>2020</v>
      </c>
      <c r="NY529" s="573">
        <v>2021</v>
      </c>
      <c r="NZ529" s="573">
        <v>2019</v>
      </c>
      <c r="OA529" s="573">
        <v>2020</v>
      </c>
      <c r="OB529" s="573">
        <v>2021</v>
      </c>
      <c r="OC529" s="573">
        <v>2019</v>
      </c>
      <c r="OD529" s="573">
        <v>2020</v>
      </c>
      <c r="OE529" s="573">
        <v>2021</v>
      </c>
      <c r="OF529" s="573">
        <v>2019</v>
      </c>
      <c r="OG529" s="573">
        <v>2020</v>
      </c>
      <c r="OH529" s="573">
        <v>2021</v>
      </c>
      <c r="OI529" s="573">
        <v>2019</v>
      </c>
      <c r="OJ529" s="573">
        <v>2020</v>
      </c>
      <c r="OK529" s="573">
        <v>2021</v>
      </c>
      <c r="OL529" s="573">
        <v>2019</v>
      </c>
      <c r="OM529" s="573">
        <v>2020</v>
      </c>
      <c r="ON529" s="573">
        <v>2021</v>
      </c>
      <c r="OO529" s="573">
        <v>2019</v>
      </c>
      <c r="OP529" s="573">
        <v>2020</v>
      </c>
      <c r="OQ529" s="573">
        <v>2021</v>
      </c>
      <c r="OR529" s="573">
        <v>2019</v>
      </c>
      <c r="OS529" s="573">
        <v>2020</v>
      </c>
      <c r="OT529" s="573">
        <v>2021</v>
      </c>
      <c r="OU529" s="573">
        <v>2019</v>
      </c>
      <c r="OV529" s="573">
        <v>2020</v>
      </c>
      <c r="OW529" s="573">
        <v>2021</v>
      </c>
      <c r="OX529" s="573">
        <v>2019</v>
      </c>
      <c r="OY529" s="573">
        <v>2020</v>
      </c>
      <c r="OZ529" s="573">
        <v>2021</v>
      </c>
      <c r="PA529" s="573">
        <v>2019</v>
      </c>
      <c r="PB529" s="573">
        <v>2020</v>
      </c>
      <c r="PC529" s="573">
        <v>2021</v>
      </c>
      <c r="PD529" s="573">
        <v>2019</v>
      </c>
      <c r="PE529" s="573">
        <v>2020</v>
      </c>
      <c r="PF529" s="573">
        <v>2021</v>
      </c>
      <c r="PG529" s="573">
        <v>2019</v>
      </c>
      <c r="PH529" s="573">
        <v>2020</v>
      </c>
      <c r="PI529" s="573">
        <v>2021</v>
      </c>
      <c r="PJ529" s="573">
        <v>2019</v>
      </c>
      <c r="PK529" s="573">
        <v>2020</v>
      </c>
      <c r="PL529" s="573">
        <v>2021</v>
      </c>
      <c r="PM529" s="573">
        <v>2019</v>
      </c>
      <c r="PN529" s="573">
        <v>2020</v>
      </c>
      <c r="PO529" s="573">
        <v>2021</v>
      </c>
      <c r="PP529" s="573">
        <v>2019</v>
      </c>
      <c r="PQ529" s="573">
        <v>2020</v>
      </c>
      <c r="PR529" s="573">
        <v>2021</v>
      </c>
      <c r="PS529" s="573">
        <v>2019</v>
      </c>
      <c r="PT529" s="573">
        <v>2020</v>
      </c>
      <c r="PU529" s="573">
        <v>2021</v>
      </c>
      <c r="PV529" s="573">
        <v>2019</v>
      </c>
      <c r="PW529" s="573">
        <v>2020</v>
      </c>
      <c r="PX529" s="573">
        <v>2021</v>
      </c>
      <c r="PY529" s="573">
        <v>2019</v>
      </c>
      <c r="PZ529" s="573">
        <v>2020</v>
      </c>
      <c r="QA529" s="573">
        <v>2021</v>
      </c>
      <c r="QB529" s="573">
        <v>2019</v>
      </c>
      <c r="QC529" s="573">
        <v>2020</v>
      </c>
      <c r="QD529" s="573">
        <v>2021</v>
      </c>
      <c r="QE529" s="573">
        <v>2019</v>
      </c>
      <c r="QF529" s="573">
        <v>2020</v>
      </c>
      <c r="QG529" s="573">
        <v>2021</v>
      </c>
      <c r="QH529" s="573">
        <v>2019</v>
      </c>
      <c r="QI529" s="573">
        <v>2020</v>
      </c>
      <c r="QJ529" s="573">
        <v>2021</v>
      </c>
      <c r="QK529" s="573">
        <v>2019</v>
      </c>
      <c r="QL529" s="573">
        <v>2020</v>
      </c>
      <c r="QM529" s="573">
        <v>2021</v>
      </c>
      <c r="QN529" s="573">
        <v>2019</v>
      </c>
      <c r="QO529" s="573">
        <v>2020</v>
      </c>
      <c r="QP529" s="573">
        <v>2021</v>
      </c>
      <c r="QQ529" s="573">
        <v>2019</v>
      </c>
      <c r="QR529" s="573">
        <v>2020</v>
      </c>
      <c r="QS529" s="573">
        <v>2021</v>
      </c>
      <c r="QT529" s="573">
        <v>2019</v>
      </c>
      <c r="QU529" s="573">
        <v>2020</v>
      </c>
      <c r="QV529" s="573">
        <v>2021</v>
      </c>
      <c r="QW529" s="573">
        <v>2019</v>
      </c>
      <c r="QX529" s="573">
        <v>2020</v>
      </c>
      <c r="QY529" s="573">
        <v>2021</v>
      </c>
      <c r="QZ529" s="573">
        <v>2019</v>
      </c>
      <c r="RA529" s="573">
        <v>2020</v>
      </c>
      <c r="RB529" s="573">
        <v>2021</v>
      </c>
      <c r="RC529" s="573">
        <v>2019</v>
      </c>
      <c r="RD529" s="573">
        <v>2020</v>
      </c>
      <c r="RE529" s="573">
        <v>2021</v>
      </c>
      <c r="RF529" s="573">
        <v>2019</v>
      </c>
      <c r="RG529" s="573">
        <v>2020</v>
      </c>
      <c r="RH529" s="573">
        <v>2021</v>
      </c>
      <c r="RI529" s="573">
        <v>2019</v>
      </c>
      <c r="RJ529" s="573">
        <v>2020</v>
      </c>
      <c r="RK529" s="573">
        <v>2021</v>
      </c>
      <c r="RL529" s="573">
        <v>2019</v>
      </c>
      <c r="RM529" s="573">
        <v>2020</v>
      </c>
      <c r="RN529" s="573">
        <v>2021</v>
      </c>
      <c r="RO529" s="573">
        <v>2019</v>
      </c>
      <c r="RP529" s="573">
        <v>2020</v>
      </c>
      <c r="RQ529" s="573">
        <v>2021</v>
      </c>
      <c r="RR529" s="573">
        <v>2019</v>
      </c>
      <c r="RS529" s="573">
        <v>2020</v>
      </c>
      <c r="RT529" s="573">
        <v>2021</v>
      </c>
      <c r="RU529" s="573">
        <v>2019</v>
      </c>
      <c r="RV529" s="573">
        <v>2020</v>
      </c>
      <c r="RW529" s="573">
        <v>2021</v>
      </c>
      <c r="RX529" s="573">
        <v>2019</v>
      </c>
      <c r="RY529" s="573">
        <v>2020</v>
      </c>
      <c r="RZ529" s="573">
        <v>2021</v>
      </c>
      <c r="SA529" s="573">
        <v>2019</v>
      </c>
      <c r="SB529" s="573">
        <v>2020</v>
      </c>
      <c r="SC529" s="573">
        <v>2021</v>
      </c>
      <c r="SD529" s="573">
        <v>2019</v>
      </c>
      <c r="SE529" s="573">
        <v>2020</v>
      </c>
      <c r="SF529" s="573">
        <v>2021</v>
      </c>
      <c r="SG529" s="573">
        <v>2019</v>
      </c>
      <c r="SH529" s="573">
        <v>2020</v>
      </c>
      <c r="SI529" s="573">
        <v>2021</v>
      </c>
      <c r="SJ529" s="573">
        <v>2019</v>
      </c>
      <c r="SK529" s="573">
        <v>2020</v>
      </c>
      <c r="SL529" s="573">
        <v>2021</v>
      </c>
      <c r="SM529" s="573">
        <v>2019</v>
      </c>
      <c r="SN529" s="573">
        <v>2020</v>
      </c>
      <c r="SO529" s="573">
        <v>2021</v>
      </c>
      <c r="SP529" s="573">
        <v>2019</v>
      </c>
      <c r="SQ529" s="573">
        <v>2020</v>
      </c>
      <c r="SR529" s="573">
        <v>2021</v>
      </c>
      <c r="SS529" s="573">
        <v>2019</v>
      </c>
      <c r="ST529" s="573">
        <v>2020</v>
      </c>
      <c r="SU529" s="573">
        <v>2021</v>
      </c>
      <c r="SV529" s="573">
        <v>2019</v>
      </c>
      <c r="SW529" s="573">
        <v>2020</v>
      </c>
      <c r="SX529" s="573">
        <v>2021</v>
      </c>
      <c r="SY529" s="573">
        <v>2019</v>
      </c>
      <c r="SZ529" s="573">
        <v>2020</v>
      </c>
      <c r="TA529" s="573">
        <v>2021</v>
      </c>
      <c r="TB529" s="573">
        <v>2019</v>
      </c>
      <c r="TC529" s="573">
        <v>2020</v>
      </c>
      <c r="TD529" s="573">
        <v>2021</v>
      </c>
      <c r="TE529" s="573">
        <v>2019</v>
      </c>
      <c r="TF529" s="573">
        <v>2020</v>
      </c>
      <c r="TG529" s="573">
        <v>2021</v>
      </c>
      <c r="TH529" s="573">
        <v>2019</v>
      </c>
      <c r="TI529" s="573">
        <v>2020</v>
      </c>
      <c r="TJ529" s="573">
        <v>2021</v>
      </c>
      <c r="TK529" s="573">
        <v>2019</v>
      </c>
      <c r="TL529" s="573">
        <v>2020</v>
      </c>
      <c r="TM529" s="573">
        <v>2021</v>
      </c>
      <c r="TN529" s="573">
        <v>2019</v>
      </c>
      <c r="TO529" s="573">
        <v>2020</v>
      </c>
      <c r="TP529" s="573">
        <v>2021</v>
      </c>
      <c r="TQ529" s="573">
        <v>2019</v>
      </c>
      <c r="TR529" s="573">
        <v>2020</v>
      </c>
      <c r="TS529" s="573">
        <v>2021</v>
      </c>
      <c r="TT529" s="573">
        <v>2019</v>
      </c>
      <c r="TU529" s="573">
        <v>2020</v>
      </c>
      <c r="TV529" s="573">
        <v>2021</v>
      </c>
      <c r="TW529" s="573">
        <v>2019</v>
      </c>
      <c r="TX529" s="573">
        <v>2020</v>
      </c>
      <c r="TY529" s="573">
        <v>2021</v>
      </c>
      <c r="TZ529" s="573">
        <v>2019</v>
      </c>
      <c r="UA529" s="573">
        <v>2020</v>
      </c>
      <c r="UB529" s="573">
        <v>2021</v>
      </c>
      <c r="UC529" s="573">
        <v>2019</v>
      </c>
      <c r="UD529" s="573">
        <v>2020</v>
      </c>
      <c r="UE529" s="573">
        <v>2021</v>
      </c>
      <c r="UF529" s="573">
        <v>2019</v>
      </c>
      <c r="UG529" s="573">
        <v>2020</v>
      </c>
      <c r="UH529" s="573">
        <v>2021</v>
      </c>
      <c r="UI529" s="573">
        <v>2019</v>
      </c>
      <c r="UJ529" s="573">
        <v>2020</v>
      </c>
      <c r="UK529" s="573">
        <v>2021</v>
      </c>
      <c r="UL529" s="573">
        <v>2019</v>
      </c>
      <c r="UM529" s="573">
        <v>2020</v>
      </c>
      <c r="UN529" s="573">
        <v>2021</v>
      </c>
      <c r="UO529" s="573">
        <v>2019</v>
      </c>
      <c r="UP529" s="573">
        <v>2020</v>
      </c>
      <c r="UQ529" s="573">
        <v>2021</v>
      </c>
      <c r="UR529" s="573">
        <v>2019</v>
      </c>
      <c r="US529" s="573">
        <v>2020</v>
      </c>
      <c r="UT529" s="573">
        <v>2021</v>
      </c>
      <c r="UU529" s="573">
        <v>2019</v>
      </c>
      <c r="UV529" s="573">
        <v>2020</v>
      </c>
      <c r="UW529" s="573">
        <v>2021</v>
      </c>
      <c r="UX529" s="573">
        <v>2019</v>
      </c>
      <c r="UY529" s="573">
        <v>2020</v>
      </c>
      <c r="UZ529" s="573">
        <v>2021</v>
      </c>
      <c r="VA529" s="573">
        <v>2019</v>
      </c>
      <c r="VB529" s="573">
        <v>2020</v>
      </c>
      <c r="VC529" s="573">
        <v>2021</v>
      </c>
      <c r="VD529" s="573">
        <v>2019</v>
      </c>
      <c r="VE529" s="573">
        <v>2020</v>
      </c>
      <c r="VF529" s="573">
        <v>2021</v>
      </c>
      <c r="VG529" s="573">
        <v>2019</v>
      </c>
      <c r="VH529" s="573">
        <v>2020</v>
      </c>
      <c r="VI529" s="573">
        <v>2021</v>
      </c>
      <c r="VJ529" s="573">
        <v>2019</v>
      </c>
      <c r="VK529" s="573">
        <v>2020</v>
      </c>
      <c r="VL529" s="573">
        <v>2021</v>
      </c>
      <c r="VM529" s="573">
        <v>2019</v>
      </c>
      <c r="VN529" s="573">
        <v>2020</v>
      </c>
      <c r="VO529" s="573">
        <v>2021</v>
      </c>
      <c r="VP529" s="573">
        <v>2019</v>
      </c>
      <c r="VQ529" s="573">
        <v>2020</v>
      </c>
      <c r="VR529" s="573">
        <v>2021</v>
      </c>
      <c r="VS529" s="573">
        <v>2019</v>
      </c>
      <c r="VT529" s="573">
        <v>2020</v>
      </c>
      <c r="VU529" s="573">
        <v>2021</v>
      </c>
      <c r="VV529" s="573">
        <v>2019</v>
      </c>
      <c r="VW529" s="573">
        <v>2020</v>
      </c>
      <c r="VX529" s="573">
        <v>2021</v>
      </c>
      <c r="VY529" s="573">
        <v>2019</v>
      </c>
      <c r="VZ529" s="573">
        <v>2020</v>
      </c>
      <c r="WA529" s="573">
        <v>2021</v>
      </c>
      <c r="WB529" s="573">
        <v>2019</v>
      </c>
      <c r="WC529" s="573">
        <v>2020</v>
      </c>
      <c r="WD529" s="573">
        <v>2021</v>
      </c>
      <c r="WE529" s="573">
        <v>2019</v>
      </c>
      <c r="WF529" s="573">
        <v>2020</v>
      </c>
      <c r="WG529" s="573">
        <v>2021</v>
      </c>
      <c r="WH529" s="573">
        <v>2019</v>
      </c>
      <c r="WI529" s="573">
        <v>2020</v>
      </c>
      <c r="WJ529" s="573">
        <v>2021</v>
      </c>
      <c r="WK529" s="573">
        <v>2019</v>
      </c>
      <c r="WL529" s="573">
        <v>2020</v>
      </c>
      <c r="WM529" s="573">
        <v>2021</v>
      </c>
      <c r="WN529" s="573">
        <v>2019</v>
      </c>
      <c r="WO529" s="573">
        <v>2020</v>
      </c>
      <c r="WP529" s="573">
        <v>2021</v>
      </c>
      <c r="WQ529" s="573">
        <v>2019</v>
      </c>
      <c r="WR529" s="573">
        <v>2020</v>
      </c>
      <c r="WS529" s="573">
        <v>2021</v>
      </c>
      <c r="WT529" s="573">
        <v>2019</v>
      </c>
      <c r="WU529" s="573">
        <v>2020</v>
      </c>
      <c r="WV529" s="573">
        <v>2021</v>
      </c>
      <c r="WW529" s="573">
        <v>2019</v>
      </c>
      <c r="WX529" s="573">
        <v>2020</v>
      </c>
      <c r="WY529" s="573">
        <v>2021</v>
      </c>
      <c r="WZ529" s="573">
        <v>2019</v>
      </c>
      <c r="XA529" s="573">
        <v>2020</v>
      </c>
      <c r="XB529" s="573">
        <v>2021</v>
      </c>
      <c r="XC529" s="573">
        <v>2019</v>
      </c>
      <c r="XD529" s="573">
        <v>2020</v>
      </c>
      <c r="XE529" s="573">
        <v>2021</v>
      </c>
      <c r="XF529" s="573">
        <v>2019</v>
      </c>
      <c r="XG529" s="573">
        <v>2020</v>
      </c>
      <c r="XH529" s="573">
        <v>2021</v>
      </c>
      <c r="XI529" s="573">
        <v>2019</v>
      </c>
      <c r="XJ529" s="573">
        <v>2020</v>
      </c>
      <c r="XK529" s="573">
        <v>2021</v>
      </c>
      <c r="XL529" s="573">
        <v>2019</v>
      </c>
      <c r="XM529" s="573">
        <v>2020</v>
      </c>
      <c r="XN529" s="573">
        <v>2021</v>
      </c>
      <c r="XO529" s="573">
        <v>2019</v>
      </c>
      <c r="XP529" s="573">
        <v>2020</v>
      </c>
      <c r="XQ529" s="573">
        <v>2021</v>
      </c>
      <c r="XR529" s="573">
        <v>2019</v>
      </c>
      <c r="XS529" s="573">
        <v>2020</v>
      </c>
      <c r="XT529" s="573">
        <v>2021</v>
      </c>
      <c r="XU529" s="573">
        <v>2019</v>
      </c>
      <c r="XV529" s="573">
        <v>2020</v>
      </c>
      <c r="XW529" s="573">
        <v>2021</v>
      </c>
      <c r="XX529" s="573">
        <v>2019</v>
      </c>
      <c r="XY529" s="573">
        <v>2020</v>
      </c>
      <c r="XZ529" s="573">
        <v>2021</v>
      </c>
      <c r="YA529" s="573">
        <v>2019</v>
      </c>
      <c r="YB529" s="573">
        <v>2020</v>
      </c>
      <c r="YC529" s="573">
        <v>2021</v>
      </c>
      <c r="YD529" s="573">
        <v>2019</v>
      </c>
      <c r="YE529" s="573">
        <v>2020</v>
      </c>
      <c r="YF529" s="573">
        <v>2021</v>
      </c>
      <c r="YG529" s="573">
        <v>2019</v>
      </c>
      <c r="YH529" s="573">
        <v>2020</v>
      </c>
      <c r="YI529" s="573">
        <v>2021</v>
      </c>
      <c r="YJ529" s="573">
        <v>2019</v>
      </c>
      <c r="YK529" s="573">
        <v>2020</v>
      </c>
      <c r="YL529" s="573">
        <v>2021</v>
      </c>
      <c r="YM529" s="573">
        <v>2019</v>
      </c>
      <c r="YN529" s="573">
        <v>2020</v>
      </c>
      <c r="YO529" s="573">
        <v>2021</v>
      </c>
      <c r="YP529" s="573">
        <v>2019</v>
      </c>
      <c r="YQ529" s="573">
        <v>2020</v>
      </c>
      <c r="YR529" s="573">
        <v>2021</v>
      </c>
      <c r="YS529" s="573">
        <v>2019</v>
      </c>
      <c r="YT529" s="573">
        <v>2020</v>
      </c>
      <c r="YU529" s="573">
        <v>2021</v>
      </c>
      <c r="YV529" s="573">
        <v>2019</v>
      </c>
      <c r="YW529" s="573">
        <v>2020</v>
      </c>
      <c r="YX529" s="573">
        <v>2021</v>
      </c>
      <c r="YY529" s="573">
        <v>2019</v>
      </c>
      <c r="YZ529" s="573">
        <v>2020</v>
      </c>
      <c r="ZA529" s="573">
        <v>2021</v>
      </c>
      <c r="ZB529" s="573">
        <v>2019</v>
      </c>
      <c r="ZC529" s="573">
        <v>2020</v>
      </c>
      <c r="ZD529" s="573">
        <v>2021</v>
      </c>
      <c r="ZE529" s="573">
        <v>2019</v>
      </c>
      <c r="ZF529" s="573">
        <v>2020</v>
      </c>
      <c r="ZG529" s="573">
        <v>2021</v>
      </c>
      <c r="ZH529" s="573">
        <v>2019</v>
      </c>
      <c r="ZI529" s="573">
        <v>2020</v>
      </c>
      <c r="ZJ529" s="573">
        <v>2021</v>
      </c>
      <c r="ZK529" s="573">
        <v>2019</v>
      </c>
      <c r="ZL529" s="573">
        <v>2020</v>
      </c>
      <c r="ZM529" s="573">
        <v>2021</v>
      </c>
      <c r="ZN529" s="573">
        <v>2019</v>
      </c>
      <c r="ZO529" s="573">
        <v>2020</v>
      </c>
      <c r="ZP529" s="573">
        <v>2021</v>
      </c>
      <c r="ZQ529" s="573">
        <v>2019</v>
      </c>
      <c r="ZR529" s="573">
        <v>2020</v>
      </c>
      <c r="ZS529" s="573">
        <v>2021</v>
      </c>
      <c r="ZT529" s="573">
        <v>2019</v>
      </c>
      <c r="ZU529" s="573">
        <v>2020</v>
      </c>
      <c r="ZV529" s="573">
        <v>2021</v>
      </c>
      <c r="ZW529" s="573">
        <v>2019</v>
      </c>
      <c r="ZX529" s="573">
        <v>2020</v>
      </c>
      <c r="ZY529" s="573">
        <v>2021</v>
      </c>
      <c r="ZZ529" s="573">
        <v>2019</v>
      </c>
      <c r="AAA529" s="573">
        <v>2020</v>
      </c>
      <c r="AAB529" s="573">
        <v>2021</v>
      </c>
      <c r="AAC529" s="573">
        <v>2019</v>
      </c>
      <c r="AAD529" s="573">
        <v>2020</v>
      </c>
      <c r="AAE529" s="573">
        <v>2021</v>
      </c>
      <c r="AAF529" s="573">
        <v>2019</v>
      </c>
      <c r="AAG529" s="573">
        <v>2020</v>
      </c>
      <c r="AAH529" s="573">
        <v>2021</v>
      </c>
      <c r="AAI529" s="573">
        <v>2019</v>
      </c>
      <c r="AAJ529" s="573">
        <v>2020</v>
      </c>
      <c r="AAK529" s="573">
        <v>2021</v>
      </c>
      <c r="AAL529" s="573">
        <v>2019</v>
      </c>
      <c r="AAM529" s="573">
        <v>2020</v>
      </c>
      <c r="AAN529" s="573">
        <v>2021</v>
      </c>
      <c r="AAO529" s="573">
        <v>2019</v>
      </c>
      <c r="AAP529" s="573">
        <v>2020</v>
      </c>
      <c r="AAQ529" s="573">
        <v>2021</v>
      </c>
      <c r="AAR529" s="573">
        <v>2019</v>
      </c>
      <c r="AAS529" s="573">
        <v>2020</v>
      </c>
      <c r="AAT529" s="573">
        <v>2021</v>
      </c>
      <c r="AAU529" s="573">
        <v>2019</v>
      </c>
      <c r="AAV529" s="573">
        <v>2020</v>
      </c>
      <c r="AAW529" s="573">
        <v>2021</v>
      </c>
      <c r="AAX529" s="573">
        <v>2019</v>
      </c>
      <c r="AAY529" s="573">
        <v>2020</v>
      </c>
      <c r="AAZ529" s="573">
        <v>2021</v>
      </c>
      <c r="ABA529" s="573">
        <v>2019</v>
      </c>
      <c r="ABB529" s="573">
        <v>2020</v>
      </c>
      <c r="ABC529" s="573">
        <v>2021</v>
      </c>
      <c r="ABD529" s="573">
        <v>2019</v>
      </c>
      <c r="ABE529" s="573">
        <v>2020</v>
      </c>
      <c r="ABF529" s="573">
        <v>2021</v>
      </c>
      <c r="ABG529" s="573">
        <v>2019</v>
      </c>
      <c r="ABH529" s="573">
        <v>2020</v>
      </c>
      <c r="ABI529" s="573">
        <v>2021</v>
      </c>
      <c r="ABJ529" s="573">
        <v>2019</v>
      </c>
      <c r="ABK529" s="573">
        <v>2020</v>
      </c>
      <c r="ABL529" s="573">
        <v>2021</v>
      </c>
      <c r="ABM529" s="573">
        <v>2019</v>
      </c>
      <c r="ABN529" s="573">
        <v>2020</v>
      </c>
      <c r="ABO529" s="573">
        <v>2021</v>
      </c>
      <c r="ABP529" s="573">
        <v>2019</v>
      </c>
      <c r="ABQ529" s="573">
        <v>2020</v>
      </c>
      <c r="ABR529" s="573">
        <v>2021</v>
      </c>
      <c r="ABS529" s="573">
        <v>2019</v>
      </c>
      <c r="ABT529" s="573">
        <v>2020</v>
      </c>
      <c r="ABU529" s="573">
        <v>2021</v>
      </c>
      <c r="ABV529" s="573">
        <v>2019</v>
      </c>
      <c r="ABW529" s="573">
        <v>2020</v>
      </c>
      <c r="ABX529" s="573">
        <v>2021</v>
      </c>
      <c r="ABY529" s="573">
        <v>2019</v>
      </c>
      <c r="ABZ529" s="573">
        <v>2020</v>
      </c>
      <c r="ACA529" s="573">
        <v>2021</v>
      </c>
      <c r="ACB529" s="573">
        <v>2019</v>
      </c>
      <c r="ACC529" s="573">
        <v>2020</v>
      </c>
      <c r="ACD529" s="573">
        <v>2021</v>
      </c>
      <c r="ACE529" s="573">
        <v>2019</v>
      </c>
      <c r="ACF529" s="573">
        <v>2020</v>
      </c>
      <c r="ACG529" s="573">
        <v>2021</v>
      </c>
      <c r="ACH529" s="573">
        <v>2019</v>
      </c>
      <c r="ACI529" s="573">
        <v>2020</v>
      </c>
      <c r="ACJ529" s="573">
        <v>2021</v>
      </c>
      <c r="ACK529" s="573">
        <v>2019</v>
      </c>
      <c r="ACL529" s="573">
        <v>2020</v>
      </c>
      <c r="ACM529" s="573">
        <v>2021</v>
      </c>
      <c r="ACN529" s="573">
        <v>2019</v>
      </c>
      <c r="ACO529" s="573">
        <v>2020</v>
      </c>
      <c r="ACP529" s="573">
        <v>2021</v>
      </c>
      <c r="ACQ529" s="573">
        <v>2019</v>
      </c>
      <c r="ACR529" s="573">
        <v>2020</v>
      </c>
      <c r="ACS529" s="573">
        <v>2021</v>
      </c>
      <c r="ACT529" s="573">
        <v>2019</v>
      </c>
      <c r="ACU529" s="573">
        <v>2020</v>
      </c>
      <c r="ACV529" s="573">
        <v>2021</v>
      </c>
      <c r="ACW529" s="573">
        <v>2019</v>
      </c>
      <c r="ACX529" s="573">
        <v>2020</v>
      </c>
      <c r="ACY529" s="573">
        <v>2021</v>
      </c>
      <c r="ACZ529" s="573">
        <v>2019</v>
      </c>
      <c r="ADA529" s="573">
        <v>2020</v>
      </c>
      <c r="ADB529" s="573">
        <v>2021</v>
      </c>
      <c r="ADC529" s="573">
        <v>2019</v>
      </c>
      <c r="ADD529" s="573">
        <v>2020</v>
      </c>
      <c r="ADE529" s="573">
        <v>2021</v>
      </c>
      <c r="ADF529" s="573">
        <v>2019</v>
      </c>
      <c r="ADG529" s="573">
        <v>2020</v>
      </c>
      <c r="ADH529" s="573">
        <v>2021</v>
      </c>
      <c r="ADI529" s="573">
        <v>2019</v>
      </c>
      <c r="ADJ529" s="573">
        <v>2020</v>
      </c>
      <c r="ADK529" s="573">
        <v>2021</v>
      </c>
      <c r="ADL529" s="573">
        <v>2019</v>
      </c>
      <c r="ADM529" s="573">
        <v>2020</v>
      </c>
      <c r="ADN529" s="573">
        <v>2021</v>
      </c>
      <c r="ADO529" s="573">
        <v>2019</v>
      </c>
      <c r="ADP529" s="573">
        <v>2020</v>
      </c>
      <c r="ADQ529" s="573">
        <v>2021</v>
      </c>
      <c r="ADR529" s="573">
        <v>2019</v>
      </c>
      <c r="ADS529" s="573">
        <v>2020</v>
      </c>
      <c r="ADT529" s="573">
        <v>2021</v>
      </c>
      <c r="ADU529" s="573">
        <v>2019</v>
      </c>
      <c r="ADV529" s="573">
        <v>2020</v>
      </c>
      <c r="ADW529" s="573">
        <v>2021</v>
      </c>
      <c r="ADX529" s="573">
        <v>2019</v>
      </c>
      <c r="ADY529" s="573">
        <v>2020</v>
      </c>
      <c r="ADZ529" s="573">
        <v>2021</v>
      </c>
      <c r="AEA529" s="573">
        <v>2019</v>
      </c>
      <c r="AEB529" s="573">
        <v>2020</v>
      </c>
      <c r="AEC529" s="573">
        <v>2021</v>
      </c>
      <c r="AED529" s="573">
        <v>2019</v>
      </c>
      <c r="AEE529" s="573">
        <v>2020</v>
      </c>
      <c r="AEF529" s="573">
        <v>2021</v>
      </c>
      <c r="AEG529" s="573">
        <v>2019</v>
      </c>
      <c r="AEH529" s="573">
        <v>2020</v>
      </c>
      <c r="AEI529" s="573">
        <v>2021</v>
      </c>
      <c r="AEJ529" s="573">
        <v>2019</v>
      </c>
      <c r="AEK529" s="573">
        <v>2020</v>
      </c>
      <c r="AEL529" s="573">
        <v>2021</v>
      </c>
      <c r="AEM529" s="573">
        <v>2019</v>
      </c>
      <c r="AEN529" s="573">
        <v>2020</v>
      </c>
      <c r="AEO529" s="573">
        <v>2021</v>
      </c>
      <c r="AEP529" s="573">
        <v>2019</v>
      </c>
      <c r="AEQ529" s="573">
        <v>2020</v>
      </c>
      <c r="AER529" s="573">
        <v>2021</v>
      </c>
      <c r="AES529" s="573">
        <v>2019</v>
      </c>
      <c r="AET529" s="573">
        <v>2020</v>
      </c>
      <c r="AEU529" s="573">
        <v>2021</v>
      </c>
      <c r="AEV529" s="573">
        <v>2019</v>
      </c>
      <c r="AEW529" s="573">
        <v>2020</v>
      </c>
      <c r="AEX529" s="573">
        <v>2021</v>
      </c>
      <c r="AEY529" s="573">
        <v>2019</v>
      </c>
      <c r="AEZ529" s="573">
        <v>2020</v>
      </c>
      <c r="AFA529" s="573">
        <v>2021</v>
      </c>
      <c r="AFB529" s="573">
        <v>2019</v>
      </c>
      <c r="AFC529" s="573">
        <v>2020</v>
      </c>
      <c r="AFD529" s="573">
        <v>2021</v>
      </c>
      <c r="AFE529" s="573">
        <v>2019</v>
      </c>
      <c r="AFF529" s="573">
        <v>2020</v>
      </c>
      <c r="AFG529" s="573">
        <v>2021</v>
      </c>
      <c r="AFH529" s="573">
        <v>2019</v>
      </c>
      <c r="AFI529" s="573">
        <v>2020</v>
      </c>
      <c r="AFJ529" s="573">
        <v>2021</v>
      </c>
      <c r="AFK529" s="573">
        <v>2019</v>
      </c>
      <c r="AFL529" s="573">
        <v>2020</v>
      </c>
      <c r="AFM529" s="573">
        <v>2021</v>
      </c>
      <c r="AFN529" s="573">
        <v>2019</v>
      </c>
      <c r="AFO529" s="573">
        <v>2020</v>
      </c>
      <c r="AFP529" s="573">
        <v>2021</v>
      </c>
      <c r="AFQ529" s="573">
        <v>2019</v>
      </c>
      <c r="AFR529" s="573">
        <v>2020</v>
      </c>
      <c r="AFS529" s="573">
        <v>2021</v>
      </c>
      <c r="AFT529" s="573">
        <v>2019</v>
      </c>
      <c r="AFU529" s="573">
        <v>2020</v>
      </c>
      <c r="AFV529" s="573">
        <v>2021</v>
      </c>
      <c r="AFW529" s="573">
        <v>2019</v>
      </c>
      <c r="AFX529" s="573">
        <v>2020</v>
      </c>
      <c r="AFY529" s="573">
        <v>2021</v>
      </c>
      <c r="AFZ529" s="573">
        <v>2019</v>
      </c>
      <c r="AGA529" s="573">
        <v>2020</v>
      </c>
      <c r="AGB529" s="573">
        <v>2021</v>
      </c>
      <c r="AGC529" s="573">
        <v>2019</v>
      </c>
      <c r="AGD529" s="573">
        <v>2020</v>
      </c>
      <c r="AGE529" s="573">
        <v>2021</v>
      </c>
      <c r="AGF529" s="573">
        <v>2019</v>
      </c>
      <c r="AGG529" s="573">
        <v>2020</v>
      </c>
      <c r="AGH529" s="573">
        <v>2021</v>
      </c>
      <c r="AGI529" s="573">
        <v>2019</v>
      </c>
      <c r="AGJ529" s="573">
        <v>2020</v>
      </c>
      <c r="AGK529" s="573">
        <v>2021</v>
      </c>
      <c r="AGL529" s="573">
        <v>2019</v>
      </c>
      <c r="AGM529" s="573">
        <v>2020</v>
      </c>
      <c r="AGN529" s="573">
        <v>2021</v>
      </c>
      <c r="AGO529" s="573">
        <v>2019</v>
      </c>
      <c r="AGP529" s="573">
        <v>2020</v>
      </c>
      <c r="AGQ529" s="573">
        <v>2021</v>
      </c>
      <c r="AGR529" s="573">
        <v>2019</v>
      </c>
      <c r="AGS529" s="573">
        <v>2020</v>
      </c>
      <c r="AGT529" s="573">
        <v>2021</v>
      </c>
      <c r="AGU529" s="573">
        <v>2019</v>
      </c>
      <c r="AGV529" s="573">
        <v>2020</v>
      </c>
      <c r="AGW529" s="573">
        <v>2021</v>
      </c>
      <c r="AGX529" s="573">
        <v>2019</v>
      </c>
      <c r="AGY529" s="573">
        <v>2020</v>
      </c>
      <c r="AGZ529" s="573">
        <v>2021</v>
      </c>
      <c r="AHA529" s="573">
        <v>2019</v>
      </c>
      <c r="AHB529" s="573">
        <v>2020</v>
      </c>
      <c r="AHC529" s="573">
        <v>2021</v>
      </c>
      <c r="AHD529" s="573">
        <v>2019</v>
      </c>
      <c r="AHE529" s="573">
        <v>2020</v>
      </c>
      <c r="AHF529" s="573">
        <v>2021</v>
      </c>
      <c r="AHG529" s="573">
        <v>2019</v>
      </c>
      <c r="AHH529" s="573">
        <v>2020</v>
      </c>
      <c r="AHI529" s="573">
        <v>2021</v>
      </c>
      <c r="AHJ529" s="573">
        <v>2019</v>
      </c>
      <c r="AHK529" s="573">
        <v>2020</v>
      </c>
      <c r="AHL529" s="573">
        <v>2021</v>
      </c>
      <c r="AHM529" s="573">
        <v>2019</v>
      </c>
      <c r="AHN529" s="573">
        <v>2020</v>
      </c>
      <c r="AHO529" s="573">
        <v>2021</v>
      </c>
      <c r="AHP529" s="573">
        <v>2019</v>
      </c>
      <c r="AHQ529" s="573">
        <v>2020</v>
      </c>
      <c r="AHR529" s="573">
        <v>2021</v>
      </c>
      <c r="AHS529" s="573">
        <v>2019</v>
      </c>
      <c r="AHT529" s="573">
        <v>2020</v>
      </c>
      <c r="AHU529" s="573">
        <v>2021</v>
      </c>
      <c r="AHV529" s="573">
        <v>2019</v>
      </c>
      <c r="AHW529" s="573">
        <v>2020</v>
      </c>
      <c r="AHX529" s="573">
        <v>2021</v>
      </c>
      <c r="AHY529" s="573">
        <v>2019</v>
      </c>
      <c r="AHZ529" s="573">
        <v>2020</v>
      </c>
      <c r="AIA529" s="573">
        <v>2021</v>
      </c>
      <c r="AIB529" s="573">
        <v>2019</v>
      </c>
      <c r="AIC529" s="573">
        <v>2020</v>
      </c>
      <c r="AID529" s="573">
        <v>2021</v>
      </c>
      <c r="AIE529" s="573">
        <v>2019</v>
      </c>
      <c r="AIF529" s="573">
        <v>2020</v>
      </c>
      <c r="AIG529" s="573">
        <v>2021</v>
      </c>
      <c r="AIH529" s="573">
        <v>2019</v>
      </c>
      <c r="AII529" s="573">
        <v>2020</v>
      </c>
      <c r="AIJ529" s="573">
        <v>2021</v>
      </c>
      <c r="AIK529" s="573">
        <v>2019</v>
      </c>
      <c r="AIL529" s="573">
        <v>2020</v>
      </c>
      <c r="AIM529" s="573">
        <v>2021</v>
      </c>
      <c r="AIN529" s="573">
        <v>2019</v>
      </c>
      <c r="AIO529" s="573">
        <v>2020</v>
      </c>
      <c r="AIP529" s="573">
        <v>2021</v>
      </c>
      <c r="AIQ529" s="573">
        <v>2019</v>
      </c>
      <c r="AIR529" s="573">
        <v>2020</v>
      </c>
      <c r="AIS529" s="573">
        <v>2021</v>
      </c>
      <c r="AIT529" s="573">
        <v>2019</v>
      </c>
      <c r="AIU529" s="573">
        <v>2020</v>
      </c>
      <c r="AIV529" s="573">
        <v>2021</v>
      </c>
      <c r="AIW529" s="573">
        <v>2019</v>
      </c>
      <c r="AIX529" s="573">
        <v>2020</v>
      </c>
      <c r="AIY529" s="573">
        <v>2021</v>
      </c>
      <c r="AIZ529" s="573">
        <v>2019</v>
      </c>
      <c r="AJA529" s="573">
        <v>2020</v>
      </c>
      <c r="AJB529" s="573">
        <v>2021</v>
      </c>
      <c r="AJC529" s="573">
        <v>2019</v>
      </c>
      <c r="AJD529" s="573">
        <v>2020</v>
      </c>
      <c r="AJE529" s="573">
        <v>2021</v>
      </c>
      <c r="AJF529" s="573">
        <v>2019</v>
      </c>
      <c r="AJG529" s="573">
        <v>2020</v>
      </c>
      <c r="AJH529" s="573">
        <v>2021</v>
      </c>
      <c r="AJI529" s="573">
        <v>2019</v>
      </c>
      <c r="AJJ529" s="573">
        <v>2020</v>
      </c>
      <c r="AJK529" s="573">
        <v>2021</v>
      </c>
      <c r="AJL529" s="573">
        <v>2019</v>
      </c>
      <c r="AJM529" s="573">
        <v>2020</v>
      </c>
      <c r="AJN529" s="573">
        <v>2021</v>
      </c>
      <c r="AJO529" s="573">
        <v>2019</v>
      </c>
      <c r="AJP529" s="573">
        <v>2020</v>
      </c>
      <c r="AJQ529" s="573">
        <v>2021</v>
      </c>
      <c r="AJR529" s="573">
        <v>2019</v>
      </c>
      <c r="AJS529" s="573">
        <v>2020</v>
      </c>
      <c r="AJT529" s="573">
        <v>2021</v>
      </c>
      <c r="AJU529" s="573">
        <v>2019</v>
      </c>
      <c r="AJV529" s="573">
        <v>2020</v>
      </c>
      <c r="AJW529" s="573">
        <v>2021</v>
      </c>
      <c r="AJX529" s="573">
        <v>2019</v>
      </c>
      <c r="AJY529" s="573">
        <v>2020</v>
      </c>
      <c r="AJZ529" s="573">
        <v>2021</v>
      </c>
      <c r="AKA529" s="573">
        <v>2019</v>
      </c>
      <c r="AKB529" s="573">
        <v>2020</v>
      </c>
      <c r="AKC529" s="573">
        <v>2021</v>
      </c>
      <c r="AKD529" s="573">
        <v>2019</v>
      </c>
      <c r="AKE529" s="573">
        <v>2020</v>
      </c>
      <c r="AKF529" s="573">
        <v>2021</v>
      </c>
      <c r="AKG529" s="573">
        <v>2019</v>
      </c>
      <c r="AKH529" s="573">
        <v>2020</v>
      </c>
      <c r="AKI529" s="573">
        <v>2021</v>
      </c>
      <c r="AKJ529" s="573">
        <v>2019</v>
      </c>
      <c r="AKK529" s="573">
        <v>2020</v>
      </c>
      <c r="AKL529" s="573">
        <v>2021</v>
      </c>
      <c r="AKM529" s="573">
        <v>2019</v>
      </c>
      <c r="AKN529" s="573">
        <v>2020</v>
      </c>
      <c r="AKO529" s="573">
        <v>2021</v>
      </c>
      <c r="AKP529" s="573">
        <v>2019</v>
      </c>
      <c r="AKQ529" s="573">
        <v>2020</v>
      </c>
      <c r="AKR529" s="573">
        <v>2021</v>
      </c>
      <c r="AKS529" s="573">
        <v>2019</v>
      </c>
      <c r="AKT529" s="573">
        <v>2020</v>
      </c>
      <c r="AKU529" s="573">
        <v>2021</v>
      </c>
      <c r="AKV529" s="573">
        <v>2019</v>
      </c>
      <c r="AKW529" s="573">
        <v>2020</v>
      </c>
      <c r="AKX529" s="573">
        <v>2021</v>
      </c>
      <c r="AKY529" s="573">
        <v>2019</v>
      </c>
      <c r="AKZ529" s="573">
        <v>2020</v>
      </c>
      <c r="ALA529" s="573">
        <v>2021</v>
      </c>
      <c r="ALB529" s="573">
        <v>2019</v>
      </c>
      <c r="ALC529" s="573">
        <v>2020</v>
      </c>
      <c r="ALD529" s="573">
        <v>2021</v>
      </c>
      <c r="ALE529" s="573">
        <v>2019</v>
      </c>
      <c r="ALF529" s="573">
        <v>2020</v>
      </c>
      <c r="ALG529" s="573">
        <v>2021</v>
      </c>
      <c r="ALH529" s="573">
        <v>2019</v>
      </c>
      <c r="ALI529" s="573">
        <v>2020</v>
      </c>
      <c r="ALJ529" s="573">
        <v>2021</v>
      </c>
      <c r="ALK529" s="573">
        <v>2019</v>
      </c>
      <c r="ALL529" s="573">
        <v>2020</v>
      </c>
      <c r="ALM529" s="573">
        <v>2021</v>
      </c>
      <c r="ALN529" s="573">
        <v>2019</v>
      </c>
      <c r="ALO529" s="573">
        <v>2020</v>
      </c>
      <c r="ALP529" s="573">
        <v>2021</v>
      </c>
      <c r="ALQ529" s="573">
        <v>2019</v>
      </c>
      <c r="ALR529" s="573">
        <v>2020</v>
      </c>
      <c r="ALS529" s="573">
        <v>2021</v>
      </c>
      <c r="ALT529" s="573">
        <v>2019</v>
      </c>
      <c r="ALU529" s="573">
        <v>2020</v>
      </c>
      <c r="ALV529" s="573">
        <v>2021</v>
      </c>
      <c r="ALW529" s="573">
        <v>2019</v>
      </c>
      <c r="ALX529" s="573">
        <v>2020</v>
      </c>
      <c r="ALY529" s="573">
        <v>2021</v>
      </c>
      <c r="ALZ529" s="573">
        <v>2019</v>
      </c>
      <c r="AMA529" s="573">
        <v>2020</v>
      </c>
      <c r="AMB529" s="573">
        <v>2021</v>
      </c>
      <c r="AMC529" s="573">
        <v>2019</v>
      </c>
      <c r="AMD529" s="573">
        <v>2020</v>
      </c>
      <c r="AME529" s="573">
        <v>2021</v>
      </c>
      <c r="AMF529" s="573">
        <v>2019</v>
      </c>
      <c r="AMG529" s="573">
        <v>2020</v>
      </c>
      <c r="AMH529" s="573">
        <v>2021</v>
      </c>
      <c r="AMI529" s="573">
        <v>2019</v>
      </c>
      <c r="AMJ529" s="573">
        <v>2020</v>
      </c>
      <c r="AMK529" s="573">
        <v>2021</v>
      </c>
      <c r="AML529" s="573">
        <v>2019</v>
      </c>
      <c r="AMM529" s="573">
        <v>2020</v>
      </c>
      <c r="AMN529" s="573">
        <v>2021</v>
      </c>
      <c r="AMO529" s="573">
        <v>2019</v>
      </c>
      <c r="AMP529" s="573">
        <v>2020</v>
      </c>
      <c r="AMQ529" s="573">
        <v>2021</v>
      </c>
      <c r="AMR529" s="573">
        <v>2019</v>
      </c>
      <c r="AMS529" s="573">
        <v>2020</v>
      </c>
      <c r="AMT529" s="573">
        <v>2021</v>
      </c>
      <c r="AMU529" s="573">
        <v>2019</v>
      </c>
      <c r="AMV529" s="573">
        <v>2020</v>
      </c>
      <c r="AMW529" s="573">
        <v>2021</v>
      </c>
      <c r="AMX529" s="573">
        <v>2019</v>
      </c>
      <c r="AMY529" s="573">
        <v>2020</v>
      </c>
      <c r="AMZ529" s="573">
        <v>2021</v>
      </c>
      <c r="ANA529" s="573">
        <v>2019</v>
      </c>
      <c r="ANB529" s="573">
        <v>2020</v>
      </c>
      <c r="ANC529" s="573">
        <v>2021</v>
      </c>
      <c r="AND529" s="573">
        <v>2019</v>
      </c>
      <c r="ANE529" s="573">
        <v>2020</v>
      </c>
      <c r="ANF529" s="573">
        <v>2021</v>
      </c>
      <c r="ANG529" s="573">
        <v>2019</v>
      </c>
      <c r="ANH529" s="573">
        <v>2020</v>
      </c>
      <c r="ANI529" s="573">
        <v>2021</v>
      </c>
      <c r="ANJ529" s="573">
        <v>2019</v>
      </c>
      <c r="ANK529" s="573">
        <v>2020</v>
      </c>
      <c r="ANL529" s="573">
        <v>2021</v>
      </c>
      <c r="ANM529" s="573">
        <v>2019</v>
      </c>
      <c r="ANN529" s="573">
        <v>2020</v>
      </c>
      <c r="ANO529" s="573">
        <v>2021</v>
      </c>
      <c r="ANP529" s="573">
        <v>2019</v>
      </c>
      <c r="ANQ529" s="573">
        <v>2020</v>
      </c>
      <c r="ANR529" s="573">
        <v>2021</v>
      </c>
      <c r="ANS529" s="573">
        <v>2019</v>
      </c>
      <c r="ANT529" s="573">
        <v>2020</v>
      </c>
      <c r="ANU529" s="573">
        <v>2021</v>
      </c>
      <c r="ANV529" s="573">
        <v>2019</v>
      </c>
      <c r="ANW529" s="573">
        <v>2020</v>
      </c>
      <c r="ANX529" s="573">
        <v>2021</v>
      </c>
      <c r="ANY529" s="573">
        <v>2019</v>
      </c>
      <c r="ANZ529" s="573">
        <v>2020</v>
      </c>
      <c r="AOA529" s="573">
        <v>2021</v>
      </c>
      <c r="AOB529" s="573">
        <v>2019</v>
      </c>
      <c r="AOC529" s="573">
        <v>2020</v>
      </c>
      <c r="AOD529" s="573">
        <v>2021</v>
      </c>
      <c r="AOE529" s="573">
        <v>2019</v>
      </c>
      <c r="AOF529" s="573">
        <v>2020</v>
      </c>
      <c r="AOG529" s="573">
        <v>2021</v>
      </c>
      <c r="AOH529" s="573">
        <v>2019</v>
      </c>
      <c r="AOI529" s="573">
        <v>2020</v>
      </c>
      <c r="AOJ529" s="573">
        <v>2021</v>
      </c>
      <c r="AOK529" s="573">
        <v>2019</v>
      </c>
      <c r="AOL529" s="573">
        <v>2020</v>
      </c>
      <c r="AOM529" s="573">
        <v>2021</v>
      </c>
      <c r="AON529" s="573">
        <v>2019</v>
      </c>
      <c r="AOO529" s="573">
        <v>2020</v>
      </c>
      <c r="AOP529" s="573">
        <v>2021</v>
      </c>
      <c r="AOQ529" s="573">
        <v>2019</v>
      </c>
      <c r="AOR529" s="573">
        <v>2020</v>
      </c>
      <c r="AOS529" s="573">
        <v>2021</v>
      </c>
      <c r="AOT529" s="573">
        <v>2019</v>
      </c>
      <c r="AOU529" s="573">
        <v>2020</v>
      </c>
      <c r="AOV529" s="573">
        <v>2021</v>
      </c>
      <c r="AOW529" s="573">
        <v>2019</v>
      </c>
      <c r="AOX529" s="573">
        <v>2020</v>
      </c>
      <c r="AOY529" s="573">
        <v>2021</v>
      </c>
      <c r="AOZ529" s="573">
        <v>2019</v>
      </c>
      <c r="APA529" s="573">
        <v>2020</v>
      </c>
      <c r="APB529" s="573">
        <v>2021</v>
      </c>
      <c r="APC529" s="573">
        <v>2019</v>
      </c>
      <c r="APD529" s="573">
        <v>2020</v>
      </c>
      <c r="APE529" s="573">
        <v>2021</v>
      </c>
      <c r="APF529" s="573">
        <v>2019</v>
      </c>
      <c r="APG529" s="573">
        <v>2020</v>
      </c>
      <c r="APH529" s="573">
        <v>2021</v>
      </c>
      <c r="API529" s="573">
        <v>2019</v>
      </c>
      <c r="APJ529" s="573">
        <v>2020</v>
      </c>
      <c r="APK529" s="573">
        <v>2021</v>
      </c>
      <c r="APL529" s="573">
        <v>2019</v>
      </c>
      <c r="APM529" s="573">
        <v>2020</v>
      </c>
      <c r="APN529" s="573">
        <v>2021</v>
      </c>
      <c r="APO529" s="573">
        <v>2019</v>
      </c>
      <c r="APP529" s="573">
        <v>2020</v>
      </c>
      <c r="APQ529" s="573">
        <v>2021</v>
      </c>
      <c r="APR529" s="573">
        <v>2019</v>
      </c>
      <c r="APS529" s="573">
        <v>2020</v>
      </c>
      <c r="APT529" s="573">
        <v>2021</v>
      </c>
      <c r="APU529" s="573">
        <v>2019</v>
      </c>
      <c r="APV529" s="573">
        <v>2020</v>
      </c>
      <c r="APW529" s="573">
        <v>2021</v>
      </c>
      <c r="APX529" s="573">
        <v>2019</v>
      </c>
      <c r="APY529" s="573">
        <v>2020</v>
      </c>
      <c r="APZ529" s="573">
        <v>2021</v>
      </c>
      <c r="AQA529" s="573">
        <v>2019</v>
      </c>
      <c r="AQB529" s="573">
        <v>2020</v>
      </c>
      <c r="AQC529" s="573">
        <v>2021</v>
      </c>
      <c r="AQD529" s="573">
        <v>2019</v>
      </c>
      <c r="AQE529" s="573">
        <v>2020</v>
      </c>
      <c r="AQF529" s="573">
        <v>2021</v>
      </c>
      <c r="AQG529" s="573">
        <v>2019</v>
      </c>
      <c r="AQH529" s="573">
        <v>2020</v>
      </c>
      <c r="AQI529" s="573">
        <v>2021</v>
      </c>
      <c r="AQJ529" s="573">
        <v>2019</v>
      </c>
      <c r="AQK529" s="573">
        <v>2020</v>
      </c>
      <c r="AQL529" s="573">
        <v>2021</v>
      </c>
      <c r="AQM529" s="573">
        <v>2019</v>
      </c>
      <c r="AQN529" s="573">
        <v>2020</v>
      </c>
      <c r="AQO529" s="573">
        <v>2021</v>
      </c>
      <c r="AQP529" s="573">
        <v>2019</v>
      </c>
      <c r="AQQ529" s="573">
        <v>2020</v>
      </c>
      <c r="AQR529" s="573">
        <v>2021</v>
      </c>
      <c r="AQS529" s="573">
        <v>2019</v>
      </c>
      <c r="AQT529" s="573">
        <v>2020</v>
      </c>
      <c r="AQU529" s="573">
        <v>2021</v>
      </c>
      <c r="AQV529" s="573">
        <v>2019</v>
      </c>
      <c r="AQW529" s="573">
        <v>2020</v>
      </c>
      <c r="AQX529" s="573">
        <v>2021</v>
      </c>
      <c r="AQY529" s="573">
        <v>2019</v>
      </c>
      <c r="AQZ529" s="573">
        <v>2020</v>
      </c>
      <c r="ARA529" s="573">
        <v>2021</v>
      </c>
      <c r="ARB529" s="573">
        <v>2019</v>
      </c>
      <c r="ARC529" s="573">
        <v>2020</v>
      </c>
      <c r="ARD529" s="573">
        <v>2021</v>
      </c>
      <c r="ARE529" s="573">
        <v>2019</v>
      </c>
      <c r="ARF529" s="573">
        <v>2020</v>
      </c>
      <c r="ARG529" s="573">
        <v>2021</v>
      </c>
      <c r="ARH529" s="573">
        <v>2019</v>
      </c>
      <c r="ARI529" s="573">
        <v>2020</v>
      </c>
      <c r="ARJ529" s="573">
        <v>2021</v>
      </c>
      <c r="ARK529" s="573">
        <v>2019</v>
      </c>
      <c r="ARL529" s="573">
        <v>2020</v>
      </c>
      <c r="ARM529" s="573">
        <v>2021</v>
      </c>
      <c r="ARN529" s="573">
        <v>2019</v>
      </c>
      <c r="ARO529" s="573">
        <v>2020</v>
      </c>
      <c r="ARP529" s="573">
        <v>2021</v>
      </c>
      <c r="ARQ529" s="573">
        <v>2019</v>
      </c>
      <c r="ARR529" s="573">
        <v>2020</v>
      </c>
      <c r="ARS529" s="573">
        <v>2021</v>
      </c>
      <c r="ART529" s="573">
        <v>2019</v>
      </c>
      <c r="ARU529" s="573">
        <v>2020</v>
      </c>
      <c r="ARV529" s="573">
        <v>2021</v>
      </c>
      <c r="ARW529" s="573">
        <v>2019</v>
      </c>
      <c r="ARX529" s="573">
        <v>2020</v>
      </c>
      <c r="ARY529" s="573">
        <v>2021</v>
      </c>
      <c r="ARZ529" s="573">
        <v>2019</v>
      </c>
      <c r="ASA529" s="573">
        <v>2020</v>
      </c>
      <c r="ASB529" s="573">
        <v>2021</v>
      </c>
      <c r="ASC529" s="573">
        <v>2019</v>
      </c>
      <c r="ASD529" s="573">
        <v>2020</v>
      </c>
      <c r="ASE529" s="573">
        <v>2021</v>
      </c>
      <c r="ASF529" s="573">
        <v>2019</v>
      </c>
      <c r="ASG529" s="573">
        <v>2020</v>
      </c>
      <c r="ASH529" s="573">
        <v>2021</v>
      </c>
      <c r="ASI529" s="573">
        <v>2019</v>
      </c>
      <c r="ASJ529" s="573">
        <v>2020</v>
      </c>
      <c r="ASK529" s="573">
        <v>2021</v>
      </c>
      <c r="ASL529" s="573">
        <v>2019</v>
      </c>
      <c r="ASM529" s="573">
        <v>2020</v>
      </c>
      <c r="ASN529" s="573">
        <v>2021</v>
      </c>
      <c r="ASO529" s="573">
        <v>2019</v>
      </c>
      <c r="ASP529" s="573">
        <v>2020</v>
      </c>
      <c r="ASQ529" s="573">
        <v>2021</v>
      </c>
      <c r="ASR529" s="573">
        <v>2019</v>
      </c>
      <c r="ASS529" s="573">
        <v>2020</v>
      </c>
      <c r="AST529" s="573">
        <v>2021</v>
      </c>
      <c r="ASU529" s="573">
        <v>2019</v>
      </c>
      <c r="ASV529" s="573">
        <v>2020</v>
      </c>
      <c r="ASW529" s="573">
        <v>2021</v>
      </c>
      <c r="ASX529" s="573">
        <v>2019</v>
      </c>
      <c r="ASY529" s="573">
        <v>2020</v>
      </c>
      <c r="ASZ529" s="573">
        <v>2021</v>
      </c>
      <c r="ATA529" s="573">
        <v>2019</v>
      </c>
      <c r="ATB529" s="573">
        <v>2020</v>
      </c>
      <c r="ATC529" s="573">
        <v>2021</v>
      </c>
      <c r="ATD529" s="573">
        <v>2019</v>
      </c>
      <c r="ATE529" s="573">
        <v>2020</v>
      </c>
      <c r="ATF529" s="573">
        <v>2021</v>
      </c>
      <c r="ATG529" s="573">
        <v>2019</v>
      </c>
      <c r="ATH529" s="573">
        <v>2020</v>
      </c>
      <c r="ATI529" s="573">
        <v>2021</v>
      </c>
      <c r="ATJ529" s="573">
        <v>2019</v>
      </c>
      <c r="ATK529" s="573">
        <v>2020</v>
      </c>
      <c r="ATL529" s="573">
        <v>2021</v>
      </c>
      <c r="ATM529" s="573">
        <v>2019</v>
      </c>
      <c r="ATN529" s="573">
        <v>2020</v>
      </c>
      <c r="ATO529" s="573">
        <v>2021</v>
      </c>
      <c r="ATP529" s="573">
        <v>2019</v>
      </c>
      <c r="ATQ529" s="573">
        <v>2020</v>
      </c>
      <c r="ATR529" s="573">
        <v>2021</v>
      </c>
      <c r="ATS529" s="573">
        <v>2019</v>
      </c>
      <c r="ATT529" s="573">
        <v>2020</v>
      </c>
      <c r="ATU529" s="573">
        <v>2021</v>
      </c>
      <c r="ATV529" s="573">
        <v>2019</v>
      </c>
      <c r="ATW529" s="573">
        <v>2020</v>
      </c>
      <c r="ATX529" s="573">
        <v>2021</v>
      </c>
      <c r="ATY529" s="573">
        <v>2019</v>
      </c>
      <c r="ATZ529" s="573">
        <v>2020</v>
      </c>
      <c r="AUA529" s="573">
        <v>2021</v>
      </c>
      <c r="AUB529" s="573">
        <v>2019</v>
      </c>
      <c r="AUC529" s="573">
        <v>2020</v>
      </c>
      <c r="AUD529" s="573">
        <v>2021</v>
      </c>
      <c r="AUE529" s="573">
        <v>2019</v>
      </c>
      <c r="AUF529" s="573">
        <v>2020</v>
      </c>
      <c r="AUG529" s="573">
        <v>2021</v>
      </c>
      <c r="AUH529" s="573">
        <v>2019</v>
      </c>
      <c r="AUI529" s="573">
        <v>2020</v>
      </c>
      <c r="AUJ529" s="573">
        <v>2021</v>
      </c>
      <c r="AUK529" s="573">
        <v>2019</v>
      </c>
      <c r="AUL529" s="573">
        <v>2020</v>
      </c>
      <c r="AUM529" s="573">
        <v>2021</v>
      </c>
      <c r="AUN529" s="573">
        <v>2019</v>
      </c>
      <c r="AUO529" s="573">
        <v>2020</v>
      </c>
      <c r="AUP529" s="573">
        <v>2021</v>
      </c>
      <c r="AUQ529" s="573">
        <v>2019</v>
      </c>
      <c r="AUR529" s="573">
        <v>2020</v>
      </c>
      <c r="AUS529" s="573">
        <v>2021</v>
      </c>
      <c r="AUT529" s="573">
        <v>2019</v>
      </c>
      <c r="AUU529" s="573">
        <v>2020</v>
      </c>
      <c r="AUV529" s="573">
        <v>2021</v>
      </c>
      <c r="AUW529" s="573">
        <v>2019</v>
      </c>
      <c r="AUX529" s="573">
        <v>2020</v>
      </c>
      <c r="AUY529" s="573">
        <v>2021</v>
      </c>
      <c r="AUZ529" s="573">
        <v>2019</v>
      </c>
      <c r="AVA529" s="573">
        <v>2020</v>
      </c>
      <c r="AVB529" s="573">
        <v>2021</v>
      </c>
      <c r="AVC529" s="573">
        <v>2019</v>
      </c>
      <c r="AVD529" s="573">
        <v>2020</v>
      </c>
      <c r="AVE529" s="573">
        <v>2021</v>
      </c>
      <c r="AVF529" s="573">
        <v>2019</v>
      </c>
      <c r="AVG529" s="573">
        <v>2020</v>
      </c>
      <c r="AVH529" s="573">
        <v>2021</v>
      </c>
      <c r="AVI529" s="573">
        <v>2019</v>
      </c>
      <c r="AVJ529" s="573">
        <v>2020</v>
      </c>
      <c r="AVK529" s="573">
        <v>2021</v>
      </c>
      <c r="AVL529" s="573">
        <v>2019</v>
      </c>
      <c r="AVM529" s="573">
        <v>2020</v>
      </c>
      <c r="AVN529" s="573">
        <v>2021</v>
      </c>
      <c r="AVO529" s="573">
        <v>2019</v>
      </c>
      <c r="AVP529" s="573">
        <v>2020</v>
      </c>
      <c r="AVQ529" s="573">
        <v>2021</v>
      </c>
      <c r="AVR529" s="573">
        <v>2019</v>
      </c>
      <c r="AVS529" s="573">
        <v>2020</v>
      </c>
      <c r="AVT529" s="573">
        <v>2021</v>
      </c>
      <c r="AVU529" s="573">
        <v>2019</v>
      </c>
      <c r="AVV529" s="573">
        <v>2020</v>
      </c>
      <c r="AVW529" s="573">
        <v>2021</v>
      </c>
    </row>
    <row r="530" spans="1:1271" ht="22.5" customHeight="1">
      <c r="A530" s="3"/>
      <c r="B530" s="775"/>
      <c r="C530" s="3"/>
      <c r="D530" s="576"/>
      <c r="E530" s="270"/>
      <c r="F530" s="825"/>
      <c r="G530" s="826"/>
      <c r="H530" s="827"/>
      <c r="I530" s="270"/>
      <c r="J530" s="270"/>
      <c r="K530" s="270"/>
      <c r="L530" s="269"/>
      <c r="M530" s="270"/>
      <c r="N530" s="270"/>
      <c r="O530" s="269"/>
      <c r="P530" s="270"/>
      <c r="Q530" s="270"/>
      <c r="R530" s="565"/>
      <c r="S530" s="565"/>
      <c r="T530" s="565"/>
      <c r="U530" s="269"/>
      <c r="V530" s="270"/>
      <c r="W530" s="270"/>
      <c r="X530" s="565"/>
      <c r="Y530" s="565"/>
      <c r="Z530" s="565"/>
      <c r="AA530" s="269"/>
      <c r="AB530" s="270"/>
      <c r="AC530" s="270"/>
      <c r="AD530" s="565"/>
      <c r="AE530" s="565"/>
      <c r="AF530" s="565"/>
      <c r="AG530" s="269"/>
      <c r="AH530" s="270"/>
      <c r="AI530" s="270"/>
      <c r="AJ530" s="269"/>
      <c r="AK530" s="270"/>
      <c r="AL530" s="270"/>
      <c r="AM530" s="565"/>
      <c r="AN530" s="565"/>
      <c r="AO530" s="565"/>
      <c r="AP530" s="269"/>
      <c r="AQ530" s="270"/>
      <c r="AR530" s="270"/>
      <c r="AS530" s="565"/>
      <c r="AT530" s="565"/>
      <c r="AU530" s="565"/>
      <c r="AV530" s="269"/>
      <c r="AW530" s="270"/>
      <c r="AX530" s="270"/>
      <c r="AY530" s="565"/>
      <c r="AZ530" s="565"/>
      <c r="BA530" s="565"/>
      <c r="BB530" s="269"/>
      <c r="BC530" s="270"/>
      <c r="BD530" s="270"/>
      <c r="BE530" s="269"/>
      <c r="BF530" s="270"/>
      <c r="BG530" s="270"/>
      <c r="BH530" s="565"/>
      <c r="BI530" s="565"/>
      <c r="BJ530" s="565"/>
      <c r="BK530" s="269"/>
      <c r="BL530" s="270"/>
      <c r="BM530" s="270"/>
      <c r="BN530" s="565"/>
      <c r="BO530" s="565"/>
      <c r="BP530" s="565"/>
      <c r="BQ530" s="269"/>
      <c r="BR530" s="270"/>
      <c r="BS530" s="270"/>
      <c r="BT530" s="565"/>
      <c r="BU530" s="565"/>
      <c r="BV530" s="565"/>
      <c r="BW530" s="269"/>
      <c r="BX530" s="270"/>
      <c r="BY530" s="270"/>
      <c r="BZ530" s="269"/>
      <c r="CA530" s="270"/>
      <c r="CB530" s="270"/>
      <c r="CC530" s="565"/>
      <c r="CD530" s="565"/>
      <c r="CE530" s="565"/>
      <c r="CF530" s="269"/>
      <c r="CG530" s="270"/>
      <c r="CH530" s="270"/>
      <c r="CI530" s="565"/>
      <c r="CJ530" s="565"/>
      <c r="CK530" s="565"/>
      <c r="CL530" s="269"/>
      <c r="CM530" s="270"/>
      <c r="CN530" s="270"/>
      <c r="CO530" s="565"/>
      <c r="CP530" s="565"/>
      <c r="CQ530" s="565"/>
      <c r="CR530" s="269"/>
      <c r="CS530" s="270"/>
      <c r="CT530" s="270"/>
      <c r="CU530" s="269"/>
      <c r="CV530" s="270"/>
      <c r="CW530" s="270"/>
      <c r="CX530" s="565"/>
      <c r="CY530" s="565"/>
      <c r="CZ530" s="565"/>
      <c r="DA530" s="269"/>
      <c r="DB530" s="270"/>
      <c r="DC530" s="270"/>
      <c r="DD530" s="565"/>
      <c r="DE530" s="565"/>
      <c r="DF530" s="565"/>
      <c r="DG530" s="269"/>
      <c r="DH530" s="270"/>
      <c r="DI530" s="270"/>
      <c r="DJ530" s="565"/>
      <c r="DK530" s="565"/>
      <c r="DL530" s="565"/>
      <c r="DM530" s="269"/>
      <c r="DN530" s="270"/>
      <c r="DO530" s="270"/>
      <c r="DP530" s="269"/>
      <c r="DQ530" s="270"/>
      <c r="DR530" s="270"/>
      <c r="DS530" s="565"/>
      <c r="DT530" s="565"/>
      <c r="DU530" s="565"/>
      <c r="DV530" s="269"/>
      <c r="DW530" s="270"/>
      <c r="DX530" s="270"/>
      <c r="DY530" s="565"/>
      <c r="DZ530" s="565"/>
      <c r="EA530" s="565"/>
      <c r="EB530" s="269"/>
      <c r="EC530" s="270"/>
      <c r="ED530" s="270"/>
      <c r="EE530" s="565"/>
      <c r="EF530" s="565"/>
      <c r="EG530" s="565"/>
      <c r="EH530" s="269"/>
      <c r="EI530" s="270"/>
      <c r="EJ530" s="270"/>
      <c r="EK530" s="269"/>
      <c r="EL530" s="270"/>
      <c r="EM530" s="270"/>
      <c r="EN530" s="565"/>
      <c r="EO530" s="565"/>
      <c r="EP530" s="565"/>
      <c r="EQ530" s="269"/>
      <c r="ER530" s="270"/>
      <c r="ES530" s="270"/>
      <c r="ET530" s="565"/>
      <c r="EU530" s="565"/>
      <c r="EV530" s="565"/>
      <c r="EW530" s="269"/>
      <c r="EX530" s="270"/>
      <c r="EY530" s="270"/>
      <c r="EZ530" s="565"/>
      <c r="FA530" s="565"/>
      <c r="FB530" s="565"/>
      <c r="FC530" s="269"/>
      <c r="FD530" s="270"/>
      <c r="FE530" s="270"/>
      <c r="FF530" s="269"/>
      <c r="FG530" s="270"/>
      <c r="FH530" s="270"/>
      <c r="FI530" s="565"/>
      <c r="FJ530" s="565"/>
      <c r="FK530" s="565"/>
      <c r="FL530" s="269"/>
      <c r="FM530" s="270"/>
      <c r="FN530" s="270"/>
      <c r="FO530" s="565"/>
      <c r="FP530" s="565"/>
      <c r="FQ530" s="565"/>
      <c r="FR530" s="269"/>
      <c r="FS530" s="270"/>
      <c r="FT530" s="270"/>
      <c r="FU530" s="565"/>
      <c r="FV530" s="565"/>
      <c r="FW530" s="565"/>
      <c r="FX530" s="269"/>
      <c r="FY530" s="270"/>
      <c r="FZ530" s="270"/>
      <c r="GA530" s="269"/>
      <c r="GB530" s="270"/>
      <c r="GC530" s="270"/>
      <c r="GD530" s="565"/>
      <c r="GE530" s="565"/>
      <c r="GF530" s="565"/>
      <c r="GG530" s="269"/>
      <c r="GH530" s="270"/>
      <c r="GI530" s="270"/>
      <c r="GJ530" s="565"/>
      <c r="GK530" s="565"/>
      <c r="GL530" s="565"/>
      <c r="GM530" s="269"/>
      <c r="GN530" s="270"/>
      <c r="GO530" s="270"/>
      <c r="GP530" s="565"/>
      <c r="GQ530" s="565"/>
      <c r="GR530" s="565"/>
      <c r="GS530" s="269"/>
      <c r="GT530" s="270"/>
      <c r="GU530" s="270"/>
      <c r="GV530" s="269"/>
      <c r="GW530" s="270"/>
      <c r="GX530" s="270"/>
      <c r="GY530" s="565"/>
      <c r="GZ530" s="565"/>
      <c r="HA530" s="565"/>
      <c r="HB530" s="269"/>
      <c r="HC530" s="270"/>
      <c r="HD530" s="270"/>
      <c r="HE530" s="565"/>
      <c r="HF530" s="565"/>
      <c r="HG530" s="565"/>
      <c r="HH530" s="269"/>
      <c r="HI530" s="270"/>
      <c r="HJ530" s="270"/>
      <c r="HK530" s="565"/>
      <c r="HL530" s="565"/>
      <c r="HM530" s="565"/>
      <c r="HN530" s="269"/>
      <c r="HO530" s="270"/>
      <c r="HP530" s="270"/>
      <c r="HQ530" s="269"/>
      <c r="HR530" s="270"/>
      <c r="HS530" s="270"/>
      <c r="HT530" s="565"/>
      <c r="HU530" s="565"/>
      <c r="HV530" s="565"/>
      <c r="HW530" s="269"/>
      <c r="HX530" s="270"/>
      <c r="HY530" s="270"/>
      <c r="HZ530" s="565"/>
      <c r="IA530" s="565"/>
      <c r="IB530" s="565"/>
      <c r="IC530" s="269"/>
      <c r="ID530" s="270"/>
      <c r="IE530" s="270"/>
      <c r="IF530" s="565"/>
      <c r="IG530" s="565"/>
      <c r="IH530" s="565"/>
      <c r="II530" s="269"/>
      <c r="IJ530" s="270"/>
      <c r="IK530" s="270"/>
      <c r="IL530" s="269"/>
      <c r="IM530" s="270"/>
      <c r="IN530" s="270"/>
      <c r="IO530" s="565"/>
      <c r="IP530" s="565"/>
      <c r="IQ530" s="565"/>
      <c r="IR530" s="269"/>
      <c r="IS530" s="270"/>
      <c r="IT530" s="270"/>
      <c r="IU530" s="565"/>
      <c r="IV530" s="565"/>
      <c r="IW530" s="565"/>
      <c r="IX530" s="269"/>
      <c r="IY530" s="270"/>
      <c r="IZ530" s="270"/>
      <c r="JA530" s="565"/>
      <c r="JB530" s="565"/>
      <c r="JC530" s="565"/>
      <c r="JD530" s="269"/>
      <c r="JE530" s="270"/>
      <c r="JF530" s="270"/>
      <c r="JG530" s="269"/>
      <c r="JH530" s="270"/>
      <c r="JI530" s="270"/>
      <c r="JJ530" s="565"/>
      <c r="JK530" s="565"/>
      <c r="JL530" s="565"/>
      <c r="JM530" s="269"/>
      <c r="JN530" s="270"/>
      <c r="JO530" s="270"/>
      <c r="JP530" s="565"/>
      <c r="JQ530" s="565"/>
      <c r="JR530" s="565"/>
      <c r="JS530" s="269"/>
      <c r="JT530" s="270"/>
      <c r="JU530" s="270"/>
      <c r="JV530" s="565"/>
      <c r="JW530" s="565"/>
      <c r="JX530" s="565"/>
      <c r="JY530" s="269"/>
      <c r="JZ530" s="270"/>
      <c r="KA530" s="270"/>
      <c r="KB530" s="269"/>
      <c r="KC530" s="270"/>
      <c r="KD530" s="270"/>
      <c r="KE530" s="565"/>
      <c r="KF530" s="565"/>
      <c r="KG530" s="565"/>
      <c r="KH530" s="269"/>
      <c r="KI530" s="270"/>
      <c r="KJ530" s="270"/>
      <c r="KK530" s="565"/>
      <c r="KL530" s="565"/>
      <c r="KM530" s="565"/>
      <c r="KN530" s="269"/>
      <c r="KO530" s="270"/>
      <c r="KP530" s="270"/>
      <c r="KQ530" s="565"/>
      <c r="KR530" s="565"/>
      <c r="KS530" s="565"/>
      <c r="KT530" s="269"/>
      <c r="KU530" s="270"/>
      <c r="KV530" s="270"/>
      <c r="KW530" s="269"/>
      <c r="KX530" s="270"/>
      <c r="KY530" s="270"/>
      <c r="KZ530" s="565"/>
      <c r="LA530" s="565"/>
      <c r="LB530" s="565"/>
      <c r="LC530" s="269"/>
      <c r="LD530" s="270"/>
      <c r="LE530" s="270"/>
      <c r="LF530" s="565"/>
      <c r="LG530" s="565"/>
      <c r="LH530" s="565"/>
      <c r="LI530" s="269"/>
      <c r="LJ530" s="270"/>
      <c r="LK530" s="270"/>
      <c r="LL530" s="565"/>
      <c r="LM530" s="565"/>
      <c r="LN530" s="565"/>
      <c r="LO530" s="269"/>
      <c r="LP530" s="270"/>
      <c r="LQ530" s="270"/>
      <c r="LR530" s="269"/>
      <c r="LS530" s="270"/>
      <c r="LT530" s="270"/>
      <c r="LU530" s="565"/>
      <c r="LV530" s="565"/>
      <c r="LW530" s="565"/>
      <c r="LX530" s="269"/>
      <c r="LY530" s="270"/>
      <c r="LZ530" s="270"/>
      <c r="MA530" s="565"/>
      <c r="MB530" s="565"/>
      <c r="MC530" s="565"/>
      <c r="MD530" s="269"/>
      <c r="ME530" s="270"/>
      <c r="MF530" s="270"/>
      <c r="MG530" s="565"/>
      <c r="MH530" s="565"/>
      <c r="MI530" s="565"/>
      <c r="MJ530" s="269"/>
      <c r="MK530" s="270"/>
      <c r="ML530" s="270"/>
      <c r="MM530" s="269"/>
      <c r="MN530" s="270"/>
      <c r="MO530" s="270"/>
      <c r="MP530" s="565"/>
      <c r="MQ530" s="565"/>
      <c r="MR530" s="565"/>
      <c r="MS530" s="269"/>
      <c r="MT530" s="270"/>
      <c r="MU530" s="270"/>
      <c r="MV530" s="565"/>
      <c r="MW530" s="565"/>
      <c r="MX530" s="565"/>
      <c r="MY530" s="269"/>
      <c r="MZ530" s="270"/>
      <c r="NA530" s="270"/>
      <c r="NB530" s="565"/>
      <c r="NC530" s="565"/>
      <c r="ND530" s="565"/>
      <c r="NE530" s="269"/>
      <c r="NF530" s="270"/>
      <c r="NG530" s="270"/>
      <c r="NH530" s="269"/>
      <c r="NI530" s="270"/>
      <c r="NJ530" s="270"/>
      <c r="NK530" s="565"/>
      <c r="NL530" s="565"/>
      <c r="NM530" s="565"/>
      <c r="NN530" s="269"/>
      <c r="NO530" s="270"/>
      <c r="NP530" s="270"/>
      <c r="NQ530" s="565"/>
      <c r="NR530" s="565"/>
      <c r="NS530" s="565"/>
      <c r="NT530" s="269"/>
      <c r="NU530" s="270"/>
      <c r="NV530" s="270"/>
      <c r="NW530" s="565"/>
      <c r="NX530" s="565"/>
      <c r="NY530" s="565"/>
      <c r="NZ530" s="269"/>
      <c r="OA530" s="270"/>
      <c r="OB530" s="270"/>
      <c r="OC530" s="269"/>
      <c r="OD530" s="270"/>
      <c r="OE530" s="270"/>
      <c r="OF530" s="565"/>
      <c r="OG530" s="565"/>
      <c r="OH530" s="565"/>
      <c r="OI530" s="269"/>
      <c r="OJ530" s="270"/>
      <c r="OK530" s="270"/>
      <c r="OL530" s="565"/>
      <c r="OM530" s="565"/>
      <c r="ON530" s="565"/>
      <c r="OO530" s="269"/>
      <c r="OP530" s="270"/>
      <c r="OQ530" s="270"/>
      <c r="OR530" s="565"/>
      <c r="OS530" s="565"/>
      <c r="OT530" s="565"/>
      <c r="OU530" s="269"/>
      <c r="OV530" s="270"/>
      <c r="OW530" s="270"/>
      <c r="OX530" s="269"/>
      <c r="OY530" s="270"/>
      <c r="OZ530" s="270"/>
      <c r="PA530" s="565"/>
      <c r="PB530" s="565"/>
      <c r="PC530" s="565"/>
      <c r="PD530" s="269"/>
      <c r="PE530" s="270"/>
      <c r="PF530" s="270"/>
      <c r="PG530" s="565"/>
      <c r="PH530" s="565"/>
      <c r="PI530" s="565"/>
      <c r="PJ530" s="269"/>
      <c r="PK530" s="270"/>
      <c r="PL530" s="270"/>
      <c r="PM530" s="565"/>
      <c r="PN530" s="565"/>
      <c r="PO530" s="565"/>
      <c r="PP530" s="269"/>
      <c r="PQ530" s="270"/>
      <c r="PR530" s="270"/>
      <c r="PS530" s="269"/>
      <c r="PT530" s="270"/>
      <c r="PU530" s="270"/>
      <c r="PV530" s="565"/>
      <c r="PW530" s="565"/>
      <c r="PX530" s="565"/>
      <c r="PY530" s="269"/>
      <c r="PZ530" s="270"/>
      <c r="QA530" s="270"/>
      <c r="QB530" s="565"/>
      <c r="QC530" s="565"/>
      <c r="QD530" s="565"/>
      <c r="QE530" s="269"/>
      <c r="QF530" s="270"/>
      <c r="QG530" s="270"/>
      <c r="QH530" s="565"/>
      <c r="QI530" s="565"/>
      <c r="QJ530" s="565"/>
      <c r="QK530" s="269"/>
      <c r="QL530" s="270"/>
      <c r="QM530" s="270"/>
      <c r="QN530" s="269"/>
      <c r="QO530" s="270"/>
      <c r="QP530" s="270"/>
      <c r="QQ530" s="565"/>
      <c r="QR530" s="565"/>
      <c r="QS530" s="565"/>
      <c r="QT530" s="269"/>
      <c r="QU530" s="270"/>
      <c r="QV530" s="270"/>
      <c r="QW530" s="565"/>
      <c r="QX530" s="565"/>
      <c r="QY530" s="565"/>
      <c r="QZ530" s="269"/>
      <c r="RA530" s="270"/>
      <c r="RB530" s="270"/>
      <c r="RC530" s="565"/>
      <c r="RD530" s="565"/>
      <c r="RE530" s="565"/>
      <c r="RF530" s="269"/>
      <c r="RG530" s="270"/>
      <c r="RH530" s="270"/>
      <c r="RI530" s="269"/>
      <c r="RJ530" s="270"/>
      <c r="RK530" s="270"/>
      <c r="RL530" s="565"/>
      <c r="RM530" s="565"/>
      <c r="RN530" s="565"/>
      <c r="RO530" s="269"/>
      <c r="RP530" s="270"/>
      <c r="RQ530" s="270"/>
      <c r="RR530" s="565"/>
      <c r="RS530" s="565"/>
      <c r="RT530" s="565"/>
      <c r="RU530" s="269"/>
      <c r="RV530" s="270"/>
      <c r="RW530" s="270"/>
      <c r="RX530" s="565"/>
      <c r="RY530" s="565"/>
      <c r="RZ530" s="565"/>
      <c r="SA530" s="269"/>
      <c r="SB530" s="270"/>
      <c r="SC530" s="270"/>
      <c r="SD530" s="269"/>
      <c r="SE530" s="270"/>
      <c r="SF530" s="270"/>
      <c r="SG530" s="565"/>
      <c r="SH530" s="565"/>
      <c r="SI530" s="565"/>
      <c r="SJ530" s="269"/>
      <c r="SK530" s="270"/>
      <c r="SL530" s="270"/>
      <c r="SM530" s="565"/>
      <c r="SN530" s="565"/>
      <c r="SO530" s="565"/>
      <c r="SP530" s="269"/>
      <c r="SQ530" s="270"/>
      <c r="SR530" s="270"/>
      <c r="SS530" s="565"/>
      <c r="ST530" s="565"/>
      <c r="SU530" s="565"/>
      <c r="SV530" s="269"/>
      <c r="SW530" s="270"/>
      <c r="SX530" s="270"/>
      <c r="SY530" s="269"/>
      <c r="SZ530" s="270"/>
      <c r="TA530" s="270"/>
      <c r="TB530" s="565"/>
      <c r="TC530" s="565"/>
      <c r="TD530" s="565"/>
      <c r="TE530" s="269"/>
      <c r="TF530" s="270"/>
      <c r="TG530" s="270"/>
      <c r="TH530" s="565"/>
      <c r="TI530" s="565"/>
      <c r="TJ530" s="565"/>
      <c r="TK530" s="269"/>
      <c r="TL530" s="270"/>
      <c r="TM530" s="270"/>
      <c r="TN530" s="565"/>
      <c r="TO530" s="565"/>
      <c r="TP530" s="565"/>
      <c r="TQ530" s="269"/>
      <c r="TR530" s="270"/>
      <c r="TS530" s="270"/>
      <c r="TT530" s="269"/>
      <c r="TU530" s="270"/>
      <c r="TV530" s="270"/>
      <c r="TW530" s="565"/>
      <c r="TX530" s="565"/>
      <c r="TY530" s="565"/>
      <c r="TZ530" s="269"/>
      <c r="UA530" s="270"/>
      <c r="UB530" s="270"/>
      <c r="UC530" s="565"/>
      <c r="UD530" s="565"/>
      <c r="UE530" s="565"/>
      <c r="UF530" s="269"/>
      <c r="UG530" s="270"/>
      <c r="UH530" s="270"/>
      <c r="UI530" s="565"/>
      <c r="UJ530" s="565"/>
      <c r="UK530" s="565"/>
      <c r="UL530" s="269"/>
      <c r="UM530" s="270"/>
      <c r="UN530" s="270"/>
      <c r="UO530" s="269"/>
      <c r="UP530" s="270"/>
      <c r="UQ530" s="270"/>
      <c r="UR530" s="565"/>
      <c r="US530" s="565"/>
      <c r="UT530" s="565"/>
      <c r="UU530" s="269"/>
      <c r="UV530" s="270"/>
      <c r="UW530" s="270"/>
      <c r="UX530" s="565"/>
      <c r="UY530" s="565"/>
      <c r="UZ530" s="565"/>
      <c r="VA530" s="269"/>
      <c r="VB530" s="270"/>
      <c r="VC530" s="270"/>
      <c r="VD530" s="565"/>
      <c r="VE530" s="565"/>
      <c r="VF530" s="565"/>
      <c r="VG530" s="269"/>
      <c r="VH530" s="270"/>
      <c r="VI530" s="270"/>
      <c r="VJ530" s="269"/>
      <c r="VK530" s="270"/>
      <c r="VL530" s="270"/>
      <c r="VM530" s="565"/>
      <c r="VN530" s="565"/>
      <c r="VO530" s="565"/>
      <c r="VP530" s="269"/>
      <c r="VQ530" s="270"/>
      <c r="VR530" s="270"/>
      <c r="VS530" s="565"/>
      <c r="VT530" s="565"/>
      <c r="VU530" s="565"/>
      <c r="VV530" s="269"/>
      <c r="VW530" s="270"/>
      <c r="VX530" s="270"/>
      <c r="VY530" s="565"/>
      <c r="VZ530" s="565"/>
      <c r="WA530" s="565"/>
      <c r="WB530" s="269"/>
      <c r="WC530" s="270"/>
      <c r="WD530" s="270"/>
      <c r="WE530" s="269"/>
      <c r="WF530" s="270"/>
      <c r="WG530" s="270"/>
      <c r="WH530" s="565"/>
      <c r="WI530" s="565"/>
      <c r="WJ530" s="565"/>
      <c r="WK530" s="269"/>
      <c r="WL530" s="270"/>
      <c r="WM530" s="270"/>
      <c r="WN530" s="565"/>
      <c r="WO530" s="565"/>
      <c r="WP530" s="565"/>
      <c r="WQ530" s="269"/>
      <c r="WR530" s="270"/>
      <c r="WS530" s="270"/>
      <c r="WT530" s="565"/>
      <c r="WU530" s="565"/>
      <c r="WV530" s="565"/>
      <c r="WW530" s="269"/>
      <c r="WX530" s="270"/>
      <c r="WY530" s="270"/>
      <c r="WZ530" s="269"/>
      <c r="XA530" s="270"/>
      <c r="XB530" s="270"/>
      <c r="XC530" s="565"/>
      <c r="XD530" s="565"/>
      <c r="XE530" s="565"/>
      <c r="XF530" s="269"/>
      <c r="XG530" s="270"/>
      <c r="XH530" s="270"/>
      <c r="XI530" s="565"/>
      <c r="XJ530" s="565"/>
      <c r="XK530" s="565"/>
      <c r="XL530" s="269"/>
      <c r="XM530" s="270"/>
      <c r="XN530" s="270"/>
      <c r="XO530" s="565"/>
      <c r="XP530" s="565"/>
      <c r="XQ530" s="565"/>
      <c r="XR530" s="269"/>
      <c r="XS530" s="270"/>
      <c r="XT530" s="270"/>
      <c r="XU530" s="269"/>
      <c r="XV530" s="270"/>
      <c r="XW530" s="270"/>
      <c r="XX530" s="565"/>
      <c r="XY530" s="565"/>
      <c r="XZ530" s="565"/>
      <c r="YA530" s="269"/>
      <c r="YB530" s="270"/>
      <c r="YC530" s="270"/>
      <c r="YD530" s="565"/>
      <c r="YE530" s="565"/>
      <c r="YF530" s="565"/>
      <c r="YG530" s="269"/>
      <c r="YH530" s="270"/>
      <c r="YI530" s="270"/>
      <c r="YJ530" s="565"/>
      <c r="YK530" s="565"/>
      <c r="YL530" s="565"/>
      <c r="YM530" s="269"/>
      <c r="YN530" s="270"/>
      <c r="YO530" s="270"/>
      <c r="YP530" s="269"/>
      <c r="YQ530" s="270"/>
      <c r="YR530" s="270"/>
      <c r="YS530" s="565"/>
      <c r="YT530" s="565"/>
      <c r="YU530" s="565"/>
      <c r="YV530" s="269"/>
      <c r="YW530" s="270"/>
      <c r="YX530" s="270"/>
      <c r="YY530" s="565"/>
      <c r="YZ530" s="565"/>
      <c r="ZA530" s="565"/>
      <c r="ZB530" s="269"/>
      <c r="ZC530" s="270"/>
      <c r="ZD530" s="270"/>
      <c r="ZE530" s="565"/>
      <c r="ZF530" s="565"/>
      <c r="ZG530" s="565"/>
      <c r="ZH530" s="269"/>
      <c r="ZI530" s="270"/>
      <c r="ZJ530" s="270"/>
      <c r="ZK530" s="269"/>
      <c r="ZL530" s="270"/>
      <c r="ZM530" s="270"/>
      <c r="ZN530" s="565"/>
      <c r="ZO530" s="565"/>
      <c r="ZP530" s="565"/>
      <c r="ZQ530" s="269"/>
      <c r="ZR530" s="270"/>
      <c r="ZS530" s="270"/>
      <c r="ZT530" s="565"/>
      <c r="ZU530" s="565"/>
      <c r="ZV530" s="565"/>
      <c r="ZW530" s="269"/>
      <c r="ZX530" s="270"/>
      <c r="ZY530" s="270"/>
      <c r="ZZ530" s="565"/>
      <c r="AAA530" s="565"/>
      <c r="AAB530" s="565"/>
      <c r="AAC530" s="269"/>
      <c r="AAD530" s="270"/>
      <c r="AAE530" s="270"/>
      <c r="AAF530" s="269"/>
      <c r="AAG530" s="270"/>
      <c r="AAH530" s="270"/>
      <c r="AAI530" s="565"/>
      <c r="AAJ530" s="565"/>
      <c r="AAK530" s="565"/>
      <c r="AAL530" s="269"/>
      <c r="AAM530" s="270"/>
      <c r="AAN530" s="270"/>
      <c r="AAO530" s="565"/>
      <c r="AAP530" s="565"/>
      <c r="AAQ530" s="565"/>
      <c r="AAR530" s="269"/>
      <c r="AAS530" s="270"/>
      <c r="AAT530" s="270"/>
      <c r="AAU530" s="565"/>
      <c r="AAV530" s="565"/>
      <c r="AAW530" s="565"/>
      <c r="AAX530" s="269"/>
      <c r="AAY530" s="270"/>
      <c r="AAZ530" s="270"/>
      <c r="ABA530" s="269"/>
      <c r="ABB530" s="270"/>
      <c r="ABC530" s="270"/>
      <c r="ABD530" s="565"/>
      <c r="ABE530" s="565"/>
      <c r="ABF530" s="565"/>
      <c r="ABG530" s="269"/>
      <c r="ABH530" s="270"/>
      <c r="ABI530" s="270"/>
      <c r="ABJ530" s="565"/>
      <c r="ABK530" s="565"/>
      <c r="ABL530" s="565"/>
      <c r="ABM530" s="269"/>
      <c r="ABN530" s="270"/>
      <c r="ABO530" s="270"/>
      <c r="ABP530" s="565"/>
      <c r="ABQ530" s="565"/>
      <c r="ABR530" s="565"/>
      <c r="ABS530" s="269"/>
      <c r="ABT530" s="270"/>
      <c r="ABU530" s="270"/>
      <c r="ABV530" s="269"/>
      <c r="ABW530" s="270"/>
      <c r="ABX530" s="270"/>
      <c r="ABY530" s="565"/>
      <c r="ABZ530" s="565"/>
      <c r="ACA530" s="565"/>
      <c r="ACB530" s="269"/>
      <c r="ACC530" s="270"/>
      <c r="ACD530" s="270"/>
      <c r="ACE530" s="565"/>
      <c r="ACF530" s="565"/>
      <c r="ACG530" s="565"/>
      <c r="ACH530" s="269"/>
      <c r="ACI530" s="270"/>
      <c r="ACJ530" s="270"/>
      <c r="ACK530" s="565"/>
      <c r="ACL530" s="565"/>
      <c r="ACM530" s="565"/>
      <c r="ACN530" s="269"/>
      <c r="ACO530" s="270"/>
      <c r="ACP530" s="270"/>
      <c r="ACQ530" s="269"/>
      <c r="ACR530" s="270"/>
      <c r="ACS530" s="270"/>
      <c r="ACT530" s="565"/>
      <c r="ACU530" s="565"/>
      <c r="ACV530" s="565"/>
      <c r="ACW530" s="269"/>
      <c r="ACX530" s="270"/>
      <c r="ACY530" s="270"/>
      <c r="ACZ530" s="565"/>
      <c r="ADA530" s="565"/>
      <c r="ADB530" s="565"/>
      <c r="ADC530" s="269"/>
      <c r="ADD530" s="270"/>
      <c r="ADE530" s="270"/>
      <c r="ADF530" s="565"/>
      <c r="ADG530" s="565"/>
      <c r="ADH530" s="565"/>
      <c r="ADI530" s="269"/>
      <c r="ADJ530" s="270"/>
      <c r="ADK530" s="270"/>
      <c r="ADL530" s="269"/>
      <c r="ADM530" s="270"/>
      <c r="ADN530" s="270"/>
      <c r="ADO530" s="565"/>
      <c r="ADP530" s="565"/>
      <c r="ADQ530" s="565"/>
      <c r="ADR530" s="269"/>
      <c r="ADS530" s="270"/>
      <c r="ADT530" s="270"/>
      <c r="ADU530" s="565"/>
      <c r="ADV530" s="565"/>
      <c r="ADW530" s="565"/>
      <c r="ADX530" s="269"/>
      <c r="ADY530" s="270"/>
      <c r="ADZ530" s="270"/>
      <c r="AEA530" s="565"/>
      <c r="AEB530" s="565"/>
      <c r="AEC530" s="565"/>
      <c r="AED530" s="269"/>
      <c r="AEE530" s="270"/>
      <c r="AEF530" s="270"/>
      <c r="AEG530" s="269"/>
      <c r="AEH530" s="270"/>
      <c r="AEI530" s="270"/>
      <c r="AEJ530" s="565"/>
      <c r="AEK530" s="565"/>
      <c r="AEL530" s="565"/>
      <c r="AEM530" s="269"/>
      <c r="AEN530" s="270"/>
      <c r="AEO530" s="270"/>
      <c r="AEP530" s="565"/>
      <c r="AEQ530" s="565"/>
      <c r="AER530" s="565"/>
      <c r="AES530" s="269"/>
      <c r="AET530" s="270"/>
      <c r="AEU530" s="270"/>
      <c r="AEV530" s="565"/>
      <c r="AEW530" s="565"/>
      <c r="AEX530" s="565"/>
      <c r="AEY530" s="269"/>
      <c r="AEZ530" s="270"/>
      <c r="AFA530" s="270"/>
      <c r="AFB530" s="269"/>
      <c r="AFC530" s="270"/>
      <c r="AFD530" s="270"/>
      <c r="AFE530" s="565"/>
      <c r="AFF530" s="565"/>
      <c r="AFG530" s="565"/>
      <c r="AFH530" s="269"/>
      <c r="AFI530" s="270"/>
      <c r="AFJ530" s="270"/>
      <c r="AFK530" s="565"/>
      <c r="AFL530" s="565"/>
      <c r="AFM530" s="565"/>
      <c r="AFN530" s="269"/>
      <c r="AFO530" s="270"/>
      <c r="AFP530" s="270"/>
      <c r="AFQ530" s="565"/>
      <c r="AFR530" s="565"/>
      <c r="AFS530" s="565"/>
      <c r="AFT530" s="269"/>
      <c r="AFU530" s="270"/>
      <c r="AFV530" s="270"/>
      <c r="AFW530" s="269"/>
      <c r="AFX530" s="270"/>
      <c r="AFY530" s="270"/>
      <c r="AFZ530" s="565"/>
      <c r="AGA530" s="565"/>
      <c r="AGB530" s="565"/>
      <c r="AGC530" s="269"/>
      <c r="AGD530" s="270"/>
      <c r="AGE530" s="270"/>
      <c r="AGF530" s="565"/>
      <c r="AGG530" s="565"/>
      <c r="AGH530" s="565"/>
      <c r="AGI530" s="269"/>
      <c r="AGJ530" s="270"/>
      <c r="AGK530" s="270"/>
      <c r="AGL530" s="565"/>
      <c r="AGM530" s="565"/>
      <c r="AGN530" s="565"/>
      <c r="AGO530" s="269"/>
      <c r="AGP530" s="270"/>
      <c r="AGQ530" s="270"/>
      <c r="AGR530" s="269"/>
      <c r="AGS530" s="270"/>
      <c r="AGT530" s="270"/>
      <c r="AGU530" s="565"/>
      <c r="AGV530" s="565"/>
      <c r="AGW530" s="565"/>
      <c r="AGX530" s="269"/>
      <c r="AGY530" s="270"/>
      <c r="AGZ530" s="270"/>
      <c r="AHA530" s="565"/>
      <c r="AHB530" s="565"/>
      <c r="AHC530" s="565"/>
      <c r="AHD530" s="269"/>
      <c r="AHE530" s="270"/>
      <c r="AHF530" s="270"/>
      <c r="AHG530" s="565"/>
      <c r="AHH530" s="565"/>
      <c r="AHI530" s="565"/>
      <c r="AHJ530" s="269"/>
      <c r="AHK530" s="270"/>
      <c r="AHL530" s="270"/>
      <c r="AHM530" s="269"/>
      <c r="AHN530" s="270"/>
      <c r="AHO530" s="270"/>
      <c r="AHP530" s="565"/>
      <c r="AHQ530" s="565"/>
      <c r="AHR530" s="565"/>
      <c r="AHS530" s="269"/>
      <c r="AHT530" s="270"/>
      <c r="AHU530" s="270"/>
      <c r="AHV530" s="565"/>
      <c r="AHW530" s="565"/>
      <c r="AHX530" s="565"/>
      <c r="AHY530" s="269"/>
      <c r="AHZ530" s="270"/>
      <c r="AIA530" s="270"/>
      <c r="AIB530" s="565"/>
      <c r="AIC530" s="565"/>
      <c r="AID530" s="565"/>
      <c r="AIE530" s="269"/>
      <c r="AIF530" s="270"/>
      <c r="AIG530" s="270"/>
      <c r="AIH530" s="269"/>
      <c r="AII530" s="270"/>
      <c r="AIJ530" s="270"/>
      <c r="AIK530" s="565"/>
      <c r="AIL530" s="565"/>
      <c r="AIM530" s="565"/>
      <c r="AIN530" s="269"/>
      <c r="AIO530" s="270"/>
      <c r="AIP530" s="270"/>
      <c r="AIQ530" s="565"/>
      <c r="AIR530" s="565"/>
      <c r="AIS530" s="565"/>
      <c r="AIT530" s="269"/>
      <c r="AIU530" s="270"/>
      <c r="AIV530" s="270"/>
      <c r="AIW530" s="565"/>
      <c r="AIX530" s="565"/>
      <c r="AIY530" s="565"/>
      <c r="AIZ530" s="269"/>
      <c r="AJA530" s="270"/>
      <c r="AJB530" s="270"/>
      <c r="AJC530" s="269"/>
      <c r="AJD530" s="270"/>
      <c r="AJE530" s="270"/>
      <c r="AJF530" s="565"/>
      <c r="AJG530" s="565"/>
      <c r="AJH530" s="565"/>
      <c r="AJI530" s="269"/>
      <c r="AJJ530" s="270"/>
      <c r="AJK530" s="270"/>
      <c r="AJL530" s="565"/>
      <c r="AJM530" s="565"/>
      <c r="AJN530" s="565"/>
      <c r="AJO530" s="269"/>
      <c r="AJP530" s="270"/>
      <c r="AJQ530" s="270"/>
      <c r="AJR530" s="565"/>
      <c r="AJS530" s="565"/>
      <c r="AJT530" s="565"/>
      <c r="AJU530" s="269"/>
      <c r="AJV530" s="270"/>
      <c r="AJW530" s="270"/>
      <c r="AJX530" s="269"/>
      <c r="AJY530" s="270"/>
      <c r="AJZ530" s="270"/>
      <c r="AKA530" s="565"/>
      <c r="AKB530" s="565"/>
      <c r="AKC530" s="565"/>
      <c r="AKD530" s="269"/>
      <c r="AKE530" s="270"/>
      <c r="AKF530" s="270"/>
      <c r="AKG530" s="565"/>
      <c r="AKH530" s="565"/>
      <c r="AKI530" s="565"/>
      <c r="AKJ530" s="269"/>
      <c r="AKK530" s="270"/>
      <c r="AKL530" s="270"/>
      <c r="AKM530" s="565"/>
      <c r="AKN530" s="565"/>
      <c r="AKO530" s="565"/>
      <c r="AKP530" s="269"/>
      <c r="AKQ530" s="270"/>
      <c r="AKR530" s="270"/>
      <c r="AKS530" s="269"/>
      <c r="AKT530" s="270"/>
      <c r="AKU530" s="270"/>
      <c r="AKV530" s="565"/>
      <c r="AKW530" s="565"/>
      <c r="AKX530" s="565"/>
      <c r="AKY530" s="269"/>
      <c r="AKZ530" s="270"/>
      <c r="ALA530" s="270"/>
      <c r="ALB530" s="565"/>
      <c r="ALC530" s="565"/>
      <c r="ALD530" s="565"/>
      <c r="ALE530" s="269"/>
      <c r="ALF530" s="270"/>
      <c r="ALG530" s="270"/>
      <c r="ALH530" s="565"/>
      <c r="ALI530" s="565"/>
      <c r="ALJ530" s="565"/>
      <c r="ALK530" s="269"/>
      <c r="ALL530" s="270"/>
      <c r="ALM530" s="270"/>
      <c r="ALN530" s="269"/>
      <c r="ALO530" s="270"/>
      <c r="ALP530" s="270"/>
      <c r="ALQ530" s="565"/>
      <c r="ALR530" s="565"/>
      <c r="ALS530" s="565"/>
      <c r="ALT530" s="269"/>
      <c r="ALU530" s="270"/>
      <c r="ALV530" s="270"/>
      <c r="ALW530" s="565"/>
      <c r="ALX530" s="565"/>
      <c r="ALY530" s="565"/>
      <c r="ALZ530" s="269"/>
      <c r="AMA530" s="270"/>
      <c r="AMB530" s="270"/>
      <c r="AMC530" s="565"/>
      <c r="AMD530" s="565"/>
      <c r="AME530" s="565"/>
      <c r="AMF530" s="269"/>
      <c r="AMG530" s="270"/>
      <c r="AMH530" s="270"/>
      <c r="AMI530" s="269"/>
      <c r="AMJ530" s="270"/>
      <c r="AMK530" s="270"/>
      <c r="AML530" s="565"/>
      <c r="AMM530" s="565"/>
      <c r="AMN530" s="565"/>
      <c r="AMO530" s="269"/>
      <c r="AMP530" s="270"/>
      <c r="AMQ530" s="270"/>
      <c r="AMR530" s="565"/>
      <c r="AMS530" s="565"/>
      <c r="AMT530" s="565"/>
      <c r="AMU530" s="269"/>
      <c r="AMV530" s="270"/>
      <c r="AMW530" s="270"/>
      <c r="AMX530" s="565"/>
      <c r="AMY530" s="565"/>
      <c r="AMZ530" s="565"/>
      <c r="ANA530" s="269"/>
      <c r="ANB530" s="270"/>
      <c r="ANC530" s="270"/>
      <c r="AND530" s="269"/>
      <c r="ANE530" s="270"/>
      <c r="ANF530" s="270"/>
      <c r="ANG530" s="565"/>
      <c r="ANH530" s="565"/>
      <c r="ANI530" s="565"/>
      <c r="ANJ530" s="269"/>
      <c r="ANK530" s="270"/>
      <c r="ANL530" s="270"/>
      <c r="ANM530" s="565"/>
      <c r="ANN530" s="565"/>
      <c r="ANO530" s="565"/>
      <c r="ANP530" s="269"/>
      <c r="ANQ530" s="270"/>
      <c r="ANR530" s="270"/>
      <c r="ANS530" s="565"/>
      <c r="ANT530" s="565"/>
      <c r="ANU530" s="565"/>
      <c r="ANV530" s="269"/>
      <c r="ANW530" s="270"/>
      <c r="ANX530" s="270"/>
      <c r="ANY530" s="269"/>
      <c r="ANZ530" s="270"/>
      <c r="AOA530" s="270"/>
      <c r="AOB530" s="565"/>
      <c r="AOC530" s="565"/>
      <c r="AOD530" s="565"/>
      <c r="AOE530" s="269"/>
      <c r="AOF530" s="270"/>
      <c r="AOG530" s="270"/>
      <c r="AOH530" s="565"/>
      <c r="AOI530" s="565"/>
      <c r="AOJ530" s="565"/>
      <c r="AOK530" s="269"/>
      <c r="AOL530" s="270"/>
      <c r="AOM530" s="270"/>
      <c r="AON530" s="565"/>
      <c r="AOO530" s="565"/>
      <c r="AOP530" s="565"/>
      <c r="AOQ530" s="269"/>
      <c r="AOR530" s="270"/>
      <c r="AOS530" s="270"/>
      <c r="AOT530" s="269"/>
      <c r="AOU530" s="270"/>
      <c r="AOV530" s="270"/>
      <c r="AOW530" s="565"/>
      <c r="AOX530" s="565"/>
      <c r="AOY530" s="565"/>
      <c r="AOZ530" s="269"/>
      <c r="APA530" s="270"/>
      <c r="APB530" s="270"/>
      <c r="APC530" s="565"/>
      <c r="APD530" s="565"/>
      <c r="APE530" s="565"/>
      <c r="APF530" s="269"/>
      <c r="APG530" s="270"/>
      <c r="APH530" s="270"/>
      <c r="API530" s="565"/>
      <c r="APJ530" s="565"/>
      <c r="APK530" s="565"/>
      <c r="APL530" s="269"/>
      <c r="APM530" s="270"/>
      <c r="APN530" s="270"/>
      <c r="APO530" s="269"/>
      <c r="APP530" s="270"/>
      <c r="APQ530" s="270"/>
      <c r="APR530" s="565"/>
      <c r="APS530" s="565"/>
      <c r="APT530" s="565"/>
      <c r="APU530" s="269"/>
      <c r="APV530" s="270"/>
      <c r="APW530" s="270"/>
      <c r="APX530" s="565"/>
      <c r="APY530" s="565"/>
      <c r="APZ530" s="565"/>
      <c r="AQA530" s="269"/>
      <c r="AQB530" s="270"/>
      <c r="AQC530" s="270"/>
      <c r="AQD530" s="565"/>
      <c r="AQE530" s="565"/>
      <c r="AQF530" s="565"/>
      <c r="AQG530" s="269"/>
      <c r="AQH530" s="270"/>
      <c r="AQI530" s="270"/>
      <c r="AQJ530" s="269"/>
      <c r="AQK530" s="270"/>
      <c r="AQL530" s="270"/>
      <c r="AQM530" s="565"/>
      <c r="AQN530" s="565"/>
      <c r="AQO530" s="565"/>
      <c r="AQP530" s="269"/>
      <c r="AQQ530" s="270"/>
      <c r="AQR530" s="270"/>
      <c r="AQS530" s="565"/>
      <c r="AQT530" s="565"/>
      <c r="AQU530" s="565"/>
      <c r="AQV530" s="269"/>
      <c r="AQW530" s="270"/>
      <c r="AQX530" s="270"/>
      <c r="AQY530" s="565"/>
      <c r="AQZ530" s="565"/>
      <c r="ARA530" s="565"/>
      <c r="ARB530" s="269"/>
      <c r="ARC530" s="270"/>
      <c r="ARD530" s="270"/>
      <c r="ARE530" s="269"/>
      <c r="ARF530" s="270"/>
      <c r="ARG530" s="270"/>
      <c r="ARH530" s="565"/>
      <c r="ARI530" s="565"/>
      <c r="ARJ530" s="565"/>
      <c r="ARK530" s="269"/>
      <c r="ARL530" s="270"/>
      <c r="ARM530" s="270"/>
      <c r="ARN530" s="565"/>
      <c r="ARO530" s="565"/>
      <c r="ARP530" s="565"/>
      <c r="ARQ530" s="269"/>
      <c r="ARR530" s="270"/>
      <c r="ARS530" s="270"/>
      <c r="ART530" s="565"/>
      <c r="ARU530" s="565"/>
      <c r="ARV530" s="565"/>
      <c r="ARW530" s="269"/>
      <c r="ARX530" s="270"/>
      <c r="ARY530" s="270"/>
      <c r="ARZ530" s="269"/>
      <c r="ASA530" s="270"/>
      <c r="ASB530" s="270"/>
      <c r="ASC530" s="565"/>
      <c r="ASD530" s="565"/>
      <c r="ASE530" s="565"/>
      <c r="ASF530" s="269"/>
      <c r="ASG530" s="270"/>
      <c r="ASH530" s="270"/>
      <c r="ASI530" s="565"/>
      <c r="ASJ530" s="565"/>
      <c r="ASK530" s="565"/>
      <c r="ASL530" s="269"/>
      <c r="ASM530" s="270"/>
      <c r="ASN530" s="270"/>
      <c r="ASO530" s="565"/>
      <c r="ASP530" s="565"/>
      <c r="ASQ530" s="565"/>
      <c r="ASR530" s="269"/>
      <c r="ASS530" s="270"/>
      <c r="AST530" s="270"/>
      <c r="ASU530" s="269"/>
      <c r="ASV530" s="270"/>
      <c r="ASW530" s="270"/>
      <c r="ASX530" s="565"/>
      <c r="ASY530" s="565"/>
      <c r="ASZ530" s="565"/>
      <c r="ATA530" s="269"/>
      <c r="ATB530" s="270"/>
      <c r="ATC530" s="270"/>
      <c r="ATD530" s="565"/>
      <c r="ATE530" s="565"/>
      <c r="ATF530" s="565"/>
      <c r="ATG530" s="269"/>
      <c r="ATH530" s="270"/>
      <c r="ATI530" s="270"/>
      <c r="ATJ530" s="565"/>
      <c r="ATK530" s="565"/>
      <c r="ATL530" s="565"/>
      <c r="ATM530" s="269"/>
      <c r="ATN530" s="270"/>
      <c r="ATO530" s="270"/>
      <c r="ATP530" s="269"/>
      <c r="ATQ530" s="270"/>
      <c r="ATR530" s="270"/>
      <c r="ATS530" s="565"/>
      <c r="ATT530" s="565"/>
      <c r="ATU530" s="565"/>
      <c r="ATV530" s="269"/>
      <c r="ATW530" s="270"/>
      <c r="ATX530" s="270"/>
      <c r="ATY530" s="565"/>
      <c r="ATZ530" s="565"/>
      <c r="AUA530" s="565"/>
      <c r="AUB530" s="269"/>
      <c r="AUC530" s="270"/>
      <c r="AUD530" s="270"/>
      <c r="AUE530" s="565"/>
      <c r="AUF530" s="565"/>
      <c r="AUG530" s="565"/>
      <c r="AUH530" s="269"/>
      <c r="AUI530" s="270"/>
      <c r="AUJ530" s="270"/>
      <c r="AUK530" s="269"/>
      <c r="AUL530" s="270"/>
      <c r="AUM530" s="270"/>
      <c r="AUN530" s="565"/>
      <c r="AUO530" s="565"/>
      <c r="AUP530" s="565"/>
      <c r="AUQ530" s="269"/>
      <c r="AUR530" s="270"/>
      <c r="AUS530" s="270"/>
      <c r="AUT530" s="565"/>
      <c r="AUU530" s="565"/>
      <c r="AUV530" s="565"/>
      <c r="AUW530" s="269"/>
      <c r="AUX530" s="270"/>
      <c r="AUY530" s="270"/>
      <c r="AUZ530" s="565"/>
      <c r="AVA530" s="565"/>
      <c r="AVB530" s="565"/>
      <c r="AVC530" s="269"/>
      <c r="AVD530" s="270"/>
      <c r="AVE530" s="270"/>
      <c r="AVF530" s="269"/>
      <c r="AVG530" s="270"/>
      <c r="AVH530" s="270"/>
      <c r="AVI530" s="565"/>
      <c r="AVJ530" s="565"/>
      <c r="AVK530" s="565"/>
      <c r="AVL530" s="269"/>
      <c r="AVM530" s="270"/>
      <c r="AVN530" s="270"/>
      <c r="AVO530" s="565"/>
      <c r="AVP530" s="565"/>
      <c r="AVQ530" s="565"/>
      <c r="AVR530" s="269"/>
      <c r="AVS530" s="270"/>
      <c r="AVT530" s="270"/>
      <c r="AVU530" s="565"/>
      <c r="AVV530" s="565"/>
      <c r="AVW530" s="565"/>
    </row>
    <row r="531" spans="1:1271" s="281" customFormat="1" ht="41.25" customHeight="1">
      <c r="A531" s="582" t="s">
        <v>1076</v>
      </c>
      <c r="B531" s="778"/>
    </row>
    <row r="532" spans="1:1271">
      <c r="A532" s="113" t="s">
        <v>704</v>
      </c>
      <c r="B532" s="105"/>
      <c r="C532" s="112" t="s">
        <v>441</v>
      </c>
      <c r="D532" s="817"/>
      <c r="E532" s="818"/>
      <c r="F532" s="583" t="s">
        <v>1082</v>
      </c>
      <c r="G532" s="583" t="s">
        <v>1082</v>
      </c>
      <c r="H532" s="583" t="s">
        <v>1082</v>
      </c>
      <c r="I532" s="583" t="s">
        <v>1082</v>
      </c>
      <c r="J532" s="583" t="s">
        <v>1082</v>
      </c>
      <c r="K532" s="583" t="s">
        <v>1082</v>
      </c>
      <c r="L532" s="128">
        <f>SUM(L533:L546)</f>
        <v>0</v>
      </c>
      <c r="M532" s="128">
        <f t="shared" ref="M532:T532" si="10">SUM(M533:M546)</f>
        <v>0</v>
      </c>
      <c r="N532" s="128">
        <f t="shared" si="10"/>
        <v>0</v>
      </c>
      <c r="O532" s="128">
        <f t="shared" si="10"/>
        <v>0</v>
      </c>
      <c r="P532" s="128">
        <f t="shared" si="10"/>
        <v>0</v>
      </c>
      <c r="Q532" s="128">
        <f t="shared" si="10"/>
        <v>0</v>
      </c>
      <c r="R532" s="128">
        <f t="shared" si="10"/>
        <v>0</v>
      </c>
      <c r="S532" s="128">
        <f t="shared" si="10"/>
        <v>0</v>
      </c>
      <c r="T532" s="128">
        <f t="shared" si="10"/>
        <v>0</v>
      </c>
      <c r="U532" s="583" t="s">
        <v>1082</v>
      </c>
      <c r="V532" s="583" t="s">
        <v>1082</v>
      </c>
      <c r="W532" s="583" t="s">
        <v>1082</v>
      </c>
      <c r="X532" s="583" t="s">
        <v>1082</v>
      </c>
      <c r="Y532" s="583" t="s">
        <v>1082</v>
      </c>
      <c r="Z532" s="583" t="s">
        <v>1082</v>
      </c>
      <c r="AA532" s="128">
        <f t="shared" ref="AA532:AF532" si="11">SUM(AA533:AA546)</f>
        <v>0</v>
      </c>
      <c r="AB532" s="128">
        <f t="shared" si="11"/>
        <v>0</v>
      </c>
      <c r="AC532" s="128">
        <f t="shared" si="11"/>
        <v>0</v>
      </c>
      <c r="AD532" s="128">
        <f t="shared" si="11"/>
        <v>0</v>
      </c>
      <c r="AE532" s="128">
        <f t="shared" si="11"/>
        <v>0</v>
      </c>
      <c r="AF532" s="128">
        <f t="shared" si="11"/>
        <v>0</v>
      </c>
      <c r="AG532" s="128">
        <f>SUM(AG533:AG546)</f>
        <v>396</v>
      </c>
      <c r="AH532" s="128">
        <f t="shared" ref="AH532" si="12">SUM(AH533:AH546)</f>
        <v>396</v>
      </c>
      <c r="AI532" s="128">
        <f t="shared" ref="AI532" si="13">SUM(AI533:AI546)</f>
        <v>396</v>
      </c>
      <c r="AJ532" s="128">
        <f t="shared" ref="AJ532" si="14">SUM(AJ533:AJ546)</f>
        <v>21197642</v>
      </c>
      <c r="AK532" s="128">
        <f t="shared" ref="AK532" si="15">SUM(AK533:AK546)</f>
        <v>22058589</v>
      </c>
      <c r="AL532" s="128">
        <f t="shared" ref="AL532" si="16">SUM(AL533:AL546)</f>
        <v>22058589</v>
      </c>
      <c r="AM532" s="128">
        <f t="shared" ref="AM532" si="17">SUM(AM533:AM546)</f>
        <v>17238758.559999999</v>
      </c>
      <c r="AN532" s="128">
        <f t="shared" ref="AN532" si="18">SUM(AN533:AN546)</f>
        <v>17464706.559999999</v>
      </c>
      <c r="AO532" s="128">
        <f t="shared" ref="AO532" si="19">SUM(AO533:AO546)</f>
        <v>17464706.559999999</v>
      </c>
      <c r="AP532" s="583" t="s">
        <v>1082</v>
      </c>
      <c r="AQ532" s="583" t="s">
        <v>1082</v>
      </c>
      <c r="AR532" s="583" t="s">
        <v>1082</v>
      </c>
      <c r="AS532" s="583" t="s">
        <v>1082</v>
      </c>
      <c r="AT532" s="583" t="s">
        <v>1082</v>
      </c>
      <c r="AU532" s="583" t="s">
        <v>1082</v>
      </c>
      <c r="AV532" s="128">
        <f t="shared" ref="AV532" si="20">SUM(AV533:AV546)</f>
        <v>21197600.789999999</v>
      </c>
      <c r="AW532" s="128">
        <f t="shared" ref="AW532" si="21">SUM(AW533:AW546)</f>
        <v>22058598.789999999</v>
      </c>
      <c r="AX532" s="128">
        <f t="shared" ref="AX532" si="22">SUM(AX533:AX546)</f>
        <v>22058598.789999999</v>
      </c>
      <c r="AY532" s="128">
        <f t="shared" ref="AY532" si="23">SUM(AY533:AY546)</f>
        <v>9470080.8000000007</v>
      </c>
      <c r="AZ532" s="128">
        <f t="shared" ref="AZ532" si="24">SUM(AZ533:AZ546)</f>
        <v>9900572.5700000003</v>
      </c>
      <c r="BA532" s="128">
        <f t="shared" ref="BA532" si="25">SUM(BA533:BA546)</f>
        <v>9900572.5700000003</v>
      </c>
      <c r="BB532" s="128">
        <f>SUM(BB533:BB546)</f>
        <v>273</v>
      </c>
      <c r="BC532" s="128">
        <f t="shared" ref="BC532" si="26">SUM(BC533:BC546)</f>
        <v>273</v>
      </c>
      <c r="BD532" s="128">
        <f t="shared" ref="BD532" si="27">SUM(BD533:BD546)</f>
        <v>273</v>
      </c>
      <c r="BE532" s="128">
        <f t="shared" ref="BE532" si="28">SUM(BE533:BE546)</f>
        <v>13686630</v>
      </c>
      <c r="BF532" s="128">
        <f t="shared" ref="BF532" si="29">SUM(BF533:BF546)</f>
        <v>14242554</v>
      </c>
      <c r="BG532" s="128">
        <f t="shared" ref="BG532" si="30">SUM(BG533:BG546)</f>
        <v>14242554</v>
      </c>
      <c r="BH532" s="128">
        <f t="shared" ref="BH532" si="31">SUM(BH533:BH546)</f>
        <v>12009145.050000001</v>
      </c>
      <c r="BI532" s="128">
        <f t="shared" ref="BI532" si="32">SUM(BI533:BI546)</f>
        <v>12167191.050000001</v>
      </c>
      <c r="BJ532" s="128">
        <f t="shared" ref="BJ532" si="33">SUM(BJ533:BJ546)</f>
        <v>12167191.050000001</v>
      </c>
      <c r="BK532" s="583" t="s">
        <v>1082</v>
      </c>
      <c r="BL532" s="583" t="s">
        <v>1082</v>
      </c>
      <c r="BM532" s="583" t="s">
        <v>1082</v>
      </c>
      <c r="BN532" s="583" t="s">
        <v>1082</v>
      </c>
      <c r="BO532" s="583" t="s">
        <v>1082</v>
      </c>
      <c r="BP532" s="583" t="s">
        <v>1082</v>
      </c>
      <c r="BQ532" s="128">
        <f t="shared" ref="BQ532" si="34">SUM(BQ533:BQ546)</f>
        <v>13686599.4</v>
      </c>
      <c r="BR532" s="128">
        <f t="shared" ref="BR532" si="35">SUM(BR533:BR546)</f>
        <v>14242499.91</v>
      </c>
      <c r="BS532" s="128">
        <f t="shared" ref="BS532" si="36">SUM(BS533:BS546)</f>
        <v>14242499.91</v>
      </c>
      <c r="BT532" s="128">
        <f t="shared" ref="BT532" si="37">SUM(BT533:BT546)</f>
        <v>5748357.3300000001</v>
      </c>
      <c r="BU532" s="128">
        <f t="shared" ref="BU532" si="38">SUM(BU533:BU546)</f>
        <v>6034874.4000000004</v>
      </c>
      <c r="BV532" s="128">
        <f t="shared" ref="BV532" si="39">SUM(BV533:BV546)</f>
        <v>6034874.4000000004</v>
      </c>
      <c r="BW532" s="128">
        <f>SUM(BW533:BW546)</f>
        <v>0</v>
      </c>
      <c r="BX532" s="128">
        <f t="shared" ref="BX532" si="40">SUM(BX533:BX546)</f>
        <v>0</v>
      </c>
      <c r="BY532" s="128">
        <f t="shared" ref="BY532" si="41">SUM(BY533:BY546)</f>
        <v>0</v>
      </c>
      <c r="BZ532" s="128">
        <f t="shared" ref="BZ532" si="42">SUM(BZ533:BZ546)</f>
        <v>0</v>
      </c>
      <c r="CA532" s="128">
        <f t="shared" ref="CA532" si="43">SUM(CA533:CA546)</f>
        <v>0</v>
      </c>
      <c r="CB532" s="128">
        <f t="shared" ref="CB532" si="44">SUM(CB533:CB546)</f>
        <v>0</v>
      </c>
      <c r="CC532" s="128">
        <f t="shared" ref="CC532" si="45">SUM(CC533:CC546)</f>
        <v>0</v>
      </c>
      <c r="CD532" s="128">
        <f t="shared" ref="CD532" si="46">SUM(CD533:CD546)</f>
        <v>0</v>
      </c>
      <c r="CE532" s="128">
        <f t="shared" ref="CE532" si="47">SUM(CE533:CE546)</f>
        <v>0</v>
      </c>
      <c r="CF532" s="583" t="s">
        <v>1082</v>
      </c>
      <c r="CG532" s="583" t="s">
        <v>1082</v>
      </c>
      <c r="CH532" s="583" t="s">
        <v>1082</v>
      </c>
      <c r="CI532" s="583" t="s">
        <v>1082</v>
      </c>
      <c r="CJ532" s="583" t="s">
        <v>1082</v>
      </c>
      <c r="CK532" s="583" t="s">
        <v>1082</v>
      </c>
      <c r="CL532" s="128">
        <f t="shared" ref="CL532" si="48">SUM(CL533:CL546)</f>
        <v>0</v>
      </c>
      <c r="CM532" s="128">
        <f t="shared" ref="CM532" si="49">SUM(CM533:CM546)</f>
        <v>0</v>
      </c>
      <c r="CN532" s="128">
        <f t="shared" ref="CN532" si="50">SUM(CN533:CN546)</f>
        <v>0</v>
      </c>
      <c r="CO532" s="128">
        <f t="shared" ref="CO532" si="51">SUM(CO533:CO546)</f>
        <v>0</v>
      </c>
      <c r="CP532" s="128">
        <f t="shared" ref="CP532" si="52">SUM(CP533:CP546)</f>
        <v>0</v>
      </c>
      <c r="CQ532" s="128">
        <f t="shared" ref="CQ532" si="53">SUM(CQ533:CQ546)</f>
        <v>0</v>
      </c>
      <c r="CR532" s="128">
        <f>SUM(CR533:CR546)</f>
        <v>131</v>
      </c>
      <c r="CS532" s="128">
        <f t="shared" ref="CS532" si="54">SUM(CS533:CS546)</f>
        <v>131</v>
      </c>
      <c r="CT532" s="128">
        <f t="shared" ref="CT532" si="55">SUM(CT533:CT546)</f>
        <v>131</v>
      </c>
      <c r="CU532" s="128">
        <f t="shared" ref="CU532" si="56">SUM(CU533:CU546)</f>
        <v>6067265</v>
      </c>
      <c r="CV532" s="128">
        <f t="shared" ref="CV532" si="57">SUM(CV533:CV546)</f>
        <v>6313283</v>
      </c>
      <c r="CW532" s="128">
        <f t="shared" ref="CW532" si="58">SUM(CW533:CW546)</f>
        <v>6313283</v>
      </c>
      <c r="CX532" s="128">
        <f t="shared" ref="CX532" si="59">SUM(CX533:CX546)</f>
        <v>5251749.3899999997</v>
      </c>
      <c r="CY532" s="128">
        <f t="shared" ref="CY532" si="60">SUM(CY533:CY546)</f>
        <v>5318166.3899999997</v>
      </c>
      <c r="CZ532" s="128">
        <f t="shared" ref="CZ532" si="61">SUM(CZ533:CZ546)</f>
        <v>5318166.3899999997</v>
      </c>
      <c r="DA532" s="583" t="s">
        <v>1082</v>
      </c>
      <c r="DB532" s="583" t="s">
        <v>1082</v>
      </c>
      <c r="DC532" s="583" t="s">
        <v>1082</v>
      </c>
      <c r="DD532" s="583" t="s">
        <v>1082</v>
      </c>
      <c r="DE532" s="583" t="s">
        <v>1082</v>
      </c>
      <c r="DF532" s="583" t="s">
        <v>1082</v>
      </c>
      <c r="DG532" s="128">
        <f t="shared" ref="DG532" si="62">SUM(DG533:DG546)</f>
        <v>6067300.3700000001</v>
      </c>
      <c r="DH532" s="128">
        <f t="shared" ref="DH532" si="63">SUM(DH533:DH546)</f>
        <v>6313300.0300000003</v>
      </c>
      <c r="DI532" s="128">
        <f t="shared" ref="DI532" si="64">SUM(DI533:DI546)</f>
        <v>6313300.0300000003</v>
      </c>
      <c r="DJ532" s="128">
        <f t="shared" ref="DJ532" si="65">SUM(DJ533:DJ546)</f>
        <v>2844685.96</v>
      </c>
      <c r="DK532" s="128">
        <f t="shared" ref="DK532" si="66">SUM(DK533:DK546)</f>
        <v>2992022.97</v>
      </c>
      <c r="DL532" s="128">
        <f t="shared" ref="DL532" si="67">SUM(DL533:DL546)</f>
        <v>2992022.97</v>
      </c>
      <c r="DM532" s="128">
        <f>SUM(DM533:DM546)</f>
        <v>153</v>
      </c>
      <c r="DN532" s="128">
        <f t="shared" ref="DN532" si="68">SUM(DN533:DN546)</f>
        <v>153</v>
      </c>
      <c r="DO532" s="128">
        <f t="shared" ref="DO532" si="69">SUM(DO533:DO546)</f>
        <v>153</v>
      </c>
      <c r="DP532" s="128">
        <f t="shared" ref="DP532" si="70">SUM(DP533:DP546)</f>
        <v>7086195</v>
      </c>
      <c r="DQ532" s="128">
        <f t="shared" ref="DQ532" si="71">SUM(DQ533:DQ546)</f>
        <v>7373529</v>
      </c>
      <c r="DR532" s="128">
        <f t="shared" ref="DR532" si="72">SUM(DR533:DR546)</f>
        <v>7373529</v>
      </c>
      <c r="DS532" s="128">
        <f t="shared" ref="DS532" si="73">SUM(DS533:DS546)</f>
        <v>6133755.8200000003</v>
      </c>
      <c r="DT532" s="128">
        <f t="shared" ref="DT532" si="74">SUM(DT533:DT546)</f>
        <v>6211326.8200000003</v>
      </c>
      <c r="DU532" s="128">
        <f t="shared" ref="DU532" si="75">SUM(DU533:DU546)</f>
        <v>6211326.8200000003</v>
      </c>
      <c r="DV532" s="583" t="s">
        <v>1082</v>
      </c>
      <c r="DW532" s="583" t="s">
        <v>1082</v>
      </c>
      <c r="DX532" s="583" t="s">
        <v>1082</v>
      </c>
      <c r="DY532" s="583" t="s">
        <v>1082</v>
      </c>
      <c r="DZ532" s="583" t="s">
        <v>1082</v>
      </c>
      <c r="EA532" s="583" t="s">
        <v>1082</v>
      </c>
      <c r="EB532" s="128">
        <f t="shared" ref="EB532" si="76">SUM(EB533:EB546)</f>
        <v>7086199.5899999999</v>
      </c>
      <c r="EC532" s="128">
        <f t="shared" ref="EC532" si="77">SUM(EC533:EC546)</f>
        <v>7373499.9299999997</v>
      </c>
      <c r="ED532" s="128">
        <f t="shared" ref="ED532" si="78">SUM(ED533:ED546)</f>
        <v>7373499.9299999997</v>
      </c>
      <c r="EE532" s="128">
        <f t="shared" ref="EE532" si="79">SUM(EE533:EE546)</f>
        <v>3435596.78</v>
      </c>
      <c r="EF532" s="128">
        <f t="shared" ref="EF532" si="80">SUM(EF533:EF546)</f>
        <v>3604033.7</v>
      </c>
      <c r="EG532" s="128">
        <f t="shared" ref="EG532" si="81">SUM(EG533:EG546)</f>
        <v>3604033.7</v>
      </c>
      <c r="EH532" s="128">
        <f>SUM(EH533:EH546)</f>
        <v>54</v>
      </c>
      <c r="EI532" s="128">
        <f t="shared" ref="EI532" si="82">SUM(EI533:EI546)</f>
        <v>54</v>
      </c>
      <c r="EJ532" s="128">
        <f t="shared" ref="EJ532" si="83">SUM(EJ533:EJ546)</f>
        <v>54</v>
      </c>
      <c r="EK532" s="128">
        <f t="shared" ref="EK532" si="84">SUM(EK533:EK546)</f>
        <v>6310872</v>
      </c>
      <c r="EL532" s="128">
        <f t="shared" ref="EL532" si="85">SUM(EL533:EL546)</f>
        <v>6568506</v>
      </c>
      <c r="EM532" s="128">
        <f t="shared" ref="EM532" si="86">SUM(EM533:EM546)</f>
        <v>6568506</v>
      </c>
      <c r="EN532" s="128">
        <f t="shared" ref="EN532" si="87">SUM(EN533:EN546)</f>
        <v>3787112.34</v>
      </c>
      <c r="EO532" s="128">
        <f t="shared" ref="EO532" si="88">SUM(EO533:EO546)</f>
        <v>3844460.34</v>
      </c>
      <c r="EP532" s="128">
        <f t="shared" ref="EP532" si="89">SUM(EP533:EP546)</f>
        <v>3844460.34</v>
      </c>
      <c r="EQ532" s="583" t="s">
        <v>1082</v>
      </c>
      <c r="ER532" s="583" t="s">
        <v>1082</v>
      </c>
      <c r="ES532" s="583" t="s">
        <v>1082</v>
      </c>
      <c r="ET532" s="583" t="s">
        <v>1082</v>
      </c>
      <c r="EU532" s="583" t="s">
        <v>1082</v>
      </c>
      <c r="EV532" s="583" t="s">
        <v>1082</v>
      </c>
      <c r="EW532" s="128">
        <f t="shared" ref="EW532" si="90">SUM(EW533:EW546)</f>
        <v>6310900.0800000001</v>
      </c>
      <c r="EX532" s="128">
        <f t="shared" ref="EX532" si="91">SUM(EX533:EX546)</f>
        <v>6568500.0599999996</v>
      </c>
      <c r="EY532" s="128">
        <f t="shared" ref="EY532" si="92">SUM(EY533:EY546)</f>
        <v>6568500.0599999996</v>
      </c>
      <c r="EZ532" s="128">
        <f t="shared" ref="EZ532" si="93">SUM(EZ533:EZ546)</f>
        <v>2058634.98</v>
      </c>
      <c r="FA532" s="128">
        <f t="shared" ref="FA532" si="94">SUM(FA533:FA546)</f>
        <v>2150660.7000000002</v>
      </c>
      <c r="FB532" s="128">
        <f t="shared" ref="FB532" si="95">SUM(FB533:FB546)</f>
        <v>2150660.7000000002</v>
      </c>
      <c r="FC532" s="128">
        <f>SUM(FC533:FC546)</f>
        <v>165</v>
      </c>
      <c r="FD532" s="128">
        <f t="shared" ref="FD532" si="96">SUM(FD533:FD546)</f>
        <v>165</v>
      </c>
      <c r="FE532" s="128">
        <f t="shared" ref="FE532" si="97">SUM(FE533:FE546)</f>
        <v>165</v>
      </c>
      <c r="FF532" s="128">
        <f t="shared" ref="FF532" si="98">SUM(FF533:FF546)</f>
        <v>7812588</v>
      </c>
      <c r="FG532" s="128">
        <f t="shared" ref="FG532" si="99">SUM(FG533:FG546)</f>
        <v>8129532</v>
      </c>
      <c r="FH532" s="128">
        <f t="shared" ref="FH532" si="100">SUM(FH533:FH546)</f>
        <v>8129532</v>
      </c>
      <c r="FI532" s="128">
        <f t="shared" ref="FI532" si="101">SUM(FI533:FI546)</f>
        <v>6789024.9900000002</v>
      </c>
      <c r="FJ532" s="128">
        <f t="shared" ref="FJ532" si="102">SUM(FJ533:FJ546)</f>
        <v>6875892.9900000002</v>
      </c>
      <c r="FK532" s="128">
        <f t="shared" ref="FK532" si="103">SUM(FK533:FK546)</f>
        <v>6875892.9900000002</v>
      </c>
      <c r="FL532" s="583" t="s">
        <v>1082</v>
      </c>
      <c r="FM532" s="583" t="s">
        <v>1082</v>
      </c>
      <c r="FN532" s="583" t="s">
        <v>1082</v>
      </c>
      <c r="FO532" s="583" t="s">
        <v>1082</v>
      </c>
      <c r="FP532" s="583" t="s">
        <v>1082</v>
      </c>
      <c r="FQ532" s="583" t="s">
        <v>1082</v>
      </c>
      <c r="FR532" s="128">
        <f t="shared" ref="FR532" si="104">SUM(FR533:FR546)</f>
        <v>7812599.8200000003</v>
      </c>
      <c r="FS532" s="128">
        <f t="shared" ref="FS532" si="105">SUM(FS533:FS546)</f>
        <v>8129499.8399999999</v>
      </c>
      <c r="FT532" s="128">
        <f t="shared" ref="FT532" si="106">SUM(FT533:FT546)</f>
        <v>8129499.8399999999</v>
      </c>
      <c r="FU532" s="128">
        <f t="shared" ref="FU532" si="107">SUM(FU533:FU546)</f>
        <v>2965313.04</v>
      </c>
      <c r="FV532" s="128">
        <f t="shared" ref="FV532" si="108">SUM(FV533:FV546)</f>
        <v>3104981.34</v>
      </c>
      <c r="FW532" s="128">
        <f t="shared" ref="FW532" si="109">SUM(FW533:FW546)</f>
        <v>3104981.34</v>
      </c>
      <c r="FX532" s="128">
        <f>SUM(FX533:FX546)</f>
        <v>163</v>
      </c>
      <c r="FY532" s="128">
        <f t="shared" ref="FY532" si="110">SUM(FY533:FY546)</f>
        <v>163</v>
      </c>
      <c r="FZ532" s="128">
        <f t="shared" ref="FZ532" si="111">SUM(FZ533:FZ546)</f>
        <v>163</v>
      </c>
      <c r="GA532" s="128">
        <f t="shared" ref="GA532" si="112">SUM(GA533:GA546)</f>
        <v>9625933</v>
      </c>
      <c r="GB532" s="128">
        <f t="shared" ref="GB532" si="113">SUM(GB533:GB546)</f>
        <v>10017243</v>
      </c>
      <c r="GC532" s="128">
        <f t="shared" ref="GC532" si="114">SUM(GC533:GC546)</f>
        <v>10017243</v>
      </c>
      <c r="GD532" s="128">
        <f t="shared" ref="GD532" si="115">SUM(GD533:GD546)</f>
        <v>7479041.1500000004</v>
      </c>
      <c r="GE532" s="128">
        <f t="shared" ref="GE532" si="116">SUM(GE533:GE546)</f>
        <v>7579126.1500000004</v>
      </c>
      <c r="GF532" s="128">
        <f t="shared" ref="GF532" si="117">SUM(GF533:GF546)</f>
        <v>7579126.1500000004</v>
      </c>
      <c r="GG532" s="583" t="s">
        <v>1082</v>
      </c>
      <c r="GH532" s="583" t="s">
        <v>1082</v>
      </c>
      <c r="GI532" s="583" t="s">
        <v>1082</v>
      </c>
      <c r="GJ532" s="583" t="s">
        <v>1082</v>
      </c>
      <c r="GK532" s="583" t="s">
        <v>1082</v>
      </c>
      <c r="GL532" s="583" t="s">
        <v>1082</v>
      </c>
      <c r="GM532" s="128">
        <f t="shared" ref="GM532" si="118">SUM(GM533:GM546)</f>
        <v>9625899.8800000008</v>
      </c>
      <c r="GN532" s="128">
        <f t="shared" ref="GN532" si="119">SUM(GN533:GN546)</f>
        <v>10017299.41</v>
      </c>
      <c r="GO532" s="128">
        <f t="shared" ref="GO532" si="120">SUM(GO533:GO546)</f>
        <v>10017299.41</v>
      </c>
      <c r="GP532" s="128">
        <f t="shared" ref="GP532" si="121">SUM(GP533:GP546)</f>
        <v>3120241.62</v>
      </c>
      <c r="GQ532" s="128">
        <f t="shared" ref="GQ532" si="122">SUM(GQ533:GQ546)</f>
        <v>3257947.59</v>
      </c>
      <c r="GR532" s="128">
        <f t="shared" ref="GR532" si="123">SUM(GR533:GR546)</f>
        <v>3257947.59</v>
      </c>
      <c r="GS532" s="128">
        <f>SUM(GS533:GS546)</f>
        <v>111</v>
      </c>
      <c r="GT532" s="128">
        <f t="shared" ref="GT532" si="124">SUM(GT533:GT546)</f>
        <v>111</v>
      </c>
      <c r="GU532" s="128">
        <f t="shared" ref="GU532" si="125">SUM(GU533:GU546)</f>
        <v>111</v>
      </c>
      <c r="GV532" s="128">
        <f t="shared" ref="GV532" si="126">SUM(GV533:GV546)</f>
        <v>5140965</v>
      </c>
      <c r="GW532" s="128">
        <f t="shared" ref="GW532" si="127">SUM(GW533:GW546)</f>
        <v>5349423</v>
      </c>
      <c r="GX532" s="128">
        <f t="shared" ref="GX532" si="128">SUM(GX533:GX546)</f>
        <v>5349423</v>
      </c>
      <c r="GY532" s="128">
        <f t="shared" ref="GY532" si="129">SUM(GY533:GY546)</f>
        <v>4449955.59</v>
      </c>
      <c r="GZ532" s="128">
        <f t="shared" ref="GZ532" si="130">SUM(GZ533:GZ546)</f>
        <v>4506232.59</v>
      </c>
      <c r="HA532" s="128">
        <f t="shared" ref="HA532" si="131">SUM(HA533:HA546)</f>
        <v>4506232.59</v>
      </c>
      <c r="HB532" s="583" t="s">
        <v>1082</v>
      </c>
      <c r="HC532" s="583" t="s">
        <v>1082</v>
      </c>
      <c r="HD532" s="583" t="s">
        <v>1082</v>
      </c>
      <c r="HE532" s="583" t="s">
        <v>1082</v>
      </c>
      <c r="HF532" s="583" t="s">
        <v>1082</v>
      </c>
      <c r="HG532" s="583" t="s">
        <v>1082</v>
      </c>
      <c r="HH532" s="128">
        <f t="shared" ref="HH532" si="132">SUM(HH533:HH546)</f>
        <v>5141000.5199999996</v>
      </c>
      <c r="HI532" s="128">
        <f t="shared" ref="HI532" si="133">SUM(HI533:HI546)</f>
        <v>5349399.6900000004</v>
      </c>
      <c r="HJ532" s="128">
        <f t="shared" ref="HJ532" si="134">SUM(HJ533:HJ546)</f>
        <v>5349399.6900000004</v>
      </c>
      <c r="HK532" s="128">
        <f t="shared" ref="HK532" si="135">SUM(HK533:HK546)</f>
        <v>3748296.84</v>
      </c>
      <c r="HL532" s="128">
        <f t="shared" ref="HL532" si="136">SUM(HL533:HL546)</f>
        <v>3937676.16</v>
      </c>
      <c r="HM532" s="128">
        <f t="shared" ref="HM532" si="137">SUM(HM533:HM546)</f>
        <v>3937676.16</v>
      </c>
      <c r="HN532" s="128">
        <f>SUM(HN533:HN546)</f>
        <v>179</v>
      </c>
      <c r="HO532" s="128">
        <f t="shared" ref="HO532" si="138">SUM(HO533:HO546)</f>
        <v>179</v>
      </c>
      <c r="HP532" s="128">
        <f t="shared" ref="HP532" si="139">SUM(HP533:HP546)</f>
        <v>179</v>
      </c>
      <c r="HQ532" s="128">
        <f t="shared" ref="HQ532" si="140">SUM(HQ533:HQ546)</f>
        <v>8467317</v>
      </c>
      <c r="HR532" s="128">
        <f t="shared" ref="HR532" si="141">SUM(HR533:HR546)</f>
        <v>8810815</v>
      </c>
      <c r="HS532" s="128">
        <f t="shared" ref="HS532" si="142">SUM(HS533:HS546)</f>
        <v>8810815</v>
      </c>
      <c r="HT532" s="128">
        <f t="shared" ref="HT532" si="143">SUM(HT533:HT546)</f>
        <v>7356733.4699999997</v>
      </c>
      <c r="HU532" s="128">
        <f t="shared" ref="HU532" si="144">SUM(HU533:HU546)</f>
        <v>7450818.4699999997</v>
      </c>
      <c r="HV532" s="128">
        <f t="shared" ref="HV532" si="145">SUM(HV533:HV546)</f>
        <v>7450818.4699999997</v>
      </c>
      <c r="HW532" s="583" t="s">
        <v>1082</v>
      </c>
      <c r="HX532" s="583" t="s">
        <v>1082</v>
      </c>
      <c r="HY532" s="583" t="s">
        <v>1082</v>
      </c>
      <c r="HZ532" s="583" t="s">
        <v>1082</v>
      </c>
      <c r="IA532" s="583" t="s">
        <v>1082</v>
      </c>
      <c r="IB532" s="583" t="s">
        <v>1082</v>
      </c>
      <c r="IC532" s="128">
        <f t="shared" ref="IC532" si="146">SUM(IC533:IC546)</f>
        <v>8467399.5099999998</v>
      </c>
      <c r="ID532" s="128">
        <f t="shared" ref="ID532" si="147">SUM(ID533:ID546)</f>
        <v>8810800.4000000004</v>
      </c>
      <c r="IE532" s="128">
        <f t="shared" ref="IE532" si="148">SUM(IE533:IE546)</f>
        <v>8810800.4000000004</v>
      </c>
      <c r="IF532" s="128">
        <f t="shared" ref="IF532" si="149">SUM(IF533:IF546)</f>
        <v>4659147.54</v>
      </c>
      <c r="IG532" s="128">
        <f t="shared" ref="IG532" si="150">SUM(IG533:IG546)</f>
        <v>4867456.91</v>
      </c>
      <c r="IH532" s="128">
        <f t="shared" ref="IH532" si="151">SUM(IH533:IH546)</f>
        <v>4867456.91</v>
      </c>
      <c r="II532" s="128">
        <f>SUM(II533:II546)</f>
        <v>171</v>
      </c>
      <c r="IJ532" s="128">
        <f t="shared" ref="IJ532" si="152">SUM(IJ533:IJ546)</f>
        <v>171</v>
      </c>
      <c r="IK532" s="128">
        <f t="shared" ref="IK532" si="153">SUM(IK533:IK546)</f>
        <v>171</v>
      </c>
      <c r="IL532" s="128">
        <f t="shared" ref="IL532" si="154">SUM(IL533:IL546)</f>
        <v>7919865</v>
      </c>
      <c r="IM532" s="128">
        <f t="shared" ref="IM532" si="155">SUM(IM533:IM546)</f>
        <v>8241003</v>
      </c>
      <c r="IN532" s="128">
        <f t="shared" ref="IN532" si="156">SUM(IN533:IN546)</f>
        <v>8241003</v>
      </c>
      <c r="IO532" s="128">
        <f t="shared" ref="IO532" si="157">SUM(IO533:IO546)</f>
        <v>6855336.9900000002</v>
      </c>
      <c r="IP532" s="128">
        <f t="shared" ref="IP532" si="158">SUM(IP533:IP546)</f>
        <v>6942033.9900000002</v>
      </c>
      <c r="IQ532" s="128">
        <f t="shared" ref="IQ532" si="159">SUM(IQ533:IQ546)</f>
        <v>6942033.9900000002</v>
      </c>
      <c r="IR532" s="583" t="s">
        <v>1082</v>
      </c>
      <c r="IS532" s="583" t="s">
        <v>1082</v>
      </c>
      <c r="IT532" s="583" t="s">
        <v>1082</v>
      </c>
      <c r="IU532" s="583" t="s">
        <v>1082</v>
      </c>
      <c r="IV532" s="583" t="s">
        <v>1082</v>
      </c>
      <c r="IW532" s="583" t="s">
        <v>1082</v>
      </c>
      <c r="IX532" s="128">
        <f t="shared" ref="IX532" si="160">SUM(IX533:IX546)</f>
        <v>7919899.2000000002</v>
      </c>
      <c r="IY532" s="128">
        <f t="shared" ref="IY532" si="161">SUM(IY533:IY546)</f>
        <v>8240999.5800000001</v>
      </c>
      <c r="IZ532" s="128">
        <f t="shared" ref="IZ532" si="162">SUM(IZ533:IZ546)</f>
        <v>8240999.5800000001</v>
      </c>
      <c r="JA532" s="128">
        <f t="shared" ref="JA532" si="163">SUM(JA533:JA546)</f>
        <v>3158925.75</v>
      </c>
      <c r="JB532" s="128">
        <f t="shared" ref="JB532" si="164">SUM(JB533:JB546)</f>
        <v>3298535.28</v>
      </c>
      <c r="JC532" s="128">
        <f t="shared" ref="JC532" si="165">SUM(JC533:JC546)</f>
        <v>3298535.28</v>
      </c>
      <c r="JD532" s="128">
        <f>SUM(JD533:JD546)</f>
        <v>51</v>
      </c>
      <c r="JE532" s="128">
        <f t="shared" ref="JE532" si="166">SUM(JE533:JE546)</f>
        <v>51</v>
      </c>
      <c r="JF532" s="128">
        <f t="shared" ref="JF532" si="167">SUM(JF533:JF546)</f>
        <v>51</v>
      </c>
      <c r="JG532" s="128">
        <f t="shared" ref="JG532" si="168">SUM(JG533:JG546)</f>
        <v>5960268</v>
      </c>
      <c r="JH532" s="128">
        <f t="shared" ref="JH532" si="169">SUM(JH533:JH546)</f>
        <v>6203589</v>
      </c>
      <c r="JI532" s="128">
        <f t="shared" ref="JI532" si="170">SUM(JI533:JI546)</f>
        <v>6203589</v>
      </c>
      <c r="JJ532" s="128">
        <f t="shared" ref="JJ532" si="171">SUM(JJ533:JJ546)</f>
        <v>3576717.21</v>
      </c>
      <c r="JK532" s="128">
        <f t="shared" ref="JK532" si="172">SUM(JK533:JK546)</f>
        <v>3630879.21</v>
      </c>
      <c r="JL532" s="128">
        <f t="shared" ref="JL532" si="173">SUM(JL533:JL546)</f>
        <v>3630879.21</v>
      </c>
      <c r="JM532" s="583" t="s">
        <v>1082</v>
      </c>
      <c r="JN532" s="583" t="s">
        <v>1082</v>
      </c>
      <c r="JO532" s="583" t="s">
        <v>1082</v>
      </c>
      <c r="JP532" s="583" t="s">
        <v>1082</v>
      </c>
      <c r="JQ532" s="583" t="s">
        <v>1082</v>
      </c>
      <c r="JR532" s="583" t="s">
        <v>1082</v>
      </c>
      <c r="JS532" s="128">
        <f t="shared" ref="JS532" si="174">SUM(JS533:JS546)</f>
        <v>5960300.1299999999</v>
      </c>
      <c r="JT532" s="128">
        <f t="shared" ref="JT532" si="175">SUM(JT533:JT546)</f>
        <v>6203600.2199999997</v>
      </c>
      <c r="JU532" s="128">
        <f t="shared" ref="JU532" si="176">SUM(JU533:JU546)</f>
        <v>6203600.2199999997</v>
      </c>
      <c r="JV532" s="128">
        <f t="shared" ref="JV532" si="177">SUM(JV533:JV546)</f>
        <v>2490660.9900000002</v>
      </c>
      <c r="JW532" s="128">
        <f t="shared" ref="JW532" si="178">SUM(JW533:JW546)</f>
        <v>2616658.02</v>
      </c>
      <c r="JX532" s="128">
        <f t="shared" ref="JX532" si="179">SUM(JX533:JX546)</f>
        <v>2616658.02</v>
      </c>
      <c r="JY532" s="128">
        <f>SUM(JY533:JY546)</f>
        <v>250</v>
      </c>
      <c r="JZ532" s="128">
        <f t="shared" ref="JZ532" si="180">SUM(JZ533:JZ546)</f>
        <v>250</v>
      </c>
      <c r="KA532" s="128">
        <f t="shared" ref="KA532" si="181">SUM(KA533:KA546)</f>
        <v>250</v>
      </c>
      <c r="KB532" s="128">
        <f t="shared" ref="KB532" si="182">SUM(KB533:KB546)</f>
        <v>11844148</v>
      </c>
      <c r="KC532" s="128">
        <f t="shared" ref="KC532" si="183">SUM(KC533:KC546)</f>
        <v>12324652</v>
      </c>
      <c r="KD532" s="128">
        <f t="shared" ref="KD532" si="184">SUM(KD533:KD546)</f>
        <v>12324652</v>
      </c>
      <c r="KE532" s="128">
        <f t="shared" ref="KE532" si="185">SUM(KE533:KE546)</f>
        <v>10293440.939999999</v>
      </c>
      <c r="KF532" s="128">
        <f t="shared" ref="KF532" si="186">SUM(KF533:KF546)</f>
        <v>10425188.939999999</v>
      </c>
      <c r="KG532" s="128">
        <f t="shared" ref="KG532" si="187">SUM(KG533:KG546)</f>
        <v>10425188.939999999</v>
      </c>
      <c r="KH532" s="583" t="s">
        <v>1082</v>
      </c>
      <c r="KI532" s="583" t="s">
        <v>1082</v>
      </c>
      <c r="KJ532" s="583" t="s">
        <v>1082</v>
      </c>
      <c r="KK532" s="583" t="s">
        <v>1082</v>
      </c>
      <c r="KL532" s="583" t="s">
        <v>1082</v>
      </c>
      <c r="KM532" s="583" t="s">
        <v>1082</v>
      </c>
      <c r="KN532" s="128">
        <f t="shared" ref="KN532" si="188">SUM(KN533:KN546)</f>
        <v>11844099.66</v>
      </c>
      <c r="KO532" s="128">
        <f t="shared" ref="KO532" si="189">SUM(KO533:KO546)</f>
        <v>12324600.74</v>
      </c>
      <c r="KP532" s="128">
        <f t="shared" ref="KP532" si="190">SUM(KP533:KP546)</f>
        <v>12324600.74</v>
      </c>
      <c r="KQ532" s="128">
        <f t="shared" ref="KQ532" si="191">SUM(KQ533:KQ546)</f>
        <v>4236105.5999999996</v>
      </c>
      <c r="KR532" s="128">
        <f t="shared" ref="KR532" si="192">SUM(KR533:KR546)</f>
        <v>4433421.58</v>
      </c>
      <c r="KS532" s="128">
        <f t="shared" ref="KS532" si="193">SUM(KS533:KS546)</f>
        <v>4433421.58</v>
      </c>
      <c r="KT532" s="128">
        <f>SUM(KT533:KT546)</f>
        <v>325</v>
      </c>
      <c r="KU532" s="128">
        <f t="shared" ref="KU532" si="194">SUM(KU533:KU546)</f>
        <v>325</v>
      </c>
      <c r="KV532" s="128">
        <f t="shared" ref="KV532" si="195">SUM(KV533:KV546)</f>
        <v>325</v>
      </c>
      <c r="KW532" s="128">
        <f t="shared" ref="KW532" si="196">SUM(KW533:KW546)</f>
        <v>15425196</v>
      </c>
      <c r="KX532" s="128">
        <f t="shared" ref="KX532" si="197">SUM(KX533:KX546)</f>
        <v>16051004</v>
      </c>
      <c r="KY532" s="128">
        <f t="shared" ref="KY532" si="198">SUM(KY533:KY546)</f>
        <v>16051004</v>
      </c>
      <c r="KZ532" s="128">
        <f t="shared" ref="KZ532" si="199">SUM(KZ533:KZ546)</f>
        <v>13409865.630000001</v>
      </c>
      <c r="LA532" s="128">
        <f t="shared" ref="LA532" si="200">SUM(LA533:LA546)</f>
        <v>13581661.630000001</v>
      </c>
      <c r="LB532" s="128">
        <f t="shared" ref="LB532" si="201">SUM(LB533:LB546)</f>
        <v>13581661.630000001</v>
      </c>
      <c r="LC532" s="583" t="s">
        <v>1082</v>
      </c>
      <c r="LD532" s="583" t="s">
        <v>1082</v>
      </c>
      <c r="LE532" s="583" t="s">
        <v>1082</v>
      </c>
      <c r="LF532" s="583" t="s">
        <v>1082</v>
      </c>
      <c r="LG532" s="583" t="s">
        <v>1082</v>
      </c>
      <c r="LH532" s="583" t="s">
        <v>1082</v>
      </c>
      <c r="LI532" s="128">
        <f t="shared" ref="LI532" si="202">SUM(LI533:LI546)</f>
        <v>15425199.25</v>
      </c>
      <c r="LJ532" s="128">
        <f t="shared" ref="LJ532" si="203">SUM(LJ533:LJ546)</f>
        <v>16051000.75</v>
      </c>
      <c r="LK532" s="128">
        <f t="shared" ref="LK532" si="204">SUM(LK533:LK546)</f>
        <v>16051000.75</v>
      </c>
      <c r="LL532" s="128">
        <f t="shared" ref="LL532" si="205">SUM(LL533:LL546)</f>
        <v>5117280.21</v>
      </c>
      <c r="LM532" s="128">
        <f t="shared" ref="LM532" si="206">SUM(LM533:LM546)</f>
        <v>5360486.45</v>
      </c>
      <c r="LN532" s="128">
        <f t="shared" ref="LN532" si="207">SUM(LN533:LN546)</f>
        <v>5360486.45</v>
      </c>
      <c r="LO532" s="128">
        <f>SUM(LO533:LO546)</f>
        <v>99</v>
      </c>
      <c r="LP532" s="128">
        <f t="shared" ref="LP532" si="208">SUM(LP533:LP546)</f>
        <v>99</v>
      </c>
      <c r="LQ532" s="128">
        <f t="shared" ref="LQ532" si="209">SUM(LQ533:LQ546)</f>
        <v>99</v>
      </c>
      <c r="LR532" s="128">
        <f t="shared" ref="LR532" si="210">SUM(LR533:LR546)</f>
        <v>4787393</v>
      </c>
      <c r="LS532" s="128">
        <f t="shared" ref="LS532" si="211">SUM(LS533:LS546)</f>
        <v>4981699</v>
      </c>
      <c r="LT532" s="128">
        <f t="shared" ref="LT532" si="212">SUM(LT533:LT546)</f>
        <v>4981699</v>
      </c>
      <c r="LU532" s="128">
        <f t="shared" ref="LU532" si="213">SUM(LU533:LU546)</f>
        <v>4175321.65</v>
      </c>
      <c r="LV532" s="128">
        <f t="shared" ref="LV532" si="214">SUM(LV533:LV546)</f>
        <v>4229322.6500000004</v>
      </c>
      <c r="LW532" s="128">
        <f t="shared" ref="LW532" si="215">SUM(LW533:LW546)</f>
        <v>4229322.6500000004</v>
      </c>
      <c r="LX532" s="583" t="s">
        <v>1082</v>
      </c>
      <c r="LY532" s="583" t="s">
        <v>1082</v>
      </c>
      <c r="LZ532" s="583" t="s">
        <v>1082</v>
      </c>
      <c r="MA532" s="583" t="s">
        <v>1082</v>
      </c>
      <c r="MB532" s="583" t="s">
        <v>1082</v>
      </c>
      <c r="MC532" s="583" t="s">
        <v>1082</v>
      </c>
      <c r="MD532" s="128">
        <f t="shared" ref="MD532" si="216">SUM(MD533:MD546)</f>
        <v>4787500.4400000004</v>
      </c>
      <c r="ME532" s="128">
        <f t="shared" ref="ME532" si="217">SUM(ME533:ME546)</f>
        <v>4981699.99</v>
      </c>
      <c r="MF532" s="128">
        <f t="shared" ref="MF532" si="218">SUM(MF533:MF546)</f>
        <v>4981699.99</v>
      </c>
      <c r="MG532" s="128">
        <f t="shared" ref="MG532" si="219">SUM(MG533:MG546)</f>
        <v>2516119</v>
      </c>
      <c r="MH532" s="128">
        <f t="shared" ref="MH532" si="220">SUM(MH533:MH546)</f>
        <v>2634043.5</v>
      </c>
      <c r="MI532" s="128">
        <f t="shared" ref="MI532" si="221">SUM(MI533:MI546)</f>
        <v>2634043.5</v>
      </c>
      <c r="MJ532" s="128">
        <f>SUM(MJ533:MJ546)</f>
        <v>167</v>
      </c>
      <c r="MK532" s="128">
        <f t="shared" ref="MK532" si="222">SUM(MK533:MK546)</f>
        <v>167</v>
      </c>
      <c r="ML532" s="128">
        <f t="shared" ref="ML532" si="223">SUM(ML533:ML546)</f>
        <v>167</v>
      </c>
      <c r="MM532" s="128">
        <f t="shared" ref="MM532" si="224">SUM(MM533:MM546)</f>
        <v>7924175</v>
      </c>
      <c r="MN532" s="128">
        <f t="shared" ref="MN532" si="225">SUM(MN533:MN546)</f>
        <v>8245661</v>
      </c>
      <c r="MO532" s="128">
        <f t="shared" ref="MO532" si="226">SUM(MO533:MO546)</f>
        <v>8245661</v>
      </c>
      <c r="MP532" s="128">
        <f t="shared" ref="MP532" si="227">SUM(MP533:MP546)</f>
        <v>6888562.8300000001</v>
      </c>
      <c r="MQ532" s="128">
        <f t="shared" ref="MQ532" si="228">SUM(MQ533:MQ546)</f>
        <v>6976801.8300000001</v>
      </c>
      <c r="MR532" s="128">
        <f t="shared" ref="MR532" si="229">SUM(MR533:MR546)</f>
        <v>6976801.8300000001</v>
      </c>
      <c r="MS532" s="583" t="s">
        <v>1082</v>
      </c>
      <c r="MT532" s="583" t="s">
        <v>1082</v>
      </c>
      <c r="MU532" s="583" t="s">
        <v>1082</v>
      </c>
      <c r="MV532" s="583" t="s">
        <v>1082</v>
      </c>
      <c r="MW532" s="583" t="s">
        <v>1082</v>
      </c>
      <c r="MX532" s="583" t="s">
        <v>1082</v>
      </c>
      <c r="MY532" s="128">
        <f t="shared" ref="MY532" si="230">SUM(MY533:MY546)</f>
        <v>7924200.6500000004</v>
      </c>
      <c r="MZ532" s="128">
        <f t="shared" ref="MZ532" si="231">SUM(MZ533:MZ546)</f>
        <v>8245599.3799999999</v>
      </c>
      <c r="NA532" s="128">
        <f t="shared" ref="NA532" si="232">SUM(NA533:NA546)</f>
        <v>8245599.3799999999</v>
      </c>
      <c r="NB532" s="128">
        <f t="shared" ref="NB532" si="233">SUM(NB533:NB546)</f>
        <v>4314342.3600000003</v>
      </c>
      <c r="NC532" s="128">
        <f t="shared" ref="NC532" si="234">SUM(NC533:NC546)</f>
        <v>4518075.91</v>
      </c>
      <c r="ND532" s="128">
        <f t="shared" ref="ND532" si="235">SUM(ND533:ND546)</f>
        <v>4518075.91</v>
      </c>
      <c r="NE532" s="128">
        <f>SUM(NE533:NE546)</f>
        <v>267</v>
      </c>
      <c r="NF532" s="128">
        <f t="shared" ref="NF532" si="236">SUM(NF533:NF546)</f>
        <v>267</v>
      </c>
      <c r="NG532" s="128">
        <f t="shared" ref="NG532" si="237">SUM(NG533:NG546)</f>
        <v>267</v>
      </c>
      <c r="NH532" s="128">
        <f t="shared" ref="NH532" si="238">SUM(NH533:NH546)</f>
        <v>12580951</v>
      </c>
      <c r="NI532" s="128">
        <f t="shared" ref="NI532" si="239">SUM(NI533:NI546)</f>
        <v>13091285</v>
      </c>
      <c r="NJ532" s="128">
        <f t="shared" ref="NJ532" si="240">SUM(NJ533:NJ546)</f>
        <v>13091285</v>
      </c>
      <c r="NK532" s="128">
        <f t="shared" ref="NK532" si="241">SUM(NK533:NK546)</f>
        <v>10923343.109999999</v>
      </c>
      <c r="NL532" s="128">
        <f t="shared" ref="NL532" si="242">SUM(NL533:NL546)</f>
        <v>11062758.109999999</v>
      </c>
      <c r="NM532" s="128">
        <f t="shared" ref="NM532" si="243">SUM(NM533:NM546)</f>
        <v>11062758.109999999</v>
      </c>
      <c r="NN532" s="583" t="s">
        <v>1082</v>
      </c>
      <c r="NO532" s="583" t="s">
        <v>1082</v>
      </c>
      <c r="NP532" s="583" t="s">
        <v>1082</v>
      </c>
      <c r="NQ532" s="583" t="s">
        <v>1082</v>
      </c>
      <c r="NR532" s="583" t="s">
        <v>1082</v>
      </c>
      <c r="NS532" s="583" t="s">
        <v>1082</v>
      </c>
      <c r="NT532" s="128">
        <f t="shared" ref="NT532" si="244">SUM(NT533:NT546)</f>
        <v>12580999.74</v>
      </c>
      <c r="NU532" s="128">
        <f t="shared" ref="NU532" si="245">SUM(NU533:NU546)</f>
        <v>13091301.02</v>
      </c>
      <c r="NV532" s="128">
        <f t="shared" ref="NV532" si="246">SUM(NV533:NV546)</f>
        <v>13091301.02</v>
      </c>
      <c r="NW532" s="128">
        <f t="shared" ref="NW532" si="247">SUM(NW533:NW546)</f>
        <v>5097510.6399999997</v>
      </c>
      <c r="NX532" s="128">
        <f t="shared" ref="NX532" si="248">SUM(NX533:NX546)</f>
        <v>5328048.8099999996</v>
      </c>
      <c r="NY532" s="128">
        <f t="shared" ref="NY532" si="249">SUM(NY533:NY546)</f>
        <v>5328048.8099999996</v>
      </c>
      <c r="NZ532" s="128">
        <f>SUM(NZ533:NZ546)</f>
        <v>152</v>
      </c>
      <c r="OA532" s="128">
        <f t="shared" ref="OA532" si="250">SUM(OA533:OA546)</f>
        <v>152</v>
      </c>
      <c r="OB532" s="128">
        <f t="shared" ref="OB532" si="251">SUM(OB533:OB546)</f>
        <v>152</v>
      </c>
      <c r="OC532" s="128">
        <f t="shared" ref="OC532" si="252">SUM(OC533:OC546)</f>
        <v>7039880</v>
      </c>
      <c r="OD532" s="128">
        <f t="shared" ref="OD532" si="253">SUM(OD533:OD546)</f>
        <v>7325336</v>
      </c>
      <c r="OE532" s="128">
        <f t="shared" ref="OE532" si="254">SUM(OE533:OE546)</f>
        <v>7325336</v>
      </c>
      <c r="OF532" s="128">
        <f t="shared" ref="OF532" si="255">SUM(OF533:OF546)</f>
        <v>6093632.8799999999</v>
      </c>
      <c r="OG532" s="128">
        <f t="shared" ref="OG532" si="256">SUM(OG533:OG546)</f>
        <v>6170696.8799999999</v>
      </c>
      <c r="OH532" s="128">
        <f t="shared" ref="OH532" si="257">SUM(OH533:OH546)</f>
        <v>6170696.8799999999</v>
      </c>
      <c r="OI532" s="583" t="s">
        <v>1082</v>
      </c>
      <c r="OJ532" s="583" t="s">
        <v>1082</v>
      </c>
      <c r="OK532" s="583" t="s">
        <v>1082</v>
      </c>
      <c r="OL532" s="583" t="s">
        <v>1082</v>
      </c>
      <c r="OM532" s="583" t="s">
        <v>1082</v>
      </c>
      <c r="ON532" s="583" t="s">
        <v>1082</v>
      </c>
      <c r="OO532" s="128">
        <f t="shared" ref="OO532" si="258">SUM(OO533:OO546)</f>
        <v>7039899.7599999998</v>
      </c>
      <c r="OP532" s="128">
        <f t="shared" ref="OP532" si="259">SUM(OP533:OP546)</f>
        <v>7325299.5199999996</v>
      </c>
      <c r="OQ532" s="128">
        <f t="shared" ref="OQ532" si="260">SUM(OQ533:OQ546)</f>
        <v>7325299.5199999996</v>
      </c>
      <c r="OR532" s="128">
        <f t="shared" ref="OR532" si="261">SUM(OR533:OR546)</f>
        <v>3696018.32</v>
      </c>
      <c r="OS532" s="128">
        <f t="shared" ref="OS532" si="262">SUM(OS533:OS546)</f>
        <v>3868357.44</v>
      </c>
      <c r="OT532" s="128">
        <f t="shared" ref="OT532" si="263">SUM(OT533:OT546)</f>
        <v>3868357.44</v>
      </c>
      <c r="OU532" s="128">
        <f>SUM(OU533:OU546)</f>
        <v>90</v>
      </c>
      <c r="OV532" s="128">
        <f t="shared" ref="OV532" si="264">SUM(OV533:OV546)</f>
        <v>90</v>
      </c>
      <c r="OW532" s="128">
        <f t="shared" ref="OW532" si="265">SUM(OW533:OW546)</f>
        <v>90</v>
      </c>
      <c r="OX532" s="128">
        <f t="shared" ref="OX532" si="266">SUM(OX533:OX546)</f>
        <v>10518120</v>
      </c>
      <c r="OY532" s="128">
        <f t="shared" ref="OY532" si="267">SUM(OY533:OY546)</f>
        <v>10947510</v>
      </c>
      <c r="OZ532" s="128">
        <f t="shared" ref="OZ532" si="268">SUM(OZ533:OZ546)</f>
        <v>10947510</v>
      </c>
      <c r="PA532" s="128">
        <f t="shared" ref="PA532" si="269">SUM(PA533:PA546)</f>
        <v>6311853.9000000004</v>
      </c>
      <c r="PB532" s="128">
        <f t="shared" ref="PB532" si="270">SUM(PB533:PB546)</f>
        <v>6407433.9000000004</v>
      </c>
      <c r="PC532" s="128">
        <f t="shared" ref="PC532" si="271">SUM(PC533:PC546)</f>
        <v>6407433.9000000004</v>
      </c>
      <c r="PD532" s="583" t="s">
        <v>1082</v>
      </c>
      <c r="PE532" s="583" t="s">
        <v>1082</v>
      </c>
      <c r="PF532" s="583" t="s">
        <v>1082</v>
      </c>
      <c r="PG532" s="583" t="s">
        <v>1082</v>
      </c>
      <c r="PH532" s="583" t="s">
        <v>1082</v>
      </c>
      <c r="PI532" s="583" t="s">
        <v>1082</v>
      </c>
      <c r="PJ532" s="128">
        <f t="shared" ref="PJ532" si="272">SUM(PJ533:PJ546)</f>
        <v>10518100.199999999</v>
      </c>
      <c r="PK532" s="128">
        <f t="shared" ref="PK532" si="273">SUM(PK533:PK546)</f>
        <v>10947500.1</v>
      </c>
      <c r="PL532" s="128">
        <f t="shared" ref="PL532" si="274">SUM(PL533:PL546)</f>
        <v>10947500.1</v>
      </c>
      <c r="PM532" s="128">
        <f t="shared" ref="PM532" si="275">SUM(PM533:PM546)</f>
        <v>3265979.4</v>
      </c>
      <c r="PN532" s="128">
        <f t="shared" ref="PN532" si="276">SUM(PN533:PN546)</f>
        <v>3422867.4</v>
      </c>
      <c r="PO532" s="128">
        <f t="shared" ref="PO532" si="277">SUM(PO533:PO546)</f>
        <v>3422867.4</v>
      </c>
      <c r="PP532" s="128">
        <f>SUM(PP533:PP546)</f>
        <v>195</v>
      </c>
      <c r="PQ532" s="128">
        <f t="shared" ref="PQ532" si="278">SUM(PQ533:PQ546)</f>
        <v>195</v>
      </c>
      <c r="PR532" s="128">
        <f t="shared" ref="PR532" si="279">SUM(PR533:PR546)</f>
        <v>195</v>
      </c>
      <c r="PS532" s="128">
        <f t="shared" ref="PS532" si="280">SUM(PS533:PS546)</f>
        <v>9347375</v>
      </c>
      <c r="PT532" s="128">
        <f t="shared" ref="PT532" si="281">SUM(PT533:PT546)</f>
        <v>9726685</v>
      </c>
      <c r="PU532" s="128">
        <f t="shared" ref="PU532" si="282">SUM(PU533:PU546)</f>
        <v>9726685</v>
      </c>
      <c r="PV532" s="128">
        <f t="shared" ref="PV532" si="283">SUM(PV533:PV546)</f>
        <v>8140130.5499999998</v>
      </c>
      <c r="PW532" s="128">
        <f t="shared" ref="PW532" si="284">SUM(PW533:PW546)</f>
        <v>8244945.5499999998</v>
      </c>
      <c r="PX532" s="128">
        <f t="shared" ref="PX532" si="285">SUM(PX533:PX546)</f>
        <v>8244945.5499999998</v>
      </c>
      <c r="PY532" s="583" t="s">
        <v>1082</v>
      </c>
      <c r="PZ532" s="583" t="s">
        <v>1082</v>
      </c>
      <c r="QA532" s="583" t="s">
        <v>1082</v>
      </c>
      <c r="QB532" s="583" t="s">
        <v>1082</v>
      </c>
      <c r="QC532" s="583" t="s">
        <v>1082</v>
      </c>
      <c r="QD532" s="583" t="s">
        <v>1082</v>
      </c>
      <c r="QE532" s="128">
        <f t="shared" ref="QE532" si="286">SUM(QE533:QE546)</f>
        <v>9347399.4000000004</v>
      </c>
      <c r="QF532" s="128">
        <f t="shared" ref="QF532" si="287">SUM(QF533:QF546)</f>
        <v>9726699.1500000004</v>
      </c>
      <c r="QG532" s="128">
        <f t="shared" ref="QG532" si="288">SUM(QG533:QG546)</f>
        <v>9726699.1500000004</v>
      </c>
      <c r="QH532" s="128">
        <f t="shared" ref="QH532" si="289">SUM(QH533:QH546)</f>
        <v>4780541.5</v>
      </c>
      <c r="QI532" s="128">
        <f t="shared" ref="QI532" si="290">SUM(QI533:QI546)</f>
        <v>5005132.45</v>
      </c>
      <c r="QJ532" s="128">
        <f t="shared" ref="QJ532" si="291">SUM(QJ533:QJ546)</f>
        <v>5005132.45</v>
      </c>
      <c r="QK532" s="128">
        <f>SUM(QK533:QK546)</f>
        <v>275</v>
      </c>
      <c r="QL532" s="128">
        <f t="shared" ref="QL532" si="292">SUM(QL533:QL546)</f>
        <v>275</v>
      </c>
      <c r="QM532" s="128">
        <f t="shared" ref="QM532" si="293">SUM(QM533:QM546)</f>
        <v>275</v>
      </c>
      <c r="QN532" s="128">
        <f t="shared" ref="QN532" si="294">SUM(QN533:QN546)</f>
        <v>12932514</v>
      </c>
      <c r="QO532" s="128">
        <f t="shared" ref="QO532" si="295">SUM(QO533:QO546)</f>
        <v>13457086</v>
      </c>
      <c r="QP532" s="128">
        <f t="shared" ref="QP532" si="296">SUM(QP533:QP546)</f>
        <v>13457086</v>
      </c>
      <c r="QQ532" s="128">
        <f t="shared" ref="QQ532" si="297">SUM(QQ533:QQ546)</f>
        <v>11224702.17</v>
      </c>
      <c r="QR532" s="128">
        <f t="shared" ref="QR532" si="298">SUM(QR533:QR546)</f>
        <v>11367816.17</v>
      </c>
      <c r="QS532" s="128">
        <f t="shared" ref="QS532" si="299">SUM(QS533:QS546)</f>
        <v>11367816.17</v>
      </c>
      <c r="QT532" s="583" t="s">
        <v>1082</v>
      </c>
      <c r="QU532" s="583" t="s">
        <v>1082</v>
      </c>
      <c r="QV532" s="583" t="s">
        <v>1082</v>
      </c>
      <c r="QW532" s="583" t="s">
        <v>1082</v>
      </c>
      <c r="QX532" s="583" t="s">
        <v>1082</v>
      </c>
      <c r="QY532" s="583" t="s">
        <v>1082</v>
      </c>
      <c r="QZ532" s="128">
        <f t="shared" ref="QZ532" si="300">SUM(QZ533:QZ546)</f>
        <v>12932600.49</v>
      </c>
      <c r="RA532" s="128">
        <f t="shared" ref="RA532" si="301">SUM(RA533:RA546)</f>
        <v>13457100.060000001</v>
      </c>
      <c r="RB532" s="128">
        <f t="shared" ref="RB532" si="302">SUM(RB533:RB546)</f>
        <v>13457100.060000001</v>
      </c>
      <c r="RC532" s="128">
        <f t="shared" ref="RC532" si="303">SUM(RC533:RC546)</f>
        <v>5861196.0099999998</v>
      </c>
      <c r="RD532" s="128">
        <f t="shared" ref="RD532" si="304">SUM(RD533:RD546)</f>
        <v>6123568.9800000004</v>
      </c>
      <c r="RE532" s="128">
        <f t="shared" ref="RE532" si="305">SUM(RE533:RE546)</f>
        <v>6123568.9800000004</v>
      </c>
      <c r="RF532" s="128">
        <f>SUM(RF533:RF546)</f>
        <v>424</v>
      </c>
      <c r="RG532" s="128">
        <f t="shared" ref="RG532" si="306">SUM(RG533:RG546)</f>
        <v>424</v>
      </c>
      <c r="RH532" s="128">
        <f t="shared" ref="RH532" si="307">SUM(RH533:RH546)</f>
        <v>424</v>
      </c>
      <c r="RI532" s="128">
        <f t="shared" ref="RI532" si="308">SUM(RI533:RI546)</f>
        <v>19972467</v>
      </c>
      <c r="RJ532" s="128">
        <f t="shared" ref="RJ532" si="309">SUM(RJ533:RJ546)</f>
        <v>20782625</v>
      </c>
      <c r="RK532" s="128">
        <f t="shared" ref="RK532" si="310">SUM(RK533:RK546)</f>
        <v>20782625</v>
      </c>
      <c r="RL532" s="128">
        <f t="shared" ref="RL532" si="311">SUM(RL533:RL546)</f>
        <v>17340028.02</v>
      </c>
      <c r="RM532" s="128">
        <f t="shared" ref="RM532" si="312">SUM(RM533:RM546)</f>
        <v>17561303.02</v>
      </c>
      <c r="RN532" s="128">
        <f t="shared" ref="RN532" si="313">SUM(RN533:RN546)</f>
        <v>17561303.02</v>
      </c>
      <c r="RO532" s="583" t="s">
        <v>1082</v>
      </c>
      <c r="RP532" s="583" t="s">
        <v>1082</v>
      </c>
      <c r="RQ532" s="583" t="s">
        <v>1082</v>
      </c>
      <c r="RR532" s="583" t="s">
        <v>1082</v>
      </c>
      <c r="RS532" s="583" t="s">
        <v>1082</v>
      </c>
      <c r="RT532" s="583" t="s">
        <v>1082</v>
      </c>
      <c r="RU532" s="128">
        <f t="shared" ref="RU532" si="314">SUM(RU533:RU546)</f>
        <v>19972501.449999999</v>
      </c>
      <c r="RV532" s="128">
        <f t="shared" ref="RV532" si="315">SUM(RV533:RV546)</f>
        <v>20782599.030000001</v>
      </c>
      <c r="RW532" s="128">
        <f t="shared" ref="RW532" si="316">SUM(RW533:RW546)</f>
        <v>20782599.030000001</v>
      </c>
      <c r="RX532" s="128">
        <f t="shared" ref="RX532" si="317">SUM(RX533:RX546)</f>
        <v>6522271.1600000001</v>
      </c>
      <c r="RY532" s="128">
        <f t="shared" ref="RY532" si="318">SUM(RY533:RY546)</f>
        <v>6807091.5700000003</v>
      </c>
      <c r="RZ532" s="128">
        <f t="shared" ref="RZ532" si="319">SUM(RZ533:RZ546)</f>
        <v>6807091.5700000003</v>
      </c>
      <c r="SA532" s="128">
        <f>SUM(SA533:SA546)</f>
        <v>171</v>
      </c>
      <c r="SB532" s="128">
        <f t="shared" ref="SB532" si="320">SUM(SB533:SB546)</f>
        <v>171</v>
      </c>
      <c r="SC532" s="128">
        <f t="shared" ref="SC532" si="321">SUM(SC533:SC546)</f>
        <v>171</v>
      </c>
      <c r="SD532" s="128">
        <f t="shared" ref="SD532" si="322">SUM(SD533:SD546)</f>
        <v>15601522</v>
      </c>
      <c r="SE532" s="128">
        <f t="shared" ref="SE532" si="323">SUM(SE533:SE546)</f>
        <v>16237389</v>
      </c>
      <c r="SF532" s="128">
        <f t="shared" ref="SF532" si="324">SUM(SF533:SF546)</f>
        <v>16237389</v>
      </c>
      <c r="SG532" s="128">
        <f t="shared" ref="SG532" si="325">SUM(SG533:SG546)</f>
        <v>8917516.5999999996</v>
      </c>
      <c r="SH532" s="128">
        <f t="shared" ref="SH532" si="326">SUM(SH533:SH546)</f>
        <v>9042298.5999999996</v>
      </c>
      <c r="SI532" s="128">
        <f t="shared" ref="SI532" si="327">SUM(SI533:SI546)</f>
        <v>9042298.5999999996</v>
      </c>
      <c r="SJ532" s="583" t="s">
        <v>1082</v>
      </c>
      <c r="SK532" s="583" t="s">
        <v>1082</v>
      </c>
      <c r="SL532" s="583" t="s">
        <v>1082</v>
      </c>
      <c r="SM532" s="583" t="s">
        <v>1082</v>
      </c>
      <c r="SN532" s="583" t="s">
        <v>1082</v>
      </c>
      <c r="SO532" s="583" t="s">
        <v>1082</v>
      </c>
      <c r="SP532" s="128">
        <f t="shared" ref="SP532" si="328">SUM(SP533:SP546)</f>
        <v>15601499.68</v>
      </c>
      <c r="SQ532" s="128">
        <f t="shared" ref="SQ532" si="329">SUM(SQ533:SQ546)</f>
        <v>16237399.75</v>
      </c>
      <c r="SR532" s="128">
        <f t="shared" ref="SR532" si="330">SUM(SR533:SR546)</f>
        <v>16237399.75</v>
      </c>
      <c r="SS532" s="128">
        <f t="shared" ref="SS532" si="331">SUM(SS533:SS546)</f>
        <v>4591472.66</v>
      </c>
      <c r="ST532" s="128">
        <f t="shared" ref="ST532" si="332">SUM(ST533:ST546)</f>
        <v>4798989.8499999996</v>
      </c>
      <c r="SU532" s="128">
        <f t="shared" ref="SU532" si="333">SUM(SU533:SU546)</f>
        <v>4798989.8499999996</v>
      </c>
      <c r="SV532" s="128">
        <f>SUM(SV533:SV546)</f>
        <v>119</v>
      </c>
      <c r="SW532" s="128">
        <f t="shared" ref="SW532" si="334">SUM(SW533:SW546)</f>
        <v>119</v>
      </c>
      <c r="SX532" s="128">
        <f t="shared" ref="SX532" si="335">SUM(SX533:SX546)</f>
        <v>119</v>
      </c>
      <c r="SY532" s="128">
        <f t="shared" ref="SY532" si="336">SUM(SY533:SY546)</f>
        <v>5682098</v>
      </c>
      <c r="SZ532" s="128">
        <f t="shared" ref="SZ532" si="337">SUM(SZ533:SZ546)</f>
        <v>5912654</v>
      </c>
      <c r="TA532" s="128">
        <f t="shared" ref="TA532" si="338">SUM(TA533:TA546)</f>
        <v>5912654</v>
      </c>
      <c r="TB532" s="128">
        <f t="shared" ref="TB532" si="339">SUM(TB533:TB546)</f>
        <v>4944899.25</v>
      </c>
      <c r="TC532" s="128">
        <f t="shared" ref="TC532" si="340">SUM(TC533:TC546)</f>
        <v>5008445.25</v>
      </c>
      <c r="TD532" s="128">
        <f t="shared" ref="TD532" si="341">SUM(TD533:TD546)</f>
        <v>5008445.25</v>
      </c>
      <c r="TE532" s="583" t="s">
        <v>1082</v>
      </c>
      <c r="TF532" s="583" t="s">
        <v>1082</v>
      </c>
      <c r="TG532" s="583" t="s">
        <v>1082</v>
      </c>
      <c r="TH532" s="583" t="s">
        <v>1082</v>
      </c>
      <c r="TI532" s="583" t="s">
        <v>1082</v>
      </c>
      <c r="TJ532" s="583" t="s">
        <v>1082</v>
      </c>
      <c r="TK532" s="128">
        <f t="shared" ref="TK532" si="342">SUM(TK533:TK546)</f>
        <v>5682100.3799999999</v>
      </c>
      <c r="TL532" s="128">
        <f t="shared" ref="TL532" si="343">SUM(TL533:TL546)</f>
        <v>5912699.6500000004</v>
      </c>
      <c r="TM532" s="128">
        <f t="shared" ref="TM532" si="344">SUM(TM533:TM546)</f>
        <v>5912699.6500000004</v>
      </c>
      <c r="TN532" s="128">
        <f t="shared" ref="TN532" si="345">SUM(TN533:TN546)</f>
        <v>2355758.98</v>
      </c>
      <c r="TO532" s="128">
        <f t="shared" ref="TO532" si="346">SUM(TO533:TO546)</f>
        <v>2465993.1800000002</v>
      </c>
      <c r="TP532" s="128">
        <f t="shared" ref="TP532" si="347">SUM(TP533:TP546)</f>
        <v>2465993.1800000002</v>
      </c>
      <c r="TQ532" s="128">
        <f>SUM(TQ533:TQ546)</f>
        <v>140</v>
      </c>
      <c r="TR532" s="128">
        <f t="shared" ref="TR532" si="348">SUM(TR533:TR546)</f>
        <v>140</v>
      </c>
      <c r="TS532" s="128">
        <f t="shared" ref="TS532" si="349">SUM(TS533:TS546)</f>
        <v>140</v>
      </c>
      <c r="TT532" s="128">
        <f t="shared" ref="TT532" si="350">SUM(TT533:TT546)</f>
        <v>6623118</v>
      </c>
      <c r="TU532" s="128">
        <f t="shared" ref="TU532" si="351">SUM(TU533:TU546)</f>
        <v>6891802</v>
      </c>
      <c r="TV532" s="128">
        <f t="shared" ref="TV532" si="352">SUM(TV533:TV546)</f>
        <v>6891802</v>
      </c>
      <c r="TW532" s="128">
        <f t="shared" ref="TW532" si="353">SUM(TW533:TW546)</f>
        <v>5754518.6399999997</v>
      </c>
      <c r="TX532" s="128">
        <f t="shared" ref="TX532" si="354">SUM(TX533:TX546)</f>
        <v>5828116.6399999997</v>
      </c>
      <c r="TY532" s="128">
        <f t="shared" ref="TY532" si="355">SUM(TY533:TY546)</f>
        <v>5828116.6399999997</v>
      </c>
      <c r="TZ532" s="583" t="s">
        <v>1082</v>
      </c>
      <c r="UA532" s="583" t="s">
        <v>1082</v>
      </c>
      <c r="UB532" s="583" t="s">
        <v>1082</v>
      </c>
      <c r="UC532" s="583" t="s">
        <v>1082</v>
      </c>
      <c r="UD532" s="583" t="s">
        <v>1082</v>
      </c>
      <c r="UE532" s="583" t="s">
        <v>1082</v>
      </c>
      <c r="UF532" s="128">
        <f t="shared" ref="UF532" si="356">SUM(UF533:UF546)</f>
        <v>6623099.5800000001</v>
      </c>
      <c r="UG532" s="128">
        <f t="shared" ref="UG532" si="357">SUM(UG533:UG546)</f>
        <v>6891800.3799999999</v>
      </c>
      <c r="UH532" s="128">
        <f t="shared" ref="UH532" si="358">SUM(UH533:UH546)</f>
        <v>6891800.3799999999</v>
      </c>
      <c r="UI532" s="128">
        <f t="shared" ref="UI532" si="359">SUM(UI533:UI546)</f>
        <v>2995062.82</v>
      </c>
      <c r="UJ532" s="128">
        <f t="shared" ref="UJ532" si="360">SUM(UJ533:UJ546)</f>
        <v>3136283.38</v>
      </c>
      <c r="UK532" s="128">
        <f t="shared" ref="UK532" si="361">SUM(UK533:UK546)</f>
        <v>3136283.38</v>
      </c>
      <c r="UL532" s="128">
        <f>SUM(UL533:UL546)</f>
        <v>334</v>
      </c>
      <c r="UM532" s="128">
        <f t="shared" ref="UM532" si="362">SUM(UM533:UM546)</f>
        <v>334</v>
      </c>
      <c r="UN532" s="128">
        <f t="shared" ref="UN532" si="363">SUM(UN533:UN546)</f>
        <v>334</v>
      </c>
      <c r="UO532" s="128">
        <f t="shared" ref="UO532" si="364">SUM(UO533:UO546)</f>
        <v>18329676</v>
      </c>
      <c r="UP532" s="128">
        <f t="shared" ref="UP532" si="365">SUM(UP533:UP546)</f>
        <v>19074444</v>
      </c>
      <c r="UQ532" s="128">
        <f t="shared" ref="UQ532" si="366">SUM(UQ533:UQ546)</f>
        <v>19074444</v>
      </c>
      <c r="UR532" s="128">
        <f t="shared" ref="UR532" si="367">SUM(UR533:UR546)</f>
        <v>14782020.800000001</v>
      </c>
      <c r="US532" s="128">
        <f t="shared" ref="US532" si="368">SUM(US533:US546)</f>
        <v>14977053.800000001</v>
      </c>
      <c r="UT532" s="128">
        <f t="shared" ref="UT532" si="369">SUM(UT533:UT546)</f>
        <v>14977053.800000001</v>
      </c>
      <c r="UU532" s="583" t="s">
        <v>1082</v>
      </c>
      <c r="UV532" s="583" t="s">
        <v>1082</v>
      </c>
      <c r="UW532" s="583" t="s">
        <v>1082</v>
      </c>
      <c r="UX532" s="583" t="s">
        <v>1082</v>
      </c>
      <c r="UY532" s="583" t="s">
        <v>1082</v>
      </c>
      <c r="UZ532" s="583" t="s">
        <v>1082</v>
      </c>
      <c r="VA532" s="128">
        <f t="shared" ref="VA532" si="370">SUM(VA533:VA546)</f>
        <v>18329699.870000001</v>
      </c>
      <c r="VB532" s="128">
        <f t="shared" ref="VB532" si="371">SUM(VB533:VB546)</f>
        <v>19074599.359999999</v>
      </c>
      <c r="VC532" s="128">
        <f t="shared" ref="VC532" si="372">SUM(VC533:VC546)</f>
        <v>19074599.359999999</v>
      </c>
      <c r="VD532" s="128">
        <f t="shared" ref="VD532" si="373">SUM(VD533:VD546)</f>
        <v>7418449.25</v>
      </c>
      <c r="VE532" s="128">
        <f t="shared" ref="VE532" si="374">SUM(VE533:VE546)</f>
        <v>7734584.4500000002</v>
      </c>
      <c r="VF532" s="128">
        <f t="shared" ref="VF532" si="375">SUM(VF533:VF546)</f>
        <v>7734584.4500000002</v>
      </c>
      <c r="VG532" s="128">
        <f>SUM(VG533:VG546)</f>
        <v>177</v>
      </c>
      <c r="VH532" s="128">
        <f t="shared" ref="VH532" si="376">SUM(VH533:VH546)</f>
        <v>177</v>
      </c>
      <c r="VI532" s="128">
        <f t="shared" ref="VI532" si="377">SUM(VI533:VI546)</f>
        <v>177</v>
      </c>
      <c r="VJ532" s="128">
        <f t="shared" ref="VJ532" si="378">SUM(VJ533:VJ546)</f>
        <v>8399963</v>
      </c>
      <c r="VK532" s="128">
        <f t="shared" ref="VK532" si="379">SUM(VK533:VK546)</f>
        <v>8740753</v>
      </c>
      <c r="VL532" s="128">
        <f t="shared" ref="VL532" si="380">SUM(VL533:VL546)</f>
        <v>8740753</v>
      </c>
      <c r="VM532" s="128">
        <f t="shared" ref="VM532" si="381">SUM(VM533:VM546)</f>
        <v>7302365.3700000001</v>
      </c>
      <c r="VN532" s="128">
        <f t="shared" ref="VN532" si="382">SUM(VN533:VN546)</f>
        <v>7395912.3700000001</v>
      </c>
      <c r="VO532" s="128">
        <f t="shared" ref="VO532" si="383">SUM(VO533:VO546)</f>
        <v>7395912.3700000001</v>
      </c>
      <c r="VP532" s="583" t="s">
        <v>1082</v>
      </c>
      <c r="VQ532" s="583" t="s">
        <v>1082</v>
      </c>
      <c r="VR532" s="583" t="s">
        <v>1082</v>
      </c>
      <c r="VS532" s="583" t="s">
        <v>1082</v>
      </c>
      <c r="VT532" s="583" t="s">
        <v>1082</v>
      </c>
      <c r="VU532" s="583" t="s">
        <v>1082</v>
      </c>
      <c r="VV532" s="128">
        <f t="shared" ref="VV532" si="384">SUM(VV533:VV546)</f>
        <v>8399999.3599999994</v>
      </c>
      <c r="VW532" s="128">
        <f t="shared" ref="VW532" si="385">SUM(VW533:VW546)</f>
        <v>8740799.9800000004</v>
      </c>
      <c r="VX532" s="128">
        <f t="shared" ref="VX532" si="386">SUM(VX533:VX546)</f>
        <v>8740799.9800000004</v>
      </c>
      <c r="VY532" s="128">
        <f t="shared" ref="VY532" si="387">SUM(VY533:VY546)</f>
        <v>4065971.62</v>
      </c>
      <c r="VZ532" s="128">
        <f t="shared" ref="VZ532" si="388">SUM(VZ533:VZ546)</f>
        <v>4251983.5999999996</v>
      </c>
      <c r="WA532" s="128">
        <f t="shared" ref="WA532" si="389">SUM(WA533:WA546)</f>
        <v>4251983.5999999996</v>
      </c>
      <c r="WB532" s="128">
        <f>SUM(WB533:WB546)</f>
        <v>181</v>
      </c>
      <c r="WC532" s="128">
        <f t="shared" ref="WC532" si="390">SUM(WC533:WC546)</f>
        <v>181</v>
      </c>
      <c r="WD532" s="128">
        <f t="shared" ref="WD532" si="391">SUM(WD533:WD546)</f>
        <v>181</v>
      </c>
      <c r="WE532" s="128">
        <f t="shared" ref="WE532" si="392">SUM(WE533:WE546)</f>
        <v>8806388</v>
      </c>
      <c r="WF532" s="128">
        <f t="shared" ref="WF532" si="393">SUM(WF533:WF546)</f>
        <v>9163860</v>
      </c>
      <c r="WG532" s="128">
        <f t="shared" ref="WG532" si="394">SUM(WG533:WG546)</f>
        <v>9163860</v>
      </c>
      <c r="WH532" s="128">
        <f t="shared" ref="WH532" si="395">SUM(WH533:WH546)</f>
        <v>7688572.8300000001</v>
      </c>
      <c r="WI532" s="128">
        <f t="shared" ref="WI532" si="396">SUM(WI533:WI546)</f>
        <v>7788312.8300000001</v>
      </c>
      <c r="WJ532" s="128">
        <f t="shared" ref="WJ532" si="397">SUM(WJ533:WJ546)</f>
        <v>7788312.8300000001</v>
      </c>
      <c r="WK532" s="583" t="s">
        <v>1082</v>
      </c>
      <c r="WL532" s="583" t="s">
        <v>1082</v>
      </c>
      <c r="WM532" s="583" t="s">
        <v>1082</v>
      </c>
      <c r="WN532" s="583" t="s">
        <v>1082</v>
      </c>
      <c r="WO532" s="583" t="s">
        <v>1082</v>
      </c>
      <c r="WP532" s="583" t="s">
        <v>1082</v>
      </c>
      <c r="WQ532" s="128">
        <f t="shared" ref="WQ532" si="398">SUM(WQ533:WQ546)</f>
        <v>8806399.5299999993</v>
      </c>
      <c r="WR532" s="128">
        <f t="shared" ref="WR532" si="399">SUM(WR533:WR546)</f>
        <v>9163900.0199999996</v>
      </c>
      <c r="WS532" s="128">
        <f t="shared" ref="WS532" si="400">SUM(WS533:WS546)</f>
        <v>9163900.0199999996</v>
      </c>
      <c r="WT532" s="128">
        <f t="shared" ref="WT532" si="401">SUM(WT533:WT546)</f>
        <v>2907445.76</v>
      </c>
      <c r="WU532" s="128">
        <f t="shared" ref="WU532" si="402">SUM(WU533:WU546)</f>
        <v>3046556.72</v>
      </c>
      <c r="WV532" s="128">
        <f t="shared" ref="WV532" si="403">SUM(WV533:WV546)</f>
        <v>3046556.72</v>
      </c>
      <c r="WW532" s="128">
        <f>SUM(WW533:WW546)</f>
        <v>351</v>
      </c>
      <c r="WX532" s="128">
        <f t="shared" ref="WX532" si="404">SUM(WX533:WX546)</f>
        <v>351</v>
      </c>
      <c r="WY532" s="128">
        <f t="shared" ref="WY532" si="405">SUM(WY533:WY546)</f>
        <v>351</v>
      </c>
      <c r="WZ532" s="128">
        <f t="shared" ref="WZ532" si="406">SUM(WZ533:WZ546)</f>
        <v>18657510</v>
      </c>
      <c r="XA532" s="128">
        <f t="shared" ref="XA532" si="407">SUM(XA533:XA546)</f>
        <v>19415268</v>
      </c>
      <c r="XB532" s="128">
        <f t="shared" ref="XB532" si="408">SUM(XB533:XB546)</f>
        <v>19415268</v>
      </c>
      <c r="XC532" s="128">
        <f t="shared" ref="XC532" si="409">SUM(XC533:XC546)</f>
        <v>15263118.689999999</v>
      </c>
      <c r="XD532" s="128">
        <f t="shared" ref="XD532" si="410">SUM(XD533:XD546)</f>
        <v>15463080.689999999</v>
      </c>
      <c r="XE532" s="128">
        <f t="shared" ref="XE532" si="411">SUM(XE533:XE546)</f>
        <v>15463080.689999999</v>
      </c>
      <c r="XF532" s="583" t="s">
        <v>1082</v>
      </c>
      <c r="XG532" s="583" t="s">
        <v>1082</v>
      </c>
      <c r="XH532" s="583" t="s">
        <v>1082</v>
      </c>
      <c r="XI532" s="583" t="s">
        <v>1082</v>
      </c>
      <c r="XJ532" s="583" t="s">
        <v>1082</v>
      </c>
      <c r="XK532" s="583" t="s">
        <v>1082</v>
      </c>
      <c r="XL532" s="128">
        <f t="shared" ref="XL532" si="412">SUM(XL533:XL546)</f>
        <v>18657400.829999998</v>
      </c>
      <c r="XM532" s="128">
        <f t="shared" ref="XM532" si="413">SUM(XM533:XM546)</f>
        <v>19415300.129999999</v>
      </c>
      <c r="XN532" s="128">
        <f t="shared" ref="XN532" si="414">SUM(XN533:XN546)</f>
        <v>19415300.129999999</v>
      </c>
      <c r="XO532" s="128">
        <f t="shared" ref="XO532" si="415">SUM(XO533:XO546)</f>
        <v>6106871.3399999999</v>
      </c>
      <c r="XP532" s="128">
        <f t="shared" ref="XP532" si="416">SUM(XP533:XP546)</f>
        <v>6377487.1200000001</v>
      </c>
      <c r="XQ532" s="128">
        <f t="shared" ref="XQ532" si="417">SUM(XQ533:XQ546)</f>
        <v>6377487.1200000001</v>
      </c>
      <c r="XR532" s="128">
        <f>SUM(XR533:XR546)</f>
        <v>298</v>
      </c>
      <c r="XS532" s="128">
        <f t="shared" ref="XS532" si="418">SUM(XS533:XS546)</f>
        <v>298</v>
      </c>
      <c r="XT532" s="128">
        <f t="shared" ref="XT532" si="419">SUM(XT533:XT546)</f>
        <v>298</v>
      </c>
      <c r="XU532" s="128">
        <f t="shared" ref="XU532" si="420">SUM(XU533:XU546)</f>
        <v>15409918</v>
      </c>
      <c r="XV532" s="128">
        <f t="shared" ref="XV532" si="421">SUM(XV533:XV546)</f>
        <v>16035751</v>
      </c>
      <c r="XW532" s="128">
        <f t="shared" ref="XW532" si="422">SUM(XW533:XW546)</f>
        <v>16035751</v>
      </c>
      <c r="XX532" s="128">
        <f t="shared" ref="XX532" si="423">SUM(XX533:XX546)</f>
        <v>12958753.26</v>
      </c>
      <c r="XY532" s="128">
        <f t="shared" ref="XY532" si="424">SUM(XY533:XY546)</f>
        <v>13128517.26</v>
      </c>
      <c r="XZ532" s="128">
        <f t="shared" ref="XZ532" si="425">SUM(XZ533:XZ546)</f>
        <v>13128517.26</v>
      </c>
      <c r="YA532" s="583" t="s">
        <v>1082</v>
      </c>
      <c r="YB532" s="583" t="s">
        <v>1082</v>
      </c>
      <c r="YC532" s="583" t="s">
        <v>1082</v>
      </c>
      <c r="YD532" s="583" t="s">
        <v>1082</v>
      </c>
      <c r="YE532" s="583" t="s">
        <v>1082</v>
      </c>
      <c r="YF532" s="583" t="s">
        <v>1082</v>
      </c>
      <c r="YG532" s="128">
        <f t="shared" ref="YG532" si="426">SUM(YG533:YG546)</f>
        <v>15409900.880000001</v>
      </c>
      <c r="YH532" s="128">
        <f t="shared" ref="YH532" si="427">SUM(YH533:YH546)</f>
        <v>16035700.960000001</v>
      </c>
      <c r="YI532" s="128">
        <f t="shared" ref="YI532" si="428">SUM(YI533:YI546)</f>
        <v>16035700.960000001</v>
      </c>
      <c r="YJ532" s="128">
        <f t="shared" ref="YJ532" si="429">SUM(YJ533:YJ546)</f>
        <v>4965239.1500000004</v>
      </c>
      <c r="YK532" s="128">
        <f t="shared" ref="YK532" si="430">SUM(YK533:YK546)</f>
        <v>5187663.93</v>
      </c>
      <c r="YL532" s="128">
        <f t="shared" ref="YL532" si="431">SUM(YL533:YL546)</f>
        <v>5187663.93</v>
      </c>
      <c r="YM532" s="128">
        <f>SUM(YM533:YM546)</f>
        <v>230</v>
      </c>
      <c r="YN532" s="128">
        <f t="shared" ref="YN532" si="432">SUM(YN533:YN546)</f>
        <v>230</v>
      </c>
      <c r="YO532" s="128">
        <f t="shared" ref="YO532" si="433">SUM(YO533:YO546)</f>
        <v>230</v>
      </c>
      <c r="YP532" s="128">
        <f t="shared" ref="YP532" si="434">SUM(YP533:YP546)</f>
        <v>10823063</v>
      </c>
      <c r="YQ532" s="128">
        <f t="shared" ref="YQ532" si="435">SUM(YQ533:YQ546)</f>
        <v>11262077</v>
      </c>
      <c r="YR532" s="128">
        <f t="shared" ref="YR532" si="436">SUM(YR533:YR546)</f>
        <v>11262077</v>
      </c>
      <c r="YS532" s="128">
        <f t="shared" ref="YS532" si="437">SUM(YS533:YS546)</f>
        <v>9394854.8399999999</v>
      </c>
      <c r="YT532" s="128">
        <f t="shared" ref="YT532" si="438">SUM(YT533:YT546)</f>
        <v>9514677.8399999999</v>
      </c>
      <c r="YU532" s="128">
        <f t="shared" ref="YU532" si="439">SUM(YU533:YU546)</f>
        <v>9514677.8399999999</v>
      </c>
      <c r="YV532" s="583" t="s">
        <v>1082</v>
      </c>
      <c r="YW532" s="583" t="s">
        <v>1082</v>
      </c>
      <c r="YX532" s="583" t="s">
        <v>1082</v>
      </c>
      <c r="YY532" s="583" t="s">
        <v>1082</v>
      </c>
      <c r="YZ532" s="583" t="s">
        <v>1082</v>
      </c>
      <c r="ZA532" s="583" t="s">
        <v>1082</v>
      </c>
      <c r="ZB532" s="128">
        <f t="shared" ref="ZB532" si="440">SUM(ZB533:ZB546)</f>
        <v>10822999.82</v>
      </c>
      <c r="ZC532" s="128">
        <f t="shared" ref="ZC532" si="441">SUM(ZC533:ZC546)</f>
        <v>11262100.27</v>
      </c>
      <c r="ZD532" s="128">
        <f t="shared" ref="ZD532" si="442">SUM(ZD533:ZD546)</f>
        <v>11262100.27</v>
      </c>
      <c r="ZE532" s="128">
        <f t="shared" ref="ZE532" si="443">SUM(ZE533:ZE546)</f>
        <v>3988382.37</v>
      </c>
      <c r="ZF532" s="128">
        <f t="shared" ref="ZF532" si="444">SUM(ZF533:ZF546)</f>
        <v>4170147.68</v>
      </c>
      <c r="ZG532" s="128">
        <f t="shared" ref="ZG532" si="445">SUM(ZG533:ZG546)</f>
        <v>4170147.68</v>
      </c>
      <c r="ZH532" s="128">
        <f>SUM(ZH533:ZH546)</f>
        <v>153</v>
      </c>
      <c r="ZI532" s="128">
        <f t="shared" ref="ZI532" si="446">SUM(ZI533:ZI546)</f>
        <v>153</v>
      </c>
      <c r="ZJ532" s="128">
        <f t="shared" ref="ZJ532" si="447">SUM(ZJ533:ZJ546)</f>
        <v>153</v>
      </c>
      <c r="ZK532" s="128">
        <f t="shared" ref="ZK532" si="448">SUM(ZK533:ZK546)</f>
        <v>7218894</v>
      </c>
      <c r="ZL532" s="128">
        <f t="shared" ref="ZL532" si="449">SUM(ZL533:ZL546)</f>
        <v>7511730</v>
      </c>
      <c r="ZM532" s="128">
        <f t="shared" ref="ZM532" si="450">SUM(ZM533:ZM546)</f>
        <v>7511730</v>
      </c>
      <c r="ZN532" s="128">
        <f t="shared" ref="ZN532" si="451">SUM(ZN533:ZN546)</f>
        <v>6269231.79</v>
      </c>
      <c r="ZO532" s="128">
        <f t="shared" ref="ZO532" si="452">SUM(ZO533:ZO546)</f>
        <v>6349301.79</v>
      </c>
      <c r="ZP532" s="128">
        <f t="shared" ref="ZP532" si="453">SUM(ZP533:ZP546)</f>
        <v>6349301.79</v>
      </c>
      <c r="ZQ532" s="583" t="s">
        <v>1082</v>
      </c>
      <c r="ZR532" s="583" t="s">
        <v>1082</v>
      </c>
      <c r="ZS532" s="583" t="s">
        <v>1082</v>
      </c>
      <c r="ZT532" s="583" t="s">
        <v>1082</v>
      </c>
      <c r="ZU532" s="583" t="s">
        <v>1082</v>
      </c>
      <c r="ZV532" s="583" t="s">
        <v>1082</v>
      </c>
      <c r="ZW532" s="128">
        <f t="shared" ref="ZW532" si="454">SUM(ZW533:ZW546)</f>
        <v>7218900.1200000001</v>
      </c>
      <c r="ZX532" s="128">
        <f t="shared" ref="ZX532" si="455">SUM(ZX533:ZX546)</f>
        <v>7511800.1100000003</v>
      </c>
      <c r="ZY532" s="128">
        <f t="shared" ref="ZY532" si="456">SUM(ZY533:ZY546)</f>
        <v>7511800.1100000003</v>
      </c>
      <c r="ZZ532" s="128">
        <f t="shared" ref="ZZ532" si="457">SUM(ZZ533:ZZ546)</f>
        <v>3158744.46</v>
      </c>
      <c r="AAA532" s="128">
        <f t="shared" ref="AAA532" si="458">SUM(AAA533:AAA546)</f>
        <v>3301213.11</v>
      </c>
      <c r="AAB532" s="128">
        <f t="shared" ref="AAB532" si="459">SUM(AAB533:AAB546)</f>
        <v>3301213.11</v>
      </c>
      <c r="AAC532" s="128">
        <f>SUM(AAC533:AAC546)</f>
        <v>149</v>
      </c>
      <c r="AAD532" s="128">
        <f t="shared" ref="AAD532" si="460">SUM(AAD533:AAD546)</f>
        <v>149</v>
      </c>
      <c r="AAE532" s="128">
        <f t="shared" ref="AAE532" si="461">SUM(AAE533:AAE546)</f>
        <v>149</v>
      </c>
      <c r="AAF532" s="128">
        <f t="shared" ref="AAF532" si="462">SUM(AAF533:AAF546)</f>
        <v>7046272</v>
      </c>
      <c r="AAG532" s="128">
        <f t="shared" ref="AAG532" si="463">SUM(AAG533:AAG546)</f>
        <v>7332120</v>
      </c>
      <c r="AAH532" s="128">
        <f t="shared" ref="AAH532" si="464">SUM(AAH533:AAH546)</f>
        <v>7332120</v>
      </c>
      <c r="AAI532" s="128">
        <f t="shared" ref="AAI532" si="465">SUM(AAI533:AAI546)</f>
        <v>6121778.6699999999</v>
      </c>
      <c r="AAJ532" s="128">
        <f t="shared" ref="AAJ532" si="466">SUM(AAJ533:AAJ546)</f>
        <v>6200058.6699999999</v>
      </c>
      <c r="AAK532" s="128">
        <f t="shared" ref="AAK532" si="467">SUM(AAK533:AAK546)</f>
        <v>6200058.6699999999</v>
      </c>
      <c r="AAL532" s="583" t="s">
        <v>1082</v>
      </c>
      <c r="AAM532" s="583" t="s">
        <v>1082</v>
      </c>
      <c r="AAN532" s="583" t="s">
        <v>1082</v>
      </c>
      <c r="AAO532" s="583" t="s">
        <v>1082</v>
      </c>
      <c r="AAP532" s="583" t="s">
        <v>1082</v>
      </c>
      <c r="AAQ532" s="583" t="s">
        <v>1082</v>
      </c>
      <c r="AAR532" s="128">
        <f t="shared" ref="AAR532" si="468">SUM(AAR533:AAR546)</f>
        <v>7046299.5099999998</v>
      </c>
      <c r="AAS532" s="128">
        <f t="shared" ref="AAS532" si="469">SUM(AAS533:AAS546)</f>
        <v>7332100.1699999999</v>
      </c>
      <c r="AAT532" s="128">
        <f t="shared" ref="AAT532" si="470">SUM(AAT533:AAT546)</f>
        <v>7332100.1699999999</v>
      </c>
      <c r="AAU532" s="128">
        <f t="shared" ref="AAU532" si="471">SUM(AAU533:AAU546)</f>
        <v>2999086.86</v>
      </c>
      <c r="AAV532" s="128">
        <f t="shared" ref="AAV532" si="472">SUM(AAV533:AAV546)</f>
        <v>3136411.74</v>
      </c>
      <c r="AAW532" s="128">
        <f t="shared" ref="AAW532" si="473">SUM(AAW533:AAW546)</f>
        <v>3136411.74</v>
      </c>
      <c r="AAX532" s="128">
        <f>SUM(AAX533:AAX546)</f>
        <v>307</v>
      </c>
      <c r="AAY532" s="128">
        <f t="shared" ref="AAY532" si="474">SUM(AAY533:AAY546)</f>
        <v>307</v>
      </c>
      <c r="AAZ532" s="128">
        <f t="shared" ref="AAZ532" si="475">SUM(AAZ533:AAZ546)</f>
        <v>307</v>
      </c>
      <c r="ABA532" s="128">
        <f t="shared" ref="ABA532" si="476">SUM(ABA533:ABA546)</f>
        <v>19964773</v>
      </c>
      <c r="ABB532" s="128">
        <f t="shared" ref="ABB532" si="477">SUM(ABB533:ABB546)</f>
        <v>20776698</v>
      </c>
      <c r="ABC532" s="128">
        <f t="shared" ref="ABC532" si="478">SUM(ABC533:ABC546)</f>
        <v>20776698</v>
      </c>
      <c r="ABD532" s="128">
        <f t="shared" ref="ABD532" si="479">SUM(ABD533:ABD546)</f>
        <v>15521384.539999999</v>
      </c>
      <c r="ABE532" s="128">
        <f t="shared" ref="ABE532" si="480">SUM(ABE533:ABE546)</f>
        <v>15736399.539999999</v>
      </c>
      <c r="ABF532" s="128">
        <f t="shared" ref="ABF532" si="481">SUM(ABF533:ABF546)</f>
        <v>15736399.539999999</v>
      </c>
      <c r="ABG532" s="583" t="s">
        <v>1082</v>
      </c>
      <c r="ABH532" s="583" t="s">
        <v>1082</v>
      </c>
      <c r="ABI532" s="583" t="s">
        <v>1082</v>
      </c>
      <c r="ABJ532" s="583" t="s">
        <v>1082</v>
      </c>
      <c r="ABK532" s="583" t="s">
        <v>1082</v>
      </c>
      <c r="ABL532" s="583" t="s">
        <v>1082</v>
      </c>
      <c r="ABM532" s="128">
        <f t="shared" ref="ABM532" si="482">SUM(ABM533:ABM546)</f>
        <v>19964899.030000001</v>
      </c>
      <c r="ABN532" s="128">
        <f t="shared" ref="ABN532" si="483">SUM(ABN533:ABN546)</f>
        <v>20776699.609999999</v>
      </c>
      <c r="ABO532" s="128">
        <f t="shared" ref="ABO532" si="484">SUM(ABO533:ABO546)</f>
        <v>20776699.609999999</v>
      </c>
      <c r="ABP532" s="128">
        <f t="shared" ref="ABP532" si="485">SUM(ABP533:ABP546)</f>
        <v>5259167.8</v>
      </c>
      <c r="ABQ532" s="128">
        <f t="shared" ref="ABQ532" si="486">SUM(ABQ533:ABQ546)</f>
        <v>5484089.4199999999</v>
      </c>
      <c r="ABR532" s="128">
        <f t="shared" ref="ABR532" si="487">SUM(ABR533:ABR546)</f>
        <v>5484089.4199999999</v>
      </c>
      <c r="ABS532" s="128">
        <f>SUM(ABS533:ABS546)</f>
        <v>105</v>
      </c>
      <c r="ABT532" s="128">
        <f t="shared" ref="ABT532" si="488">SUM(ABT533:ABT546)</f>
        <v>105</v>
      </c>
      <c r="ABU532" s="128">
        <f t="shared" ref="ABU532" si="489">SUM(ABU533:ABU546)</f>
        <v>105</v>
      </c>
      <c r="ABV532" s="128">
        <f t="shared" ref="ABV532" si="490">SUM(ABV533:ABV546)</f>
        <v>18386578</v>
      </c>
      <c r="ABW532" s="128">
        <f t="shared" ref="ABW532" si="491">SUM(ABW533:ABW546)</f>
        <v>19137947</v>
      </c>
      <c r="ABX532" s="128">
        <f t="shared" ref="ABX532" si="492">SUM(ABX533:ABX546)</f>
        <v>19137947</v>
      </c>
      <c r="ABY532" s="128">
        <f t="shared" ref="ABY532" si="493">SUM(ABY533:ABY546)</f>
        <v>7899211.0099999998</v>
      </c>
      <c r="ABZ532" s="128">
        <f t="shared" ref="ABZ532" si="494">SUM(ABZ533:ABZ546)</f>
        <v>8020606.0099999998</v>
      </c>
      <c r="ACA532" s="128">
        <f t="shared" ref="ACA532" si="495">SUM(ACA533:ACA546)</f>
        <v>8020606.0099999998</v>
      </c>
      <c r="ACB532" s="583" t="s">
        <v>1082</v>
      </c>
      <c r="ACC532" s="583" t="s">
        <v>1082</v>
      </c>
      <c r="ACD532" s="583" t="s">
        <v>1082</v>
      </c>
      <c r="ACE532" s="583" t="s">
        <v>1082</v>
      </c>
      <c r="ACF532" s="583" t="s">
        <v>1082</v>
      </c>
      <c r="ACG532" s="583" t="s">
        <v>1082</v>
      </c>
      <c r="ACH532" s="128">
        <f t="shared" ref="ACH532" si="496">SUM(ACH533:ACH546)</f>
        <v>18386600.300000001</v>
      </c>
      <c r="ACI532" s="128">
        <f t="shared" ref="ACI532" si="497">SUM(ACI533:ACI546)</f>
        <v>19137900.039999999</v>
      </c>
      <c r="ACJ532" s="128">
        <f t="shared" ref="ACJ532" si="498">SUM(ACJ533:ACJ546)</f>
        <v>19137900.039999999</v>
      </c>
      <c r="ACK532" s="128">
        <f t="shared" ref="ACK532" si="499">SUM(ACK533:ACK546)</f>
        <v>2830697.34</v>
      </c>
      <c r="ACL532" s="128">
        <f t="shared" ref="ACL532" si="500">SUM(ACL533:ACL546)</f>
        <v>2964267.56</v>
      </c>
      <c r="ACM532" s="128">
        <f t="shared" ref="ACM532" si="501">SUM(ACM533:ACM546)</f>
        <v>2964267.56</v>
      </c>
      <c r="ACN532" s="128">
        <f>SUM(ACN533:ACN546)</f>
        <v>157</v>
      </c>
      <c r="ACO532" s="128">
        <f t="shared" ref="ACO532" si="502">SUM(ACO533:ACO546)</f>
        <v>157</v>
      </c>
      <c r="ACP532" s="128">
        <f t="shared" ref="ACP532" si="503">SUM(ACP533:ACP546)</f>
        <v>157</v>
      </c>
      <c r="ACQ532" s="128">
        <f t="shared" ref="ACQ532" si="504">SUM(ACQ533:ACQ546)</f>
        <v>7454706</v>
      </c>
      <c r="ACR532" s="128">
        <f t="shared" ref="ACR532" si="505">SUM(ACR533:ACR546)</f>
        <v>7757150</v>
      </c>
      <c r="ACS532" s="128">
        <f t="shared" ref="ACS532" si="506">SUM(ACS533:ACS546)</f>
        <v>7757150</v>
      </c>
      <c r="ACT532" s="128">
        <f t="shared" ref="ACT532" si="507">SUM(ACT533:ACT546)</f>
        <v>6481213.1100000003</v>
      </c>
      <c r="ACU532" s="128">
        <f t="shared" ref="ACU532" si="508">SUM(ACU533:ACU546)</f>
        <v>6564263.1100000003</v>
      </c>
      <c r="ACV532" s="128">
        <f t="shared" ref="ACV532" si="509">SUM(ACV533:ACV546)</f>
        <v>6564263.1100000003</v>
      </c>
      <c r="ACW532" s="583" t="s">
        <v>1082</v>
      </c>
      <c r="ACX532" s="583" t="s">
        <v>1082</v>
      </c>
      <c r="ACY532" s="583" t="s">
        <v>1082</v>
      </c>
      <c r="ACZ532" s="583" t="s">
        <v>1082</v>
      </c>
      <c r="ADA532" s="583" t="s">
        <v>1082</v>
      </c>
      <c r="ADB532" s="583" t="s">
        <v>1082</v>
      </c>
      <c r="ADC532" s="128">
        <f t="shared" ref="ADC532" si="510">SUM(ADC533:ADC546)</f>
        <v>7454699.7199999997</v>
      </c>
      <c r="ADD532" s="128">
        <f t="shared" ref="ADD532" si="511">SUM(ADD533:ADD546)</f>
        <v>7757100.1699999999</v>
      </c>
      <c r="ADE532" s="128">
        <f t="shared" ref="ADE532" si="512">SUM(ADE533:ADE546)</f>
        <v>7757100.1699999999</v>
      </c>
      <c r="ADF532" s="128">
        <f t="shared" ref="ADF532" si="513">SUM(ADF533:ADF546)</f>
        <v>3206401.83</v>
      </c>
      <c r="ADG532" s="128">
        <f t="shared" ref="ADG532" si="514">SUM(ADG533:ADG546)</f>
        <v>3353177.48</v>
      </c>
      <c r="ADH532" s="128">
        <f t="shared" ref="ADH532" si="515">SUM(ADH533:ADH546)</f>
        <v>3353177.48</v>
      </c>
      <c r="ADI532" s="128">
        <f>SUM(ADI533:ADI546)</f>
        <v>330</v>
      </c>
      <c r="ADJ532" s="128">
        <f t="shared" ref="ADJ532" si="516">SUM(ADJ533:ADJ546)</f>
        <v>330</v>
      </c>
      <c r="ADK532" s="128">
        <f t="shared" ref="ADK532" si="517">SUM(ADK533:ADK546)</f>
        <v>330</v>
      </c>
      <c r="ADL532" s="128">
        <f t="shared" ref="ADL532" si="518">SUM(ADL533:ADL546)</f>
        <v>16145676</v>
      </c>
      <c r="ADM532" s="128">
        <f t="shared" ref="ADM532" si="519">SUM(ADM533:ADM546)</f>
        <v>16800628</v>
      </c>
      <c r="ADN532" s="128">
        <f t="shared" ref="ADN532" si="520">SUM(ADN533:ADN546)</f>
        <v>16800628</v>
      </c>
      <c r="ADO532" s="128">
        <f t="shared" ref="ADO532" si="521">SUM(ADO533:ADO546)</f>
        <v>14528587.82</v>
      </c>
      <c r="ADP532" s="128">
        <f t="shared" ref="ADP532" si="522">SUM(ADP533:ADP546)</f>
        <v>14719879.82</v>
      </c>
      <c r="ADQ532" s="128">
        <f t="shared" ref="ADQ532" si="523">SUM(ADQ533:ADQ546)</f>
        <v>14719879.82</v>
      </c>
      <c r="ADR532" s="583" t="s">
        <v>1082</v>
      </c>
      <c r="ADS532" s="583" t="s">
        <v>1082</v>
      </c>
      <c r="ADT532" s="583" t="s">
        <v>1082</v>
      </c>
      <c r="ADU532" s="583" t="s">
        <v>1082</v>
      </c>
      <c r="ADV532" s="583" t="s">
        <v>1082</v>
      </c>
      <c r="ADW532" s="583" t="s">
        <v>1082</v>
      </c>
      <c r="ADX532" s="128">
        <f t="shared" ref="ADX532" si="524">SUM(ADX533:ADX546)</f>
        <v>16145599.5</v>
      </c>
      <c r="ADY532" s="128">
        <f t="shared" ref="ADY532" si="525">SUM(ADY533:ADY546)</f>
        <v>16800600.300000001</v>
      </c>
      <c r="ADZ532" s="128">
        <f t="shared" ref="ADZ532" si="526">SUM(ADZ533:ADZ546)</f>
        <v>16800600.300000001</v>
      </c>
      <c r="AEA532" s="128">
        <f t="shared" ref="AEA532" si="527">SUM(AEA533:AEA546)</f>
        <v>4322341.3600000003</v>
      </c>
      <c r="AEB532" s="128">
        <f t="shared" ref="AEB532" si="528">SUM(AEB533:AEB546)</f>
        <v>4538402.66</v>
      </c>
      <c r="AEC532" s="128">
        <f t="shared" ref="AEC532" si="529">SUM(AEC533:AEC546)</f>
        <v>4538402.66</v>
      </c>
      <c r="AED532" s="128">
        <f>SUM(AED533:AED546)</f>
        <v>153</v>
      </c>
      <c r="AEE532" s="128">
        <f t="shared" ref="AEE532" si="530">SUM(AEE533:AEE546)</f>
        <v>153</v>
      </c>
      <c r="AEF532" s="128">
        <f t="shared" ref="AEF532" si="531">SUM(AEF533:AEF546)</f>
        <v>153</v>
      </c>
      <c r="AEG532" s="128">
        <f t="shared" ref="AEG532" si="532">SUM(AEG533:AEG546)</f>
        <v>12673961</v>
      </c>
      <c r="AEH532" s="128">
        <f t="shared" ref="AEH532" si="533">SUM(AEH533:AEH546)</f>
        <v>13189907</v>
      </c>
      <c r="AEI532" s="128">
        <f t="shared" ref="AEI532" si="534">SUM(AEI533:AEI546)</f>
        <v>13189907</v>
      </c>
      <c r="AEJ532" s="128">
        <f t="shared" ref="AEJ532" si="535">SUM(AEJ533:AEJ546)</f>
        <v>7376777.6900000004</v>
      </c>
      <c r="AEK532" s="128">
        <f t="shared" ref="AEK532" si="536">SUM(AEK533:AEK546)</f>
        <v>7477308.6900000004</v>
      </c>
      <c r="AEL532" s="128">
        <f t="shared" ref="AEL532" si="537">SUM(AEL533:AEL546)</f>
        <v>7477308.6900000004</v>
      </c>
      <c r="AEM532" s="583" t="s">
        <v>1082</v>
      </c>
      <c r="AEN532" s="583" t="s">
        <v>1082</v>
      </c>
      <c r="AEO532" s="583" t="s">
        <v>1082</v>
      </c>
      <c r="AEP532" s="583" t="s">
        <v>1082</v>
      </c>
      <c r="AEQ532" s="583" t="s">
        <v>1082</v>
      </c>
      <c r="AER532" s="583" t="s">
        <v>1082</v>
      </c>
      <c r="AES532" s="128">
        <f t="shared" ref="AES532" si="538">SUM(AES533:AES546)</f>
        <v>12673999.859999999</v>
      </c>
      <c r="AET532" s="128">
        <f t="shared" ref="AET532" si="539">SUM(AET533:AET546)</f>
        <v>13190000.18</v>
      </c>
      <c r="AEU532" s="128">
        <f t="shared" ref="AEU532" si="540">SUM(AEU533:AEU546)</f>
        <v>13190000.18</v>
      </c>
      <c r="AEV532" s="128">
        <f t="shared" ref="AEV532" si="541">SUM(AEV533:AEV546)</f>
        <v>3290066.19</v>
      </c>
      <c r="AEW532" s="128">
        <f t="shared" ref="AEW532" si="542">SUM(AEW533:AEW546)</f>
        <v>3435786.54</v>
      </c>
      <c r="AEX532" s="128">
        <f t="shared" ref="AEX532" si="543">SUM(AEX533:AEX546)</f>
        <v>3435786.54</v>
      </c>
      <c r="AEY532" s="128">
        <f>SUM(AEY533:AEY546)</f>
        <v>141</v>
      </c>
      <c r="AEZ532" s="128">
        <f t="shared" ref="AEZ532" si="544">SUM(AEZ533:AEZ546)</f>
        <v>141</v>
      </c>
      <c r="AFA532" s="128">
        <f t="shared" ref="AFA532" si="545">SUM(AFA533:AFA546)</f>
        <v>141</v>
      </c>
      <c r="AFB532" s="128">
        <f t="shared" ref="AFB532" si="546">SUM(AFB533:AFB546)</f>
        <v>6530415</v>
      </c>
      <c r="AFC532" s="128">
        <f t="shared" ref="AFC532" si="547">SUM(AFC533:AFC546)</f>
        <v>6795213</v>
      </c>
      <c r="AFD532" s="128">
        <f t="shared" ref="AFD532" si="548">SUM(AFD533:AFD546)</f>
        <v>6795213</v>
      </c>
      <c r="AFE532" s="128">
        <f t="shared" ref="AFE532" si="549">SUM(AFE533:AFE546)</f>
        <v>5652664.9100000001</v>
      </c>
      <c r="AFF532" s="128">
        <f t="shared" ref="AFF532" si="550">SUM(AFF533:AFF546)</f>
        <v>5724151.9100000001</v>
      </c>
      <c r="AFG532" s="128">
        <f t="shared" ref="AFG532" si="551">SUM(AFG533:AFG546)</f>
        <v>5724151.9100000001</v>
      </c>
      <c r="AFH532" s="583" t="s">
        <v>1082</v>
      </c>
      <c r="AFI532" s="583" t="s">
        <v>1082</v>
      </c>
      <c r="AFJ532" s="583" t="s">
        <v>1082</v>
      </c>
      <c r="AFK532" s="583" t="s">
        <v>1082</v>
      </c>
      <c r="AFL532" s="583" t="s">
        <v>1082</v>
      </c>
      <c r="AFM532" s="583" t="s">
        <v>1082</v>
      </c>
      <c r="AFN532" s="128">
        <f t="shared" ref="AFN532" si="552">SUM(AFN533:AFN546)</f>
        <v>6530399.4900000002</v>
      </c>
      <c r="AFO532" s="128">
        <f t="shared" ref="AFO532" si="553">SUM(AFO533:AFO546)</f>
        <v>6795200.3099999996</v>
      </c>
      <c r="AFP532" s="128">
        <f t="shared" ref="AFP532" si="554">SUM(AFP533:AFP546)</f>
        <v>6795200.3099999996</v>
      </c>
      <c r="AFQ532" s="128">
        <f t="shared" ref="AFQ532" si="555">SUM(AFQ533:AFQ546)</f>
        <v>2504271.19</v>
      </c>
      <c r="AFR532" s="128">
        <f t="shared" ref="AFR532" si="556">SUM(AFR533:AFR546)</f>
        <v>2627567.5099999998</v>
      </c>
      <c r="AFS532" s="128">
        <f t="shared" ref="AFS532" si="557">SUM(AFS533:AFS546)</f>
        <v>2627567.5099999998</v>
      </c>
      <c r="AFT532" s="128">
        <f>SUM(AFT533:AFT546)</f>
        <v>231</v>
      </c>
      <c r="AFU532" s="128">
        <f t="shared" ref="AFU532" si="558">SUM(AFU533:AFU546)</f>
        <v>231</v>
      </c>
      <c r="AFV532" s="128">
        <f t="shared" ref="AFV532" si="559">SUM(AFV533:AFV546)</f>
        <v>231</v>
      </c>
      <c r="AFW532" s="128">
        <f t="shared" ref="AFW532" si="560">SUM(AFW533:AFW546)</f>
        <v>10894654</v>
      </c>
      <c r="AFX532" s="128">
        <f t="shared" ref="AFX532" si="561">SUM(AFX533:AFX546)</f>
        <v>11336594</v>
      </c>
      <c r="AFY532" s="128">
        <f t="shared" ref="AFY532" si="562">SUM(AFY533:AFY546)</f>
        <v>11336594</v>
      </c>
      <c r="AFZ532" s="128">
        <f t="shared" ref="AFZ532" si="563">SUM(AFZ533:AFZ546)</f>
        <v>9460755.8100000005</v>
      </c>
      <c r="AGA532" s="128">
        <f t="shared" ref="AGA532" si="564">SUM(AGA533:AGA546)</f>
        <v>9581561.8100000005</v>
      </c>
      <c r="AGB532" s="128">
        <f t="shared" ref="AGB532" si="565">SUM(AGB533:AGB546)</f>
        <v>9581561.8100000005</v>
      </c>
      <c r="AGC532" s="583" t="s">
        <v>1082</v>
      </c>
      <c r="AGD532" s="583" t="s">
        <v>1082</v>
      </c>
      <c r="AGE532" s="583" t="s">
        <v>1082</v>
      </c>
      <c r="AGF532" s="583" t="s">
        <v>1082</v>
      </c>
      <c r="AGG532" s="583" t="s">
        <v>1082</v>
      </c>
      <c r="AGH532" s="583" t="s">
        <v>1082</v>
      </c>
      <c r="AGI532" s="128">
        <f t="shared" ref="AGI532" si="566">SUM(AGI533:AGI546)</f>
        <v>10894700.82</v>
      </c>
      <c r="AGJ532" s="128">
        <f t="shared" ref="AGJ532" si="567">SUM(AGJ533:AGJ546)</f>
        <v>11336600.93</v>
      </c>
      <c r="AGK532" s="128">
        <f t="shared" ref="AGK532" si="568">SUM(AGK533:AGK546)</f>
        <v>11336600.93</v>
      </c>
      <c r="AGL532" s="128">
        <f t="shared" ref="AGL532" si="569">SUM(AGL533:AGL546)</f>
        <v>4394154.8899999997</v>
      </c>
      <c r="AGM532" s="128">
        <f t="shared" ref="AGM532" si="570">SUM(AGM533:AGM546)</f>
        <v>4595663.32</v>
      </c>
      <c r="AGN532" s="128">
        <f t="shared" ref="AGN532" si="571">SUM(AGN533:AGN546)</f>
        <v>4595663.32</v>
      </c>
      <c r="AGO532" s="128">
        <f>SUM(AGO533:AGO546)</f>
        <v>63</v>
      </c>
      <c r="AGP532" s="128">
        <f t="shared" ref="AGP532" si="572">SUM(AGP533:AGP546)</f>
        <v>63</v>
      </c>
      <c r="AGQ532" s="128">
        <f t="shared" ref="AGQ532" si="573">SUM(AGQ533:AGQ546)</f>
        <v>63</v>
      </c>
      <c r="AGR532" s="128">
        <f t="shared" ref="AGR532" si="574">SUM(AGR533:AGR546)</f>
        <v>2917845</v>
      </c>
      <c r="AGS532" s="128">
        <f t="shared" ref="AGS532" si="575">SUM(AGS533:AGS546)</f>
        <v>3036159</v>
      </c>
      <c r="AGT532" s="128">
        <f t="shared" ref="AGT532" si="576">SUM(AGT533:AGT546)</f>
        <v>3036159</v>
      </c>
      <c r="AGU532" s="128">
        <f t="shared" ref="AGU532" si="577">SUM(AGU533:AGU546)</f>
        <v>2525520.69</v>
      </c>
      <c r="AGV532" s="128">
        <f t="shared" ref="AGV532" si="578">SUM(AGV533:AGV546)</f>
        <v>2557461.69</v>
      </c>
      <c r="AGW532" s="128">
        <f t="shared" ref="AGW532" si="579">SUM(AGW533:AGW546)</f>
        <v>2557461.69</v>
      </c>
      <c r="AGX532" s="583" t="s">
        <v>1082</v>
      </c>
      <c r="AGY532" s="583" t="s">
        <v>1082</v>
      </c>
      <c r="AGZ532" s="583" t="s">
        <v>1082</v>
      </c>
      <c r="AHA532" s="583" t="s">
        <v>1082</v>
      </c>
      <c r="AHB532" s="583" t="s">
        <v>1082</v>
      </c>
      <c r="AHC532" s="583" t="s">
        <v>1082</v>
      </c>
      <c r="AHD532" s="128">
        <f t="shared" ref="AHD532" si="580">SUM(AHD533:AHD546)</f>
        <v>2917800.27</v>
      </c>
      <c r="AHE532" s="128">
        <f t="shared" ref="AHE532" si="581">SUM(AHE533:AHE546)</f>
        <v>3036199.95</v>
      </c>
      <c r="AHF532" s="128">
        <f t="shared" ref="AHF532" si="582">SUM(AHF533:AHF546)</f>
        <v>3036199.95</v>
      </c>
      <c r="AHG532" s="128">
        <f t="shared" ref="AHG532" si="583">SUM(AHG533:AHG546)</f>
        <v>1902869.64</v>
      </c>
      <c r="AHH532" s="128">
        <f t="shared" ref="AHH532" si="584">SUM(AHH533:AHH546)</f>
        <v>1994031.9</v>
      </c>
      <c r="AHI532" s="128">
        <f t="shared" ref="AHI532" si="585">SUM(AHI533:AHI546)</f>
        <v>1994031.9</v>
      </c>
      <c r="AHJ532" s="128">
        <f>SUM(AHJ533:AHJ546)</f>
        <v>163</v>
      </c>
      <c r="AHK532" s="128">
        <f t="shared" ref="AHK532" si="586">SUM(AHK533:AHK546)</f>
        <v>163</v>
      </c>
      <c r="AHL532" s="128">
        <f t="shared" ref="AHL532" si="587">SUM(AHL533:AHL546)</f>
        <v>163</v>
      </c>
      <c r="AHM532" s="128">
        <f t="shared" ref="AHM532" si="588">SUM(AHM533:AHM546)</f>
        <v>7871614</v>
      </c>
      <c r="AHN532" s="128">
        <f t="shared" ref="AHN532" si="589">SUM(AHN533:AHN546)</f>
        <v>8191090</v>
      </c>
      <c r="AHO532" s="128">
        <f t="shared" ref="AHO532" si="590">SUM(AHO533:AHO546)</f>
        <v>8191090</v>
      </c>
      <c r="AHP532" s="128">
        <f t="shared" ref="AHP532" si="591">SUM(AHP533:AHP546)</f>
        <v>6863713.29</v>
      </c>
      <c r="AHQ532" s="128">
        <f t="shared" ref="AHQ532" si="592">SUM(AHQ533:AHQ546)</f>
        <v>6952423.29</v>
      </c>
      <c r="AHR532" s="128">
        <f t="shared" ref="AHR532" si="593">SUM(AHR533:AHR546)</f>
        <v>6952423.29</v>
      </c>
      <c r="AHS532" s="583" t="s">
        <v>1082</v>
      </c>
      <c r="AHT532" s="583" t="s">
        <v>1082</v>
      </c>
      <c r="AHU532" s="583" t="s">
        <v>1082</v>
      </c>
      <c r="AHV532" s="583" t="s">
        <v>1082</v>
      </c>
      <c r="AHW532" s="583" t="s">
        <v>1082</v>
      </c>
      <c r="AHX532" s="583" t="s">
        <v>1082</v>
      </c>
      <c r="AHY532" s="128">
        <f t="shared" ref="AHY532" si="594">SUM(AHY533:AHY546)</f>
        <v>7871600.4500000002</v>
      </c>
      <c r="AHZ532" s="128">
        <f t="shared" ref="AHZ532" si="595">SUM(AHZ533:AHZ546)</f>
        <v>8191100.29</v>
      </c>
      <c r="AIA532" s="128">
        <f t="shared" ref="AIA532" si="596">SUM(AIA533:AIA546)</f>
        <v>8191100.29</v>
      </c>
      <c r="AIB532" s="128">
        <f t="shared" ref="AIB532" si="597">SUM(AIB533:AIB546)</f>
        <v>2876203.96</v>
      </c>
      <c r="AIC532" s="128">
        <f t="shared" ref="AIC532" si="598">SUM(AIC533:AIC546)</f>
        <v>3009937.37</v>
      </c>
      <c r="AID532" s="128">
        <f t="shared" ref="AID532" si="599">SUM(AID533:AID546)</f>
        <v>3009937.37</v>
      </c>
      <c r="AIE532" s="128">
        <f>SUM(AIE533:AIE546)</f>
        <v>153</v>
      </c>
      <c r="AIF532" s="128">
        <f t="shared" ref="AIF532" si="600">SUM(AIF533:AIF546)</f>
        <v>153</v>
      </c>
      <c r="AIG532" s="128">
        <f t="shared" ref="AIG532" si="601">SUM(AIG533:AIG546)</f>
        <v>153</v>
      </c>
      <c r="AIH532" s="128">
        <f t="shared" ref="AIH532" si="602">SUM(AIH533:AIH546)</f>
        <v>7256808</v>
      </c>
      <c r="AII532" s="128">
        <f t="shared" ref="AII532" si="603">SUM(AII533:AII546)</f>
        <v>7551216</v>
      </c>
      <c r="AIJ532" s="128">
        <f t="shared" ref="AIJ532" si="604">SUM(AIJ533:AIJ546)</f>
        <v>7551216</v>
      </c>
      <c r="AIK532" s="128">
        <f t="shared" ref="AIK532" si="605">SUM(AIK533:AIK546)</f>
        <v>6307948.71</v>
      </c>
      <c r="AIL532" s="128">
        <f t="shared" ref="AIL532" si="606">SUM(AIL533:AIL546)</f>
        <v>6388732.71</v>
      </c>
      <c r="AIM532" s="128">
        <f t="shared" ref="AIM532" si="607">SUM(AIM533:AIM546)</f>
        <v>6388732.71</v>
      </c>
      <c r="AIN532" s="583" t="s">
        <v>1082</v>
      </c>
      <c r="AIO532" s="583" t="s">
        <v>1082</v>
      </c>
      <c r="AIP532" s="583" t="s">
        <v>1082</v>
      </c>
      <c r="AIQ532" s="583" t="s">
        <v>1082</v>
      </c>
      <c r="AIR532" s="583" t="s">
        <v>1082</v>
      </c>
      <c r="AIS532" s="583" t="s">
        <v>1082</v>
      </c>
      <c r="AIT532" s="128">
        <f t="shared" ref="AIT532" si="608">SUM(AIT533:AIT546)</f>
        <v>7256800.0800000001</v>
      </c>
      <c r="AIU532" s="128">
        <f t="shared" ref="AIU532" si="609">SUM(AIU533:AIU546)</f>
        <v>7551200.1600000001</v>
      </c>
      <c r="AIV532" s="128">
        <f t="shared" ref="AIV532" si="610">SUM(AIV533:AIV546)</f>
        <v>7551200.1600000001</v>
      </c>
      <c r="AIW532" s="128">
        <f t="shared" ref="AIW532" si="611">SUM(AIW533:AIW546)</f>
        <v>2917599.21</v>
      </c>
      <c r="AIX532" s="128">
        <f t="shared" ref="AIX532" si="612">SUM(AIX533:AIX546)</f>
        <v>3055588.02</v>
      </c>
      <c r="AIY532" s="128">
        <f t="shared" ref="AIY532" si="613">SUM(AIY533:AIY546)</f>
        <v>3055588.02</v>
      </c>
      <c r="AIZ532" s="128">
        <f>SUM(AIZ533:AIZ546)</f>
        <v>225</v>
      </c>
      <c r="AJA532" s="128">
        <f t="shared" ref="AJA532" si="614">SUM(AJA533:AJA546)</f>
        <v>225</v>
      </c>
      <c r="AJB532" s="128">
        <f t="shared" ref="AJB532" si="615">SUM(AJB533:AJB546)</f>
        <v>225</v>
      </c>
      <c r="AJC532" s="128">
        <f t="shared" ref="AJC532" si="616">SUM(AJC533:AJC546)</f>
        <v>10673635</v>
      </c>
      <c r="AJD532" s="128">
        <f t="shared" ref="AJD532" si="617">SUM(AJD533:AJD546)</f>
        <v>11106665</v>
      </c>
      <c r="AJE532" s="128">
        <f t="shared" ref="AJE532" si="618">SUM(AJE533:AJE546)</f>
        <v>11106665</v>
      </c>
      <c r="AJF532" s="128">
        <f t="shared" ref="AJF532" si="619">SUM(AJF533:AJF546)</f>
        <v>9278293.0500000007</v>
      </c>
      <c r="AJG532" s="128">
        <f t="shared" ref="AJG532" si="620">SUM(AJG533:AJG546)</f>
        <v>9397128.0500000007</v>
      </c>
      <c r="AJH532" s="128">
        <f t="shared" ref="AJH532" si="621">SUM(AJH533:AJH546)</f>
        <v>9397128.0500000007</v>
      </c>
      <c r="AJI532" s="583" t="s">
        <v>1082</v>
      </c>
      <c r="AJJ532" s="583" t="s">
        <v>1082</v>
      </c>
      <c r="AJK532" s="583" t="s">
        <v>1082</v>
      </c>
      <c r="AJL532" s="583" t="s">
        <v>1082</v>
      </c>
      <c r="AJM532" s="583" t="s">
        <v>1082</v>
      </c>
      <c r="AJN532" s="583" t="s">
        <v>1082</v>
      </c>
      <c r="AJO532" s="128">
        <f t="shared" ref="AJO532" si="622">SUM(AJO533:AJO546)</f>
        <v>10673699.6</v>
      </c>
      <c r="AJP532" s="128">
        <f t="shared" ref="AJP532" si="623">SUM(AJP533:AJP546)</f>
        <v>11106699.550000001</v>
      </c>
      <c r="AJQ532" s="128">
        <f t="shared" ref="AJQ532" si="624">SUM(AJQ533:AJQ546)</f>
        <v>11106699.550000001</v>
      </c>
      <c r="AJR532" s="128">
        <f t="shared" ref="AJR532" si="625">SUM(AJR533:AJR546)</f>
        <v>4211790</v>
      </c>
      <c r="AJS532" s="128">
        <f t="shared" ref="AJS532" si="626">SUM(AJS533:AJS546)</f>
        <v>4404181.7</v>
      </c>
      <c r="AJT532" s="128">
        <f t="shared" ref="AJT532" si="627">SUM(AJT533:AJT546)</f>
        <v>4404181.7</v>
      </c>
      <c r="AJU532" s="128">
        <f>SUM(AJU533:AJU546)</f>
        <v>165</v>
      </c>
      <c r="AJV532" s="128">
        <f t="shared" ref="AJV532" si="628">SUM(AJV533:AJV546)</f>
        <v>165</v>
      </c>
      <c r="AJW532" s="128">
        <f t="shared" ref="AJW532" si="629">SUM(AJW533:AJW546)</f>
        <v>165</v>
      </c>
      <c r="AJX532" s="128">
        <f t="shared" ref="AJX532" si="630">SUM(AJX533:AJX546)</f>
        <v>7799950</v>
      </c>
      <c r="AJY532" s="128">
        <f t="shared" ref="AJY532" si="631">SUM(AJY533:AJY546)</f>
        <v>8116370</v>
      </c>
      <c r="AJZ532" s="128">
        <f t="shared" ref="AJZ532" si="632">SUM(AJZ533:AJZ546)</f>
        <v>8116370</v>
      </c>
      <c r="AKA532" s="128">
        <f t="shared" ref="AKA532" si="633">SUM(AKA533:AKA546)</f>
        <v>6776119.3499999996</v>
      </c>
      <c r="AKB532" s="128">
        <f t="shared" ref="AKB532" si="634">SUM(AKB533:AKB546)</f>
        <v>6862749.3499999996</v>
      </c>
      <c r="AKC532" s="128">
        <f t="shared" ref="AKC532" si="635">SUM(AKC533:AKC546)</f>
        <v>6862749.3499999996</v>
      </c>
      <c r="AKD532" s="583" t="s">
        <v>1082</v>
      </c>
      <c r="AKE532" s="583" t="s">
        <v>1082</v>
      </c>
      <c r="AKF532" s="583" t="s">
        <v>1082</v>
      </c>
      <c r="AKG532" s="583" t="s">
        <v>1082</v>
      </c>
      <c r="AKH532" s="583" t="s">
        <v>1082</v>
      </c>
      <c r="AKI532" s="583" t="s">
        <v>1082</v>
      </c>
      <c r="AKJ532" s="128">
        <f t="shared" ref="AKJ532" si="636">SUM(AKJ533:AKJ546)</f>
        <v>7800000.5</v>
      </c>
      <c r="AKK532" s="128">
        <f t="shared" ref="AKK532" si="637">SUM(AKK533:AKK546)</f>
        <v>8116400.2000000002</v>
      </c>
      <c r="AKL532" s="128">
        <f t="shared" ref="AKL532" si="638">SUM(AKL533:AKL546)</f>
        <v>8116400.2000000002</v>
      </c>
      <c r="AKM532" s="128">
        <f t="shared" ref="AKM532" si="639">SUM(AKM533:AKM546)</f>
        <v>2929882.05</v>
      </c>
      <c r="AKN532" s="128">
        <f t="shared" ref="AKN532" si="640">SUM(AKN533:AKN546)</f>
        <v>3067314.1</v>
      </c>
      <c r="AKO532" s="128">
        <f t="shared" ref="AKO532" si="641">SUM(AKO533:AKO546)</f>
        <v>3067314.1</v>
      </c>
      <c r="AKP532" s="128">
        <f>SUM(AKP533:AKP546)</f>
        <v>171</v>
      </c>
      <c r="AKQ532" s="128">
        <f t="shared" ref="AKQ532" si="642">SUM(AKQ533:AKQ546)</f>
        <v>171</v>
      </c>
      <c r="AKR532" s="128">
        <f t="shared" ref="AKR532" si="643">SUM(AKR533:AKR546)</f>
        <v>171</v>
      </c>
      <c r="AKS532" s="128">
        <f t="shared" ref="AKS532" si="644">SUM(AKS533:AKS546)</f>
        <v>8096797</v>
      </c>
      <c r="AKT532" s="128">
        <f t="shared" ref="AKT532" si="645">SUM(AKT533:AKT546)</f>
        <v>8425271</v>
      </c>
      <c r="AKU532" s="128">
        <f t="shared" ref="AKU532" si="646">SUM(AKU533:AKU546)</f>
        <v>8425271</v>
      </c>
      <c r="AKV532" s="128">
        <f t="shared" ref="AKV532" si="647">SUM(AKV533:AKV546)</f>
        <v>7036046.54</v>
      </c>
      <c r="AKW532" s="128">
        <f t="shared" ref="AKW532" si="648">SUM(AKW533:AKW546)</f>
        <v>7126075.54</v>
      </c>
      <c r="AKX532" s="128">
        <f t="shared" ref="AKX532" si="649">SUM(AKX533:AKX546)</f>
        <v>7126075.54</v>
      </c>
      <c r="AKY532" s="583" t="s">
        <v>1082</v>
      </c>
      <c r="AKZ532" s="583" t="s">
        <v>1082</v>
      </c>
      <c r="ALA532" s="583" t="s">
        <v>1082</v>
      </c>
      <c r="ALB532" s="583" t="s">
        <v>1082</v>
      </c>
      <c r="ALC532" s="583" t="s">
        <v>1082</v>
      </c>
      <c r="ALD532" s="583" t="s">
        <v>1082</v>
      </c>
      <c r="ALE532" s="128">
        <f t="shared" ref="ALE532" si="650">SUM(ALE533:ALE546)</f>
        <v>8096800.4199999999</v>
      </c>
      <c r="ALF532" s="128">
        <f t="shared" ref="ALF532" si="651">SUM(ALF533:ALF546)</f>
        <v>8425300.6300000008</v>
      </c>
      <c r="ALG532" s="128">
        <f t="shared" ref="ALG532" si="652">SUM(ALG533:ALG546)</f>
        <v>8425300.6300000008</v>
      </c>
      <c r="ALH532" s="128">
        <f t="shared" ref="ALH532" si="653">SUM(ALH533:ALH546)</f>
        <v>3084002.32</v>
      </c>
      <c r="ALI532" s="128">
        <f t="shared" ref="ALI532" si="654">SUM(ALI533:ALI546)</f>
        <v>3225791.4</v>
      </c>
      <c r="ALJ532" s="128">
        <f t="shared" ref="ALJ532" si="655">SUM(ALJ533:ALJ546)</f>
        <v>3225791.4</v>
      </c>
      <c r="ALK532" s="128">
        <f>SUM(ALK533:ALK546)</f>
        <v>150</v>
      </c>
      <c r="ALL532" s="128">
        <f t="shared" ref="ALL532" si="656">SUM(ALL533:ALL546)</f>
        <v>150</v>
      </c>
      <c r="ALM532" s="128">
        <f t="shared" ref="ALM532" si="657">SUM(ALM533:ALM546)</f>
        <v>150</v>
      </c>
      <c r="ALN532" s="128">
        <f t="shared" ref="ALN532" si="658">SUM(ALN533:ALN546)</f>
        <v>7117863</v>
      </c>
      <c r="ALO532" s="128">
        <f t="shared" ref="ALO532" si="659">SUM(ALO533:ALO546)</f>
        <v>7406637</v>
      </c>
      <c r="ALP532" s="128">
        <f t="shared" ref="ALP532" si="660">SUM(ALP533:ALP546)</f>
        <v>7406637</v>
      </c>
      <c r="ALQ532" s="128">
        <f t="shared" ref="ALQ532" si="661">SUM(ALQ533:ALQ546)</f>
        <v>6187679.6399999997</v>
      </c>
      <c r="ALR532" s="128">
        <f t="shared" ref="ALR532" si="662">SUM(ALR533:ALR546)</f>
        <v>6266942.6399999997</v>
      </c>
      <c r="ALS532" s="128">
        <f t="shared" ref="ALS532" si="663">SUM(ALS533:ALS546)</f>
        <v>6266942.6399999997</v>
      </c>
      <c r="ALT532" s="583" t="s">
        <v>1082</v>
      </c>
      <c r="ALU532" s="583" t="s">
        <v>1082</v>
      </c>
      <c r="ALV532" s="583" t="s">
        <v>1082</v>
      </c>
      <c r="ALW532" s="583" t="s">
        <v>1082</v>
      </c>
      <c r="ALX532" s="583" t="s">
        <v>1082</v>
      </c>
      <c r="ALY532" s="583" t="s">
        <v>1082</v>
      </c>
      <c r="ALZ532" s="128">
        <f t="shared" ref="ALZ532" si="664">SUM(ALZ533:ALZ546)</f>
        <v>7117799.8799999999</v>
      </c>
      <c r="AMA532" s="128">
        <f t="shared" ref="AMA532" si="665">SUM(AMA533:AMA546)</f>
        <v>7406600.1900000004</v>
      </c>
      <c r="AMB532" s="128">
        <f t="shared" ref="AMB532" si="666">SUM(AMB533:AMB546)</f>
        <v>7406600.1900000004</v>
      </c>
      <c r="AMC532" s="128">
        <f t="shared" ref="AMC532" si="667">SUM(AMC533:AMC546)</f>
        <v>3156207.15</v>
      </c>
      <c r="AMD532" s="128">
        <f t="shared" ref="AMD532" si="668">SUM(AMD533:AMD546)</f>
        <v>3297302.67</v>
      </c>
      <c r="AME532" s="128">
        <f t="shared" ref="AME532" si="669">SUM(AME533:AME546)</f>
        <v>3297302.67</v>
      </c>
      <c r="AMF532" s="128">
        <f>SUM(AMF533:AMF546)</f>
        <v>335</v>
      </c>
      <c r="AMG532" s="128">
        <f t="shared" ref="AMG532" si="670">SUM(AMG533:AMG546)</f>
        <v>335</v>
      </c>
      <c r="AMH532" s="128">
        <f t="shared" ref="AMH532" si="671">SUM(AMH533:AMH546)</f>
        <v>335</v>
      </c>
      <c r="AMI532" s="128">
        <f t="shared" ref="AMI532" si="672">SUM(AMI533:AMI546)</f>
        <v>18995810</v>
      </c>
      <c r="AMJ532" s="128">
        <f t="shared" ref="AMJ532" si="673">SUM(AMJ533:AMJ546)</f>
        <v>19767723</v>
      </c>
      <c r="AMK532" s="128">
        <f t="shared" ref="AMK532" si="674">SUM(AMK533:AMK546)</f>
        <v>19767723</v>
      </c>
      <c r="AML532" s="128">
        <f t="shared" ref="AML532" si="675">SUM(AML533:AML546)</f>
        <v>15009794.41</v>
      </c>
      <c r="AMM532" s="128">
        <f t="shared" ref="AMM532" si="676">SUM(AMM533:AMM546)</f>
        <v>15208818.41</v>
      </c>
      <c r="AMN532" s="128">
        <f t="shared" ref="AMN532" si="677">SUM(AMN533:AMN546)</f>
        <v>15208818.41</v>
      </c>
      <c r="AMO532" s="583" t="s">
        <v>1082</v>
      </c>
      <c r="AMP532" s="583" t="s">
        <v>1082</v>
      </c>
      <c r="AMQ532" s="583" t="s">
        <v>1082</v>
      </c>
      <c r="AMR532" s="583" t="s">
        <v>1082</v>
      </c>
      <c r="AMS532" s="583" t="s">
        <v>1082</v>
      </c>
      <c r="AMT532" s="583" t="s">
        <v>1082</v>
      </c>
      <c r="AMU532" s="128">
        <f t="shared" ref="AMU532" si="678">SUM(AMU533:AMU546)</f>
        <v>18995801.16</v>
      </c>
      <c r="AMV532" s="128">
        <f t="shared" ref="AMV532" si="679">SUM(AMV533:AMV546)</f>
        <v>19767699.140000001</v>
      </c>
      <c r="AMW532" s="128">
        <f t="shared" ref="AMW532" si="680">SUM(AMW533:AMW546)</f>
        <v>19767699.140000001</v>
      </c>
      <c r="AMX532" s="128">
        <f t="shared" ref="AMX532" si="681">SUM(AMX533:AMX546)</f>
        <v>6497156.8099999996</v>
      </c>
      <c r="AMY532" s="128">
        <f t="shared" ref="AMY532" si="682">SUM(AMY533:AMY546)</f>
        <v>6786829.4000000004</v>
      </c>
      <c r="AMZ532" s="128">
        <f t="shared" ref="AMZ532" si="683">SUM(AMZ533:AMZ546)</f>
        <v>6786829.4000000004</v>
      </c>
      <c r="ANA532" s="128">
        <f>SUM(ANA533:ANA546)</f>
        <v>0</v>
      </c>
      <c r="ANB532" s="128">
        <f t="shared" ref="ANB532" si="684">SUM(ANB533:ANB546)</f>
        <v>0</v>
      </c>
      <c r="ANC532" s="128">
        <f t="shared" ref="ANC532" si="685">SUM(ANC533:ANC546)</f>
        <v>0</v>
      </c>
      <c r="AND532" s="128">
        <f t="shared" ref="AND532" si="686">SUM(AND533:AND546)</f>
        <v>0</v>
      </c>
      <c r="ANE532" s="128">
        <f t="shared" ref="ANE532" si="687">SUM(ANE533:ANE546)</f>
        <v>0</v>
      </c>
      <c r="ANF532" s="128">
        <f t="shared" ref="ANF532" si="688">SUM(ANF533:ANF546)</f>
        <v>0</v>
      </c>
      <c r="ANG532" s="128">
        <f t="shared" ref="ANG532" si="689">SUM(ANG533:ANG546)</f>
        <v>0</v>
      </c>
      <c r="ANH532" s="128">
        <f t="shared" ref="ANH532" si="690">SUM(ANH533:ANH546)</f>
        <v>0</v>
      </c>
      <c r="ANI532" s="128">
        <f t="shared" ref="ANI532" si="691">SUM(ANI533:ANI546)</f>
        <v>0</v>
      </c>
      <c r="ANJ532" s="583" t="s">
        <v>1082</v>
      </c>
      <c r="ANK532" s="583" t="s">
        <v>1082</v>
      </c>
      <c r="ANL532" s="583" t="s">
        <v>1082</v>
      </c>
      <c r="ANM532" s="583" t="s">
        <v>1082</v>
      </c>
      <c r="ANN532" s="583" t="s">
        <v>1082</v>
      </c>
      <c r="ANO532" s="583" t="s">
        <v>1082</v>
      </c>
      <c r="ANP532" s="128">
        <f t="shared" ref="ANP532" si="692">SUM(ANP533:ANP546)</f>
        <v>0</v>
      </c>
      <c r="ANQ532" s="128">
        <f t="shared" ref="ANQ532" si="693">SUM(ANQ533:ANQ546)</f>
        <v>0</v>
      </c>
      <c r="ANR532" s="128">
        <f t="shared" ref="ANR532" si="694">SUM(ANR533:ANR546)</f>
        <v>0</v>
      </c>
      <c r="ANS532" s="128">
        <f t="shared" ref="ANS532" si="695">SUM(ANS533:ANS546)</f>
        <v>0</v>
      </c>
      <c r="ANT532" s="128">
        <f t="shared" ref="ANT532" si="696">SUM(ANT533:ANT546)</f>
        <v>0</v>
      </c>
      <c r="ANU532" s="128">
        <f t="shared" ref="ANU532" si="697">SUM(ANU533:ANU546)</f>
        <v>0</v>
      </c>
      <c r="ANV532" s="128">
        <f>SUM(ANV533:ANV546)</f>
        <v>297</v>
      </c>
      <c r="ANW532" s="128">
        <f t="shared" ref="ANW532" si="698">SUM(ANW533:ANW546)</f>
        <v>297</v>
      </c>
      <c r="ANX532" s="128">
        <f t="shared" ref="ANX532" si="699">SUM(ANX533:ANX546)</f>
        <v>297</v>
      </c>
      <c r="ANY532" s="128">
        <f t="shared" ref="ANY532" si="700">SUM(ANY533:ANY546)</f>
        <v>16382885</v>
      </c>
      <c r="ANZ532" s="128">
        <f t="shared" ref="ANZ532" si="701">SUM(ANZ533:ANZ546)</f>
        <v>17048456</v>
      </c>
      <c r="AOA532" s="128">
        <f t="shared" ref="AOA532" si="702">SUM(AOA533:AOA546)</f>
        <v>17048456</v>
      </c>
      <c r="AOB532" s="128">
        <f t="shared" ref="AOB532" si="703">SUM(AOB533:AOB546)</f>
        <v>13119429.130000001</v>
      </c>
      <c r="AOC532" s="128">
        <f t="shared" ref="AOC532" si="704">SUM(AOC533:AOC546)</f>
        <v>13292408.130000001</v>
      </c>
      <c r="AOD532" s="128">
        <f t="shared" ref="AOD532" si="705">SUM(AOD533:AOD546)</f>
        <v>13292408.130000001</v>
      </c>
      <c r="AOE532" s="583" t="s">
        <v>1082</v>
      </c>
      <c r="AOF532" s="583" t="s">
        <v>1082</v>
      </c>
      <c r="AOG532" s="583" t="s">
        <v>1082</v>
      </c>
      <c r="AOH532" s="583" t="s">
        <v>1082</v>
      </c>
      <c r="AOI532" s="583" t="s">
        <v>1082</v>
      </c>
      <c r="AOJ532" s="583" t="s">
        <v>1082</v>
      </c>
      <c r="AOK532" s="128">
        <f t="shared" ref="AOK532" si="706">SUM(AOK533:AOK546)</f>
        <v>16383001.16</v>
      </c>
      <c r="AOL532" s="128">
        <f t="shared" ref="AOL532" si="707">SUM(AOL533:AOL546)</f>
        <v>17048498.789999999</v>
      </c>
      <c r="AOM532" s="128">
        <f t="shared" ref="AOM532" si="708">SUM(AOM533:AOM546)</f>
        <v>17048498.789999999</v>
      </c>
      <c r="AON532" s="128">
        <f t="shared" ref="AON532" si="709">SUM(AON533:AON546)</f>
        <v>5734723.5599999996</v>
      </c>
      <c r="AOO532" s="128">
        <f t="shared" ref="AOO532" si="710">SUM(AOO533:AOO546)</f>
        <v>5991239.6500000004</v>
      </c>
      <c r="AOP532" s="128">
        <f t="shared" ref="AOP532" si="711">SUM(AOP533:AOP546)</f>
        <v>5991239.6500000004</v>
      </c>
      <c r="AOQ532" s="128">
        <f>SUM(AOQ533:AOQ546)</f>
        <v>310</v>
      </c>
      <c r="AOR532" s="128">
        <f t="shared" ref="AOR532" si="712">SUM(AOR533:AOR546)</f>
        <v>310</v>
      </c>
      <c r="AOS532" s="128">
        <f t="shared" ref="AOS532" si="713">SUM(AOS533:AOS546)</f>
        <v>310</v>
      </c>
      <c r="AOT532" s="128">
        <f t="shared" ref="AOT532" si="714">SUM(AOT533:AOT546)</f>
        <v>14820766</v>
      </c>
      <c r="AOU532" s="128">
        <f t="shared" ref="AOU532" si="715">SUM(AOU533:AOU546)</f>
        <v>15421962</v>
      </c>
      <c r="AOV532" s="128">
        <f t="shared" ref="AOV532" si="716">SUM(AOV533:AOV546)</f>
        <v>15421962</v>
      </c>
      <c r="AOW532" s="128">
        <f t="shared" ref="AOW532" si="717">SUM(AOW533:AOW546)</f>
        <v>13051341.6</v>
      </c>
      <c r="AOX532" s="128">
        <f t="shared" ref="AOX532" si="718">SUM(AOX533:AOX546)</f>
        <v>13220019.6</v>
      </c>
      <c r="AOY532" s="128">
        <f t="shared" ref="AOY532" si="719">SUM(AOY533:AOY546)</f>
        <v>13220019.6</v>
      </c>
      <c r="AOZ532" s="583" t="s">
        <v>1082</v>
      </c>
      <c r="APA532" s="583" t="s">
        <v>1082</v>
      </c>
      <c r="APB532" s="583" t="s">
        <v>1082</v>
      </c>
      <c r="APC532" s="583" t="s">
        <v>1082</v>
      </c>
      <c r="APD532" s="583" t="s">
        <v>1082</v>
      </c>
      <c r="APE532" s="583" t="s">
        <v>1082</v>
      </c>
      <c r="APF532" s="128">
        <f t="shared" ref="APF532" si="720">SUM(APF533:APF546)</f>
        <v>14820599.6</v>
      </c>
      <c r="APG532" s="128">
        <f t="shared" ref="APG532" si="721">SUM(APG533:APG546)</f>
        <v>15422000.140000001</v>
      </c>
      <c r="APH532" s="128">
        <f t="shared" ref="APH532" si="722">SUM(APH533:APH546)</f>
        <v>15422000.140000001</v>
      </c>
      <c r="API532" s="128">
        <f t="shared" ref="API532" si="723">SUM(API533:API546)</f>
        <v>6700357.9400000004</v>
      </c>
      <c r="APJ532" s="128">
        <f t="shared" ref="APJ532" si="724">SUM(APJ533:APJ546)</f>
        <v>6998848.9100000001</v>
      </c>
      <c r="APK532" s="128">
        <f t="shared" ref="APK532" si="725">SUM(APK533:APK546)</f>
        <v>6998848.9100000001</v>
      </c>
      <c r="APL532" s="128">
        <f>SUM(APL533:APL546)</f>
        <v>175</v>
      </c>
      <c r="APM532" s="128">
        <f t="shared" ref="APM532" si="726">SUM(APM533:APM546)</f>
        <v>175</v>
      </c>
      <c r="APN532" s="128">
        <f t="shared" ref="APN532" si="727">SUM(APN533:APN546)</f>
        <v>175</v>
      </c>
      <c r="APO532" s="128">
        <f t="shared" ref="APO532" si="728">SUM(APO533:APO546)</f>
        <v>8225186</v>
      </c>
      <c r="APP532" s="128">
        <f t="shared" ref="APP532" si="729">SUM(APP533:APP546)</f>
        <v>8558814</v>
      </c>
      <c r="APQ532" s="128">
        <f t="shared" ref="APQ532" si="730">SUM(APQ533:APQ546)</f>
        <v>8558814</v>
      </c>
      <c r="APR532" s="128">
        <f t="shared" ref="APR532" si="731">SUM(APR533:APR546)</f>
        <v>7138299.3300000001</v>
      </c>
      <c r="APS532" s="128">
        <f t="shared" ref="APS532" si="732">SUM(APS533:APS546)</f>
        <v>7229285.3300000001</v>
      </c>
      <c r="APT532" s="128">
        <f t="shared" ref="APT532" si="733">SUM(APT533:APT546)</f>
        <v>7229285.3300000001</v>
      </c>
      <c r="APU532" s="583" t="s">
        <v>1082</v>
      </c>
      <c r="APV532" s="583" t="s">
        <v>1082</v>
      </c>
      <c r="APW532" s="583" t="s">
        <v>1082</v>
      </c>
      <c r="APX532" s="583" t="s">
        <v>1082</v>
      </c>
      <c r="APY532" s="583" t="s">
        <v>1082</v>
      </c>
      <c r="APZ532" s="583" t="s">
        <v>1082</v>
      </c>
      <c r="AQA532" s="128">
        <f t="shared" ref="AQA532" si="734">SUM(AQA533:AQA546)</f>
        <v>8225100.6699999999</v>
      </c>
      <c r="AQB532" s="128">
        <f t="shared" ref="AQB532" si="735">SUM(AQB533:AQB546)</f>
        <v>8558799.8100000005</v>
      </c>
      <c r="AQC532" s="128">
        <f t="shared" ref="AQC532" si="736">SUM(AQC533:AQC546)</f>
        <v>8558799.8100000005</v>
      </c>
      <c r="AQD532" s="128">
        <f t="shared" ref="AQD532" si="737">SUM(AQD533:AQD546)</f>
        <v>3109245.73</v>
      </c>
      <c r="AQE532" s="128">
        <f t="shared" ref="AQE532" si="738">SUM(AQE533:AQE546)</f>
        <v>3251744.88</v>
      </c>
      <c r="AQF532" s="128">
        <f t="shared" ref="AQF532" si="739">SUM(AQF533:AQF546)</f>
        <v>3251744.88</v>
      </c>
      <c r="AQG532" s="128">
        <f>SUM(AQG533:AQG546)</f>
        <v>286</v>
      </c>
      <c r="AQH532" s="128">
        <f t="shared" ref="AQH532" si="740">SUM(AQH533:AQH546)</f>
        <v>286</v>
      </c>
      <c r="AQI532" s="128">
        <f t="shared" ref="AQI532" si="741">SUM(AQI533:AQI546)</f>
        <v>286</v>
      </c>
      <c r="AQJ532" s="128">
        <f t="shared" ref="AQJ532" si="742">SUM(AQJ533:AQJ546)</f>
        <v>16803247</v>
      </c>
      <c r="AQK532" s="128">
        <f t="shared" ref="AQK532" si="743">SUM(AQK533:AQK546)</f>
        <v>17486293</v>
      </c>
      <c r="AQL532" s="128">
        <f t="shared" ref="AQL532" si="744">SUM(AQL533:AQL546)</f>
        <v>17486293</v>
      </c>
      <c r="AQM532" s="128">
        <f t="shared" ref="AQM532" si="745">SUM(AQM533:AQM546)</f>
        <v>13081894.439999999</v>
      </c>
      <c r="AQN532" s="128">
        <f t="shared" ref="AQN532" si="746">SUM(AQN533:AQN546)</f>
        <v>13256749.439999999</v>
      </c>
      <c r="AQO532" s="128">
        <f t="shared" ref="AQO532" si="747">SUM(AQO533:AQO546)</f>
        <v>13256749.439999999</v>
      </c>
      <c r="AQP532" s="583" t="s">
        <v>1082</v>
      </c>
      <c r="AQQ532" s="583" t="s">
        <v>1082</v>
      </c>
      <c r="AQR532" s="583" t="s">
        <v>1082</v>
      </c>
      <c r="AQS532" s="583" t="s">
        <v>1082</v>
      </c>
      <c r="AQT532" s="583" t="s">
        <v>1082</v>
      </c>
      <c r="AQU532" s="583" t="s">
        <v>1082</v>
      </c>
      <c r="AQV532" s="128">
        <f t="shared" ref="AQV532" si="748">SUM(AQV533:AQV546)</f>
        <v>16803301</v>
      </c>
      <c r="AQW532" s="128">
        <f t="shared" ref="AQW532" si="749">SUM(AQW533:AQW546)</f>
        <v>17486300.16</v>
      </c>
      <c r="AQX532" s="128">
        <f t="shared" ref="AQX532" si="750">SUM(AQX533:AQX546)</f>
        <v>17486300.16</v>
      </c>
      <c r="AQY532" s="128">
        <f t="shared" ref="AQY532" si="751">SUM(AQY533:AQY546)</f>
        <v>5076137.47</v>
      </c>
      <c r="AQZ532" s="128">
        <f t="shared" ref="AQZ532" si="752">SUM(AQZ533:AQZ546)</f>
        <v>5318224.5</v>
      </c>
      <c r="ARA532" s="128">
        <f t="shared" ref="ARA532" si="753">SUM(ARA533:ARA546)</f>
        <v>5318224.5</v>
      </c>
      <c r="ARB532" s="128">
        <f>SUM(ARB533:ARB546)</f>
        <v>185</v>
      </c>
      <c r="ARC532" s="128">
        <f t="shared" ref="ARC532" si="754">SUM(ARC533:ARC546)</f>
        <v>185</v>
      </c>
      <c r="ARD532" s="128">
        <f t="shared" ref="ARD532" si="755">SUM(ARD533:ARD546)</f>
        <v>185</v>
      </c>
      <c r="ARE532" s="128">
        <f t="shared" ref="ARE532" si="756">SUM(ARE533:ARE546)</f>
        <v>8738888</v>
      </c>
      <c r="ARF532" s="128">
        <f t="shared" ref="ARF532" si="757">SUM(ARF533:ARF546)</f>
        <v>9093392</v>
      </c>
      <c r="ARG532" s="128">
        <f t="shared" ref="ARG532" si="758">SUM(ARG533:ARG546)</f>
        <v>9093392</v>
      </c>
      <c r="ARH532" s="128">
        <f t="shared" ref="ARH532" si="759">SUM(ARH533:ARH546)</f>
        <v>7590818.79</v>
      </c>
      <c r="ARI532" s="128">
        <f t="shared" ref="ARI532" si="760">SUM(ARI533:ARI546)</f>
        <v>7687826.79</v>
      </c>
      <c r="ARJ532" s="128">
        <f t="shared" ref="ARJ532" si="761">SUM(ARJ533:ARJ546)</f>
        <v>7687826.79</v>
      </c>
      <c r="ARK532" s="583" t="s">
        <v>1082</v>
      </c>
      <c r="ARL532" s="583" t="s">
        <v>1082</v>
      </c>
      <c r="ARM532" s="583" t="s">
        <v>1082</v>
      </c>
      <c r="ARN532" s="583" t="s">
        <v>1082</v>
      </c>
      <c r="ARO532" s="583" t="s">
        <v>1082</v>
      </c>
      <c r="ARP532" s="583" t="s">
        <v>1082</v>
      </c>
      <c r="ARQ532" s="128">
        <f t="shared" ref="ARQ532" si="762">SUM(ARQ533:ARQ546)</f>
        <v>8738899.3699999992</v>
      </c>
      <c r="ARR532" s="128">
        <f t="shared" ref="ARR532" si="763">SUM(ARR533:ARR546)</f>
        <v>9093399.6699999999</v>
      </c>
      <c r="ARS532" s="128">
        <f t="shared" ref="ARS532" si="764">SUM(ARS533:ARS546)</f>
        <v>9093399.6699999999</v>
      </c>
      <c r="ART532" s="128">
        <f t="shared" ref="ART532" si="765">SUM(ART533:ART546)</f>
        <v>3166549.11</v>
      </c>
      <c r="ARU532" s="128">
        <f t="shared" ref="ARU532" si="766">SUM(ARU533:ARU546)</f>
        <v>3299977.23</v>
      </c>
      <c r="ARV532" s="128">
        <f t="shared" ref="ARV532" si="767">SUM(ARV533:ARV546)</f>
        <v>3299977.23</v>
      </c>
      <c r="ARW532" s="128">
        <f>SUM(ARW533:ARW546)</f>
        <v>343</v>
      </c>
      <c r="ARX532" s="128">
        <f t="shared" ref="ARX532" si="768">SUM(ARX533:ARX546)</f>
        <v>343</v>
      </c>
      <c r="ARY532" s="128">
        <f t="shared" ref="ARY532" si="769">SUM(ARY533:ARY546)</f>
        <v>343</v>
      </c>
      <c r="ARZ532" s="128">
        <f t="shared" ref="ARZ532" si="770">SUM(ARZ533:ARZ546)</f>
        <v>16081934</v>
      </c>
      <c r="ASA532" s="128">
        <f t="shared" ref="ASA532" si="771">SUM(ASA533:ASA546)</f>
        <v>16734210</v>
      </c>
      <c r="ASB532" s="128">
        <f t="shared" ref="ASB532" si="772">SUM(ASB533:ASB546)</f>
        <v>16734210</v>
      </c>
      <c r="ASC532" s="128">
        <f t="shared" ref="ASC532" si="773">SUM(ASC533:ASC546)</f>
        <v>13950801.09</v>
      </c>
      <c r="ASD532" s="128">
        <f t="shared" ref="ASD532" si="774">SUM(ASD533:ASD546)</f>
        <v>14128391.09</v>
      </c>
      <c r="ASE532" s="128">
        <f t="shared" ref="ASE532" si="775">SUM(ASE533:ASE546)</f>
        <v>14128391.09</v>
      </c>
      <c r="ASF532" s="583" t="s">
        <v>1082</v>
      </c>
      <c r="ASG532" s="583" t="s">
        <v>1082</v>
      </c>
      <c r="ASH532" s="583" t="s">
        <v>1082</v>
      </c>
      <c r="ASI532" s="583" t="s">
        <v>1082</v>
      </c>
      <c r="ASJ532" s="583" t="s">
        <v>1082</v>
      </c>
      <c r="ASK532" s="583" t="s">
        <v>1082</v>
      </c>
      <c r="ASL532" s="128">
        <f t="shared" ref="ASL532" si="776">SUM(ASL533:ASL546)</f>
        <v>16082000.1</v>
      </c>
      <c r="ASM532" s="128">
        <f t="shared" ref="ASM532" si="777">SUM(ASM533:ASM546)</f>
        <v>16734199.710000001</v>
      </c>
      <c r="ASN532" s="128">
        <f t="shared" ref="ASN532" si="778">SUM(ASN533:ASN546)</f>
        <v>16734199.710000001</v>
      </c>
      <c r="ASO532" s="128">
        <f t="shared" ref="ASO532" si="779">SUM(ASO533:ASO546)</f>
        <v>6235248.9900000002</v>
      </c>
      <c r="ASP532" s="128">
        <f t="shared" ref="ASP532" si="780">SUM(ASP533:ASP546)</f>
        <v>6511829.6900000004</v>
      </c>
      <c r="ASQ532" s="128">
        <f t="shared" ref="ASQ532" si="781">SUM(ASQ533:ASQ546)</f>
        <v>6511829.6900000004</v>
      </c>
      <c r="ASR532" s="128">
        <f>SUM(ASR533:ASR546)</f>
        <v>317</v>
      </c>
      <c r="ASS532" s="128">
        <f t="shared" ref="ASS532" si="782">SUM(ASS533:ASS546)</f>
        <v>317</v>
      </c>
      <c r="AST532" s="128">
        <f t="shared" ref="AST532" si="783">SUM(AST533:AST546)</f>
        <v>317</v>
      </c>
      <c r="ASU532" s="128">
        <f t="shared" ref="ASU532" si="784">SUM(ASU533:ASU546)</f>
        <v>16857459</v>
      </c>
      <c r="ASV532" s="128">
        <f t="shared" ref="ASV532" si="785">SUM(ASV533:ASV546)</f>
        <v>17542151</v>
      </c>
      <c r="ASW532" s="128">
        <f t="shared" ref="ASW532" si="786">SUM(ASW533:ASW546)</f>
        <v>17542151</v>
      </c>
      <c r="ASX532" s="128">
        <f t="shared" ref="ASX532" si="787">SUM(ASX533:ASX546)</f>
        <v>13837976.529999999</v>
      </c>
      <c r="ASY532" s="128">
        <f t="shared" ref="ASY532" si="788">SUM(ASY533:ASY546)</f>
        <v>14019551.529999999</v>
      </c>
      <c r="ASZ532" s="128">
        <f t="shared" ref="ASZ532" si="789">SUM(ASZ533:ASZ546)</f>
        <v>14019551.529999999</v>
      </c>
      <c r="ATA532" s="583" t="s">
        <v>1082</v>
      </c>
      <c r="ATB532" s="583" t="s">
        <v>1082</v>
      </c>
      <c r="ATC532" s="583" t="s">
        <v>1082</v>
      </c>
      <c r="ATD532" s="583" t="s">
        <v>1082</v>
      </c>
      <c r="ATE532" s="583" t="s">
        <v>1082</v>
      </c>
      <c r="ATF532" s="583" t="s">
        <v>1082</v>
      </c>
      <c r="ATG532" s="128">
        <f t="shared" ref="ATG532" si="790">SUM(ATG533:ATG546)</f>
        <v>16857499.370000001</v>
      </c>
      <c r="ATH532" s="128">
        <f t="shared" ref="ATH532" si="791">SUM(ATH533:ATH546)</f>
        <v>17542100.079999998</v>
      </c>
      <c r="ATI532" s="128">
        <f t="shared" ref="ATI532" si="792">SUM(ATI533:ATI546)</f>
        <v>17542100.079999998</v>
      </c>
      <c r="ATJ532" s="128">
        <f t="shared" ref="ATJ532" si="793">SUM(ATJ533:ATJ546)</f>
        <v>5447113.1100000003</v>
      </c>
      <c r="ATK532" s="128">
        <f t="shared" ref="ATK532" si="794">SUM(ATK533:ATK546)</f>
        <v>5687509.1500000004</v>
      </c>
      <c r="ATL532" s="128">
        <f t="shared" ref="ATL532" si="795">SUM(ATL533:ATL546)</f>
        <v>5687509.1500000004</v>
      </c>
      <c r="ATM532" s="128">
        <f>SUM(ATM533:ATM546)</f>
        <v>573</v>
      </c>
      <c r="ATN532" s="128">
        <f t="shared" ref="ATN532" si="796">SUM(ATN533:ATN546)</f>
        <v>573</v>
      </c>
      <c r="ATO532" s="128">
        <f t="shared" ref="ATO532" si="797">SUM(ATO533:ATO546)</f>
        <v>573</v>
      </c>
      <c r="ATP532" s="128">
        <f t="shared" ref="ATP532" si="798">SUM(ATP533:ATP546)</f>
        <v>28336058</v>
      </c>
      <c r="ATQ532" s="128">
        <f t="shared" ref="ATQ532" si="799">SUM(ATQ533:ATQ546)</f>
        <v>29486005</v>
      </c>
      <c r="ATR532" s="128">
        <f t="shared" ref="ATR532" si="800">SUM(ATR533:ATR546)</f>
        <v>29486005</v>
      </c>
      <c r="ATS532" s="128">
        <f t="shared" ref="ATS532" si="801">SUM(ATS533:ATS546)</f>
        <v>23924851.93</v>
      </c>
      <c r="ATT532" s="128">
        <f t="shared" ref="ATT532" si="802">SUM(ATT533:ATT546)</f>
        <v>24232967.93</v>
      </c>
      <c r="ATU532" s="128">
        <f t="shared" ref="ATU532" si="803">SUM(ATU533:ATU546)</f>
        <v>24232967.93</v>
      </c>
      <c r="ATV532" s="583" t="s">
        <v>1082</v>
      </c>
      <c r="ATW532" s="583" t="s">
        <v>1082</v>
      </c>
      <c r="ATX532" s="583" t="s">
        <v>1082</v>
      </c>
      <c r="ATY532" s="583" t="s">
        <v>1082</v>
      </c>
      <c r="ATZ532" s="583" t="s">
        <v>1082</v>
      </c>
      <c r="AUA532" s="583" t="s">
        <v>1082</v>
      </c>
      <c r="AUB532" s="128">
        <f t="shared" ref="AUB532" si="804">SUM(AUB533:AUB546)</f>
        <v>28336100.710000001</v>
      </c>
      <c r="AUC532" s="128">
        <f t="shared" ref="AUC532" si="805">SUM(AUC533:AUC546)</f>
        <v>29485999.059999999</v>
      </c>
      <c r="AUD532" s="128">
        <f t="shared" ref="AUD532" si="806">SUM(AUD533:AUD546)</f>
        <v>29485999.059999999</v>
      </c>
      <c r="AUE532" s="128">
        <f t="shared" ref="AUE532" si="807">SUM(AUE533:AUE546)</f>
        <v>10267821.18</v>
      </c>
      <c r="AUF532" s="128">
        <f t="shared" ref="AUF532" si="808">SUM(AUF533:AUF546)</f>
        <v>10710734.789999999</v>
      </c>
      <c r="AUG532" s="128">
        <f t="shared" ref="AUG532" si="809">SUM(AUG533:AUG546)</f>
        <v>10710734.789999999</v>
      </c>
      <c r="AUH532" s="128">
        <f>SUM(AUH533:AUH546)</f>
        <v>360</v>
      </c>
      <c r="AUI532" s="128">
        <f t="shared" ref="AUI532" si="810">SUM(AUI533:AUI546)</f>
        <v>360</v>
      </c>
      <c r="AUJ532" s="128">
        <f t="shared" ref="AUJ532" si="811">SUM(AUJ533:AUJ546)</f>
        <v>360</v>
      </c>
      <c r="AUK532" s="128">
        <f t="shared" ref="AUK532" si="812">SUM(AUK533:AUK546)</f>
        <v>18906919</v>
      </c>
      <c r="AUL532" s="128">
        <f t="shared" ref="AUL532" si="813">SUM(AUL533:AUL546)</f>
        <v>19674734</v>
      </c>
      <c r="AUM532" s="128">
        <f t="shared" ref="AUM532" si="814">SUM(AUM533:AUM546)</f>
        <v>19674734</v>
      </c>
      <c r="AUN532" s="128">
        <f t="shared" ref="AUN532" si="815">SUM(AUN533:AUN546)</f>
        <v>15578969.58</v>
      </c>
      <c r="AUO532" s="128">
        <f t="shared" ref="AUO532" si="816">SUM(AUO533:AUO546)</f>
        <v>15782662.58</v>
      </c>
      <c r="AUP532" s="128">
        <f t="shared" ref="AUP532" si="817">SUM(AUP533:AUP546)</f>
        <v>15782662.58</v>
      </c>
      <c r="AUQ532" s="583" t="s">
        <v>1082</v>
      </c>
      <c r="AUR532" s="583" t="s">
        <v>1082</v>
      </c>
      <c r="AUS532" s="583" t="s">
        <v>1082</v>
      </c>
      <c r="AUT532" s="583" t="s">
        <v>1082</v>
      </c>
      <c r="AUU532" s="583" t="s">
        <v>1082</v>
      </c>
      <c r="AUV532" s="583" t="s">
        <v>1082</v>
      </c>
      <c r="AUW532" s="128">
        <f t="shared" ref="AUW532" si="818">SUM(AUW533:AUW546)</f>
        <v>18906498.800000001</v>
      </c>
      <c r="AUX532" s="128">
        <f t="shared" ref="AUX532" si="819">SUM(AUX533:AUX546)</f>
        <v>19674599.620000001</v>
      </c>
      <c r="AUY532" s="128">
        <f t="shared" ref="AUY532" si="820">SUM(AUY533:AUY546)</f>
        <v>19674599.620000001</v>
      </c>
      <c r="AUZ532" s="128">
        <f t="shared" ref="AUZ532" si="821">SUM(AUZ533:AUZ546)</f>
        <v>7158220.7800000003</v>
      </c>
      <c r="AVA532" s="128">
        <f t="shared" ref="AVA532" si="822">SUM(AVA533:AVA546)</f>
        <v>7482081.8399999999</v>
      </c>
      <c r="AVB532" s="128">
        <f t="shared" ref="AVB532" si="823">SUM(AVB533:AVB546)</f>
        <v>7482081.8399999999</v>
      </c>
      <c r="AVC532" s="128">
        <f>SUM(AVC533:AVC546)</f>
        <v>12089</v>
      </c>
      <c r="AVD532" s="128">
        <f t="shared" ref="AVD532" si="824">SUM(AVD533:AVD546)</f>
        <v>12089</v>
      </c>
      <c r="AVE532" s="128">
        <f t="shared" ref="AVE532" si="825">SUM(AVE533:AVE546)</f>
        <v>12089</v>
      </c>
      <c r="AVF532" s="128">
        <f t="shared" ref="AVF532" si="826">SUM(AVF533:AVF546)</f>
        <v>642180608</v>
      </c>
      <c r="AVG532" s="128">
        <f t="shared" ref="AVG532" si="827">SUM(AVG533:AVG546)</f>
        <v>668260742</v>
      </c>
      <c r="AVH532" s="128">
        <f t="shared" ref="AVH532" si="828">SUM(AVH533:AVH546)</f>
        <v>668260742</v>
      </c>
      <c r="AVI532" s="128">
        <f t="shared" ref="AVI532" si="829">SUM(AVI533:AVI546)</f>
        <v>523305935.97000003</v>
      </c>
      <c r="AVJ532" s="128">
        <f t="shared" ref="AVJ532" si="830">SUM(AVJ533:AVJ546)</f>
        <v>530148903.97000003</v>
      </c>
      <c r="AVK532" s="128">
        <f t="shared" ref="AVK532" si="831">SUM(AVK533:AVK546)</f>
        <v>530148903.97000003</v>
      </c>
      <c r="AVL532" s="583" t="s">
        <v>1082</v>
      </c>
      <c r="AVM532" s="583" t="s">
        <v>1082</v>
      </c>
      <c r="AVN532" s="583" t="s">
        <v>1082</v>
      </c>
      <c r="AVO532" s="583" t="s">
        <v>1082</v>
      </c>
      <c r="AVP532" s="583" t="s">
        <v>1082</v>
      </c>
      <c r="AVQ532" s="583" t="s">
        <v>1082</v>
      </c>
      <c r="AVR532" s="128">
        <f t="shared" ref="AVR532" si="832">SUM(AVR533:AVR546)</f>
        <v>642180701.75</v>
      </c>
      <c r="AVS532" s="128">
        <f t="shared" ref="AVS532" si="833">SUM(AVS533:AVS546)</f>
        <v>668260797.07000005</v>
      </c>
      <c r="AVT532" s="128">
        <f t="shared" ref="AVT532" si="834">SUM(AVT533:AVT546)</f>
        <v>668260797.07000005</v>
      </c>
      <c r="AVU532" s="128">
        <f t="shared" ref="AVU532" si="835">SUM(AVU533:AVU546)</f>
        <v>240938020.71000001</v>
      </c>
      <c r="AVV532" s="128">
        <f t="shared" ref="AVV532" si="836">SUM(AVV533:AVV546)</f>
        <v>251965950.18000001</v>
      </c>
      <c r="AVW532" s="128">
        <f t="shared" ref="AVW532" si="837">SUM(AVW533:AVW546)</f>
        <v>251965950.18000001</v>
      </c>
    </row>
    <row r="533" spans="1:1271" ht="36">
      <c r="A533" s="544" t="s">
        <v>413</v>
      </c>
      <c r="B533" s="544" t="s">
        <v>420</v>
      </c>
      <c r="C533" s="5"/>
      <c r="D533" s="571"/>
      <c r="E533" s="286"/>
      <c r="F533" s="109">
        <f>F14</f>
        <v>52634</v>
      </c>
      <c r="G533" s="109">
        <f t="shared" ref="G533:H533" si="838">G14</f>
        <v>54774</v>
      </c>
      <c r="H533" s="109">
        <f t="shared" si="838"/>
        <v>54774</v>
      </c>
      <c r="I533" s="96">
        <f>F149</f>
        <v>46542.51</v>
      </c>
      <c r="J533" s="96">
        <f t="shared" ref="J533:K533" si="839">G149</f>
        <v>47168.51</v>
      </c>
      <c r="K533" s="96">
        <f t="shared" si="839"/>
        <v>47168.51</v>
      </c>
      <c r="L533" s="101"/>
      <c r="M533" s="101"/>
      <c r="N533" s="101"/>
      <c r="O533" s="96">
        <f>$F533*L533</f>
        <v>0</v>
      </c>
      <c r="P533" s="96">
        <f>$G533*M533</f>
        <v>0</v>
      </c>
      <c r="Q533" s="96">
        <f>$H533*N533</f>
        <v>0</v>
      </c>
      <c r="R533" s="96">
        <f>$I533*L533</f>
        <v>0</v>
      </c>
      <c r="S533" s="96">
        <f>$J533*M533</f>
        <v>0</v>
      </c>
      <c r="T533" s="96">
        <f>$K533*N533</f>
        <v>0</v>
      </c>
      <c r="U533" s="96">
        <f>$F533*U$561</f>
        <v>0</v>
      </c>
      <c r="V533" s="96">
        <f>$G533*V$561</f>
        <v>0</v>
      </c>
      <c r="W533" s="96">
        <f>$H533*W$561</f>
        <v>0</v>
      </c>
      <c r="X533" s="96">
        <f>$I533*X$561</f>
        <v>0</v>
      </c>
      <c r="Y533" s="96">
        <f>$J533*Y$561</f>
        <v>0</v>
      </c>
      <c r="Z533" s="96">
        <f>$K533*Z$561</f>
        <v>0</v>
      </c>
      <c r="AA533" s="96">
        <f>L533*U533</f>
        <v>0</v>
      </c>
      <c r="AB533" s="96">
        <f t="shared" ref="AB533:AC546" si="840">M533*V533</f>
        <v>0</v>
      </c>
      <c r="AC533" s="96">
        <f t="shared" si="840"/>
        <v>0</v>
      </c>
      <c r="AD533" s="96">
        <f>L533*X533</f>
        <v>0</v>
      </c>
      <c r="AE533" s="96">
        <f t="shared" ref="AE533:AF546" si="841">M533*Y533</f>
        <v>0</v>
      </c>
      <c r="AF533" s="96">
        <f t="shared" si="841"/>
        <v>0</v>
      </c>
      <c r="AG533" s="101">
        <v>39</v>
      </c>
      <c r="AH533" s="101">
        <v>39</v>
      </c>
      <c r="AI533" s="101">
        <v>39</v>
      </c>
      <c r="AJ533" s="96">
        <f>$F533*AG533</f>
        <v>2052726</v>
      </c>
      <c r="AK533" s="96">
        <f>$G533*AH533</f>
        <v>2136186</v>
      </c>
      <c r="AL533" s="96">
        <f>$H533*AI533</f>
        <v>2136186</v>
      </c>
      <c r="AM533" s="96">
        <f>$I533*AG533</f>
        <v>1815157.89</v>
      </c>
      <c r="AN533" s="96">
        <f>$J533*AH533</f>
        <v>1839571.89</v>
      </c>
      <c r="AO533" s="96">
        <f>$K533*AI533</f>
        <v>1839571.89</v>
      </c>
      <c r="AP533" s="96">
        <f>$F533*AP$561</f>
        <v>52633.9</v>
      </c>
      <c r="AQ533" s="96">
        <f>$G533*AQ$561</f>
        <v>54774.03</v>
      </c>
      <c r="AR533" s="96">
        <f>$H533*AR$561</f>
        <v>54774.03</v>
      </c>
      <c r="AS533" s="96">
        <f>$I533*AS$561</f>
        <v>25568.04</v>
      </c>
      <c r="AT533" s="96">
        <f>$J533*AT$561</f>
        <v>26739.37</v>
      </c>
      <c r="AU533" s="96">
        <f>$K533*AU$561</f>
        <v>26739.37</v>
      </c>
      <c r="AV533" s="96">
        <f>AG533*AP533</f>
        <v>2052722.1</v>
      </c>
      <c r="AW533" s="96">
        <f t="shared" ref="AW533:AW546" si="842">AH533*AQ533</f>
        <v>2136187.17</v>
      </c>
      <c r="AX533" s="96">
        <f t="shared" ref="AX533:AX546" si="843">AI533*AR533</f>
        <v>2136187.17</v>
      </c>
      <c r="AY533" s="96">
        <f>AG533*AS533</f>
        <v>997153.56</v>
      </c>
      <c r="AZ533" s="96">
        <f t="shared" ref="AZ533:AZ546" si="844">AH533*AT533</f>
        <v>1042835.43</v>
      </c>
      <c r="BA533" s="96">
        <f t="shared" ref="BA533:BA546" si="845">AI533*AU533</f>
        <v>1042835.43</v>
      </c>
      <c r="BB533" s="101">
        <v>165</v>
      </c>
      <c r="BC533" s="101">
        <v>165</v>
      </c>
      <c r="BD533" s="101">
        <v>165</v>
      </c>
      <c r="BE533" s="96">
        <f>$F533*BB533</f>
        <v>8684610</v>
      </c>
      <c r="BF533" s="96">
        <f>$G533*BC533</f>
        <v>9037710</v>
      </c>
      <c r="BG533" s="96">
        <f>$H533*BD533</f>
        <v>9037710</v>
      </c>
      <c r="BH533" s="96">
        <f>$I533*BB533</f>
        <v>7679514.1500000004</v>
      </c>
      <c r="BI533" s="96">
        <f>$J533*BC533</f>
        <v>7782804.1500000004</v>
      </c>
      <c r="BJ533" s="96">
        <f>$K533*BD533</f>
        <v>7782804.1500000004</v>
      </c>
      <c r="BK533" s="96">
        <f>$F533*BK$561</f>
        <v>52633.88</v>
      </c>
      <c r="BL533" s="96">
        <f>$G533*BL$561</f>
        <v>54773.79</v>
      </c>
      <c r="BM533" s="96">
        <f>$H533*BM$561</f>
        <v>54773.79</v>
      </c>
      <c r="BN533" s="96">
        <f>$I533*BN$561</f>
        <v>22278.27</v>
      </c>
      <c r="BO533" s="96">
        <f>$J533*BO$561</f>
        <v>23395.38</v>
      </c>
      <c r="BP533" s="96">
        <f>$K533*BP$561</f>
        <v>23395.38</v>
      </c>
      <c r="BQ533" s="96">
        <f>BB533*BK533</f>
        <v>8684590.1999999993</v>
      </c>
      <c r="BR533" s="96">
        <f t="shared" ref="BR533:BR546" si="846">BC533*BL533</f>
        <v>9037675.3499999996</v>
      </c>
      <c r="BS533" s="96">
        <f t="shared" ref="BS533:BS546" si="847">BD533*BM533</f>
        <v>9037675.3499999996</v>
      </c>
      <c r="BT533" s="96">
        <f>BB533*BN533</f>
        <v>3675914.55</v>
      </c>
      <c r="BU533" s="96">
        <f t="shared" ref="BU533:BU546" si="848">BC533*BO533</f>
        <v>3860237.7</v>
      </c>
      <c r="BV533" s="96">
        <f t="shared" ref="BV533:BV546" si="849">BD533*BP533</f>
        <v>3860237.7</v>
      </c>
      <c r="BW533" s="101"/>
      <c r="BX533" s="101"/>
      <c r="BY533" s="101"/>
      <c r="BZ533" s="96">
        <f>$F533*BW533</f>
        <v>0</v>
      </c>
      <c r="CA533" s="96">
        <f>$G533*BX533</f>
        <v>0</v>
      </c>
      <c r="CB533" s="96">
        <f>$H533*BY533</f>
        <v>0</v>
      </c>
      <c r="CC533" s="96">
        <f>$I533*BW533</f>
        <v>0</v>
      </c>
      <c r="CD533" s="96">
        <f>$J533*BX533</f>
        <v>0</v>
      </c>
      <c r="CE533" s="96">
        <f>$K533*BY533</f>
        <v>0</v>
      </c>
      <c r="CF533" s="96">
        <f>$F533*CF$561</f>
        <v>0</v>
      </c>
      <c r="CG533" s="96">
        <f>$G533*CG$561</f>
        <v>0</v>
      </c>
      <c r="CH533" s="96">
        <f>$H533*CH$561</f>
        <v>0</v>
      </c>
      <c r="CI533" s="96">
        <f>$I533*CI$561</f>
        <v>0</v>
      </c>
      <c r="CJ533" s="96">
        <f>$J533*CJ$561</f>
        <v>0</v>
      </c>
      <c r="CK533" s="96">
        <f>$K533*CK$561</f>
        <v>0</v>
      </c>
      <c r="CL533" s="96">
        <f>BW533*CF533</f>
        <v>0</v>
      </c>
      <c r="CM533" s="96">
        <f t="shared" ref="CM533:CM546" si="850">BX533*CG533</f>
        <v>0</v>
      </c>
      <c r="CN533" s="96">
        <f t="shared" ref="CN533:CN546" si="851">BY533*CH533</f>
        <v>0</v>
      </c>
      <c r="CO533" s="96">
        <f>BW533*CI533</f>
        <v>0</v>
      </c>
      <c r="CP533" s="96">
        <f t="shared" ref="CP533:CP546" si="852">BX533*CJ533</f>
        <v>0</v>
      </c>
      <c r="CQ533" s="96">
        <f t="shared" ref="CQ533:CQ546" si="853">BY533*CK533</f>
        <v>0</v>
      </c>
      <c r="CR533" s="101"/>
      <c r="CS533" s="101"/>
      <c r="CT533" s="101"/>
      <c r="CU533" s="96">
        <f>$F533*CR533</f>
        <v>0</v>
      </c>
      <c r="CV533" s="96">
        <f>$G533*CS533</f>
        <v>0</v>
      </c>
      <c r="CW533" s="96">
        <f>$H533*CT533</f>
        <v>0</v>
      </c>
      <c r="CX533" s="96">
        <f>$I533*CR533</f>
        <v>0</v>
      </c>
      <c r="CY533" s="96">
        <f>$J533*CS533</f>
        <v>0</v>
      </c>
      <c r="CZ533" s="96">
        <f>$K533*CT533</f>
        <v>0</v>
      </c>
      <c r="DA533" s="96">
        <f>$F533*DA$561</f>
        <v>52634.3</v>
      </c>
      <c r="DB533" s="96">
        <f>$G533*DB$561</f>
        <v>54774.15</v>
      </c>
      <c r="DC533" s="96">
        <f>$H533*DC$561</f>
        <v>54774.15</v>
      </c>
      <c r="DD533" s="96">
        <f>$I533*DD$561</f>
        <v>25210.42</v>
      </c>
      <c r="DE533" s="96">
        <f>$J533*DE$561</f>
        <v>26537.200000000001</v>
      </c>
      <c r="DF533" s="96">
        <f>$K533*DF$561</f>
        <v>26537.200000000001</v>
      </c>
      <c r="DG533" s="96">
        <f>CR533*DA533</f>
        <v>0</v>
      </c>
      <c r="DH533" s="96">
        <f t="shared" ref="DH533:DH546" si="854">CS533*DB533</f>
        <v>0</v>
      </c>
      <c r="DI533" s="96">
        <f t="shared" ref="DI533:DI546" si="855">CT533*DC533</f>
        <v>0</v>
      </c>
      <c r="DJ533" s="96">
        <f>CR533*DD533</f>
        <v>0</v>
      </c>
      <c r="DK533" s="96">
        <f t="shared" ref="DK533:DK546" si="856">CS533*DE533</f>
        <v>0</v>
      </c>
      <c r="DL533" s="96">
        <f t="shared" ref="DL533:DL546" si="857">CT533*DF533</f>
        <v>0</v>
      </c>
      <c r="DM533" s="101"/>
      <c r="DN533" s="101"/>
      <c r="DO533" s="101"/>
      <c r="DP533" s="96">
        <f>$F533*DM533</f>
        <v>0</v>
      </c>
      <c r="DQ533" s="96">
        <f>$G533*DN533</f>
        <v>0</v>
      </c>
      <c r="DR533" s="96">
        <f>$H533*DO533</f>
        <v>0</v>
      </c>
      <c r="DS533" s="96">
        <f>$I533*DM533</f>
        <v>0</v>
      </c>
      <c r="DT533" s="96">
        <f>$J533*DN533</f>
        <v>0</v>
      </c>
      <c r="DU533" s="96">
        <f>$K533*DO533</f>
        <v>0</v>
      </c>
      <c r="DV533" s="96">
        <f>$F533*DV$561</f>
        <v>52634.04</v>
      </c>
      <c r="DW533" s="96">
        <f>$G533*DW$561</f>
        <v>54773.78</v>
      </c>
      <c r="DX533" s="96">
        <f>$H533*DX$561</f>
        <v>54773.78</v>
      </c>
      <c r="DY533" s="96">
        <f>$I533*DY$561</f>
        <v>26069.06</v>
      </c>
      <c r="DZ533" s="96">
        <f>$J533*DZ$561</f>
        <v>27368.85</v>
      </c>
      <c r="EA533" s="96">
        <f>$K533*EA$561</f>
        <v>27368.85</v>
      </c>
      <c r="EB533" s="96">
        <f>DM533*DV533</f>
        <v>0</v>
      </c>
      <c r="EC533" s="96">
        <f t="shared" ref="EC533:EC546" si="858">DN533*DW533</f>
        <v>0</v>
      </c>
      <c r="ED533" s="96">
        <f t="shared" ref="ED533:ED546" si="859">DO533*DX533</f>
        <v>0</v>
      </c>
      <c r="EE533" s="96">
        <f>DM533*DY533</f>
        <v>0</v>
      </c>
      <c r="EF533" s="96">
        <f t="shared" ref="EF533:EF546" si="860">DN533*DZ533</f>
        <v>0</v>
      </c>
      <c r="EG533" s="96">
        <f t="shared" ref="EG533:EG546" si="861">DO533*EA533</f>
        <v>0</v>
      </c>
      <c r="EH533" s="101"/>
      <c r="EI533" s="101"/>
      <c r="EJ533" s="101"/>
      <c r="EK533" s="96">
        <f>$F533*EH533</f>
        <v>0</v>
      </c>
      <c r="EL533" s="96">
        <f>$G533*EI533</f>
        <v>0</v>
      </c>
      <c r="EM533" s="96">
        <f>$H533*EJ533</f>
        <v>0</v>
      </c>
      <c r="EN533" s="96">
        <f>$I533*EH533</f>
        <v>0</v>
      </c>
      <c r="EO533" s="96">
        <f>$J533*EI533</f>
        <v>0</v>
      </c>
      <c r="EP533" s="96">
        <f>$K533*EJ533</f>
        <v>0</v>
      </c>
      <c r="EQ533" s="96">
        <f>$F533*EQ$561</f>
        <v>52634.23</v>
      </c>
      <c r="ER533" s="96">
        <f>$G533*ER$561</f>
        <v>54773.95</v>
      </c>
      <c r="ES533" s="96">
        <f>$H533*ES$561</f>
        <v>54773.95</v>
      </c>
      <c r="ET533" s="96">
        <f>$I533*ET$561</f>
        <v>25300.02</v>
      </c>
      <c r="EU533" s="96">
        <f>$J533*EU$561</f>
        <v>26386.92</v>
      </c>
      <c r="EV533" s="96">
        <f>$K533*EV$561</f>
        <v>26386.92</v>
      </c>
      <c r="EW533" s="96">
        <f>EH533*EQ533</f>
        <v>0</v>
      </c>
      <c r="EX533" s="96">
        <f t="shared" ref="EX533:EX546" si="862">EI533*ER533</f>
        <v>0</v>
      </c>
      <c r="EY533" s="96">
        <f t="shared" ref="EY533:EY546" si="863">EJ533*ES533</f>
        <v>0</v>
      </c>
      <c r="EZ533" s="96">
        <f>EH533*ET533</f>
        <v>0</v>
      </c>
      <c r="FA533" s="96">
        <f t="shared" ref="FA533:FA546" si="864">EI533*EU533</f>
        <v>0</v>
      </c>
      <c r="FB533" s="96">
        <f t="shared" ref="FB533:FB546" si="865">EJ533*EV533</f>
        <v>0</v>
      </c>
      <c r="FC533" s="101">
        <v>27</v>
      </c>
      <c r="FD533" s="101">
        <v>27</v>
      </c>
      <c r="FE533" s="101">
        <v>27</v>
      </c>
      <c r="FF533" s="96">
        <f>$F533*FC533</f>
        <v>1421118</v>
      </c>
      <c r="FG533" s="96">
        <f>$G533*FD533</f>
        <v>1478898</v>
      </c>
      <c r="FH533" s="96">
        <f>$H533*FE533</f>
        <v>1478898</v>
      </c>
      <c r="FI533" s="96">
        <f>$I533*FC533</f>
        <v>1256647.77</v>
      </c>
      <c r="FJ533" s="96">
        <f>$J533*FD533</f>
        <v>1273549.77</v>
      </c>
      <c r="FK533" s="96">
        <f>$K533*FE533</f>
        <v>1273549.77</v>
      </c>
      <c r="FL533" s="96">
        <f>$F533*FL$561</f>
        <v>52634.080000000002</v>
      </c>
      <c r="FM533" s="96">
        <f>$G533*FM$561</f>
        <v>54773.78</v>
      </c>
      <c r="FN533" s="96">
        <f>$H533*FN$561</f>
        <v>54773.78</v>
      </c>
      <c r="FO533" s="96">
        <f>$I533*FO$561</f>
        <v>20328.86</v>
      </c>
      <c r="FP533" s="96">
        <f>$J533*FP$561</f>
        <v>21300.12</v>
      </c>
      <c r="FQ533" s="96">
        <f>$K533*FQ$561</f>
        <v>21300.12</v>
      </c>
      <c r="FR533" s="96">
        <f>FC533*FL533</f>
        <v>1421120.16</v>
      </c>
      <c r="FS533" s="96">
        <f t="shared" ref="FS533:FS546" si="866">FD533*FM533</f>
        <v>1478892.06</v>
      </c>
      <c r="FT533" s="96">
        <f t="shared" ref="FT533:FT546" si="867">FE533*FN533</f>
        <v>1478892.06</v>
      </c>
      <c r="FU533" s="96">
        <f>FC533*FO533</f>
        <v>548879.22</v>
      </c>
      <c r="FV533" s="96">
        <f t="shared" ref="FV533:FV546" si="868">FD533*FP533</f>
        <v>575103.24</v>
      </c>
      <c r="FW533" s="96">
        <f t="shared" ref="FW533:FW546" si="869">FE533*FQ533</f>
        <v>575103.24</v>
      </c>
      <c r="FX533" s="101">
        <v>16</v>
      </c>
      <c r="FY533" s="101">
        <v>16</v>
      </c>
      <c r="FZ533" s="101">
        <v>16</v>
      </c>
      <c r="GA533" s="96">
        <f>$F533*FX533</f>
        <v>842144</v>
      </c>
      <c r="GB533" s="96">
        <f>$G533*FY533</f>
        <v>876384</v>
      </c>
      <c r="GC533" s="96">
        <f>$H533*FZ533</f>
        <v>876384</v>
      </c>
      <c r="GD533" s="96">
        <f>$I533*FX533</f>
        <v>744680.16</v>
      </c>
      <c r="GE533" s="96">
        <f>$J533*FY533</f>
        <v>754696.16</v>
      </c>
      <c r="GF533" s="96">
        <f>$K533*FZ533</f>
        <v>754696.16</v>
      </c>
      <c r="GG533" s="96">
        <f>$F533*GG$561</f>
        <v>52633.82</v>
      </c>
      <c r="GH533" s="96">
        <f>$G533*GH$561</f>
        <v>54774.31</v>
      </c>
      <c r="GI533" s="96">
        <f>$H533*GI$561</f>
        <v>54774.31</v>
      </c>
      <c r="GJ533" s="96">
        <f>$I533*GJ$561</f>
        <v>19417.45</v>
      </c>
      <c r="GK533" s="96">
        <f>$J533*GK$561</f>
        <v>20275.759999999998</v>
      </c>
      <c r="GL533" s="96">
        <f>$K533*GL$561</f>
        <v>20275.759999999998</v>
      </c>
      <c r="GM533" s="96">
        <f>FX533*GG533</f>
        <v>842141.12</v>
      </c>
      <c r="GN533" s="96">
        <f t="shared" ref="GN533:GN546" si="870">FY533*GH533</f>
        <v>876388.96</v>
      </c>
      <c r="GO533" s="96">
        <f t="shared" ref="GO533:GO546" si="871">FZ533*GI533</f>
        <v>876388.96</v>
      </c>
      <c r="GP533" s="96">
        <f>FX533*GJ533</f>
        <v>310679.2</v>
      </c>
      <c r="GQ533" s="96">
        <f t="shared" ref="GQ533:GQ546" si="872">FY533*GK533</f>
        <v>324412.15999999997</v>
      </c>
      <c r="GR533" s="96">
        <f t="shared" ref="GR533:GR546" si="873">FZ533*GL533</f>
        <v>324412.15999999997</v>
      </c>
      <c r="GS533" s="101"/>
      <c r="GT533" s="101"/>
      <c r="GU533" s="101"/>
      <c r="GV533" s="96">
        <f>$F533*GS533</f>
        <v>0</v>
      </c>
      <c r="GW533" s="96">
        <f>$G533*GT533</f>
        <v>0</v>
      </c>
      <c r="GX533" s="96">
        <f>$H533*GU533</f>
        <v>0</v>
      </c>
      <c r="GY533" s="96">
        <f>$I533*GS533</f>
        <v>0</v>
      </c>
      <c r="GZ533" s="96">
        <f>$J533*GT533</f>
        <v>0</v>
      </c>
      <c r="HA533" s="96">
        <f>$K533*GU533</f>
        <v>0</v>
      </c>
      <c r="HB533" s="96">
        <f>$F533*HB$561</f>
        <v>52634.36</v>
      </c>
      <c r="HC533" s="96">
        <f>$G533*HC$561</f>
        <v>54773.760000000002</v>
      </c>
      <c r="HD533" s="96">
        <f>$H533*HD$561</f>
        <v>54773.760000000002</v>
      </c>
      <c r="HE533" s="96">
        <f>$I533*HE$561</f>
        <v>39203.79</v>
      </c>
      <c r="HF533" s="96">
        <f>$J533*HF$561</f>
        <v>41217.21</v>
      </c>
      <c r="HG533" s="96">
        <f>$K533*HG$561</f>
        <v>41217.21</v>
      </c>
      <c r="HH533" s="96">
        <f>GS533*HB533</f>
        <v>0</v>
      </c>
      <c r="HI533" s="96">
        <f t="shared" ref="HI533:HI546" si="874">GT533*HC533</f>
        <v>0</v>
      </c>
      <c r="HJ533" s="96">
        <f t="shared" ref="HJ533:HJ546" si="875">GU533*HD533</f>
        <v>0</v>
      </c>
      <c r="HK533" s="96">
        <f>GS533*HE533</f>
        <v>0</v>
      </c>
      <c r="HL533" s="96">
        <f t="shared" ref="HL533:HL546" si="876">GT533*HF533</f>
        <v>0</v>
      </c>
      <c r="HM533" s="96">
        <f t="shared" ref="HM533:HM546" si="877">GU533*HG533</f>
        <v>0</v>
      </c>
      <c r="HN533" s="101">
        <v>28</v>
      </c>
      <c r="HO533" s="101">
        <v>28</v>
      </c>
      <c r="HP533" s="101">
        <v>28</v>
      </c>
      <c r="HQ533" s="96">
        <f>$F533*HN533</f>
        <v>1473752</v>
      </c>
      <c r="HR533" s="96">
        <f>$G533*HO533</f>
        <v>1533672</v>
      </c>
      <c r="HS533" s="96">
        <f>$H533*HP533</f>
        <v>1533672</v>
      </c>
      <c r="HT533" s="96">
        <f>$I533*HN533</f>
        <v>1303190.28</v>
      </c>
      <c r="HU533" s="96">
        <f>$J533*HO533</f>
        <v>1320718.28</v>
      </c>
      <c r="HV533" s="96">
        <f>$K533*HP533</f>
        <v>1320718.28</v>
      </c>
      <c r="HW533" s="96">
        <f>$F533*HW$561</f>
        <v>52634.52</v>
      </c>
      <c r="HX533" s="96">
        <f>$G533*HX$561</f>
        <v>54773.91</v>
      </c>
      <c r="HY533" s="96">
        <f>$H533*HY$561</f>
        <v>54773.91</v>
      </c>
      <c r="HZ533" s="96">
        <f>$I533*HZ$561</f>
        <v>29476.18</v>
      </c>
      <c r="IA533" s="96">
        <f>$J533*IA$561</f>
        <v>30814.16</v>
      </c>
      <c r="IB533" s="96">
        <f>$K533*IB$561</f>
        <v>30814.16</v>
      </c>
      <c r="IC533" s="96">
        <f>HN533*HW533</f>
        <v>1473766.56</v>
      </c>
      <c r="ID533" s="96">
        <f t="shared" ref="ID533:ID546" si="878">HO533*HX533</f>
        <v>1533669.48</v>
      </c>
      <c r="IE533" s="96">
        <f t="shared" ref="IE533:IE546" si="879">HP533*HY533</f>
        <v>1533669.48</v>
      </c>
      <c r="IF533" s="96">
        <f>HN533*HZ533</f>
        <v>825333.04</v>
      </c>
      <c r="IG533" s="96">
        <f t="shared" ref="IG533:IG546" si="880">HO533*IA533</f>
        <v>862796.48</v>
      </c>
      <c r="IH533" s="96">
        <f t="shared" ref="IH533:IH546" si="881">HP533*IB533</f>
        <v>862796.48</v>
      </c>
      <c r="II533" s="101"/>
      <c r="IJ533" s="101"/>
      <c r="IK533" s="101"/>
      <c r="IL533" s="96">
        <f>$F533*II533</f>
        <v>0</v>
      </c>
      <c r="IM533" s="96">
        <f>$G533*IJ533</f>
        <v>0</v>
      </c>
      <c r="IN533" s="96">
        <f>$H533*IK533</f>
        <v>0</v>
      </c>
      <c r="IO533" s="96">
        <f>$I533*II533</f>
        <v>0</v>
      </c>
      <c r="IP533" s="96">
        <f>$J533*IJ533</f>
        <v>0</v>
      </c>
      <c r="IQ533" s="96">
        <f>$K533*IK533</f>
        <v>0</v>
      </c>
      <c r="IR533" s="96">
        <f>$F533*IR$561</f>
        <v>52634.23</v>
      </c>
      <c r="IS533" s="96">
        <f>$G533*IS$561</f>
        <v>54773.98</v>
      </c>
      <c r="IT533" s="96">
        <f>$H533*IT$561</f>
        <v>54773.98</v>
      </c>
      <c r="IU533" s="96">
        <f>$I533*IU$561</f>
        <v>21446.7</v>
      </c>
      <c r="IV533" s="96">
        <f>$J533*IV$561</f>
        <v>22412.3</v>
      </c>
      <c r="IW533" s="96">
        <f>$K533*IW$561</f>
        <v>22412.3</v>
      </c>
      <c r="IX533" s="96">
        <f>II533*IR533</f>
        <v>0</v>
      </c>
      <c r="IY533" s="96">
        <f t="shared" ref="IY533:IY546" si="882">IJ533*IS533</f>
        <v>0</v>
      </c>
      <c r="IZ533" s="96">
        <f t="shared" ref="IZ533:IZ546" si="883">IK533*IT533</f>
        <v>0</v>
      </c>
      <c r="JA533" s="96">
        <f>II533*IU533</f>
        <v>0</v>
      </c>
      <c r="JB533" s="96">
        <f t="shared" ref="JB533:JB546" si="884">IJ533*IV533</f>
        <v>0</v>
      </c>
      <c r="JC533" s="96">
        <f t="shared" ref="JC533:JC546" si="885">IK533*IW533</f>
        <v>0</v>
      </c>
      <c r="JD533" s="101"/>
      <c r="JE533" s="101"/>
      <c r="JF533" s="101"/>
      <c r="JG533" s="96">
        <f>$F533*JD533</f>
        <v>0</v>
      </c>
      <c r="JH533" s="96">
        <f>$G533*JE533</f>
        <v>0</v>
      </c>
      <c r="JI533" s="96">
        <f>$H533*JF533</f>
        <v>0</v>
      </c>
      <c r="JJ533" s="96">
        <f>$I533*JD533</f>
        <v>0</v>
      </c>
      <c r="JK533" s="96">
        <f>$J533*JE533</f>
        <v>0</v>
      </c>
      <c r="JL533" s="96">
        <f>$K533*JF533</f>
        <v>0</v>
      </c>
      <c r="JM533" s="96">
        <f>$F533*JM$561</f>
        <v>52634.28</v>
      </c>
      <c r="JN533" s="96">
        <f>$G533*JN$561</f>
        <v>54774.1</v>
      </c>
      <c r="JO533" s="96">
        <f>$H533*JO$561</f>
        <v>54774.1</v>
      </c>
      <c r="JP533" s="96">
        <f>$I533*JP$561</f>
        <v>32410.06</v>
      </c>
      <c r="JQ533" s="96">
        <f>$J533*JQ$561</f>
        <v>33992.83</v>
      </c>
      <c r="JR533" s="96">
        <f>$K533*JR$561</f>
        <v>33992.83</v>
      </c>
      <c r="JS533" s="96">
        <f>JD533*JM533</f>
        <v>0</v>
      </c>
      <c r="JT533" s="96">
        <f t="shared" ref="JT533:JT546" si="886">JE533*JN533</f>
        <v>0</v>
      </c>
      <c r="JU533" s="96">
        <f t="shared" ref="JU533:JU546" si="887">JF533*JO533</f>
        <v>0</v>
      </c>
      <c r="JV533" s="96">
        <f>JD533*JP533</f>
        <v>0</v>
      </c>
      <c r="JW533" s="96">
        <f t="shared" ref="JW533:JW546" si="888">JE533*JQ533</f>
        <v>0</v>
      </c>
      <c r="JX533" s="96">
        <f t="shared" ref="JX533:JX546" si="889">JF533*JR533</f>
        <v>0</v>
      </c>
      <c r="JY533" s="101">
        <v>42</v>
      </c>
      <c r="JZ533" s="101">
        <v>42</v>
      </c>
      <c r="KA533" s="101">
        <v>42</v>
      </c>
      <c r="KB533" s="96">
        <f>$F533*JY533</f>
        <v>2210628</v>
      </c>
      <c r="KC533" s="96">
        <f>$G533*JZ533</f>
        <v>2300508</v>
      </c>
      <c r="KD533" s="96">
        <f>$H533*KA533</f>
        <v>2300508</v>
      </c>
      <c r="KE533" s="96">
        <f>$I533*JY533</f>
        <v>1954785.42</v>
      </c>
      <c r="KF533" s="96">
        <f>$J533*JZ533</f>
        <v>1981077.42</v>
      </c>
      <c r="KG533" s="96">
        <f>$K533*KA533</f>
        <v>1981077.42</v>
      </c>
      <c r="KH533" s="96">
        <f>$F533*KH$561</f>
        <v>52633.79</v>
      </c>
      <c r="KI533" s="96">
        <f>$G533*KI$561</f>
        <v>54773.77</v>
      </c>
      <c r="KJ533" s="96">
        <f>$H533*KJ$561</f>
        <v>54773.77</v>
      </c>
      <c r="KK533" s="96">
        <f>$I533*KK$561</f>
        <v>19153.84</v>
      </c>
      <c r="KL533" s="96">
        <f>$J533*KL$561</f>
        <v>20058.91</v>
      </c>
      <c r="KM533" s="96">
        <f>$K533*KM$561</f>
        <v>20058.91</v>
      </c>
      <c r="KN533" s="96">
        <f>JY533*KH533</f>
        <v>2210619.1800000002</v>
      </c>
      <c r="KO533" s="96">
        <f t="shared" ref="KO533:KO546" si="890">JZ533*KI533</f>
        <v>2300498.34</v>
      </c>
      <c r="KP533" s="96">
        <f t="shared" ref="KP533:KP546" si="891">KA533*KJ533</f>
        <v>2300498.34</v>
      </c>
      <c r="KQ533" s="96">
        <f>JY533*KK533</f>
        <v>804461.28</v>
      </c>
      <c r="KR533" s="96">
        <f t="shared" ref="KR533:KR546" si="892">JZ533*KL533</f>
        <v>842474.22</v>
      </c>
      <c r="KS533" s="96">
        <f t="shared" ref="KS533:KS546" si="893">KA533*KM533</f>
        <v>842474.22</v>
      </c>
      <c r="KT533" s="101">
        <v>59</v>
      </c>
      <c r="KU533" s="101">
        <v>59</v>
      </c>
      <c r="KV533" s="101">
        <v>59</v>
      </c>
      <c r="KW533" s="96">
        <f>$F533*KT533</f>
        <v>3105406</v>
      </c>
      <c r="KX533" s="96">
        <f>$G533*KU533</f>
        <v>3231666</v>
      </c>
      <c r="KY533" s="96">
        <f>$H533*KV533</f>
        <v>3231666</v>
      </c>
      <c r="KZ533" s="96">
        <f>$I533*KT533</f>
        <v>2746008.09</v>
      </c>
      <c r="LA533" s="96">
        <f>$J533*KU533</f>
        <v>2782942.09</v>
      </c>
      <c r="LB533" s="96">
        <f>$K533*KV533</f>
        <v>2782942.09</v>
      </c>
      <c r="LC533" s="96">
        <f>$F533*LC$561</f>
        <v>52634.01</v>
      </c>
      <c r="LD533" s="96">
        <f>$G533*LD$561</f>
        <v>54773.99</v>
      </c>
      <c r="LE533" s="96">
        <f>$H533*LE$561</f>
        <v>54773.99</v>
      </c>
      <c r="LF533" s="96">
        <f>$I533*LF$561</f>
        <v>17760.89</v>
      </c>
      <c r="LG533" s="96">
        <f>$J533*LG$561</f>
        <v>18616.73</v>
      </c>
      <c r="LH533" s="96">
        <f>$K533*LH$561</f>
        <v>18616.73</v>
      </c>
      <c r="LI533" s="96">
        <f>KT533*LC533</f>
        <v>3105406.59</v>
      </c>
      <c r="LJ533" s="96">
        <f t="shared" ref="LJ533:LJ546" si="894">KU533*LD533</f>
        <v>3231665.41</v>
      </c>
      <c r="LK533" s="96">
        <f t="shared" ref="LK533:LK546" si="895">KV533*LE533</f>
        <v>3231665.41</v>
      </c>
      <c r="LL533" s="96">
        <f>KT533*LF533</f>
        <v>1047892.51</v>
      </c>
      <c r="LM533" s="96">
        <f t="shared" ref="LM533:LM546" si="896">KU533*LG533</f>
        <v>1098387.07</v>
      </c>
      <c r="LN533" s="96">
        <f t="shared" ref="LN533:LN546" si="897">KV533*LH533</f>
        <v>1098387.07</v>
      </c>
      <c r="LO533" s="101">
        <v>32</v>
      </c>
      <c r="LP533" s="101">
        <v>32</v>
      </c>
      <c r="LQ533" s="101">
        <v>32</v>
      </c>
      <c r="LR533" s="96">
        <f>$F533*LO533</f>
        <v>1684288</v>
      </c>
      <c r="LS533" s="96">
        <f>$G533*LP533</f>
        <v>1752768</v>
      </c>
      <c r="LT533" s="96">
        <f>$H533*LQ533</f>
        <v>1752768</v>
      </c>
      <c r="LU533" s="96">
        <f>$I533*LO533</f>
        <v>1489360.32</v>
      </c>
      <c r="LV533" s="96">
        <f>$J533*LP533</f>
        <v>1509392.32</v>
      </c>
      <c r="LW533" s="96">
        <f>$K533*LQ533</f>
        <v>1509392.32</v>
      </c>
      <c r="LX533" s="96">
        <f>$F533*LX$561</f>
        <v>52635.18</v>
      </c>
      <c r="LY533" s="96">
        <f>$G533*LY$561</f>
        <v>54774.01</v>
      </c>
      <c r="LZ533" s="96">
        <f>$H533*LZ$561</f>
        <v>54774.01</v>
      </c>
      <c r="MA533" s="96">
        <f>$I533*MA$561</f>
        <v>28047.3</v>
      </c>
      <c r="MB533" s="96">
        <f>$J533*MB$561</f>
        <v>29376.79</v>
      </c>
      <c r="MC533" s="96">
        <f>$K533*MC$561</f>
        <v>29376.79</v>
      </c>
      <c r="MD533" s="96">
        <f>LO533*LX533</f>
        <v>1684325.76</v>
      </c>
      <c r="ME533" s="96">
        <f t="shared" ref="ME533:ME546" si="898">LP533*LY533</f>
        <v>1752768.32</v>
      </c>
      <c r="MF533" s="96">
        <f t="shared" ref="MF533:MF546" si="899">LQ533*LZ533</f>
        <v>1752768.32</v>
      </c>
      <c r="MG533" s="96">
        <f>LO533*MA533</f>
        <v>897513.6</v>
      </c>
      <c r="MH533" s="96">
        <f t="shared" ref="MH533:MH546" si="900">LP533*MB533</f>
        <v>940057.28</v>
      </c>
      <c r="MI533" s="96">
        <f t="shared" ref="MI533:MI546" si="901">LQ533*MC533</f>
        <v>940057.28</v>
      </c>
      <c r="MJ533" s="101">
        <v>30</v>
      </c>
      <c r="MK533" s="101">
        <v>30</v>
      </c>
      <c r="ML533" s="101">
        <v>30</v>
      </c>
      <c r="MM533" s="96">
        <f>$F533*MJ533</f>
        <v>1579020</v>
      </c>
      <c r="MN533" s="96">
        <f>$G533*MK533</f>
        <v>1643220</v>
      </c>
      <c r="MO533" s="96">
        <f>$H533*ML533</f>
        <v>1643220</v>
      </c>
      <c r="MP533" s="96">
        <f>$I533*MJ533</f>
        <v>1396275.3</v>
      </c>
      <c r="MQ533" s="96">
        <f>$J533*MK533</f>
        <v>1415055.3</v>
      </c>
      <c r="MR533" s="96">
        <f>$K533*ML533</f>
        <v>1415055.3</v>
      </c>
      <c r="MS533" s="96">
        <f>$F533*MS$561</f>
        <v>52634.17</v>
      </c>
      <c r="MT533" s="96">
        <f>$G533*MT$561</f>
        <v>54773.59</v>
      </c>
      <c r="MU533" s="96">
        <f>$H533*MU$561</f>
        <v>54773.59</v>
      </c>
      <c r="MV533" s="96">
        <f>$I533*MV$561</f>
        <v>29149.81</v>
      </c>
      <c r="MW533" s="96">
        <f>$J533*MW$561</f>
        <v>30545.64</v>
      </c>
      <c r="MX533" s="96">
        <f>$K533*MX$561</f>
        <v>30545.64</v>
      </c>
      <c r="MY533" s="96">
        <f>MJ533*MS533</f>
        <v>1579025.1</v>
      </c>
      <c r="MZ533" s="96">
        <f t="shared" ref="MZ533:MZ546" si="902">MK533*MT533</f>
        <v>1643207.7</v>
      </c>
      <c r="NA533" s="96">
        <f t="shared" ref="NA533:NA546" si="903">ML533*MU533</f>
        <v>1643207.7</v>
      </c>
      <c r="NB533" s="96">
        <f>MJ533*MV533</f>
        <v>874494.3</v>
      </c>
      <c r="NC533" s="96">
        <f t="shared" ref="NC533:NC546" si="904">MK533*MW533</f>
        <v>916369.2</v>
      </c>
      <c r="ND533" s="96">
        <f t="shared" ref="ND533:ND546" si="905">ML533*MX533</f>
        <v>916369.2</v>
      </c>
      <c r="NE533" s="101">
        <v>34</v>
      </c>
      <c r="NF533" s="101">
        <v>34</v>
      </c>
      <c r="NG533" s="101">
        <v>34</v>
      </c>
      <c r="NH533" s="96">
        <f>$F533*NE533</f>
        <v>1789556</v>
      </c>
      <c r="NI533" s="96">
        <f>$G533*NF533</f>
        <v>1862316</v>
      </c>
      <c r="NJ533" s="96">
        <f>$H533*NG533</f>
        <v>1862316</v>
      </c>
      <c r="NK533" s="96">
        <f>$I533*NE533</f>
        <v>1582445.34</v>
      </c>
      <c r="NL533" s="96">
        <f>$J533*NF533</f>
        <v>1603729.34</v>
      </c>
      <c r="NM533" s="96">
        <f>$K533*NG533</f>
        <v>1603729.34</v>
      </c>
      <c r="NN533" s="96">
        <f>$F533*NN$561</f>
        <v>52634.2</v>
      </c>
      <c r="NO533" s="96">
        <f>$G533*NO$561</f>
        <v>54774.06</v>
      </c>
      <c r="NP533" s="96">
        <f>$H533*NP$561</f>
        <v>54774.06</v>
      </c>
      <c r="NQ533" s="96">
        <f>$I533*NQ$561</f>
        <v>21719.63</v>
      </c>
      <c r="NR533" s="96">
        <f>$J533*NR$561</f>
        <v>22717.31</v>
      </c>
      <c r="NS533" s="96">
        <f>$K533*NS$561</f>
        <v>22717.31</v>
      </c>
      <c r="NT533" s="96">
        <f>NE533*NN533</f>
        <v>1789562.8</v>
      </c>
      <c r="NU533" s="96">
        <f t="shared" ref="NU533:NU546" si="906">NF533*NO533</f>
        <v>1862318.04</v>
      </c>
      <c r="NV533" s="96">
        <f t="shared" ref="NV533:NV546" si="907">NG533*NP533</f>
        <v>1862318.04</v>
      </c>
      <c r="NW533" s="96">
        <f>NE533*NQ533</f>
        <v>738467.42</v>
      </c>
      <c r="NX533" s="96">
        <f t="shared" ref="NX533:NX546" si="908">NF533*NR533</f>
        <v>772388.54</v>
      </c>
      <c r="NY533" s="96">
        <f t="shared" ref="NY533:NY546" si="909">NG533*NS533</f>
        <v>772388.54</v>
      </c>
      <c r="NZ533" s="101"/>
      <c r="OA533" s="101"/>
      <c r="OB533" s="101"/>
      <c r="OC533" s="96">
        <f>$F533*NZ533</f>
        <v>0</v>
      </c>
      <c r="OD533" s="96">
        <f>$G533*OA533</f>
        <v>0</v>
      </c>
      <c r="OE533" s="96">
        <f>$H533*OB533</f>
        <v>0</v>
      </c>
      <c r="OF533" s="96">
        <f>$I533*NZ533</f>
        <v>0</v>
      </c>
      <c r="OG533" s="96">
        <f>$J533*OA533</f>
        <v>0</v>
      </c>
      <c r="OH533" s="96">
        <f>$K533*OB533</f>
        <v>0</v>
      </c>
      <c r="OI533" s="96">
        <f>$F533*OI$561</f>
        <v>52634.15</v>
      </c>
      <c r="OJ533" s="96">
        <f>$G533*OJ$561</f>
        <v>54773.73</v>
      </c>
      <c r="OK533" s="96">
        <f>$H533*OK$561</f>
        <v>54773.73</v>
      </c>
      <c r="OL533" s="96">
        <f>$I533*OL$561</f>
        <v>28229.78</v>
      </c>
      <c r="OM533" s="96">
        <f>$J533*OM$561</f>
        <v>29569.53</v>
      </c>
      <c r="ON533" s="96">
        <f>$K533*ON$561</f>
        <v>29569.53</v>
      </c>
      <c r="OO533" s="96">
        <f>NZ533*OI533</f>
        <v>0</v>
      </c>
      <c r="OP533" s="96">
        <f t="shared" ref="OP533:OP546" si="910">OA533*OJ533</f>
        <v>0</v>
      </c>
      <c r="OQ533" s="96">
        <f t="shared" ref="OQ533:OQ546" si="911">OB533*OK533</f>
        <v>0</v>
      </c>
      <c r="OR533" s="96">
        <f>NZ533*OL533</f>
        <v>0</v>
      </c>
      <c r="OS533" s="96">
        <f t="shared" ref="OS533:OS546" si="912">OA533*OM533</f>
        <v>0</v>
      </c>
      <c r="OT533" s="96">
        <f t="shared" ref="OT533:OT546" si="913">OB533*ON533</f>
        <v>0</v>
      </c>
      <c r="OU533" s="101"/>
      <c r="OV533" s="101"/>
      <c r="OW533" s="101"/>
      <c r="OX533" s="96">
        <f>$F533*OU533</f>
        <v>0</v>
      </c>
      <c r="OY533" s="96">
        <f>$G533*OV533</f>
        <v>0</v>
      </c>
      <c r="OZ533" s="96">
        <f>$H533*OW533</f>
        <v>0</v>
      </c>
      <c r="PA533" s="96">
        <f>$I533*OU533</f>
        <v>0</v>
      </c>
      <c r="PB533" s="96">
        <f>$J533*OV533</f>
        <v>0</v>
      </c>
      <c r="PC533" s="96">
        <f>$K533*OW533</f>
        <v>0</v>
      </c>
      <c r="PD533" s="96">
        <f>$F533*PD$561</f>
        <v>52633.9</v>
      </c>
      <c r="PE533" s="96">
        <f>$G533*PE$561</f>
        <v>54773.95</v>
      </c>
      <c r="PF533" s="96">
        <f>$H533*PF$561</f>
        <v>54773.95</v>
      </c>
      <c r="PG533" s="96">
        <f>$I533*PG$561</f>
        <v>24082.76</v>
      </c>
      <c r="PH533" s="96">
        <f>$J533*PH$561</f>
        <v>25197.54</v>
      </c>
      <c r="PI533" s="96">
        <f>$K533*PI$561</f>
        <v>25197.54</v>
      </c>
      <c r="PJ533" s="96">
        <f>OU533*PD533</f>
        <v>0</v>
      </c>
      <c r="PK533" s="96">
        <f t="shared" ref="PK533:PK546" si="914">OV533*PE533</f>
        <v>0</v>
      </c>
      <c r="PL533" s="96">
        <f t="shared" ref="PL533:PL546" si="915">OW533*PF533</f>
        <v>0</v>
      </c>
      <c r="PM533" s="96">
        <f>OU533*PG533</f>
        <v>0</v>
      </c>
      <c r="PN533" s="96">
        <f t="shared" ref="PN533:PN546" si="916">OV533*PH533</f>
        <v>0</v>
      </c>
      <c r="PO533" s="96">
        <f t="shared" ref="PO533:PO546" si="917">OW533*PI533</f>
        <v>0</v>
      </c>
      <c r="PP533" s="101">
        <v>50</v>
      </c>
      <c r="PQ533" s="101">
        <v>50</v>
      </c>
      <c r="PR533" s="101">
        <v>50</v>
      </c>
      <c r="PS533" s="96">
        <f>$F533*PP533</f>
        <v>2631700</v>
      </c>
      <c r="PT533" s="96">
        <f>$G533*PQ533</f>
        <v>2738700</v>
      </c>
      <c r="PU533" s="96">
        <f>$H533*PR533</f>
        <v>2738700</v>
      </c>
      <c r="PV533" s="96">
        <f>$I533*PP533</f>
        <v>2327125.5</v>
      </c>
      <c r="PW533" s="96">
        <f>$J533*PQ533</f>
        <v>2358425.5</v>
      </c>
      <c r="PX533" s="96">
        <f>$K533*PR533</f>
        <v>2358425.5</v>
      </c>
      <c r="PY533" s="96">
        <f>$F533*PY$561</f>
        <v>52634.14</v>
      </c>
      <c r="PZ533" s="96">
        <f>$G533*PZ$561</f>
        <v>54774.080000000002</v>
      </c>
      <c r="QA533" s="96">
        <f>$H533*QA$561</f>
        <v>54774.080000000002</v>
      </c>
      <c r="QB533" s="96">
        <f>$I533*QB$561</f>
        <v>27333.52</v>
      </c>
      <c r="QC533" s="96">
        <f>$J533*QC$561</f>
        <v>28633.86</v>
      </c>
      <c r="QD533" s="96">
        <f>$K533*QD$561</f>
        <v>28633.86</v>
      </c>
      <c r="QE533" s="96">
        <f>PP533*PY533</f>
        <v>2631707</v>
      </c>
      <c r="QF533" s="96">
        <f t="shared" ref="QF533:QF546" si="918">PQ533*PZ533</f>
        <v>2738704</v>
      </c>
      <c r="QG533" s="96">
        <f t="shared" ref="QG533:QG546" si="919">PR533*QA533</f>
        <v>2738704</v>
      </c>
      <c r="QH533" s="96">
        <f>PP533*QB533</f>
        <v>1366676</v>
      </c>
      <c r="QI533" s="96">
        <f t="shared" ref="QI533:QI546" si="920">PQ533*QC533</f>
        <v>1431693</v>
      </c>
      <c r="QJ533" s="96">
        <f t="shared" ref="QJ533:QJ546" si="921">PR533*QD533</f>
        <v>1431693</v>
      </c>
      <c r="QK533" s="101">
        <v>31</v>
      </c>
      <c r="QL533" s="101">
        <v>31</v>
      </c>
      <c r="QM533" s="101">
        <v>31</v>
      </c>
      <c r="QN533" s="96">
        <f>$F533*QK533</f>
        <v>1631654</v>
      </c>
      <c r="QO533" s="96">
        <f>$G533*QL533</f>
        <v>1697994</v>
      </c>
      <c r="QP533" s="96">
        <f>$H533*QM533</f>
        <v>1697994</v>
      </c>
      <c r="QQ533" s="96">
        <f>$I533*QK533</f>
        <v>1442817.81</v>
      </c>
      <c r="QR533" s="96">
        <f>$J533*QL533</f>
        <v>1462223.81</v>
      </c>
      <c r="QS533" s="96">
        <f>$K533*QM533</f>
        <v>1462223.81</v>
      </c>
      <c r="QT533" s="96">
        <f>$F533*QT$561</f>
        <v>52634.35</v>
      </c>
      <c r="QU533" s="96">
        <f>$G533*QU$561</f>
        <v>54774.06</v>
      </c>
      <c r="QV533" s="96">
        <f>$H533*QV$561</f>
        <v>54774.06</v>
      </c>
      <c r="QW533" s="96">
        <f>$I533*QW$561</f>
        <v>24303.07</v>
      </c>
      <c r="QX533" s="96">
        <f>$J533*QX$561</f>
        <v>25408.54</v>
      </c>
      <c r="QY533" s="96">
        <f>$K533*QY$561</f>
        <v>25408.54</v>
      </c>
      <c r="QZ533" s="96">
        <f>QK533*QT533</f>
        <v>1631664.85</v>
      </c>
      <c r="RA533" s="96">
        <f t="shared" ref="RA533:RA546" si="922">QL533*QU533</f>
        <v>1697995.86</v>
      </c>
      <c r="RB533" s="96">
        <f t="shared" ref="RB533:RB546" si="923">QM533*QV533</f>
        <v>1697995.86</v>
      </c>
      <c r="RC533" s="96">
        <f>QK533*QW533</f>
        <v>753395.17</v>
      </c>
      <c r="RD533" s="96">
        <f t="shared" ref="RD533:RD546" si="924">QL533*QX533</f>
        <v>787664.74</v>
      </c>
      <c r="RE533" s="96">
        <f t="shared" ref="RE533:RE546" si="925">QM533*QY533</f>
        <v>787664.74</v>
      </c>
      <c r="RF533" s="101">
        <v>53</v>
      </c>
      <c r="RG533" s="101">
        <v>53</v>
      </c>
      <c r="RH533" s="101">
        <v>53</v>
      </c>
      <c r="RI533" s="96">
        <f>$F533*RF533</f>
        <v>2789602</v>
      </c>
      <c r="RJ533" s="96">
        <f>$G533*RG533</f>
        <v>2903022</v>
      </c>
      <c r="RK533" s="96">
        <f>$H533*RH533</f>
        <v>2903022</v>
      </c>
      <c r="RL533" s="96">
        <f>$I533*RF533</f>
        <v>2466753.0299999998</v>
      </c>
      <c r="RM533" s="96">
        <f>$J533*RG533</f>
        <v>2499931.0299999998</v>
      </c>
      <c r="RN533" s="96">
        <f>$K533*RH533</f>
        <v>2499931.0299999998</v>
      </c>
      <c r="RO533" s="96">
        <f>$F533*RO$561</f>
        <v>52634.09</v>
      </c>
      <c r="RP533" s="96">
        <f>$G533*RP$561</f>
        <v>54773.93</v>
      </c>
      <c r="RQ533" s="96">
        <f>$H533*RQ$561</f>
        <v>54773.93</v>
      </c>
      <c r="RR533" s="96">
        <f>$I533*RR$561</f>
        <v>17506.48</v>
      </c>
      <c r="RS533" s="96">
        <f>$J533*RS$561</f>
        <v>18283.41</v>
      </c>
      <c r="RT533" s="96">
        <f>$K533*RT$561</f>
        <v>18283.41</v>
      </c>
      <c r="RU533" s="96">
        <f>RF533*RO533</f>
        <v>2789606.77</v>
      </c>
      <c r="RV533" s="96">
        <f t="shared" ref="RV533:RV546" si="926">RG533*RP533</f>
        <v>2903018.29</v>
      </c>
      <c r="RW533" s="96">
        <f t="shared" ref="RW533:RW546" si="927">RH533*RQ533</f>
        <v>2903018.29</v>
      </c>
      <c r="RX533" s="96">
        <f>RF533*RR533</f>
        <v>927843.44</v>
      </c>
      <c r="RY533" s="96">
        <f t="shared" ref="RY533:RY546" si="928">RG533*RS533</f>
        <v>969020.73</v>
      </c>
      <c r="RZ533" s="96">
        <f t="shared" ref="RZ533:RZ546" si="929">RH533*RT533</f>
        <v>969020.73</v>
      </c>
      <c r="SA533" s="101"/>
      <c r="SB533" s="101"/>
      <c r="SC533" s="101"/>
      <c r="SD533" s="96">
        <f>$F533*SA533</f>
        <v>0</v>
      </c>
      <c r="SE533" s="96">
        <f>$G533*SB533</f>
        <v>0</v>
      </c>
      <c r="SF533" s="96">
        <f>$H533*SC533</f>
        <v>0</v>
      </c>
      <c r="SG533" s="96">
        <f>$I533*SA533</f>
        <v>0</v>
      </c>
      <c r="SH533" s="96">
        <f>$J533*SB533</f>
        <v>0</v>
      </c>
      <c r="SI533" s="96">
        <f>$K533*SC533</f>
        <v>0</v>
      </c>
      <c r="SJ533" s="96">
        <f>$F533*SJ$561</f>
        <v>52633.93</v>
      </c>
      <c r="SK533" s="96">
        <f>$G533*SK$561</f>
        <v>54774.04</v>
      </c>
      <c r="SL533" s="96">
        <f>$H533*SL$561</f>
        <v>54774.04</v>
      </c>
      <c r="SM533" s="96">
        <f>$I533*SM$561</f>
        <v>23963.919999999998</v>
      </c>
      <c r="SN533" s="96">
        <f>$J533*SN$561</f>
        <v>25033.59</v>
      </c>
      <c r="SO533" s="96">
        <f>$K533*SO$561</f>
        <v>25033.59</v>
      </c>
      <c r="SP533" s="96">
        <f>SA533*SJ533</f>
        <v>0</v>
      </c>
      <c r="SQ533" s="96">
        <f t="shared" ref="SQ533:SQ546" si="930">SB533*SK533</f>
        <v>0</v>
      </c>
      <c r="SR533" s="96">
        <f t="shared" ref="SR533:SR546" si="931">SC533*SL533</f>
        <v>0</v>
      </c>
      <c r="SS533" s="96">
        <f>SA533*SM533</f>
        <v>0</v>
      </c>
      <c r="ST533" s="96">
        <f t="shared" ref="ST533:ST546" si="932">SB533*SN533</f>
        <v>0</v>
      </c>
      <c r="SU533" s="96">
        <f t="shared" ref="SU533:SU546" si="933">SC533*SO533</f>
        <v>0</v>
      </c>
      <c r="SV533" s="101">
        <v>27</v>
      </c>
      <c r="SW533" s="101">
        <v>27</v>
      </c>
      <c r="SX533" s="101">
        <v>27</v>
      </c>
      <c r="SY533" s="96">
        <f>$F533*SV533</f>
        <v>1421118</v>
      </c>
      <c r="SZ533" s="96">
        <f>$G533*SW533</f>
        <v>1478898</v>
      </c>
      <c r="TA533" s="96">
        <f>$H533*SX533</f>
        <v>1478898</v>
      </c>
      <c r="TB533" s="96">
        <f>$I533*SV533</f>
        <v>1256647.77</v>
      </c>
      <c r="TC533" s="96">
        <f>$J533*SW533</f>
        <v>1273549.77</v>
      </c>
      <c r="TD533" s="96">
        <f>$K533*SX533</f>
        <v>1273549.77</v>
      </c>
      <c r="TE533" s="96">
        <f>$F533*TE$561</f>
        <v>52634.02</v>
      </c>
      <c r="TF533" s="96">
        <f>$G533*TF$561</f>
        <v>54774.43</v>
      </c>
      <c r="TG533" s="96">
        <f>$H533*TG$561</f>
        <v>54774.43</v>
      </c>
      <c r="TH533" s="96">
        <f>$I533*TH$561</f>
        <v>22172.94</v>
      </c>
      <c r="TI533" s="96">
        <f>$J533*TI$561</f>
        <v>23224.22</v>
      </c>
      <c r="TJ533" s="96">
        <f>$K533*TJ$561</f>
        <v>23224.22</v>
      </c>
      <c r="TK533" s="96">
        <f>SV533*TE533</f>
        <v>1421118.54</v>
      </c>
      <c r="TL533" s="96">
        <f t="shared" ref="TL533:TL546" si="934">SW533*TF533</f>
        <v>1478909.61</v>
      </c>
      <c r="TM533" s="96">
        <f t="shared" ref="TM533:TM546" si="935">SX533*TG533</f>
        <v>1478909.61</v>
      </c>
      <c r="TN533" s="96">
        <f>SV533*TH533</f>
        <v>598669.38</v>
      </c>
      <c r="TO533" s="96">
        <f t="shared" ref="TO533:TO546" si="936">SW533*TI533</f>
        <v>627053.93999999994</v>
      </c>
      <c r="TP533" s="96">
        <f t="shared" ref="TP533:TP546" si="937">SX533*TJ533</f>
        <v>627053.93999999994</v>
      </c>
      <c r="TQ533" s="101">
        <v>22</v>
      </c>
      <c r="TR533" s="101">
        <v>22</v>
      </c>
      <c r="TS533" s="101">
        <v>22</v>
      </c>
      <c r="TT533" s="96">
        <f>$F533*TQ533</f>
        <v>1157948</v>
      </c>
      <c r="TU533" s="96">
        <f>$G533*TR533</f>
        <v>1205028</v>
      </c>
      <c r="TV533" s="96">
        <f>$H533*TS533</f>
        <v>1205028</v>
      </c>
      <c r="TW533" s="96">
        <f>$I533*TQ533</f>
        <v>1023935.22</v>
      </c>
      <c r="TX533" s="96">
        <f>$J533*TR533</f>
        <v>1037707.22</v>
      </c>
      <c r="TY533" s="96">
        <f>$K533*TS533</f>
        <v>1037707.22</v>
      </c>
      <c r="TZ533" s="96">
        <f>$F533*TZ$561</f>
        <v>52633.86</v>
      </c>
      <c r="UA533" s="96">
        <f>$G533*UA$561</f>
        <v>54773.98</v>
      </c>
      <c r="UB533" s="96">
        <f>$H533*UB$561</f>
        <v>54773.98</v>
      </c>
      <c r="UC533" s="96">
        <f>$I533*UC$561</f>
        <v>24224.05</v>
      </c>
      <c r="UD533" s="96">
        <f>$J533*UD$561</f>
        <v>25382.78</v>
      </c>
      <c r="UE533" s="96">
        <f>$K533*UE$561</f>
        <v>25382.78</v>
      </c>
      <c r="UF533" s="96">
        <f>TQ533*TZ533</f>
        <v>1157944.92</v>
      </c>
      <c r="UG533" s="96">
        <f t="shared" ref="UG533:UG546" si="938">TR533*UA533</f>
        <v>1205027.56</v>
      </c>
      <c r="UH533" s="96">
        <f t="shared" ref="UH533:UH546" si="939">TS533*UB533</f>
        <v>1205027.56</v>
      </c>
      <c r="UI533" s="96">
        <f>TQ533*UC533</f>
        <v>532929.1</v>
      </c>
      <c r="UJ533" s="96">
        <f t="shared" ref="UJ533:UJ546" si="940">TR533*UD533</f>
        <v>558421.16</v>
      </c>
      <c r="UK533" s="96">
        <f t="shared" ref="UK533:UK546" si="941">TS533*UE533</f>
        <v>558421.16</v>
      </c>
      <c r="UL533" s="101">
        <v>90</v>
      </c>
      <c r="UM533" s="101">
        <v>90</v>
      </c>
      <c r="UN533" s="101">
        <v>90</v>
      </c>
      <c r="UO533" s="96">
        <f>$F533*UL533</f>
        <v>4737060</v>
      </c>
      <c r="UP533" s="96">
        <f>$G533*UM533</f>
        <v>4929660</v>
      </c>
      <c r="UQ533" s="96">
        <f>$H533*UN533</f>
        <v>4929660</v>
      </c>
      <c r="UR533" s="96">
        <f>$I533*UL533</f>
        <v>4188825.9</v>
      </c>
      <c r="US533" s="96">
        <f>$J533*UM533</f>
        <v>4245165.9000000004</v>
      </c>
      <c r="UT533" s="96">
        <f>$K533*UN533</f>
        <v>4245165.9000000004</v>
      </c>
      <c r="UU533" s="96">
        <f>$F533*UU$561</f>
        <v>52634.07</v>
      </c>
      <c r="UV533" s="96">
        <f>$G533*UV$561</f>
        <v>54774.45</v>
      </c>
      <c r="UW533" s="96">
        <f>$H533*UW$561</f>
        <v>54774.45</v>
      </c>
      <c r="UX533" s="96">
        <f>$I533*UX$561</f>
        <v>23357.65</v>
      </c>
      <c r="UY533" s="96">
        <f>$J533*UY$561</f>
        <v>24359.18</v>
      </c>
      <c r="UZ533" s="96">
        <f>$K533*UZ$561</f>
        <v>24359.18</v>
      </c>
      <c r="VA533" s="96">
        <f>UL533*UU533</f>
        <v>4737066.3</v>
      </c>
      <c r="VB533" s="96">
        <f t="shared" ref="VB533:VB546" si="942">UM533*UV533</f>
        <v>4929700.5</v>
      </c>
      <c r="VC533" s="96">
        <f t="shared" ref="VC533:VC546" si="943">UN533*UW533</f>
        <v>4929700.5</v>
      </c>
      <c r="VD533" s="96">
        <f>UL533*UX533</f>
        <v>2102188.5</v>
      </c>
      <c r="VE533" s="96">
        <f t="shared" ref="VE533:VE546" si="944">UM533*UY533</f>
        <v>2192326.2000000002</v>
      </c>
      <c r="VF533" s="96">
        <f t="shared" ref="VF533:VF546" si="945">UN533*UZ533</f>
        <v>2192326.2000000002</v>
      </c>
      <c r="VG533" s="101">
        <v>32</v>
      </c>
      <c r="VH533" s="101">
        <v>32</v>
      </c>
      <c r="VI533" s="101">
        <v>32</v>
      </c>
      <c r="VJ533" s="96">
        <f>$F533*VG533</f>
        <v>1684288</v>
      </c>
      <c r="VK533" s="96">
        <f>$G533*VH533</f>
        <v>1752768</v>
      </c>
      <c r="VL533" s="96">
        <f>$H533*VI533</f>
        <v>1752768</v>
      </c>
      <c r="VM533" s="96">
        <f>$I533*VG533</f>
        <v>1489360.32</v>
      </c>
      <c r="VN533" s="96">
        <f>$J533*VH533</f>
        <v>1509392.32</v>
      </c>
      <c r="VO533" s="96">
        <f>$K533*VI533</f>
        <v>1509392.32</v>
      </c>
      <c r="VP533" s="96">
        <f>$F533*VP$561</f>
        <v>52634.23</v>
      </c>
      <c r="VQ533" s="96">
        <f>$G533*VQ$561</f>
        <v>54774.29</v>
      </c>
      <c r="VR533" s="96">
        <f>$H533*VR$561</f>
        <v>54774.29</v>
      </c>
      <c r="VS533" s="96">
        <f>$I533*VS$561</f>
        <v>25914.959999999999</v>
      </c>
      <c r="VT533" s="96">
        <f>$J533*VT$561</f>
        <v>27117.65</v>
      </c>
      <c r="VU533" s="96">
        <f>$K533*VU$561</f>
        <v>27117.65</v>
      </c>
      <c r="VV533" s="96">
        <f>VG533*VP533</f>
        <v>1684295.36</v>
      </c>
      <c r="VW533" s="96">
        <f t="shared" ref="VW533:VW546" si="946">VH533*VQ533</f>
        <v>1752777.28</v>
      </c>
      <c r="VX533" s="96">
        <f t="shared" ref="VX533:VX546" si="947">VI533*VR533</f>
        <v>1752777.28</v>
      </c>
      <c r="VY533" s="96">
        <f>VG533*VS533</f>
        <v>829278.71999999997</v>
      </c>
      <c r="VZ533" s="96">
        <f t="shared" ref="VZ533:VZ546" si="948">VH533*VT533</f>
        <v>867764.8</v>
      </c>
      <c r="WA533" s="96">
        <f t="shared" ref="WA533:WA546" si="949">VI533*VU533</f>
        <v>867764.8</v>
      </c>
      <c r="WB533" s="101">
        <v>67</v>
      </c>
      <c r="WC533" s="101">
        <v>67</v>
      </c>
      <c r="WD533" s="101">
        <v>67</v>
      </c>
      <c r="WE533" s="96">
        <f>$F533*WB533</f>
        <v>3526478</v>
      </c>
      <c r="WF533" s="96">
        <f>$G533*WC533</f>
        <v>3669858</v>
      </c>
      <c r="WG533" s="96">
        <f>$H533*WD533</f>
        <v>3669858</v>
      </c>
      <c r="WH533" s="96">
        <f>$I533*WB533</f>
        <v>3118348.17</v>
      </c>
      <c r="WI533" s="96">
        <f>$J533*WC533</f>
        <v>3160290.17</v>
      </c>
      <c r="WJ533" s="96">
        <f>$K533*WD533</f>
        <v>3160290.17</v>
      </c>
      <c r="WK533" s="96">
        <f>$F533*WK$561</f>
        <v>52634.07</v>
      </c>
      <c r="WL533" s="96">
        <f>$G533*WL$561</f>
        <v>54774.239999999998</v>
      </c>
      <c r="WM533" s="96">
        <f>$H533*WM$561</f>
        <v>54774.239999999998</v>
      </c>
      <c r="WN533" s="96">
        <f>$I533*WN$561</f>
        <v>17600.12</v>
      </c>
      <c r="WO533" s="96">
        <f>$J533*WO$561</f>
        <v>18450.919999999998</v>
      </c>
      <c r="WP533" s="96">
        <f>$K533*WP$561</f>
        <v>18450.919999999998</v>
      </c>
      <c r="WQ533" s="96">
        <f>WB533*WK533</f>
        <v>3526482.69</v>
      </c>
      <c r="WR533" s="96">
        <f t="shared" ref="WR533:WR546" si="950">WC533*WL533</f>
        <v>3669874.08</v>
      </c>
      <c r="WS533" s="96">
        <f t="shared" ref="WS533:WS546" si="951">WD533*WM533</f>
        <v>3669874.08</v>
      </c>
      <c r="WT533" s="96">
        <f>WB533*WN533</f>
        <v>1179208.04</v>
      </c>
      <c r="WU533" s="96">
        <f t="shared" ref="WU533:WU546" si="952">WC533*WO533</f>
        <v>1236211.6399999999</v>
      </c>
      <c r="WV533" s="96">
        <f t="shared" ref="WV533:WV546" si="953">WD533*WP533</f>
        <v>1236211.6399999999</v>
      </c>
      <c r="WW533" s="101">
        <v>45</v>
      </c>
      <c r="WX533" s="101">
        <v>45</v>
      </c>
      <c r="WY533" s="101">
        <v>45</v>
      </c>
      <c r="WZ533" s="96">
        <f>$F533*WW533</f>
        <v>2368530</v>
      </c>
      <c r="XA533" s="96">
        <f>$G533*WX533</f>
        <v>2464830</v>
      </c>
      <c r="XB533" s="96">
        <f>$H533*WY533</f>
        <v>2464830</v>
      </c>
      <c r="XC533" s="96">
        <f>$I533*WW533</f>
        <v>2094412.95</v>
      </c>
      <c r="XD533" s="96">
        <f>$J533*WX533</f>
        <v>2122582.9500000002</v>
      </c>
      <c r="XE533" s="96">
        <f>$K533*WY533</f>
        <v>2122582.9500000002</v>
      </c>
      <c r="XF533" s="96">
        <f>$F533*XF$561</f>
        <v>52633.69</v>
      </c>
      <c r="XG533" s="96">
        <f>$G533*XG$561</f>
        <v>54774.09</v>
      </c>
      <c r="XH533" s="96">
        <f>$H533*XH$561</f>
        <v>54774.09</v>
      </c>
      <c r="XI533" s="96">
        <f>$I533*XI$561</f>
        <v>18621.96</v>
      </c>
      <c r="XJ533" s="96">
        <f>$J533*XJ$561</f>
        <v>19453.86</v>
      </c>
      <c r="XK533" s="96">
        <f>$K533*XK$561</f>
        <v>19453.86</v>
      </c>
      <c r="XL533" s="96">
        <f>WW533*XF533</f>
        <v>2368516.0499999998</v>
      </c>
      <c r="XM533" s="96">
        <f t="shared" ref="XM533:XM546" si="954">WX533*XG533</f>
        <v>2464834.0499999998</v>
      </c>
      <c r="XN533" s="96">
        <f t="shared" ref="XN533:XN546" si="955">WY533*XH533</f>
        <v>2464834.0499999998</v>
      </c>
      <c r="XO533" s="96">
        <f>WW533*XI533</f>
        <v>837988.2</v>
      </c>
      <c r="XP533" s="96">
        <f t="shared" ref="XP533:XP546" si="956">WX533*XJ533</f>
        <v>875423.7</v>
      </c>
      <c r="XQ533" s="96">
        <f t="shared" ref="XQ533:XQ546" si="957">WY533*XK533</f>
        <v>875423.7</v>
      </c>
      <c r="XR533" s="101">
        <v>87</v>
      </c>
      <c r="XS533" s="101">
        <v>87</v>
      </c>
      <c r="XT533" s="101">
        <v>87</v>
      </c>
      <c r="XU533" s="96">
        <f>$F533*XR533</f>
        <v>4579158</v>
      </c>
      <c r="XV533" s="96">
        <f>$G533*XS533</f>
        <v>4765338</v>
      </c>
      <c r="XW533" s="96">
        <f>$H533*XT533</f>
        <v>4765338</v>
      </c>
      <c r="XX533" s="96">
        <f>$I533*XR533</f>
        <v>4049198.37</v>
      </c>
      <c r="XY533" s="96">
        <f>$J533*XS533</f>
        <v>4103660.37</v>
      </c>
      <c r="XZ533" s="96">
        <f>$K533*XT533</f>
        <v>4103660.37</v>
      </c>
      <c r="YA533" s="96">
        <f>$F533*YA$561</f>
        <v>52633.94</v>
      </c>
      <c r="YB533" s="96">
        <f>$G533*YB$561</f>
        <v>54773.83</v>
      </c>
      <c r="YC533" s="96">
        <f>$H533*YC$561</f>
        <v>54773.83</v>
      </c>
      <c r="YD533" s="96">
        <f>$I533*YD$561</f>
        <v>17833.099999999999</v>
      </c>
      <c r="YE533" s="96">
        <f>$J533*YE$561</f>
        <v>18638.38</v>
      </c>
      <c r="YF533" s="96">
        <f>$K533*YF$561</f>
        <v>18638.38</v>
      </c>
      <c r="YG533" s="96">
        <f>XR533*YA533</f>
        <v>4579152.78</v>
      </c>
      <c r="YH533" s="96">
        <f t="shared" ref="YH533:YH546" si="958">XS533*YB533</f>
        <v>4765323.21</v>
      </c>
      <c r="YI533" s="96">
        <f t="shared" ref="YI533:YI546" si="959">XT533*YC533</f>
        <v>4765323.21</v>
      </c>
      <c r="YJ533" s="96">
        <f>XR533*YD533</f>
        <v>1551479.7</v>
      </c>
      <c r="YK533" s="96">
        <f t="shared" ref="YK533:YK546" si="960">XS533*YE533</f>
        <v>1621539.06</v>
      </c>
      <c r="YL533" s="96">
        <f t="shared" ref="YL533:YL546" si="961">XT533*YF533</f>
        <v>1621539.06</v>
      </c>
      <c r="YM533" s="101">
        <v>27</v>
      </c>
      <c r="YN533" s="101">
        <v>27</v>
      </c>
      <c r="YO533" s="101">
        <v>27</v>
      </c>
      <c r="YP533" s="96">
        <f>$F533*YM533</f>
        <v>1421118</v>
      </c>
      <c r="YQ533" s="96">
        <f>$G533*YN533</f>
        <v>1478898</v>
      </c>
      <c r="YR533" s="96">
        <f>$H533*YO533</f>
        <v>1478898</v>
      </c>
      <c r="YS533" s="96">
        <f>$I533*YM533</f>
        <v>1256647.77</v>
      </c>
      <c r="YT533" s="96">
        <f>$J533*YN533</f>
        <v>1273549.77</v>
      </c>
      <c r="YU533" s="96">
        <f>$K533*YO533</f>
        <v>1273549.77</v>
      </c>
      <c r="YV533" s="96">
        <f>$F533*YV$561</f>
        <v>52633.69</v>
      </c>
      <c r="YW533" s="96">
        <f>$G533*YW$561</f>
        <v>54774.11</v>
      </c>
      <c r="YX533" s="96">
        <f>$H533*YX$561</f>
        <v>54774.11</v>
      </c>
      <c r="YY533" s="96">
        <f>$I533*YY$561</f>
        <v>19758.62</v>
      </c>
      <c r="YZ533" s="96">
        <f>$J533*YZ$561</f>
        <v>20673.29</v>
      </c>
      <c r="ZA533" s="96">
        <f>$K533*ZA$561</f>
        <v>20673.29</v>
      </c>
      <c r="ZB533" s="96">
        <f>YM533*YV533</f>
        <v>1421109.63</v>
      </c>
      <c r="ZC533" s="96">
        <f t="shared" ref="ZC533:ZC546" si="962">YN533*YW533</f>
        <v>1478900.97</v>
      </c>
      <c r="ZD533" s="96">
        <f t="shared" ref="ZD533:ZD546" si="963">YO533*YX533</f>
        <v>1478900.97</v>
      </c>
      <c r="ZE533" s="96">
        <f>YM533*YY533</f>
        <v>533482.74</v>
      </c>
      <c r="ZF533" s="96">
        <f t="shared" ref="ZF533:ZF546" si="964">YN533*YZ533</f>
        <v>558178.82999999996</v>
      </c>
      <c r="ZG533" s="96">
        <f t="shared" ref="ZG533:ZG546" si="965">YO533*ZA533</f>
        <v>558178.82999999996</v>
      </c>
      <c r="ZH533" s="101">
        <v>21</v>
      </c>
      <c r="ZI533" s="101">
        <v>21</v>
      </c>
      <c r="ZJ533" s="101">
        <v>21</v>
      </c>
      <c r="ZK533" s="96">
        <f>$F533*ZH533</f>
        <v>1105314</v>
      </c>
      <c r="ZL533" s="96">
        <f>$G533*ZI533</f>
        <v>1150254</v>
      </c>
      <c r="ZM533" s="96">
        <f>$H533*ZJ533</f>
        <v>1150254</v>
      </c>
      <c r="ZN533" s="96">
        <f>$I533*ZH533</f>
        <v>977392.71</v>
      </c>
      <c r="ZO533" s="96">
        <f>$J533*ZI533</f>
        <v>990538.71</v>
      </c>
      <c r="ZP533" s="96">
        <f>$K533*ZJ533</f>
        <v>990538.71</v>
      </c>
      <c r="ZQ533" s="96">
        <f>$F533*ZQ$561</f>
        <v>52634.04</v>
      </c>
      <c r="ZR533" s="96">
        <f>$G533*ZR$561</f>
        <v>54774.51</v>
      </c>
      <c r="ZS533" s="96">
        <f>$H533*ZS$561</f>
        <v>54774.51</v>
      </c>
      <c r="ZT533" s="96">
        <f>$I533*ZT$561</f>
        <v>23450.38</v>
      </c>
      <c r="ZU533" s="96">
        <f>$J533*ZU$561</f>
        <v>24524.47</v>
      </c>
      <c r="ZV533" s="96">
        <f>$K533*ZV$561</f>
        <v>24524.47</v>
      </c>
      <c r="ZW533" s="96">
        <f>ZH533*ZQ533</f>
        <v>1105314.8400000001</v>
      </c>
      <c r="ZX533" s="96">
        <f t="shared" ref="ZX533:ZX546" si="966">ZI533*ZR533</f>
        <v>1150264.71</v>
      </c>
      <c r="ZY533" s="96">
        <f t="shared" ref="ZY533:ZY546" si="967">ZJ533*ZS533</f>
        <v>1150264.71</v>
      </c>
      <c r="ZZ533" s="96">
        <f>ZH533*ZT533</f>
        <v>492457.98</v>
      </c>
      <c r="AAA533" s="96">
        <f t="shared" ref="AAA533:AAA546" si="968">ZI533*ZU533</f>
        <v>515013.87</v>
      </c>
      <c r="AAB533" s="96">
        <f t="shared" ref="AAB533:AAB546" si="969">ZJ533*ZV533</f>
        <v>515013.87</v>
      </c>
      <c r="AAC533" s="101">
        <v>23</v>
      </c>
      <c r="AAD533" s="101">
        <v>23</v>
      </c>
      <c r="AAE533" s="101">
        <v>23</v>
      </c>
      <c r="AAF533" s="96">
        <f>$F533*AAC533</f>
        <v>1210582</v>
      </c>
      <c r="AAG533" s="96">
        <f>$G533*AAD533</f>
        <v>1259802</v>
      </c>
      <c r="AAH533" s="96">
        <f>$H533*AAE533</f>
        <v>1259802</v>
      </c>
      <c r="AAI533" s="96">
        <f>$I533*AAC533</f>
        <v>1070477.73</v>
      </c>
      <c r="AAJ533" s="96">
        <f>$J533*AAD533</f>
        <v>1084875.73</v>
      </c>
      <c r="AAK533" s="96">
        <f>$K533*AAE533</f>
        <v>1084875.73</v>
      </c>
      <c r="AAL533" s="96">
        <f>$F533*AAL$561</f>
        <v>52634.21</v>
      </c>
      <c r="AAM533" s="96">
        <f>$G533*AAM$561</f>
        <v>54773.85</v>
      </c>
      <c r="AAN533" s="96">
        <f>$H533*AAN$561</f>
        <v>54773.85</v>
      </c>
      <c r="AAO533" s="96">
        <f>$I533*AAO$561</f>
        <v>22801.38</v>
      </c>
      <c r="AAP533" s="96">
        <f>$J533*AAP$561</f>
        <v>23861.040000000001</v>
      </c>
      <c r="AAQ533" s="96">
        <f>$K533*AAQ$561</f>
        <v>23861.040000000001</v>
      </c>
      <c r="AAR533" s="96">
        <f>AAC533*AAL533</f>
        <v>1210586.83</v>
      </c>
      <c r="AAS533" s="96">
        <f t="shared" ref="AAS533:AAS546" si="970">AAD533*AAM533</f>
        <v>1259798.55</v>
      </c>
      <c r="AAT533" s="96">
        <f t="shared" ref="AAT533:AAT546" si="971">AAE533*AAN533</f>
        <v>1259798.55</v>
      </c>
      <c r="AAU533" s="96">
        <f>AAC533*AAO533</f>
        <v>524431.74</v>
      </c>
      <c r="AAV533" s="96">
        <f t="shared" ref="AAV533:AAV546" si="972">AAD533*AAP533</f>
        <v>548803.92000000004</v>
      </c>
      <c r="AAW533" s="96">
        <f t="shared" ref="AAW533:AAW546" si="973">AAE533*AAQ533</f>
        <v>548803.92000000004</v>
      </c>
      <c r="AAX533" s="101">
        <v>25</v>
      </c>
      <c r="AAY533" s="101">
        <v>25</v>
      </c>
      <c r="AAZ533" s="101">
        <v>25</v>
      </c>
      <c r="ABA533" s="96">
        <f>$F533*AAX533</f>
        <v>1315850</v>
      </c>
      <c r="ABB533" s="96">
        <f>$G533*AAY533</f>
        <v>1369350</v>
      </c>
      <c r="ABC533" s="96">
        <f>$H533*AAZ533</f>
        <v>1369350</v>
      </c>
      <c r="ABD533" s="96">
        <f>$I533*AAX533</f>
        <v>1163562.75</v>
      </c>
      <c r="ABE533" s="96">
        <f>$J533*AAY533</f>
        <v>1179212.75</v>
      </c>
      <c r="ABF533" s="96">
        <f>$K533*AAZ533</f>
        <v>1179212.75</v>
      </c>
      <c r="ABG533" s="96">
        <f>$F533*ABG$561</f>
        <v>52634.33</v>
      </c>
      <c r="ABH533" s="96">
        <f>$G533*ABH$561</f>
        <v>54774.01</v>
      </c>
      <c r="ABI533" s="96">
        <f>$H533*ABI$561</f>
        <v>54774.01</v>
      </c>
      <c r="ABJ533" s="96">
        <f>$I533*ABJ$561</f>
        <v>15770.17</v>
      </c>
      <c r="ABK533" s="96">
        <f>$J533*ABK$561</f>
        <v>16438.09</v>
      </c>
      <c r="ABL533" s="96">
        <f>$K533*ABL$561</f>
        <v>16438.09</v>
      </c>
      <c r="ABM533" s="96">
        <f>AAX533*ABG533</f>
        <v>1315858.25</v>
      </c>
      <c r="ABN533" s="96">
        <f t="shared" ref="ABN533:ABN546" si="974">AAY533*ABH533</f>
        <v>1369350.25</v>
      </c>
      <c r="ABO533" s="96">
        <f t="shared" ref="ABO533:ABO546" si="975">AAZ533*ABI533</f>
        <v>1369350.25</v>
      </c>
      <c r="ABP533" s="96">
        <f>AAX533*ABJ533</f>
        <v>394254.25</v>
      </c>
      <c r="ABQ533" s="96">
        <f t="shared" ref="ABQ533:ABQ546" si="976">AAY533*ABK533</f>
        <v>410952.25</v>
      </c>
      <c r="ABR533" s="96">
        <f t="shared" ref="ABR533:ABR546" si="977">AAZ533*ABL533</f>
        <v>410952.25</v>
      </c>
      <c r="ABS533" s="101"/>
      <c r="ABT533" s="101"/>
      <c r="ABU533" s="101"/>
      <c r="ABV533" s="96">
        <f>$F533*ABS533</f>
        <v>0</v>
      </c>
      <c r="ABW533" s="96">
        <f>$G533*ABT533</f>
        <v>0</v>
      </c>
      <c r="ABX533" s="96">
        <f>$H533*ABU533</f>
        <v>0</v>
      </c>
      <c r="ABY533" s="96">
        <f>$I533*ABS533</f>
        <v>0</v>
      </c>
      <c r="ABZ533" s="96">
        <f>$J533*ABT533</f>
        <v>0</v>
      </c>
      <c r="ACA533" s="96">
        <f>$K533*ABU533</f>
        <v>0</v>
      </c>
      <c r="ACB533" s="96">
        <f>$F533*ACB$561</f>
        <v>52634.06</v>
      </c>
      <c r="ACC533" s="96">
        <f>$G533*ACC$561</f>
        <v>54773.87</v>
      </c>
      <c r="ACD533" s="96">
        <f>$H533*ACD$561</f>
        <v>54773.87</v>
      </c>
      <c r="ACE533" s="96">
        <f>$I533*ACE$561</f>
        <v>16678.599999999999</v>
      </c>
      <c r="ACF533" s="96">
        <f>$J533*ACF$561</f>
        <v>17432.61</v>
      </c>
      <c r="ACG533" s="96">
        <f>$K533*ACG$561</f>
        <v>17432.61</v>
      </c>
      <c r="ACH533" s="96">
        <f>ABS533*ACB533</f>
        <v>0</v>
      </c>
      <c r="ACI533" s="96">
        <f t="shared" ref="ACI533:ACI546" si="978">ABT533*ACC533</f>
        <v>0</v>
      </c>
      <c r="ACJ533" s="96">
        <f t="shared" ref="ACJ533:ACJ546" si="979">ABU533*ACD533</f>
        <v>0</v>
      </c>
      <c r="ACK533" s="96">
        <f>ABS533*ACE533</f>
        <v>0</v>
      </c>
      <c r="ACL533" s="96">
        <f t="shared" ref="ACL533:ACL546" si="980">ABT533*ACF533</f>
        <v>0</v>
      </c>
      <c r="ACM533" s="96">
        <f t="shared" ref="ACM533:ACM546" si="981">ABU533*ACG533</f>
        <v>0</v>
      </c>
      <c r="ACN533" s="101">
        <v>29</v>
      </c>
      <c r="ACO533" s="101">
        <v>29</v>
      </c>
      <c r="ACP533" s="101">
        <v>29</v>
      </c>
      <c r="ACQ533" s="96">
        <f>$F533*ACN533</f>
        <v>1526386</v>
      </c>
      <c r="ACR533" s="96">
        <f>$G533*ACO533</f>
        <v>1588446</v>
      </c>
      <c r="ACS533" s="96">
        <f>$H533*ACP533</f>
        <v>1588446</v>
      </c>
      <c r="ACT533" s="96">
        <f>$I533*ACN533</f>
        <v>1349732.79</v>
      </c>
      <c r="ACU533" s="96">
        <f>$J533*ACO533</f>
        <v>1367886.79</v>
      </c>
      <c r="ACV533" s="96">
        <f>$K533*ACP533</f>
        <v>1367886.79</v>
      </c>
      <c r="ACW533" s="96">
        <f>$F533*ACW$561</f>
        <v>52633.96</v>
      </c>
      <c r="ACX533" s="96">
        <f>$G533*ACX$561</f>
        <v>54773.65</v>
      </c>
      <c r="ACY533" s="96">
        <f>$H533*ACY$561</f>
        <v>54773.65</v>
      </c>
      <c r="ACZ533" s="96">
        <f>$I533*ACZ$561</f>
        <v>23025.63</v>
      </c>
      <c r="ADA533" s="96">
        <f>$J533*ADA$561</f>
        <v>24094.76</v>
      </c>
      <c r="ADB533" s="96">
        <f>$K533*ADB$561</f>
        <v>24094.76</v>
      </c>
      <c r="ADC533" s="96">
        <f>ACN533*ACW533</f>
        <v>1526384.84</v>
      </c>
      <c r="ADD533" s="96">
        <f t="shared" ref="ADD533:ADD546" si="982">ACO533*ACX533</f>
        <v>1588435.85</v>
      </c>
      <c r="ADE533" s="96">
        <f t="shared" ref="ADE533:ADE546" si="983">ACP533*ACY533</f>
        <v>1588435.85</v>
      </c>
      <c r="ADF533" s="96">
        <f>ACN533*ACZ533</f>
        <v>667743.27</v>
      </c>
      <c r="ADG533" s="96">
        <f t="shared" ref="ADG533:ADG546" si="984">ACO533*ADA533</f>
        <v>698748.04</v>
      </c>
      <c r="ADH533" s="96">
        <f t="shared" ref="ADH533:ADH546" si="985">ACP533*ADB533</f>
        <v>698748.04</v>
      </c>
      <c r="ADI533" s="101">
        <v>66</v>
      </c>
      <c r="ADJ533" s="101">
        <v>66</v>
      </c>
      <c r="ADK533" s="101">
        <v>66</v>
      </c>
      <c r="ADL533" s="96">
        <f>$F533*ADI533</f>
        <v>3473844</v>
      </c>
      <c r="ADM533" s="96">
        <f>$G533*ADJ533</f>
        <v>3615084</v>
      </c>
      <c r="ADN533" s="96">
        <f>$H533*ADK533</f>
        <v>3615084</v>
      </c>
      <c r="ADO533" s="96">
        <f>$I533*ADI533</f>
        <v>3071805.66</v>
      </c>
      <c r="ADP533" s="96">
        <f>$J533*ADJ533</f>
        <v>3113121.66</v>
      </c>
      <c r="ADQ533" s="96">
        <f>$K533*ADK533</f>
        <v>3113121.66</v>
      </c>
      <c r="ADR533" s="96">
        <f>$F533*ADR$561</f>
        <v>52633.75</v>
      </c>
      <c r="ADS533" s="96">
        <f>$G533*ADS$561</f>
        <v>54773.91</v>
      </c>
      <c r="ADT533" s="96">
        <f>$H533*ADT$561</f>
        <v>54773.91</v>
      </c>
      <c r="ADU533" s="96">
        <f>$I533*ADU$561</f>
        <v>13846.68</v>
      </c>
      <c r="ADV533" s="96">
        <f>$J533*ADV$561</f>
        <v>14542.89</v>
      </c>
      <c r="ADW533" s="96">
        <f>$K533*ADW$561</f>
        <v>14542.89</v>
      </c>
      <c r="ADX533" s="96">
        <f>ADI533*ADR533</f>
        <v>3473827.5</v>
      </c>
      <c r="ADY533" s="96">
        <f t="shared" ref="ADY533:ADY546" si="986">ADJ533*ADS533</f>
        <v>3615078.06</v>
      </c>
      <c r="ADZ533" s="96">
        <f t="shared" ref="ADZ533:ADZ546" si="987">ADK533*ADT533</f>
        <v>3615078.06</v>
      </c>
      <c r="AEA533" s="96">
        <f>ADI533*ADU533</f>
        <v>913880.88</v>
      </c>
      <c r="AEB533" s="96">
        <f t="shared" ref="AEB533:AEB546" si="988">ADJ533*ADV533</f>
        <v>959830.74</v>
      </c>
      <c r="AEC533" s="96">
        <f t="shared" ref="AEC533:AEC546" si="989">ADK533*ADW533</f>
        <v>959830.74</v>
      </c>
      <c r="AED533" s="101"/>
      <c r="AEE533" s="101"/>
      <c r="AEF533" s="101"/>
      <c r="AEG533" s="96">
        <f>$F533*AED533</f>
        <v>0</v>
      </c>
      <c r="AEH533" s="96">
        <f>$G533*AEE533</f>
        <v>0</v>
      </c>
      <c r="AEI533" s="96">
        <f>$H533*AEF533</f>
        <v>0</v>
      </c>
      <c r="AEJ533" s="96">
        <f>$I533*AED533</f>
        <v>0</v>
      </c>
      <c r="AEK533" s="96">
        <f>$J533*AEE533</f>
        <v>0</v>
      </c>
      <c r="AEL533" s="96">
        <f>$K533*AEF533</f>
        <v>0</v>
      </c>
      <c r="AEM533" s="96">
        <f>$F533*AEM$561</f>
        <v>52634.16</v>
      </c>
      <c r="AEN533" s="96">
        <f>$G533*AEN$561</f>
        <v>54774.39</v>
      </c>
      <c r="AEO533" s="96">
        <f>$H533*AEO$561</f>
        <v>54774.39</v>
      </c>
      <c r="AEP533" s="96">
        <f>$I533*AEP$561</f>
        <v>20758.11</v>
      </c>
      <c r="AEQ533" s="96">
        <f>$J533*AEQ$561</f>
        <v>21673.7</v>
      </c>
      <c r="AER533" s="96">
        <f>$K533*AER$561</f>
        <v>21673.7</v>
      </c>
      <c r="AES533" s="96">
        <f>AED533*AEM533</f>
        <v>0</v>
      </c>
      <c r="AET533" s="96">
        <f t="shared" ref="AET533:AET546" si="990">AEE533*AEN533</f>
        <v>0</v>
      </c>
      <c r="AEU533" s="96">
        <f t="shared" ref="AEU533:AEU546" si="991">AEF533*AEO533</f>
        <v>0</v>
      </c>
      <c r="AEV533" s="96">
        <f>AED533*AEP533</f>
        <v>0</v>
      </c>
      <c r="AEW533" s="96">
        <f t="shared" ref="AEW533:AEW546" si="992">AEE533*AEQ533</f>
        <v>0</v>
      </c>
      <c r="AEX533" s="96">
        <f t="shared" ref="AEX533:AEX546" si="993">AEF533*AER533</f>
        <v>0</v>
      </c>
      <c r="AEY533" s="101"/>
      <c r="AEZ533" s="101"/>
      <c r="AFA533" s="101"/>
      <c r="AFB533" s="96">
        <f>$F533*AEY533</f>
        <v>0</v>
      </c>
      <c r="AFC533" s="96">
        <f>$G533*AEZ533</f>
        <v>0</v>
      </c>
      <c r="AFD533" s="96">
        <f>$H533*AFA533</f>
        <v>0</v>
      </c>
      <c r="AFE533" s="96">
        <f>$I533*AEY533</f>
        <v>0</v>
      </c>
      <c r="AFF533" s="96">
        <f>$J533*AEZ533</f>
        <v>0</v>
      </c>
      <c r="AFG533" s="96">
        <f>$K533*AFA533</f>
        <v>0</v>
      </c>
      <c r="AFH533" s="96">
        <f>$F533*AFH$561</f>
        <v>52633.88</v>
      </c>
      <c r="AFI533" s="96">
        <f>$G533*AFI$561</f>
        <v>54773.9</v>
      </c>
      <c r="AFJ533" s="96">
        <f>$H533*AFJ$561</f>
        <v>54773.9</v>
      </c>
      <c r="AFK533" s="96">
        <f>$I533*AFK$561</f>
        <v>20619.490000000002</v>
      </c>
      <c r="AFL533" s="96">
        <f>$J533*AFL$561</f>
        <v>21651.85</v>
      </c>
      <c r="AFM533" s="96">
        <f>$K533*AFM$561</f>
        <v>21651.85</v>
      </c>
      <c r="AFN533" s="96">
        <f>AEY533*AFH533</f>
        <v>0</v>
      </c>
      <c r="AFO533" s="96">
        <f t="shared" ref="AFO533:AFO546" si="994">AEZ533*AFI533</f>
        <v>0</v>
      </c>
      <c r="AFP533" s="96">
        <f t="shared" ref="AFP533:AFP546" si="995">AFA533*AFJ533</f>
        <v>0</v>
      </c>
      <c r="AFQ533" s="96">
        <f>AEY533*AFK533</f>
        <v>0</v>
      </c>
      <c r="AFR533" s="96">
        <f t="shared" ref="AFR533:AFR546" si="996">AEZ533*AFL533</f>
        <v>0</v>
      </c>
      <c r="AFS533" s="96">
        <f t="shared" ref="AFS533:AFS546" si="997">AFA533*AFM533</f>
        <v>0</v>
      </c>
      <c r="AFT533" s="101">
        <v>31</v>
      </c>
      <c r="AFU533" s="101">
        <v>31</v>
      </c>
      <c r="AFV533" s="101">
        <v>31</v>
      </c>
      <c r="AFW533" s="96">
        <f>$F533*AFT533</f>
        <v>1631654</v>
      </c>
      <c r="AFX533" s="96">
        <f>$G533*AFU533</f>
        <v>1697994</v>
      </c>
      <c r="AFY533" s="96">
        <f>$H533*AFV533</f>
        <v>1697994</v>
      </c>
      <c r="AFZ533" s="96">
        <f>$I533*AFT533</f>
        <v>1442817.81</v>
      </c>
      <c r="AGA533" s="96">
        <f>$J533*AFU533</f>
        <v>1462223.81</v>
      </c>
      <c r="AGB533" s="96">
        <f>$K533*AFV533</f>
        <v>1462223.81</v>
      </c>
      <c r="AGC533" s="96">
        <f>$F533*AGC$561</f>
        <v>52634.22</v>
      </c>
      <c r="AGD533" s="96">
        <f>$G533*AGD$561</f>
        <v>54774.03</v>
      </c>
      <c r="AGE533" s="96">
        <f>$H533*AGE$561</f>
        <v>54774.03</v>
      </c>
      <c r="AGF533" s="96">
        <f>$I533*AGF$561</f>
        <v>21617.19</v>
      </c>
      <c r="AGG533" s="96">
        <f>$J533*AGG$561</f>
        <v>22623.72</v>
      </c>
      <c r="AGH533" s="96">
        <f>$K533*AGH$561</f>
        <v>22623.72</v>
      </c>
      <c r="AGI533" s="96">
        <f>AFT533*AGC533</f>
        <v>1631660.82</v>
      </c>
      <c r="AGJ533" s="96">
        <f t="shared" ref="AGJ533:AGJ546" si="998">AFU533*AGD533</f>
        <v>1697994.93</v>
      </c>
      <c r="AGK533" s="96">
        <f t="shared" ref="AGK533:AGK546" si="999">AFV533*AGE533</f>
        <v>1697994.93</v>
      </c>
      <c r="AGL533" s="96">
        <f>AFT533*AGF533</f>
        <v>670132.89</v>
      </c>
      <c r="AGM533" s="96">
        <f t="shared" ref="AGM533:AGM546" si="1000">AFU533*AGG533</f>
        <v>701335.32</v>
      </c>
      <c r="AGN533" s="96">
        <f t="shared" ref="AGN533:AGN546" si="1001">AFV533*AGH533</f>
        <v>701335.32</v>
      </c>
      <c r="AGO533" s="101"/>
      <c r="AGP533" s="101"/>
      <c r="AGQ533" s="101"/>
      <c r="AGR533" s="96">
        <f>$F533*AGO533</f>
        <v>0</v>
      </c>
      <c r="AGS533" s="96">
        <f>$G533*AGP533</f>
        <v>0</v>
      </c>
      <c r="AGT533" s="96">
        <f>$H533*AGQ533</f>
        <v>0</v>
      </c>
      <c r="AGU533" s="96">
        <f>$I533*AGO533</f>
        <v>0</v>
      </c>
      <c r="AGV533" s="96">
        <f>$J533*AGP533</f>
        <v>0</v>
      </c>
      <c r="AGW533" s="96">
        <f>$K533*AGQ533</f>
        <v>0</v>
      </c>
      <c r="AGX533" s="96">
        <f>$F533*AGX$561</f>
        <v>52633.19</v>
      </c>
      <c r="AGY533" s="96">
        <f>$G533*AGY$561</f>
        <v>54774.74</v>
      </c>
      <c r="AGZ533" s="96">
        <f>$H533*AGZ$561</f>
        <v>54774.74</v>
      </c>
      <c r="AHA533" s="96">
        <f>$I533*AHA$561</f>
        <v>35067.75</v>
      </c>
      <c r="AHB533" s="96">
        <f>$J533*AHB$561</f>
        <v>36776.9</v>
      </c>
      <c r="AHC533" s="96">
        <f>$K533*AHC$561</f>
        <v>36776.9</v>
      </c>
      <c r="AHD533" s="96">
        <f>AGO533*AGX533</f>
        <v>0</v>
      </c>
      <c r="AHE533" s="96">
        <f t="shared" ref="AHE533:AHE546" si="1002">AGP533*AGY533</f>
        <v>0</v>
      </c>
      <c r="AHF533" s="96">
        <f t="shared" ref="AHF533:AHF546" si="1003">AGQ533*AGZ533</f>
        <v>0</v>
      </c>
      <c r="AHG533" s="96">
        <f>AGO533*AHA533</f>
        <v>0</v>
      </c>
      <c r="AHH533" s="96">
        <f t="shared" ref="AHH533:AHH546" si="1004">AGP533*AHB533</f>
        <v>0</v>
      </c>
      <c r="AHI533" s="96">
        <f t="shared" ref="AHI533:AHI546" si="1005">AGQ533*AHC533</f>
        <v>0</v>
      </c>
      <c r="AHJ533" s="101">
        <v>51</v>
      </c>
      <c r="AHK533" s="101">
        <v>51</v>
      </c>
      <c r="AHL533" s="101">
        <v>51</v>
      </c>
      <c r="AHM533" s="96">
        <f>$F533*AHJ533</f>
        <v>2684334</v>
      </c>
      <c r="AHN533" s="96">
        <f>$G533*AHK533</f>
        <v>2793474</v>
      </c>
      <c r="AHO533" s="96">
        <f>$H533*AHL533</f>
        <v>2793474</v>
      </c>
      <c r="AHP533" s="96">
        <f>$I533*AHJ533</f>
        <v>2373668.0099999998</v>
      </c>
      <c r="AHQ533" s="96">
        <f>$J533*AHK533</f>
        <v>2405594.0099999998</v>
      </c>
      <c r="AHR533" s="96">
        <f>$K533*AHL533</f>
        <v>2405594.0099999998</v>
      </c>
      <c r="AHS533" s="96">
        <f>$F533*AHS$561</f>
        <v>52633.91</v>
      </c>
      <c r="AHT533" s="96">
        <f>$G533*AHT$561</f>
        <v>54774.07</v>
      </c>
      <c r="AHU533" s="96">
        <f>$H533*AHU$561</f>
        <v>54774.07</v>
      </c>
      <c r="AHV533" s="96">
        <f>$I533*AHV$561</f>
        <v>19503.400000000001</v>
      </c>
      <c r="AHW533" s="96">
        <f>$J533*AHW$561</f>
        <v>20420.830000000002</v>
      </c>
      <c r="AHX533" s="96">
        <f>$K533*AHX$561</f>
        <v>20420.830000000002</v>
      </c>
      <c r="AHY533" s="96">
        <f>AHJ533*AHS533</f>
        <v>2684329.41</v>
      </c>
      <c r="AHZ533" s="96">
        <f t="shared" ref="AHZ533:AHZ546" si="1006">AHK533*AHT533</f>
        <v>2793477.57</v>
      </c>
      <c r="AIA533" s="96">
        <f t="shared" ref="AIA533:AIA546" si="1007">AHL533*AHU533</f>
        <v>2793477.57</v>
      </c>
      <c r="AIB533" s="96">
        <f>AHJ533*AHV533</f>
        <v>994673.4</v>
      </c>
      <c r="AIC533" s="96">
        <f t="shared" ref="AIC533:AIC546" si="1008">AHK533*AHW533</f>
        <v>1041462.33</v>
      </c>
      <c r="AID533" s="96">
        <f t="shared" ref="AID533:AID546" si="1009">AHL533*AHX533</f>
        <v>1041462.33</v>
      </c>
      <c r="AIE533" s="101">
        <v>27</v>
      </c>
      <c r="AIF533" s="101">
        <v>27</v>
      </c>
      <c r="AIG533" s="101">
        <v>27</v>
      </c>
      <c r="AIH533" s="96">
        <f>$F533*AIE533</f>
        <v>1421118</v>
      </c>
      <c r="AII533" s="96">
        <f>$G533*AIF533</f>
        <v>1478898</v>
      </c>
      <c r="AIJ533" s="96">
        <f>$H533*AIG533</f>
        <v>1478898</v>
      </c>
      <c r="AIK533" s="96">
        <f>$I533*AIE533</f>
        <v>1256647.77</v>
      </c>
      <c r="AIL533" s="96">
        <f>$J533*AIF533</f>
        <v>1273549.77</v>
      </c>
      <c r="AIM533" s="96">
        <f>$K533*AIG533</f>
        <v>1273549.77</v>
      </c>
      <c r="AIN533" s="96">
        <f>$F533*AIN$561</f>
        <v>52633.94</v>
      </c>
      <c r="AIO533" s="96">
        <f>$G533*AIO$561</f>
        <v>54773.88</v>
      </c>
      <c r="AIP533" s="96">
        <f>$H533*AIP$561</f>
        <v>54773.88</v>
      </c>
      <c r="AIQ533" s="96">
        <f>$I533*AIQ$561</f>
        <v>21527.19</v>
      </c>
      <c r="AIR533" s="96">
        <f>$J533*AIR$561</f>
        <v>22559.64</v>
      </c>
      <c r="AIS533" s="96">
        <f>$K533*AIS$561</f>
        <v>22559.64</v>
      </c>
      <c r="AIT533" s="96">
        <f>AIE533*AIN533</f>
        <v>1421116.38</v>
      </c>
      <c r="AIU533" s="96">
        <f t="shared" ref="AIU533:AIU546" si="1010">AIF533*AIO533</f>
        <v>1478894.76</v>
      </c>
      <c r="AIV533" s="96">
        <f t="shared" ref="AIV533:AIV546" si="1011">AIG533*AIP533</f>
        <v>1478894.76</v>
      </c>
      <c r="AIW533" s="96">
        <f>AIE533*AIQ533</f>
        <v>581234.13</v>
      </c>
      <c r="AIX533" s="96">
        <f t="shared" ref="AIX533:AIX546" si="1012">AIF533*AIR533</f>
        <v>609110.28</v>
      </c>
      <c r="AIY533" s="96">
        <f t="shared" ref="AIY533:AIY546" si="1013">AIG533*AIS533</f>
        <v>609110.28</v>
      </c>
      <c r="AIZ533" s="101">
        <v>40</v>
      </c>
      <c r="AJA533" s="101">
        <v>40</v>
      </c>
      <c r="AJB533" s="101">
        <v>40</v>
      </c>
      <c r="AJC533" s="96">
        <f>$F533*AIZ533</f>
        <v>2105360</v>
      </c>
      <c r="AJD533" s="96">
        <f>$G533*AJA533</f>
        <v>2190960</v>
      </c>
      <c r="AJE533" s="96">
        <f>$H533*AJB533</f>
        <v>2190960</v>
      </c>
      <c r="AJF533" s="96">
        <f>$I533*AIZ533</f>
        <v>1861700.4</v>
      </c>
      <c r="AJG533" s="96">
        <f>$J533*AJA533</f>
        <v>1886740.4</v>
      </c>
      <c r="AJH533" s="96">
        <f>$K533*AJB533</f>
        <v>1886740.4</v>
      </c>
      <c r="AJI533" s="96">
        <f>$F533*AJI$561</f>
        <v>52634.32</v>
      </c>
      <c r="AJJ533" s="96">
        <f>$G533*AJJ$561</f>
        <v>54774.17</v>
      </c>
      <c r="AJK533" s="96">
        <f>$H533*AJK$561</f>
        <v>54774.17</v>
      </c>
      <c r="AJL533" s="96">
        <f>$I533*AJL$561</f>
        <v>21127.52</v>
      </c>
      <c r="AJM533" s="96">
        <f>$J533*AJM$561</f>
        <v>22106.61</v>
      </c>
      <c r="AJN533" s="96">
        <f>$K533*AJN$561</f>
        <v>22106.61</v>
      </c>
      <c r="AJO533" s="96">
        <f>AIZ533*AJI533</f>
        <v>2105372.7999999998</v>
      </c>
      <c r="AJP533" s="96">
        <f t="shared" ref="AJP533:AJP546" si="1014">AJA533*AJJ533</f>
        <v>2190966.7999999998</v>
      </c>
      <c r="AJQ533" s="96">
        <f t="shared" ref="AJQ533:AJQ546" si="1015">AJB533*AJK533</f>
        <v>2190966.7999999998</v>
      </c>
      <c r="AJR533" s="96">
        <f>AIZ533*AJL533</f>
        <v>845100.8</v>
      </c>
      <c r="AJS533" s="96">
        <f t="shared" ref="AJS533:AJS546" si="1016">AJA533*AJM533</f>
        <v>884264.4</v>
      </c>
      <c r="AJT533" s="96">
        <f t="shared" ref="AJT533:AJT546" si="1017">AJB533*AJN533</f>
        <v>884264.4</v>
      </c>
      <c r="AJU533" s="101">
        <v>25</v>
      </c>
      <c r="AJV533" s="101">
        <v>25</v>
      </c>
      <c r="AJW533" s="101">
        <v>25</v>
      </c>
      <c r="AJX533" s="96">
        <f>$F533*AJU533</f>
        <v>1315850</v>
      </c>
      <c r="AJY533" s="96">
        <f>$G533*AJV533</f>
        <v>1369350</v>
      </c>
      <c r="AJZ533" s="96">
        <f>$H533*AJW533</f>
        <v>1369350</v>
      </c>
      <c r="AKA533" s="96">
        <f>$I533*AJU533</f>
        <v>1163562.75</v>
      </c>
      <c r="AKB533" s="96">
        <f>$J533*AJV533</f>
        <v>1179212.75</v>
      </c>
      <c r="AKC533" s="96">
        <f>$K533*AJW533</f>
        <v>1179212.75</v>
      </c>
      <c r="AKD533" s="96">
        <f>$F533*AKD$561</f>
        <v>52634.34</v>
      </c>
      <c r="AKE533" s="96">
        <f>$G533*AKE$561</f>
        <v>54774.2</v>
      </c>
      <c r="AKF533" s="96">
        <f>$H533*AKF$561</f>
        <v>54774.2</v>
      </c>
      <c r="AKG533" s="96">
        <f>$I533*AKG$561</f>
        <v>20124.21</v>
      </c>
      <c r="AKH533" s="96">
        <f>$J533*AKH$561</f>
        <v>21082.02</v>
      </c>
      <c r="AKI533" s="96">
        <f>$K533*AKI$561</f>
        <v>21082.02</v>
      </c>
      <c r="AKJ533" s="96">
        <f>AJU533*AKD533</f>
        <v>1315858.5</v>
      </c>
      <c r="AKK533" s="96">
        <f t="shared" ref="AKK533:AKK546" si="1018">AJV533*AKE533</f>
        <v>1369355</v>
      </c>
      <c r="AKL533" s="96">
        <f t="shared" ref="AKL533:AKL546" si="1019">AJW533*AKF533</f>
        <v>1369355</v>
      </c>
      <c r="AKM533" s="96">
        <f>AJU533*AKG533</f>
        <v>503105.25</v>
      </c>
      <c r="AKN533" s="96">
        <f t="shared" ref="AKN533:AKN546" si="1020">AJV533*AKH533</f>
        <v>527050.5</v>
      </c>
      <c r="AKO533" s="96">
        <f t="shared" ref="AKO533:AKO546" si="1021">AJW533*AKI533</f>
        <v>527050.5</v>
      </c>
      <c r="AKP533" s="101">
        <v>28</v>
      </c>
      <c r="AKQ533" s="101">
        <v>28</v>
      </c>
      <c r="AKR533" s="101">
        <v>28</v>
      </c>
      <c r="AKS533" s="96">
        <f>$F533*AKP533</f>
        <v>1473752</v>
      </c>
      <c r="AKT533" s="96">
        <f>$G533*AKQ533</f>
        <v>1533672</v>
      </c>
      <c r="AKU533" s="96">
        <f>$H533*AKR533</f>
        <v>1533672</v>
      </c>
      <c r="AKV533" s="96">
        <f>$I533*AKP533</f>
        <v>1303190.28</v>
      </c>
      <c r="AKW533" s="96">
        <f>$J533*AKQ533</f>
        <v>1320718.28</v>
      </c>
      <c r="AKX533" s="96">
        <f>$K533*AKR533</f>
        <v>1320718.28</v>
      </c>
      <c r="AKY533" s="96">
        <f>$F533*AKY$561</f>
        <v>52634.02</v>
      </c>
      <c r="AKZ533" s="96">
        <f>$G533*AKZ$561</f>
        <v>54774.19</v>
      </c>
      <c r="ALA533" s="96">
        <f>$H533*ALA$561</f>
        <v>54774.19</v>
      </c>
      <c r="ALB533" s="96">
        <f>$I533*ALB$561</f>
        <v>20400.259999999998</v>
      </c>
      <c r="ALC533" s="96">
        <f>$J533*ALC$561</f>
        <v>21351.97</v>
      </c>
      <c r="ALD533" s="96">
        <f>$K533*ALD$561</f>
        <v>21351.97</v>
      </c>
      <c r="ALE533" s="96">
        <f>AKP533*AKY533</f>
        <v>1473752.56</v>
      </c>
      <c r="ALF533" s="96">
        <f t="shared" ref="ALF533:ALF546" si="1022">AKQ533*AKZ533</f>
        <v>1533677.32</v>
      </c>
      <c r="ALG533" s="96">
        <f t="shared" ref="ALG533:ALG546" si="1023">AKR533*ALA533</f>
        <v>1533677.32</v>
      </c>
      <c r="ALH533" s="96">
        <f>AKP533*ALB533</f>
        <v>571207.28</v>
      </c>
      <c r="ALI533" s="96">
        <f t="shared" ref="ALI533:ALI546" si="1024">AKQ533*ALC533</f>
        <v>597855.16</v>
      </c>
      <c r="ALJ533" s="96">
        <f t="shared" ref="ALJ533:ALJ546" si="1025">AKR533*ALD533</f>
        <v>597855.16</v>
      </c>
      <c r="ALK533" s="101">
        <v>27</v>
      </c>
      <c r="ALL533" s="101">
        <v>27</v>
      </c>
      <c r="ALM533" s="101">
        <v>27</v>
      </c>
      <c r="ALN533" s="96">
        <f>$F533*ALK533</f>
        <v>1421118</v>
      </c>
      <c r="ALO533" s="96">
        <f>$G533*ALL533</f>
        <v>1478898</v>
      </c>
      <c r="ALP533" s="96">
        <f>$H533*ALM533</f>
        <v>1478898</v>
      </c>
      <c r="ALQ533" s="96">
        <f>$I533*ALK533</f>
        <v>1256647.77</v>
      </c>
      <c r="ALR533" s="96">
        <f>$J533*ALL533</f>
        <v>1273549.77</v>
      </c>
      <c r="ALS533" s="96">
        <f>$K533*ALM533</f>
        <v>1273549.77</v>
      </c>
      <c r="ALT533" s="96">
        <f>$F533*ALT$561</f>
        <v>52633.53</v>
      </c>
      <c r="ALU533" s="96">
        <f>$G533*ALU$561</f>
        <v>54773.73</v>
      </c>
      <c r="ALV533" s="96">
        <f>$H533*ALV$561</f>
        <v>54773.73</v>
      </c>
      <c r="ALW533" s="96">
        <f>$I533*ALW$561</f>
        <v>23740.37</v>
      </c>
      <c r="ALX533" s="96">
        <f>$J533*ALX$561</f>
        <v>24817.34</v>
      </c>
      <c r="ALY533" s="96">
        <f>$K533*ALY$561</f>
        <v>24817.34</v>
      </c>
      <c r="ALZ533" s="96">
        <f>ALK533*ALT533</f>
        <v>1421105.31</v>
      </c>
      <c r="AMA533" s="96">
        <f t="shared" ref="AMA533:AMA546" si="1026">ALL533*ALU533</f>
        <v>1478890.71</v>
      </c>
      <c r="AMB533" s="96">
        <f t="shared" ref="AMB533:AMB546" si="1027">ALM533*ALV533</f>
        <v>1478890.71</v>
      </c>
      <c r="AMC533" s="96">
        <f>ALK533*ALW533</f>
        <v>640989.99</v>
      </c>
      <c r="AMD533" s="96">
        <f t="shared" ref="AMD533:AMD546" si="1028">ALL533*ALX533</f>
        <v>670068.18000000005</v>
      </c>
      <c r="AME533" s="96">
        <f t="shared" ref="AME533:AME546" si="1029">ALM533*ALY533</f>
        <v>670068.18000000005</v>
      </c>
      <c r="AMF533" s="101">
        <v>26</v>
      </c>
      <c r="AMG533" s="101">
        <v>26</v>
      </c>
      <c r="AMH533" s="101">
        <v>26</v>
      </c>
      <c r="AMI533" s="96">
        <f>$F533*AMF533</f>
        <v>1368484</v>
      </c>
      <c r="AMJ533" s="96">
        <f>$G533*AMG533</f>
        <v>1424124</v>
      </c>
      <c r="AMK533" s="96">
        <f>$H533*AMH533</f>
        <v>1424124</v>
      </c>
      <c r="AML533" s="96">
        <f>$I533*AMF533</f>
        <v>1210105.26</v>
      </c>
      <c r="AMM533" s="96">
        <f>$J533*AMG533</f>
        <v>1226381.26</v>
      </c>
      <c r="AMN533" s="96">
        <f>$K533*AMH533</f>
        <v>1226381.26</v>
      </c>
      <c r="AMO533" s="96">
        <f>$F533*AMO$561</f>
        <v>52633.97</v>
      </c>
      <c r="AMP533" s="96">
        <f>$G533*AMP$561</f>
        <v>54773.94</v>
      </c>
      <c r="AMQ533" s="96">
        <f>$H533*AMQ$561</f>
        <v>54773.94</v>
      </c>
      <c r="AMR533" s="96">
        <f>$I533*AMR$561</f>
        <v>20146.439999999999</v>
      </c>
      <c r="AMS533" s="96">
        <f>$J533*AMS$561</f>
        <v>21048.62</v>
      </c>
      <c r="AMT533" s="96">
        <f>$K533*AMT$561</f>
        <v>21048.62</v>
      </c>
      <c r="AMU533" s="96">
        <f>AMF533*AMO533</f>
        <v>1368483.22</v>
      </c>
      <c r="AMV533" s="96">
        <f t="shared" ref="AMV533:AMV546" si="1030">AMG533*AMP533</f>
        <v>1424122.44</v>
      </c>
      <c r="AMW533" s="96">
        <f t="shared" ref="AMW533:AMW546" si="1031">AMH533*AMQ533</f>
        <v>1424122.44</v>
      </c>
      <c r="AMX533" s="96">
        <f>AMF533*AMR533</f>
        <v>523807.44</v>
      </c>
      <c r="AMY533" s="96">
        <f t="shared" ref="AMY533:AMY546" si="1032">AMG533*AMS533</f>
        <v>547264.12</v>
      </c>
      <c r="AMZ533" s="96">
        <f t="shared" ref="AMZ533:AMZ546" si="1033">AMH533*AMT533</f>
        <v>547264.12</v>
      </c>
      <c r="ANA533" s="101"/>
      <c r="ANB533" s="101"/>
      <c r="ANC533" s="101"/>
      <c r="AND533" s="96">
        <f>$F533*ANA533</f>
        <v>0</v>
      </c>
      <c r="ANE533" s="96">
        <f>$G533*ANB533</f>
        <v>0</v>
      </c>
      <c r="ANF533" s="96">
        <f>$H533*ANC533</f>
        <v>0</v>
      </c>
      <c r="ANG533" s="96">
        <f>$I533*ANA533</f>
        <v>0</v>
      </c>
      <c r="ANH533" s="96">
        <f>$J533*ANB533</f>
        <v>0</v>
      </c>
      <c r="ANI533" s="96">
        <f>$K533*ANC533</f>
        <v>0</v>
      </c>
      <c r="ANJ533" s="96">
        <f>$F533*ANJ$561</f>
        <v>0</v>
      </c>
      <c r="ANK533" s="96">
        <f>$G533*ANK$561</f>
        <v>0</v>
      </c>
      <c r="ANL533" s="96">
        <f>$H533*ANL$561</f>
        <v>0</v>
      </c>
      <c r="ANM533" s="96">
        <f>$I533*ANM$561</f>
        <v>0</v>
      </c>
      <c r="ANN533" s="96">
        <f>$J533*ANN$561</f>
        <v>0</v>
      </c>
      <c r="ANO533" s="96">
        <f>$K533*ANO$561</f>
        <v>0</v>
      </c>
      <c r="ANP533" s="96">
        <f>ANA533*ANJ533</f>
        <v>0</v>
      </c>
      <c r="ANQ533" s="96">
        <f t="shared" ref="ANQ533:ANQ546" si="1034">ANB533*ANK533</f>
        <v>0</v>
      </c>
      <c r="ANR533" s="96">
        <f t="shared" ref="ANR533:ANR546" si="1035">ANC533*ANL533</f>
        <v>0</v>
      </c>
      <c r="ANS533" s="96">
        <f>ANA533*ANM533</f>
        <v>0</v>
      </c>
      <c r="ANT533" s="96">
        <f t="shared" ref="ANT533:ANT546" si="1036">ANB533*ANN533</f>
        <v>0</v>
      </c>
      <c r="ANU533" s="96">
        <f t="shared" ref="ANU533:ANU546" si="1037">ANC533*ANO533</f>
        <v>0</v>
      </c>
      <c r="ANV533" s="101">
        <v>25</v>
      </c>
      <c r="ANW533" s="101">
        <v>25</v>
      </c>
      <c r="ANX533" s="101">
        <v>25</v>
      </c>
      <c r="ANY533" s="96">
        <f>$F533*ANV533</f>
        <v>1315850</v>
      </c>
      <c r="ANZ533" s="96">
        <f>$G533*ANW533</f>
        <v>1369350</v>
      </c>
      <c r="AOA533" s="96">
        <f>$H533*ANX533</f>
        <v>1369350</v>
      </c>
      <c r="AOB533" s="96">
        <f>$I533*ANV533</f>
        <v>1163562.75</v>
      </c>
      <c r="AOC533" s="96">
        <f>$J533*ANW533</f>
        <v>1179212.75</v>
      </c>
      <c r="AOD533" s="96">
        <f>$K533*ANX533</f>
        <v>1179212.75</v>
      </c>
      <c r="AOE533" s="96">
        <f>$F533*AOE$561</f>
        <v>52634.37</v>
      </c>
      <c r="AOF533" s="96">
        <f>$G533*AOF$561</f>
        <v>54774.14</v>
      </c>
      <c r="AOG533" s="96">
        <f>$H533*AOG$561</f>
        <v>54774.14</v>
      </c>
      <c r="AOH533" s="96">
        <f>$I533*AOH$561</f>
        <v>20344.509999999998</v>
      </c>
      <c r="AOI533" s="96">
        <f>$J533*AOI$561</f>
        <v>21260.1</v>
      </c>
      <c r="AOJ533" s="96">
        <f>$K533*AOJ$561</f>
        <v>21260.1</v>
      </c>
      <c r="AOK533" s="96">
        <f>ANV533*AOE533</f>
        <v>1315859.25</v>
      </c>
      <c r="AOL533" s="96">
        <f t="shared" ref="AOL533:AOL546" si="1038">ANW533*AOF533</f>
        <v>1369353.5</v>
      </c>
      <c r="AOM533" s="96">
        <f t="shared" ref="AOM533:AOM546" si="1039">ANX533*AOG533</f>
        <v>1369353.5</v>
      </c>
      <c r="AON533" s="96">
        <f>ANV533*AOH533</f>
        <v>508612.75</v>
      </c>
      <c r="AOO533" s="96">
        <f t="shared" ref="AOO533:AOO546" si="1040">ANW533*AOI533</f>
        <v>531502.5</v>
      </c>
      <c r="AOP533" s="96">
        <f t="shared" ref="AOP533:AOP546" si="1041">ANX533*AOJ533</f>
        <v>531502.5</v>
      </c>
      <c r="AOQ533" s="101">
        <v>48</v>
      </c>
      <c r="AOR533" s="101">
        <v>48</v>
      </c>
      <c r="AOS533" s="101">
        <v>48</v>
      </c>
      <c r="AOT533" s="96">
        <f>$F533*AOQ533</f>
        <v>2526432</v>
      </c>
      <c r="AOU533" s="96">
        <f>$G533*AOR533</f>
        <v>2629152</v>
      </c>
      <c r="AOV533" s="96">
        <f>$H533*AOS533</f>
        <v>2629152</v>
      </c>
      <c r="AOW533" s="96">
        <f>$I533*AOQ533</f>
        <v>2234040.48</v>
      </c>
      <c r="AOX533" s="96">
        <f>$J533*AOR533</f>
        <v>2264088.48</v>
      </c>
      <c r="AOY533" s="96">
        <f>$K533*AOS533</f>
        <v>2264088.48</v>
      </c>
      <c r="AOZ533" s="96">
        <f>$F533*AOZ$561</f>
        <v>52633.41</v>
      </c>
      <c r="APA533" s="96">
        <f>$G533*APA$561</f>
        <v>54774.13</v>
      </c>
      <c r="APB533" s="96">
        <f>$H533*APB$561</f>
        <v>54774.13</v>
      </c>
      <c r="APC533" s="96">
        <f>$I533*APC$561</f>
        <v>23894.21</v>
      </c>
      <c r="APD533" s="96">
        <f>$J533*APD$561</f>
        <v>24971.62</v>
      </c>
      <c r="APE533" s="96">
        <f>$K533*APE$561</f>
        <v>24971.62</v>
      </c>
      <c r="APF533" s="96">
        <f>AOQ533*AOZ533</f>
        <v>2526403.6800000002</v>
      </c>
      <c r="APG533" s="96">
        <f t="shared" ref="APG533:APG546" si="1042">AOR533*APA533</f>
        <v>2629158.2400000002</v>
      </c>
      <c r="APH533" s="96">
        <f t="shared" ref="APH533:APH546" si="1043">AOS533*APB533</f>
        <v>2629158.2400000002</v>
      </c>
      <c r="API533" s="96">
        <f>AOQ533*APC533</f>
        <v>1146922.08</v>
      </c>
      <c r="APJ533" s="96">
        <f t="shared" ref="APJ533:APJ546" si="1044">AOR533*APD533</f>
        <v>1198637.76</v>
      </c>
      <c r="APK533" s="96">
        <f t="shared" ref="APK533:APK546" si="1045">AOS533*APE533</f>
        <v>1198637.76</v>
      </c>
      <c r="APL533" s="101">
        <v>19</v>
      </c>
      <c r="APM533" s="101">
        <v>19</v>
      </c>
      <c r="APN533" s="101">
        <v>19</v>
      </c>
      <c r="APO533" s="96">
        <f>$F533*APL533</f>
        <v>1000046</v>
      </c>
      <c r="APP533" s="96">
        <f>$G533*APM533</f>
        <v>1040706</v>
      </c>
      <c r="APQ533" s="96">
        <f>$H533*APN533</f>
        <v>1040706</v>
      </c>
      <c r="APR533" s="96">
        <f>$I533*APL533</f>
        <v>884307.69</v>
      </c>
      <c r="APS533" s="96">
        <f>$J533*APM533</f>
        <v>896201.69</v>
      </c>
      <c r="APT533" s="96">
        <f>$K533*APN533</f>
        <v>896201.69</v>
      </c>
      <c r="APU533" s="96">
        <f>$F533*APU$561</f>
        <v>52633.45</v>
      </c>
      <c r="APV533" s="96">
        <f>$G533*APV$561</f>
        <v>54773.91</v>
      </c>
      <c r="APW533" s="96">
        <f>$H533*APW$561</f>
        <v>54773.91</v>
      </c>
      <c r="APX533" s="96">
        <f>$I533*APX$561</f>
        <v>20272.63</v>
      </c>
      <c r="APY533" s="96">
        <f>$J533*APY$561</f>
        <v>21216.48</v>
      </c>
      <c r="APZ533" s="96">
        <f>$K533*APZ$561</f>
        <v>21216.48</v>
      </c>
      <c r="AQA533" s="96">
        <f>APL533*APU533</f>
        <v>1000035.55</v>
      </c>
      <c r="AQB533" s="96">
        <f t="shared" ref="AQB533:AQB546" si="1046">APM533*APV533</f>
        <v>1040704.29</v>
      </c>
      <c r="AQC533" s="96">
        <f t="shared" ref="AQC533:AQC546" si="1047">APN533*APW533</f>
        <v>1040704.29</v>
      </c>
      <c r="AQD533" s="96">
        <f>APL533*APX533</f>
        <v>385179.97</v>
      </c>
      <c r="AQE533" s="96">
        <f t="shared" ref="AQE533:AQE546" si="1048">APM533*APY533</f>
        <v>403113.12</v>
      </c>
      <c r="AQF533" s="96">
        <f t="shared" ref="AQF533:AQF546" si="1049">APN533*APZ533</f>
        <v>403113.12</v>
      </c>
      <c r="AQG533" s="101">
        <v>27</v>
      </c>
      <c r="AQH533" s="101">
        <v>27</v>
      </c>
      <c r="AQI533" s="101">
        <v>27</v>
      </c>
      <c r="AQJ533" s="96">
        <f>$F533*AQG533</f>
        <v>1421118</v>
      </c>
      <c r="AQK533" s="96">
        <f>$G533*AQH533</f>
        <v>1478898</v>
      </c>
      <c r="AQL533" s="96">
        <f>$H533*AQI533</f>
        <v>1478898</v>
      </c>
      <c r="AQM533" s="96">
        <f>$I533*AQG533</f>
        <v>1256647.77</v>
      </c>
      <c r="AQN533" s="96">
        <f>$J533*AQH533</f>
        <v>1273549.77</v>
      </c>
      <c r="AQO533" s="96">
        <f>$K533*AQI533</f>
        <v>1273549.77</v>
      </c>
      <c r="AQP533" s="96">
        <f>$F533*AQP$561</f>
        <v>52634.17</v>
      </c>
      <c r="AQQ533" s="96">
        <f>$G533*AQQ$561</f>
        <v>54774.02</v>
      </c>
      <c r="AQR533" s="96">
        <f>$H533*AQR$561</f>
        <v>54774.02</v>
      </c>
      <c r="AQS533" s="96">
        <f>$I533*AQS$561</f>
        <v>18059.78</v>
      </c>
      <c r="AQT533" s="96">
        <f>$J533*AQT$561</f>
        <v>18922.64</v>
      </c>
      <c r="AQU533" s="96">
        <f>$K533*AQU$561</f>
        <v>18922.64</v>
      </c>
      <c r="AQV533" s="96">
        <f>AQG533*AQP533</f>
        <v>1421122.59</v>
      </c>
      <c r="AQW533" s="96">
        <f t="shared" ref="AQW533:AQW546" si="1050">AQH533*AQQ533</f>
        <v>1478898.54</v>
      </c>
      <c r="AQX533" s="96">
        <f t="shared" ref="AQX533:AQX546" si="1051">AQI533*AQR533</f>
        <v>1478898.54</v>
      </c>
      <c r="AQY533" s="96">
        <f>AQG533*AQS533</f>
        <v>487614.06</v>
      </c>
      <c r="AQZ533" s="96">
        <f t="shared" ref="AQZ533:AQZ546" si="1052">AQH533*AQT533</f>
        <v>510911.28</v>
      </c>
      <c r="ARA533" s="96">
        <f t="shared" ref="ARA533:ARA546" si="1053">AQI533*AQU533</f>
        <v>510911.28</v>
      </c>
      <c r="ARB533" s="101">
        <v>27</v>
      </c>
      <c r="ARC533" s="101">
        <v>27</v>
      </c>
      <c r="ARD533" s="101">
        <v>27</v>
      </c>
      <c r="ARE533" s="96">
        <f>$F533*ARB533</f>
        <v>1421118</v>
      </c>
      <c r="ARF533" s="96">
        <f>$G533*ARC533</f>
        <v>1478898</v>
      </c>
      <c r="ARG533" s="96">
        <f>$H533*ARD533</f>
        <v>1478898</v>
      </c>
      <c r="ARH533" s="96">
        <f>$I533*ARB533</f>
        <v>1256647.77</v>
      </c>
      <c r="ARI533" s="96">
        <f>$J533*ARC533</f>
        <v>1273549.77</v>
      </c>
      <c r="ARJ533" s="96">
        <f>$K533*ARD533</f>
        <v>1273549.77</v>
      </c>
      <c r="ARK533" s="96">
        <f>$F533*ARK$561</f>
        <v>52634.07</v>
      </c>
      <c r="ARL533" s="96">
        <f>$G533*ARL$561</f>
        <v>54774.05</v>
      </c>
      <c r="ARM533" s="96">
        <f>$H533*ARM$561</f>
        <v>54774.05</v>
      </c>
      <c r="ARN533" s="96">
        <f>$I533*ARN$561</f>
        <v>19415.45</v>
      </c>
      <c r="ARO533" s="96">
        <f>$J533*ARO$561</f>
        <v>20246.95</v>
      </c>
      <c r="ARP533" s="96">
        <f>$K533*ARP$561</f>
        <v>20246.95</v>
      </c>
      <c r="ARQ533" s="96">
        <f>ARB533*ARK533</f>
        <v>1421119.89</v>
      </c>
      <c r="ARR533" s="96">
        <f t="shared" ref="ARR533:ARR546" si="1054">ARC533*ARL533</f>
        <v>1478899.35</v>
      </c>
      <c r="ARS533" s="96">
        <f t="shared" ref="ARS533:ARS546" si="1055">ARD533*ARM533</f>
        <v>1478899.35</v>
      </c>
      <c r="ART533" s="96">
        <f>ARB533*ARN533</f>
        <v>524217.15</v>
      </c>
      <c r="ARU533" s="96">
        <f t="shared" ref="ARU533:ARU546" si="1056">ARC533*ARO533</f>
        <v>546667.65</v>
      </c>
      <c r="ARV533" s="96">
        <f t="shared" ref="ARV533:ARV546" si="1057">ARD533*ARP533</f>
        <v>546667.65</v>
      </c>
      <c r="ARW533" s="101">
        <v>31</v>
      </c>
      <c r="ARX533" s="101">
        <v>31</v>
      </c>
      <c r="ARY533" s="101">
        <v>31</v>
      </c>
      <c r="ARZ533" s="96">
        <f>$F533*ARW533</f>
        <v>1631654</v>
      </c>
      <c r="ASA533" s="96">
        <f>$G533*ARX533</f>
        <v>1697994</v>
      </c>
      <c r="ASB533" s="96">
        <f>$H533*ARY533</f>
        <v>1697994</v>
      </c>
      <c r="ASC533" s="96">
        <f>$I533*ARW533</f>
        <v>1442817.81</v>
      </c>
      <c r="ASD533" s="96">
        <f>$J533*ARX533</f>
        <v>1462223.81</v>
      </c>
      <c r="ASE533" s="96">
        <f>$K533*ARY533</f>
        <v>1462223.81</v>
      </c>
      <c r="ASF533" s="96">
        <f>$F533*ASF$561</f>
        <v>52634.22</v>
      </c>
      <c r="ASG533" s="96">
        <f>$G533*ASG$561</f>
        <v>54773.97</v>
      </c>
      <c r="ASH533" s="96">
        <f>$H533*ASH$561</f>
        <v>54773.97</v>
      </c>
      <c r="ASI533" s="96">
        <f>$I533*ASI$561</f>
        <v>20801.97</v>
      </c>
      <c r="ASJ533" s="96">
        <f>$J533*ASJ$561</f>
        <v>21740.15</v>
      </c>
      <c r="ASK533" s="96">
        <f>$K533*ASK$561</f>
        <v>21740.15</v>
      </c>
      <c r="ASL533" s="96">
        <f>ARW533*ASF533</f>
        <v>1631660.82</v>
      </c>
      <c r="ASM533" s="96">
        <f t="shared" ref="ASM533:ASM546" si="1058">ARX533*ASG533</f>
        <v>1697993.07</v>
      </c>
      <c r="ASN533" s="96">
        <f t="shared" ref="ASN533:ASN546" si="1059">ARY533*ASH533</f>
        <v>1697993.07</v>
      </c>
      <c r="ASO533" s="96">
        <f>ARW533*ASI533</f>
        <v>644861.06999999995</v>
      </c>
      <c r="ASP533" s="96">
        <f t="shared" ref="ASP533:ASP546" si="1060">ARX533*ASJ533</f>
        <v>673944.65</v>
      </c>
      <c r="ASQ533" s="96">
        <f t="shared" ref="ASQ533:ASQ546" si="1061">ARY533*ASK533</f>
        <v>673944.65</v>
      </c>
      <c r="ASR533" s="101">
        <v>54</v>
      </c>
      <c r="ASS533" s="101">
        <v>54</v>
      </c>
      <c r="AST533" s="101">
        <v>54</v>
      </c>
      <c r="ASU533" s="96">
        <f>$F533*ASR533</f>
        <v>2842236</v>
      </c>
      <c r="ASV533" s="96">
        <f>$G533*ASS533</f>
        <v>2957796</v>
      </c>
      <c r="ASW533" s="96">
        <f>$H533*AST533</f>
        <v>2957796</v>
      </c>
      <c r="ASX533" s="96">
        <f>$I533*ASR533</f>
        <v>2513295.54</v>
      </c>
      <c r="ASY533" s="96">
        <f>$J533*ASS533</f>
        <v>2547099.54</v>
      </c>
      <c r="ASZ533" s="96">
        <f>$K533*AST533</f>
        <v>2547099.54</v>
      </c>
      <c r="ATA533" s="96">
        <f>$F533*ATA$561</f>
        <v>52634.13</v>
      </c>
      <c r="ATB533" s="96">
        <f>$G533*ATB$561</f>
        <v>54773.84</v>
      </c>
      <c r="ATC533" s="96">
        <f>$H533*ATC$561</f>
        <v>54773.84</v>
      </c>
      <c r="ATD533" s="96">
        <f>$I533*ATD$561</f>
        <v>18320.759999999998</v>
      </c>
      <c r="ATE533" s="96">
        <f>$J533*ATE$561</f>
        <v>19135.52</v>
      </c>
      <c r="ATF533" s="96">
        <f>$K533*ATF$561</f>
        <v>19135.52</v>
      </c>
      <c r="ATG533" s="96">
        <f>ASR533*ATA533</f>
        <v>2842243.02</v>
      </c>
      <c r="ATH533" s="96">
        <f t="shared" ref="ATH533:ATH546" si="1062">ASS533*ATB533</f>
        <v>2957787.36</v>
      </c>
      <c r="ATI533" s="96">
        <f t="shared" ref="ATI533:ATI546" si="1063">AST533*ATC533</f>
        <v>2957787.36</v>
      </c>
      <c r="ATJ533" s="96">
        <f>ASR533*ATD533</f>
        <v>989321.04</v>
      </c>
      <c r="ATK533" s="96">
        <f t="shared" ref="ATK533:ATK546" si="1064">ASS533*ATE533</f>
        <v>1033318.08</v>
      </c>
      <c r="ATL533" s="96">
        <f t="shared" ref="ATL533:ATL546" si="1065">AST533*ATF533</f>
        <v>1033318.08</v>
      </c>
      <c r="ATM533" s="101">
        <v>50</v>
      </c>
      <c r="ATN533" s="101">
        <v>50</v>
      </c>
      <c r="ATO533" s="101">
        <v>50</v>
      </c>
      <c r="ATP533" s="96">
        <f>$F533*ATM533</f>
        <v>2631700</v>
      </c>
      <c r="ATQ533" s="96">
        <f>$G533*ATN533</f>
        <v>2738700</v>
      </c>
      <c r="ATR533" s="96">
        <f>$H533*ATO533</f>
        <v>2738700</v>
      </c>
      <c r="ATS533" s="96">
        <f>$I533*ATM533</f>
        <v>2327125.5</v>
      </c>
      <c r="ATT533" s="96">
        <f>$J533*ATN533</f>
        <v>2358425.5</v>
      </c>
      <c r="ATU533" s="96">
        <f>$K533*ATO533</f>
        <v>2358425.5</v>
      </c>
      <c r="ATV533" s="96">
        <f>$F533*ATV$561</f>
        <v>52634.080000000002</v>
      </c>
      <c r="ATW533" s="96">
        <f>$G533*ATW$561</f>
        <v>54773.99</v>
      </c>
      <c r="ATX533" s="96">
        <f>$H533*ATX$561</f>
        <v>54773.99</v>
      </c>
      <c r="ATY533" s="96">
        <f>$I533*ATY$561</f>
        <v>19974.63</v>
      </c>
      <c r="ATZ533" s="96">
        <f>$J533*ATZ$561</f>
        <v>20848.02</v>
      </c>
      <c r="AUA533" s="96">
        <f>$K533*AUA$561</f>
        <v>20848.02</v>
      </c>
      <c r="AUB533" s="96">
        <f>ATM533*ATV533</f>
        <v>2631704</v>
      </c>
      <c r="AUC533" s="96">
        <f t="shared" ref="AUC533:AUC546" si="1066">ATN533*ATW533</f>
        <v>2738699.5</v>
      </c>
      <c r="AUD533" s="96">
        <f t="shared" ref="AUD533:AUD546" si="1067">ATO533*ATX533</f>
        <v>2738699.5</v>
      </c>
      <c r="AUE533" s="96">
        <f>ATM533*ATY533</f>
        <v>998731.5</v>
      </c>
      <c r="AUF533" s="96">
        <f t="shared" ref="AUF533:AUF546" si="1068">ATN533*ATZ533</f>
        <v>1042401</v>
      </c>
      <c r="AUG533" s="96">
        <f t="shared" ref="AUG533:AUG546" si="1069">ATO533*AUA533</f>
        <v>1042401</v>
      </c>
      <c r="AUH533" s="101">
        <v>52</v>
      </c>
      <c r="AUI533" s="101">
        <v>52</v>
      </c>
      <c r="AUJ533" s="101">
        <v>52</v>
      </c>
      <c r="AUK533" s="96">
        <f>$F533*AUH533</f>
        <v>2736968</v>
      </c>
      <c r="AUL533" s="96">
        <f>$G533*AUI533</f>
        <v>2848248</v>
      </c>
      <c r="AUM533" s="96">
        <f>$H533*AUJ533</f>
        <v>2848248</v>
      </c>
      <c r="AUN533" s="96">
        <f>$I533*AUH533</f>
        <v>2420210.52</v>
      </c>
      <c r="AUO533" s="96">
        <f>$J533*AUI533</f>
        <v>2452762.52</v>
      </c>
      <c r="AUP533" s="96">
        <f>$K533*AUJ533</f>
        <v>2452762.52</v>
      </c>
      <c r="AUQ533" s="96">
        <f>$F533*AUQ$561</f>
        <v>52632.83</v>
      </c>
      <c r="AUR533" s="96">
        <f>$G533*AUR$561</f>
        <v>54773.63</v>
      </c>
      <c r="AUS533" s="96">
        <f>$H533*AUS$561</f>
        <v>54773.63</v>
      </c>
      <c r="AUT533" s="96">
        <f>$I533*AUT$561</f>
        <v>21385.34</v>
      </c>
      <c r="AUU533" s="96">
        <f>$J533*AUU$561</f>
        <v>22361.16</v>
      </c>
      <c r="AUV533" s="96">
        <f>$K533*AUV$561</f>
        <v>22361.16</v>
      </c>
      <c r="AUW533" s="96">
        <f>AUH533*AUQ533</f>
        <v>2736907.16</v>
      </c>
      <c r="AUX533" s="96">
        <f t="shared" ref="AUX533:AUX546" si="1070">AUI533*AUR533</f>
        <v>2848228.76</v>
      </c>
      <c r="AUY533" s="96">
        <f t="shared" ref="AUY533:AUY546" si="1071">AUJ533*AUS533</f>
        <v>2848228.76</v>
      </c>
      <c r="AUZ533" s="96">
        <f>AUH533*AUT533</f>
        <v>1112037.68</v>
      </c>
      <c r="AVA533" s="96">
        <f t="shared" ref="AVA533:AVA546" si="1072">AUI533*AUU533</f>
        <v>1162780.32</v>
      </c>
      <c r="AVB533" s="96">
        <f t="shared" ref="AVB533:AVB546" si="1073">AUJ533*AUV533</f>
        <v>1162780.32</v>
      </c>
      <c r="AVC533" s="144">
        <f>L533+AG533+BB533+BW533+CR533+DM533+EH533+FC533+FX533+GS533+HN533+II533+JD533+JY533+KT533+LO533+MJ533+NE533+NZ533+OU533+PP533+QK533+RF533+SA533+SV533+TQ533+UL533+VG533+WB533+WW533+XR533+YM533+ZH533+AAC533+AAX533+ABS533+ACN533+ADI533+AED533+AEY533+AFT533+AGO533+AHJ533+AIE533+AIZ533+AJU533+AKP533+ALK533+AMF533+ANA533+ANV533+AOQ533+APL533+AQG533+ARB533+ARW533+ASR533+ATM533+AUH533</f>
        <v>1755</v>
      </c>
      <c r="AVD533" s="144">
        <f t="shared" ref="AVD533:AVD546" si="1074">M533+AH533+BC533+BX533+CS533+DN533+EI533+FD533+FY533+GT533+HO533+IJ533+JE533+JZ533+KU533+LP533+MK533+NF533+OA533+OV533+PQ533+QL533+RG533+SB533+SW533+TR533+UM533+VH533+WC533+WX533+XS533+YN533+ZI533+AAD533+AAY533+ABT533+ACO533+ADJ533+AEE533+AEZ533+AFU533+AGP533+AHK533+AIF533+AJA533+AJV533+AKQ533+ALL533+AMG533+ANB533+ANW533+AOR533+APM533+AQH533+ARC533+ARX533+ASS533+ATN533+AUI533</f>
        <v>1755</v>
      </c>
      <c r="AVE533" s="144">
        <f t="shared" ref="AVE533:AVE546" si="1075">N533+AI533+BD533+BY533+CT533+DO533+EJ533+FE533+FZ533+GU533+HP533+IK533+JF533+KA533+KV533+LQ533+ML533+NG533+OB533+OW533+PR533+QM533+RH533+SC533+SX533+TS533+UN533+VI533+WD533+WY533+XT533+YO533+ZJ533+AAE533+AAZ533+ABU533+ACP533+ADK533+AEF533+AFA533+AFV533+AGQ533+AHL533+AIG533+AJB533+AJW533+AKR533+ALM533+AMH533+ANC533+ANX533+AOS533+APN533+AQI533+ARD533+ARY533+AST533+ATO533+AUJ533</f>
        <v>1755</v>
      </c>
      <c r="AVF533" s="96">
        <f t="shared" ref="AVF533:AVF546" si="1076">O533+AJ533+BE533+BZ533+CU533+DP533+EK533+FF533+GA533+GV533+HQ533+IL533+JG533+KB533+KW533+LR533+MM533+NH533+OC533+OX533+PS533+QN533+RI533+SD533+SY533+TT533+UO533+VJ533+WE533+WZ533+XU533+YP533+ZK533+AAF533+ABA533+ABV533+ACQ533+ADL533+AEG533+AFB533+AFW533+AGR533+AHM533+AIH533+AJC533+AJX533+AKS533+ALN533+AMI533+AND533+ANY533+AOT533+APO533+AQJ533+ARE533+ARZ533+ASU533+ATP533+AUK533</f>
        <v>92372670</v>
      </c>
      <c r="AVG533" s="96">
        <f t="shared" ref="AVG533:AVG546" si="1077">P533+AK533+BF533+CA533+CV533+DQ533+EL533+FG533+GB533+GW533+HR533+IM533+JH533+KC533+KX533+LS533+MN533+NI533+OD533+OY533+PT533+QO533+RJ533+SE533+SZ533+TU533+UP533+VK533+WF533+XA533+XV533+YQ533+ZL533+AAG533+ABB533+ABW533+ACR533+ADM533+AEH533+AFC533+AFX533+AGS533+AHN533+AII533+AJD533+AJY533+AKT533+ALO533+AMJ533+ANE533+ANZ533+AOU533+APP533+AQK533+ARF533+ASA533+ASV533+ATQ533+AUL533</f>
        <v>96128370</v>
      </c>
      <c r="AVH533" s="96">
        <f t="shared" ref="AVH533:AVH546" si="1078">Q533+AL533+BG533+CB533+CW533+DR533+EM533+FH533+GC533+GX533+HS533+IN533+JI533+KD533+KY533+LT533+MO533+NJ533+OE533+OZ533+PU533+QP533+RK533+SF533+TA533+TV533+UQ533+VL533+WG533+XB533+XW533+YR533+ZM533+AAH533+ABC533+ABX533+ACS533+ADN533+AEI533+AFD533+AFY533+AGT533+AHO533+AIJ533+AJE533+AJZ533+AKU533+ALP533+AMK533+ANF533+AOA533+AOV533+APQ533+AQL533+ARG533+ASB533+ASW533+ATR533+AUM533</f>
        <v>96128370</v>
      </c>
      <c r="AVI533" s="96">
        <f t="shared" ref="AVI533:AVI546" si="1079">R533+AM533+BH533+CC533+CX533+DS533+EN533+FI533+GD533+GY533+HT533+IO533+JJ533+KE533+KZ533+LU533+MP533+NK533+OF533+PA533+PV533+QQ533+RL533+SG533+TB533+TW533+UR533+VM533+WH533+XC533+XX533+YS533+ZN533+AAI533+ABD533+ABY533+ACT533+ADO533+AEJ533+AFE533+AFZ533+AGU533+AHP533+AIK533+AJF533+AKA533+AKV533+ALQ533+AML533+ANG533+AOB533+AOW533+APR533+AQM533+ARH533+ASC533+ASX533+ATS533+AUN533</f>
        <v>81682105.049999997</v>
      </c>
      <c r="AVJ533" s="96">
        <f t="shared" ref="AVJ533:AVJ546" si="1080">S533+AN533+BI533+CD533+CY533+DT533+EO533+FJ533+GE533+GZ533+HU533+IP533+JK533+KF533+LA533+LV533+MQ533+NL533+OG533+PB533+PW533+QR533+RM533+SH533+TC533+TX533+US533+VN533+WI533+XD533+XY533+YT533+ZO533+AAJ533+ABE533+ABZ533+ACU533+ADP533+AEK533+AFF533+AGA533+AGV533+AHQ533+AIL533+AJG533+AKB533+AKW533+ALR533+AMM533+ANH533+AOC533+AOX533+APS533+AQN533+ARI533+ASD533+ASY533+ATT533+AUO533</f>
        <v>82780735.049999997</v>
      </c>
      <c r="AVK533" s="96">
        <f t="shared" ref="AVK533:AVK546" si="1081">T533+AO533+BJ533+CE533+CZ533+DU533+EP533+FK533+GF533+HA533+HV533+IQ533+JL533+KG533+LB533+LW533+MR533+NM533+OH533+PC533+PX533+QS533+RN533+SI533+TD533+TY533+UT533+VO533+WJ533+XE533+XZ533+YU533+ZP533+AAK533+ABF533+ACA533+ACV533+ADQ533+AEL533+AFG533+AGB533+AGW533+AHR533+AIM533+AJH533+AKC533+AKX533+ALS533+AMN533+ANI533+AOD533+AOY533+APT533+AQO533+ARJ533+ASE533+ASZ533+ATU533+AUP533</f>
        <v>82780735.049999997</v>
      </c>
      <c r="AVL533" s="96"/>
      <c r="AVM533" s="96"/>
      <c r="AVN533" s="96"/>
      <c r="AVO533" s="96"/>
      <c r="AVP533" s="96"/>
      <c r="AVQ533" s="96"/>
      <c r="AVR533" s="96">
        <f t="shared" ref="AVR533:AVR546" si="1082">AA533+AV533+BQ533+CL533+DG533+EB533+EW533+FR533+GM533+HH533+IC533+IX533+JS533+KN533+LI533+MD533+MY533+NT533+OO533+PJ533+QE533+QZ533+RU533+SP533+TK533+UF533+VA533+VV533+WQ533+XL533+YG533+ZB533+ZW533+AAR533+ABM533+ACH533+ADC533+ADX533+AES533+AFN533+AGI533+AHD533+AHY533+AIT533+AJO533+AKJ533+ALE533+ALZ533+AMU533+ANP533+AOK533+APF533+AQA533+AQV533+ARQ533+ASL533+ATG533+AUB533+AUW533</f>
        <v>92372651.680000007</v>
      </c>
      <c r="AVS533" s="96">
        <f t="shared" ref="AVS533:AVS546" si="1083">AB533+AW533+BR533+CM533+DH533+EC533+EX533+FS533+GN533+HI533+ID533+IY533+JT533+KO533+LJ533+ME533+MZ533+NU533+OP533+PK533+QF533+RA533+RV533+SQ533+TL533+UG533+VB533+VW533+WR533+XM533+YH533+ZC533+ZX533+AAS533+ABN533+ACI533+ADD533+ADY533+AET533+AFO533+AGJ533+AHE533+AHZ533+AIU533+AJP533+AKK533+ALF533+AMA533+AMV533+ANQ533+AOL533+APG533+AQB533+AQW533+ARR533+ASM533+ATH533+AUC533+AUX533</f>
        <v>96128365.799999997</v>
      </c>
      <c r="AVT533" s="96">
        <f t="shared" ref="AVT533:AVT546" si="1084">AC533+AX533+BS533+CN533+DI533+ED533+EY533+FT533+GO533+HJ533+IE533+IZ533+JU533+KP533+LK533+MF533+NA533+NV533+OQ533+PL533+QG533+RB533+RW533+SR533+TM533+UH533+VC533+VX533+WS533+XN533+YI533+ZD533+ZY533+AAT533+ABO533+ACJ533+ADE533+ADZ533+AEU533+AFP533+AGK533+AHF533+AIA533+AIV533+AJQ533+AKL533+ALG533+AMB533+AMW533+ANR533+AOM533+APH533+AQC533+AQX533+ARS533+ASN533+ATI533+AUD533+AUY533</f>
        <v>96128365.799999997</v>
      </c>
      <c r="AVU533" s="96">
        <f t="shared" ref="AVU533:AVU546" si="1085">AD533+AY533+BT533+CO533+DJ533+EE533+EZ533+FU533+GP533+HK533+IF533+JA533+JV533+KQ533+LL533+MG533+NB533+NW533+OR533+PM533+QH533+RC533+RX533+SS533+TN533+UI533+VD533+VY533+WT533+XO533+YJ533+ZE533+ZZ533+AAU533+ABP533+ACK533+ADF533+AEA533+AEV533+AFQ533+AGL533+AHG533+AIB533+AIW533+AJR533+AKM533+ALH533+AMC533+AMX533+ANS533+AON533+API533+AQD533+AQY533+ART533+ASO533+ATJ533+AUE533+AUZ533</f>
        <v>37054444.270000003</v>
      </c>
      <c r="AVV533" s="96">
        <f t="shared" ref="AVV533:AVV546" si="1086">AE533+AZ533+BU533+CP533+DK533+EF533+FA533+FV533+GQ533+HL533+IG533+JB533+JW533+KR533+LM533+MH533+NC533+NX533+OS533+PN533+QI533+RD533+RY533+ST533+TO533+UJ533+VE533+VZ533+WU533+XP533+YK533+ZF533+AAA533+AAV533+ABQ533+ACL533+ADG533+AEB533+AEW533+AFR533+AGM533+AHH533+AIC533+AIX533+AJS533+AKN533+ALI533+AMD533+AMY533+ANT533+AOO533+APJ533+AQE533+AQZ533+ARU533+ASP533+ATK533+AUF533+AVA533</f>
        <v>38775394.590000004</v>
      </c>
      <c r="AVW533" s="96">
        <f t="shared" ref="AVW533:AVW546" si="1087">AF533+BA533+BV533+CQ533+DL533+EG533+FB533+FW533+GR533+HM533+IH533+JC533+JX533+KS533+LN533+MI533+ND533+NY533+OT533+PO533+QJ533+RE533+RZ533+SU533+TP533+UK533+VF533+WA533+WV533+XQ533+YL533+ZG533+AAB533+AAW533+ABR533+ACM533+ADH533+AEC533+AEX533+AFS533+AGN533+AHI533+AID533+AIY533+AJT533+AKO533+ALJ533+AME533+AMZ533+ANU533+AOP533+APK533+AQF533+ARA533+ARV533+ASQ533+ATL533+AUG533+AVB533</f>
        <v>38775394.590000004</v>
      </c>
    </row>
    <row r="534" spans="1:1271" ht="36">
      <c r="A534" s="544" t="s">
        <v>405</v>
      </c>
      <c r="B534" s="544" t="s">
        <v>423</v>
      </c>
      <c r="C534" s="5"/>
      <c r="D534" s="571"/>
      <c r="E534" s="286"/>
      <c r="F534" s="109">
        <f t="shared" ref="F534:H546" si="1088">F15</f>
        <v>46315</v>
      </c>
      <c r="G534" s="109">
        <f t="shared" si="1088"/>
        <v>48193</v>
      </c>
      <c r="H534" s="109">
        <f t="shared" si="1088"/>
        <v>48193</v>
      </c>
      <c r="I534" s="96">
        <f t="shared" ref="I534:K546" si="1089">F150</f>
        <v>40089.69</v>
      </c>
      <c r="J534" s="96">
        <f t="shared" si="1089"/>
        <v>40596.69</v>
      </c>
      <c r="K534" s="96">
        <f t="shared" si="1089"/>
        <v>40596.69</v>
      </c>
      <c r="L534" s="101"/>
      <c r="M534" s="101"/>
      <c r="N534" s="101"/>
      <c r="O534" s="96">
        <f t="shared" ref="O534:O546" si="1090">$F534*L534</f>
        <v>0</v>
      </c>
      <c r="P534" s="96">
        <f t="shared" ref="P534:P546" si="1091">$G534*M534</f>
        <v>0</v>
      </c>
      <c r="Q534" s="96">
        <f t="shared" ref="Q534:Q546" si="1092">$H534*N534</f>
        <v>0</v>
      </c>
      <c r="R534" s="96">
        <f t="shared" ref="R534:R546" si="1093">$I534*L534</f>
        <v>0</v>
      </c>
      <c r="S534" s="96">
        <f t="shared" ref="S534:S546" si="1094">$J534*M534</f>
        <v>0</v>
      </c>
      <c r="T534" s="96">
        <f t="shared" ref="T534:T546" si="1095">$K534*N534</f>
        <v>0</v>
      </c>
      <c r="U534" s="96">
        <f t="shared" ref="U534:U546" si="1096">$F534*U$561</f>
        <v>0</v>
      </c>
      <c r="V534" s="96">
        <f t="shared" ref="V534:V546" si="1097">$G534*V$561</f>
        <v>0</v>
      </c>
      <c r="W534" s="96">
        <f t="shared" ref="W534:W546" si="1098">$H534*W$561</f>
        <v>0</v>
      </c>
      <c r="X534" s="96">
        <f t="shared" ref="X534:X546" si="1099">$I534*X$561</f>
        <v>0</v>
      </c>
      <c r="Y534" s="96">
        <f t="shared" ref="Y534:Y546" si="1100">$J534*Y$561</f>
        <v>0</v>
      </c>
      <c r="Z534" s="96">
        <f t="shared" ref="Z534:Z546" si="1101">$K534*Z$561</f>
        <v>0</v>
      </c>
      <c r="AA534" s="96">
        <f t="shared" ref="AA534:AA546" si="1102">L534*U534</f>
        <v>0</v>
      </c>
      <c r="AB534" s="96">
        <f t="shared" si="840"/>
        <v>0</v>
      </c>
      <c r="AC534" s="96">
        <f t="shared" si="840"/>
        <v>0</v>
      </c>
      <c r="AD534" s="96">
        <f t="shared" ref="AD534:AD546" si="1103">L534*X534</f>
        <v>0</v>
      </c>
      <c r="AE534" s="96">
        <f t="shared" si="841"/>
        <v>0</v>
      </c>
      <c r="AF534" s="96">
        <f t="shared" si="841"/>
        <v>0</v>
      </c>
      <c r="AG534" s="101">
        <v>300</v>
      </c>
      <c r="AH534" s="101">
        <v>300</v>
      </c>
      <c r="AI534" s="101">
        <v>300</v>
      </c>
      <c r="AJ534" s="96">
        <f t="shared" ref="AJ534:AJ546" si="1104">$F534*AG534</f>
        <v>13894500</v>
      </c>
      <c r="AK534" s="96">
        <f t="shared" ref="AK534:AK546" si="1105">$G534*AH534</f>
        <v>14457900</v>
      </c>
      <c r="AL534" s="96">
        <f t="shared" ref="AL534:AL546" si="1106">$H534*AI534</f>
        <v>14457900</v>
      </c>
      <c r="AM534" s="96">
        <f t="shared" ref="AM534:AM546" si="1107">$I534*AG534</f>
        <v>12026907</v>
      </c>
      <c r="AN534" s="96">
        <f t="shared" ref="AN534:AN546" si="1108">$J534*AH534</f>
        <v>12179007</v>
      </c>
      <c r="AO534" s="96">
        <f t="shared" ref="AO534:AO546" si="1109">$K534*AI534</f>
        <v>12179007</v>
      </c>
      <c r="AP534" s="96">
        <f t="shared" ref="AP534:AP546" si="1110">$F534*AP$561</f>
        <v>46314.91</v>
      </c>
      <c r="AQ534" s="96">
        <f t="shared" ref="AQ534:AQ546" si="1111">$G534*AQ$561</f>
        <v>48193.02</v>
      </c>
      <c r="AR534" s="96">
        <f t="shared" ref="AR534:AR546" si="1112">$H534*AR$561</f>
        <v>48193.02</v>
      </c>
      <c r="AS534" s="96">
        <f t="shared" ref="AS534:AS546" si="1113">$I534*AS$561</f>
        <v>22023.200000000001</v>
      </c>
      <c r="AT534" s="96">
        <f t="shared" ref="AT534:AT546" si="1114">$J534*AT$561</f>
        <v>23013.87</v>
      </c>
      <c r="AU534" s="96">
        <f t="shared" ref="AU534:AU546" si="1115">$K534*AU$561</f>
        <v>23013.87</v>
      </c>
      <c r="AV534" s="96">
        <f t="shared" ref="AV534:AV546" si="1116">AG534*AP534</f>
        <v>13894473</v>
      </c>
      <c r="AW534" s="96">
        <f t="shared" si="842"/>
        <v>14457906</v>
      </c>
      <c r="AX534" s="96">
        <f t="shared" si="843"/>
        <v>14457906</v>
      </c>
      <c r="AY534" s="96">
        <f t="shared" ref="AY534:AY546" si="1117">AG534*AS534</f>
        <v>6606960</v>
      </c>
      <c r="AZ534" s="96">
        <f t="shared" si="844"/>
        <v>6904161</v>
      </c>
      <c r="BA534" s="96">
        <f t="shared" si="845"/>
        <v>6904161</v>
      </c>
      <c r="BB534" s="101">
        <v>81</v>
      </c>
      <c r="BC534" s="101">
        <v>81</v>
      </c>
      <c r="BD534" s="101">
        <v>81</v>
      </c>
      <c r="BE534" s="96">
        <f t="shared" ref="BE534:BE546" si="1118">$F534*BB534</f>
        <v>3751515</v>
      </c>
      <c r="BF534" s="96">
        <f t="shared" ref="BF534:BF546" si="1119">$G534*BC534</f>
        <v>3903633</v>
      </c>
      <c r="BG534" s="96">
        <f t="shared" ref="BG534:BG546" si="1120">$H534*BD534</f>
        <v>3903633</v>
      </c>
      <c r="BH534" s="96">
        <f t="shared" ref="BH534:BH546" si="1121">$I534*BB534</f>
        <v>3247264.89</v>
      </c>
      <c r="BI534" s="96">
        <f t="shared" ref="BI534:BI546" si="1122">$J534*BC534</f>
        <v>3288331.89</v>
      </c>
      <c r="BJ534" s="96">
        <f t="shared" ref="BJ534:BJ546" si="1123">$K534*BD534</f>
        <v>3288331.89</v>
      </c>
      <c r="BK534" s="96">
        <f t="shared" ref="BK534:BK546" si="1124">$F534*BK$561</f>
        <v>46314.9</v>
      </c>
      <c r="BL534" s="96">
        <f t="shared" ref="BL534:BL546" si="1125">$G534*BL$561</f>
        <v>48192.82</v>
      </c>
      <c r="BM534" s="96">
        <f t="shared" ref="BM534:BM546" si="1126">$H534*BM$561</f>
        <v>48192.82</v>
      </c>
      <c r="BN534" s="96">
        <f t="shared" ref="BN534:BN546" si="1127">$I534*BN$561</f>
        <v>19189.53</v>
      </c>
      <c r="BO534" s="96">
        <f t="shared" ref="BO534:BO546" si="1128">$J534*BO$561</f>
        <v>20135.78</v>
      </c>
      <c r="BP534" s="96">
        <f t="shared" ref="BP534:BP546" si="1129">$K534*BP$561</f>
        <v>20135.78</v>
      </c>
      <c r="BQ534" s="96">
        <f t="shared" ref="BQ534:BQ546" si="1130">BB534*BK534</f>
        <v>3751506.9</v>
      </c>
      <c r="BR534" s="96">
        <f t="shared" si="846"/>
        <v>3903618.42</v>
      </c>
      <c r="BS534" s="96">
        <f t="shared" si="847"/>
        <v>3903618.42</v>
      </c>
      <c r="BT534" s="96">
        <f t="shared" ref="BT534:BT546" si="1131">BB534*BN534</f>
        <v>1554351.93</v>
      </c>
      <c r="BU534" s="96">
        <f t="shared" si="848"/>
        <v>1630998.18</v>
      </c>
      <c r="BV534" s="96">
        <f t="shared" si="849"/>
        <v>1630998.18</v>
      </c>
      <c r="BW534" s="101"/>
      <c r="BX534" s="101"/>
      <c r="BY534" s="101"/>
      <c r="BZ534" s="96">
        <f t="shared" ref="BZ534:BZ546" si="1132">$F534*BW534</f>
        <v>0</v>
      </c>
      <c r="CA534" s="96">
        <f t="shared" ref="CA534:CA546" si="1133">$G534*BX534</f>
        <v>0</v>
      </c>
      <c r="CB534" s="96">
        <f t="shared" ref="CB534:CB546" si="1134">$H534*BY534</f>
        <v>0</v>
      </c>
      <c r="CC534" s="96">
        <f t="shared" ref="CC534:CC546" si="1135">$I534*BW534</f>
        <v>0</v>
      </c>
      <c r="CD534" s="96">
        <f t="shared" ref="CD534:CD546" si="1136">$J534*BX534</f>
        <v>0</v>
      </c>
      <c r="CE534" s="96">
        <f t="shared" ref="CE534:CE546" si="1137">$K534*BY534</f>
        <v>0</v>
      </c>
      <c r="CF534" s="96">
        <f t="shared" ref="CF534:CF546" si="1138">$F534*CF$561</f>
        <v>0</v>
      </c>
      <c r="CG534" s="96">
        <f t="shared" ref="CG534:CG546" si="1139">$G534*CG$561</f>
        <v>0</v>
      </c>
      <c r="CH534" s="96">
        <f t="shared" ref="CH534:CH546" si="1140">$H534*CH$561</f>
        <v>0</v>
      </c>
      <c r="CI534" s="96">
        <f t="shared" ref="CI534:CI546" si="1141">$I534*CI$561</f>
        <v>0</v>
      </c>
      <c r="CJ534" s="96">
        <f t="shared" ref="CJ534:CJ546" si="1142">$J534*CJ$561</f>
        <v>0</v>
      </c>
      <c r="CK534" s="96">
        <f t="shared" ref="CK534:CK546" si="1143">$K534*CK$561</f>
        <v>0</v>
      </c>
      <c r="CL534" s="96">
        <f t="shared" ref="CL534:CL546" si="1144">BW534*CF534</f>
        <v>0</v>
      </c>
      <c r="CM534" s="96">
        <f t="shared" si="850"/>
        <v>0</v>
      </c>
      <c r="CN534" s="96">
        <f t="shared" si="851"/>
        <v>0</v>
      </c>
      <c r="CO534" s="96">
        <f t="shared" ref="CO534:CO546" si="1145">BW534*CI534</f>
        <v>0</v>
      </c>
      <c r="CP534" s="96">
        <f t="shared" si="852"/>
        <v>0</v>
      </c>
      <c r="CQ534" s="96">
        <f t="shared" si="853"/>
        <v>0</v>
      </c>
      <c r="CR534" s="101">
        <v>131</v>
      </c>
      <c r="CS534" s="101">
        <v>131</v>
      </c>
      <c r="CT534" s="101">
        <v>131</v>
      </c>
      <c r="CU534" s="96">
        <f t="shared" ref="CU534:CU546" si="1146">$F534*CR534</f>
        <v>6067265</v>
      </c>
      <c r="CV534" s="96">
        <f t="shared" ref="CV534:CV546" si="1147">$G534*CS534</f>
        <v>6313283</v>
      </c>
      <c r="CW534" s="96">
        <f t="shared" ref="CW534:CW546" si="1148">$H534*CT534</f>
        <v>6313283</v>
      </c>
      <c r="CX534" s="96">
        <f t="shared" ref="CX534:CX546" si="1149">$I534*CR534</f>
        <v>5251749.3899999997</v>
      </c>
      <c r="CY534" s="96">
        <f t="shared" ref="CY534:CY546" si="1150">$J534*CS534</f>
        <v>5318166.3899999997</v>
      </c>
      <c r="CZ534" s="96">
        <f t="shared" ref="CZ534:CZ546" si="1151">$K534*CT534</f>
        <v>5318166.3899999997</v>
      </c>
      <c r="DA534" s="96">
        <f t="shared" ref="DA534:DA546" si="1152">$F534*DA$561</f>
        <v>46315.27</v>
      </c>
      <c r="DB534" s="96">
        <f t="shared" ref="DB534:DB546" si="1153">$G534*DB$561</f>
        <v>48193.13</v>
      </c>
      <c r="DC534" s="96">
        <f t="shared" ref="DC534:DC546" si="1154">$H534*DC$561</f>
        <v>48193.13</v>
      </c>
      <c r="DD534" s="96">
        <f t="shared" ref="DD534:DD546" si="1155">$I534*DD$561</f>
        <v>21715.16</v>
      </c>
      <c r="DE534" s="96">
        <f t="shared" ref="DE534:DE546" si="1156">$J534*DE$561</f>
        <v>22839.87</v>
      </c>
      <c r="DF534" s="96">
        <f t="shared" ref="DF534:DF546" si="1157">$K534*DF$561</f>
        <v>22839.87</v>
      </c>
      <c r="DG534" s="96">
        <f t="shared" ref="DG534:DG546" si="1158">CR534*DA534</f>
        <v>6067300.3700000001</v>
      </c>
      <c r="DH534" s="96">
        <f t="shared" si="854"/>
        <v>6313300.0300000003</v>
      </c>
      <c r="DI534" s="96">
        <f t="shared" si="855"/>
        <v>6313300.0300000003</v>
      </c>
      <c r="DJ534" s="96">
        <f t="shared" ref="DJ534:DJ546" si="1159">CR534*DD534</f>
        <v>2844685.96</v>
      </c>
      <c r="DK534" s="96">
        <f t="shared" si="856"/>
        <v>2992022.97</v>
      </c>
      <c r="DL534" s="96">
        <f t="shared" si="857"/>
        <v>2992022.97</v>
      </c>
      <c r="DM534" s="101">
        <v>128</v>
      </c>
      <c r="DN534" s="101">
        <v>128</v>
      </c>
      <c r="DO534" s="101">
        <v>128</v>
      </c>
      <c r="DP534" s="96">
        <f t="shared" ref="DP534:DP546" si="1160">$F534*DM534</f>
        <v>5928320</v>
      </c>
      <c r="DQ534" s="96">
        <f t="shared" ref="DQ534:DQ546" si="1161">$G534*DN534</f>
        <v>6168704</v>
      </c>
      <c r="DR534" s="96">
        <f t="shared" ref="DR534:DR546" si="1162">$H534*DO534</f>
        <v>6168704</v>
      </c>
      <c r="DS534" s="96">
        <f t="shared" ref="DS534:DS546" si="1163">$I534*DM534</f>
        <v>5131480.32</v>
      </c>
      <c r="DT534" s="96">
        <f t="shared" ref="DT534:DT546" si="1164">$J534*DN534</f>
        <v>5196376.32</v>
      </c>
      <c r="DU534" s="96">
        <f t="shared" ref="DU534:DU546" si="1165">$K534*DO534</f>
        <v>5196376.32</v>
      </c>
      <c r="DV534" s="96">
        <f t="shared" ref="DV534:DV546" si="1166">$F534*DV$561</f>
        <v>46315.03</v>
      </c>
      <c r="DW534" s="96">
        <f t="shared" ref="DW534:DW546" si="1167">$G534*DW$561</f>
        <v>48192.81</v>
      </c>
      <c r="DX534" s="96">
        <f t="shared" ref="DX534:DX546" si="1168">$H534*DX$561</f>
        <v>48192.81</v>
      </c>
      <c r="DY534" s="96">
        <f t="shared" ref="DY534:DY546" si="1169">$I534*DY$561</f>
        <v>22454.76</v>
      </c>
      <c r="DZ534" s="96">
        <f t="shared" ref="DZ534:DZ546" si="1170">$J534*DZ$561</f>
        <v>23555.65</v>
      </c>
      <c r="EA534" s="96">
        <f t="shared" ref="EA534:EA546" si="1171">$K534*EA$561</f>
        <v>23555.65</v>
      </c>
      <c r="EB534" s="96">
        <f t="shared" ref="EB534:EB546" si="1172">DM534*DV534</f>
        <v>5928323.8399999999</v>
      </c>
      <c r="EC534" s="96">
        <f t="shared" si="858"/>
        <v>6168679.6799999997</v>
      </c>
      <c r="ED534" s="96">
        <f t="shared" si="859"/>
        <v>6168679.6799999997</v>
      </c>
      <c r="EE534" s="96">
        <f t="shared" ref="EE534:EE546" si="1173">DM534*DY534</f>
        <v>2874209.28</v>
      </c>
      <c r="EF534" s="96">
        <f t="shared" si="860"/>
        <v>3015123.2</v>
      </c>
      <c r="EG534" s="96">
        <f t="shared" si="861"/>
        <v>3015123.2</v>
      </c>
      <c r="EH534" s="101"/>
      <c r="EI534" s="101"/>
      <c r="EJ534" s="101"/>
      <c r="EK534" s="96">
        <f t="shared" ref="EK534:EK546" si="1174">$F534*EH534</f>
        <v>0</v>
      </c>
      <c r="EL534" s="96">
        <f t="shared" ref="EL534:EL546" si="1175">$G534*EI534</f>
        <v>0</v>
      </c>
      <c r="EM534" s="96">
        <f t="shared" ref="EM534:EM546" si="1176">$H534*EJ534</f>
        <v>0</v>
      </c>
      <c r="EN534" s="96">
        <f t="shared" ref="EN534:EN546" si="1177">$I534*EH534</f>
        <v>0</v>
      </c>
      <c r="EO534" s="96">
        <f t="shared" ref="EO534:EO546" si="1178">$J534*EI534</f>
        <v>0</v>
      </c>
      <c r="EP534" s="96">
        <f t="shared" ref="EP534:EP546" si="1179">$K534*EJ534</f>
        <v>0</v>
      </c>
      <c r="EQ534" s="96">
        <f t="shared" ref="EQ534:EQ546" si="1180">$F534*EQ$561</f>
        <v>46315.21</v>
      </c>
      <c r="ER534" s="96">
        <f t="shared" ref="ER534:ER546" si="1181">$G534*ER$561</f>
        <v>48192.959999999999</v>
      </c>
      <c r="ES534" s="96">
        <f t="shared" ref="ES534:ES546" si="1182">$H534*ES$561</f>
        <v>48192.959999999999</v>
      </c>
      <c r="ET534" s="96">
        <f t="shared" ref="ET534:ET546" si="1183">$I534*ET$561</f>
        <v>21792.34</v>
      </c>
      <c r="EU534" s="96">
        <f t="shared" ref="EU534:EU546" si="1184">$J534*EU$561</f>
        <v>22710.53</v>
      </c>
      <c r="EV534" s="96">
        <f t="shared" ref="EV534:EV546" si="1185">$K534*EV$561</f>
        <v>22710.53</v>
      </c>
      <c r="EW534" s="96">
        <f t="shared" ref="EW534:EW546" si="1186">EH534*EQ534</f>
        <v>0</v>
      </c>
      <c r="EX534" s="96">
        <f t="shared" si="862"/>
        <v>0</v>
      </c>
      <c r="EY534" s="96">
        <f t="shared" si="863"/>
        <v>0</v>
      </c>
      <c r="EZ534" s="96">
        <f t="shared" ref="EZ534:EZ546" si="1187">EH534*ET534</f>
        <v>0</v>
      </c>
      <c r="FA534" s="96">
        <f t="shared" si="864"/>
        <v>0</v>
      </c>
      <c r="FB534" s="96">
        <f t="shared" si="865"/>
        <v>0</v>
      </c>
      <c r="FC534" s="101">
        <v>138</v>
      </c>
      <c r="FD534" s="101">
        <v>138</v>
      </c>
      <c r="FE534" s="101">
        <v>138</v>
      </c>
      <c r="FF534" s="96">
        <f t="shared" ref="FF534:FF546" si="1188">$F534*FC534</f>
        <v>6391470</v>
      </c>
      <c r="FG534" s="96">
        <f t="shared" ref="FG534:FG546" si="1189">$G534*FD534</f>
        <v>6650634</v>
      </c>
      <c r="FH534" s="96">
        <f t="shared" ref="FH534:FH546" si="1190">$H534*FE534</f>
        <v>6650634</v>
      </c>
      <c r="FI534" s="96">
        <f t="shared" ref="FI534:FI546" si="1191">$I534*FC534</f>
        <v>5532377.2199999997</v>
      </c>
      <c r="FJ534" s="96">
        <f t="shared" ref="FJ534:FJ546" si="1192">$J534*FD534</f>
        <v>5602343.2199999997</v>
      </c>
      <c r="FK534" s="96">
        <f t="shared" ref="FK534:FK546" si="1193">$K534*FE534</f>
        <v>5602343.2199999997</v>
      </c>
      <c r="FL534" s="96">
        <f t="shared" ref="FL534:FL546" si="1194">$F534*FL$561</f>
        <v>46315.07</v>
      </c>
      <c r="FM534" s="96">
        <f t="shared" ref="FM534:FM546" si="1195">$G534*FM$561</f>
        <v>48192.81</v>
      </c>
      <c r="FN534" s="96">
        <f t="shared" ref="FN534:FN546" si="1196">$H534*FN$561</f>
        <v>48192.81</v>
      </c>
      <c r="FO534" s="96">
        <f t="shared" ref="FO534:FO546" si="1197">$I534*FO$561</f>
        <v>17510.39</v>
      </c>
      <c r="FP534" s="96">
        <f t="shared" ref="FP534:FP546" si="1198">$J534*FP$561</f>
        <v>18332.45</v>
      </c>
      <c r="FQ534" s="96">
        <f t="shared" ref="FQ534:FQ546" si="1199">$K534*FQ$561</f>
        <v>18332.45</v>
      </c>
      <c r="FR534" s="96">
        <f t="shared" ref="FR534:FR546" si="1200">FC534*FL534</f>
        <v>6391479.6600000001</v>
      </c>
      <c r="FS534" s="96">
        <f t="shared" si="866"/>
        <v>6650607.7800000003</v>
      </c>
      <c r="FT534" s="96">
        <f t="shared" si="867"/>
        <v>6650607.7800000003</v>
      </c>
      <c r="FU534" s="96">
        <f t="shared" ref="FU534:FU546" si="1201">FC534*FO534</f>
        <v>2416433.8199999998</v>
      </c>
      <c r="FV534" s="96">
        <f t="shared" si="868"/>
        <v>2529878.1</v>
      </c>
      <c r="FW534" s="96">
        <f t="shared" si="869"/>
        <v>2529878.1</v>
      </c>
      <c r="FX534" s="101">
        <v>119</v>
      </c>
      <c r="FY534" s="101">
        <v>119</v>
      </c>
      <c r="FZ534" s="101">
        <v>119</v>
      </c>
      <c r="GA534" s="96">
        <f t="shared" ref="GA534:GA546" si="1202">$F534*FX534</f>
        <v>5511485</v>
      </c>
      <c r="GB534" s="96">
        <f t="shared" ref="GB534:GB546" si="1203">$G534*FY534</f>
        <v>5734967</v>
      </c>
      <c r="GC534" s="96">
        <f t="shared" ref="GC534:GC546" si="1204">$H534*FZ534</f>
        <v>5734967</v>
      </c>
      <c r="GD534" s="96">
        <f t="shared" ref="GD534:GD546" si="1205">$I534*FX534</f>
        <v>4770673.1100000003</v>
      </c>
      <c r="GE534" s="96">
        <f t="shared" ref="GE534:GE546" si="1206">$J534*FY534</f>
        <v>4831006.1100000003</v>
      </c>
      <c r="GF534" s="96">
        <f t="shared" ref="GF534:GF546" si="1207">$K534*FZ534</f>
        <v>4831006.1100000003</v>
      </c>
      <c r="GG534" s="96">
        <f t="shared" ref="GG534:GG546" si="1208">$F534*GG$561</f>
        <v>46314.84</v>
      </c>
      <c r="GH534" s="96">
        <f t="shared" ref="GH534:GH546" si="1209">$G534*GH$561</f>
        <v>48193.27</v>
      </c>
      <c r="GI534" s="96">
        <f t="shared" ref="GI534:GI546" si="1210">$H534*GI$561</f>
        <v>48193.27</v>
      </c>
      <c r="GJ534" s="96">
        <f t="shared" ref="GJ534:GJ546" si="1211">$I534*GJ$561</f>
        <v>16725.34</v>
      </c>
      <c r="GK534" s="96">
        <f t="shared" ref="GK534:GK546" si="1212">$J534*GK$561</f>
        <v>17450.810000000001</v>
      </c>
      <c r="GL534" s="96">
        <f t="shared" ref="GL534:GL546" si="1213">$K534*GL$561</f>
        <v>17450.810000000001</v>
      </c>
      <c r="GM534" s="96">
        <f t="shared" ref="GM534:GM546" si="1214">FX534*GG534</f>
        <v>5511465.96</v>
      </c>
      <c r="GN534" s="96">
        <f t="shared" si="870"/>
        <v>5734999.1299999999</v>
      </c>
      <c r="GO534" s="96">
        <f t="shared" si="871"/>
        <v>5734999.1299999999</v>
      </c>
      <c r="GP534" s="96">
        <f t="shared" ref="GP534:GP546" si="1215">FX534*GJ534</f>
        <v>1990315.46</v>
      </c>
      <c r="GQ534" s="96">
        <f t="shared" si="872"/>
        <v>2076646.39</v>
      </c>
      <c r="GR534" s="96">
        <f t="shared" si="873"/>
        <v>2076646.39</v>
      </c>
      <c r="GS534" s="101">
        <v>111</v>
      </c>
      <c r="GT534" s="101">
        <v>111</v>
      </c>
      <c r="GU534" s="101">
        <v>111</v>
      </c>
      <c r="GV534" s="96">
        <f t="shared" ref="GV534:GV546" si="1216">$F534*GS534</f>
        <v>5140965</v>
      </c>
      <c r="GW534" s="96">
        <f t="shared" ref="GW534:GW546" si="1217">$G534*GT534</f>
        <v>5349423</v>
      </c>
      <c r="GX534" s="96">
        <f t="shared" ref="GX534:GX546" si="1218">$H534*GU534</f>
        <v>5349423</v>
      </c>
      <c r="GY534" s="96">
        <f t="shared" ref="GY534:GY546" si="1219">$I534*GS534</f>
        <v>4449955.59</v>
      </c>
      <c r="GZ534" s="96">
        <f t="shared" ref="GZ534:GZ546" si="1220">$J534*GT534</f>
        <v>4506232.59</v>
      </c>
      <c r="HA534" s="96">
        <f t="shared" ref="HA534:HA546" si="1221">$K534*GU534</f>
        <v>4506232.59</v>
      </c>
      <c r="HB534" s="96">
        <f t="shared" ref="HB534:HB546" si="1222">$F534*HB$561</f>
        <v>46315.32</v>
      </c>
      <c r="HC534" s="96">
        <f t="shared" ref="HC534:HC546" si="1223">$G534*HC$561</f>
        <v>48192.79</v>
      </c>
      <c r="HD534" s="96">
        <f t="shared" ref="HD534:HD546" si="1224">$H534*HD$561</f>
        <v>48192.79</v>
      </c>
      <c r="HE534" s="96">
        <f t="shared" ref="HE534:HE546" si="1225">$I534*HE$561</f>
        <v>33768.44</v>
      </c>
      <c r="HF534" s="96">
        <f t="shared" ref="HF534:HF546" si="1226">$J534*HF$561</f>
        <v>35474.559999999998</v>
      </c>
      <c r="HG534" s="96">
        <f t="shared" ref="HG534:HG546" si="1227">$K534*HG$561</f>
        <v>35474.559999999998</v>
      </c>
      <c r="HH534" s="96">
        <f t="shared" ref="HH534:HH546" si="1228">GS534*HB534</f>
        <v>5141000.5199999996</v>
      </c>
      <c r="HI534" s="96">
        <f t="shared" si="874"/>
        <v>5349399.6900000004</v>
      </c>
      <c r="HJ534" s="96">
        <f t="shared" si="875"/>
        <v>5349399.6900000004</v>
      </c>
      <c r="HK534" s="96">
        <f t="shared" ref="HK534:HK546" si="1229">GS534*HE534</f>
        <v>3748296.84</v>
      </c>
      <c r="HL534" s="96">
        <f t="shared" si="876"/>
        <v>3937676.16</v>
      </c>
      <c r="HM534" s="96">
        <f t="shared" si="877"/>
        <v>3937676.16</v>
      </c>
      <c r="HN534" s="101">
        <v>151</v>
      </c>
      <c r="HO534" s="101">
        <v>151</v>
      </c>
      <c r="HP534" s="101">
        <v>151</v>
      </c>
      <c r="HQ534" s="96">
        <f t="shared" ref="HQ534:HQ546" si="1230">$F534*HN534</f>
        <v>6993565</v>
      </c>
      <c r="HR534" s="96">
        <f t="shared" ref="HR534:HR546" si="1231">$G534*HO534</f>
        <v>7277143</v>
      </c>
      <c r="HS534" s="96">
        <f t="shared" ref="HS534:HS546" si="1232">$H534*HP534</f>
        <v>7277143</v>
      </c>
      <c r="HT534" s="96">
        <f t="shared" ref="HT534:HT546" si="1233">$I534*HN534</f>
        <v>6053543.1900000004</v>
      </c>
      <c r="HU534" s="96">
        <f t="shared" ref="HU534:HU546" si="1234">$J534*HO534</f>
        <v>6130100.1900000004</v>
      </c>
      <c r="HV534" s="96">
        <f t="shared" ref="HV534:HV546" si="1235">$K534*HP534</f>
        <v>6130100.1900000004</v>
      </c>
      <c r="HW534" s="96">
        <f t="shared" ref="HW534:HW546" si="1236">$F534*HW$561</f>
        <v>46315.45</v>
      </c>
      <c r="HX534" s="96">
        <f t="shared" ref="HX534:HX546" si="1237">$G534*HX$561</f>
        <v>48192.92</v>
      </c>
      <c r="HY534" s="96">
        <f t="shared" ref="HY534:HY546" si="1238">$H534*HY$561</f>
        <v>48192.92</v>
      </c>
      <c r="HZ534" s="96">
        <f t="shared" ref="HZ534:HZ546" si="1239">$I534*HZ$561</f>
        <v>25389.5</v>
      </c>
      <c r="IA534" s="96">
        <f t="shared" ref="IA534:IA546" si="1240">$J534*IA$561</f>
        <v>26520.93</v>
      </c>
      <c r="IB534" s="96">
        <f t="shared" ref="IB534:IB546" si="1241">$K534*IB$561</f>
        <v>26520.93</v>
      </c>
      <c r="IC534" s="96">
        <f t="shared" ref="IC534:IC546" si="1242">HN534*HW534</f>
        <v>6993632.9500000002</v>
      </c>
      <c r="ID534" s="96">
        <f t="shared" si="878"/>
        <v>7277130.9199999999</v>
      </c>
      <c r="IE534" s="96">
        <f t="shared" si="879"/>
        <v>7277130.9199999999</v>
      </c>
      <c r="IF534" s="96">
        <f t="shared" ref="IF534:IF546" si="1243">HN534*HZ534</f>
        <v>3833814.5</v>
      </c>
      <c r="IG534" s="96">
        <f t="shared" si="880"/>
        <v>4004660.43</v>
      </c>
      <c r="IH534" s="96">
        <f t="shared" si="881"/>
        <v>4004660.43</v>
      </c>
      <c r="II534" s="101">
        <v>171</v>
      </c>
      <c r="IJ534" s="101">
        <v>171</v>
      </c>
      <c r="IK534" s="101">
        <v>171</v>
      </c>
      <c r="IL534" s="96">
        <f t="shared" ref="IL534:IL546" si="1244">$F534*II534</f>
        <v>7919865</v>
      </c>
      <c r="IM534" s="96">
        <f t="shared" ref="IM534:IM546" si="1245">$G534*IJ534</f>
        <v>8241003</v>
      </c>
      <c r="IN534" s="96">
        <f t="shared" ref="IN534:IN546" si="1246">$H534*IK534</f>
        <v>8241003</v>
      </c>
      <c r="IO534" s="96">
        <f t="shared" ref="IO534:IO546" si="1247">$I534*II534</f>
        <v>6855336.9900000002</v>
      </c>
      <c r="IP534" s="96">
        <f t="shared" ref="IP534:IP546" si="1248">$J534*IJ534</f>
        <v>6942033.9900000002</v>
      </c>
      <c r="IQ534" s="96">
        <f t="shared" ref="IQ534:IQ546" si="1249">$K534*IK534</f>
        <v>6942033.9900000002</v>
      </c>
      <c r="IR534" s="96">
        <f t="shared" ref="IR534:IR546" si="1250">$F534*IR$561</f>
        <v>46315.199999999997</v>
      </c>
      <c r="IS534" s="96">
        <f t="shared" ref="IS534:IS546" si="1251">$G534*IS$561</f>
        <v>48192.98</v>
      </c>
      <c r="IT534" s="96">
        <f t="shared" ref="IT534:IT546" si="1252">$H534*IT$561</f>
        <v>48192.98</v>
      </c>
      <c r="IU534" s="96">
        <f t="shared" ref="IU534:IU546" si="1253">$I534*IU$561</f>
        <v>18473.25</v>
      </c>
      <c r="IV534" s="96">
        <f t="shared" ref="IV534:IV546" si="1254">$J534*IV$561</f>
        <v>19289.68</v>
      </c>
      <c r="IW534" s="96">
        <f t="shared" ref="IW534:IW546" si="1255">$K534*IW$561</f>
        <v>19289.68</v>
      </c>
      <c r="IX534" s="96">
        <f t="shared" ref="IX534:IX546" si="1256">II534*IR534</f>
        <v>7919899.2000000002</v>
      </c>
      <c r="IY534" s="96">
        <f t="shared" si="882"/>
        <v>8240999.5800000001</v>
      </c>
      <c r="IZ534" s="96">
        <f t="shared" si="883"/>
        <v>8240999.5800000001</v>
      </c>
      <c r="JA534" s="96">
        <f t="shared" ref="JA534:JA546" si="1257">II534*IU534</f>
        <v>3158925.75</v>
      </c>
      <c r="JB534" s="96">
        <f t="shared" si="884"/>
        <v>3298535.28</v>
      </c>
      <c r="JC534" s="96">
        <f t="shared" si="885"/>
        <v>3298535.28</v>
      </c>
      <c r="JD534" s="101"/>
      <c r="JE534" s="101"/>
      <c r="JF534" s="101"/>
      <c r="JG534" s="96">
        <f t="shared" ref="JG534:JG546" si="1258">$F534*JD534</f>
        <v>0</v>
      </c>
      <c r="JH534" s="96">
        <f t="shared" ref="JH534:JH546" si="1259">$G534*JE534</f>
        <v>0</v>
      </c>
      <c r="JI534" s="96">
        <f t="shared" ref="JI534:JI546" si="1260">$H534*JF534</f>
        <v>0</v>
      </c>
      <c r="JJ534" s="96">
        <f t="shared" ref="JJ534:JJ546" si="1261">$I534*JD534</f>
        <v>0</v>
      </c>
      <c r="JK534" s="96">
        <f t="shared" ref="JK534:JK546" si="1262">$J534*JE534</f>
        <v>0</v>
      </c>
      <c r="JL534" s="96">
        <f t="shared" ref="JL534:JL546" si="1263">$K534*JF534</f>
        <v>0</v>
      </c>
      <c r="JM534" s="96">
        <f t="shared" ref="JM534:JM546" si="1264">$F534*JM$561</f>
        <v>46315.25</v>
      </c>
      <c r="JN534" s="96">
        <f t="shared" ref="JN534:JN546" si="1265">$G534*JN$561</f>
        <v>48193.09</v>
      </c>
      <c r="JO534" s="96">
        <f t="shared" ref="JO534:JO546" si="1266">$H534*JO$561</f>
        <v>48193.09</v>
      </c>
      <c r="JP534" s="96">
        <f t="shared" ref="JP534:JP546" si="1267">$I534*JP$561</f>
        <v>27916.61</v>
      </c>
      <c r="JQ534" s="96">
        <f t="shared" ref="JQ534:JQ546" si="1268">$J534*JQ$561</f>
        <v>29256.73</v>
      </c>
      <c r="JR534" s="96">
        <f t="shared" ref="JR534:JR546" si="1269">$K534*JR$561</f>
        <v>29256.73</v>
      </c>
      <c r="JS534" s="96">
        <f t="shared" ref="JS534:JS546" si="1270">JD534*JM534</f>
        <v>0</v>
      </c>
      <c r="JT534" s="96">
        <f t="shared" si="886"/>
        <v>0</v>
      </c>
      <c r="JU534" s="96">
        <f t="shared" si="887"/>
        <v>0</v>
      </c>
      <c r="JV534" s="96">
        <f t="shared" ref="JV534:JV546" si="1271">JD534*JP534</f>
        <v>0</v>
      </c>
      <c r="JW534" s="96">
        <f t="shared" si="888"/>
        <v>0</v>
      </c>
      <c r="JX534" s="96">
        <f t="shared" si="889"/>
        <v>0</v>
      </c>
      <c r="JY534" s="101">
        <v>208</v>
      </c>
      <c r="JZ534" s="101">
        <v>208</v>
      </c>
      <c r="KA534" s="101">
        <v>208</v>
      </c>
      <c r="KB534" s="96">
        <f t="shared" ref="KB534:KB546" si="1272">$F534*JY534</f>
        <v>9633520</v>
      </c>
      <c r="KC534" s="96">
        <f t="shared" ref="KC534:KC546" si="1273">$G534*JZ534</f>
        <v>10024144</v>
      </c>
      <c r="KD534" s="96">
        <f t="shared" ref="KD534:KD546" si="1274">$H534*KA534</f>
        <v>10024144</v>
      </c>
      <c r="KE534" s="96">
        <f t="shared" ref="KE534:KE546" si="1275">$I534*JY534</f>
        <v>8338655.5199999996</v>
      </c>
      <c r="KF534" s="96">
        <f t="shared" ref="KF534:KF546" si="1276">$J534*JZ534</f>
        <v>8444111.5199999996</v>
      </c>
      <c r="KG534" s="96">
        <f t="shared" ref="KG534:KG546" si="1277">$K534*KA534</f>
        <v>8444111.5199999996</v>
      </c>
      <c r="KH534" s="96">
        <f t="shared" ref="KH534:KH546" si="1278">$F534*KH$561</f>
        <v>46314.81</v>
      </c>
      <c r="KI534" s="96">
        <f t="shared" ref="KI534:KI546" si="1279">$G534*KI$561</f>
        <v>48192.800000000003</v>
      </c>
      <c r="KJ534" s="96">
        <f t="shared" ref="KJ534:KJ546" si="1280">$H534*KJ$561</f>
        <v>48192.800000000003</v>
      </c>
      <c r="KK534" s="96">
        <f t="shared" ref="KK534:KK546" si="1281">$I534*KK$561</f>
        <v>16498.29</v>
      </c>
      <c r="KL534" s="96">
        <f t="shared" ref="KL534:KL546" si="1282">$J534*KL$561</f>
        <v>17264.169999999998</v>
      </c>
      <c r="KM534" s="96">
        <f t="shared" ref="KM534:KM546" si="1283">$K534*KM$561</f>
        <v>17264.169999999998</v>
      </c>
      <c r="KN534" s="96">
        <f t="shared" ref="KN534:KN546" si="1284">JY534*KH534</f>
        <v>9633480.4800000004</v>
      </c>
      <c r="KO534" s="96">
        <f t="shared" si="890"/>
        <v>10024102.4</v>
      </c>
      <c r="KP534" s="96">
        <f t="shared" si="891"/>
        <v>10024102.4</v>
      </c>
      <c r="KQ534" s="96">
        <f t="shared" ref="KQ534:KQ546" si="1285">JY534*KK534</f>
        <v>3431644.32</v>
      </c>
      <c r="KR534" s="96">
        <f t="shared" si="892"/>
        <v>3590947.36</v>
      </c>
      <c r="KS534" s="96">
        <f t="shared" si="893"/>
        <v>3590947.36</v>
      </c>
      <c r="KT534" s="101">
        <v>266</v>
      </c>
      <c r="KU534" s="101">
        <v>266</v>
      </c>
      <c r="KV534" s="101">
        <v>266</v>
      </c>
      <c r="KW534" s="96">
        <f t="shared" ref="KW534:KW546" si="1286">$F534*KT534</f>
        <v>12319790</v>
      </c>
      <c r="KX534" s="96">
        <f t="shared" ref="KX534:KX546" si="1287">$G534*KU534</f>
        <v>12819338</v>
      </c>
      <c r="KY534" s="96">
        <f t="shared" ref="KY534:KY546" si="1288">$H534*KV534</f>
        <v>12819338</v>
      </c>
      <c r="KZ534" s="96">
        <f t="shared" ref="KZ534:KZ546" si="1289">$I534*KT534</f>
        <v>10663857.539999999</v>
      </c>
      <c r="LA534" s="96">
        <f t="shared" ref="LA534:LA546" si="1290">$J534*KU534</f>
        <v>10798719.539999999</v>
      </c>
      <c r="LB534" s="96">
        <f t="shared" ref="LB534:LB546" si="1291">$K534*KV534</f>
        <v>10798719.539999999</v>
      </c>
      <c r="LC534" s="96">
        <f t="shared" ref="LC534:LC546" si="1292">$F534*LC$561</f>
        <v>46315.01</v>
      </c>
      <c r="LD534" s="96">
        <f t="shared" ref="LD534:LD546" si="1293">$G534*LD$561</f>
        <v>48192.99</v>
      </c>
      <c r="LE534" s="96">
        <f t="shared" ref="LE534:LE546" si="1294">$H534*LE$561</f>
        <v>48192.99</v>
      </c>
      <c r="LF534" s="96">
        <f t="shared" ref="LF534:LF546" si="1295">$I534*LF$561</f>
        <v>15298.45</v>
      </c>
      <c r="LG534" s="96">
        <f t="shared" ref="LG534:LG546" si="1296">$J534*LG$561</f>
        <v>16022.93</v>
      </c>
      <c r="LH534" s="96">
        <f t="shared" ref="LH534:LH546" si="1297">$K534*LH$561</f>
        <v>16022.93</v>
      </c>
      <c r="LI534" s="96">
        <f t="shared" ref="LI534:LI546" si="1298">KT534*LC534</f>
        <v>12319792.66</v>
      </c>
      <c r="LJ534" s="96">
        <f t="shared" si="894"/>
        <v>12819335.34</v>
      </c>
      <c r="LK534" s="96">
        <f t="shared" si="895"/>
        <v>12819335.34</v>
      </c>
      <c r="LL534" s="96">
        <f t="shared" ref="LL534:LL546" si="1299">KT534*LF534</f>
        <v>4069387.7</v>
      </c>
      <c r="LM534" s="96">
        <f t="shared" si="896"/>
        <v>4262099.38</v>
      </c>
      <c r="LN534" s="96">
        <f t="shared" si="897"/>
        <v>4262099.38</v>
      </c>
      <c r="LO534" s="101">
        <v>24</v>
      </c>
      <c r="LP534" s="101">
        <v>24</v>
      </c>
      <c r="LQ534" s="101">
        <v>24</v>
      </c>
      <c r="LR534" s="96">
        <f t="shared" ref="LR534:LR546" si="1300">$F534*LO534</f>
        <v>1111560</v>
      </c>
      <c r="LS534" s="96">
        <f t="shared" ref="LS534:LS546" si="1301">$G534*LP534</f>
        <v>1156632</v>
      </c>
      <c r="LT534" s="96">
        <f t="shared" ref="LT534:LT546" si="1302">$H534*LQ534</f>
        <v>1156632</v>
      </c>
      <c r="LU534" s="96">
        <f t="shared" ref="LU534:LU546" si="1303">$I534*LO534</f>
        <v>962152.56</v>
      </c>
      <c r="LV534" s="96">
        <f t="shared" ref="LV534:LV546" si="1304">$J534*LP534</f>
        <v>974320.56</v>
      </c>
      <c r="LW534" s="96">
        <f t="shared" ref="LW534:LW546" si="1305">$K534*LQ534</f>
        <v>974320.56</v>
      </c>
      <c r="LX534" s="96">
        <f t="shared" ref="LX534:LX546" si="1306">$F534*LX$561</f>
        <v>46316.04</v>
      </c>
      <c r="LY534" s="96">
        <f t="shared" ref="LY534:LY546" si="1307">$G534*LY$561</f>
        <v>48193.01</v>
      </c>
      <c r="LZ534" s="96">
        <f t="shared" ref="LZ534:LZ546" si="1308">$H534*LZ$561</f>
        <v>48193.01</v>
      </c>
      <c r="MA534" s="96">
        <f t="shared" ref="MA534:MA546" si="1309">$I534*MA$561</f>
        <v>24158.720000000001</v>
      </c>
      <c r="MB534" s="96">
        <f t="shared" ref="MB534:MB546" si="1310">$J534*MB$561</f>
        <v>25283.82</v>
      </c>
      <c r="MC534" s="96">
        <f t="shared" ref="MC534:MC546" si="1311">$K534*MC$561</f>
        <v>25283.82</v>
      </c>
      <c r="MD534" s="96">
        <f t="shared" ref="MD534:MD546" si="1312">LO534*LX534</f>
        <v>1111584.96</v>
      </c>
      <c r="ME534" s="96">
        <f t="shared" si="898"/>
        <v>1156632.24</v>
      </c>
      <c r="MF534" s="96">
        <f t="shared" si="899"/>
        <v>1156632.24</v>
      </c>
      <c r="MG534" s="96">
        <f t="shared" ref="MG534:MG546" si="1313">LO534*MA534</f>
        <v>579809.28000000003</v>
      </c>
      <c r="MH534" s="96">
        <f t="shared" si="900"/>
        <v>606811.68000000005</v>
      </c>
      <c r="MI534" s="96">
        <f t="shared" si="901"/>
        <v>606811.68000000005</v>
      </c>
      <c r="MJ534" s="101">
        <v>137</v>
      </c>
      <c r="MK534" s="101">
        <v>137</v>
      </c>
      <c r="ML534" s="101">
        <v>137</v>
      </c>
      <c r="MM534" s="96">
        <f t="shared" ref="MM534:MM546" si="1314">$F534*MJ534</f>
        <v>6345155</v>
      </c>
      <c r="MN534" s="96">
        <f t="shared" ref="MN534:MN546" si="1315">$G534*MK534</f>
        <v>6602441</v>
      </c>
      <c r="MO534" s="96">
        <f t="shared" ref="MO534:MO546" si="1316">$H534*ML534</f>
        <v>6602441</v>
      </c>
      <c r="MP534" s="96">
        <f t="shared" ref="MP534:MP546" si="1317">$I534*MJ534</f>
        <v>5492287.5300000003</v>
      </c>
      <c r="MQ534" s="96">
        <f t="shared" ref="MQ534:MQ546" si="1318">$J534*MK534</f>
        <v>5561746.5300000003</v>
      </c>
      <c r="MR534" s="96">
        <f t="shared" ref="MR534:MR546" si="1319">$K534*ML534</f>
        <v>5561746.5300000003</v>
      </c>
      <c r="MS534" s="96">
        <f t="shared" ref="MS534:MS546" si="1320">$F534*MS$561</f>
        <v>46315.15</v>
      </c>
      <c r="MT534" s="96">
        <f t="shared" ref="MT534:MT546" si="1321">$G534*MT$561</f>
        <v>48192.639999999999</v>
      </c>
      <c r="MU534" s="96">
        <f t="shared" ref="MU534:MU546" si="1322">$H534*MU$561</f>
        <v>48192.639999999999</v>
      </c>
      <c r="MV534" s="96">
        <f t="shared" ref="MV534:MV546" si="1323">$I534*MV$561</f>
        <v>25108.38</v>
      </c>
      <c r="MW534" s="96">
        <f t="shared" ref="MW534:MW546" si="1324">$J534*MW$561</f>
        <v>26289.83</v>
      </c>
      <c r="MX534" s="96">
        <f t="shared" ref="MX534:MX546" si="1325">$K534*MX$561</f>
        <v>26289.83</v>
      </c>
      <c r="MY534" s="96">
        <f t="shared" ref="MY534:MY546" si="1326">MJ534*MS534</f>
        <v>6345175.5499999998</v>
      </c>
      <c r="MZ534" s="96">
        <f t="shared" si="902"/>
        <v>6602391.6799999997</v>
      </c>
      <c r="NA534" s="96">
        <f t="shared" si="903"/>
        <v>6602391.6799999997</v>
      </c>
      <c r="NB534" s="96">
        <f t="shared" ref="NB534:NB546" si="1327">MJ534*MV534</f>
        <v>3439848.06</v>
      </c>
      <c r="NC534" s="96">
        <f t="shared" si="904"/>
        <v>3601706.71</v>
      </c>
      <c r="ND534" s="96">
        <f t="shared" si="905"/>
        <v>3601706.71</v>
      </c>
      <c r="NE534" s="101">
        <v>233</v>
      </c>
      <c r="NF534" s="101">
        <v>233</v>
      </c>
      <c r="NG534" s="101">
        <v>233</v>
      </c>
      <c r="NH534" s="96">
        <f t="shared" ref="NH534:NH546" si="1328">$F534*NE534</f>
        <v>10791395</v>
      </c>
      <c r="NI534" s="96">
        <f t="shared" ref="NI534:NI546" si="1329">$G534*NF534</f>
        <v>11228969</v>
      </c>
      <c r="NJ534" s="96">
        <f t="shared" ref="NJ534:NJ546" si="1330">$H534*NG534</f>
        <v>11228969</v>
      </c>
      <c r="NK534" s="96">
        <f t="shared" ref="NK534:NK546" si="1331">$I534*NE534</f>
        <v>9340897.7699999996</v>
      </c>
      <c r="NL534" s="96">
        <f t="shared" ref="NL534:NL546" si="1332">$J534*NF534</f>
        <v>9459028.7699999996</v>
      </c>
      <c r="NM534" s="96">
        <f t="shared" ref="NM534:NM546" si="1333">$K534*NG534</f>
        <v>9459028.7699999996</v>
      </c>
      <c r="NN534" s="96">
        <f t="shared" ref="NN534:NN546" si="1334">$F534*NN$561</f>
        <v>46315.18</v>
      </c>
      <c r="NO534" s="96">
        <f t="shared" ref="NO534:NO546" si="1335">$G534*NO$561</f>
        <v>48193.06</v>
      </c>
      <c r="NP534" s="96">
        <f t="shared" ref="NP534:NP546" si="1336">$H534*NP$561</f>
        <v>48193.06</v>
      </c>
      <c r="NQ534" s="96">
        <f t="shared" ref="NQ534:NQ546" si="1337">$I534*NQ$561</f>
        <v>18708.34</v>
      </c>
      <c r="NR534" s="96">
        <f t="shared" ref="NR534:NR546" si="1338">$J534*NR$561</f>
        <v>19552.189999999999</v>
      </c>
      <c r="NS534" s="96">
        <f t="shared" ref="NS534:NS546" si="1339">$K534*NS$561</f>
        <v>19552.189999999999</v>
      </c>
      <c r="NT534" s="96">
        <f t="shared" ref="NT534:NT546" si="1340">NE534*NN534</f>
        <v>10791436.939999999</v>
      </c>
      <c r="NU534" s="96">
        <f t="shared" si="906"/>
        <v>11228982.98</v>
      </c>
      <c r="NV534" s="96">
        <f t="shared" si="907"/>
        <v>11228982.98</v>
      </c>
      <c r="NW534" s="96">
        <f t="shared" ref="NW534:NW546" si="1341">NE534*NQ534</f>
        <v>4359043.22</v>
      </c>
      <c r="NX534" s="96">
        <f t="shared" si="908"/>
        <v>4555660.2699999996</v>
      </c>
      <c r="NY534" s="96">
        <f t="shared" si="909"/>
        <v>4555660.2699999996</v>
      </c>
      <c r="NZ534" s="101">
        <v>152</v>
      </c>
      <c r="OA534" s="101">
        <v>152</v>
      </c>
      <c r="OB534" s="101">
        <v>152</v>
      </c>
      <c r="OC534" s="96">
        <f t="shared" ref="OC534:OC546" si="1342">$F534*NZ534</f>
        <v>7039880</v>
      </c>
      <c r="OD534" s="96">
        <f t="shared" ref="OD534:OD546" si="1343">$G534*OA534</f>
        <v>7325336</v>
      </c>
      <c r="OE534" s="96">
        <f t="shared" ref="OE534:OE546" si="1344">$H534*OB534</f>
        <v>7325336</v>
      </c>
      <c r="OF534" s="96">
        <f t="shared" ref="OF534:OF546" si="1345">$I534*NZ534</f>
        <v>6093632.8799999999</v>
      </c>
      <c r="OG534" s="96">
        <f t="shared" ref="OG534:OG546" si="1346">$J534*OA534</f>
        <v>6170696.8799999999</v>
      </c>
      <c r="OH534" s="96">
        <f t="shared" ref="OH534:OH546" si="1347">$K534*OB534</f>
        <v>6170696.8799999999</v>
      </c>
      <c r="OI534" s="96">
        <f t="shared" ref="OI534:OI546" si="1348">$F534*OI$561</f>
        <v>46315.13</v>
      </c>
      <c r="OJ534" s="96">
        <f t="shared" ref="OJ534:OJ546" si="1349">$G534*OJ$561</f>
        <v>48192.76</v>
      </c>
      <c r="OK534" s="96">
        <f t="shared" ref="OK534:OK546" si="1350">$H534*OK$561</f>
        <v>48192.76</v>
      </c>
      <c r="OL534" s="96">
        <f t="shared" ref="OL534:OL546" si="1351">$I534*OL$561</f>
        <v>24315.91</v>
      </c>
      <c r="OM534" s="96">
        <f t="shared" ref="OM534:OM546" si="1352">$J534*OM$561</f>
        <v>25449.72</v>
      </c>
      <c r="ON534" s="96">
        <f t="shared" ref="ON534:ON546" si="1353">$K534*ON$561</f>
        <v>25449.72</v>
      </c>
      <c r="OO534" s="96">
        <f t="shared" ref="OO534:OO546" si="1354">NZ534*OI534</f>
        <v>7039899.7599999998</v>
      </c>
      <c r="OP534" s="96">
        <f t="shared" si="910"/>
        <v>7325299.5199999996</v>
      </c>
      <c r="OQ534" s="96">
        <f t="shared" si="911"/>
        <v>7325299.5199999996</v>
      </c>
      <c r="OR534" s="96">
        <f t="shared" ref="OR534:OR546" si="1355">NZ534*OL534</f>
        <v>3696018.32</v>
      </c>
      <c r="OS534" s="96">
        <f t="shared" si="912"/>
        <v>3868357.44</v>
      </c>
      <c r="OT534" s="96">
        <f t="shared" si="913"/>
        <v>3868357.44</v>
      </c>
      <c r="OU534" s="101"/>
      <c r="OV534" s="101"/>
      <c r="OW534" s="101"/>
      <c r="OX534" s="96">
        <f t="shared" ref="OX534:OX546" si="1356">$F534*OU534</f>
        <v>0</v>
      </c>
      <c r="OY534" s="96">
        <f t="shared" ref="OY534:OY546" si="1357">$G534*OV534</f>
        <v>0</v>
      </c>
      <c r="OZ534" s="96">
        <f t="shared" ref="OZ534:OZ546" si="1358">$H534*OW534</f>
        <v>0</v>
      </c>
      <c r="PA534" s="96">
        <f t="shared" ref="PA534:PA546" si="1359">$I534*OU534</f>
        <v>0</v>
      </c>
      <c r="PB534" s="96">
        <f t="shared" ref="PB534:PB546" si="1360">$J534*OV534</f>
        <v>0</v>
      </c>
      <c r="PC534" s="96">
        <f t="shared" ref="PC534:PC546" si="1361">$K534*OW534</f>
        <v>0</v>
      </c>
      <c r="PD534" s="96">
        <f t="shared" ref="PD534:PD546" si="1362">$F534*PD$561</f>
        <v>46314.91</v>
      </c>
      <c r="PE534" s="96">
        <f t="shared" ref="PE534:PE546" si="1363">$G534*PE$561</f>
        <v>48192.959999999999</v>
      </c>
      <c r="PF534" s="96">
        <f t="shared" ref="PF534:PF546" si="1364">$H534*PF$561</f>
        <v>48192.959999999999</v>
      </c>
      <c r="PG534" s="96">
        <f t="shared" ref="PG534:PG546" si="1365">$I534*PG$561</f>
        <v>20743.84</v>
      </c>
      <c r="PH534" s="96">
        <f t="shared" ref="PH534:PH546" si="1366">$J534*PH$561</f>
        <v>21686.85</v>
      </c>
      <c r="PI534" s="96">
        <f t="shared" ref="PI534:PI546" si="1367">$K534*PI$561</f>
        <v>21686.85</v>
      </c>
      <c r="PJ534" s="96">
        <f t="shared" ref="PJ534:PJ546" si="1368">OU534*PD534</f>
        <v>0</v>
      </c>
      <c r="PK534" s="96">
        <f t="shared" si="914"/>
        <v>0</v>
      </c>
      <c r="PL534" s="96">
        <f t="shared" si="915"/>
        <v>0</v>
      </c>
      <c r="PM534" s="96">
        <f t="shared" ref="PM534:PM546" si="1369">OU534*PG534</f>
        <v>0</v>
      </c>
      <c r="PN534" s="96">
        <f t="shared" si="916"/>
        <v>0</v>
      </c>
      <c r="PO534" s="96">
        <f t="shared" si="917"/>
        <v>0</v>
      </c>
      <c r="PP534" s="101">
        <v>145</v>
      </c>
      <c r="PQ534" s="101">
        <v>145</v>
      </c>
      <c r="PR534" s="101">
        <v>145</v>
      </c>
      <c r="PS534" s="96">
        <f t="shared" ref="PS534:PS546" si="1370">$F534*PP534</f>
        <v>6715675</v>
      </c>
      <c r="PT534" s="96">
        <f t="shared" ref="PT534:PT546" si="1371">$G534*PQ534</f>
        <v>6987985</v>
      </c>
      <c r="PU534" s="96">
        <f t="shared" ref="PU534:PU546" si="1372">$H534*PR534</f>
        <v>6987985</v>
      </c>
      <c r="PV534" s="96">
        <f t="shared" ref="PV534:PV546" si="1373">$I534*PP534</f>
        <v>5813005.0499999998</v>
      </c>
      <c r="PW534" s="96">
        <f t="shared" ref="PW534:PW546" si="1374">$J534*PQ534</f>
        <v>5886520.0499999998</v>
      </c>
      <c r="PX534" s="96">
        <f t="shared" ref="PX534:PX546" si="1375">$K534*PR534</f>
        <v>5886520.0499999998</v>
      </c>
      <c r="PY534" s="96">
        <f t="shared" ref="PY534:PY546" si="1376">$F534*PY$561</f>
        <v>46315.12</v>
      </c>
      <c r="PZ534" s="96">
        <f t="shared" ref="PZ534:PZ546" si="1377">$G534*PZ$561</f>
        <v>48193.07</v>
      </c>
      <c r="QA534" s="96">
        <f t="shared" ref="QA534:QA546" si="1378">$H534*QA$561</f>
        <v>48193.07</v>
      </c>
      <c r="QB534" s="96">
        <f t="shared" ref="QB534:QB546" si="1379">$I534*QB$561</f>
        <v>23543.9</v>
      </c>
      <c r="QC534" s="96">
        <f t="shared" ref="QC534:QC546" si="1380">$J534*QC$561</f>
        <v>24644.41</v>
      </c>
      <c r="QD534" s="96">
        <f t="shared" ref="QD534:QD546" si="1381">$K534*QD$561</f>
        <v>24644.41</v>
      </c>
      <c r="QE534" s="96">
        <f t="shared" ref="QE534:QE546" si="1382">PP534*PY534</f>
        <v>6715692.4000000004</v>
      </c>
      <c r="QF534" s="96">
        <f t="shared" si="918"/>
        <v>6987995.1500000004</v>
      </c>
      <c r="QG534" s="96">
        <f t="shared" si="919"/>
        <v>6987995.1500000004</v>
      </c>
      <c r="QH534" s="96">
        <f t="shared" ref="QH534:QH546" si="1383">PP534*QB534</f>
        <v>3413865.5</v>
      </c>
      <c r="QI534" s="96">
        <f t="shared" si="920"/>
        <v>3573439.45</v>
      </c>
      <c r="QJ534" s="96">
        <f t="shared" si="921"/>
        <v>3573439.45</v>
      </c>
      <c r="QK534" s="101">
        <v>244</v>
      </c>
      <c r="QL534" s="101">
        <v>244</v>
      </c>
      <c r="QM534" s="101">
        <v>244</v>
      </c>
      <c r="QN534" s="96">
        <f t="shared" ref="QN534:QN546" si="1384">$F534*QK534</f>
        <v>11300860</v>
      </c>
      <c r="QO534" s="96">
        <f t="shared" ref="QO534:QO546" si="1385">$G534*QL534</f>
        <v>11759092</v>
      </c>
      <c r="QP534" s="96">
        <f t="shared" ref="QP534:QP546" si="1386">$H534*QM534</f>
        <v>11759092</v>
      </c>
      <c r="QQ534" s="96">
        <f t="shared" ref="QQ534:QQ546" si="1387">$I534*QK534</f>
        <v>9781884.3599999994</v>
      </c>
      <c r="QR534" s="96">
        <f t="shared" ref="QR534:QR546" si="1388">$J534*QL534</f>
        <v>9905592.3599999994</v>
      </c>
      <c r="QS534" s="96">
        <f t="shared" ref="QS534:QS546" si="1389">$K534*QM534</f>
        <v>9905592.3599999994</v>
      </c>
      <c r="QT534" s="96">
        <f t="shared" ref="QT534:QT546" si="1390">$F534*QT$561</f>
        <v>46315.31</v>
      </c>
      <c r="QU534" s="96">
        <f t="shared" ref="QU534:QU546" si="1391">$G534*QU$561</f>
        <v>48193.05</v>
      </c>
      <c r="QV534" s="96">
        <f t="shared" ref="QV534:QV546" si="1392">$H534*QV$561</f>
        <v>48193.05</v>
      </c>
      <c r="QW534" s="96">
        <f t="shared" ref="QW534:QW546" si="1393">$I534*QW$561</f>
        <v>20933.61</v>
      </c>
      <c r="QX534" s="96">
        <f t="shared" ref="QX534:QX546" si="1394">$J534*QX$561</f>
        <v>21868.46</v>
      </c>
      <c r="QY534" s="96">
        <f t="shared" ref="QY534:QY546" si="1395">$K534*QY$561</f>
        <v>21868.46</v>
      </c>
      <c r="QZ534" s="96">
        <f t="shared" ref="QZ534:QZ546" si="1396">QK534*QT534</f>
        <v>11300935.640000001</v>
      </c>
      <c r="RA534" s="96">
        <f t="shared" si="922"/>
        <v>11759104.199999999</v>
      </c>
      <c r="RB534" s="96">
        <f t="shared" si="923"/>
        <v>11759104.199999999</v>
      </c>
      <c r="RC534" s="96">
        <f t="shared" ref="RC534:RC546" si="1397">QK534*QW534</f>
        <v>5107800.84</v>
      </c>
      <c r="RD534" s="96">
        <f t="shared" si="924"/>
        <v>5335904.24</v>
      </c>
      <c r="RE534" s="96">
        <f t="shared" si="925"/>
        <v>5335904.24</v>
      </c>
      <c r="RF534" s="101">
        <v>371</v>
      </c>
      <c r="RG534" s="101">
        <v>371</v>
      </c>
      <c r="RH534" s="101">
        <v>371</v>
      </c>
      <c r="RI534" s="96">
        <f t="shared" ref="RI534:RI546" si="1398">$F534*RF534</f>
        <v>17182865</v>
      </c>
      <c r="RJ534" s="96">
        <f t="shared" ref="RJ534:RJ546" si="1399">$G534*RG534</f>
        <v>17879603</v>
      </c>
      <c r="RK534" s="96">
        <f t="shared" ref="RK534:RK546" si="1400">$H534*RH534</f>
        <v>17879603</v>
      </c>
      <c r="RL534" s="96">
        <f t="shared" ref="RL534:RL546" si="1401">$I534*RF534</f>
        <v>14873274.99</v>
      </c>
      <c r="RM534" s="96">
        <f t="shared" ref="RM534:RM546" si="1402">$J534*RG534</f>
        <v>15061371.99</v>
      </c>
      <c r="RN534" s="96">
        <f t="shared" ref="RN534:RN546" si="1403">$K534*RH534</f>
        <v>15061371.99</v>
      </c>
      <c r="RO534" s="96">
        <f t="shared" ref="RO534:RO546" si="1404">$F534*RO$561</f>
        <v>46315.08</v>
      </c>
      <c r="RP534" s="96">
        <f t="shared" ref="RP534:RP546" si="1405">$G534*RP$561</f>
        <v>48192.94</v>
      </c>
      <c r="RQ534" s="96">
        <f t="shared" ref="RQ534:RQ546" si="1406">$H534*RQ$561</f>
        <v>48192.94</v>
      </c>
      <c r="RR534" s="96">
        <f t="shared" ref="RR534:RR546" si="1407">$I534*RR$561</f>
        <v>15079.32</v>
      </c>
      <c r="RS534" s="96">
        <f t="shared" ref="RS534:RS546" si="1408">$J534*RS$561</f>
        <v>15736.04</v>
      </c>
      <c r="RT534" s="96">
        <f t="shared" ref="RT534:RT546" si="1409">$K534*RT$561</f>
        <v>15736.04</v>
      </c>
      <c r="RU534" s="96">
        <f t="shared" ref="RU534:RU546" si="1410">RF534*RO534</f>
        <v>17182894.68</v>
      </c>
      <c r="RV534" s="96">
        <f t="shared" si="926"/>
        <v>17879580.739999998</v>
      </c>
      <c r="RW534" s="96">
        <f t="shared" si="927"/>
        <v>17879580.739999998</v>
      </c>
      <c r="RX534" s="96">
        <f t="shared" ref="RX534:RX546" si="1411">RF534*RR534</f>
        <v>5594427.7199999997</v>
      </c>
      <c r="RY534" s="96">
        <f t="shared" si="928"/>
        <v>5838070.8399999999</v>
      </c>
      <c r="RZ534" s="96">
        <f t="shared" si="929"/>
        <v>5838070.8399999999</v>
      </c>
      <c r="SA534" s="101">
        <v>121</v>
      </c>
      <c r="SB534" s="101">
        <v>121</v>
      </c>
      <c r="SC534" s="101">
        <v>121</v>
      </c>
      <c r="SD534" s="96">
        <f t="shared" ref="SD534:SD546" si="1412">$F534*SA534</f>
        <v>5604115</v>
      </c>
      <c r="SE534" s="96">
        <f t="shared" ref="SE534:SE546" si="1413">$G534*SB534</f>
        <v>5831353</v>
      </c>
      <c r="SF534" s="96">
        <f t="shared" ref="SF534:SF546" si="1414">$H534*SC534</f>
        <v>5831353</v>
      </c>
      <c r="SG534" s="96">
        <f t="shared" ref="SG534:SG546" si="1415">$I534*SA534</f>
        <v>4850852.49</v>
      </c>
      <c r="SH534" s="96">
        <f t="shared" ref="SH534:SH546" si="1416">$J534*SB534</f>
        <v>4912199.49</v>
      </c>
      <c r="SI534" s="96">
        <f t="shared" ref="SI534:SI546" si="1417">$K534*SC534</f>
        <v>4912199.49</v>
      </c>
      <c r="SJ534" s="96">
        <f t="shared" ref="SJ534:SJ546" si="1418">$F534*SJ$561</f>
        <v>46314.93</v>
      </c>
      <c r="SK534" s="96">
        <f t="shared" ref="SK534:SK546" si="1419">$G534*SK$561</f>
        <v>48193.03</v>
      </c>
      <c r="SL534" s="96">
        <f t="shared" ref="SL534:SL546" si="1420">$H534*SL$561</f>
        <v>48193.03</v>
      </c>
      <c r="SM534" s="96">
        <f t="shared" ref="SM534:SM546" si="1421">$I534*SM$561</f>
        <v>20641.48</v>
      </c>
      <c r="SN534" s="96">
        <f t="shared" ref="SN534:SN546" si="1422">$J534*SN$561</f>
        <v>21545.75</v>
      </c>
      <c r="SO534" s="96">
        <f t="shared" ref="SO534:SO546" si="1423">$K534*SO$561</f>
        <v>21545.75</v>
      </c>
      <c r="SP534" s="96">
        <f t="shared" ref="SP534:SP546" si="1424">SA534*SJ534</f>
        <v>5604106.5300000003</v>
      </c>
      <c r="SQ534" s="96">
        <f t="shared" si="930"/>
        <v>5831356.6299999999</v>
      </c>
      <c r="SR534" s="96">
        <f t="shared" si="931"/>
        <v>5831356.6299999999</v>
      </c>
      <c r="SS534" s="96">
        <f t="shared" ref="SS534:SS546" si="1425">SA534*SM534</f>
        <v>2497619.08</v>
      </c>
      <c r="ST534" s="96">
        <f t="shared" si="932"/>
        <v>2607035.75</v>
      </c>
      <c r="SU534" s="96">
        <f t="shared" si="933"/>
        <v>2607035.75</v>
      </c>
      <c r="SV534" s="101">
        <v>92</v>
      </c>
      <c r="SW534" s="101">
        <v>92</v>
      </c>
      <c r="SX534" s="101">
        <v>92</v>
      </c>
      <c r="SY534" s="96">
        <f t="shared" ref="SY534:SY546" si="1426">$F534*SV534</f>
        <v>4260980</v>
      </c>
      <c r="SZ534" s="96">
        <f t="shared" ref="SZ534:SZ546" si="1427">$G534*SW534</f>
        <v>4433756</v>
      </c>
      <c r="TA534" s="96">
        <f t="shared" ref="TA534:TA546" si="1428">$H534*SX534</f>
        <v>4433756</v>
      </c>
      <c r="TB534" s="96">
        <f t="shared" ref="TB534:TB546" si="1429">$I534*SV534</f>
        <v>3688251.48</v>
      </c>
      <c r="TC534" s="96">
        <f t="shared" ref="TC534:TC546" si="1430">$J534*SW534</f>
        <v>3734895.48</v>
      </c>
      <c r="TD534" s="96">
        <f t="shared" ref="TD534:TD546" si="1431">$K534*SX534</f>
        <v>3734895.48</v>
      </c>
      <c r="TE534" s="96">
        <f t="shared" ref="TE534:TE546" si="1432">$F534*TE$561</f>
        <v>46315.02</v>
      </c>
      <c r="TF534" s="96">
        <f t="shared" ref="TF534:TF546" si="1433">$G534*TF$561</f>
        <v>48193.37</v>
      </c>
      <c r="TG534" s="96">
        <f t="shared" ref="TG534:TG546" si="1434">$H534*TG$561</f>
        <v>48193.37</v>
      </c>
      <c r="TH534" s="96">
        <f t="shared" ref="TH534:TH546" si="1435">$I534*TH$561</f>
        <v>19098.8</v>
      </c>
      <c r="TI534" s="96">
        <f t="shared" ref="TI534:TI546" si="1436">$J534*TI$561</f>
        <v>19988.47</v>
      </c>
      <c r="TJ534" s="96">
        <f t="shared" ref="TJ534:TJ546" si="1437">$K534*TJ$561</f>
        <v>19988.47</v>
      </c>
      <c r="TK534" s="96">
        <f t="shared" ref="TK534:TK546" si="1438">SV534*TE534</f>
        <v>4260981.84</v>
      </c>
      <c r="TL534" s="96">
        <f t="shared" si="934"/>
        <v>4433790.04</v>
      </c>
      <c r="TM534" s="96">
        <f t="shared" si="935"/>
        <v>4433790.04</v>
      </c>
      <c r="TN534" s="96">
        <f t="shared" ref="TN534:TN546" si="1439">SV534*TH534</f>
        <v>1757089.6</v>
      </c>
      <c r="TO534" s="96">
        <f t="shared" si="936"/>
        <v>1838939.24</v>
      </c>
      <c r="TP534" s="96">
        <f t="shared" si="937"/>
        <v>1838939.24</v>
      </c>
      <c r="TQ534" s="101">
        <v>118</v>
      </c>
      <c r="TR534" s="101">
        <v>118</v>
      </c>
      <c r="TS534" s="101">
        <v>118</v>
      </c>
      <c r="TT534" s="96">
        <f t="shared" ref="TT534:TT546" si="1440">$F534*TQ534</f>
        <v>5465170</v>
      </c>
      <c r="TU534" s="96">
        <f t="shared" ref="TU534:TU546" si="1441">$G534*TR534</f>
        <v>5686774</v>
      </c>
      <c r="TV534" s="96">
        <f t="shared" ref="TV534:TV546" si="1442">$H534*TS534</f>
        <v>5686774</v>
      </c>
      <c r="TW534" s="96">
        <f t="shared" ref="TW534:TW546" si="1443">$I534*TQ534</f>
        <v>4730583.42</v>
      </c>
      <c r="TX534" s="96">
        <f t="shared" ref="TX534:TX546" si="1444">$J534*TR534</f>
        <v>4790409.42</v>
      </c>
      <c r="TY534" s="96">
        <f t="shared" ref="TY534:TY546" si="1445">$K534*TS534</f>
        <v>4790409.42</v>
      </c>
      <c r="TZ534" s="96">
        <f t="shared" ref="TZ534:TZ546" si="1446">$F534*TZ$561</f>
        <v>46314.87</v>
      </c>
      <c r="UA534" s="96">
        <f t="shared" ref="UA534:UA546" si="1447">$G534*UA$561</f>
        <v>48192.99</v>
      </c>
      <c r="UB534" s="96">
        <f t="shared" ref="UB534:UB546" si="1448">$H534*UB$561</f>
        <v>48192.99</v>
      </c>
      <c r="UC534" s="96">
        <f t="shared" ref="UC534:UC546" si="1449">$I534*UC$561</f>
        <v>20865.54</v>
      </c>
      <c r="UD534" s="96">
        <f t="shared" ref="UD534:UD546" si="1450">$J534*UD$561</f>
        <v>21846.29</v>
      </c>
      <c r="UE534" s="96">
        <f t="shared" ref="UE534:UE546" si="1451">$K534*UE$561</f>
        <v>21846.29</v>
      </c>
      <c r="UF534" s="96">
        <f t="shared" ref="UF534:UF546" si="1452">TQ534*TZ534</f>
        <v>5465154.6600000001</v>
      </c>
      <c r="UG534" s="96">
        <f t="shared" si="938"/>
        <v>5686772.8200000003</v>
      </c>
      <c r="UH534" s="96">
        <f t="shared" si="939"/>
        <v>5686772.8200000003</v>
      </c>
      <c r="UI534" s="96">
        <f t="shared" ref="UI534:UI546" si="1453">TQ534*UC534</f>
        <v>2462133.7200000002</v>
      </c>
      <c r="UJ534" s="96">
        <f t="shared" si="940"/>
        <v>2577862.2200000002</v>
      </c>
      <c r="UK534" s="96">
        <f t="shared" si="941"/>
        <v>2577862.2200000002</v>
      </c>
      <c r="UL534" s="101">
        <v>192</v>
      </c>
      <c r="UM534" s="101">
        <v>192</v>
      </c>
      <c r="UN534" s="101">
        <v>192</v>
      </c>
      <c r="UO534" s="96">
        <f t="shared" ref="UO534:UO546" si="1454">$F534*UL534</f>
        <v>8892480</v>
      </c>
      <c r="UP534" s="96">
        <f t="shared" ref="UP534:UP546" si="1455">$G534*UM534</f>
        <v>9253056</v>
      </c>
      <c r="UQ534" s="96">
        <f t="shared" ref="UQ534:UQ546" si="1456">$H534*UN534</f>
        <v>9253056</v>
      </c>
      <c r="UR534" s="96">
        <f t="shared" ref="UR534:UR546" si="1457">$I534*UL534</f>
        <v>7697220.4800000004</v>
      </c>
      <c r="US534" s="96">
        <f t="shared" ref="US534:US546" si="1458">$J534*UM534</f>
        <v>7794564.4800000004</v>
      </c>
      <c r="UT534" s="96">
        <f t="shared" ref="UT534:UT546" si="1459">$K534*UN534</f>
        <v>7794564.4800000004</v>
      </c>
      <c r="UU534" s="96">
        <f t="shared" ref="UU534:UU546" si="1460">$F534*UU$561</f>
        <v>46315.06</v>
      </c>
      <c r="UV534" s="96">
        <f t="shared" ref="UV534:UV546" si="1461">$G534*UV$561</f>
        <v>48193.39</v>
      </c>
      <c r="UW534" s="96">
        <f t="shared" ref="UW534:UW546" si="1462">$H534*UW$561</f>
        <v>48193.39</v>
      </c>
      <c r="UX534" s="96">
        <f t="shared" ref="UX534:UX546" si="1463">$I534*UX$561</f>
        <v>20119.259999999998</v>
      </c>
      <c r="UY534" s="96">
        <f t="shared" ref="UY534:UY546" si="1464">$J534*UY$561</f>
        <v>20965.310000000001</v>
      </c>
      <c r="UZ534" s="96">
        <f t="shared" ref="UZ534:UZ546" si="1465">$K534*UZ$561</f>
        <v>20965.310000000001</v>
      </c>
      <c r="VA534" s="96">
        <f t="shared" ref="VA534:VA546" si="1466">UL534*UU534</f>
        <v>8892491.5199999996</v>
      </c>
      <c r="VB534" s="96">
        <f t="shared" si="942"/>
        <v>9253130.8800000008</v>
      </c>
      <c r="VC534" s="96">
        <f t="shared" si="943"/>
        <v>9253130.8800000008</v>
      </c>
      <c r="VD534" s="96">
        <f t="shared" ref="VD534:VD546" si="1467">UL534*UX534</f>
        <v>3862897.92</v>
      </c>
      <c r="VE534" s="96">
        <f t="shared" si="944"/>
        <v>4025339.52</v>
      </c>
      <c r="VF534" s="96">
        <f t="shared" si="945"/>
        <v>4025339.52</v>
      </c>
      <c r="VG534" s="101">
        <v>145</v>
      </c>
      <c r="VH534" s="101">
        <v>145</v>
      </c>
      <c r="VI534" s="101">
        <v>145</v>
      </c>
      <c r="VJ534" s="96">
        <f t="shared" ref="VJ534:VJ546" si="1468">$F534*VG534</f>
        <v>6715675</v>
      </c>
      <c r="VK534" s="96">
        <f t="shared" ref="VK534:VK546" si="1469">$G534*VH534</f>
        <v>6987985</v>
      </c>
      <c r="VL534" s="96">
        <f t="shared" ref="VL534:VL546" si="1470">$H534*VI534</f>
        <v>6987985</v>
      </c>
      <c r="VM534" s="96">
        <f t="shared" ref="VM534:VM546" si="1471">$I534*VG534</f>
        <v>5813005.0499999998</v>
      </c>
      <c r="VN534" s="96">
        <f t="shared" ref="VN534:VN546" si="1472">$J534*VH534</f>
        <v>5886520.0499999998</v>
      </c>
      <c r="VO534" s="96">
        <f t="shared" ref="VO534:VO546" si="1473">$K534*VI534</f>
        <v>5886520.0499999998</v>
      </c>
      <c r="VP534" s="96">
        <f t="shared" ref="VP534:VP546" si="1474">$F534*VP$561</f>
        <v>46315.199999999997</v>
      </c>
      <c r="VQ534" s="96">
        <f t="shared" ref="VQ534:VQ546" si="1475">$G534*VQ$561</f>
        <v>48193.26</v>
      </c>
      <c r="VR534" s="96">
        <f t="shared" ref="VR534:VR546" si="1476">$H534*VR$561</f>
        <v>48193.26</v>
      </c>
      <c r="VS534" s="96">
        <f t="shared" ref="VS534:VS546" si="1477">$I534*VS$561</f>
        <v>22322.02</v>
      </c>
      <c r="VT534" s="96">
        <f t="shared" ref="VT534:VT546" si="1478">$J534*VT$561</f>
        <v>23339.439999999999</v>
      </c>
      <c r="VU534" s="96">
        <f t="shared" ref="VU534:VU546" si="1479">$K534*VU$561</f>
        <v>23339.439999999999</v>
      </c>
      <c r="VV534" s="96">
        <f t="shared" ref="VV534:VV546" si="1480">VG534*VP534</f>
        <v>6715704</v>
      </c>
      <c r="VW534" s="96">
        <f t="shared" si="946"/>
        <v>6988022.7000000002</v>
      </c>
      <c r="VX534" s="96">
        <f t="shared" si="947"/>
        <v>6988022.7000000002</v>
      </c>
      <c r="VY534" s="96">
        <f t="shared" ref="VY534:VY546" si="1481">VG534*VS534</f>
        <v>3236692.9</v>
      </c>
      <c r="VZ534" s="96">
        <f t="shared" si="948"/>
        <v>3384218.8</v>
      </c>
      <c r="WA534" s="96">
        <f t="shared" si="949"/>
        <v>3384218.8</v>
      </c>
      <c r="WB534" s="101">
        <v>114</v>
      </c>
      <c r="WC534" s="101">
        <v>114</v>
      </c>
      <c r="WD534" s="101">
        <v>114</v>
      </c>
      <c r="WE534" s="96">
        <f t="shared" ref="WE534:WE546" si="1482">$F534*WB534</f>
        <v>5279910</v>
      </c>
      <c r="WF534" s="96">
        <f t="shared" ref="WF534:WF546" si="1483">$G534*WC534</f>
        <v>5494002</v>
      </c>
      <c r="WG534" s="96">
        <f t="shared" ref="WG534:WG546" si="1484">$H534*WD534</f>
        <v>5494002</v>
      </c>
      <c r="WH534" s="96">
        <f t="shared" ref="WH534:WH546" si="1485">$I534*WB534</f>
        <v>4570224.66</v>
      </c>
      <c r="WI534" s="96">
        <f t="shared" ref="WI534:WI546" si="1486">$J534*WC534</f>
        <v>4628022.66</v>
      </c>
      <c r="WJ534" s="96">
        <f t="shared" ref="WJ534:WJ546" si="1487">$K534*WD534</f>
        <v>4628022.66</v>
      </c>
      <c r="WK534" s="96">
        <f t="shared" ref="WK534:WK546" si="1488">$F534*WK$561</f>
        <v>46315.06</v>
      </c>
      <c r="WL534" s="96">
        <f t="shared" ref="WL534:WL546" si="1489">$G534*WL$561</f>
        <v>48193.21</v>
      </c>
      <c r="WM534" s="96">
        <f t="shared" ref="WM534:WM546" si="1490">$H534*WM$561</f>
        <v>48193.21</v>
      </c>
      <c r="WN534" s="96">
        <f t="shared" ref="WN534:WN546" si="1491">$I534*WN$561</f>
        <v>15159.98</v>
      </c>
      <c r="WO534" s="96">
        <f t="shared" ref="WO534:WO546" si="1492">$J534*WO$561</f>
        <v>15880.22</v>
      </c>
      <c r="WP534" s="96">
        <f t="shared" ref="WP534:WP546" si="1493">$K534*WP$561</f>
        <v>15880.22</v>
      </c>
      <c r="WQ534" s="96">
        <f t="shared" ref="WQ534:WQ546" si="1494">WB534*WK534</f>
        <v>5279916.84</v>
      </c>
      <c r="WR534" s="96">
        <f t="shared" si="950"/>
        <v>5494025.9400000004</v>
      </c>
      <c r="WS534" s="96">
        <f t="shared" si="951"/>
        <v>5494025.9400000004</v>
      </c>
      <c r="WT534" s="96">
        <f t="shared" ref="WT534:WT546" si="1495">WB534*WN534</f>
        <v>1728237.72</v>
      </c>
      <c r="WU534" s="96">
        <f t="shared" si="952"/>
        <v>1810345.08</v>
      </c>
      <c r="WV534" s="96">
        <f t="shared" si="953"/>
        <v>1810345.08</v>
      </c>
      <c r="WW534" s="101">
        <v>276</v>
      </c>
      <c r="WX534" s="101">
        <v>276</v>
      </c>
      <c r="WY534" s="101">
        <v>276</v>
      </c>
      <c r="WZ534" s="96">
        <f t="shared" ref="WZ534:WZ546" si="1496">$F534*WW534</f>
        <v>12782940</v>
      </c>
      <c r="XA534" s="96">
        <f t="shared" ref="XA534:XA546" si="1497">$G534*WX534</f>
        <v>13301268</v>
      </c>
      <c r="XB534" s="96">
        <f t="shared" ref="XB534:XB546" si="1498">$H534*WY534</f>
        <v>13301268</v>
      </c>
      <c r="XC534" s="96">
        <f t="shared" ref="XC534:XC546" si="1499">$I534*WW534</f>
        <v>11064754.439999999</v>
      </c>
      <c r="XD534" s="96">
        <f t="shared" ref="XD534:XD546" si="1500">$J534*WX534</f>
        <v>11204686.439999999</v>
      </c>
      <c r="XE534" s="96">
        <f t="shared" ref="XE534:XE546" si="1501">$K534*WY534</f>
        <v>11204686.439999999</v>
      </c>
      <c r="XF534" s="96">
        <f t="shared" ref="XF534:XF546" si="1502">$F534*XF$561</f>
        <v>46314.73</v>
      </c>
      <c r="XG534" s="96">
        <f t="shared" ref="XG534:XG546" si="1503">$G534*XG$561</f>
        <v>48193.08</v>
      </c>
      <c r="XH534" s="96">
        <f t="shared" ref="XH534:XH546" si="1504">$H534*XH$561</f>
        <v>48193.08</v>
      </c>
      <c r="XI534" s="96">
        <f t="shared" ref="XI534:XI546" si="1505">$I534*XI$561</f>
        <v>16040.14</v>
      </c>
      <c r="XJ534" s="96">
        <f t="shared" ref="XJ534:XJ546" si="1506">$J534*XJ$561</f>
        <v>16743.419999999998</v>
      </c>
      <c r="XK534" s="96">
        <f t="shared" ref="XK534:XK546" si="1507">$K534*XK$561</f>
        <v>16743.419999999998</v>
      </c>
      <c r="XL534" s="96">
        <f t="shared" ref="XL534:XL546" si="1508">WW534*XF534</f>
        <v>12782865.48</v>
      </c>
      <c r="XM534" s="96">
        <f t="shared" si="954"/>
        <v>13301290.08</v>
      </c>
      <c r="XN534" s="96">
        <f t="shared" si="955"/>
        <v>13301290.08</v>
      </c>
      <c r="XO534" s="96">
        <f t="shared" ref="XO534:XO546" si="1509">WW534*XI534</f>
        <v>4427078.6399999997</v>
      </c>
      <c r="XP534" s="96">
        <f t="shared" si="956"/>
        <v>4621183.92</v>
      </c>
      <c r="XQ534" s="96">
        <f t="shared" si="957"/>
        <v>4621183.92</v>
      </c>
      <c r="XR534" s="101">
        <v>196</v>
      </c>
      <c r="XS534" s="101">
        <v>196</v>
      </c>
      <c r="XT534" s="101">
        <v>196</v>
      </c>
      <c r="XU534" s="96">
        <f t="shared" ref="XU534:XU546" si="1510">$F534*XR534</f>
        <v>9077740</v>
      </c>
      <c r="XV534" s="96">
        <f t="shared" ref="XV534:XV546" si="1511">$G534*XS534</f>
        <v>9445828</v>
      </c>
      <c r="XW534" s="96">
        <f t="shared" ref="XW534:XW546" si="1512">$H534*XT534</f>
        <v>9445828</v>
      </c>
      <c r="XX534" s="96">
        <f t="shared" ref="XX534:XX546" si="1513">$I534*XR534</f>
        <v>7857579.2400000002</v>
      </c>
      <c r="XY534" s="96">
        <f t="shared" ref="XY534:XY546" si="1514">$J534*XS534</f>
        <v>7956951.2400000002</v>
      </c>
      <c r="XZ534" s="96">
        <f t="shared" ref="XZ534:XZ546" si="1515">$K534*XT534</f>
        <v>7956951.2400000002</v>
      </c>
      <c r="YA534" s="96">
        <f t="shared" ref="YA534:YA546" si="1516">$F534*YA$561</f>
        <v>46314.95</v>
      </c>
      <c r="YB534" s="96">
        <f t="shared" ref="YB534:YB546" si="1517">$G534*YB$561</f>
        <v>48192.85</v>
      </c>
      <c r="YC534" s="96">
        <f t="shared" ref="YC534:YC546" si="1518">$H534*YC$561</f>
        <v>48192.85</v>
      </c>
      <c r="YD534" s="96">
        <f t="shared" ref="YD534:YD546" si="1519">$I534*YD$561</f>
        <v>15360.65</v>
      </c>
      <c r="YE534" s="96">
        <f t="shared" ref="YE534:YE546" si="1520">$J534*YE$561</f>
        <v>16041.57</v>
      </c>
      <c r="YF534" s="96">
        <f t="shared" ref="YF534:YF546" si="1521">$K534*YF$561</f>
        <v>16041.57</v>
      </c>
      <c r="YG534" s="96">
        <f t="shared" ref="YG534:YG546" si="1522">XR534*YA534</f>
        <v>9077730.1999999993</v>
      </c>
      <c r="YH534" s="96">
        <f t="shared" si="958"/>
        <v>9445798.5999999996</v>
      </c>
      <c r="YI534" s="96">
        <f t="shared" si="959"/>
        <v>9445798.5999999996</v>
      </c>
      <c r="YJ534" s="96">
        <f t="shared" ref="YJ534:YJ546" si="1523">XR534*YD534</f>
        <v>3010687.4</v>
      </c>
      <c r="YK534" s="96">
        <f t="shared" si="960"/>
        <v>3144147.72</v>
      </c>
      <c r="YL534" s="96">
        <f t="shared" si="961"/>
        <v>3144147.72</v>
      </c>
      <c r="YM534" s="101">
        <v>203</v>
      </c>
      <c r="YN534" s="101">
        <v>203</v>
      </c>
      <c r="YO534" s="101">
        <v>203</v>
      </c>
      <c r="YP534" s="96">
        <f t="shared" ref="YP534:YP546" si="1524">$F534*YM534</f>
        <v>9401945</v>
      </c>
      <c r="YQ534" s="96">
        <f t="shared" ref="YQ534:YQ546" si="1525">$G534*YN534</f>
        <v>9783179</v>
      </c>
      <c r="YR534" s="96">
        <f t="shared" ref="YR534:YR546" si="1526">$H534*YO534</f>
        <v>9783179</v>
      </c>
      <c r="YS534" s="96">
        <f t="shared" ref="YS534:YS546" si="1527">$I534*YM534</f>
        <v>8138207.0700000003</v>
      </c>
      <c r="YT534" s="96">
        <f t="shared" ref="YT534:YT546" si="1528">$J534*YN534</f>
        <v>8241128.0700000003</v>
      </c>
      <c r="YU534" s="96">
        <f t="shared" ref="YU534:YU546" si="1529">$K534*YO534</f>
        <v>8241128.0700000003</v>
      </c>
      <c r="YV534" s="96">
        <f t="shared" ref="YV534:YV546" si="1530">$F534*YV$561</f>
        <v>46314.73</v>
      </c>
      <c r="YW534" s="96">
        <f t="shared" ref="YW534:YW546" si="1531">$G534*YW$561</f>
        <v>48193.1</v>
      </c>
      <c r="YX534" s="96">
        <f t="shared" ref="YX534:YX546" si="1532">$H534*YX$561</f>
        <v>48193.1</v>
      </c>
      <c r="YY534" s="96">
        <f t="shared" ref="YY534:YY546" si="1533">$I534*YY$561</f>
        <v>17019.21</v>
      </c>
      <c r="YZ534" s="96">
        <f t="shared" ref="YZ534:YZ546" si="1534">$J534*YZ$561</f>
        <v>17792.95</v>
      </c>
      <c r="ZA534" s="96">
        <f t="shared" ref="ZA534:ZA546" si="1535">$K534*ZA$561</f>
        <v>17792.95</v>
      </c>
      <c r="ZB534" s="96">
        <f t="shared" ref="ZB534:ZB546" si="1536">YM534*YV534</f>
        <v>9401890.1899999995</v>
      </c>
      <c r="ZC534" s="96">
        <f t="shared" si="962"/>
        <v>9783199.3000000007</v>
      </c>
      <c r="ZD534" s="96">
        <f t="shared" si="963"/>
        <v>9783199.3000000007</v>
      </c>
      <c r="ZE534" s="96">
        <f t="shared" ref="ZE534:ZE546" si="1537">YM534*YY534</f>
        <v>3454899.63</v>
      </c>
      <c r="ZF534" s="96">
        <f t="shared" si="964"/>
        <v>3611968.85</v>
      </c>
      <c r="ZG534" s="96">
        <f t="shared" si="965"/>
        <v>3611968.85</v>
      </c>
      <c r="ZH534" s="101">
        <v>132</v>
      </c>
      <c r="ZI534" s="101">
        <v>132</v>
      </c>
      <c r="ZJ534" s="101">
        <v>132</v>
      </c>
      <c r="ZK534" s="96">
        <f t="shared" ref="ZK534:ZK546" si="1538">$F534*ZH534</f>
        <v>6113580</v>
      </c>
      <c r="ZL534" s="96">
        <f t="shared" ref="ZL534:ZL546" si="1539">$G534*ZI534</f>
        <v>6361476</v>
      </c>
      <c r="ZM534" s="96">
        <f t="shared" ref="ZM534:ZM546" si="1540">$H534*ZJ534</f>
        <v>6361476</v>
      </c>
      <c r="ZN534" s="96">
        <f t="shared" ref="ZN534:ZN546" si="1541">$I534*ZH534</f>
        <v>5291839.08</v>
      </c>
      <c r="ZO534" s="96">
        <f t="shared" ref="ZO534:ZO546" si="1542">$J534*ZI534</f>
        <v>5358763.08</v>
      </c>
      <c r="ZP534" s="96">
        <f t="shared" ref="ZP534:ZP546" si="1543">$K534*ZJ534</f>
        <v>5358763.08</v>
      </c>
      <c r="ZQ534" s="96">
        <f t="shared" ref="ZQ534:ZQ546" si="1544">$F534*ZQ$561</f>
        <v>46315.040000000001</v>
      </c>
      <c r="ZR534" s="96">
        <f t="shared" ref="ZR534:ZR546" si="1545">$G534*ZR$561</f>
        <v>48193.45</v>
      </c>
      <c r="ZS534" s="96">
        <f t="shared" ref="ZS534:ZS546" si="1546">$H534*ZS$561</f>
        <v>48193.45</v>
      </c>
      <c r="ZT534" s="96">
        <f t="shared" ref="ZT534:ZT546" si="1547">$I534*ZT$561</f>
        <v>20199.14</v>
      </c>
      <c r="ZU534" s="96">
        <f t="shared" ref="ZU534:ZU546" si="1548">$J534*ZU$561</f>
        <v>21107.57</v>
      </c>
      <c r="ZV534" s="96">
        <f t="shared" ref="ZV534:ZV546" si="1549">$K534*ZV$561</f>
        <v>21107.57</v>
      </c>
      <c r="ZW534" s="96">
        <f t="shared" ref="ZW534:ZW546" si="1550">ZH534*ZQ534</f>
        <v>6113585.2800000003</v>
      </c>
      <c r="ZX534" s="96">
        <f t="shared" si="966"/>
        <v>6361535.4000000004</v>
      </c>
      <c r="ZY534" s="96">
        <f t="shared" si="967"/>
        <v>6361535.4000000004</v>
      </c>
      <c r="ZZ534" s="96">
        <f t="shared" ref="ZZ534:ZZ546" si="1551">ZH534*ZT534</f>
        <v>2666286.48</v>
      </c>
      <c r="AAA534" s="96">
        <f t="shared" si="968"/>
        <v>2786199.24</v>
      </c>
      <c r="AAB534" s="96">
        <f t="shared" si="969"/>
        <v>2786199.24</v>
      </c>
      <c r="AAC534" s="101">
        <v>126</v>
      </c>
      <c r="AAD534" s="101">
        <v>126</v>
      </c>
      <c r="AAE534" s="101">
        <v>126</v>
      </c>
      <c r="AAF534" s="96">
        <f t="shared" ref="AAF534:AAF546" si="1552">$F534*AAC534</f>
        <v>5835690</v>
      </c>
      <c r="AAG534" s="96">
        <f t="shared" ref="AAG534:AAG546" si="1553">$G534*AAD534</f>
        <v>6072318</v>
      </c>
      <c r="AAH534" s="96">
        <f t="shared" ref="AAH534:AAH546" si="1554">$H534*AAE534</f>
        <v>6072318</v>
      </c>
      <c r="AAI534" s="96">
        <f t="shared" ref="AAI534:AAI546" si="1555">$I534*AAC534</f>
        <v>5051300.9400000004</v>
      </c>
      <c r="AAJ534" s="96">
        <f t="shared" ref="AAJ534:AAJ546" si="1556">$J534*AAD534</f>
        <v>5115182.9400000004</v>
      </c>
      <c r="AAK534" s="96">
        <f t="shared" ref="AAK534:AAK546" si="1557">$K534*AAE534</f>
        <v>5115182.9400000004</v>
      </c>
      <c r="AAL534" s="96">
        <f t="shared" ref="AAL534:AAL546" si="1558">$F534*AAL$561</f>
        <v>46315.18</v>
      </c>
      <c r="AAM534" s="96">
        <f t="shared" ref="AAM534:AAM546" si="1559">$G534*AAM$561</f>
        <v>48192.87</v>
      </c>
      <c r="AAN534" s="96">
        <f t="shared" ref="AAN534:AAN546" si="1560">$H534*AAN$561</f>
        <v>48192.87</v>
      </c>
      <c r="AAO534" s="96">
        <f t="shared" ref="AAO534:AAO546" si="1561">$I534*AAO$561</f>
        <v>19640.12</v>
      </c>
      <c r="AAP534" s="96">
        <f t="shared" ref="AAP534:AAP546" si="1562">$J534*AAP$561</f>
        <v>20536.57</v>
      </c>
      <c r="AAQ534" s="96">
        <f t="shared" ref="AAQ534:AAQ546" si="1563">$K534*AAQ$561</f>
        <v>20536.57</v>
      </c>
      <c r="AAR534" s="96">
        <f t="shared" ref="AAR534:AAR546" si="1564">AAC534*AAL534</f>
        <v>5835712.6799999997</v>
      </c>
      <c r="AAS534" s="96">
        <f t="shared" si="970"/>
        <v>6072301.6200000001</v>
      </c>
      <c r="AAT534" s="96">
        <f t="shared" si="971"/>
        <v>6072301.6200000001</v>
      </c>
      <c r="AAU534" s="96">
        <f t="shared" ref="AAU534:AAU546" si="1565">AAC534*AAO534</f>
        <v>2474655.12</v>
      </c>
      <c r="AAV534" s="96">
        <f t="shared" si="972"/>
        <v>2587607.8199999998</v>
      </c>
      <c r="AAW534" s="96">
        <f t="shared" si="973"/>
        <v>2587607.8199999998</v>
      </c>
      <c r="AAX534" s="101">
        <v>146</v>
      </c>
      <c r="AAY534" s="101">
        <v>146</v>
      </c>
      <c r="AAZ534" s="101">
        <v>146</v>
      </c>
      <c r="ABA534" s="96">
        <f t="shared" ref="ABA534:ABA546" si="1566">$F534*AAX534</f>
        <v>6761990</v>
      </c>
      <c r="ABB534" s="96">
        <f t="shared" ref="ABB534:ABB546" si="1567">$G534*AAY534</f>
        <v>7036178</v>
      </c>
      <c r="ABC534" s="96">
        <f t="shared" ref="ABC534:ABC546" si="1568">$H534*AAZ534</f>
        <v>7036178</v>
      </c>
      <c r="ABD534" s="96">
        <f t="shared" ref="ABD534:ABD546" si="1569">$I534*AAX534</f>
        <v>5853094.7400000002</v>
      </c>
      <c r="ABE534" s="96">
        <f t="shared" ref="ABE534:ABE546" si="1570">$J534*AAY534</f>
        <v>5927116.7400000002</v>
      </c>
      <c r="ABF534" s="96">
        <f t="shared" ref="ABF534:ABF546" si="1571">$K534*AAZ534</f>
        <v>5927116.7400000002</v>
      </c>
      <c r="ABG534" s="96">
        <f t="shared" ref="ABG534:ABG546" si="1572">$F534*ABG$561</f>
        <v>46315.29</v>
      </c>
      <c r="ABH534" s="96">
        <f t="shared" ref="ABH534:ABH546" si="1573">$G534*ABH$561</f>
        <v>48193</v>
      </c>
      <c r="ABI534" s="96">
        <f t="shared" ref="ABI534:ABI546" si="1574">$H534*ABI$561</f>
        <v>48193</v>
      </c>
      <c r="ABJ534" s="96">
        <f t="shared" ref="ABJ534:ABJ546" si="1575">$I534*ABJ$561</f>
        <v>13583.74</v>
      </c>
      <c r="ABK534" s="96">
        <f t="shared" ref="ABK534:ABK546" si="1576">$J534*ABK$561</f>
        <v>14147.83</v>
      </c>
      <c r="ABL534" s="96">
        <f t="shared" ref="ABL534:ABL546" si="1577">$K534*ABL$561</f>
        <v>14147.83</v>
      </c>
      <c r="ABM534" s="96">
        <f t="shared" ref="ABM534:ABM546" si="1578">AAX534*ABG534</f>
        <v>6762032.3399999999</v>
      </c>
      <c r="ABN534" s="96">
        <f t="shared" si="974"/>
        <v>7036178</v>
      </c>
      <c r="ABO534" s="96">
        <f t="shared" si="975"/>
        <v>7036178</v>
      </c>
      <c r="ABP534" s="96">
        <f t="shared" ref="ABP534:ABP546" si="1579">AAX534*ABJ534</f>
        <v>1983226.04</v>
      </c>
      <c r="ABQ534" s="96">
        <f t="shared" si="976"/>
        <v>2065583.18</v>
      </c>
      <c r="ABR534" s="96">
        <f t="shared" si="977"/>
        <v>2065583.18</v>
      </c>
      <c r="ABS534" s="101">
        <v>21</v>
      </c>
      <c r="ABT534" s="101">
        <v>21</v>
      </c>
      <c r="ABU534" s="101">
        <v>21</v>
      </c>
      <c r="ABV534" s="96">
        <f t="shared" ref="ABV534:ABV546" si="1580">$F534*ABS534</f>
        <v>972615</v>
      </c>
      <c r="ABW534" s="96">
        <f t="shared" ref="ABW534:ABW546" si="1581">$G534*ABT534</f>
        <v>1012053</v>
      </c>
      <c r="ABX534" s="96">
        <f t="shared" ref="ABX534:ABX546" si="1582">$H534*ABU534</f>
        <v>1012053</v>
      </c>
      <c r="ABY534" s="96">
        <f t="shared" ref="ABY534:ABY546" si="1583">$I534*ABS534</f>
        <v>841883.49</v>
      </c>
      <c r="ABZ534" s="96">
        <f t="shared" ref="ABZ534:ABZ546" si="1584">$J534*ABT534</f>
        <v>852530.49</v>
      </c>
      <c r="ACA534" s="96">
        <f t="shared" ref="ACA534:ACA546" si="1585">$K534*ABU534</f>
        <v>852530.49</v>
      </c>
      <c r="ACB534" s="96">
        <f t="shared" ref="ACB534:ACB546" si="1586">$F534*ACB$561</f>
        <v>46315.06</v>
      </c>
      <c r="ACC534" s="96">
        <f t="shared" ref="ACC534:ACC546" si="1587">$G534*ACC$561</f>
        <v>48192.88</v>
      </c>
      <c r="ACD534" s="96">
        <f t="shared" ref="ACD534:ACD546" si="1588">$H534*ACD$561</f>
        <v>48192.88</v>
      </c>
      <c r="ACE534" s="96">
        <f t="shared" ref="ACE534:ACE546" si="1589">$I534*ACE$561</f>
        <v>14366.22</v>
      </c>
      <c r="ACF534" s="96">
        <f t="shared" ref="ACF534:ACF546" si="1590">$J534*ACF$561</f>
        <v>15003.79</v>
      </c>
      <c r="ACG534" s="96">
        <f t="shared" ref="ACG534:ACG546" si="1591">$K534*ACG$561</f>
        <v>15003.79</v>
      </c>
      <c r="ACH534" s="96">
        <f t="shared" ref="ACH534:ACH546" si="1592">ABS534*ACB534</f>
        <v>972616.26</v>
      </c>
      <c r="ACI534" s="96">
        <f t="shared" si="978"/>
        <v>1012050.48</v>
      </c>
      <c r="ACJ534" s="96">
        <f t="shared" si="979"/>
        <v>1012050.48</v>
      </c>
      <c r="ACK534" s="96">
        <f t="shared" ref="ACK534:ACK546" si="1593">ABS534*ACE534</f>
        <v>301690.62</v>
      </c>
      <c r="ACL534" s="96">
        <f t="shared" si="980"/>
        <v>315079.59000000003</v>
      </c>
      <c r="ACM534" s="96">
        <f t="shared" si="981"/>
        <v>315079.59000000003</v>
      </c>
      <c r="ACN534" s="101">
        <v>128</v>
      </c>
      <c r="ACO534" s="101">
        <v>128</v>
      </c>
      <c r="ACP534" s="101">
        <v>128</v>
      </c>
      <c r="ACQ534" s="96">
        <f t="shared" ref="ACQ534:ACQ546" si="1594">$F534*ACN534</f>
        <v>5928320</v>
      </c>
      <c r="ACR534" s="96">
        <f t="shared" ref="ACR534:ACR546" si="1595">$G534*ACO534</f>
        <v>6168704</v>
      </c>
      <c r="ACS534" s="96">
        <f t="shared" ref="ACS534:ACS546" si="1596">$H534*ACP534</f>
        <v>6168704</v>
      </c>
      <c r="ACT534" s="96">
        <f t="shared" ref="ACT534:ACT546" si="1597">$I534*ACN534</f>
        <v>5131480.32</v>
      </c>
      <c r="ACU534" s="96">
        <f t="shared" ref="ACU534:ACU546" si="1598">$J534*ACO534</f>
        <v>5196376.32</v>
      </c>
      <c r="ACV534" s="96">
        <f t="shared" ref="ACV534:ACV546" si="1599">$K534*ACP534</f>
        <v>5196376.32</v>
      </c>
      <c r="ACW534" s="96">
        <f t="shared" ref="ACW534:ACW546" si="1600">$F534*ACW$561</f>
        <v>46314.96</v>
      </c>
      <c r="ACX534" s="96">
        <f t="shared" ref="ACX534:ACX546" si="1601">$G534*ACX$561</f>
        <v>48192.69</v>
      </c>
      <c r="ACY534" s="96">
        <f t="shared" ref="ACY534:ACY546" si="1602">$H534*ACY$561</f>
        <v>48192.69</v>
      </c>
      <c r="ACZ534" s="96">
        <f t="shared" ref="ACZ534:ACZ546" si="1603">$I534*ACZ$561</f>
        <v>19833.27</v>
      </c>
      <c r="ADA534" s="96">
        <f t="shared" ref="ADA534:ADA546" si="1604">$J534*ADA$561</f>
        <v>20737.73</v>
      </c>
      <c r="ADB534" s="96">
        <f t="shared" ref="ADB534:ADB546" si="1605">$K534*ADB$561</f>
        <v>20737.73</v>
      </c>
      <c r="ADC534" s="96">
        <f t="shared" ref="ADC534:ADC546" si="1606">ACN534*ACW534</f>
        <v>5928314.8799999999</v>
      </c>
      <c r="ADD534" s="96">
        <f t="shared" si="982"/>
        <v>6168664.3200000003</v>
      </c>
      <c r="ADE534" s="96">
        <f t="shared" si="983"/>
        <v>6168664.3200000003</v>
      </c>
      <c r="ADF534" s="96">
        <f t="shared" ref="ADF534:ADF546" si="1607">ACN534*ACZ534</f>
        <v>2538658.56</v>
      </c>
      <c r="ADG534" s="96">
        <f t="shared" si="984"/>
        <v>2654429.44</v>
      </c>
      <c r="ADH534" s="96">
        <f t="shared" si="985"/>
        <v>2654429.44</v>
      </c>
      <c r="ADI534" s="101">
        <v>200</v>
      </c>
      <c r="ADJ534" s="101">
        <v>200</v>
      </c>
      <c r="ADK534" s="101">
        <v>200</v>
      </c>
      <c r="ADL534" s="96">
        <f t="shared" ref="ADL534:ADL546" si="1608">$F534*ADI534</f>
        <v>9263000</v>
      </c>
      <c r="ADM534" s="96">
        <f t="shared" ref="ADM534:ADM546" si="1609">$G534*ADJ534</f>
        <v>9638600</v>
      </c>
      <c r="ADN534" s="96">
        <f t="shared" ref="ADN534:ADN546" si="1610">$H534*ADK534</f>
        <v>9638600</v>
      </c>
      <c r="ADO534" s="96">
        <f t="shared" ref="ADO534:ADO546" si="1611">$I534*ADI534</f>
        <v>8017938</v>
      </c>
      <c r="ADP534" s="96">
        <f t="shared" ref="ADP534:ADP546" si="1612">$J534*ADJ534</f>
        <v>8119338</v>
      </c>
      <c r="ADQ534" s="96">
        <f t="shared" ref="ADQ534:ADQ546" si="1613">$K534*ADK534</f>
        <v>8119338</v>
      </c>
      <c r="ADR534" s="96">
        <f t="shared" ref="ADR534:ADR546" si="1614">$F534*ADR$561</f>
        <v>46314.78</v>
      </c>
      <c r="ADS534" s="96">
        <f t="shared" ref="ADS534:ADS546" si="1615">$G534*ADS$561</f>
        <v>48192.92</v>
      </c>
      <c r="ADT534" s="96">
        <f t="shared" ref="ADT534:ADT546" si="1616">$H534*ADT$561</f>
        <v>48192.92</v>
      </c>
      <c r="ADU534" s="96">
        <f t="shared" ref="ADU534:ADU546" si="1617">$I534*ADU$561</f>
        <v>11926.92</v>
      </c>
      <c r="ADV534" s="96">
        <f t="shared" ref="ADV534:ADV546" si="1618">$J534*ADV$561</f>
        <v>12516.69</v>
      </c>
      <c r="ADW534" s="96">
        <f t="shared" ref="ADW534:ADW546" si="1619">$K534*ADW$561</f>
        <v>12516.69</v>
      </c>
      <c r="ADX534" s="96">
        <f t="shared" ref="ADX534:ADX546" si="1620">ADI534*ADR534</f>
        <v>9262956</v>
      </c>
      <c r="ADY534" s="96">
        <f t="shared" si="986"/>
        <v>9638584</v>
      </c>
      <c r="ADZ534" s="96">
        <f t="shared" si="987"/>
        <v>9638584</v>
      </c>
      <c r="AEA534" s="96">
        <f t="shared" ref="AEA534:AEA546" si="1621">ADI534*ADU534</f>
        <v>2385384</v>
      </c>
      <c r="AEB534" s="96">
        <f t="shared" si="988"/>
        <v>2503338</v>
      </c>
      <c r="AEC534" s="96">
        <f t="shared" si="989"/>
        <v>2503338</v>
      </c>
      <c r="AED534" s="101">
        <v>91</v>
      </c>
      <c r="AEE534" s="101">
        <v>91</v>
      </c>
      <c r="AEF534" s="101">
        <v>91</v>
      </c>
      <c r="AEG534" s="96">
        <f t="shared" ref="AEG534:AEG546" si="1622">$F534*AED534</f>
        <v>4214665</v>
      </c>
      <c r="AEH534" s="96">
        <f t="shared" ref="AEH534:AEH546" si="1623">$G534*AEE534</f>
        <v>4385563</v>
      </c>
      <c r="AEI534" s="96">
        <f t="shared" ref="AEI534:AEI546" si="1624">$H534*AEF534</f>
        <v>4385563</v>
      </c>
      <c r="AEJ534" s="96">
        <f t="shared" ref="AEJ534:AEJ546" si="1625">$I534*AED534</f>
        <v>3648161.79</v>
      </c>
      <c r="AEK534" s="96">
        <f t="shared" ref="AEK534:AEK546" si="1626">$J534*AEE534</f>
        <v>3694298.79</v>
      </c>
      <c r="AEL534" s="96">
        <f t="shared" ref="AEL534:AEL546" si="1627">$K534*AEF534</f>
        <v>3694298.79</v>
      </c>
      <c r="AEM534" s="96">
        <f t="shared" ref="AEM534:AEM546" si="1628">$F534*AEM$561</f>
        <v>46315.14</v>
      </c>
      <c r="AEN534" s="96">
        <f t="shared" ref="AEN534:AEN546" si="1629">$G534*AEN$561</f>
        <v>48193.34</v>
      </c>
      <c r="AEO534" s="96">
        <f t="shared" ref="AEO534:AEO546" si="1630">$H534*AEO$561</f>
        <v>48193.34</v>
      </c>
      <c r="AEP534" s="96">
        <f t="shared" ref="AEP534:AEP546" si="1631">$I534*AEP$561</f>
        <v>17880.13</v>
      </c>
      <c r="AEQ534" s="96">
        <f t="shared" ref="AEQ534:AEQ546" si="1632">$J534*AEQ$561</f>
        <v>18653.98</v>
      </c>
      <c r="AER534" s="96">
        <f t="shared" ref="AER534:AER546" si="1633">$K534*AER$561</f>
        <v>18653.98</v>
      </c>
      <c r="AES534" s="96">
        <f t="shared" ref="AES534:AES546" si="1634">AED534*AEM534</f>
        <v>4214677.74</v>
      </c>
      <c r="AET534" s="96">
        <f t="shared" si="990"/>
        <v>4385593.9400000004</v>
      </c>
      <c r="AEU534" s="96">
        <f t="shared" si="991"/>
        <v>4385593.9400000004</v>
      </c>
      <c r="AEV534" s="96">
        <f t="shared" ref="AEV534:AEV546" si="1635">AED534*AEP534</f>
        <v>1627091.83</v>
      </c>
      <c r="AEW534" s="96">
        <f t="shared" si="992"/>
        <v>1697512.18</v>
      </c>
      <c r="AEX534" s="96">
        <f t="shared" si="993"/>
        <v>1697512.18</v>
      </c>
      <c r="AEY534" s="101">
        <v>127</v>
      </c>
      <c r="AEZ534" s="101">
        <v>127</v>
      </c>
      <c r="AFA534" s="101">
        <v>127</v>
      </c>
      <c r="AFB534" s="96">
        <f t="shared" ref="AFB534:AFB546" si="1636">$F534*AEY534</f>
        <v>5882005</v>
      </c>
      <c r="AFC534" s="96">
        <f t="shared" ref="AFC534:AFC546" si="1637">$G534*AEZ534</f>
        <v>6120511</v>
      </c>
      <c r="AFD534" s="96">
        <f t="shared" ref="AFD534:AFD546" si="1638">$H534*AFA534</f>
        <v>6120511</v>
      </c>
      <c r="AFE534" s="96">
        <f t="shared" ref="AFE534:AFE546" si="1639">$I534*AEY534</f>
        <v>5091390.63</v>
      </c>
      <c r="AFF534" s="96">
        <f t="shared" ref="AFF534:AFF546" si="1640">$J534*AEZ534</f>
        <v>5155779.63</v>
      </c>
      <c r="AFG534" s="96">
        <f t="shared" ref="AFG534:AFG546" si="1641">$K534*AFA534</f>
        <v>5155779.63</v>
      </c>
      <c r="AFH534" s="96">
        <f t="shared" ref="AFH534:AFH546" si="1642">$F534*AFH$561</f>
        <v>46314.89</v>
      </c>
      <c r="AFI534" s="96">
        <f t="shared" ref="AFI534:AFI546" si="1643">$G534*AFI$561</f>
        <v>48192.91</v>
      </c>
      <c r="AFJ534" s="96">
        <f t="shared" ref="AFJ534:AFJ546" si="1644">$H534*AFJ$561</f>
        <v>48192.91</v>
      </c>
      <c r="AFK534" s="96">
        <f t="shared" ref="AFK534:AFK546" si="1645">$I534*AFK$561</f>
        <v>17760.73</v>
      </c>
      <c r="AFL534" s="96">
        <f t="shared" ref="AFL534:AFL546" si="1646">$J534*AFL$561</f>
        <v>18635.169999999998</v>
      </c>
      <c r="AFM534" s="96">
        <f t="shared" ref="AFM534:AFM546" si="1647">$K534*AFM$561</f>
        <v>18635.169999999998</v>
      </c>
      <c r="AFN534" s="96">
        <f t="shared" ref="AFN534:AFN546" si="1648">AEY534*AFH534</f>
        <v>5881991.0300000003</v>
      </c>
      <c r="AFO534" s="96">
        <f t="shared" si="994"/>
        <v>6120499.5700000003</v>
      </c>
      <c r="AFP534" s="96">
        <f t="shared" si="995"/>
        <v>6120499.5700000003</v>
      </c>
      <c r="AFQ534" s="96">
        <f t="shared" ref="AFQ534:AFQ546" si="1649">AEY534*AFK534</f>
        <v>2255612.71</v>
      </c>
      <c r="AFR534" s="96">
        <f t="shared" si="996"/>
        <v>2366666.59</v>
      </c>
      <c r="AFS534" s="96">
        <f t="shared" si="997"/>
        <v>2366666.59</v>
      </c>
      <c r="AFT534" s="101">
        <v>200</v>
      </c>
      <c r="AFU534" s="101">
        <v>200</v>
      </c>
      <c r="AFV534" s="101">
        <v>200</v>
      </c>
      <c r="AFW534" s="96">
        <f t="shared" ref="AFW534:AFW546" si="1650">$F534*AFT534</f>
        <v>9263000</v>
      </c>
      <c r="AFX534" s="96">
        <f t="shared" ref="AFX534:AFX546" si="1651">$G534*AFU534</f>
        <v>9638600</v>
      </c>
      <c r="AFY534" s="96">
        <f t="shared" ref="AFY534:AFY546" si="1652">$H534*AFV534</f>
        <v>9638600</v>
      </c>
      <c r="AFZ534" s="96">
        <f t="shared" ref="AFZ534:AFZ546" si="1653">$I534*AFT534</f>
        <v>8017938</v>
      </c>
      <c r="AGA534" s="96">
        <f t="shared" ref="AGA534:AGA546" si="1654">$J534*AFU534</f>
        <v>8119338</v>
      </c>
      <c r="AGB534" s="96">
        <f t="shared" ref="AGB534:AGB546" si="1655">$K534*AFV534</f>
        <v>8119338</v>
      </c>
      <c r="AGC534" s="96">
        <f t="shared" ref="AGC534:AGC546" si="1656">$F534*AGC$561</f>
        <v>46315.199999999997</v>
      </c>
      <c r="AGD534" s="96">
        <f t="shared" ref="AGD534:AGD546" si="1657">$G534*AGD$561</f>
        <v>48193.03</v>
      </c>
      <c r="AGE534" s="96">
        <f t="shared" ref="AGE534:AGE546" si="1658">$H534*AGE$561</f>
        <v>48193.03</v>
      </c>
      <c r="AGF534" s="96">
        <f t="shared" ref="AGF534:AGF546" si="1659">$I534*AGF$561</f>
        <v>18620.11</v>
      </c>
      <c r="AGG534" s="96">
        <f t="shared" ref="AGG534:AGG546" si="1660">$J534*AGG$561</f>
        <v>19471.64</v>
      </c>
      <c r="AGH534" s="96">
        <f t="shared" ref="AGH534:AGH546" si="1661">$K534*AGH$561</f>
        <v>19471.64</v>
      </c>
      <c r="AGI534" s="96">
        <f t="shared" ref="AGI534:AGI546" si="1662">AFT534*AGC534</f>
        <v>9263040</v>
      </c>
      <c r="AGJ534" s="96">
        <f t="shared" si="998"/>
        <v>9638606</v>
      </c>
      <c r="AGK534" s="96">
        <f t="shared" si="999"/>
        <v>9638606</v>
      </c>
      <c r="AGL534" s="96">
        <f t="shared" ref="AGL534:AGL546" si="1663">AFT534*AGF534</f>
        <v>3724022</v>
      </c>
      <c r="AGM534" s="96">
        <f t="shared" si="1000"/>
        <v>3894328</v>
      </c>
      <c r="AGN534" s="96">
        <f t="shared" si="1001"/>
        <v>3894328</v>
      </c>
      <c r="AGO534" s="101"/>
      <c r="AGP534" s="101"/>
      <c r="AGQ534" s="101"/>
      <c r="AGR534" s="96">
        <f t="shared" ref="AGR534:AGR546" si="1664">$F534*AGO534</f>
        <v>0</v>
      </c>
      <c r="AGS534" s="96">
        <f t="shared" ref="AGS534:AGS546" si="1665">$G534*AGP534</f>
        <v>0</v>
      </c>
      <c r="AGT534" s="96">
        <f t="shared" ref="AGT534:AGT546" si="1666">$H534*AGQ534</f>
        <v>0</v>
      </c>
      <c r="AGU534" s="96">
        <f t="shared" ref="AGU534:AGU546" si="1667">$I534*AGO534</f>
        <v>0</v>
      </c>
      <c r="AGV534" s="96">
        <f t="shared" ref="AGV534:AGV546" si="1668">$J534*AGP534</f>
        <v>0</v>
      </c>
      <c r="AGW534" s="96">
        <f t="shared" ref="AGW534:AGW546" si="1669">$K534*AGQ534</f>
        <v>0</v>
      </c>
      <c r="AGX534" s="96">
        <f t="shared" ref="AGX534:AGX546" si="1670">$F534*AGX$561</f>
        <v>46314.29</v>
      </c>
      <c r="AGY534" s="96">
        <f t="shared" ref="AGY534:AGY546" si="1671">$G534*AGY$561</f>
        <v>48193.65</v>
      </c>
      <c r="AGZ534" s="96">
        <f t="shared" ref="AGZ534:AGZ546" si="1672">$H534*AGZ$561</f>
        <v>48193.65</v>
      </c>
      <c r="AHA534" s="96">
        <f t="shared" ref="AHA534:AHA546" si="1673">$I534*AHA$561</f>
        <v>30205.83</v>
      </c>
      <c r="AHB534" s="96">
        <f t="shared" ref="AHB534:AHB546" si="1674">$J534*AHB$561</f>
        <v>31652.91</v>
      </c>
      <c r="AHC534" s="96">
        <f t="shared" ref="AHC534:AHC546" si="1675">$K534*AHC$561</f>
        <v>31652.91</v>
      </c>
      <c r="AHD534" s="96">
        <f t="shared" ref="AHD534:AHD546" si="1676">AGO534*AGX534</f>
        <v>0</v>
      </c>
      <c r="AHE534" s="96">
        <f t="shared" si="1002"/>
        <v>0</v>
      </c>
      <c r="AHF534" s="96">
        <f t="shared" si="1003"/>
        <v>0</v>
      </c>
      <c r="AHG534" s="96">
        <f t="shared" ref="AHG534:AHG546" si="1677">AGO534*AHA534</f>
        <v>0</v>
      </c>
      <c r="AHH534" s="96">
        <f t="shared" si="1004"/>
        <v>0</v>
      </c>
      <c r="AHI534" s="96">
        <f t="shared" si="1005"/>
        <v>0</v>
      </c>
      <c r="AHJ534" s="101">
        <v>112</v>
      </c>
      <c r="AHK534" s="101">
        <v>112</v>
      </c>
      <c r="AHL534" s="101">
        <v>112</v>
      </c>
      <c r="AHM534" s="96">
        <f t="shared" ref="AHM534:AHM546" si="1678">$F534*AHJ534</f>
        <v>5187280</v>
      </c>
      <c r="AHN534" s="96">
        <f t="shared" ref="AHN534:AHN546" si="1679">$G534*AHK534</f>
        <v>5397616</v>
      </c>
      <c r="AHO534" s="96">
        <f t="shared" ref="AHO534:AHO546" si="1680">$H534*AHL534</f>
        <v>5397616</v>
      </c>
      <c r="AHP534" s="96">
        <f t="shared" ref="AHP534:AHP546" si="1681">$I534*AHJ534</f>
        <v>4490045.28</v>
      </c>
      <c r="AHQ534" s="96">
        <f t="shared" ref="AHQ534:AHQ546" si="1682">$J534*AHK534</f>
        <v>4546829.28</v>
      </c>
      <c r="AHR534" s="96">
        <f t="shared" ref="AHR534:AHR546" si="1683">$K534*AHL534</f>
        <v>4546829.28</v>
      </c>
      <c r="AHS534" s="96">
        <f t="shared" ref="AHS534:AHS546" si="1684">$F534*AHS$561</f>
        <v>46314.92</v>
      </c>
      <c r="AHT534" s="96">
        <f t="shared" ref="AHT534:AHT546" si="1685">$G534*AHT$561</f>
        <v>48193.06</v>
      </c>
      <c r="AHU534" s="96">
        <f t="shared" ref="AHU534:AHU546" si="1686">$H534*AHU$561</f>
        <v>48193.06</v>
      </c>
      <c r="AHV534" s="96">
        <f t="shared" ref="AHV534:AHV546" si="1687">$I534*AHV$561</f>
        <v>16799.38</v>
      </c>
      <c r="AHW534" s="96">
        <f t="shared" ref="AHW534:AHW546" si="1688">$J534*AHW$561</f>
        <v>17575.669999999998</v>
      </c>
      <c r="AHX534" s="96">
        <f t="shared" ref="AHX534:AHX546" si="1689">$K534*AHX$561</f>
        <v>17575.669999999998</v>
      </c>
      <c r="AHY534" s="96">
        <f t="shared" ref="AHY534:AHY546" si="1690">AHJ534*AHS534</f>
        <v>5187271.04</v>
      </c>
      <c r="AHZ534" s="96">
        <f t="shared" si="1006"/>
        <v>5397622.7199999997</v>
      </c>
      <c r="AIA534" s="96">
        <f t="shared" si="1007"/>
        <v>5397622.7199999997</v>
      </c>
      <c r="AIB534" s="96">
        <f t="shared" ref="AIB534:AIB546" si="1691">AHJ534*AHV534</f>
        <v>1881530.56</v>
      </c>
      <c r="AIC534" s="96">
        <f t="shared" si="1008"/>
        <v>1968475.04</v>
      </c>
      <c r="AID534" s="96">
        <f t="shared" si="1009"/>
        <v>1968475.04</v>
      </c>
      <c r="AIE534" s="101">
        <v>126</v>
      </c>
      <c r="AIF534" s="101">
        <v>126</v>
      </c>
      <c r="AIG534" s="101">
        <v>126</v>
      </c>
      <c r="AIH534" s="96">
        <f t="shared" ref="AIH534:AIH546" si="1692">$F534*AIE534</f>
        <v>5835690</v>
      </c>
      <c r="AII534" s="96">
        <f t="shared" ref="AII534:AII546" si="1693">$G534*AIF534</f>
        <v>6072318</v>
      </c>
      <c r="AIJ534" s="96">
        <f t="shared" ref="AIJ534:AIJ546" si="1694">$H534*AIG534</f>
        <v>6072318</v>
      </c>
      <c r="AIK534" s="96">
        <f t="shared" ref="AIK534:AIK546" si="1695">$I534*AIE534</f>
        <v>5051300.9400000004</v>
      </c>
      <c r="AIL534" s="96">
        <f t="shared" ref="AIL534:AIL546" si="1696">$J534*AIF534</f>
        <v>5115182.9400000004</v>
      </c>
      <c r="AIM534" s="96">
        <f t="shared" ref="AIM534:AIM546" si="1697">$K534*AIG534</f>
        <v>5115182.9400000004</v>
      </c>
      <c r="AIN534" s="96">
        <f t="shared" ref="AIN534:AIN546" si="1698">$F534*AIN$561</f>
        <v>46314.95</v>
      </c>
      <c r="AIO534" s="96">
        <f t="shared" ref="AIO534:AIO546" si="1699">$G534*AIO$561</f>
        <v>48192.9</v>
      </c>
      <c r="AIP534" s="96">
        <f t="shared" ref="AIP534:AIP546" si="1700">$H534*AIP$561</f>
        <v>48192.9</v>
      </c>
      <c r="AIQ534" s="96">
        <f t="shared" ref="AIQ534:AIQ546" si="1701">$I534*AIQ$561</f>
        <v>18542.580000000002</v>
      </c>
      <c r="AIR534" s="96">
        <f t="shared" ref="AIR534:AIR546" si="1702">$J534*AIR$561</f>
        <v>19416.490000000002</v>
      </c>
      <c r="AIS534" s="96">
        <f t="shared" ref="AIS534:AIS546" si="1703">$K534*AIS$561</f>
        <v>19416.490000000002</v>
      </c>
      <c r="AIT534" s="96">
        <f t="shared" ref="AIT534:AIT546" si="1704">AIE534*AIN534</f>
        <v>5835683.7000000002</v>
      </c>
      <c r="AIU534" s="96">
        <f t="shared" si="1010"/>
        <v>6072305.4000000004</v>
      </c>
      <c r="AIV534" s="96">
        <f t="shared" si="1011"/>
        <v>6072305.4000000004</v>
      </c>
      <c r="AIW534" s="96">
        <f t="shared" ref="AIW534:AIW546" si="1705">AIE534*AIQ534</f>
        <v>2336365.08</v>
      </c>
      <c r="AIX534" s="96">
        <f t="shared" si="1012"/>
        <v>2446477.7400000002</v>
      </c>
      <c r="AIY534" s="96">
        <f t="shared" si="1013"/>
        <v>2446477.7400000002</v>
      </c>
      <c r="AIZ534" s="101">
        <v>185</v>
      </c>
      <c r="AJA534" s="101">
        <v>185</v>
      </c>
      <c r="AJB534" s="101">
        <v>185</v>
      </c>
      <c r="AJC534" s="96">
        <f t="shared" ref="AJC534:AJC546" si="1706">$F534*AIZ534</f>
        <v>8568275</v>
      </c>
      <c r="AJD534" s="96">
        <f t="shared" ref="AJD534:AJD546" si="1707">$G534*AJA534</f>
        <v>8915705</v>
      </c>
      <c r="AJE534" s="96">
        <f t="shared" ref="AJE534:AJE546" si="1708">$H534*AJB534</f>
        <v>8915705</v>
      </c>
      <c r="AJF534" s="96">
        <f t="shared" ref="AJF534:AJF546" si="1709">$I534*AIZ534</f>
        <v>7416592.6500000004</v>
      </c>
      <c r="AJG534" s="96">
        <f t="shared" ref="AJG534:AJG546" si="1710">$J534*AJA534</f>
        <v>7510387.6500000004</v>
      </c>
      <c r="AJH534" s="96">
        <f t="shared" ref="AJH534:AJH546" si="1711">$K534*AJB534</f>
        <v>7510387.6500000004</v>
      </c>
      <c r="AJI534" s="96">
        <f t="shared" ref="AJI534:AJI546" si="1712">$F534*AJI$561</f>
        <v>46315.28</v>
      </c>
      <c r="AJJ534" s="96">
        <f t="shared" ref="AJJ534:AJJ546" si="1713">$G534*AJJ$561</f>
        <v>48193.15</v>
      </c>
      <c r="AJK534" s="96">
        <f t="shared" ref="AJK534:AJK546" si="1714">$H534*AJK$561</f>
        <v>48193.15</v>
      </c>
      <c r="AJL534" s="96">
        <f t="shared" ref="AJL534:AJL546" si="1715">$I534*AJL$561</f>
        <v>18198.32</v>
      </c>
      <c r="AJM534" s="96">
        <f t="shared" ref="AJM534:AJM546" si="1716">$J534*AJM$561</f>
        <v>19026.580000000002</v>
      </c>
      <c r="AJN534" s="96">
        <f t="shared" ref="AJN534:AJN546" si="1717">$K534*AJN$561</f>
        <v>19026.580000000002</v>
      </c>
      <c r="AJO534" s="96">
        <f t="shared" ref="AJO534:AJO546" si="1718">AIZ534*AJI534</f>
        <v>8568326.8000000007</v>
      </c>
      <c r="AJP534" s="96">
        <f t="shared" si="1014"/>
        <v>8915732.75</v>
      </c>
      <c r="AJQ534" s="96">
        <f t="shared" si="1015"/>
        <v>8915732.75</v>
      </c>
      <c r="AJR534" s="96">
        <f t="shared" ref="AJR534:AJR546" si="1719">AIZ534*AJL534</f>
        <v>3366689.2</v>
      </c>
      <c r="AJS534" s="96">
        <f t="shared" si="1016"/>
        <v>3519917.3</v>
      </c>
      <c r="AJT534" s="96">
        <f t="shared" si="1017"/>
        <v>3519917.3</v>
      </c>
      <c r="AJU534" s="101">
        <v>140</v>
      </c>
      <c r="AJV534" s="101">
        <v>140</v>
      </c>
      <c r="AJW534" s="101">
        <v>140</v>
      </c>
      <c r="AJX534" s="96">
        <f t="shared" ref="AJX534:AJX546" si="1720">$F534*AJU534</f>
        <v>6484100</v>
      </c>
      <c r="AJY534" s="96">
        <f t="shared" ref="AJY534:AJY546" si="1721">$G534*AJV534</f>
        <v>6747020</v>
      </c>
      <c r="AJZ534" s="96">
        <f t="shared" ref="AJZ534:AJZ546" si="1722">$H534*AJW534</f>
        <v>6747020</v>
      </c>
      <c r="AKA534" s="96">
        <f t="shared" ref="AKA534:AKA546" si="1723">$I534*AJU534</f>
        <v>5612556.5999999996</v>
      </c>
      <c r="AKB534" s="96">
        <f t="shared" ref="AKB534:AKB546" si="1724">$J534*AJV534</f>
        <v>5683536.5999999996</v>
      </c>
      <c r="AKC534" s="96">
        <f t="shared" ref="AKC534:AKC546" si="1725">$K534*AJW534</f>
        <v>5683536.5999999996</v>
      </c>
      <c r="AKD534" s="96">
        <f t="shared" ref="AKD534:AKD546" si="1726">$F534*AKD$561</f>
        <v>46315.3</v>
      </c>
      <c r="AKE534" s="96">
        <f t="shared" ref="AKE534:AKE546" si="1727">$G534*AKE$561</f>
        <v>48193.18</v>
      </c>
      <c r="AKF534" s="96">
        <f t="shared" ref="AKF534:AKF546" si="1728">$H534*AKF$561</f>
        <v>48193.18</v>
      </c>
      <c r="AKG534" s="96">
        <f t="shared" ref="AKG534:AKG546" si="1729">$I534*AKG$561</f>
        <v>17334.12</v>
      </c>
      <c r="AKH534" s="96">
        <f t="shared" ref="AKH534:AKH546" si="1730">$J534*AKH$561</f>
        <v>18144.740000000002</v>
      </c>
      <c r="AKI534" s="96">
        <f t="shared" ref="AKI534:AKI546" si="1731">$K534*AKI$561</f>
        <v>18144.740000000002</v>
      </c>
      <c r="AKJ534" s="96">
        <f t="shared" ref="AKJ534:AKJ546" si="1732">AJU534*AKD534</f>
        <v>6484142</v>
      </c>
      <c r="AKK534" s="96">
        <f t="shared" si="1018"/>
        <v>6747045.2000000002</v>
      </c>
      <c r="AKL534" s="96">
        <f t="shared" si="1019"/>
        <v>6747045.2000000002</v>
      </c>
      <c r="AKM534" s="96">
        <f t="shared" ref="AKM534:AKM546" si="1733">AJU534*AKG534</f>
        <v>2426776.7999999998</v>
      </c>
      <c r="AKN534" s="96">
        <f t="shared" si="1020"/>
        <v>2540263.6</v>
      </c>
      <c r="AKO534" s="96">
        <f t="shared" si="1021"/>
        <v>2540263.6</v>
      </c>
      <c r="AKP534" s="101">
        <v>120</v>
      </c>
      <c r="AKQ534" s="101">
        <v>120</v>
      </c>
      <c r="AKR534" s="101">
        <v>120</v>
      </c>
      <c r="AKS534" s="96">
        <f t="shared" ref="AKS534:AKS546" si="1734">$F534*AKP534</f>
        <v>5557800</v>
      </c>
      <c r="AKT534" s="96">
        <f t="shared" ref="AKT534:AKT546" si="1735">$G534*AKQ534</f>
        <v>5783160</v>
      </c>
      <c r="AKU534" s="96">
        <f t="shared" ref="AKU534:AKU546" si="1736">$H534*AKR534</f>
        <v>5783160</v>
      </c>
      <c r="AKV534" s="96">
        <f t="shared" ref="AKV534:AKV546" si="1737">$I534*AKP534</f>
        <v>4810762.8</v>
      </c>
      <c r="AKW534" s="96">
        <f t="shared" ref="AKW534:AKW546" si="1738">$J534*AKQ534</f>
        <v>4871602.8</v>
      </c>
      <c r="AKX534" s="96">
        <f t="shared" ref="AKX534:AKX546" si="1739">$K534*AKR534</f>
        <v>4871602.8</v>
      </c>
      <c r="AKY534" s="96">
        <f t="shared" ref="AKY534:AKY546" si="1740">$F534*AKY$561</f>
        <v>46315.02</v>
      </c>
      <c r="AKZ534" s="96">
        <f t="shared" ref="AKZ534:AKZ546" si="1741">$G534*AKZ$561</f>
        <v>48193.17</v>
      </c>
      <c r="ALA534" s="96">
        <f t="shared" ref="ALA534:ALA546" si="1742">$H534*ALA$561</f>
        <v>48193.17</v>
      </c>
      <c r="ALB534" s="96">
        <f t="shared" ref="ALB534:ALB546" si="1743">$I534*ALB$561</f>
        <v>17571.900000000001</v>
      </c>
      <c r="ALC534" s="96">
        <f t="shared" ref="ALC534:ALC546" si="1744">$J534*ALC$561</f>
        <v>18377.080000000002</v>
      </c>
      <c r="ALD534" s="96">
        <f t="shared" ref="ALD534:ALD546" si="1745">$K534*ALD$561</f>
        <v>18377.080000000002</v>
      </c>
      <c r="ALE534" s="96">
        <f t="shared" ref="ALE534:ALE546" si="1746">AKP534*AKY534</f>
        <v>5557802.4000000004</v>
      </c>
      <c r="ALF534" s="96">
        <f t="shared" si="1022"/>
        <v>5783180.4000000004</v>
      </c>
      <c r="ALG534" s="96">
        <f t="shared" si="1023"/>
        <v>5783180.4000000004</v>
      </c>
      <c r="ALH534" s="96">
        <f t="shared" ref="ALH534:ALH546" si="1747">AKP534*ALB534</f>
        <v>2108628</v>
      </c>
      <c r="ALI534" s="96">
        <f t="shared" si="1024"/>
        <v>2205249.6</v>
      </c>
      <c r="ALJ534" s="96">
        <f t="shared" si="1025"/>
        <v>2205249.6</v>
      </c>
      <c r="ALK534" s="101">
        <v>123</v>
      </c>
      <c r="ALL534" s="101">
        <v>123</v>
      </c>
      <c r="ALM534" s="101">
        <v>123</v>
      </c>
      <c r="ALN534" s="96">
        <f t="shared" ref="ALN534:ALN546" si="1748">$F534*ALK534</f>
        <v>5696745</v>
      </c>
      <c r="ALO534" s="96">
        <f t="shared" ref="ALO534:ALO546" si="1749">$G534*ALL534</f>
        <v>5927739</v>
      </c>
      <c r="ALP534" s="96">
        <f t="shared" ref="ALP534:ALP546" si="1750">$H534*ALM534</f>
        <v>5927739</v>
      </c>
      <c r="ALQ534" s="96">
        <f t="shared" ref="ALQ534:ALQ546" si="1751">$I534*ALK534</f>
        <v>4931031.87</v>
      </c>
      <c r="ALR534" s="96">
        <f t="shared" ref="ALR534:ALR546" si="1752">$J534*ALL534</f>
        <v>4993392.87</v>
      </c>
      <c r="ALS534" s="96">
        <f t="shared" ref="ALS534:ALS546" si="1753">$K534*ALM534</f>
        <v>4993392.87</v>
      </c>
      <c r="ALT534" s="96">
        <f t="shared" ref="ALT534:ALT546" si="1754">$F534*ALT$561</f>
        <v>46314.59</v>
      </c>
      <c r="ALU534" s="96">
        <f t="shared" ref="ALU534:ALU546" si="1755">$G534*ALU$561</f>
        <v>48192.76</v>
      </c>
      <c r="ALV534" s="96">
        <f t="shared" ref="ALV534:ALV546" si="1756">$H534*ALV$561</f>
        <v>48192.76</v>
      </c>
      <c r="ALW534" s="96">
        <f t="shared" ref="ALW534:ALW546" si="1757">$I534*ALW$561</f>
        <v>20448.919999999998</v>
      </c>
      <c r="ALX534" s="96">
        <f t="shared" ref="ALX534:ALX546" si="1758">$J534*ALX$561</f>
        <v>21359.63</v>
      </c>
      <c r="ALY534" s="96">
        <f t="shared" ref="ALY534:ALY546" si="1759">$K534*ALY$561</f>
        <v>21359.63</v>
      </c>
      <c r="ALZ534" s="96">
        <f t="shared" ref="ALZ534:ALZ546" si="1760">ALK534*ALT534</f>
        <v>5696694.5700000003</v>
      </c>
      <c r="AMA534" s="96">
        <f t="shared" si="1026"/>
        <v>5927709.4800000004</v>
      </c>
      <c r="AMB534" s="96">
        <f t="shared" si="1027"/>
        <v>5927709.4800000004</v>
      </c>
      <c r="AMC534" s="96">
        <f t="shared" ref="AMC534:AMC546" si="1761">ALK534*ALW534</f>
        <v>2515217.16</v>
      </c>
      <c r="AMD534" s="96">
        <f t="shared" si="1028"/>
        <v>2627234.4900000002</v>
      </c>
      <c r="AME534" s="96">
        <f t="shared" si="1029"/>
        <v>2627234.4900000002</v>
      </c>
      <c r="AMF534" s="101">
        <v>262</v>
      </c>
      <c r="AMG534" s="101">
        <v>262</v>
      </c>
      <c r="AMH534" s="101">
        <v>262</v>
      </c>
      <c r="AMI534" s="96">
        <f t="shared" ref="AMI534:AMI546" si="1762">$F534*AMF534</f>
        <v>12134530</v>
      </c>
      <c r="AMJ534" s="96">
        <f t="shared" ref="AMJ534:AMJ546" si="1763">$G534*AMG534</f>
        <v>12626566</v>
      </c>
      <c r="AMK534" s="96">
        <f t="shared" ref="AMK534:AMK546" si="1764">$H534*AMH534</f>
        <v>12626566</v>
      </c>
      <c r="AML534" s="96">
        <f t="shared" ref="AML534:AML546" si="1765">$I534*AMF534</f>
        <v>10503498.779999999</v>
      </c>
      <c r="AMM534" s="96">
        <f t="shared" ref="AMM534:AMM546" si="1766">$J534*AMG534</f>
        <v>10636332.779999999</v>
      </c>
      <c r="AMN534" s="96">
        <f t="shared" ref="AMN534:AMN546" si="1767">$K534*AMH534</f>
        <v>10636332.779999999</v>
      </c>
      <c r="AMO534" s="96">
        <f t="shared" ref="AMO534:AMO546" si="1768">$F534*AMO$561</f>
        <v>46314.98</v>
      </c>
      <c r="AMP534" s="96">
        <f t="shared" ref="AMP534:AMP546" si="1769">$G534*AMP$561</f>
        <v>48192.94</v>
      </c>
      <c r="AMQ534" s="96">
        <f t="shared" ref="AMQ534:AMQ546" si="1770">$H534*AMQ$561</f>
        <v>48192.94</v>
      </c>
      <c r="AMR534" s="96">
        <f t="shared" ref="AMR534:AMR546" si="1771">$I534*AMR$561</f>
        <v>17353.27</v>
      </c>
      <c r="AMS534" s="96">
        <f t="shared" ref="AMS534:AMS546" si="1772">$J534*AMS$561</f>
        <v>18115.990000000002</v>
      </c>
      <c r="AMT534" s="96">
        <f t="shared" ref="AMT534:AMT546" si="1773">$K534*AMT$561</f>
        <v>18115.990000000002</v>
      </c>
      <c r="AMU534" s="96">
        <f t="shared" ref="AMU534:AMU546" si="1774">AMF534*AMO534</f>
        <v>12134524.76</v>
      </c>
      <c r="AMV534" s="96">
        <f t="shared" si="1030"/>
        <v>12626550.279999999</v>
      </c>
      <c r="AMW534" s="96">
        <f t="shared" si="1031"/>
        <v>12626550.279999999</v>
      </c>
      <c r="AMX534" s="96">
        <f t="shared" ref="AMX534:AMX546" si="1775">AMF534*AMR534</f>
        <v>4546556.74</v>
      </c>
      <c r="AMY534" s="96">
        <f t="shared" si="1032"/>
        <v>4746389.38</v>
      </c>
      <c r="AMZ534" s="96">
        <f t="shared" si="1033"/>
        <v>4746389.38</v>
      </c>
      <c r="ANA534" s="101"/>
      <c r="ANB534" s="101"/>
      <c r="ANC534" s="101"/>
      <c r="AND534" s="96">
        <f t="shared" ref="AND534:AND546" si="1776">$F534*ANA534</f>
        <v>0</v>
      </c>
      <c r="ANE534" s="96">
        <f t="shared" ref="ANE534:ANE546" si="1777">$G534*ANB534</f>
        <v>0</v>
      </c>
      <c r="ANF534" s="96">
        <f t="shared" ref="ANF534:ANF546" si="1778">$H534*ANC534</f>
        <v>0</v>
      </c>
      <c r="ANG534" s="96">
        <f t="shared" ref="ANG534:ANG546" si="1779">$I534*ANA534</f>
        <v>0</v>
      </c>
      <c r="ANH534" s="96">
        <f t="shared" ref="ANH534:ANH546" si="1780">$J534*ANB534</f>
        <v>0</v>
      </c>
      <c r="ANI534" s="96">
        <f t="shared" ref="ANI534:ANI546" si="1781">$K534*ANC534</f>
        <v>0</v>
      </c>
      <c r="ANJ534" s="96">
        <f t="shared" ref="ANJ534:ANJ546" si="1782">$F534*ANJ$561</f>
        <v>0</v>
      </c>
      <c r="ANK534" s="96">
        <f t="shared" ref="ANK534:ANK546" si="1783">$G534*ANK$561</f>
        <v>0</v>
      </c>
      <c r="ANL534" s="96">
        <f t="shared" ref="ANL534:ANL546" si="1784">$H534*ANL$561</f>
        <v>0</v>
      </c>
      <c r="ANM534" s="96">
        <f t="shared" ref="ANM534:ANM546" si="1785">$I534*ANM$561</f>
        <v>0</v>
      </c>
      <c r="ANN534" s="96">
        <f t="shared" ref="ANN534:ANN546" si="1786">$J534*ANN$561</f>
        <v>0</v>
      </c>
      <c r="ANO534" s="96">
        <f t="shared" ref="ANO534:ANO546" si="1787">$K534*ANO$561</f>
        <v>0</v>
      </c>
      <c r="ANP534" s="96">
        <f t="shared" ref="ANP534:ANP546" si="1788">ANA534*ANJ534</f>
        <v>0</v>
      </c>
      <c r="ANQ534" s="96">
        <f t="shared" si="1034"/>
        <v>0</v>
      </c>
      <c r="ANR534" s="96">
        <f t="shared" si="1035"/>
        <v>0</v>
      </c>
      <c r="ANS534" s="96">
        <f t="shared" ref="ANS534:ANS546" si="1789">ANA534*ANM534</f>
        <v>0</v>
      </c>
      <c r="ANT534" s="96">
        <f t="shared" si="1036"/>
        <v>0</v>
      </c>
      <c r="ANU534" s="96">
        <f t="shared" si="1037"/>
        <v>0</v>
      </c>
      <c r="ANV534" s="101">
        <v>237</v>
      </c>
      <c r="ANW534" s="101">
        <v>237</v>
      </c>
      <c r="ANX534" s="101">
        <v>237</v>
      </c>
      <c r="ANY534" s="96">
        <f t="shared" ref="ANY534:ANY546" si="1790">$F534*ANV534</f>
        <v>10976655</v>
      </c>
      <c r="ANZ534" s="96">
        <f t="shared" ref="ANZ534:ANZ546" si="1791">$G534*ANW534</f>
        <v>11421741</v>
      </c>
      <c r="AOA534" s="96">
        <f t="shared" ref="AOA534:AOA546" si="1792">$H534*ANX534</f>
        <v>11421741</v>
      </c>
      <c r="AOB534" s="96">
        <f t="shared" ref="AOB534:AOB546" si="1793">$I534*ANV534</f>
        <v>9501256.5299999993</v>
      </c>
      <c r="AOC534" s="96">
        <f t="shared" ref="AOC534:AOC546" si="1794">$J534*ANW534</f>
        <v>9621415.5299999993</v>
      </c>
      <c r="AOD534" s="96">
        <f t="shared" ref="AOD534:AOD546" si="1795">$K534*ANX534</f>
        <v>9621415.5299999993</v>
      </c>
      <c r="AOE534" s="96">
        <f t="shared" ref="AOE534:AOE546" si="1796">$F534*AOE$561</f>
        <v>46315.33</v>
      </c>
      <c r="AOF534" s="96">
        <f t="shared" ref="AOF534:AOF546" si="1797">$G534*AOF$561</f>
        <v>48193.120000000003</v>
      </c>
      <c r="AOG534" s="96">
        <f t="shared" ref="AOG534:AOG546" si="1798">$H534*AOG$561</f>
        <v>48193.120000000003</v>
      </c>
      <c r="AOH534" s="96">
        <f t="shared" ref="AOH534:AOH546" si="1799">$I534*AOH$561</f>
        <v>17523.88</v>
      </c>
      <c r="AOI534" s="96">
        <f t="shared" ref="AOI534:AOI546" si="1800">$J534*AOI$561</f>
        <v>18298</v>
      </c>
      <c r="AOJ534" s="96">
        <f t="shared" ref="AOJ534:AOJ546" si="1801">$K534*AOJ$561</f>
        <v>18298</v>
      </c>
      <c r="AOK534" s="96">
        <f t="shared" ref="AOK534:AOK546" si="1802">ANV534*AOE534</f>
        <v>10976733.210000001</v>
      </c>
      <c r="AOL534" s="96">
        <f t="shared" si="1038"/>
        <v>11421769.439999999</v>
      </c>
      <c r="AOM534" s="96">
        <f t="shared" si="1039"/>
        <v>11421769.439999999</v>
      </c>
      <c r="AON534" s="96">
        <f t="shared" ref="AON534:AON546" si="1803">ANV534*AOH534</f>
        <v>4153159.56</v>
      </c>
      <c r="AOO534" s="96">
        <f t="shared" si="1040"/>
        <v>4336626</v>
      </c>
      <c r="AOP534" s="96">
        <f t="shared" si="1041"/>
        <v>4336626</v>
      </c>
      <c r="AOQ534" s="101">
        <v>216</v>
      </c>
      <c r="AOR534" s="101">
        <v>216</v>
      </c>
      <c r="AOS534" s="101">
        <v>216</v>
      </c>
      <c r="AOT534" s="96">
        <f t="shared" ref="AOT534:AOT546" si="1804">$F534*AOQ534</f>
        <v>10004040</v>
      </c>
      <c r="AOU534" s="96">
        <f t="shared" ref="AOU534:AOU546" si="1805">$G534*AOR534</f>
        <v>10409688</v>
      </c>
      <c r="AOV534" s="96">
        <f t="shared" ref="AOV534:AOV546" si="1806">$H534*AOS534</f>
        <v>10409688</v>
      </c>
      <c r="AOW534" s="96">
        <f t="shared" ref="AOW534:AOW546" si="1807">$I534*AOQ534</f>
        <v>8659373.0399999991</v>
      </c>
      <c r="AOX534" s="96">
        <f t="shared" ref="AOX534:AOX546" si="1808">$J534*AOR534</f>
        <v>8768885.0399999991</v>
      </c>
      <c r="AOY534" s="96">
        <f t="shared" ref="AOY534:AOY546" si="1809">$K534*AOS534</f>
        <v>8768885.0399999991</v>
      </c>
      <c r="AOZ534" s="96">
        <f t="shared" ref="AOZ534:AOZ546" si="1810">$F534*AOZ$561</f>
        <v>46314.48</v>
      </c>
      <c r="APA534" s="96">
        <f t="shared" ref="APA534:APA546" si="1811">$G534*APA$561</f>
        <v>48193.120000000003</v>
      </c>
      <c r="APB534" s="96">
        <f t="shared" ref="APB534:APB546" si="1812">$H534*APB$561</f>
        <v>48193.120000000003</v>
      </c>
      <c r="APC534" s="96">
        <f t="shared" ref="APC534:APC546" si="1813">$I534*APC$561</f>
        <v>20581.43</v>
      </c>
      <c r="APD534" s="96">
        <f t="shared" ref="APD534:APD546" si="1814">$J534*APD$561</f>
        <v>21492.41</v>
      </c>
      <c r="APE534" s="96">
        <f t="shared" ref="APE534:APE546" si="1815">$K534*APE$561</f>
        <v>21492.41</v>
      </c>
      <c r="APF534" s="96">
        <f t="shared" ref="APF534:APF546" si="1816">AOQ534*AOZ534</f>
        <v>10003927.68</v>
      </c>
      <c r="APG534" s="96">
        <f t="shared" si="1042"/>
        <v>10409713.92</v>
      </c>
      <c r="APH534" s="96">
        <f t="shared" si="1043"/>
        <v>10409713.92</v>
      </c>
      <c r="API534" s="96">
        <f t="shared" ref="API534:API546" si="1817">AOQ534*APC534</f>
        <v>4445588.88</v>
      </c>
      <c r="APJ534" s="96">
        <f t="shared" si="1044"/>
        <v>4642360.5599999996</v>
      </c>
      <c r="APK534" s="96">
        <f t="shared" si="1045"/>
        <v>4642360.5599999996</v>
      </c>
      <c r="APL534" s="101">
        <v>156</v>
      </c>
      <c r="APM534" s="101">
        <v>156</v>
      </c>
      <c r="APN534" s="101">
        <v>156</v>
      </c>
      <c r="APO534" s="96">
        <f t="shared" ref="APO534:APO546" si="1818">$F534*APL534</f>
        <v>7225140</v>
      </c>
      <c r="APP534" s="96">
        <f t="shared" ref="APP534:APP546" si="1819">$G534*APM534</f>
        <v>7518108</v>
      </c>
      <c r="APQ534" s="96">
        <f t="shared" ref="APQ534:APQ546" si="1820">$H534*APN534</f>
        <v>7518108</v>
      </c>
      <c r="APR534" s="96">
        <f t="shared" ref="APR534:APR546" si="1821">$I534*APL534</f>
        <v>6253991.6399999997</v>
      </c>
      <c r="APS534" s="96">
        <f t="shared" ref="APS534:APS546" si="1822">$J534*APM534</f>
        <v>6333083.6399999997</v>
      </c>
      <c r="APT534" s="96">
        <f t="shared" ref="APT534:APT546" si="1823">$K534*APN534</f>
        <v>6333083.6399999997</v>
      </c>
      <c r="APU534" s="96">
        <f t="shared" ref="APU534:APU546" si="1824">$F534*APU$561</f>
        <v>46314.52</v>
      </c>
      <c r="APV534" s="96">
        <f t="shared" ref="APV534:APV546" si="1825">$G534*APV$561</f>
        <v>48192.92</v>
      </c>
      <c r="APW534" s="96">
        <f t="shared" ref="APW534:APW546" si="1826">$H534*APW$561</f>
        <v>48192.92</v>
      </c>
      <c r="APX534" s="96">
        <f t="shared" ref="APX534:APX546" si="1827">$I534*APX$561</f>
        <v>17461.96</v>
      </c>
      <c r="APY534" s="96">
        <f t="shared" ref="APY534:APY546" si="1828">$J534*APY$561</f>
        <v>18260.46</v>
      </c>
      <c r="APZ534" s="96">
        <f t="shared" ref="APZ534:APZ546" si="1829">$K534*APZ$561</f>
        <v>18260.46</v>
      </c>
      <c r="AQA534" s="96">
        <f t="shared" ref="AQA534:AQA546" si="1830">APL534*APU534</f>
        <v>7225065.1200000001</v>
      </c>
      <c r="AQB534" s="96">
        <f t="shared" si="1046"/>
        <v>7518095.5199999996</v>
      </c>
      <c r="AQC534" s="96">
        <f t="shared" si="1047"/>
        <v>7518095.5199999996</v>
      </c>
      <c r="AQD534" s="96">
        <f t="shared" ref="AQD534:AQD546" si="1831">APL534*APX534</f>
        <v>2724065.76</v>
      </c>
      <c r="AQE534" s="96">
        <f t="shared" si="1048"/>
        <v>2848631.76</v>
      </c>
      <c r="AQF534" s="96">
        <f t="shared" si="1049"/>
        <v>2848631.76</v>
      </c>
      <c r="AQG534" s="101">
        <v>211</v>
      </c>
      <c r="AQH534" s="101">
        <v>211</v>
      </c>
      <c r="AQI534" s="101">
        <v>211</v>
      </c>
      <c r="AQJ534" s="96">
        <f t="shared" ref="AQJ534:AQJ546" si="1832">$F534*AQG534</f>
        <v>9772465</v>
      </c>
      <c r="AQK534" s="96">
        <f t="shared" ref="AQK534:AQK546" si="1833">$G534*AQH534</f>
        <v>10168723</v>
      </c>
      <c r="AQL534" s="96">
        <f t="shared" ref="AQL534:AQL546" si="1834">$H534*AQI534</f>
        <v>10168723</v>
      </c>
      <c r="AQM534" s="96">
        <f t="shared" ref="AQM534:AQM546" si="1835">$I534*AQG534</f>
        <v>8458924.5899999999</v>
      </c>
      <c r="AQN534" s="96">
        <f t="shared" ref="AQN534:AQN546" si="1836">$J534*AQH534</f>
        <v>8565901.5899999999</v>
      </c>
      <c r="AQO534" s="96">
        <f t="shared" ref="AQO534:AQO546" si="1837">$K534*AQI534</f>
        <v>8565901.5899999999</v>
      </c>
      <c r="AQP534" s="96">
        <f t="shared" ref="AQP534:AQP546" si="1838">$F534*AQP$561</f>
        <v>46315.15</v>
      </c>
      <c r="AQQ534" s="96">
        <f t="shared" ref="AQQ534:AQQ546" si="1839">$G534*AQQ$561</f>
        <v>48193.02</v>
      </c>
      <c r="AQR534" s="96">
        <f t="shared" ref="AQR534:AQR546" si="1840">$H534*AQR$561</f>
        <v>48193.02</v>
      </c>
      <c r="AQS534" s="96">
        <f t="shared" ref="AQS534:AQS546" si="1841">$I534*AQS$561</f>
        <v>15555.91</v>
      </c>
      <c r="AQT534" s="96">
        <f t="shared" ref="AQT534:AQT546" si="1842">$J534*AQT$561</f>
        <v>16286.22</v>
      </c>
      <c r="AQU534" s="96">
        <f t="shared" ref="AQU534:AQU546" si="1843">$K534*AQU$561</f>
        <v>16286.22</v>
      </c>
      <c r="AQV534" s="96">
        <f t="shared" ref="AQV534:AQV546" si="1844">AQG534*AQP534</f>
        <v>9772496.6500000004</v>
      </c>
      <c r="AQW534" s="96">
        <f t="shared" si="1050"/>
        <v>10168727.220000001</v>
      </c>
      <c r="AQX534" s="96">
        <f t="shared" si="1051"/>
        <v>10168727.220000001</v>
      </c>
      <c r="AQY534" s="96">
        <f t="shared" ref="AQY534:AQY546" si="1845">AQG534*AQS534</f>
        <v>3282297.01</v>
      </c>
      <c r="AQZ534" s="96">
        <f t="shared" si="1052"/>
        <v>3436392.42</v>
      </c>
      <c r="ARA534" s="96">
        <f t="shared" si="1053"/>
        <v>3436392.42</v>
      </c>
      <c r="ARB534" s="101">
        <v>158</v>
      </c>
      <c r="ARC534" s="101">
        <v>158</v>
      </c>
      <c r="ARD534" s="101">
        <v>158</v>
      </c>
      <c r="ARE534" s="96">
        <f t="shared" ref="ARE534:ARE546" si="1846">$F534*ARB534</f>
        <v>7317770</v>
      </c>
      <c r="ARF534" s="96">
        <f t="shared" ref="ARF534:ARF546" si="1847">$G534*ARC534</f>
        <v>7614494</v>
      </c>
      <c r="ARG534" s="96">
        <f t="shared" ref="ARG534:ARG546" si="1848">$H534*ARD534</f>
        <v>7614494</v>
      </c>
      <c r="ARH534" s="96">
        <f t="shared" ref="ARH534:ARH546" si="1849">$I534*ARB534</f>
        <v>6334171.0199999996</v>
      </c>
      <c r="ARI534" s="96">
        <f t="shared" ref="ARI534:ARI546" si="1850">$J534*ARC534</f>
        <v>6414277.0199999996</v>
      </c>
      <c r="ARJ534" s="96">
        <f t="shared" ref="ARJ534:ARJ546" si="1851">$K534*ARD534</f>
        <v>6414277.0199999996</v>
      </c>
      <c r="ARK534" s="96">
        <f t="shared" ref="ARK534:ARK546" si="1852">$F534*ARK$561</f>
        <v>46315.06</v>
      </c>
      <c r="ARL534" s="96">
        <f t="shared" ref="ARL534:ARL546" si="1853">$G534*ARL$561</f>
        <v>48193.04</v>
      </c>
      <c r="ARM534" s="96">
        <f t="shared" ref="ARM534:ARM546" si="1854">$H534*ARM$561</f>
        <v>48193.04</v>
      </c>
      <c r="ARN534" s="96">
        <f t="shared" ref="ARN534:ARN546" si="1855">$I534*ARN$561</f>
        <v>16723.62</v>
      </c>
      <c r="ARO534" s="96">
        <f t="shared" ref="ARO534:ARO546" si="1856">$J534*ARO$561</f>
        <v>17426.009999999998</v>
      </c>
      <c r="ARP534" s="96">
        <f t="shared" ref="ARP534:ARP546" si="1857">$K534*ARP$561</f>
        <v>17426.009999999998</v>
      </c>
      <c r="ARQ534" s="96">
        <f t="shared" ref="ARQ534:ARQ546" si="1858">ARB534*ARK534</f>
        <v>7317779.4800000004</v>
      </c>
      <c r="ARR534" s="96">
        <f t="shared" si="1054"/>
        <v>7614500.3200000003</v>
      </c>
      <c r="ARS534" s="96">
        <f t="shared" si="1055"/>
        <v>7614500.3200000003</v>
      </c>
      <c r="ART534" s="96">
        <f t="shared" ref="ART534:ART546" si="1859">ARB534*ARN534</f>
        <v>2642331.96</v>
      </c>
      <c r="ARU534" s="96">
        <f t="shared" si="1056"/>
        <v>2753309.58</v>
      </c>
      <c r="ARV534" s="96">
        <f t="shared" si="1057"/>
        <v>2753309.58</v>
      </c>
      <c r="ARW534" s="101">
        <v>312</v>
      </c>
      <c r="ARX534" s="101">
        <v>312</v>
      </c>
      <c r="ARY534" s="101">
        <v>312</v>
      </c>
      <c r="ARZ534" s="96">
        <f t="shared" ref="ARZ534:ARZ546" si="1860">$F534*ARW534</f>
        <v>14450280</v>
      </c>
      <c r="ASA534" s="96">
        <f t="shared" ref="ASA534:ASA546" si="1861">$G534*ARX534</f>
        <v>15036216</v>
      </c>
      <c r="ASB534" s="96">
        <f t="shared" ref="ASB534:ASB546" si="1862">$H534*ARY534</f>
        <v>15036216</v>
      </c>
      <c r="ASC534" s="96">
        <f t="shared" ref="ASC534:ASC546" si="1863">$I534*ARW534</f>
        <v>12507983.279999999</v>
      </c>
      <c r="ASD534" s="96">
        <f t="shared" ref="ASD534:ASD546" si="1864">$J534*ARX534</f>
        <v>12666167.279999999</v>
      </c>
      <c r="ASE534" s="96">
        <f t="shared" ref="ASE534:ASE546" si="1865">$K534*ARY534</f>
        <v>12666167.279999999</v>
      </c>
      <c r="ASF534" s="96">
        <f t="shared" ref="ASF534:ASF546" si="1866">$F534*ASF$561</f>
        <v>46315.19</v>
      </c>
      <c r="ASG534" s="96">
        <f t="shared" ref="ASG534:ASG546" si="1867">$G534*ASG$561</f>
        <v>48192.97</v>
      </c>
      <c r="ASH534" s="96">
        <f t="shared" ref="ASH534:ASH546" si="1868">$H534*ASH$561</f>
        <v>48192.97</v>
      </c>
      <c r="ASI534" s="96">
        <f t="shared" ref="ASI534:ASI546" si="1869">$I534*ASI$561</f>
        <v>17917.91</v>
      </c>
      <c r="ASJ534" s="96">
        <f t="shared" ref="ASJ534:ASJ546" si="1870">$J534*ASJ$561</f>
        <v>18711.169999999998</v>
      </c>
      <c r="ASK534" s="96">
        <f t="shared" ref="ASK534:ASK546" si="1871">$K534*ASK$561</f>
        <v>18711.169999999998</v>
      </c>
      <c r="ASL534" s="96">
        <f t="shared" ref="ASL534:ASL546" si="1872">ARW534*ASF534</f>
        <v>14450339.279999999</v>
      </c>
      <c r="ASM534" s="96">
        <f t="shared" si="1058"/>
        <v>15036206.640000001</v>
      </c>
      <c r="ASN534" s="96">
        <f t="shared" si="1059"/>
        <v>15036206.640000001</v>
      </c>
      <c r="ASO534" s="96">
        <f t="shared" ref="ASO534:ASO546" si="1873">ARW534*ASI534</f>
        <v>5590387.9199999999</v>
      </c>
      <c r="ASP534" s="96">
        <f t="shared" si="1060"/>
        <v>5837885.04</v>
      </c>
      <c r="ASQ534" s="96">
        <f t="shared" si="1061"/>
        <v>5837885.04</v>
      </c>
      <c r="ASR534" s="101">
        <v>237</v>
      </c>
      <c r="ASS534" s="101">
        <v>237</v>
      </c>
      <c r="AST534" s="101">
        <v>237</v>
      </c>
      <c r="ASU534" s="96">
        <f t="shared" ref="ASU534:ASU546" si="1874">$F534*ASR534</f>
        <v>10976655</v>
      </c>
      <c r="ASV534" s="96">
        <f t="shared" ref="ASV534:ASV546" si="1875">$G534*ASS534</f>
        <v>11421741</v>
      </c>
      <c r="ASW534" s="96">
        <f t="shared" ref="ASW534:ASW546" si="1876">$H534*AST534</f>
        <v>11421741</v>
      </c>
      <c r="ASX534" s="96">
        <f t="shared" ref="ASX534:ASX546" si="1877">$I534*ASR534</f>
        <v>9501256.5299999993</v>
      </c>
      <c r="ASY534" s="96">
        <f t="shared" ref="ASY534:ASY546" si="1878">$J534*ASS534</f>
        <v>9621415.5299999993</v>
      </c>
      <c r="ASZ534" s="96">
        <f t="shared" ref="ASZ534:ASZ546" si="1879">$K534*AST534</f>
        <v>9621415.5299999993</v>
      </c>
      <c r="ATA534" s="96">
        <f t="shared" ref="ATA534:ATA546" si="1880">$F534*ATA$561</f>
        <v>46315.11</v>
      </c>
      <c r="ATB534" s="96">
        <f t="shared" ref="ATB534:ATB546" si="1881">$G534*ATB$561</f>
        <v>48192.86</v>
      </c>
      <c r="ATC534" s="96">
        <f t="shared" ref="ATC534:ATC546" si="1882">$H534*ATC$561</f>
        <v>48192.86</v>
      </c>
      <c r="ATD534" s="96">
        <f t="shared" ref="ATD534:ATD546" si="1883">$I534*ATD$561</f>
        <v>15780.71</v>
      </c>
      <c r="ATE534" s="96">
        <f t="shared" ref="ATE534:ATE546" si="1884">$J534*ATE$561</f>
        <v>16469.43</v>
      </c>
      <c r="ATF534" s="96">
        <f t="shared" ref="ATF534:ATF546" si="1885">$K534*ATF$561</f>
        <v>16469.43</v>
      </c>
      <c r="ATG534" s="96">
        <f t="shared" ref="ATG534:ATG546" si="1886">ASR534*ATA534</f>
        <v>10976681.07</v>
      </c>
      <c r="ATH534" s="96">
        <f t="shared" si="1062"/>
        <v>11421707.82</v>
      </c>
      <c r="ATI534" s="96">
        <f t="shared" si="1063"/>
        <v>11421707.82</v>
      </c>
      <c r="ATJ534" s="96">
        <f t="shared" ref="ATJ534:ATJ546" si="1887">ASR534*ATD534</f>
        <v>3740028.27</v>
      </c>
      <c r="ATK534" s="96">
        <f t="shared" si="1064"/>
        <v>3903254.91</v>
      </c>
      <c r="ATL534" s="96">
        <f t="shared" si="1065"/>
        <v>3903254.91</v>
      </c>
      <c r="ATM534" s="101">
        <v>471</v>
      </c>
      <c r="ATN534" s="101">
        <v>471</v>
      </c>
      <c r="ATO534" s="101">
        <v>471</v>
      </c>
      <c r="ATP534" s="96">
        <f t="shared" ref="ATP534:ATP546" si="1888">$F534*ATM534</f>
        <v>21814365</v>
      </c>
      <c r="ATQ534" s="96">
        <f t="shared" ref="ATQ534:ATQ546" si="1889">$G534*ATN534</f>
        <v>22698903</v>
      </c>
      <c r="ATR534" s="96">
        <f t="shared" ref="ATR534:ATR546" si="1890">$H534*ATO534</f>
        <v>22698903</v>
      </c>
      <c r="ATS534" s="96">
        <f t="shared" ref="ATS534:ATS546" si="1891">$I534*ATM534</f>
        <v>18882243.989999998</v>
      </c>
      <c r="ATT534" s="96">
        <f t="shared" ref="ATT534:ATT546" si="1892">$J534*ATN534</f>
        <v>19121040.989999998</v>
      </c>
      <c r="ATU534" s="96">
        <f t="shared" ref="ATU534:ATU546" si="1893">$K534*ATO534</f>
        <v>19121040.989999998</v>
      </c>
      <c r="ATV534" s="96">
        <f t="shared" ref="ATV534:ATV546" si="1894">$F534*ATV$561</f>
        <v>46315.07</v>
      </c>
      <c r="ATW534" s="96">
        <f t="shared" ref="ATW534:ATW546" si="1895">$G534*ATW$561</f>
        <v>48192.99</v>
      </c>
      <c r="ATX534" s="96">
        <f t="shared" ref="ATX534:ATX546" si="1896">$H534*ATX$561</f>
        <v>48192.99</v>
      </c>
      <c r="ATY534" s="96">
        <f t="shared" ref="ATY534:ATY546" si="1897">$I534*ATY$561</f>
        <v>17205.28</v>
      </c>
      <c r="ATZ534" s="96">
        <f t="shared" ref="ATZ534:ATZ546" si="1898">$J534*ATZ$561</f>
        <v>17943.34</v>
      </c>
      <c r="AUA534" s="96">
        <f t="shared" ref="AUA534:AUA546" si="1899">$K534*AUA$561</f>
        <v>17943.34</v>
      </c>
      <c r="AUB534" s="96">
        <f t="shared" ref="AUB534:AUB546" si="1900">ATM534*ATV534</f>
        <v>21814397.969999999</v>
      </c>
      <c r="AUC534" s="96">
        <f t="shared" si="1066"/>
        <v>22698898.289999999</v>
      </c>
      <c r="AUD534" s="96">
        <f t="shared" si="1067"/>
        <v>22698898.289999999</v>
      </c>
      <c r="AUE534" s="96">
        <f t="shared" ref="AUE534:AUE546" si="1901">ATM534*ATY534</f>
        <v>8103686.8799999999</v>
      </c>
      <c r="AUF534" s="96">
        <f t="shared" si="1068"/>
        <v>8451313.1400000006</v>
      </c>
      <c r="AUG534" s="96">
        <f t="shared" si="1069"/>
        <v>8451313.1400000006</v>
      </c>
      <c r="AUH534" s="101">
        <v>281</v>
      </c>
      <c r="AUI534" s="101">
        <v>281</v>
      </c>
      <c r="AUJ534" s="101">
        <v>281</v>
      </c>
      <c r="AUK534" s="96">
        <f t="shared" ref="AUK534:AUK546" si="1902">$F534*AUH534</f>
        <v>13014515</v>
      </c>
      <c r="AUL534" s="96">
        <f t="shared" ref="AUL534:AUL546" si="1903">$G534*AUI534</f>
        <v>13542233</v>
      </c>
      <c r="AUM534" s="96">
        <f t="shared" ref="AUM534:AUM546" si="1904">$H534*AUJ534</f>
        <v>13542233</v>
      </c>
      <c r="AUN534" s="96">
        <f t="shared" ref="AUN534:AUN546" si="1905">$I534*AUH534</f>
        <v>11265202.890000001</v>
      </c>
      <c r="AUO534" s="96">
        <f t="shared" ref="AUO534:AUO546" si="1906">$J534*AUI534</f>
        <v>11407669.890000001</v>
      </c>
      <c r="AUP534" s="96">
        <f t="shared" ref="AUP534:AUP546" si="1907">$K534*AUJ534</f>
        <v>11407669.890000001</v>
      </c>
      <c r="AUQ534" s="96">
        <f t="shared" ref="AUQ534:AUQ546" si="1908">$F534*AUQ$561</f>
        <v>46313.97</v>
      </c>
      <c r="AUR534" s="96">
        <f t="shared" ref="AUR534:AUR546" si="1909">$G534*AUR$561</f>
        <v>48192.67</v>
      </c>
      <c r="AUS534" s="96">
        <f t="shared" ref="AUS534:AUS546" si="1910">$H534*AUS$561</f>
        <v>48192.67</v>
      </c>
      <c r="AUT534" s="96">
        <f t="shared" ref="AUT534:AUT546" si="1911">$I534*AUT$561</f>
        <v>18420.400000000001</v>
      </c>
      <c r="AUU534" s="96">
        <f t="shared" ref="AUU534:AUU546" si="1912">$J534*AUU$561</f>
        <v>19245.66</v>
      </c>
      <c r="AUV534" s="96">
        <f t="shared" ref="AUV534:AUV546" si="1913">$K534*AUV$561</f>
        <v>19245.66</v>
      </c>
      <c r="AUW534" s="96">
        <f t="shared" ref="AUW534:AUW546" si="1914">AUH534*AUQ534</f>
        <v>13014225.57</v>
      </c>
      <c r="AUX534" s="96">
        <f t="shared" si="1070"/>
        <v>13542140.27</v>
      </c>
      <c r="AUY534" s="96">
        <f t="shared" si="1071"/>
        <v>13542140.27</v>
      </c>
      <c r="AUZ534" s="96">
        <f t="shared" ref="AUZ534:AUZ546" si="1915">AUH534*AUT534</f>
        <v>5176132.4000000004</v>
      </c>
      <c r="AVA534" s="96">
        <f t="shared" si="1072"/>
        <v>5408030.46</v>
      </c>
      <c r="AVB534" s="96">
        <f t="shared" si="1073"/>
        <v>5408030.46</v>
      </c>
      <c r="AVC534" s="144">
        <f t="shared" ref="AVC534:AVC546" si="1916">L534+AG534+BB534+BW534+CR534+DM534+EH534+FC534+FX534+GS534+HN534+II534+JD534+JY534+KT534+LO534+MJ534+NE534+NZ534+OU534+PP534+QK534+RF534+SA534+SV534+TQ534+UL534+VG534+WB534+WW534+XR534+YM534+ZH534+AAC534+AAX534+ABS534+ACN534+ADI534+AED534+AEY534+AFT534+AGO534+AHJ534+AIE534+AIZ534+AJU534+AKP534+ALK534+AMF534+ANA534+ANV534+AOQ534+APL534+AQG534+ARB534+ARW534+ASR534+ATM534+AUH534</f>
        <v>9085</v>
      </c>
      <c r="AVD534" s="144">
        <f t="shared" si="1074"/>
        <v>9085</v>
      </c>
      <c r="AVE534" s="144">
        <f t="shared" si="1075"/>
        <v>9085</v>
      </c>
      <c r="AVF534" s="96">
        <f t="shared" si="1076"/>
        <v>420771775</v>
      </c>
      <c r="AVG534" s="96">
        <f t="shared" si="1077"/>
        <v>437833405</v>
      </c>
      <c r="AVH534" s="96">
        <f t="shared" si="1078"/>
        <v>437833405</v>
      </c>
      <c r="AVI534" s="96">
        <f t="shared" si="1079"/>
        <v>364214833.64999998</v>
      </c>
      <c r="AVJ534" s="96">
        <f t="shared" si="1080"/>
        <v>368820928.64999998</v>
      </c>
      <c r="AVK534" s="96">
        <f t="shared" si="1081"/>
        <v>368820928.64999998</v>
      </c>
      <c r="AVL534" s="96"/>
      <c r="AVM534" s="96"/>
      <c r="AVN534" s="96"/>
      <c r="AVO534" s="96"/>
      <c r="AVP534" s="96"/>
      <c r="AVQ534" s="96"/>
      <c r="AVR534" s="96">
        <f t="shared" si="1082"/>
        <v>420771834.24000001</v>
      </c>
      <c r="AVS534" s="96">
        <f t="shared" si="1083"/>
        <v>437833371.47000003</v>
      </c>
      <c r="AVT534" s="96">
        <f t="shared" si="1084"/>
        <v>437833371.47000003</v>
      </c>
      <c r="AVU534" s="96">
        <f t="shared" si="1085"/>
        <v>168153244.65000001</v>
      </c>
      <c r="AVV534" s="96">
        <f t="shared" si="1086"/>
        <v>175786295.24000001</v>
      </c>
      <c r="AVW534" s="96">
        <f t="shared" si="1087"/>
        <v>175786295.24000001</v>
      </c>
    </row>
    <row r="535" spans="1:1271" ht="36" customHeight="1">
      <c r="A535" s="544" t="s">
        <v>885</v>
      </c>
      <c r="B535" s="544" t="s">
        <v>420</v>
      </c>
      <c r="C535" s="5"/>
      <c r="D535" s="571"/>
      <c r="E535" s="286"/>
      <c r="F535" s="109">
        <f t="shared" si="1088"/>
        <v>64842</v>
      </c>
      <c r="G535" s="109">
        <f t="shared" si="1088"/>
        <v>67470</v>
      </c>
      <c r="H535" s="109">
        <f t="shared" si="1088"/>
        <v>67470</v>
      </c>
      <c r="I535" s="96">
        <f t="shared" si="1089"/>
        <v>40082.949999999997</v>
      </c>
      <c r="J535" s="96">
        <f t="shared" si="1089"/>
        <v>40589.949999999997</v>
      </c>
      <c r="K535" s="96">
        <f t="shared" si="1089"/>
        <v>40589.949999999997</v>
      </c>
      <c r="L535" s="101"/>
      <c r="M535" s="101"/>
      <c r="N535" s="101"/>
      <c r="O535" s="96">
        <f t="shared" si="1090"/>
        <v>0</v>
      </c>
      <c r="P535" s="96">
        <f t="shared" si="1091"/>
        <v>0</v>
      </c>
      <c r="Q535" s="96">
        <f t="shared" si="1092"/>
        <v>0</v>
      </c>
      <c r="R535" s="96">
        <f t="shared" si="1093"/>
        <v>0</v>
      </c>
      <c r="S535" s="96">
        <f t="shared" si="1094"/>
        <v>0</v>
      </c>
      <c r="T535" s="96">
        <f t="shared" si="1095"/>
        <v>0</v>
      </c>
      <c r="U535" s="96">
        <f t="shared" si="1096"/>
        <v>0</v>
      </c>
      <c r="V535" s="96">
        <f t="shared" si="1097"/>
        <v>0</v>
      </c>
      <c r="W535" s="96">
        <f t="shared" si="1098"/>
        <v>0</v>
      </c>
      <c r="X535" s="96">
        <f t="shared" si="1099"/>
        <v>0</v>
      </c>
      <c r="Y535" s="96">
        <f t="shared" si="1100"/>
        <v>0</v>
      </c>
      <c r="Z535" s="96">
        <f t="shared" si="1101"/>
        <v>0</v>
      </c>
      <c r="AA535" s="96">
        <f t="shared" si="1102"/>
        <v>0</v>
      </c>
      <c r="AB535" s="96">
        <f t="shared" si="840"/>
        <v>0</v>
      </c>
      <c r="AC535" s="96">
        <f t="shared" si="840"/>
        <v>0</v>
      </c>
      <c r="AD535" s="96">
        <f t="shared" si="1103"/>
        <v>0</v>
      </c>
      <c r="AE535" s="96">
        <f t="shared" si="841"/>
        <v>0</v>
      </c>
      <c r="AF535" s="96">
        <f t="shared" si="841"/>
        <v>0</v>
      </c>
      <c r="AG535" s="101"/>
      <c r="AH535" s="101"/>
      <c r="AI535" s="101"/>
      <c r="AJ535" s="96">
        <f t="shared" si="1104"/>
        <v>0</v>
      </c>
      <c r="AK535" s="96">
        <f t="shared" si="1105"/>
        <v>0</v>
      </c>
      <c r="AL535" s="96">
        <f t="shared" si="1106"/>
        <v>0</v>
      </c>
      <c r="AM535" s="96">
        <f t="shared" si="1107"/>
        <v>0</v>
      </c>
      <c r="AN535" s="96">
        <f t="shared" si="1108"/>
        <v>0</v>
      </c>
      <c r="AO535" s="96">
        <f t="shared" si="1109"/>
        <v>0</v>
      </c>
      <c r="AP535" s="96">
        <f t="shared" si="1110"/>
        <v>64841.87</v>
      </c>
      <c r="AQ535" s="96">
        <f t="shared" si="1111"/>
        <v>67470.03</v>
      </c>
      <c r="AR535" s="96">
        <f t="shared" si="1112"/>
        <v>67470.03</v>
      </c>
      <c r="AS535" s="96">
        <f t="shared" si="1113"/>
        <v>22019.49</v>
      </c>
      <c r="AT535" s="96">
        <f t="shared" si="1114"/>
        <v>23010.05</v>
      </c>
      <c r="AU535" s="96">
        <f t="shared" si="1115"/>
        <v>23010.05</v>
      </c>
      <c r="AV535" s="96">
        <f t="shared" si="1116"/>
        <v>0</v>
      </c>
      <c r="AW535" s="96">
        <f t="shared" si="842"/>
        <v>0</v>
      </c>
      <c r="AX535" s="96">
        <f t="shared" si="843"/>
        <v>0</v>
      </c>
      <c r="AY535" s="96">
        <f t="shared" si="1117"/>
        <v>0</v>
      </c>
      <c r="AZ535" s="96">
        <f t="shared" si="844"/>
        <v>0</v>
      </c>
      <c r="BA535" s="96">
        <f t="shared" si="845"/>
        <v>0</v>
      </c>
      <c r="BB535" s="101"/>
      <c r="BC535" s="101"/>
      <c r="BD535" s="101"/>
      <c r="BE535" s="96">
        <f t="shared" si="1118"/>
        <v>0</v>
      </c>
      <c r="BF535" s="96">
        <f t="shared" si="1119"/>
        <v>0</v>
      </c>
      <c r="BG535" s="96">
        <f t="shared" si="1120"/>
        <v>0</v>
      </c>
      <c r="BH535" s="96">
        <f t="shared" si="1121"/>
        <v>0</v>
      </c>
      <c r="BI535" s="96">
        <f t="shared" si="1122"/>
        <v>0</v>
      </c>
      <c r="BJ535" s="96">
        <f t="shared" si="1123"/>
        <v>0</v>
      </c>
      <c r="BK535" s="96">
        <f t="shared" si="1124"/>
        <v>64841.86</v>
      </c>
      <c r="BL535" s="96">
        <f t="shared" si="1125"/>
        <v>67469.740000000005</v>
      </c>
      <c r="BM535" s="96">
        <f t="shared" si="1126"/>
        <v>67469.740000000005</v>
      </c>
      <c r="BN535" s="96">
        <f t="shared" si="1127"/>
        <v>19186.310000000001</v>
      </c>
      <c r="BO535" s="96">
        <f t="shared" si="1128"/>
        <v>20132.439999999999</v>
      </c>
      <c r="BP535" s="96">
        <f t="shared" si="1129"/>
        <v>20132.439999999999</v>
      </c>
      <c r="BQ535" s="96">
        <f t="shared" si="1130"/>
        <v>0</v>
      </c>
      <c r="BR535" s="96">
        <f t="shared" si="846"/>
        <v>0</v>
      </c>
      <c r="BS535" s="96">
        <f t="shared" si="847"/>
        <v>0</v>
      </c>
      <c r="BT535" s="96">
        <f t="shared" si="1131"/>
        <v>0</v>
      </c>
      <c r="BU535" s="96">
        <f t="shared" si="848"/>
        <v>0</v>
      </c>
      <c r="BV535" s="96">
        <f t="shared" si="849"/>
        <v>0</v>
      </c>
      <c r="BW535" s="101"/>
      <c r="BX535" s="101"/>
      <c r="BY535" s="101"/>
      <c r="BZ535" s="96">
        <f t="shared" si="1132"/>
        <v>0</v>
      </c>
      <c r="CA535" s="96">
        <f t="shared" si="1133"/>
        <v>0</v>
      </c>
      <c r="CB535" s="96">
        <f t="shared" si="1134"/>
        <v>0</v>
      </c>
      <c r="CC535" s="96">
        <f t="shared" si="1135"/>
        <v>0</v>
      </c>
      <c r="CD535" s="96">
        <f t="shared" si="1136"/>
        <v>0</v>
      </c>
      <c r="CE535" s="96">
        <f t="shared" si="1137"/>
        <v>0</v>
      </c>
      <c r="CF535" s="96">
        <f t="shared" si="1138"/>
        <v>0</v>
      </c>
      <c r="CG535" s="96">
        <f t="shared" si="1139"/>
        <v>0</v>
      </c>
      <c r="CH535" s="96">
        <f t="shared" si="1140"/>
        <v>0</v>
      </c>
      <c r="CI535" s="96">
        <f t="shared" si="1141"/>
        <v>0</v>
      </c>
      <c r="CJ535" s="96">
        <f t="shared" si="1142"/>
        <v>0</v>
      </c>
      <c r="CK535" s="96">
        <f t="shared" si="1143"/>
        <v>0</v>
      </c>
      <c r="CL535" s="96">
        <f t="shared" si="1144"/>
        <v>0</v>
      </c>
      <c r="CM535" s="96">
        <f t="shared" si="850"/>
        <v>0</v>
      </c>
      <c r="CN535" s="96">
        <f t="shared" si="851"/>
        <v>0</v>
      </c>
      <c r="CO535" s="96">
        <f t="shared" si="1145"/>
        <v>0</v>
      </c>
      <c r="CP535" s="96">
        <f t="shared" si="852"/>
        <v>0</v>
      </c>
      <c r="CQ535" s="96">
        <f t="shared" si="853"/>
        <v>0</v>
      </c>
      <c r="CR535" s="101"/>
      <c r="CS535" s="101"/>
      <c r="CT535" s="101"/>
      <c r="CU535" s="96">
        <f t="shared" si="1146"/>
        <v>0</v>
      </c>
      <c r="CV535" s="96">
        <f t="shared" si="1147"/>
        <v>0</v>
      </c>
      <c r="CW535" s="96">
        <f t="shared" si="1148"/>
        <v>0</v>
      </c>
      <c r="CX535" s="96">
        <f t="shared" si="1149"/>
        <v>0</v>
      </c>
      <c r="CY535" s="96">
        <f t="shared" si="1150"/>
        <v>0</v>
      </c>
      <c r="CZ535" s="96">
        <f t="shared" si="1151"/>
        <v>0</v>
      </c>
      <c r="DA535" s="96">
        <f t="shared" si="1152"/>
        <v>64842.37</v>
      </c>
      <c r="DB535" s="96">
        <f t="shared" si="1153"/>
        <v>67470.179999999993</v>
      </c>
      <c r="DC535" s="96">
        <f t="shared" si="1154"/>
        <v>67470.179999999993</v>
      </c>
      <c r="DD535" s="96">
        <f t="shared" si="1155"/>
        <v>21711.51</v>
      </c>
      <c r="DE535" s="96">
        <f t="shared" si="1156"/>
        <v>22836.080000000002</v>
      </c>
      <c r="DF535" s="96">
        <f t="shared" si="1157"/>
        <v>22836.080000000002</v>
      </c>
      <c r="DG535" s="96">
        <f t="shared" si="1158"/>
        <v>0</v>
      </c>
      <c r="DH535" s="96">
        <f t="shared" si="854"/>
        <v>0</v>
      </c>
      <c r="DI535" s="96">
        <f t="shared" si="855"/>
        <v>0</v>
      </c>
      <c r="DJ535" s="96">
        <f t="shared" si="1159"/>
        <v>0</v>
      </c>
      <c r="DK535" s="96">
        <f t="shared" si="856"/>
        <v>0</v>
      </c>
      <c r="DL535" s="96">
        <f t="shared" si="857"/>
        <v>0</v>
      </c>
      <c r="DM535" s="101"/>
      <c r="DN535" s="101"/>
      <c r="DO535" s="101"/>
      <c r="DP535" s="96">
        <f t="shared" si="1160"/>
        <v>0</v>
      </c>
      <c r="DQ535" s="96">
        <f t="shared" si="1161"/>
        <v>0</v>
      </c>
      <c r="DR535" s="96">
        <f t="shared" si="1162"/>
        <v>0</v>
      </c>
      <c r="DS535" s="96">
        <f t="shared" si="1163"/>
        <v>0</v>
      </c>
      <c r="DT535" s="96">
        <f t="shared" si="1164"/>
        <v>0</v>
      </c>
      <c r="DU535" s="96">
        <f t="shared" si="1165"/>
        <v>0</v>
      </c>
      <c r="DV535" s="96">
        <f t="shared" si="1166"/>
        <v>64842.05</v>
      </c>
      <c r="DW535" s="96">
        <f t="shared" si="1167"/>
        <v>67469.73</v>
      </c>
      <c r="DX535" s="96">
        <f t="shared" si="1168"/>
        <v>67469.73</v>
      </c>
      <c r="DY535" s="96">
        <f t="shared" si="1169"/>
        <v>22450.98</v>
      </c>
      <c r="DZ535" s="96">
        <f t="shared" si="1170"/>
        <v>23551.74</v>
      </c>
      <c r="EA535" s="96">
        <f t="shared" si="1171"/>
        <v>23551.74</v>
      </c>
      <c r="EB535" s="96">
        <f t="shared" si="1172"/>
        <v>0</v>
      </c>
      <c r="EC535" s="96">
        <f t="shared" si="858"/>
        <v>0</v>
      </c>
      <c r="ED535" s="96">
        <f t="shared" si="859"/>
        <v>0</v>
      </c>
      <c r="EE535" s="96">
        <f t="shared" si="1173"/>
        <v>0</v>
      </c>
      <c r="EF535" s="96">
        <f t="shared" si="860"/>
        <v>0</v>
      </c>
      <c r="EG535" s="96">
        <f t="shared" si="861"/>
        <v>0</v>
      </c>
      <c r="EH535" s="101"/>
      <c r="EI535" s="101"/>
      <c r="EJ535" s="101"/>
      <c r="EK535" s="96">
        <f t="shared" si="1174"/>
        <v>0</v>
      </c>
      <c r="EL535" s="96">
        <f t="shared" si="1175"/>
        <v>0</v>
      </c>
      <c r="EM535" s="96">
        <f t="shared" si="1176"/>
        <v>0</v>
      </c>
      <c r="EN535" s="96">
        <f t="shared" si="1177"/>
        <v>0</v>
      </c>
      <c r="EO535" s="96">
        <f t="shared" si="1178"/>
        <v>0</v>
      </c>
      <c r="EP535" s="96">
        <f t="shared" si="1179"/>
        <v>0</v>
      </c>
      <c r="EQ535" s="96">
        <f t="shared" si="1180"/>
        <v>64842.29</v>
      </c>
      <c r="ER535" s="96">
        <f t="shared" si="1181"/>
        <v>67469.94</v>
      </c>
      <c r="ES535" s="96">
        <f t="shared" si="1182"/>
        <v>67469.94</v>
      </c>
      <c r="ET535" s="96">
        <f t="shared" si="1183"/>
        <v>21788.67</v>
      </c>
      <c r="EU535" s="96">
        <f t="shared" si="1184"/>
        <v>22706.75</v>
      </c>
      <c r="EV535" s="96">
        <f t="shared" si="1185"/>
        <v>22706.75</v>
      </c>
      <c r="EW535" s="96">
        <f t="shared" si="1186"/>
        <v>0</v>
      </c>
      <c r="EX535" s="96">
        <f t="shared" si="862"/>
        <v>0</v>
      </c>
      <c r="EY535" s="96">
        <f t="shared" si="863"/>
        <v>0</v>
      </c>
      <c r="EZ535" s="96">
        <f t="shared" si="1187"/>
        <v>0</v>
      </c>
      <c r="FA535" s="96">
        <f t="shared" si="864"/>
        <v>0</v>
      </c>
      <c r="FB535" s="96">
        <f t="shared" si="865"/>
        <v>0</v>
      </c>
      <c r="FC535" s="101"/>
      <c r="FD535" s="101"/>
      <c r="FE535" s="101"/>
      <c r="FF535" s="96">
        <f t="shared" si="1188"/>
        <v>0</v>
      </c>
      <c r="FG535" s="96">
        <f t="shared" si="1189"/>
        <v>0</v>
      </c>
      <c r="FH535" s="96">
        <f t="shared" si="1190"/>
        <v>0</v>
      </c>
      <c r="FI535" s="96">
        <f t="shared" si="1191"/>
        <v>0</v>
      </c>
      <c r="FJ535" s="96">
        <f t="shared" si="1192"/>
        <v>0</v>
      </c>
      <c r="FK535" s="96">
        <f t="shared" si="1193"/>
        <v>0</v>
      </c>
      <c r="FL535" s="96">
        <f t="shared" si="1194"/>
        <v>64842.1</v>
      </c>
      <c r="FM535" s="96">
        <f t="shared" si="1195"/>
        <v>67469.73</v>
      </c>
      <c r="FN535" s="96">
        <f t="shared" si="1196"/>
        <v>67469.73</v>
      </c>
      <c r="FO535" s="96">
        <f t="shared" si="1197"/>
        <v>17507.45</v>
      </c>
      <c r="FP535" s="96">
        <f t="shared" si="1198"/>
        <v>18329.41</v>
      </c>
      <c r="FQ535" s="96">
        <f t="shared" si="1199"/>
        <v>18329.41</v>
      </c>
      <c r="FR535" s="96">
        <f t="shared" si="1200"/>
        <v>0</v>
      </c>
      <c r="FS535" s="96">
        <f t="shared" si="866"/>
        <v>0</v>
      </c>
      <c r="FT535" s="96">
        <f t="shared" si="867"/>
        <v>0</v>
      </c>
      <c r="FU535" s="96">
        <f t="shared" si="1201"/>
        <v>0</v>
      </c>
      <c r="FV535" s="96">
        <f t="shared" si="868"/>
        <v>0</v>
      </c>
      <c r="FW535" s="96">
        <f t="shared" si="869"/>
        <v>0</v>
      </c>
      <c r="FX535" s="101"/>
      <c r="FY535" s="101"/>
      <c r="FZ535" s="101"/>
      <c r="GA535" s="96">
        <f t="shared" si="1202"/>
        <v>0</v>
      </c>
      <c r="GB535" s="96">
        <f t="shared" si="1203"/>
        <v>0</v>
      </c>
      <c r="GC535" s="96">
        <f t="shared" si="1204"/>
        <v>0</v>
      </c>
      <c r="GD535" s="96">
        <f t="shared" si="1205"/>
        <v>0</v>
      </c>
      <c r="GE535" s="96">
        <f t="shared" si="1206"/>
        <v>0</v>
      </c>
      <c r="GF535" s="96">
        <f t="shared" si="1207"/>
        <v>0</v>
      </c>
      <c r="GG535" s="96">
        <f t="shared" si="1208"/>
        <v>64841.78</v>
      </c>
      <c r="GH535" s="96">
        <f t="shared" si="1209"/>
        <v>67470.38</v>
      </c>
      <c r="GI535" s="96">
        <f t="shared" si="1210"/>
        <v>67470.38</v>
      </c>
      <c r="GJ535" s="96">
        <f t="shared" si="1211"/>
        <v>16722.53</v>
      </c>
      <c r="GK535" s="96">
        <f t="shared" si="1212"/>
        <v>17447.91</v>
      </c>
      <c r="GL535" s="96">
        <f t="shared" si="1213"/>
        <v>17447.91</v>
      </c>
      <c r="GM535" s="96">
        <f t="shared" si="1214"/>
        <v>0</v>
      </c>
      <c r="GN535" s="96">
        <f t="shared" si="870"/>
        <v>0</v>
      </c>
      <c r="GO535" s="96">
        <f t="shared" si="871"/>
        <v>0</v>
      </c>
      <c r="GP535" s="96">
        <f t="shared" si="1215"/>
        <v>0</v>
      </c>
      <c r="GQ535" s="96">
        <f t="shared" si="872"/>
        <v>0</v>
      </c>
      <c r="GR535" s="96">
        <f t="shared" si="873"/>
        <v>0</v>
      </c>
      <c r="GS535" s="101"/>
      <c r="GT535" s="101"/>
      <c r="GU535" s="101"/>
      <c r="GV535" s="96">
        <f t="shared" si="1216"/>
        <v>0</v>
      </c>
      <c r="GW535" s="96">
        <f t="shared" si="1217"/>
        <v>0</v>
      </c>
      <c r="GX535" s="96">
        <f t="shared" si="1218"/>
        <v>0</v>
      </c>
      <c r="GY535" s="96">
        <f t="shared" si="1219"/>
        <v>0</v>
      </c>
      <c r="GZ535" s="96">
        <f t="shared" si="1220"/>
        <v>0</v>
      </c>
      <c r="HA535" s="96">
        <f t="shared" si="1221"/>
        <v>0</v>
      </c>
      <c r="HB535" s="96">
        <f t="shared" si="1222"/>
        <v>64842.44</v>
      </c>
      <c r="HC535" s="96">
        <f t="shared" si="1223"/>
        <v>67469.710000000006</v>
      </c>
      <c r="HD535" s="96">
        <f t="shared" si="1224"/>
        <v>67469.710000000006</v>
      </c>
      <c r="HE535" s="96">
        <f t="shared" si="1225"/>
        <v>33762.76</v>
      </c>
      <c r="HF535" s="96">
        <f t="shared" si="1226"/>
        <v>35468.67</v>
      </c>
      <c r="HG535" s="96">
        <f t="shared" si="1227"/>
        <v>35468.67</v>
      </c>
      <c r="HH535" s="96">
        <f t="shared" si="1228"/>
        <v>0</v>
      </c>
      <c r="HI535" s="96">
        <f t="shared" si="874"/>
        <v>0</v>
      </c>
      <c r="HJ535" s="96">
        <f t="shared" si="875"/>
        <v>0</v>
      </c>
      <c r="HK535" s="96">
        <f t="shared" si="1229"/>
        <v>0</v>
      </c>
      <c r="HL535" s="96">
        <f t="shared" si="876"/>
        <v>0</v>
      </c>
      <c r="HM535" s="96">
        <f t="shared" si="877"/>
        <v>0</v>
      </c>
      <c r="HN535" s="101"/>
      <c r="HO535" s="101"/>
      <c r="HP535" s="101"/>
      <c r="HQ535" s="96">
        <f t="shared" si="1230"/>
        <v>0</v>
      </c>
      <c r="HR535" s="96">
        <f t="shared" si="1231"/>
        <v>0</v>
      </c>
      <c r="HS535" s="96">
        <f t="shared" si="1232"/>
        <v>0</v>
      </c>
      <c r="HT535" s="96">
        <f t="shared" si="1233"/>
        <v>0</v>
      </c>
      <c r="HU535" s="96">
        <f t="shared" si="1234"/>
        <v>0</v>
      </c>
      <c r="HV535" s="96">
        <f t="shared" si="1235"/>
        <v>0</v>
      </c>
      <c r="HW535" s="96">
        <f t="shared" si="1236"/>
        <v>64842.64</v>
      </c>
      <c r="HX535" s="96">
        <f t="shared" si="1237"/>
        <v>67469.89</v>
      </c>
      <c r="HY535" s="96">
        <f t="shared" si="1238"/>
        <v>67469.89</v>
      </c>
      <c r="HZ535" s="96">
        <f t="shared" si="1239"/>
        <v>25385.23</v>
      </c>
      <c r="IA535" s="96">
        <f t="shared" si="1240"/>
        <v>26516.53</v>
      </c>
      <c r="IB535" s="96">
        <f t="shared" si="1241"/>
        <v>26516.53</v>
      </c>
      <c r="IC535" s="96">
        <f t="shared" si="1242"/>
        <v>0</v>
      </c>
      <c r="ID535" s="96">
        <f t="shared" si="878"/>
        <v>0</v>
      </c>
      <c r="IE535" s="96">
        <f t="shared" si="879"/>
        <v>0</v>
      </c>
      <c r="IF535" s="96">
        <f t="shared" si="1243"/>
        <v>0</v>
      </c>
      <c r="IG535" s="96">
        <f t="shared" si="880"/>
        <v>0</v>
      </c>
      <c r="IH535" s="96">
        <f t="shared" si="881"/>
        <v>0</v>
      </c>
      <c r="II535" s="101"/>
      <c r="IJ535" s="101"/>
      <c r="IK535" s="101"/>
      <c r="IL535" s="96">
        <f t="shared" si="1244"/>
        <v>0</v>
      </c>
      <c r="IM535" s="96">
        <f t="shared" si="1245"/>
        <v>0</v>
      </c>
      <c r="IN535" s="96">
        <f t="shared" si="1246"/>
        <v>0</v>
      </c>
      <c r="IO535" s="96">
        <f t="shared" si="1247"/>
        <v>0</v>
      </c>
      <c r="IP535" s="96">
        <f t="shared" si="1248"/>
        <v>0</v>
      </c>
      <c r="IQ535" s="96">
        <f t="shared" si="1249"/>
        <v>0</v>
      </c>
      <c r="IR535" s="96">
        <f t="shared" si="1250"/>
        <v>64842.29</v>
      </c>
      <c r="IS535" s="96">
        <f t="shared" si="1251"/>
        <v>67469.98</v>
      </c>
      <c r="IT535" s="96">
        <f t="shared" si="1252"/>
        <v>67469.98</v>
      </c>
      <c r="IU535" s="96">
        <f t="shared" si="1253"/>
        <v>18470.14</v>
      </c>
      <c r="IV535" s="96">
        <f t="shared" si="1254"/>
        <v>19286.47</v>
      </c>
      <c r="IW535" s="96">
        <f t="shared" si="1255"/>
        <v>19286.47</v>
      </c>
      <c r="IX535" s="96">
        <f t="shared" si="1256"/>
        <v>0</v>
      </c>
      <c r="IY535" s="96">
        <f t="shared" si="882"/>
        <v>0</v>
      </c>
      <c r="IZ535" s="96">
        <f t="shared" si="883"/>
        <v>0</v>
      </c>
      <c r="JA535" s="96">
        <f t="shared" si="1257"/>
        <v>0</v>
      </c>
      <c r="JB535" s="96">
        <f t="shared" si="884"/>
        <v>0</v>
      </c>
      <c r="JC535" s="96">
        <f t="shared" si="885"/>
        <v>0</v>
      </c>
      <c r="JD535" s="101"/>
      <c r="JE535" s="101"/>
      <c r="JF535" s="101"/>
      <c r="JG535" s="96">
        <f t="shared" si="1258"/>
        <v>0</v>
      </c>
      <c r="JH535" s="96">
        <f t="shared" si="1259"/>
        <v>0</v>
      </c>
      <c r="JI535" s="96">
        <f t="shared" si="1260"/>
        <v>0</v>
      </c>
      <c r="JJ535" s="96">
        <f t="shared" si="1261"/>
        <v>0</v>
      </c>
      <c r="JK535" s="96">
        <f t="shared" si="1262"/>
        <v>0</v>
      </c>
      <c r="JL535" s="96">
        <f t="shared" si="1263"/>
        <v>0</v>
      </c>
      <c r="JM535" s="96">
        <f t="shared" si="1264"/>
        <v>64842.35</v>
      </c>
      <c r="JN535" s="96">
        <f t="shared" si="1265"/>
        <v>67470.12</v>
      </c>
      <c r="JO535" s="96">
        <f t="shared" si="1266"/>
        <v>67470.12</v>
      </c>
      <c r="JP535" s="96">
        <f t="shared" si="1267"/>
        <v>27911.919999999998</v>
      </c>
      <c r="JQ535" s="96">
        <f t="shared" si="1268"/>
        <v>29251.87</v>
      </c>
      <c r="JR535" s="96">
        <f t="shared" si="1269"/>
        <v>29251.87</v>
      </c>
      <c r="JS535" s="96">
        <f t="shared" si="1270"/>
        <v>0</v>
      </c>
      <c r="JT535" s="96">
        <f t="shared" si="886"/>
        <v>0</v>
      </c>
      <c r="JU535" s="96">
        <f t="shared" si="887"/>
        <v>0</v>
      </c>
      <c r="JV535" s="96">
        <f t="shared" si="1271"/>
        <v>0</v>
      </c>
      <c r="JW535" s="96">
        <f t="shared" si="888"/>
        <v>0</v>
      </c>
      <c r="JX535" s="96">
        <f t="shared" si="889"/>
        <v>0</v>
      </c>
      <c r="JY535" s="101"/>
      <c r="JZ535" s="101"/>
      <c r="KA535" s="101"/>
      <c r="KB535" s="96">
        <f t="shared" si="1272"/>
        <v>0</v>
      </c>
      <c r="KC535" s="96">
        <f t="shared" si="1273"/>
        <v>0</v>
      </c>
      <c r="KD535" s="96">
        <f t="shared" si="1274"/>
        <v>0</v>
      </c>
      <c r="KE535" s="96">
        <f t="shared" si="1275"/>
        <v>0</v>
      </c>
      <c r="KF535" s="96">
        <f t="shared" si="1276"/>
        <v>0</v>
      </c>
      <c r="KG535" s="96">
        <f t="shared" si="1277"/>
        <v>0</v>
      </c>
      <c r="KH535" s="96">
        <f t="shared" si="1278"/>
        <v>64841.74</v>
      </c>
      <c r="KI535" s="96">
        <f t="shared" si="1279"/>
        <v>67469.72</v>
      </c>
      <c r="KJ535" s="96">
        <f t="shared" si="1280"/>
        <v>67469.72</v>
      </c>
      <c r="KK535" s="96">
        <f t="shared" si="1281"/>
        <v>16495.509999999998</v>
      </c>
      <c r="KL535" s="96">
        <f t="shared" si="1282"/>
        <v>17261.310000000001</v>
      </c>
      <c r="KM535" s="96">
        <f t="shared" si="1283"/>
        <v>17261.310000000001</v>
      </c>
      <c r="KN535" s="96">
        <f t="shared" si="1284"/>
        <v>0</v>
      </c>
      <c r="KO535" s="96">
        <f t="shared" si="890"/>
        <v>0</v>
      </c>
      <c r="KP535" s="96">
        <f t="shared" si="891"/>
        <v>0</v>
      </c>
      <c r="KQ535" s="96">
        <f t="shared" si="1285"/>
        <v>0</v>
      </c>
      <c r="KR535" s="96">
        <f t="shared" si="892"/>
        <v>0</v>
      </c>
      <c r="KS535" s="96">
        <f t="shared" si="893"/>
        <v>0</v>
      </c>
      <c r="KT535" s="101"/>
      <c r="KU535" s="101"/>
      <c r="KV535" s="101"/>
      <c r="KW535" s="96">
        <f t="shared" si="1286"/>
        <v>0</v>
      </c>
      <c r="KX535" s="96">
        <f t="shared" si="1287"/>
        <v>0</v>
      </c>
      <c r="KY535" s="96">
        <f t="shared" si="1288"/>
        <v>0</v>
      </c>
      <c r="KZ535" s="96">
        <f t="shared" si="1289"/>
        <v>0</v>
      </c>
      <c r="LA535" s="96">
        <f t="shared" si="1290"/>
        <v>0</v>
      </c>
      <c r="LB535" s="96">
        <f t="shared" si="1291"/>
        <v>0</v>
      </c>
      <c r="LC535" s="96">
        <f t="shared" si="1292"/>
        <v>64842.02</v>
      </c>
      <c r="LD535" s="96">
        <f t="shared" si="1293"/>
        <v>67469.98</v>
      </c>
      <c r="LE535" s="96">
        <f t="shared" si="1294"/>
        <v>67469.98</v>
      </c>
      <c r="LF535" s="96">
        <f t="shared" si="1295"/>
        <v>15295.88</v>
      </c>
      <c r="LG535" s="96">
        <f t="shared" si="1296"/>
        <v>16020.27</v>
      </c>
      <c r="LH535" s="96">
        <f t="shared" si="1297"/>
        <v>16020.27</v>
      </c>
      <c r="LI535" s="96">
        <f t="shared" si="1298"/>
        <v>0</v>
      </c>
      <c r="LJ535" s="96">
        <f t="shared" si="894"/>
        <v>0</v>
      </c>
      <c r="LK535" s="96">
        <f t="shared" si="895"/>
        <v>0</v>
      </c>
      <c r="LL535" s="96">
        <f t="shared" si="1299"/>
        <v>0</v>
      </c>
      <c r="LM535" s="96">
        <f t="shared" si="896"/>
        <v>0</v>
      </c>
      <c r="LN535" s="96">
        <f t="shared" si="897"/>
        <v>0</v>
      </c>
      <c r="LO535" s="101"/>
      <c r="LP535" s="101"/>
      <c r="LQ535" s="101"/>
      <c r="LR535" s="96">
        <f t="shared" si="1300"/>
        <v>0</v>
      </c>
      <c r="LS535" s="96">
        <f t="shared" si="1301"/>
        <v>0</v>
      </c>
      <c r="LT535" s="96">
        <f t="shared" si="1302"/>
        <v>0</v>
      </c>
      <c r="LU535" s="96">
        <f t="shared" si="1303"/>
        <v>0</v>
      </c>
      <c r="LV535" s="96">
        <f t="shared" si="1304"/>
        <v>0</v>
      </c>
      <c r="LW535" s="96">
        <f t="shared" si="1305"/>
        <v>0</v>
      </c>
      <c r="LX535" s="96">
        <f t="shared" si="1306"/>
        <v>64843.45</v>
      </c>
      <c r="LY535" s="96">
        <f t="shared" si="1307"/>
        <v>67470.009999999995</v>
      </c>
      <c r="LZ535" s="96">
        <f t="shared" si="1308"/>
        <v>67470.009999999995</v>
      </c>
      <c r="MA535" s="96">
        <f t="shared" si="1309"/>
        <v>24154.66</v>
      </c>
      <c r="MB535" s="96">
        <f t="shared" si="1310"/>
        <v>25279.63</v>
      </c>
      <c r="MC535" s="96">
        <f t="shared" si="1311"/>
        <v>25279.63</v>
      </c>
      <c r="MD535" s="96">
        <f t="shared" si="1312"/>
        <v>0</v>
      </c>
      <c r="ME535" s="96">
        <f t="shared" si="898"/>
        <v>0</v>
      </c>
      <c r="MF535" s="96">
        <f t="shared" si="899"/>
        <v>0</v>
      </c>
      <c r="MG535" s="96">
        <f t="shared" si="1313"/>
        <v>0</v>
      </c>
      <c r="MH535" s="96">
        <f t="shared" si="900"/>
        <v>0</v>
      </c>
      <c r="MI535" s="96">
        <f t="shared" si="901"/>
        <v>0</v>
      </c>
      <c r="MJ535" s="101"/>
      <c r="MK535" s="101"/>
      <c r="ML535" s="101"/>
      <c r="MM535" s="96">
        <f t="shared" si="1314"/>
        <v>0</v>
      </c>
      <c r="MN535" s="96">
        <f t="shared" si="1315"/>
        <v>0</v>
      </c>
      <c r="MO535" s="96">
        <f t="shared" si="1316"/>
        <v>0</v>
      </c>
      <c r="MP535" s="96">
        <f t="shared" si="1317"/>
        <v>0</v>
      </c>
      <c r="MQ535" s="96">
        <f t="shared" si="1318"/>
        <v>0</v>
      </c>
      <c r="MR535" s="96">
        <f t="shared" si="1319"/>
        <v>0</v>
      </c>
      <c r="MS535" s="96">
        <f t="shared" si="1320"/>
        <v>64842.2</v>
      </c>
      <c r="MT535" s="96">
        <f t="shared" si="1321"/>
        <v>67469.5</v>
      </c>
      <c r="MU535" s="96">
        <f t="shared" si="1322"/>
        <v>67469.5</v>
      </c>
      <c r="MV535" s="96">
        <f t="shared" si="1323"/>
        <v>25104.16</v>
      </c>
      <c r="MW535" s="96">
        <f t="shared" si="1324"/>
        <v>26285.46</v>
      </c>
      <c r="MX535" s="96">
        <f t="shared" si="1325"/>
        <v>26285.46</v>
      </c>
      <c r="MY535" s="96">
        <f t="shared" si="1326"/>
        <v>0</v>
      </c>
      <c r="MZ535" s="96">
        <f t="shared" si="902"/>
        <v>0</v>
      </c>
      <c r="NA535" s="96">
        <f t="shared" si="903"/>
        <v>0</v>
      </c>
      <c r="NB535" s="96">
        <f t="shared" si="1327"/>
        <v>0</v>
      </c>
      <c r="NC535" s="96">
        <f t="shared" si="904"/>
        <v>0</v>
      </c>
      <c r="ND535" s="96">
        <f t="shared" si="905"/>
        <v>0</v>
      </c>
      <c r="NE535" s="101"/>
      <c r="NF535" s="101"/>
      <c r="NG535" s="101"/>
      <c r="NH535" s="96">
        <f t="shared" si="1328"/>
        <v>0</v>
      </c>
      <c r="NI535" s="96">
        <f t="shared" si="1329"/>
        <v>0</v>
      </c>
      <c r="NJ535" s="96">
        <f t="shared" si="1330"/>
        <v>0</v>
      </c>
      <c r="NK535" s="96">
        <f t="shared" si="1331"/>
        <v>0</v>
      </c>
      <c r="NL535" s="96">
        <f t="shared" si="1332"/>
        <v>0</v>
      </c>
      <c r="NM535" s="96">
        <f t="shared" si="1333"/>
        <v>0</v>
      </c>
      <c r="NN535" s="96">
        <f t="shared" si="1334"/>
        <v>64842.25</v>
      </c>
      <c r="NO535" s="96">
        <f t="shared" si="1335"/>
        <v>67470.080000000002</v>
      </c>
      <c r="NP535" s="96">
        <f t="shared" si="1336"/>
        <v>67470.080000000002</v>
      </c>
      <c r="NQ535" s="96">
        <f t="shared" si="1337"/>
        <v>18705.189999999999</v>
      </c>
      <c r="NR535" s="96">
        <f t="shared" si="1338"/>
        <v>19548.939999999999</v>
      </c>
      <c r="NS535" s="96">
        <f t="shared" si="1339"/>
        <v>19548.939999999999</v>
      </c>
      <c r="NT535" s="96">
        <f t="shared" si="1340"/>
        <v>0</v>
      </c>
      <c r="NU535" s="96">
        <f t="shared" si="906"/>
        <v>0</v>
      </c>
      <c r="NV535" s="96">
        <f t="shared" si="907"/>
        <v>0</v>
      </c>
      <c r="NW535" s="96">
        <f t="shared" si="1341"/>
        <v>0</v>
      </c>
      <c r="NX535" s="96">
        <f t="shared" si="908"/>
        <v>0</v>
      </c>
      <c r="NY535" s="96">
        <f t="shared" si="909"/>
        <v>0</v>
      </c>
      <c r="NZ535" s="101"/>
      <c r="OA535" s="101"/>
      <c r="OB535" s="101"/>
      <c r="OC535" s="96">
        <f t="shared" si="1342"/>
        <v>0</v>
      </c>
      <c r="OD535" s="96">
        <f t="shared" si="1343"/>
        <v>0</v>
      </c>
      <c r="OE535" s="96">
        <f t="shared" si="1344"/>
        <v>0</v>
      </c>
      <c r="OF535" s="96">
        <f t="shared" si="1345"/>
        <v>0</v>
      </c>
      <c r="OG535" s="96">
        <f t="shared" si="1346"/>
        <v>0</v>
      </c>
      <c r="OH535" s="96">
        <f t="shared" si="1347"/>
        <v>0</v>
      </c>
      <c r="OI535" s="96">
        <f t="shared" si="1348"/>
        <v>64842.18</v>
      </c>
      <c r="OJ535" s="96">
        <f t="shared" si="1349"/>
        <v>67469.67</v>
      </c>
      <c r="OK535" s="96">
        <f t="shared" si="1350"/>
        <v>67469.67</v>
      </c>
      <c r="OL535" s="96">
        <f t="shared" si="1351"/>
        <v>24311.82</v>
      </c>
      <c r="OM535" s="96">
        <f t="shared" si="1352"/>
        <v>25445.49</v>
      </c>
      <c r="ON535" s="96">
        <f t="shared" si="1353"/>
        <v>25445.49</v>
      </c>
      <c r="OO535" s="96">
        <f t="shared" si="1354"/>
        <v>0</v>
      </c>
      <c r="OP535" s="96">
        <f t="shared" si="910"/>
        <v>0</v>
      </c>
      <c r="OQ535" s="96">
        <f t="shared" si="911"/>
        <v>0</v>
      </c>
      <c r="OR535" s="96">
        <f t="shared" si="1355"/>
        <v>0</v>
      </c>
      <c r="OS535" s="96">
        <f t="shared" si="912"/>
        <v>0</v>
      </c>
      <c r="OT535" s="96">
        <f t="shared" si="913"/>
        <v>0</v>
      </c>
      <c r="OU535" s="101"/>
      <c r="OV535" s="101"/>
      <c r="OW535" s="101"/>
      <c r="OX535" s="96">
        <f t="shared" si="1356"/>
        <v>0</v>
      </c>
      <c r="OY535" s="96">
        <f t="shared" si="1357"/>
        <v>0</v>
      </c>
      <c r="OZ535" s="96">
        <f t="shared" si="1358"/>
        <v>0</v>
      </c>
      <c r="PA535" s="96">
        <f t="shared" si="1359"/>
        <v>0</v>
      </c>
      <c r="PB535" s="96">
        <f t="shared" si="1360"/>
        <v>0</v>
      </c>
      <c r="PC535" s="96">
        <f t="shared" si="1361"/>
        <v>0</v>
      </c>
      <c r="PD535" s="96">
        <f t="shared" si="1362"/>
        <v>64841.88</v>
      </c>
      <c r="PE535" s="96">
        <f t="shared" si="1363"/>
        <v>67469.94</v>
      </c>
      <c r="PF535" s="96">
        <f t="shared" si="1364"/>
        <v>67469.94</v>
      </c>
      <c r="PG535" s="96">
        <f t="shared" si="1365"/>
        <v>20740.349999999999</v>
      </c>
      <c r="PH535" s="96">
        <f t="shared" si="1366"/>
        <v>21683.25</v>
      </c>
      <c r="PI535" s="96">
        <f t="shared" si="1367"/>
        <v>21683.25</v>
      </c>
      <c r="PJ535" s="96">
        <f t="shared" si="1368"/>
        <v>0</v>
      </c>
      <c r="PK535" s="96">
        <f t="shared" si="914"/>
        <v>0</v>
      </c>
      <c r="PL535" s="96">
        <f t="shared" si="915"/>
        <v>0</v>
      </c>
      <c r="PM535" s="96">
        <f t="shared" si="1369"/>
        <v>0</v>
      </c>
      <c r="PN535" s="96">
        <f t="shared" si="916"/>
        <v>0</v>
      </c>
      <c r="PO535" s="96">
        <f t="shared" si="917"/>
        <v>0</v>
      </c>
      <c r="PP535" s="101"/>
      <c r="PQ535" s="101"/>
      <c r="PR535" s="101"/>
      <c r="PS535" s="96">
        <f t="shared" si="1370"/>
        <v>0</v>
      </c>
      <c r="PT535" s="96">
        <f t="shared" si="1371"/>
        <v>0</v>
      </c>
      <c r="PU535" s="96">
        <f t="shared" si="1372"/>
        <v>0</v>
      </c>
      <c r="PV535" s="96">
        <f t="shared" si="1373"/>
        <v>0</v>
      </c>
      <c r="PW535" s="96">
        <f t="shared" si="1374"/>
        <v>0</v>
      </c>
      <c r="PX535" s="96">
        <f t="shared" si="1375"/>
        <v>0</v>
      </c>
      <c r="PY535" s="96">
        <f t="shared" si="1376"/>
        <v>64842.17</v>
      </c>
      <c r="PZ535" s="96">
        <f t="shared" si="1377"/>
        <v>67470.100000000006</v>
      </c>
      <c r="QA535" s="96">
        <f t="shared" si="1378"/>
        <v>67470.100000000006</v>
      </c>
      <c r="QB535" s="96">
        <f t="shared" si="1379"/>
        <v>23539.94</v>
      </c>
      <c r="QC535" s="96">
        <f t="shared" si="1380"/>
        <v>24640.32</v>
      </c>
      <c r="QD535" s="96">
        <f t="shared" si="1381"/>
        <v>24640.32</v>
      </c>
      <c r="QE535" s="96">
        <f t="shared" si="1382"/>
        <v>0</v>
      </c>
      <c r="QF535" s="96">
        <f t="shared" si="918"/>
        <v>0</v>
      </c>
      <c r="QG535" s="96">
        <f t="shared" si="919"/>
        <v>0</v>
      </c>
      <c r="QH535" s="96">
        <f t="shared" si="1383"/>
        <v>0</v>
      </c>
      <c r="QI535" s="96">
        <f t="shared" si="920"/>
        <v>0</v>
      </c>
      <c r="QJ535" s="96">
        <f t="shared" si="921"/>
        <v>0</v>
      </c>
      <c r="QK535" s="101"/>
      <c r="QL535" s="101"/>
      <c r="QM535" s="101"/>
      <c r="QN535" s="96">
        <f t="shared" si="1384"/>
        <v>0</v>
      </c>
      <c r="QO535" s="96">
        <f t="shared" si="1385"/>
        <v>0</v>
      </c>
      <c r="QP535" s="96">
        <f t="shared" si="1386"/>
        <v>0</v>
      </c>
      <c r="QQ535" s="96">
        <f t="shared" si="1387"/>
        <v>0</v>
      </c>
      <c r="QR535" s="96">
        <f t="shared" si="1388"/>
        <v>0</v>
      </c>
      <c r="QS535" s="96">
        <f t="shared" si="1389"/>
        <v>0</v>
      </c>
      <c r="QT535" s="96">
        <f t="shared" si="1390"/>
        <v>64842.43</v>
      </c>
      <c r="QU535" s="96">
        <f t="shared" si="1391"/>
        <v>67470.070000000007</v>
      </c>
      <c r="QV535" s="96">
        <f t="shared" si="1392"/>
        <v>67470.070000000007</v>
      </c>
      <c r="QW535" s="96">
        <f t="shared" si="1393"/>
        <v>20930.09</v>
      </c>
      <c r="QX535" s="96">
        <f t="shared" si="1394"/>
        <v>21864.83</v>
      </c>
      <c r="QY535" s="96">
        <f t="shared" si="1395"/>
        <v>21864.83</v>
      </c>
      <c r="QZ535" s="96">
        <f t="shared" si="1396"/>
        <v>0</v>
      </c>
      <c r="RA535" s="96">
        <f t="shared" si="922"/>
        <v>0</v>
      </c>
      <c r="RB535" s="96">
        <f t="shared" si="923"/>
        <v>0</v>
      </c>
      <c r="RC535" s="96">
        <f t="shared" si="1397"/>
        <v>0</v>
      </c>
      <c r="RD535" s="96">
        <f t="shared" si="924"/>
        <v>0</v>
      </c>
      <c r="RE535" s="96">
        <f t="shared" si="925"/>
        <v>0</v>
      </c>
      <c r="RF535" s="101"/>
      <c r="RG535" s="101"/>
      <c r="RH535" s="101"/>
      <c r="RI535" s="96">
        <f t="shared" si="1398"/>
        <v>0</v>
      </c>
      <c r="RJ535" s="96">
        <f t="shared" si="1399"/>
        <v>0</v>
      </c>
      <c r="RK535" s="96">
        <f t="shared" si="1400"/>
        <v>0</v>
      </c>
      <c r="RL535" s="96">
        <f t="shared" si="1401"/>
        <v>0</v>
      </c>
      <c r="RM535" s="96">
        <f t="shared" si="1402"/>
        <v>0</v>
      </c>
      <c r="RN535" s="96">
        <f t="shared" si="1403"/>
        <v>0</v>
      </c>
      <c r="RO535" s="96">
        <f t="shared" si="1404"/>
        <v>64842.11</v>
      </c>
      <c r="RP535" s="96">
        <f t="shared" si="1405"/>
        <v>67469.919999999998</v>
      </c>
      <c r="RQ535" s="96">
        <f t="shared" si="1406"/>
        <v>67469.919999999998</v>
      </c>
      <c r="RR535" s="96">
        <f t="shared" si="1407"/>
        <v>15076.78</v>
      </c>
      <c r="RS535" s="96">
        <f t="shared" si="1408"/>
        <v>15733.43</v>
      </c>
      <c r="RT535" s="96">
        <f t="shared" si="1409"/>
        <v>15733.43</v>
      </c>
      <c r="RU535" s="96">
        <f t="shared" si="1410"/>
        <v>0</v>
      </c>
      <c r="RV535" s="96">
        <f t="shared" si="926"/>
        <v>0</v>
      </c>
      <c r="RW535" s="96">
        <f t="shared" si="927"/>
        <v>0</v>
      </c>
      <c r="RX535" s="96">
        <f t="shared" si="1411"/>
        <v>0</v>
      </c>
      <c r="RY535" s="96">
        <f t="shared" si="928"/>
        <v>0</v>
      </c>
      <c r="RZ535" s="96">
        <f t="shared" si="929"/>
        <v>0</v>
      </c>
      <c r="SA535" s="101"/>
      <c r="SB535" s="101"/>
      <c r="SC535" s="101"/>
      <c r="SD535" s="96">
        <f t="shared" si="1412"/>
        <v>0</v>
      </c>
      <c r="SE535" s="96">
        <f t="shared" si="1413"/>
        <v>0</v>
      </c>
      <c r="SF535" s="96">
        <f t="shared" si="1414"/>
        <v>0</v>
      </c>
      <c r="SG535" s="96">
        <f t="shared" si="1415"/>
        <v>0</v>
      </c>
      <c r="SH535" s="96">
        <f t="shared" si="1416"/>
        <v>0</v>
      </c>
      <c r="SI535" s="96">
        <f t="shared" si="1417"/>
        <v>0</v>
      </c>
      <c r="SJ535" s="96">
        <f t="shared" si="1418"/>
        <v>64841.91</v>
      </c>
      <c r="SK535" s="96">
        <f t="shared" si="1419"/>
        <v>67470.05</v>
      </c>
      <c r="SL535" s="96">
        <f t="shared" si="1420"/>
        <v>67470.05</v>
      </c>
      <c r="SM535" s="96">
        <f t="shared" si="1421"/>
        <v>20638.009999999998</v>
      </c>
      <c r="SN535" s="96">
        <f t="shared" si="1422"/>
        <v>21542.17</v>
      </c>
      <c r="SO535" s="96">
        <f t="shared" si="1423"/>
        <v>21542.17</v>
      </c>
      <c r="SP535" s="96">
        <f t="shared" si="1424"/>
        <v>0</v>
      </c>
      <c r="SQ535" s="96">
        <f t="shared" si="930"/>
        <v>0</v>
      </c>
      <c r="SR535" s="96">
        <f t="shared" si="931"/>
        <v>0</v>
      </c>
      <c r="SS535" s="96">
        <f t="shared" si="1425"/>
        <v>0</v>
      </c>
      <c r="ST535" s="96">
        <f t="shared" si="932"/>
        <v>0</v>
      </c>
      <c r="SU535" s="96">
        <f t="shared" si="933"/>
        <v>0</v>
      </c>
      <c r="SV535" s="101"/>
      <c r="SW535" s="101"/>
      <c r="SX535" s="101"/>
      <c r="SY535" s="96">
        <f t="shared" si="1426"/>
        <v>0</v>
      </c>
      <c r="SZ535" s="96">
        <f t="shared" si="1427"/>
        <v>0</v>
      </c>
      <c r="TA535" s="96">
        <f t="shared" si="1428"/>
        <v>0</v>
      </c>
      <c r="TB535" s="96">
        <f t="shared" si="1429"/>
        <v>0</v>
      </c>
      <c r="TC535" s="96">
        <f t="shared" si="1430"/>
        <v>0</v>
      </c>
      <c r="TD535" s="96">
        <f t="shared" si="1431"/>
        <v>0</v>
      </c>
      <c r="TE535" s="96">
        <f t="shared" si="1432"/>
        <v>64842.02</v>
      </c>
      <c r="TF535" s="96">
        <f t="shared" si="1433"/>
        <v>67470.52</v>
      </c>
      <c r="TG535" s="96">
        <f t="shared" si="1434"/>
        <v>67470.52</v>
      </c>
      <c r="TH535" s="96">
        <f t="shared" si="1435"/>
        <v>19095.59</v>
      </c>
      <c r="TI535" s="96">
        <f t="shared" si="1436"/>
        <v>19985.150000000001</v>
      </c>
      <c r="TJ535" s="96">
        <f t="shared" si="1437"/>
        <v>19985.150000000001</v>
      </c>
      <c r="TK535" s="96">
        <f t="shared" si="1438"/>
        <v>0</v>
      </c>
      <c r="TL535" s="96">
        <f t="shared" si="934"/>
        <v>0</v>
      </c>
      <c r="TM535" s="96">
        <f t="shared" si="935"/>
        <v>0</v>
      </c>
      <c r="TN535" s="96">
        <f t="shared" si="1439"/>
        <v>0</v>
      </c>
      <c r="TO535" s="96">
        <f t="shared" si="936"/>
        <v>0</v>
      </c>
      <c r="TP535" s="96">
        <f t="shared" si="937"/>
        <v>0</v>
      </c>
      <c r="TQ535" s="101"/>
      <c r="TR535" s="101"/>
      <c r="TS535" s="101"/>
      <c r="TT535" s="96">
        <f t="shared" si="1440"/>
        <v>0</v>
      </c>
      <c r="TU535" s="96">
        <f t="shared" si="1441"/>
        <v>0</v>
      </c>
      <c r="TV535" s="96">
        <f t="shared" si="1442"/>
        <v>0</v>
      </c>
      <c r="TW535" s="96">
        <f t="shared" si="1443"/>
        <v>0</v>
      </c>
      <c r="TX535" s="96">
        <f t="shared" si="1444"/>
        <v>0</v>
      </c>
      <c r="TY535" s="96">
        <f t="shared" si="1445"/>
        <v>0</v>
      </c>
      <c r="TZ535" s="96">
        <f t="shared" si="1446"/>
        <v>64841.82</v>
      </c>
      <c r="UA535" s="96">
        <f t="shared" si="1447"/>
        <v>67469.98</v>
      </c>
      <c r="UB535" s="96">
        <f t="shared" si="1448"/>
        <v>67469.98</v>
      </c>
      <c r="UC535" s="96">
        <f t="shared" si="1449"/>
        <v>20862.03</v>
      </c>
      <c r="UD535" s="96">
        <f t="shared" si="1450"/>
        <v>21842.66</v>
      </c>
      <c r="UE535" s="96">
        <f t="shared" si="1451"/>
        <v>21842.66</v>
      </c>
      <c r="UF535" s="96">
        <f t="shared" si="1452"/>
        <v>0</v>
      </c>
      <c r="UG535" s="96">
        <f t="shared" si="938"/>
        <v>0</v>
      </c>
      <c r="UH535" s="96">
        <f t="shared" si="939"/>
        <v>0</v>
      </c>
      <c r="UI535" s="96">
        <f t="shared" si="1453"/>
        <v>0</v>
      </c>
      <c r="UJ535" s="96">
        <f t="shared" si="940"/>
        <v>0</v>
      </c>
      <c r="UK535" s="96">
        <f t="shared" si="941"/>
        <v>0</v>
      </c>
      <c r="UL535" s="101"/>
      <c r="UM535" s="101"/>
      <c r="UN535" s="101"/>
      <c r="UO535" s="96">
        <f t="shared" si="1454"/>
        <v>0</v>
      </c>
      <c r="UP535" s="96">
        <f t="shared" si="1455"/>
        <v>0</v>
      </c>
      <c r="UQ535" s="96">
        <f t="shared" si="1456"/>
        <v>0</v>
      </c>
      <c r="UR535" s="96">
        <f t="shared" si="1457"/>
        <v>0</v>
      </c>
      <c r="US535" s="96">
        <f t="shared" si="1458"/>
        <v>0</v>
      </c>
      <c r="UT535" s="96">
        <f t="shared" si="1459"/>
        <v>0</v>
      </c>
      <c r="UU535" s="96">
        <f t="shared" si="1460"/>
        <v>64842.080000000002</v>
      </c>
      <c r="UV535" s="96">
        <f t="shared" si="1461"/>
        <v>67470.55</v>
      </c>
      <c r="UW535" s="96">
        <f t="shared" si="1462"/>
        <v>67470.55</v>
      </c>
      <c r="UX535" s="96">
        <f t="shared" si="1463"/>
        <v>20115.88</v>
      </c>
      <c r="UY535" s="96">
        <f t="shared" si="1464"/>
        <v>20961.830000000002</v>
      </c>
      <c r="UZ535" s="96">
        <f t="shared" si="1465"/>
        <v>20961.830000000002</v>
      </c>
      <c r="VA535" s="96">
        <f t="shared" si="1466"/>
        <v>0</v>
      </c>
      <c r="VB535" s="96">
        <f t="shared" si="942"/>
        <v>0</v>
      </c>
      <c r="VC535" s="96">
        <f t="shared" si="943"/>
        <v>0</v>
      </c>
      <c r="VD535" s="96">
        <f t="shared" si="1467"/>
        <v>0</v>
      </c>
      <c r="VE535" s="96">
        <f t="shared" si="944"/>
        <v>0</v>
      </c>
      <c r="VF535" s="96">
        <f t="shared" si="945"/>
        <v>0</v>
      </c>
      <c r="VG535" s="101"/>
      <c r="VH535" s="101"/>
      <c r="VI535" s="101"/>
      <c r="VJ535" s="96">
        <f t="shared" si="1468"/>
        <v>0</v>
      </c>
      <c r="VK535" s="96">
        <f t="shared" si="1469"/>
        <v>0</v>
      </c>
      <c r="VL535" s="96">
        <f t="shared" si="1470"/>
        <v>0</v>
      </c>
      <c r="VM535" s="96">
        <f t="shared" si="1471"/>
        <v>0</v>
      </c>
      <c r="VN535" s="96">
        <f t="shared" si="1472"/>
        <v>0</v>
      </c>
      <c r="VO535" s="96">
        <f t="shared" si="1473"/>
        <v>0</v>
      </c>
      <c r="VP535" s="96">
        <f t="shared" si="1474"/>
        <v>64842.29</v>
      </c>
      <c r="VQ535" s="96">
        <f t="shared" si="1475"/>
        <v>67470.36</v>
      </c>
      <c r="VR535" s="96">
        <f t="shared" si="1476"/>
        <v>67470.36</v>
      </c>
      <c r="VS535" s="96">
        <f t="shared" si="1477"/>
        <v>22318.27</v>
      </c>
      <c r="VT535" s="96">
        <f t="shared" si="1478"/>
        <v>23335.57</v>
      </c>
      <c r="VU535" s="96">
        <f t="shared" si="1479"/>
        <v>23335.57</v>
      </c>
      <c r="VV535" s="96">
        <f t="shared" si="1480"/>
        <v>0</v>
      </c>
      <c r="VW535" s="96">
        <f t="shared" si="946"/>
        <v>0</v>
      </c>
      <c r="VX535" s="96">
        <f t="shared" si="947"/>
        <v>0</v>
      </c>
      <c r="VY535" s="96">
        <f t="shared" si="1481"/>
        <v>0</v>
      </c>
      <c r="VZ535" s="96">
        <f t="shared" si="948"/>
        <v>0</v>
      </c>
      <c r="WA535" s="96">
        <f t="shared" si="949"/>
        <v>0</v>
      </c>
      <c r="WB535" s="101"/>
      <c r="WC535" s="101"/>
      <c r="WD535" s="101"/>
      <c r="WE535" s="96">
        <f t="shared" si="1482"/>
        <v>0</v>
      </c>
      <c r="WF535" s="96">
        <f t="shared" si="1483"/>
        <v>0</v>
      </c>
      <c r="WG535" s="96">
        <f t="shared" si="1484"/>
        <v>0</v>
      </c>
      <c r="WH535" s="96">
        <f t="shared" si="1485"/>
        <v>0</v>
      </c>
      <c r="WI535" s="96">
        <f t="shared" si="1486"/>
        <v>0</v>
      </c>
      <c r="WJ535" s="96">
        <f t="shared" si="1487"/>
        <v>0</v>
      </c>
      <c r="WK535" s="96">
        <f t="shared" si="1488"/>
        <v>64842.09</v>
      </c>
      <c r="WL535" s="96">
        <f t="shared" si="1489"/>
        <v>67470.289999999994</v>
      </c>
      <c r="WM535" s="96">
        <f t="shared" si="1490"/>
        <v>67470.289999999994</v>
      </c>
      <c r="WN535" s="96">
        <f t="shared" si="1491"/>
        <v>15157.43</v>
      </c>
      <c r="WO535" s="96">
        <f t="shared" si="1492"/>
        <v>15877.58</v>
      </c>
      <c r="WP535" s="96">
        <f t="shared" si="1493"/>
        <v>15877.58</v>
      </c>
      <c r="WQ535" s="96">
        <f t="shared" si="1494"/>
        <v>0</v>
      </c>
      <c r="WR535" s="96">
        <f t="shared" si="950"/>
        <v>0</v>
      </c>
      <c r="WS535" s="96">
        <f t="shared" si="951"/>
        <v>0</v>
      </c>
      <c r="WT535" s="96">
        <f t="shared" si="1495"/>
        <v>0</v>
      </c>
      <c r="WU535" s="96">
        <f t="shared" si="952"/>
        <v>0</v>
      </c>
      <c r="WV535" s="96">
        <f t="shared" si="953"/>
        <v>0</v>
      </c>
      <c r="WW535" s="101"/>
      <c r="WX535" s="101"/>
      <c r="WY535" s="101"/>
      <c r="WZ535" s="96">
        <f t="shared" si="1496"/>
        <v>0</v>
      </c>
      <c r="XA535" s="96">
        <f t="shared" si="1497"/>
        <v>0</v>
      </c>
      <c r="XB535" s="96">
        <f t="shared" si="1498"/>
        <v>0</v>
      </c>
      <c r="XC535" s="96">
        <f t="shared" si="1499"/>
        <v>0</v>
      </c>
      <c r="XD535" s="96">
        <f t="shared" si="1500"/>
        <v>0</v>
      </c>
      <c r="XE535" s="96">
        <f t="shared" si="1501"/>
        <v>0</v>
      </c>
      <c r="XF535" s="96">
        <f t="shared" si="1502"/>
        <v>64841.62</v>
      </c>
      <c r="XG535" s="96">
        <f t="shared" si="1503"/>
        <v>67470.11</v>
      </c>
      <c r="XH535" s="96">
        <f t="shared" si="1504"/>
        <v>67470.11</v>
      </c>
      <c r="XI535" s="96">
        <f t="shared" si="1505"/>
        <v>16037.45</v>
      </c>
      <c r="XJ535" s="96">
        <f t="shared" si="1506"/>
        <v>16740.64</v>
      </c>
      <c r="XK535" s="96">
        <f t="shared" si="1507"/>
        <v>16740.64</v>
      </c>
      <c r="XL535" s="96">
        <f t="shared" si="1508"/>
        <v>0</v>
      </c>
      <c r="XM535" s="96">
        <f t="shared" si="954"/>
        <v>0</v>
      </c>
      <c r="XN535" s="96">
        <f t="shared" si="955"/>
        <v>0</v>
      </c>
      <c r="XO535" s="96">
        <f t="shared" si="1509"/>
        <v>0</v>
      </c>
      <c r="XP535" s="96">
        <f t="shared" si="956"/>
        <v>0</v>
      </c>
      <c r="XQ535" s="96">
        <f t="shared" si="957"/>
        <v>0</v>
      </c>
      <c r="XR535" s="101"/>
      <c r="XS535" s="101"/>
      <c r="XT535" s="101"/>
      <c r="XU535" s="96">
        <f t="shared" si="1510"/>
        <v>0</v>
      </c>
      <c r="XV535" s="96">
        <f t="shared" si="1511"/>
        <v>0</v>
      </c>
      <c r="XW535" s="96">
        <f t="shared" si="1512"/>
        <v>0</v>
      </c>
      <c r="XX535" s="96">
        <f t="shared" si="1513"/>
        <v>0</v>
      </c>
      <c r="XY535" s="96">
        <f t="shared" si="1514"/>
        <v>0</v>
      </c>
      <c r="XZ535" s="96">
        <f t="shared" si="1515"/>
        <v>0</v>
      </c>
      <c r="YA535" s="96">
        <f t="shared" si="1516"/>
        <v>64841.919999999998</v>
      </c>
      <c r="YB535" s="96">
        <f t="shared" si="1517"/>
        <v>67469.789999999994</v>
      </c>
      <c r="YC535" s="96">
        <f t="shared" si="1518"/>
        <v>67469.789999999994</v>
      </c>
      <c r="YD535" s="96">
        <f t="shared" si="1519"/>
        <v>15358.07</v>
      </c>
      <c r="YE535" s="96">
        <f t="shared" si="1520"/>
        <v>16038.9</v>
      </c>
      <c r="YF535" s="96">
        <f t="shared" si="1521"/>
        <v>16038.9</v>
      </c>
      <c r="YG535" s="96">
        <f t="shared" si="1522"/>
        <v>0</v>
      </c>
      <c r="YH535" s="96">
        <f t="shared" si="958"/>
        <v>0</v>
      </c>
      <c r="YI535" s="96">
        <f t="shared" si="959"/>
        <v>0</v>
      </c>
      <c r="YJ535" s="96">
        <f t="shared" si="1523"/>
        <v>0</v>
      </c>
      <c r="YK535" s="96">
        <f t="shared" si="960"/>
        <v>0</v>
      </c>
      <c r="YL535" s="96">
        <f t="shared" si="961"/>
        <v>0</v>
      </c>
      <c r="YM535" s="101"/>
      <c r="YN535" s="101"/>
      <c r="YO535" s="101"/>
      <c r="YP535" s="96">
        <f t="shared" si="1524"/>
        <v>0</v>
      </c>
      <c r="YQ535" s="96">
        <f t="shared" si="1525"/>
        <v>0</v>
      </c>
      <c r="YR535" s="96">
        <f t="shared" si="1526"/>
        <v>0</v>
      </c>
      <c r="YS535" s="96">
        <f t="shared" si="1527"/>
        <v>0</v>
      </c>
      <c r="YT535" s="96">
        <f t="shared" si="1528"/>
        <v>0</v>
      </c>
      <c r="YU535" s="96">
        <f t="shared" si="1529"/>
        <v>0</v>
      </c>
      <c r="YV535" s="96">
        <f t="shared" si="1530"/>
        <v>64841.62</v>
      </c>
      <c r="YW535" s="96">
        <f t="shared" si="1531"/>
        <v>67470.14</v>
      </c>
      <c r="YX535" s="96">
        <f t="shared" si="1532"/>
        <v>67470.14</v>
      </c>
      <c r="YY535" s="96">
        <f t="shared" si="1533"/>
        <v>17016.349999999999</v>
      </c>
      <c r="YZ535" s="96">
        <f t="shared" si="1534"/>
        <v>17790</v>
      </c>
      <c r="ZA535" s="96">
        <f t="shared" si="1535"/>
        <v>17790</v>
      </c>
      <c r="ZB535" s="96">
        <f t="shared" si="1536"/>
        <v>0</v>
      </c>
      <c r="ZC535" s="96">
        <f t="shared" si="962"/>
        <v>0</v>
      </c>
      <c r="ZD535" s="96">
        <f t="shared" si="963"/>
        <v>0</v>
      </c>
      <c r="ZE535" s="96">
        <f t="shared" si="1537"/>
        <v>0</v>
      </c>
      <c r="ZF535" s="96">
        <f t="shared" si="964"/>
        <v>0</v>
      </c>
      <c r="ZG535" s="96">
        <f t="shared" si="965"/>
        <v>0</v>
      </c>
      <c r="ZH535" s="101"/>
      <c r="ZI535" s="101"/>
      <c r="ZJ535" s="101"/>
      <c r="ZK535" s="96">
        <f t="shared" si="1538"/>
        <v>0</v>
      </c>
      <c r="ZL535" s="96">
        <f t="shared" si="1539"/>
        <v>0</v>
      </c>
      <c r="ZM535" s="96">
        <f t="shared" si="1540"/>
        <v>0</v>
      </c>
      <c r="ZN535" s="96">
        <f t="shared" si="1541"/>
        <v>0</v>
      </c>
      <c r="ZO535" s="96">
        <f t="shared" si="1542"/>
        <v>0</v>
      </c>
      <c r="ZP535" s="96">
        <f t="shared" si="1543"/>
        <v>0</v>
      </c>
      <c r="ZQ535" s="96">
        <f t="shared" si="1544"/>
        <v>64842.05</v>
      </c>
      <c r="ZR535" s="96">
        <f t="shared" si="1545"/>
        <v>67470.63</v>
      </c>
      <c r="ZS535" s="96">
        <f t="shared" si="1546"/>
        <v>67470.63</v>
      </c>
      <c r="ZT535" s="96">
        <f t="shared" si="1547"/>
        <v>20195.740000000002</v>
      </c>
      <c r="ZU535" s="96">
        <f t="shared" si="1548"/>
        <v>21104.06</v>
      </c>
      <c r="ZV535" s="96">
        <f t="shared" si="1549"/>
        <v>21104.06</v>
      </c>
      <c r="ZW535" s="96">
        <f t="shared" si="1550"/>
        <v>0</v>
      </c>
      <c r="ZX535" s="96">
        <f t="shared" si="966"/>
        <v>0</v>
      </c>
      <c r="ZY535" s="96">
        <f t="shared" si="967"/>
        <v>0</v>
      </c>
      <c r="ZZ535" s="96">
        <f t="shared" si="1551"/>
        <v>0</v>
      </c>
      <c r="AAA535" s="96">
        <f t="shared" si="968"/>
        <v>0</v>
      </c>
      <c r="AAB535" s="96">
        <f t="shared" si="969"/>
        <v>0</v>
      </c>
      <c r="AAC535" s="101"/>
      <c r="AAD535" s="101"/>
      <c r="AAE535" s="101"/>
      <c r="AAF535" s="96">
        <f t="shared" si="1552"/>
        <v>0</v>
      </c>
      <c r="AAG535" s="96">
        <f t="shared" si="1553"/>
        <v>0</v>
      </c>
      <c r="AAH535" s="96">
        <f t="shared" si="1554"/>
        <v>0</v>
      </c>
      <c r="AAI535" s="96">
        <f t="shared" si="1555"/>
        <v>0</v>
      </c>
      <c r="AAJ535" s="96">
        <f t="shared" si="1556"/>
        <v>0</v>
      </c>
      <c r="AAK535" s="96">
        <f t="shared" si="1557"/>
        <v>0</v>
      </c>
      <c r="AAL535" s="96">
        <f t="shared" si="1558"/>
        <v>64842.26</v>
      </c>
      <c r="AAM535" s="96">
        <f t="shared" si="1559"/>
        <v>67469.820000000007</v>
      </c>
      <c r="AAN535" s="96">
        <f t="shared" si="1560"/>
        <v>67469.820000000007</v>
      </c>
      <c r="AAO535" s="96">
        <f t="shared" si="1561"/>
        <v>19636.82</v>
      </c>
      <c r="AAP535" s="96">
        <f t="shared" si="1562"/>
        <v>20533.16</v>
      </c>
      <c r="AAQ535" s="96">
        <f t="shared" si="1563"/>
        <v>20533.16</v>
      </c>
      <c r="AAR535" s="96">
        <f t="shared" si="1564"/>
        <v>0</v>
      </c>
      <c r="AAS535" s="96">
        <f t="shared" si="970"/>
        <v>0</v>
      </c>
      <c r="AAT535" s="96">
        <f t="shared" si="971"/>
        <v>0</v>
      </c>
      <c r="AAU535" s="96">
        <f t="shared" si="1565"/>
        <v>0</v>
      </c>
      <c r="AAV535" s="96">
        <f t="shared" si="972"/>
        <v>0</v>
      </c>
      <c r="AAW535" s="96">
        <f t="shared" si="973"/>
        <v>0</v>
      </c>
      <c r="AAX535" s="101"/>
      <c r="AAY535" s="101"/>
      <c r="AAZ535" s="101"/>
      <c r="ABA535" s="96">
        <f t="shared" si="1566"/>
        <v>0</v>
      </c>
      <c r="ABB535" s="96">
        <f t="shared" si="1567"/>
        <v>0</v>
      </c>
      <c r="ABC535" s="96">
        <f t="shared" si="1568"/>
        <v>0</v>
      </c>
      <c r="ABD535" s="96">
        <f t="shared" si="1569"/>
        <v>0</v>
      </c>
      <c r="ABE535" s="96">
        <f t="shared" si="1570"/>
        <v>0</v>
      </c>
      <c r="ABF535" s="96">
        <f t="shared" si="1571"/>
        <v>0</v>
      </c>
      <c r="ABG535" s="96">
        <f t="shared" si="1572"/>
        <v>64842.41</v>
      </c>
      <c r="ABH535" s="96">
        <f t="shared" si="1573"/>
        <v>67470.009999999995</v>
      </c>
      <c r="ABI535" s="96">
        <f t="shared" si="1574"/>
        <v>67470.009999999995</v>
      </c>
      <c r="ABJ535" s="96">
        <f t="shared" si="1575"/>
        <v>13581.45</v>
      </c>
      <c r="ABK535" s="96">
        <f t="shared" si="1576"/>
        <v>14145.48</v>
      </c>
      <c r="ABL535" s="96">
        <f t="shared" si="1577"/>
        <v>14145.48</v>
      </c>
      <c r="ABM535" s="96">
        <f t="shared" si="1578"/>
        <v>0</v>
      </c>
      <c r="ABN535" s="96">
        <f t="shared" si="974"/>
        <v>0</v>
      </c>
      <c r="ABO535" s="96">
        <f t="shared" si="975"/>
        <v>0</v>
      </c>
      <c r="ABP535" s="96">
        <f t="shared" si="1579"/>
        <v>0</v>
      </c>
      <c r="ABQ535" s="96">
        <f t="shared" si="976"/>
        <v>0</v>
      </c>
      <c r="ABR535" s="96">
        <f t="shared" si="977"/>
        <v>0</v>
      </c>
      <c r="ABS535" s="101"/>
      <c r="ABT535" s="101"/>
      <c r="ABU535" s="101"/>
      <c r="ABV535" s="96">
        <f t="shared" si="1580"/>
        <v>0</v>
      </c>
      <c r="ABW535" s="96">
        <f t="shared" si="1581"/>
        <v>0</v>
      </c>
      <c r="ABX535" s="96">
        <f t="shared" si="1582"/>
        <v>0</v>
      </c>
      <c r="ABY535" s="96">
        <f t="shared" si="1583"/>
        <v>0</v>
      </c>
      <c r="ABZ535" s="96">
        <f t="shared" si="1584"/>
        <v>0</v>
      </c>
      <c r="ACA535" s="96">
        <f t="shared" si="1585"/>
        <v>0</v>
      </c>
      <c r="ACB535" s="96">
        <f t="shared" si="1586"/>
        <v>64842.080000000002</v>
      </c>
      <c r="ACC535" s="96">
        <f t="shared" si="1587"/>
        <v>67469.83</v>
      </c>
      <c r="ACD535" s="96">
        <f t="shared" si="1588"/>
        <v>67469.83</v>
      </c>
      <c r="ACE535" s="96">
        <f t="shared" si="1589"/>
        <v>14363.8</v>
      </c>
      <c r="ACF535" s="96">
        <f t="shared" si="1590"/>
        <v>15001.29</v>
      </c>
      <c r="ACG535" s="96">
        <f t="shared" si="1591"/>
        <v>15001.29</v>
      </c>
      <c r="ACH535" s="96">
        <f t="shared" si="1592"/>
        <v>0</v>
      </c>
      <c r="ACI535" s="96">
        <f t="shared" si="978"/>
        <v>0</v>
      </c>
      <c r="ACJ535" s="96">
        <f t="shared" si="979"/>
        <v>0</v>
      </c>
      <c r="ACK535" s="96">
        <f t="shared" si="1593"/>
        <v>0</v>
      </c>
      <c r="ACL535" s="96">
        <f t="shared" si="980"/>
        <v>0</v>
      </c>
      <c r="ACM535" s="96">
        <f t="shared" si="981"/>
        <v>0</v>
      </c>
      <c r="ACN535" s="101"/>
      <c r="ACO535" s="101"/>
      <c r="ACP535" s="101"/>
      <c r="ACQ535" s="96">
        <f t="shared" si="1594"/>
        <v>0</v>
      </c>
      <c r="ACR535" s="96">
        <f t="shared" si="1595"/>
        <v>0</v>
      </c>
      <c r="ACS535" s="96">
        <f t="shared" si="1596"/>
        <v>0</v>
      </c>
      <c r="ACT535" s="96">
        <f t="shared" si="1597"/>
        <v>0</v>
      </c>
      <c r="ACU535" s="96">
        <f t="shared" si="1598"/>
        <v>0</v>
      </c>
      <c r="ACV535" s="96">
        <f t="shared" si="1599"/>
        <v>0</v>
      </c>
      <c r="ACW535" s="96">
        <f t="shared" si="1600"/>
        <v>64841.95</v>
      </c>
      <c r="ACX535" s="96">
        <f t="shared" si="1601"/>
        <v>67469.570000000007</v>
      </c>
      <c r="ACY535" s="96">
        <f t="shared" si="1602"/>
        <v>67469.570000000007</v>
      </c>
      <c r="ACZ535" s="96">
        <f t="shared" si="1603"/>
        <v>19829.939999999999</v>
      </c>
      <c r="ADA535" s="96">
        <f t="shared" si="1604"/>
        <v>20734.28</v>
      </c>
      <c r="ADB535" s="96">
        <f t="shared" si="1605"/>
        <v>20734.28</v>
      </c>
      <c r="ADC535" s="96">
        <f t="shared" si="1606"/>
        <v>0</v>
      </c>
      <c r="ADD535" s="96">
        <f t="shared" si="982"/>
        <v>0</v>
      </c>
      <c r="ADE535" s="96">
        <f t="shared" si="983"/>
        <v>0</v>
      </c>
      <c r="ADF535" s="96">
        <f t="shared" si="1607"/>
        <v>0</v>
      </c>
      <c r="ADG535" s="96">
        <f t="shared" si="984"/>
        <v>0</v>
      </c>
      <c r="ADH535" s="96">
        <f t="shared" si="985"/>
        <v>0</v>
      </c>
      <c r="ADI535" s="101"/>
      <c r="ADJ535" s="101"/>
      <c r="ADK535" s="101"/>
      <c r="ADL535" s="96">
        <f t="shared" si="1608"/>
        <v>0</v>
      </c>
      <c r="ADM535" s="96">
        <f t="shared" si="1609"/>
        <v>0</v>
      </c>
      <c r="ADN535" s="96">
        <f t="shared" si="1610"/>
        <v>0</v>
      </c>
      <c r="ADO535" s="96">
        <f t="shared" si="1611"/>
        <v>0</v>
      </c>
      <c r="ADP535" s="96">
        <f t="shared" si="1612"/>
        <v>0</v>
      </c>
      <c r="ADQ535" s="96">
        <f t="shared" si="1613"/>
        <v>0</v>
      </c>
      <c r="ADR535" s="96">
        <f t="shared" si="1614"/>
        <v>64841.69</v>
      </c>
      <c r="ADS535" s="96">
        <f t="shared" si="1615"/>
        <v>67469.89</v>
      </c>
      <c r="ADT535" s="96">
        <f t="shared" si="1616"/>
        <v>67469.89</v>
      </c>
      <c r="ADU535" s="96">
        <f t="shared" si="1617"/>
        <v>11924.92</v>
      </c>
      <c r="ADV535" s="96">
        <f t="shared" si="1618"/>
        <v>12514.61</v>
      </c>
      <c r="ADW535" s="96">
        <f t="shared" si="1619"/>
        <v>12514.61</v>
      </c>
      <c r="ADX535" s="96">
        <f t="shared" si="1620"/>
        <v>0</v>
      </c>
      <c r="ADY535" s="96">
        <f t="shared" si="986"/>
        <v>0</v>
      </c>
      <c r="ADZ535" s="96">
        <f t="shared" si="987"/>
        <v>0</v>
      </c>
      <c r="AEA535" s="96">
        <f t="shared" si="1621"/>
        <v>0</v>
      </c>
      <c r="AEB535" s="96">
        <f t="shared" si="988"/>
        <v>0</v>
      </c>
      <c r="AEC535" s="96">
        <f t="shared" si="989"/>
        <v>0</v>
      </c>
      <c r="AED535" s="101">
        <v>34</v>
      </c>
      <c r="AEE535" s="101">
        <v>34</v>
      </c>
      <c r="AEF535" s="101">
        <v>34</v>
      </c>
      <c r="AEG535" s="96">
        <f t="shared" si="1622"/>
        <v>2204628</v>
      </c>
      <c r="AEH535" s="96">
        <f t="shared" si="1623"/>
        <v>2293980</v>
      </c>
      <c r="AEI535" s="96">
        <f t="shared" si="1624"/>
        <v>2293980</v>
      </c>
      <c r="AEJ535" s="96">
        <f t="shared" si="1625"/>
        <v>1362820.3</v>
      </c>
      <c r="AEK535" s="96">
        <f t="shared" si="1626"/>
        <v>1380058.3</v>
      </c>
      <c r="AEL535" s="96">
        <f t="shared" si="1627"/>
        <v>1380058.3</v>
      </c>
      <c r="AEM535" s="96">
        <f t="shared" si="1628"/>
        <v>64842.2</v>
      </c>
      <c r="AEN535" s="96">
        <f t="shared" si="1629"/>
        <v>67470.48</v>
      </c>
      <c r="AEO535" s="96">
        <f t="shared" si="1630"/>
        <v>67470.48</v>
      </c>
      <c r="AEP535" s="96">
        <f t="shared" si="1631"/>
        <v>17877.12</v>
      </c>
      <c r="AEQ535" s="96">
        <f t="shared" si="1632"/>
        <v>18650.88</v>
      </c>
      <c r="AER535" s="96">
        <f t="shared" si="1633"/>
        <v>18650.88</v>
      </c>
      <c r="AES535" s="96">
        <f t="shared" si="1634"/>
        <v>2204634.7999999998</v>
      </c>
      <c r="AET535" s="96">
        <f t="shared" si="990"/>
        <v>2293996.3199999998</v>
      </c>
      <c r="AEU535" s="96">
        <f t="shared" si="991"/>
        <v>2293996.3199999998</v>
      </c>
      <c r="AEV535" s="96">
        <f t="shared" si="1635"/>
        <v>607822.07999999996</v>
      </c>
      <c r="AEW535" s="96">
        <f t="shared" si="992"/>
        <v>634129.92000000004</v>
      </c>
      <c r="AEX535" s="96">
        <f t="shared" si="993"/>
        <v>634129.92000000004</v>
      </c>
      <c r="AEY535" s="101"/>
      <c r="AEZ535" s="101"/>
      <c r="AFA535" s="101"/>
      <c r="AFB535" s="96">
        <f t="shared" si="1636"/>
        <v>0</v>
      </c>
      <c r="AFC535" s="96">
        <f t="shared" si="1637"/>
        <v>0</v>
      </c>
      <c r="AFD535" s="96">
        <f t="shared" si="1638"/>
        <v>0</v>
      </c>
      <c r="AFE535" s="96">
        <f t="shared" si="1639"/>
        <v>0</v>
      </c>
      <c r="AFF535" s="96">
        <f t="shared" si="1640"/>
        <v>0</v>
      </c>
      <c r="AFG535" s="96">
        <f t="shared" si="1641"/>
        <v>0</v>
      </c>
      <c r="AFH535" s="96">
        <f t="shared" si="1642"/>
        <v>64841.85</v>
      </c>
      <c r="AFI535" s="96">
        <f t="shared" si="1643"/>
        <v>67469.87</v>
      </c>
      <c r="AFJ535" s="96">
        <f t="shared" si="1644"/>
        <v>67469.87</v>
      </c>
      <c r="AFK535" s="96">
        <f t="shared" si="1645"/>
        <v>17757.75</v>
      </c>
      <c r="AFL535" s="96">
        <f t="shared" si="1646"/>
        <v>18632.080000000002</v>
      </c>
      <c r="AFM535" s="96">
        <f t="shared" si="1647"/>
        <v>18632.080000000002</v>
      </c>
      <c r="AFN535" s="96">
        <f t="shared" si="1648"/>
        <v>0</v>
      </c>
      <c r="AFO535" s="96">
        <f t="shared" si="994"/>
        <v>0</v>
      </c>
      <c r="AFP535" s="96">
        <f t="shared" si="995"/>
        <v>0</v>
      </c>
      <c r="AFQ535" s="96">
        <f t="shared" si="1649"/>
        <v>0</v>
      </c>
      <c r="AFR535" s="96">
        <f t="shared" si="996"/>
        <v>0</v>
      </c>
      <c r="AFS535" s="96">
        <f t="shared" si="997"/>
        <v>0</v>
      </c>
      <c r="AFT535" s="101"/>
      <c r="AFU535" s="101"/>
      <c r="AFV535" s="101"/>
      <c r="AFW535" s="96">
        <f t="shared" si="1650"/>
        <v>0</v>
      </c>
      <c r="AFX535" s="96">
        <f t="shared" si="1651"/>
        <v>0</v>
      </c>
      <c r="AFY535" s="96">
        <f t="shared" si="1652"/>
        <v>0</v>
      </c>
      <c r="AFZ535" s="96">
        <f t="shared" si="1653"/>
        <v>0</v>
      </c>
      <c r="AGA535" s="96">
        <f t="shared" si="1654"/>
        <v>0</v>
      </c>
      <c r="AGB535" s="96">
        <f t="shared" si="1655"/>
        <v>0</v>
      </c>
      <c r="AGC535" s="96">
        <f t="shared" si="1656"/>
        <v>64842.27</v>
      </c>
      <c r="AGD535" s="96">
        <f t="shared" si="1657"/>
        <v>67470.039999999994</v>
      </c>
      <c r="AGE535" s="96">
        <f t="shared" si="1658"/>
        <v>67470.039999999994</v>
      </c>
      <c r="AGF535" s="96">
        <f t="shared" si="1659"/>
        <v>18616.98</v>
      </c>
      <c r="AGG535" s="96">
        <f t="shared" si="1660"/>
        <v>19468.41</v>
      </c>
      <c r="AGH535" s="96">
        <f t="shared" si="1661"/>
        <v>19468.41</v>
      </c>
      <c r="AGI535" s="96">
        <f t="shared" si="1662"/>
        <v>0</v>
      </c>
      <c r="AGJ535" s="96">
        <f t="shared" si="998"/>
        <v>0</v>
      </c>
      <c r="AGK535" s="96">
        <f t="shared" si="999"/>
        <v>0</v>
      </c>
      <c r="AGL535" s="96">
        <f t="shared" si="1663"/>
        <v>0</v>
      </c>
      <c r="AGM535" s="96">
        <f t="shared" si="1000"/>
        <v>0</v>
      </c>
      <c r="AGN535" s="96">
        <f t="shared" si="1001"/>
        <v>0</v>
      </c>
      <c r="AGO535" s="101"/>
      <c r="AGP535" s="101"/>
      <c r="AGQ535" s="101"/>
      <c r="AGR535" s="96">
        <f t="shared" si="1664"/>
        <v>0</v>
      </c>
      <c r="AGS535" s="96">
        <f t="shared" si="1665"/>
        <v>0</v>
      </c>
      <c r="AGT535" s="96">
        <f t="shared" si="1666"/>
        <v>0</v>
      </c>
      <c r="AGU535" s="96">
        <f t="shared" si="1667"/>
        <v>0</v>
      </c>
      <c r="AGV535" s="96">
        <f t="shared" si="1668"/>
        <v>0</v>
      </c>
      <c r="AGW535" s="96">
        <f t="shared" si="1669"/>
        <v>0</v>
      </c>
      <c r="AGX535" s="96">
        <f t="shared" si="1670"/>
        <v>64841</v>
      </c>
      <c r="AGY535" s="96">
        <f t="shared" si="1671"/>
        <v>67470.91</v>
      </c>
      <c r="AGZ535" s="96">
        <f t="shared" si="1672"/>
        <v>67470.91</v>
      </c>
      <c r="AHA535" s="96">
        <f t="shared" si="1673"/>
        <v>30200.76</v>
      </c>
      <c r="AHB535" s="96">
        <f t="shared" si="1674"/>
        <v>31647.65</v>
      </c>
      <c r="AHC535" s="96">
        <f t="shared" si="1675"/>
        <v>31647.65</v>
      </c>
      <c r="AHD535" s="96">
        <f t="shared" si="1676"/>
        <v>0</v>
      </c>
      <c r="AHE535" s="96">
        <f t="shared" si="1002"/>
        <v>0</v>
      </c>
      <c r="AHF535" s="96">
        <f t="shared" si="1003"/>
        <v>0</v>
      </c>
      <c r="AHG535" s="96">
        <f t="shared" si="1677"/>
        <v>0</v>
      </c>
      <c r="AHH535" s="96">
        <f t="shared" si="1004"/>
        <v>0</v>
      </c>
      <c r="AHI535" s="96">
        <f t="shared" si="1005"/>
        <v>0</v>
      </c>
      <c r="AHJ535" s="101"/>
      <c r="AHK535" s="101"/>
      <c r="AHL535" s="101"/>
      <c r="AHM535" s="96">
        <f t="shared" si="1678"/>
        <v>0</v>
      </c>
      <c r="AHN535" s="96">
        <f t="shared" si="1679"/>
        <v>0</v>
      </c>
      <c r="AHO535" s="96">
        <f t="shared" si="1680"/>
        <v>0</v>
      </c>
      <c r="AHP535" s="96">
        <f t="shared" si="1681"/>
        <v>0</v>
      </c>
      <c r="AHQ535" s="96">
        <f t="shared" si="1682"/>
        <v>0</v>
      </c>
      <c r="AHR535" s="96">
        <f t="shared" si="1683"/>
        <v>0</v>
      </c>
      <c r="AHS535" s="96">
        <f t="shared" si="1684"/>
        <v>64841.88</v>
      </c>
      <c r="AHT535" s="96">
        <f t="shared" si="1685"/>
        <v>67470.080000000002</v>
      </c>
      <c r="AHU535" s="96">
        <f t="shared" si="1686"/>
        <v>67470.080000000002</v>
      </c>
      <c r="AHV535" s="96">
        <f t="shared" si="1687"/>
        <v>16796.560000000001</v>
      </c>
      <c r="AHW535" s="96">
        <f t="shared" si="1688"/>
        <v>17572.75</v>
      </c>
      <c r="AHX535" s="96">
        <f t="shared" si="1689"/>
        <v>17572.75</v>
      </c>
      <c r="AHY535" s="96">
        <f t="shared" si="1690"/>
        <v>0</v>
      </c>
      <c r="AHZ535" s="96">
        <f t="shared" si="1006"/>
        <v>0</v>
      </c>
      <c r="AIA535" s="96">
        <f t="shared" si="1007"/>
        <v>0</v>
      </c>
      <c r="AIB535" s="96">
        <f t="shared" si="1691"/>
        <v>0</v>
      </c>
      <c r="AIC535" s="96">
        <f t="shared" si="1008"/>
        <v>0</v>
      </c>
      <c r="AID535" s="96">
        <f t="shared" si="1009"/>
        <v>0</v>
      </c>
      <c r="AIE535" s="101"/>
      <c r="AIF535" s="101"/>
      <c r="AIG535" s="101"/>
      <c r="AIH535" s="96">
        <f t="shared" si="1692"/>
        <v>0</v>
      </c>
      <c r="AII535" s="96">
        <f t="shared" si="1693"/>
        <v>0</v>
      </c>
      <c r="AIJ535" s="96">
        <f t="shared" si="1694"/>
        <v>0</v>
      </c>
      <c r="AIK535" s="96">
        <f t="shared" si="1695"/>
        <v>0</v>
      </c>
      <c r="AIL535" s="96">
        <f t="shared" si="1696"/>
        <v>0</v>
      </c>
      <c r="AIM535" s="96">
        <f t="shared" si="1697"/>
        <v>0</v>
      </c>
      <c r="AIN535" s="96">
        <f t="shared" si="1698"/>
        <v>64841.93</v>
      </c>
      <c r="AIO535" s="96">
        <f t="shared" si="1699"/>
        <v>67469.86</v>
      </c>
      <c r="AIP535" s="96">
        <f t="shared" si="1700"/>
        <v>67469.86</v>
      </c>
      <c r="AIQ535" s="96">
        <f t="shared" si="1701"/>
        <v>18539.47</v>
      </c>
      <c r="AIR535" s="96">
        <f t="shared" si="1702"/>
        <v>19413.27</v>
      </c>
      <c r="AIS535" s="96">
        <f t="shared" si="1703"/>
        <v>19413.27</v>
      </c>
      <c r="AIT535" s="96">
        <f t="shared" si="1704"/>
        <v>0</v>
      </c>
      <c r="AIU535" s="96">
        <f t="shared" si="1010"/>
        <v>0</v>
      </c>
      <c r="AIV535" s="96">
        <f t="shared" si="1011"/>
        <v>0</v>
      </c>
      <c r="AIW535" s="96">
        <f t="shared" si="1705"/>
        <v>0</v>
      </c>
      <c r="AIX535" s="96">
        <f t="shared" si="1012"/>
        <v>0</v>
      </c>
      <c r="AIY535" s="96">
        <f t="shared" si="1013"/>
        <v>0</v>
      </c>
      <c r="AIZ535" s="101"/>
      <c r="AJA535" s="101"/>
      <c r="AJB535" s="101"/>
      <c r="AJC535" s="96">
        <f t="shared" si="1706"/>
        <v>0</v>
      </c>
      <c r="AJD535" s="96">
        <f t="shared" si="1707"/>
        <v>0</v>
      </c>
      <c r="AJE535" s="96">
        <f t="shared" si="1708"/>
        <v>0</v>
      </c>
      <c r="AJF535" s="96">
        <f t="shared" si="1709"/>
        <v>0</v>
      </c>
      <c r="AJG535" s="96">
        <f t="shared" si="1710"/>
        <v>0</v>
      </c>
      <c r="AJH535" s="96">
        <f t="shared" si="1711"/>
        <v>0</v>
      </c>
      <c r="AJI535" s="96">
        <f t="shared" si="1712"/>
        <v>64842.39</v>
      </c>
      <c r="AJJ535" s="96">
        <f t="shared" si="1713"/>
        <v>67470.210000000006</v>
      </c>
      <c r="AJK535" s="96">
        <f t="shared" si="1714"/>
        <v>67470.210000000006</v>
      </c>
      <c r="AJL535" s="96">
        <f t="shared" si="1715"/>
        <v>18195.259999999998</v>
      </c>
      <c r="AJM535" s="96">
        <f t="shared" si="1716"/>
        <v>19023.419999999998</v>
      </c>
      <c r="AJN535" s="96">
        <f t="shared" si="1717"/>
        <v>19023.419999999998</v>
      </c>
      <c r="AJO535" s="96">
        <f t="shared" si="1718"/>
        <v>0</v>
      </c>
      <c r="AJP535" s="96">
        <f t="shared" si="1014"/>
        <v>0</v>
      </c>
      <c r="AJQ535" s="96">
        <f t="shared" si="1015"/>
        <v>0</v>
      </c>
      <c r="AJR535" s="96">
        <f t="shared" si="1719"/>
        <v>0</v>
      </c>
      <c r="AJS535" s="96">
        <f t="shared" si="1016"/>
        <v>0</v>
      </c>
      <c r="AJT535" s="96">
        <f t="shared" si="1017"/>
        <v>0</v>
      </c>
      <c r="AJU535" s="101"/>
      <c r="AJV535" s="101"/>
      <c r="AJW535" s="101"/>
      <c r="AJX535" s="96">
        <f t="shared" si="1720"/>
        <v>0</v>
      </c>
      <c r="AJY535" s="96">
        <f t="shared" si="1721"/>
        <v>0</v>
      </c>
      <c r="AJZ535" s="96">
        <f t="shared" si="1722"/>
        <v>0</v>
      </c>
      <c r="AKA535" s="96">
        <f t="shared" si="1723"/>
        <v>0</v>
      </c>
      <c r="AKB535" s="96">
        <f t="shared" si="1724"/>
        <v>0</v>
      </c>
      <c r="AKC535" s="96">
        <f t="shared" si="1725"/>
        <v>0</v>
      </c>
      <c r="AKD535" s="96">
        <f t="shared" si="1726"/>
        <v>64842.42</v>
      </c>
      <c r="AKE535" s="96">
        <f t="shared" si="1727"/>
        <v>67470.25</v>
      </c>
      <c r="AKF535" s="96">
        <f t="shared" si="1728"/>
        <v>67470.25</v>
      </c>
      <c r="AKG535" s="96">
        <f t="shared" si="1729"/>
        <v>17331.2</v>
      </c>
      <c r="AKH535" s="96">
        <f t="shared" si="1730"/>
        <v>18141.73</v>
      </c>
      <c r="AKI535" s="96">
        <f t="shared" si="1731"/>
        <v>18141.73</v>
      </c>
      <c r="AKJ535" s="96">
        <f t="shared" si="1732"/>
        <v>0</v>
      </c>
      <c r="AKK535" s="96">
        <f t="shared" si="1018"/>
        <v>0</v>
      </c>
      <c r="AKL535" s="96">
        <f t="shared" si="1019"/>
        <v>0</v>
      </c>
      <c r="AKM535" s="96">
        <f t="shared" si="1733"/>
        <v>0</v>
      </c>
      <c r="AKN535" s="96">
        <f t="shared" si="1020"/>
        <v>0</v>
      </c>
      <c r="AKO535" s="96">
        <f t="shared" si="1021"/>
        <v>0</v>
      </c>
      <c r="AKP535" s="101"/>
      <c r="AKQ535" s="101"/>
      <c r="AKR535" s="101"/>
      <c r="AKS535" s="96">
        <f t="shared" si="1734"/>
        <v>0</v>
      </c>
      <c r="AKT535" s="96">
        <f t="shared" si="1735"/>
        <v>0</v>
      </c>
      <c r="AKU535" s="96">
        <f t="shared" si="1736"/>
        <v>0</v>
      </c>
      <c r="AKV535" s="96">
        <f t="shared" si="1737"/>
        <v>0</v>
      </c>
      <c r="AKW535" s="96">
        <f t="shared" si="1738"/>
        <v>0</v>
      </c>
      <c r="AKX535" s="96">
        <f t="shared" si="1739"/>
        <v>0</v>
      </c>
      <c r="AKY535" s="96">
        <f t="shared" si="1740"/>
        <v>64842.02</v>
      </c>
      <c r="AKZ535" s="96">
        <f t="shared" si="1741"/>
        <v>67470.23</v>
      </c>
      <c r="ALA535" s="96">
        <f t="shared" si="1742"/>
        <v>67470.23</v>
      </c>
      <c r="ALB535" s="96">
        <f t="shared" si="1743"/>
        <v>17568.939999999999</v>
      </c>
      <c r="ALC535" s="96">
        <f t="shared" si="1744"/>
        <v>18374.03</v>
      </c>
      <c r="ALD535" s="96">
        <f t="shared" si="1745"/>
        <v>18374.03</v>
      </c>
      <c r="ALE535" s="96">
        <f t="shared" si="1746"/>
        <v>0</v>
      </c>
      <c r="ALF535" s="96">
        <f t="shared" si="1022"/>
        <v>0</v>
      </c>
      <c r="ALG535" s="96">
        <f t="shared" si="1023"/>
        <v>0</v>
      </c>
      <c r="ALH535" s="96">
        <f t="shared" si="1747"/>
        <v>0</v>
      </c>
      <c r="ALI535" s="96">
        <f t="shared" si="1024"/>
        <v>0</v>
      </c>
      <c r="ALJ535" s="96">
        <f t="shared" si="1025"/>
        <v>0</v>
      </c>
      <c r="ALK535" s="101"/>
      <c r="ALL535" s="101"/>
      <c r="ALM535" s="101"/>
      <c r="ALN535" s="96">
        <f t="shared" si="1748"/>
        <v>0</v>
      </c>
      <c r="ALO535" s="96">
        <f t="shared" si="1749"/>
        <v>0</v>
      </c>
      <c r="ALP535" s="96">
        <f t="shared" si="1750"/>
        <v>0</v>
      </c>
      <c r="ALQ535" s="96">
        <f t="shared" si="1751"/>
        <v>0</v>
      </c>
      <c r="ALR535" s="96">
        <f t="shared" si="1752"/>
        <v>0</v>
      </c>
      <c r="ALS535" s="96">
        <f t="shared" si="1753"/>
        <v>0</v>
      </c>
      <c r="ALT535" s="96">
        <f t="shared" si="1754"/>
        <v>64841.43</v>
      </c>
      <c r="ALU535" s="96">
        <f t="shared" si="1755"/>
        <v>67469.66</v>
      </c>
      <c r="ALV535" s="96">
        <f t="shared" si="1756"/>
        <v>67469.66</v>
      </c>
      <c r="ALW535" s="96">
        <f t="shared" si="1757"/>
        <v>20445.48</v>
      </c>
      <c r="ALX535" s="96">
        <f t="shared" si="1758"/>
        <v>21356.080000000002</v>
      </c>
      <c r="ALY535" s="96">
        <f t="shared" si="1759"/>
        <v>21356.080000000002</v>
      </c>
      <c r="ALZ535" s="96">
        <f t="shared" si="1760"/>
        <v>0</v>
      </c>
      <c r="AMA535" s="96">
        <f t="shared" si="1026"/>
        <v>0</v>
      </c>
      <c r="AMB535" s="96">
        <f t="shared" si="1027"/>
        <v>0</v>
      </c>
      <c r="AMC535" s="96">
        <f t="shared" si="1761"/>
        <v>0</v>
      </c>
      <c r="AMD535" s="96">
        <f t="shared" si="1028"/>
        <v>0</v>
      </c>
      <c r="AME535" s="96">
        <f t="shared" si="1029"/>
        <v>0</v>
      </c>
      <c r="AMF535" s="101"/>
      <c r="AMG535" s="101"/>
      <c r="AMH535" s="101"/>
      <c r="AMI535" s="96">
        <f t="shared" si="1762"/>
        <v>0</v>
      </c>
      <c r="AMJ535" s="96">
        <f t="shared" si="1763"/>
        <v>0</v>
      </c>
      <c r="AMK535" s="96">
        <f t="shared" si="1764"/>
        <v>0</v>
      </c>
      <c r="AML535" s="96">
        <f t="shared" si="1765"/>
        <v>0</v>
      </c>
      <c r="AMM535" s="96">
        <f t="shared" si="1766"/>
        <v>0</v>
      </c>
      <c r="AMN535" s="96">
        <f t="shared" si="1767"/>
        <v>0</v>
      </c>
      <c r="AMO535" s="96">
        <f t="shared" si="1768"/>
        <v>64841.97</v>
      </c>
      <c r="AMP535" s="96">
        <f t="shared" si="1769"/>
        <v>67469.919999999998</v>
      </c>
      <c r="AMQ535" s="96">
        <f t="shared" si="1770"/>
        <v>67469.919999999998</v>
      </c>
      <c r="AMR535" s="96">
        <f t="shared" si="1771"/>
        <v>17350.349999999999</v>
      </c>
      <c r="AMS535" s="96">
        <f t="shared" si="1772"/>
        <v>18112.98</v>
      </c>
      <c r="AMT535" s="96">
        <f t="shared" si="1773"/>
        <v>18112.98</v>
      </c>
      <c r="AMU535" s="96">
        <f t="shared" si="1774"/>
        <v>0</v>
      </c>
      <c r="AMV535" s="96">
        <f t="shared" si="1030"/>
        <v>0</v>
      </c>
      <c r="AMW535" s="96">
        <f t="shared" si="1031"/>
        <v>0</v>
      </c>
      <c r="AMX535" s="96">
        <f t="shared" si="1775"/>
        <v>0</v>
      </c>
      <c r="AMY535" s="96">
        <f t="shared" si="1032"/>
        <v>0</v>
      </c>
      <c r="AMZ535" s="96">
        <f t="shared" si="1033"/>
        <v>0</v>
      </c>
      <c r="ANA535" s="101"/>
      <c r="ANB535" s="101"/>
      <c r="ANC535" s="101"/>
      <c r="AND535" s="96">
        <f t="shared" si="1776"/>
        <v>0</v>
      </c>
      <c r="ANE535" s="96">
        <f t="shared" si="1777"/>
        <v>0</v>
      </c>
      <c r="ANF535" s="96">
        <f t="shared" si="1778"/>
        <v>0</v>
      </c>
      <c r="ANG535" s="96">
        <f t="shared" si="1779"/>
        <v>0</v>
      </c>
      <c r="ANH535" s="96">
        <f t="shared" si="1780"/>
        <v>0</v>
      </c>
      <c r="ANI535" s="96">
        <f t="shared" si="1781"/>
        <v>0</v>
      </c>
      <c r="ANJ535" s="96">
        <f t="shared" si="1782"/>
        <v>0</v>
      </c>
      <c r="ANK535" s="96">
        <f t="shared" si="1783"/>
        <v>0</v>
      </c>
      <c r="ANL535" s="96">
        <f t="shared" si="1784"/>
        <v>0</v>
      </c>
      <c r="ANM535" s="96">
        <f t="shared" si="1785"/>
        <v>0</v>
      </c>
      <c r="ANN535" s="96">
        <f t="shared" si="1786"/>
        <v>0</v>
      </c>
      <c r="ANO535" s="96">
        <f t="shared" si="1787"/>
        <v>0</v>
      </c>
      <c r="ANP535" s="96">
        <f t="shared" si="1788"/>
        <v>0</v>
      </c>
      <c r="ANQ535" s="96">
        <f t="shared" si="1034"/>
        <v>0</v>
      </c>
      <c r="ANR535" s="96">
        <f t="shared" si="1035"/>
        <v>0</v>
      </c>
      <c r="ANS535" s="96">
        <f t="shared" si="1789"/>
        <v>0</v>
      </c>
      <c r="ANT535" s="96">
        <f t="shared" si="1036"/>
        <v>0</v>
      </c>
      <c r="ANU535" s="96">
        <f t="shared" si="1037"/>
        <v>0</v>
      </c>
      <c r="ANV535" s="101"/>
      <c r="ANW535" s="101"/>
      <c r="ANX535" s="101"/>
      <c r="ANY535" s="96">
        <f t="shared" si="1790"/>
        <v>0</v>
      </c>
      <c r="ANZ535" s="96">
        <f t="shared" si="1791"/>
        <v>0</v>
      </c>
      <c r="AOA535" s="96">
        <f t="shared" si="1792"/>
        <v>0</v>
      </c>
      <c r="AOB535" s="96">
        <f t="shared" si="1793"/>
        <v>0</v>
      </c>
      <c r="AOC535" s="96">
        <f t="shared" si="1794"/>
        <v>0</v>
      </c>
      <c r="AOD535" s="96">
        <f t="shared" si="1795"/>
        <v>0</v>
      </c>
      <c r="AOE535" s="96">
        <f t="shared" si="1796"/>
        <v>64842.46</v>
      </c>
      <c r="AOF535" s="96">
        <f t="shared" si="1797"/>
        <v>67470.17</v>
      </c>
      <c r="AOG535" s="96">
        <f t="shared" si="1798"/>
        <v>67470.17</v>
      </c>
      <c r="AOH535" s="96">
        <f t="shared" si="1799"/>
        <v>17520.93</v>
      </c>
      <c r="AOI535" s="96">
        <f t="shared" si="1800"/>
        <v>18294.97</v>
      </c>
      <c r="AOJ535" s="96">
        <f t="shared" si="1801"/>
        <v>18294.97</v>
      </c>
      <c r="AOK535" s="96">
        <f t="shared" si="1802"/>
        <v>0</v>
      </c>
      <c r="AOL535" s="96">
        <f t="shared" si="1038"/>
        <v>0</v>
      </c>
      <c r="AOM535" s="96">
        <f t="shared" si="1039"/>
        <v>0</v>
      </c>
      <c r="AON535" s="96">
        <f t="shared" si="1803"/>
        <v>0</v>
      </c>
      <c r="AOO535" s="96">
        <f t="shared" si="1040"/>
        <v>0</v>
      </c>
      <c r="AOP535" s="96">
        <f t="shared" si="1041"/>
        <v>0</v>
      </c>
      <c r="AOQ535" s="101"/>
      <c r="AOR535" s="101"/>
      <c r="AOS535" s="101"/>
      <c r="AOT535" s="96">
        <f t="shared" si="1804"/>
        <v>0</v>
      </c>
      <c r="AOU535" s="96">
        <f t="shared" si="1805"/>
        <v>0</v>
      </c>
      <c r="AOV535" s="96">
        <f t="shared" si="1806"/>
        <v>0</v>
      </c>
      <c r="AOW535" s="96">
        <f t="shared" si="1807"/>
        <v>0</v>
      </c>
      <c r="AOX535" s="96">
        <f t="shared" si="1808"/>
        <v>0</v>
      </c>
      <c r="AOY535" s="96">
        <f t="shared" si="1809"/>
        <v>0</v>
      </c>
      <c r="AOZ535" s="96">
        <f t="shared" si="1810"/>
        <v>64841.27</v>
      </c>
      <c r="APA535" s="96">
        <f t="shared" si="1811"/>
        <v>67470.17</v>
      </c>
      <c r="APB535" s="96">
        <f t="shared" si="1812"/>
        <v>67470.17</v>
      </c>
      <c r="APC535" s="96">
        <f t="shared" si="1813"/>
        <v>20577.97</v>
      </c>
      <c r="APD535" s="96">
        <f t="shared" si="1814"/>
        <v>21488.84</v>
      </c>
      <c r="APE535" s="96">
        <f t="shared" si="1815"/>
        <v>21488.84</v>
      </c>
      <c r="APF535" s="96">
        <f t="shared" si="1816"/>
        <v>0</v>
      </c>
      <c r="APG535" s="96">
        <f t="shared" si="1042"/>
        <v>0</v>
      </c>
      <c r="APH535" s="96">
        <f t="shared" si="1043"/>
        <v>0</v>
      </c>
      <c r="API535" s="96">
        <f t="shared" si="1817"/>
        <v>0</v>
      </c>
      <c r="APJ535" s="96">
        <f t="shared" si="1044"/>
        <v>0</v>
      </c>
      <c r="APK535" s="96">
        <f t="shared" si="1045"/>
        <v>0</v>
      </c>
      <c r="APL535" s="101"/>
      <c r="APM535" s="101"/>
      <c r="APN535" s="101"/>
      <c r="APO535" s="96">
        <f t="shared" si="1818"/>
        <v>0</v>
      </c>
      <c r="APP535" s="96">
        <f t="shared" si="1819"/>
        <v>0</v>
      </c>
      <c r="APQ535" s="96">
        <f t="shared" si="1820"/>
        <v>0</v>
      </c>
      <c r="APR535" s="96">
        <f t="shared" si="1821"/>
        <v>0</v>
      </c>
      <c r="APS535" s="96">
        <f t="shared" si="1822"/>
        <v>0</v>
      </c>
      <c r="APT535" s="96">
        <f t="shared" si="1823"/>
        <v>0</v>
      </c>
      <c r="APU535" s="96">
        <f t="shared" si="1824"/>
        <v>64841.32</v>
      </c>
      <c r="APV535" s="96">
        <f t="shared" si="1825"/>
        <v>67469.89</v>
      </c>
      <c r="APW535" s="96">
        <f t="shared" si="1826"/>
        <v>67469.89</v>
      </c>
      <c r="APX535" s="96">
        <f t="shared" si="1827"/>
        <v>17459.03</v>
      </c>
      <c r="APY535" s="96">
        <f t="shared" si="1828"/>
        <v>18257.43</v>
      </c>
      <c r="APZ535" s="96">
        <f t="shared" si="1829"/>
        <v>18257.43</v>
      </c>
      <c r="AQA535" s="96">
        <f t="shared" si="1830"/>
        <v>0</v>
      </c>
      <c r="AQB535" s="96">
        <f t="shared" si="1046"/>
        <v>0</v>
      </c>
      <c r="AQC535" s="96">
        <f t="shared" si="1047"/>
        <v>0</v>
      </c>
      <c r="AQD535" s="96">
        <f t="shared" si="1831"/>
        <v>0</v>
      </c>
      <c r="AQE535" s="96">
        <f t="shared" si="1048"/>
        <v>0</v>
      </c>
      <c r="AQF535" s="96">
        <f t="shared" si="1049"/>
        <v>0</v>
      </c>
      <c r="AQG535" s="101"/>
      <c r="AQH535" s="101"/>
      <c r="AQI535" s="101"/>
      <c r="AQJ535" s="96">
        <f t="shared" si="1832"/>
        <v>0</v>
      </c>
      <c r="AQK535" s="96">
        <f t="shared" si="1833"/>
        <v>0</v>
      </c>
      <c r="AQL535" s="96">
        <f t="shared" si="1834"/>
        <v>0</v>
      </c>
      <c r="AQM535" s="96">
        <f t="shared" si="1835"/>
        <v>0</v>
      </c>
      <c r="AQN535" s="96">
        <f t="shared" si="1836"/>
        <v>0</v>
      </c>
      <c r="AQO535" s="96">
        <f t="shared" si="1837"/>
        <v>0</v>
      </c>
      <c r="AQP535" s="96">
        <f t="shared" si="1838"/>
        <v>64842.2</v>
      </c>
      <c r="AQQ535" s="96">
        <f t="shared" si="1839"/>
        <v>67470.03</v>
      </c>
      <c r="AQR535" s="96">
        <f t="shared" si="1840"/>
        <v>67470.03</v>
      </c>
      <c r="AQS535" s="96">
        <f t="shared" si="1841"/>
        <v>15553.3</v>
      </c>
      <c r="AQT535" s="96">
        <f t="shared" si="1842"/>
        <v>16283.51</v>
      </c>
      <c r="AQU535" s="96">
        <f t="shared" si="1843"/>
        <v>16283.51</v>
      </c>
      <c r="AQV535" s="96">
        <f t="shared" si="1844"/>
        <v>0</v>
      </c>
      <c r="AQW535" s="96">
        <f t="shared" si="1050"/>
        <v>0</v>
      </c>
      <c r="AQX535" s="96">
        <f t="shared" si="1051"/>
        <v>0</v>
      </c>
      <c r="AQY535" s="96">
        <f t="shared" si="1845"/>
        <v>0</v>
      </c>
      <c r="AQZ535" s="96">
        <f t="shared" si="1052"/>
        <v>0</v>
      </c>
      <c r="ARA535" s="96">
        <f t="shared" si="1053"/>
        <v>0</v>
      </c>
      <c r="ARB535" s="101"/>
      <c r="ARC535" s="101"/>
      <c r="ARD535" s="101"/>
      <c r="ARE535" s="96">
        <f t="shared" si="1846"/>
        <v>0</v>
      </c>
      <c r="ARF535" s="96">
        <f t="shared" si="1847"/>
        <v>0</v>
      </c>
      <c r="ARG535" s="96">
        <f t="shared" si="1848"/>
        <v>0</v>
      </c>
      <c r="ARH535" s="96">
        <f t="shared" si="1849"/>
        <v>0</v>
      </c>
      <c r="ARI535" s="96">
        <f t="shared" si="1850"/>
        <v>0</v>
      </c>
      <c r="ARJ535" s="96">
        <f t="shared" si="1851"/>
        <v>0</v>
      </c>
      <c r="ARK535" s="96">
        <f t="shared" si="1852"/>
        <v>64842.09</v>
      </c>
      <c r="ARL535" s="96">
        <f t="shared" si="1853"/>
        <v>67470.06</v>
      </c>
      <c r="ARM535" s="96">
        <f t="shared" si="1854"/>
        <v>67470.06</v>
      </c>
      <c r="ARN535" s="96">
        <f t="shared" si="1855"/>
        <v>16720.810000000001</v>
      </c>
      <c r="ARO535" s="96">
        <f t="shared" si="1856"/>
        <v>17423.12</v>
      </c>
      <c r="ARP535" s="96">
        <f t="shared" si="1857"/>
        <v>17423.12</v>
      </c>
      <c r="ARQ535" s="96">
        <f t="shared" si="1858"/>
        <v>0</v>
      </c>
      <c r="ARR535" s="96">
        <f t="shared" si="1054"/>
        <v>0</v>
      </c>
      <c r="ARS535" s="96">
        <f t="shared" si="1055"/>
        <v>0</v>
      </c>
      <c r="ART535" s="96">
        <f t="shared" si="1859"/>
        <v>0</v>
      </c>
      <c r="ARU535" s="96">
        <f t="shared" si="1056"/>
        <v>0</v>
      </c>
      <c r="ARV535" s="96">
        <f t="shared" si="1057"/>
        <v>0</v>
      </c>
      <c r="ARW535" s="101"/>
      <c r="ARX535" s="101"/>
      <c r="ARY535" s="101"/>
      <c r="ARZ535" s="96">
        <f t="shared" si="1860"/>
        <v>0</v>
      </c>
      <c r="ASA535" s="96">
        <f t="shared" si="1861"/>
        <v>0</v>
      </c>
      <c r="ASB535" s="96">
        <f t="shared" si="1862"/>
        <v>0</v>
      </c>
      <c r="ASC535" s="96">
        <f t="shared" si="1863"/>
        <v>0</v>
      </c>
      <c r="ASD535" s="96">
        <f t="shared" si="1864"/>
        <v>0</v>
      </c>
      <c r="ASE535" s="96">
        <f t="shared" si="1865"/>
        <v>0</v>
      </c>
      <c r="ASF535" s="96">
        <f t="shared" si="1866"/>
        <v>64842.27</v>
      </c>
      <c r="ASG535" s="96">
        <f t="shared" si="1867"/>
        <v>67469.960000000006</v>
      </c>
      <c r="ASH535" s="96">
        <f t="shared" si="1868"/>
        <v>67469.960000000006</v>
      </c>
      <c r="ASI535" s="96">
        <f t="shared" si="1869"/>
        <v>17914.900000000001</v>
      </c>
      <c r="ASJ535" s="96">
        <f t="shared" si="1870"/>
        <v>18708.07</v>
      </c>
      <c r="ASK535" s="96">
        <f t="shared" si="1871"/>
        <v>18708.07</v>
      </c>
      <c r="ASL535" s="96">
        <f t="shared" si="1872"/>
        <v>0</v>
      </c>
      <c r="ASM535" s="96">
        <f t="shared" si="1058"/>
        <v>0</v>
      </c>
      <c r="ASN535" s="96">
        <f t="shared" si="1059"/>
        <v>0</v>
      </c>
      <c r="ASO535" s="96">
        <f t="shared" si="1873"/>
        <v>0</v>
      </c>
      <c r="ASP535" s="96">
        <f t="shared" si="1060"/>
        <v>0</v>
      </c>
      <c r="ASQ535" s="96">
        <f t="shared" si="1061"/>
        <v>0</v>
      </c>
      <c r="ASR535" s="101"/>
      <c r="ASS535" s="101"/>
      <c r="AST535" s="101"/>
      <c r="ASU535" s="96">
        <f t="shared" si="1874"/>
        <v>0</v>
      </c>
      <c r="ASV535" s="96">
        <f t="shared" si="1875"/>
        <v>0</v>
      </c>
      <c r="ASW535" s="96">
        <f t="shared" si="1876"/>
        <v>0</v>
      </c>
      <c r="ASX535" s="96">
        <f t="shared" si="1877"/>
        <v>0</v>
      </c>
      <c r="ASY535" s="96">
        <f t="shared" si="1878"/>
        <v>0</v>
      </c>
      <c r="ASZ535" s="96">
        <f t="shared" si="1879"/>
        <v>0</v>
      </c>
      <c r="ATA535" s="96">
        <f t="shared" si="1880"/>
        <v>64842.16</v>
      </c>
      <c r="ATB535" s="96">
        <f t="shared" si="1881"/>
        <v>67469.8</v>
      </c>
      <c r="ATC535" s="96">
        <f t="shared" si="1882"/>
        <v>67469.8</v>
      </c>
      <c r="ATD535" s="96">
        <f t="shared" si="1883"/>
        <v>15778.06</v>
      </c>
      <c r="ATE535" s="96">
        <f t="shared" si="1884"/>
        <v>16466.7</v>
      </c>
      <c r="ATF535" s="96">
        <f t="shared" si="1885"/>
        <v>16466.7</v>
      </c>
      <c r="ATG535" s="96">
        <f t="shared" si="1886"/>
        <v>0</v>
      </c>
      <c r="ATH535" s="96">
        <f t="shared" si="1062"/>
        <v>0</v>
      </c>
      <c r="ATI535" s="96">
        <f t="shared" si="1063"/>
        <v>0</v>
      </c>
      <c r="ATJ535" s="96">
        <f t="shared" si="1887"/>
        <v>0</v>
      </c>
      <c r="ATK535" s="96">
        <f t="shared" si="1064"/>
        <v>0</v>
      </c>
      <c r="ATL535" s="96">
        <f t="shared" si="1065"/>
        <v>0</v>
      </c>
      <c r="ATM535" s="101"/>
      <c r="ATN535" s="101"/>
      <c r="ATO535" s="101"/>
      <c r="ATP535" s="96">
        <f t="shared" si="1888"/>
        <v>0</v>
      </c>
      <c r="ATQ535" s="96">
        <f t="shared" si="1889"/>
        <v>0</v>
      </c>
      <c r="ATR535" s="96">
        <f t="shared" si="1890"/>
        <v>0</v>
      </c>
      <c r="ATS535" s="96">
        <f t="shared" si="1891"/>
        <v>0</v>
      </c>
      <c r="ATT535" s="96">
        <f t="shared" si="1892"/>
        <v>0</v>
      </c>
      <c r="ATU535" s="96">
        <f t="shared" si="1893"/>
        <v>0</v>
      </c>
      <c r="ATV535" s="96">
        <f t="shared" si="1894"/>
        <v>64842.1</v>
      </c>
      <c r="ATW535" s="96">
        <f t="shared" si="1895"/>
        <v>67469.990000000005</v>
      </c>
      <c r="ATX535" s="96">
        <f t="shared" si="1896"/>
        <v>67469.990000000005</v>
      </c>
      <c r="ATY535" s="96">
        <f t="shared" si="1897"/>
        <v>17202.39</v>
      </c>
      <c r="ATZ535" s="96">
        <f t="shared" si="1898"/>
        <v>17940.36</v>
      </c>
      <c r="AUA535" s="96">
        <f t="shared" si="1899"/>
        <v>17940.36</v>
      </c>
      <c r="AUB535" s="96">
        <f t="shared" si="1900"/>
        <v>0</v>
      </c>
      <c r="AUC535" s="96">
        <f t="shared" si="1066"/>
        <v>0</v>
      </c>
      <c r="AUD535" s="96">
        <f t="shared" si="1067"/>
        <v>0</v>
      </c>
      <c r="AUE535" s="96">
        <f t="shared" si="1901"/>
        <v>0</v>
      </c>
      <c r="AUF535" s="96">
        <f t="shared" si="1068"/>
        <v>0</v>
      </c>
      <c r="AUG535" s="96">
        <f t="shared" si="1069"/>
        <v>0</v>
      </c>
      <c r="AUH535" s="101"/>
      <c r="AUI535" s="101"/>
      <c r="AUJ535" s="101"/>
      <c r="AUK535" s="96">
        <f t="shared" si="1902"/>
        <v>0</v>
      </c>
      <c r="AUL535" s="96">
        <f t="shared" si="1903"/>
        <v>0</v>
      </c>
      <c r="AUM535" s="96">
        <f t="shared" si="1904"/>
        <v>0</v>
      </c>
      <c r="AUN535" s="96">
        <f t="shared" si="1905"/>
        <v>0</v>
      </c>
      <c r="AUO535" s="96">
        <f t="shared" si="1906"/>
        <v>0</v>
      </c>
      <c r="AUP535" s="96">
        <f t="shared" si="1907"/>
        <v>0</v>
      </c>
      <c r="AUQ535" s="96">
        <f t="shared" si="1908"/>
        <v>64840.56</v>
      </c>
      <c r="AUR535" s="96">
        <f t="shared" si="1909"/>
        <v>67469.539999999994</v>
      </c>
      <c r="AUS535" s="96">
        <f t="shared" si="1910"/>
        <v>67469.539999999994</v>
      </c>
      <c r="AUT535" s="96">
        <f t="shared" si="1911"/>
        <v>18417.3</v>
      </c>
      <c r="AUU535" s="96">
        <f t="shared" si="1912"/>
        <v>19242.47</v>
      </c>
      <c r="AUV535" s="96">
        <f t="shared" si="1913"/>
        <v>19242.47</v>
      </c>
      <c r="AUW535" s="96">
        <f t="shared" si="1914"/>
        <v>0</v>
      </c>
      <c r="AUX535" s="96">
        <f t="shared" si="1070"/>
        <v>0</v>
      </c>
      <c r="AUY535" s="96">
        <f t="shared" si="1071"/>
        <v>0</v>
      </c>
      <c r="AUZ535" s="96">
        <f t="shared" si="1915"/>
        <v>0</v>
      </c>
      <c r="AVA535" s="96">
        <f t="shared" si="1072"/>
        <v>0</v>
      </c>
      <c r="AVB535" s="96">
        <f t="shared" si="1073"/>
        <v>0</v>
      </c>
      <c r="AVC535" s="144">
        <f t="shared" si="1916"/>
        <v>34</v>
      </c>
      <c r="AVD535" s="144">
        <f t="shared" si="1074"/>
        <v>34</v>
      </c>
      <c r="AVE535" s="144">
        <f t="shared" si="1075"/>
        <v>34</v>
      </c>
      <c r="AVF535" s="96">
        <f t="shared" si="1076"/>
        <v>2204628</v>
      </c>
      <c r="AVG535" s="96">
        <f t="shared" si="1077"/>
        <v>2293980</v>
      </c>
      <c r="AVH535" s="96">
        <f t="shared" si="1078"/>
        <v>2293980</v>
      </c>
      <c r="AVI535" s="96">
        <f t="shared" si="1079"/>
        <v>1362820.3</v>
      </c>
      <c r="AVJ535" s="96">
        <f t="shared" si="1080"/>
        <v>1380058.3</v>
      </c>
      <c r="AVK535" s="96">
        <f t="shared" si="1081"/>
        <v>1380058.3</v>
      </c>
      <c r="AVL535" s="96"/>
      <c r="AVM535" s="96"/>
      <c r="AVN535" s="96"/>
      <c r="AVO535" s="96"/>
      <c r="AVP535" s="96"/>
      <c r="AVQ535" s="96"/>
      <c r="AVR535" s="96">
        <f t="shared" si="1082"/>
        <v>2204634.7999999998</v>
      </c>
      <c r="AVS535" s="96">
        <f t="shared" si="1083"/>
        <v>2293996.3199999998</v>
      </c>
      <c r="AVT535" s="96">
        <f t="shared" si="1084"/>
        <v>2293996.3199999998</v>
      </c>
      <c r="AVU535" s="96">
        <f t="shared" si="1085"/>
        <v>607822.07999999996</v>
      </c>
      <c r="AVV535" s="96">
        <f t="shared" si="1086"/>
        <v>634129.92000000004</v>
      </c>
      <c r="AVW535" s="96">
        <f t="shared" si="1087"/>
        <v>634129.92000000004</v>
      </c>
    </row>
    <row r="536" spans="1:1271" ht="38.25" customHeight="1">
      <c r="A536" s="544" t="s">
        <v>406</v>
      </c>
      <c r="B536" s="544" t="s">
        <v>423</v>
      </c>
      <c r="C536" s="5"/>
      <c r="D536" s="571"/>
      <c r="E536" s="286"/>
      <c r="F536" s="109">
        <f t="shared" si="1088"/>
        <v>46315</v>
      </c>
      <c r="G536" s="109">
        <f t="shared" si="1088"/>
        <v>48193</v>
      </c>
      <c r="H536" s="109">
        <f t="shared" si="1088"/>
        <v>48193</v>
      </c>
      <c r="I536" s="96">
        <f t="shared" si="1089"/>
        <v>40087.629999999997</v>
      </c>
      <c r="J536" s="96">
        <f t="shared" si="1089"/>
        <v>40594.629999999997</v>
      </c>
      <c r="K536" s="96">
        <f t="shared" si="1089"/>
        <v>40594.629999999997</v>
      </c>
      <c r="L536" s="101"/>
      <c r="M536" s="101"/>
      <c r="N536" s="101"/>
      <c r="O536" s="96">
        <f t="shared" si="1090"/>
        <v>0</v>
      </c>
      <c r="P536" s="96">
        <f t="shared" si="1091"/>
        <v>0</v>
      </c>
      <c r="Q536" s="96">
        <f t="shared" si="1092"/>
        <v>0</v>
      </c>
      <c r="R536" s="96">
        <f t="shared" si="1093"/>
        <v>0</v>
      </c>
      <c r="S536" s="96">
        <f t="shared" si="1094"/>
        <v>0</v>
      </c>
      <c r="T536" s="96">
        <f t="shared" si="1095"/>
        <v>0</v>
      </c>
      <c r="U536" s="96">
        <f t="shared" si="1096"/>
        <v>0</v>
      </c>
      <c r="V536" s="96">
        <f t="shared" si="1097"/>
        <v>0</v>
      </c>
      <c r="W536" s="96">
        <f t="shared" si="1098"/>
        <v>0</v>
      </c>
      <c r="X536" s="96">
        <f t="shared" si="1099"/>
        <v>0</v>
      </c>
      <c r="Y536" s="96">
        <f t="shared" si="1100"/>
        <v>0</v>
      </c>
      <c r="Z536" s="96">
        <f t="shared" si="1101"/>
        <v>0</v>
      </c>
      <c r="AA536" s="96">
        <f t="shared" si="1102"/>
        <v>0</v>
      </c>
      <c r="AB536" s="96">
        <f t="shared" si="840"/>
        <v>0</v>
      </c>
      <c r="AC536" s="96">
        <f t="shared" si="840"/>
        <v>0</v>
      </c>
      <c r="AD536" s="96">
        <f t="shared" si="1103"/>
        <v>0</v>
      </c>
      <c r="AE536" s="96">
        <f t="shared" si="841"/>
        <v>0</v>
      </c>
      <c r="AF536" s="96">
        <f t="shared" si="841"/>
        <v>0</v>
      </c>
      <c r="AG536" s="101"/>
      <c r="AH536" s="101"/>
      <c r="AI536" s="101"/>
      <c r="AJ536" s="96">
        <f t="shared" si="1104"/>
        <v>0</v>
      </c>
      <c r="AK536" s="96">
        <f t="shared" si="1105"/>
        <v>0</v>
      </c>
      <c r="AL536" s="96">
        <f t="shared" si="1106"/>
        <v>0</v>
      </c>
      <c r="AM536" s="96">
        <f t="shared" si="1107"/>
        <v>0</v>
      </c>
      <c r="AN536" s="96">
        <f t="shared" si="1108"/>
        <v>0</v>
      </c>
      <c r="AO536" s="96">
        <f t="shared" si="1109"/>
        <v>0</v>
      </c>
      <c r="AP536" s="96">
        <f t="shared" si="1110"/>
        <v>46314.91</v>
      </c>
      <c r="AQ536" s="96">
        <f t="shared" si="1111"/>
        <v>48193.02</v>
      </c>
      <c r="AR536" s="96">
        <f t="shared" si="1112"/>
        <v>48193.02</v>
      </c>
      <c r="AS536" s="96">
        <f t="shared" si="1113"/>
        <v>22022.07</v>
      </c>
      <c r="AT536" s="96">
        <f t="shared" si="1114"/>
        <v>23012.7</v>
      </c>
      <c r="AU536" s="96">
        <f t="shared" si="1115"/>
        <v>23012.7</v>
      </c>
      <c r="AV536" s="96">
        <f t="shared" si="1116"/>
        <v>0</v>
      </c>
      <c r="AW536" s="96">
        <f t="shared" si="842"/>
        <v>0</v>
      </c>
      <c r="AX536" s="96">
        <f t="shared" si="843"/>
        <v>0</v>
      </c>
      <c r="AY536" s="96">
        <f t="shared" si="1117"/>
        <v>0</v>
      </c>
      <c r="AZ536" s="96">
        <f t="shared" si="844"/>
        <v>0</v>
      </c>
      <c r="BA536" s="96">
        <f t="shared" si="845"/>
        <v>0</v>
      </c>
      <c r="BB536" s="101">
        <v>27</v>
      </c>
      <c r="BC536" s="101">
        <v>27</v>
      </c>
      <c r="BD536" s="101">
        <v>27</v>
      </c>
      <c r="BE536" s="96">
        <f t="shared" si="1118"/>
        <v>1250505</v>
      </c>
      <c r="BF536" s="96">
        <f t="shared" si="1119"/>
        <v>1301211</v>
      </c>
      <c r="BG536" s="96">
        <f t="shared" si="1120"/>
        <v>1301211</v>
      </c>
      <c r="BH536" s="96">
        <f t="shared" si="1121"/>
        <v>1082366.01</v>
      </c>
      <c r="BI536" s="96">
        <f t="shared" si="1122"/>
        <v>1096055.01</v>
      </c>
      <c r="BJ536" s="96">
        <f t="shared" si="1123"/>
        <v>1096055.01</v>
      </c>
      <c r="BK536" s="96">
        <f t="shared" si="1124"/>
        <v>46314.9</v>
      </c>
      <c r="BL536" s="96">
        <f t="shared" si="1125"/>
        <v>48192.82</v>
      </c>
      <c r="BM536" s="96">
        <f t="shared" si="1126"/>
        <v>48192.82</v>
      </c>
      <c r="BN536" s="96">
        <f t="shared" si="1127"/>
        <v>19188.55</v>
      </c>
      <c r="BO536" s="96">
        <f t="shared" si="1128"/>
        <v>20134.759999999998</v>
      </c>
      <c r="BP536" s="96">
        <f t="shared" si="1129"/>
        <v>20134.759999999998</v>
      </c>
      <c r="BQ536" s="96">
        <f t="shared" si="1130"/>
        <v>1250502.3</v>
      </c>
      <c r="BR536" s="96">
        <f t="shared" si="846"/>
        <v>1301206.1399999999</v>
      </c>
      <c r="BS536" s="96">
        <f t="shared" si="847"/>
        <v>1301206.1399999999</v>
      </c>
      <c r="BT536" s="96">
        <f t="shared" si="1131"/>
        <v>518090.85</v>
      </c>
      <c r="BU536" s="96">
        <f t="shared" si="848"/>
        <v>543638.52</v>
      </c>
      <c r="BV536" s="96">
        <f t="shared" si="849"/>
        <v>543638.52</v>
      </c>
      <c r="BW536" s="101"/>
      <c r="BX536" s="101"/>
      <c r="BY536" s="101"/>
      <c r="BZ536" s="96">
        <f t="shared" si="1132"/>
        <v>0</v>
      </c>
      <c r="CA536" s="96">
        <f t="shared" si="1133"/>
        <v>0</v>
      </c>
      <c r="CB536" s="96">
        <f t="shared" si="1134"/>
        <v>0</v>
      </c>
      <c r="CC536" s="96">
        <f t="shared" si="1135"/>
        <v>0</v>
      </c>
      <c r="CD536" s="96">
        <f t="shared" si="1136"/>
        <v>0</v>
      </c>
      <c r="CE536" s="96">
        <f t="shared" si="1137"/>
        <v>0</v>
      </c>
      <c r="CF536" s="96">
        <f t="shared" si="1138"/>
        <v>0</v>
      </c>
      <c r="CG536" s="96">
        <f t="shared" si="1139"/>
        <v>0</v>
      </c>
      <c r="CH536" s="96">
        <f t="shared" si="1140"/>
        <v>0</v>
      </c>
      <c r="CI536" s="96">
        <f t="shared" si="1141"/>
        <v>0</v>
      </c>
      <c r="CJ536" s="96">
        <f t="shared" si="1142"/>
        <v>0</v>
      </c>
      <c r="CK536" s="96">
        <f t="shared" si="1143"/>
        <v>0</v>
      </c>
      <c r="CL536" s="96">
        <f t="shared" si="1144"/>
        <v>0</v>
      </c>
      <c r="CM536" s="96">
        <f t="shared" si="850"/>
        <v>0</v>
      </c>
      <c r="CN536" s="96">
        <f t="shared" si="851"/>
        <v>0</v>
      </c>
      <c r="CO536" s="96">
        <f t="shared" si="1145"/>
        <v>0</v>
      </c>
      <c r="CP536" s="96">
        <f t="shared" si="852"/>
        <v>0</v>
      </c>
      <c r="CQ536" s="96">
        <f t="shared" si="853"/>
        <v>0</v>
      </c>
      <c r="CR536" s="101"/>
      <c r="CS536" s="101"/>
      <c r="CT536" s="101"/>
      <c r="CU536" s="96">
        <f t="shared" si="1146"/>
        <v>0</v>
      </c>
      <c r="CV536" s="96">
        <f t="shared" si="1147"/>
        <v>0</v>
      </c>
      <c r="CW536" s="96">
        <f t="shared" si="1148"/>
        <v>0</v>
      </c>
      <c r="CX536" s="96">
        <f t="shared" si="1149"/>
        <v>0</v>
      </c>
      <c r="CY536" s="96">
        <f t="shared" si="1150"/>
        <v>0</v>
      </c>
      <c r="CZ536" s="96">
        <f t="shared" si="1151"/>
        <v>0</v>
      </c>
      <c r="DA536" s="96">
        <f t="shared" si="1152"/>
        <v>46315.27</v>
      </c>
      <c r="DB536" s="96">
        <f t="shared" si="1153"/>
        <v>48193.13</v>
      </c>
      <c r="DC536" s="96">
        <f t="shared" si="1154"/>
        <v>48193.13</v>
      </c>
      <c r="DD536" s="96">
        <f t="shared" si="1155"/>
        <v>21714.04</v>
      </c>
      <c r="DE536" s="96">
        <f t="shared" si="1156"/>
        <v>22838.71</v>
      </c>
      <c r="DF536" s="96">
        <f t="shared" si="1157"/>
        <v>22838.71</v>
      </c>
      <c r="DG536" s="96">
        <f t="shared" si="1158"/>
        <v>0</v>
      </c>
      <c r="DH536" s="96">
        <f t="shared" si="854"/>
        <v>0</v>
      </c>
      <c r="DI536" s="96">
        <f t="shared" si="855"/>
        <v>0</v>
      </c>
      <c r="DJ536" s="96">
        <f t="shared" si="1159"/>
        <v>0</v>
      </c>
      <c r="DK536" s="96">
        <f t="shared" si="856"/>
        <v>0</v>
      </c>
      <c r="DL536" s="96">
        <f t="shared" si="857"/>
        <v>0</v>
      </c>
      <c r="DM536" s="101"/>
      <c r="DN536" s="101"/>
      <c r="DO536" s="101"/>
      <c r="DP536" s="96">
        <f t="shared" si="1160"/>
        <v>0</v>
      </c>
      <c r="DQ536" s="96">
        <f t="shared" si="1161"/>
        <v>0</v>
      </c>
      <c r="DR536" s="96">
        <f t="shared" si="1162"/>
        <v>0</v>
      </c>
      <c r="DS536" s="96">
        <f t="shared" si="1163"/>
        <v>0</v>
      </c>
      <c r="DT536" s="96">
        <f t="shared" si="1164"/>
        <v>0</v>
      </c>
      <c r="DU536" s="96">
        <f t="shared" si="1165"/>
        <v>0</v>
      </c>
      <c r="DV536" s="96">
        <f t="shared" si="1166"/>
        <v>46315.03</v>
      </c>
      <c r="DW536" s="96">
        <f t="shared" si="1167"/>
        <v>48192.81</v>
      </c>
      <c r="DX536" s="96">
        <f t="shared" si="1168"/>
        <v>48192.81</v>
      </c>
      <c r="DY536" s="96">
        <f t="shared" si="1169"/>
        <v>22453.599999999999</v>
      </c>
      <c r="DZ536" s="96">
        <f t="shared" si="1170"/>
        <v>23554.45</v>
      </c>
      <c r="EA536" s="96">
        <f t="shared" si="1171"/>
        <v>23554.45</v>
      </c>
      <c r="EB536" s="96">
        <f t="shared" si="1172"/>
        <v>0</v>
      </c>
      <c r="EC536" s="96">
        <f t="shared" si="858"/>
        <v>0</v>
      </c>
      <c r="ED536" s="96">
        <f t="shared" si="859"/>
        <v>0</v>
      </c>
      <c r="EE536" s="96">
        <f t="shared" si="1173"/>
        <v>0</v>
      </c>
      <c r="EF536" s="96">
        <f t="shared" si="860"/>
        <v>0</v>
      </c>
      <c r="EG536" s="96">
        <f t="shared" si="861"/>
        <v>0</v>
      </c>
      <c r="EH536" s="101"/>
      <c r="EI536" s="101"/>
      <c r="EJ536" s="101"/>
      <c r="EK536" s="96">
        <f t="shared" si="1174"/>
        <v>0</v>
      </c>
      <c r="EL536" s="96">
        <f t="shared" si="1175"/>
        <v>0</v>
      </c>
      <c r="EM536" s="96">
        <f t="shared" si="1176"/>
        <v>0</v>
      </c>
      <c r="EN536" s="96">
        <f t="shared" si="1177"/>
        <v>0</v>
      </c>
      <c r="EO536" s="96">
        <f t="shared" si="1178"/>
        <v>0</v>
      </c>
      <c r="EP536" s="96">
        <f t="shared" si="1179"/>
        <v>0</v>
      </c>
      <c r="EQ536" s="96">
        <f t="shared" si="1180"/>
        <v>46315.21</v>
      </c>
      <c r="ER536" s="96">
        <f t="shared" si="1181"/>
        <v>48192.959999999999</v>
      </c>
      <c r="ES536" s="96">
        <f t="shared" si="1182"/>
        <v>48192.959999999999</v>
      </c>
      <c r="ET536" s="96">
        <f t="shared" si="1183"/>
        <v>21791.22</v>
      </c>
      <c r="EU536" s="96">
        <f t="shared" si="1184"/>
        <v>22709.37</v>
      </c>
      <c r="EV536" s="96">
        <f t="shared" si="1185"/>
        <v>22709.37</v>
      </c>
      <c r="EW536" s="96">
        <f t="shared" si="1186"/>
        <v>0</v>
      </c>
      <c r="EX536" s="96">
        <f t="shared" si="862"/>
        <v>0</v>
      </c>
      <c r="EY536" s="96">
        <f t="shared" si="863"/>
        <v>0</v>
      </c>
      <c r="EZ536" s="96">
        <f t="shared" si="1187"/>
        <v>0</v>
      </c>
      <c r="FA536" s="96">
        <f t="shared" si="864"/>
        <v>0</v>
      </c>
      <c r="FB536" s="96">
        <f t="shared" si="865"/>
        <v>0</v>
      </c>
      <c r="FC536" s="101"/>
      <c r="FD536" s="101"/>
      <c r="FE536" s="101"/>
      <c r="FF536" s="96">
        <f t="shared" si="1188"/>
        <v>0</v>
      </c>
      <c r="FG536" s="96">
        <f t="shared" si="1189"/>
        <v>0</v>
      </c>
      <c r="FH536" s="96">
        <f t="shared" si="1190"/>
        <v>0</v>
      </c>
      <c r="FI536" s="96">
        <f t="shared" si="1191"/>
        <v>0</v>
      </c>
      <c r="FJ536" s="96">
        <f t="shared" si="1192"/>
        <v>0</v>
      </c>
      <c r="FK536" s="96">
        <f t="shared" si="1193"/>
        <v>0</v>
      </c>
      <c r="FL536" s="96">
        <f t="shared" si="1194"/>
        <v>46315.07</v>
      </c>
      <c r="FM536" s="96">
        <f t="shared" si="1195"/>
        <v>48192.81</v>
      </c>
      <c r="FN536" s="96">
        <f t="shared" si="1196"/>
        <v>48192.81</v>
      </c>
      <c r="FO536" s="96">
        <f t="shared" si="1197"/>
        <v>17509.490000000002</v>
      </c>
      <c r="FP536" s="96">
        <f t="shared" si="1198"/>
        <v>18331.52</v>
      </c>
      <c r="FQ536" s="96">
        <f t="shared" si="1199"/>
        <v>18331.52</v>
      </c>
      <c r="FR536" s="96">
        <f t="shared" si="1200"/>
        <v>0</v>
      </c>
      <c r="FS536" s="96">
        <f t="shared" si="866"/>
        <v>0</v>
      </c>
      <c r="FT536" s="96">
        <f t="shared" si="867"/>
        <v>0</v>
      </c>
      <c r="FU536" s="96">
        <f t="shared" si="1201"/>
        <v>0</v>
      </c>
      <c r="FV536" s="96">
        <f t="shared" si="868"/>
        <v>0</v>
      </c>
      <c r="FW536" s="96">
        <f t="shared" si="869"/>
        <v>0</v>
      </c>
      <c r="FX536" s="101"/>
      <c r="FY536" s="101"/>
      <c r="FZ536" s="101"/>
      <c r="GA536" s="96">
        <f t="shared" si="1202"/>
        <v>0</v>
      </c>
      <c r="GB536" s="96">
        <f t="shared" si="1203"/>
        <v>0</v>
      </c>
      <c r="GC536" s="96">
        <f t="shared" si="1204"/>
        <v>0</v>
      </c>
      <c r="GD536" s="96">
        <f t="shared" si="1205"/>
        <v>0</v>
      </c>
      <c r="GE536" s="96">
        <f t="shared" si="1206"/>
        <v>0</v>
      </c>
      <c r="GF536" s="96">
        <f t="shared" si="1207"/>
        <v>0</v>
      </c>
      <c r="GG536" s="96">
        <f t="shared" si="1208"/>
        <v>46314.84</v>
      </c>
      <c r="GH536" s="96">
        <f t="shared" si="1209"/>
        <v>48193.27</v>
      </c>
      <c r="GI536" s="96">
        <f t="shared" si="1210"/>
        <v>48193.27</v>
      </c>
      <c r="GJ536" s="96">
        <f t="shared" si="1211"/>
        <v>16724.48</v>
      </c>
      <c r="GK536" s="96">
        <f t="shared" si="1212"/>
        <v>17449.919999999998</v>
      </c>
      <c r="GL536" s="96">
        <f t="shared" si="1213"/>
        <v>17449.919999999998</v>
      </c>
      <c r="GM536" s="96">
        <f t="shared" si="1214"/>
        <v>0</v>
      </c>
      <c r="GN536" s="96">
        <f t="shared" si="870"/>
        <v>0</v>
      </c>
      <c r="GO536" s="96">
        <f t="shared" si="871"/>
        <v>0</v>
      </c>
      <c r="GP536" s="96">
        <f t="shared" si="1215"/>
        <v>0</v>
      </c>
      <c r="GQ536" s="96">
        <f t="shared" si="872"/>
        <v>0</v>
      </c>
      <c r="GR536" s="96">
        <f t="shared" si="873"/>
        <v>0</v>
      </c>
      <c r="GS536" s="101"/>
      <c r="GT536" s="101"/>
      <c r="GU536" s="101"/>
      <c r="GV536" s="96">
        <f t="shared" si="1216"/>
        <v>0</v>
      </c>
      <c r="GW536" s="96">
        <f t="shared" si="1217"/>
        <v>0</v>
      </c>
      <c r="GX536" s="96">
        <f t="shared" si="1218"/>
        <v>0</v>
      </c>
      <c r="GY536" s="96">
        <f t="shared" si="1219"/>
        <v>0</v>
      </c>
      <c r="GZ536" s="96">
        <f t="shared" si="1220"/>
        <v>0</v>
      </c>
      <c r="HA536" s="96">
        <f t="shared" si="1221"/>
        <v>0</v>
      </c>
      <c r="HB536" s="96">
        <f t="shared" si="1222"/>
        <v>46315.32</v>
      </c>
      <c r="HC536" s="96">
        <f t="shared" si="1223"/>
        <v>48192.79</v>
      </c>
      <c r="HD536" s="96">
        <f t="shared" si="1224"/>
        <v>48192.79</v>
      </c>
      <c r="HE536" s="96">
        <f t="shared" si="1225"/>
        <v>33766.699999999997</v>
      </c>
      <c r="HF536" s="96">
        <f t="shared" si="1226"/>
        <v>35472.76</v>
      </c>
      <c r="HG536" s="96">
        <f t="shared" si="1227"/>
        <v>35472.76</v>
      </c>
      <c r="HH536" s="96">
        <f t="shared" si="1228"/>
        <v>0</v>
      </c>
      <c r="HI536" s="96">
        <f t="shared" si="874"/>
        <v>0</v>
      </c>
      <c r="HJ536" s="96">
        <f t="shared" si="875"/>
        <v>0</v>
      </c>
      <c r="HK536" s="96">
        <f t="shared" si="1229"/>
        <v>0</v>
      </c>
      <c r="HL536" s="96">
        <f t="shared" si="876"/>
        <v>0</v>
      </c>
      <c r="HM536" s="96">
        <f t="shared" si="877"/>
        <v>0</v>
      </c>
      <c r="HN536" s="101"/>
      <c r="HO536" s="101"/>
      <c r="HP536" s="101"/>
      <c r="HQ536" s="96">
        <f t="shared" si="1230"/>
        <v>0</v>
      </c>
      <c r="HR536" s="96">
        <f t="shared" si="1231"/>
        <v>0</v>
      </c>
      <c r="HS536" s="96">
        <f t="shared" si="1232"/>
        <v>0</v>
      </c>
      <c r="HT536" s="96">
        <f t="shared" si="1233"/>
        <v>0</v>
      </c>
      <c r="HU536" s="96">
        <f t="shared" si="1234"/>
        <v>0</v>
      </c>
      <c r="HV536" s="96">
        <f t="shared" si="1235"/>
        <v>0</v>
      </c>
      <c r="HW536" s="96">
        <f t="shared" si="1236"/>
        <v>46315.45</v>
      </c>
      <c r="HX536" s="96">
        <f t="shared" si="1237"/>
        <v>48192.92</v>
      </c>
      <c r="HY536" s="96">
        <f t="shared" si="1238"/>
        <v>48192.92</v>
      </c>
      <c r="HZ536" s="96">
        <f t="shared" si="1239"/>
        <v>25388.2</v>
      </c>
      <c r="IA536" s="96">
        <f t="shared" si="1240"/>
        <v>26519.58</v>
      </c>
      <c r="IB536" s="96">
        <f t="shared" si="1241"/>
        <v>26519.58</v>
      </c>
      <c r="IC536" s="96">
        <f t="shared" si="1242"/>
        <v>0</v>
      </c>
      <c r="ID536" s="96">
        <f t="shared" si="878"/>
        <v>0</v>
      </c>
      <c r="IE536" s="96">
        <f t="shared" si="879"/>
        <v>0</v>
      </c>
      <c r="IF536" s="96">
        <f t="shared" si="1243"/>
        <v>0</v>
      </c>
      <c r="IG536" s="96">
        <f t="shared" si="880"/>
        <v>0</v>
      </c>
      <c r="IH536" s="96">
        <f t="shared" si="881"/>
        <v>0</v>
      </c>
      <c r="II536" s="101"/>
      <c r="IJ536" s="101"/>
      <c r="IK536" s="101"/>
      <c r="IL536" s="96">
        <f t="shared" si="1244"/>
        <v>0</v>
      </c>
      <c r="IM536" s="96">
        <f t="shared" si="1245"/>
        <v>0</v>
      </c>
      <c r="IN536" s="96">
        <f t="shared" si="1246"/>
        <v>0</v>
      </c>
      <c r="IO536" s="96">
        <f t="shared" si="1247"/>
        <v>0</v>
      </c>
      <c r="IP536" s="96">
        <f t="shared" si="1248"/>
        <v>0</v>
      </c>
      <c r="IQ536" s="96">
        <f t="shared" si="1249"/>
        <v>0</v>
      </c>
      <c r="IR536" s="96">
        <f t="shared" si="1250"/>
        <v>46315.199999999997</v>
      </c>
      <c r="IS536" s="96">
        <f t="shared" si="1251"/>
        <v>48192.98</v>
      </c>
      <c r="IT536" s="96">
        <f t="shared" si="1252"/>
        <v>48192.98</v>
      </c>
      <c r="IU536" s="96">
        <f t="shared" si="1253"/>
        <v>18472.3</v>
      </c>
      <c r="IV536" s="96">
        <f t="shared" si="1254"/>
        <v>19288.7</v>
      </c>
      <c r="IW536" s="96">
        <f t="shared" si="1255"/>
        <v>19288.7</v>
      </c>
      <c r="IX536" s="96">
        <f t="shared" si="1256"/>
        <v>0</v>
      </c>
      <c r="IY536" s="96">
        <f t="shared" si="882"/>
        <v>0</v>
      </c>
      <c r="IZ536" s="96">
        <f t="shared" si="883"/>
        <v>0</v>
      </c>
      <c r="JA536" s="96">
        <f t="shared" si="1257"/>
        <v>0</v>
      </c>
      <c r="JB536" s="96">
        <f t="shared" si="884"/>
        <v>0</v>
      </c>
      <c r="JC536" s="96">
        <f t="shared" si="885"/>
        <v>0</v>
      </c>
      <c r="JD536" s="101"/>
      <c r="JE536" s="101"/>
      <c r="JF536" s="101"/>
      <c r="JG536" s="96">
        <f t="shared" si="1258"/>
        <v>0</v>
      </c>
      <c r="JH536" s="96">
        <f t="shared" si="1259"/>
        <v>0</v>
      </c>
      <c r="JI536" s="96">
        <f t="shared" si="1260"/>
        <v>0</v>
      </c>
      <c r="JJ536" s="96">
        <f t="shared" si="1261"/>
        <v>0</v>
      </c>
      <c r="JK536" s="96">
        <f t="shared" si="1262"/>
        <v>0</v>
      </c>
      <c r="JL536" s="96">
        <f t="shared" si="1263"/>
        <v>0</v>
      </c>
      <c r="JM536" s="96">
        <f t="shared" si="1264"/>
        <v>46315.25</v>
      </c>
      <c r="JN536" s="96">
        <f t="shared" si="1265"/>
        <v>48193.09</v>
      </c>
      <c r="JO536" s="96">
        <f t="shared" si="1266"/>
        <v>48193.09</v>
      </c>
      <c r="JP536" s="96">
        <f t="shared" si="1267"/>
        <v>27915.18</v>
      </c>
      <c r="JQ536" s="96">
        <f t="shared" si="1268"/>
        <v>29255.25</v>
      </c>
      <c r="JR536" s="96">
        <f t="shared" si="1269"/>
        <v>29255.25</v>
      </c>
      <c r="JS536" s="96">
        <f t="shared" si="1270"/>
        <v>0</v>
      </c>
      <c r="JT536" s="96">
        <f t="shared" si="886"/>
        <v>0</v>
      </c>
      <c r="JU536" s="96">
        <f t="shared" si="887"/>
        <v>0</v>
      </c>
      <c r="JV536" s="96">
        <f t="shared" si="1271"/>
        <v>0</v>
      </c>
      <c r="JW536" s="96">
        <f t="shared" si="888"/>
        <v>0</v>
      </c>
      <c r="JX536" s="96">
        <f t="shared" si="889"/>
        <v>0</v>
      </c>
      <c r="JY536" s="101"/>
      <c r="JZ536" s="101"/>
      <c r="KA536" s="101"/>
      <c r="KB536" s="96">
        <f t="shared" si="1272"/>
        <v>0</v>
      </c>
      <c r="KC536" s="96">
        <f t="shared" si="1273"/>
        <v>0</v>
      </c>
      <c r="KD536" s="96">
        <f t="shared" si="1274"/>
        <v>0</v>
      </c>
      <c r="KE536" s="96">
        <f t="shared" si="1275"/>
        <v>0</v>
      </c>
      <c r="KF536" s="96">
        <f t="shared" si="1276"/>
        <v>0</v>
      </c>
      <c r="KG536" s="96">
        <f t="shared" si="1277"/>
        <v>0</v>
      </c>
      <c r="KH536" s="96">
        <f t="shared" si="1278"/>
        <v>46314.81</v>
      </c>
      <c r="KI536" s="96">
        <f t="shared" si="1279"/>
        <v>48192.800000000003</v>
      </c>
      <c r="KJ536" s="96">
        <f t="shared" si="1280"/>
        <v>48192.800000000003</v>
      </c>
      <c r="KK536" s="96">
        <f t="shared" si="1281"/>
        <v>16497.439999999999</v>
      </c>
      <c r="KL536" s="96">
        <f t="shared" si="1282"/>
        <v>17263.3</v>
      </c>
      <c r="KM536" s="96">
        <f t="shared" si="1283"/>
        <v>17263.3</v>
      </c>
      <c r="KN536" s="96">
        <f t="shared" si="1284"/>
        <v>0</v>
      </c>
      <c r="KO536" s="96">
        <f t="shared" si="890"/>
        <v>0</v>
      </c>
      <c r="KP536" s="96">
        <f t="shared" si="891"/>
        <v>0</v>
      </c>
      <c r="KQ536" s="96">
        <f t="shared" si="1285"/>
        <v>0</v>
      </c>
      <c r="KR536" s="96">
        <f t="shared" si="892"/>
        <v>0</v>
      </c>
      <c r="KS536" s="96">
        <f t="shared" si="893"/>
        <v>0</v>
      </c>
      <c r="KT536" s="101"/>
      <c r="KU536" s="101"/>
      <c r="KV536" s="101"/>
      <c r="KW536" s="96">
        <f t="shared" si="1286"/>
        <v>0</v>
      </c>
      <c r="KX536" s="96">
        <f t="shared" si="1287"/>
        <v>0</v>
      </c>
      <c r="KY536" s="96">
        <f t="shared" si="1288"/>
        <v>0</v>
      </c>
      <c r="KZ536" s="96">
        <f t="shared" si="1289"/>
        <v>0</v>
      </c>
      <c r="LA536" s="96">
        <f t="shared" si="1290"/>
        <v>0</v>
      </c>
      <c r="LB536" s="96">
        <f t="shared" si="1291"/>
        <v>0</v>
      </c>
      <c r="LC536" s="96">
        <f t="shared" si="1292"/>
        <v>46315.01</v>
      </c>
      <c r="LD536" s="96">
        <f t="shared" si="1293"/>
        <v>48192.99</v>
      </c>
      <c r="LE536" s="96">
        <f t="shared" si="1294"/>
        <v>48192.99</v>
      </c>
      <c r="LF536" s="96">
        <f t="shared" si="1295"/>
        <v>15297.67</v>
      </c>
      <c r="LG536" s="96">
        <f t="shared" si="1296"/>
        <v>16022.12</v>
      </c>
      <c r="LH536" s="96">
        <f t="shared" si="1297"/>
        <v>16022.12</v>
      </c>
      <c r="LI536" s="96">
        <f t="shared" si="1298"/>
        <v>0</v>
      </c>
      <c r="LJ536" s="96">
        <f t="shared" si="894"/>
        <v>0</v>
      </c>
      <c r="LK536" s="96">
        <f t="shared" si="895"/>
        <v>0</v>
      </c>
      <c r="LL536" s="96">
        <f t="shared" si="1299"/>
        <v>0</v>
      </c>
      <c r="LM536" s="96">
        <f t="shared" si="896"/>
        <v>0</v>
      </c>
      <c r="LN536" s="96">
        <f t="shared" si="897"/>
        <v>0</v>
      </c>
      <c r="LO536" s="101">
        <v>31</v>
      </c>
      <c r="LP536" s="101">
        <v>31</v>
      </c>
      <c r="LQ536" s="101">
        <v>31</v>
      </c>
      <c r="LR536" s="96">
        <f t="shared" si="1300"/>
        <v>1435765</v>
      </c>
      <c r="LS536" s="96">
        <f t="shared" si="1301"/>
        <v>1493983</v>
      </c>
      <c r="LT536" s="96">
        <f t="shared" si="1302"/>
        <v>1493983</v>
      </c>
      <c r="LU536" s="96">
        <f t="shared" si="1303"/>
        <v>1242716.53</v>
      </c>
      <c r="LV536" s="96">
        <f t="shared" si="1304"/>
        <v>1258433.53</v>
      </c>
      <c r="LW536" s="96">
        <f t="shared" si="1305"/>
        <v>1258433.53</v>
      </c>
      <c r="LX536" s="96">
        <f t="shared" si="1306"/>
        <v>46316.04</v>
      </c>
      <c r="LY536" s="96">
        <f t="shared" si="1307"/>
        <v>48193.01</v>
      </c>
      <c r="LZ536" s="96">
        <f t="shared" si="1308"/>
        <v>48193.01</v>
      </c>
      <c r="MA536" s="96">
        <f t="shared" si="1309"/>
        <v>24157.48</v>
      </c>
      <c r="MB536" s="96">
        <f t="shared" si="1310"/>
        <v>25282.54</v>
      </c>
      <c r="MC536" s="96">
        <f t="shared" si="1311"/>
        <v>25282.54</v>
      </c>
      <c r="MD536" s="96">
        <f t="shared" si="1312"/>
        <v>1435797.24</v>
      </c>
      <c r="ME536" s="96">
        <f t="shared" si="898"/>
        <v>1493983.31</v>
      </c>
      <c r="MF536" s="96">
        <f t="shared" si="899"/>
        <v>1493983.31</v>
      </c>
      <c r="MG536" s="96">
        <f t="shared" si="1313"/>
        <v>748881.88</v>
      </c>
      <c r="MH536" s="96">
        <f t="shared" si="900"/>
        <v>783758.74</v>
      </c>
      <c r="MI536" s="96">
        <f t="shared" si="901"/>
        <v>783758.74</v>
      </c>
      <c r="MJ536" s="101"/>
      <c r="MK536" s="101"/>
      <c r="ML536" s="101"/>
      <c r="MM536" s="96">
        <f t="shared" si="1314"/>
        <v>0</v>
      </c>
      <c r="MN536" s="96">
        <f t="shared" si="1315"/>
        <v>0</v>
      </c>
      <c r="MO536" s="96">
        <f t="shared" si="1316"/>
        <v>0</v>
      </c>
      <c r="MP536" s="96">
        <f t="shared" si="1317"/>
        <v>0</v>
      </c>
      <c r="MQ536" s="96">
        <f t="shared" si="1318"/>
        <v>0</v>
      </c>
      <c r="MR536" s="96">
        <f t="shared" si="1319"/>
        <v>0</v>
      </c>
      <c r="MS536" s="96">
        <f t="shared" si="1320"/>
        <v>46315.15</v>
      </c>
      <c r="MT536" s="96">
        <f t="shared" si="1321"/>
        <v>48192.639999999999</v>
      </c>
      <c r="MU536" s="96">
        <f t="shared" si="1322"/>
        <v>48192.639999999999</v>
      </c>
      <c r="MV536" s="96">
        <f t="shared" si="1323"/>
        <v>25107.09</v>
      </c>
      <c r="MW536" s="96">
        <f t="shared" si="1324"/>
        <v>26288.49</v>
      </c>
      <c r="MX536" s="96">
        <f t="shared" si="1325"/>
        <v>26288.49</v>
      </c>
      <c r="MY536" s="96">
        <f t="shared" si="1326"/>
        <v>0</v>
      </c>
      <c r="MZ536" s="96">
        <f t="shared" si="902"/>
        <v>0</v>
      </c>
      <c r="NA536" s="96">
        <f t="shared" si="903"/>
        <v>0</v>
      </c>
      <c r="NB536" s="96">
        <f t="shared" si="1327"/>
        <v>0</v>
      </c>
      <c r="NC536" s="96">
        <f t="shared" si="904"/>
        <v>0</v>
      </c>
      <c r="ND536" s="96">
        <f t="shared" si="905"/>
        <v>0</v>
      </c>
      <c r="NE536" s="101"/>
      <c r="NF536" s="101"/>
      <c r="NG536" s="101"/>
      <c r="NH536" s="96">
        <f t="shared" si="1328"/>
        <v>0</v>
      </c>
      <c r="NI536" s="96">
        <f t="shared" si="1329"/>
        <v>0</v>
      </c>
      <c r="NJ536" s="96">
        <f t="shared" si="1330"/>
        <v>0</v>
      </c>
      <c r="NK536" s="96">
        <f t="shared" si="1331"/>
        <v>0</v>
      </c>
      <c r="NL536" s="96">
        <f t="shared" si="1332"/>
        <v>0</v>
      </c>
      <c r="NM536" s="96">
        <f t="shared" si="1333"/>
        <v>0</v>
      </c>
      <c r="NN536" s="96">
        <f t="shared" si="1334"/>
        <v>46315.18</v>
      </c>
      <c r="NO536" s="96">
        <f t="shared" si="1335"/>
        <v>48193.06</v>
      </c>
      <c r="NP536" s="96">
        <f t="shared" si="1336"/>
        <v>48193.06</v>
      </c>
      <c r="NQ536" s="96">
        <f t="shared" si="1337"/>
        <v>18707.38</v>
      </c>
      <c r="NR536" s="96">
        <f t="shared" si="1338"/>
        <v>19551.2</v>
      </c>
      <c r="NS536" s="96">
        <f t="shared" si="1339"/>
        <v>19551.2</v>
      </c>
      <c r="NT536" s="96">
        <f t="shared" si="1340"/>
        <v>0</v>
      </c>
      <c r="NU536" s="96">
        <f t="shared" si="906"/>
        <v>0</v>
      </c>
      <c r="NV536" s="96">
        <f t="shared" si="907"/>
        <v>0</v>
      </c>
      <c r="NW536" s="96">
        <f t="shared" si="1341"/>
        <v>0</v>
      </c>
      <c r="NX536" s="96">
        <f t="shared" si="908"/>
        <v>0</v>
      </c>
      <c r="NY536" s="96">
        <f t="shared" si="909"/>
        <v>0</v>
      </c>
      <c r="NZ536" s="101"/>
      <c r="OA536" s="101"/>
      <c r="OB536" s="101"/>
      <c r="OC536" s="96">
        <f t="shared" si="1342"/>
        <v>0</v>
      </c>
      <c r="OD536" s="96">
        <f t="shared" si="1343"/>
        <v>0</v>
      </c>
      <c r="OE536" s="96">
        <f t="shared" si="1344"/>
        <v>0</v>
      </c>
      <c r="OF536" s="96">
        <f t="shared" si="1345"/>
        <v>0</v>
      </c>
      <c r="OG536" s="96">
        <f t="shared" si="1346"/>
        <v>0</v>
      </c>
      <c r="OH536" s="96">
        <f t="shared" si="1347"/>
        <v>0</v>
      </c>
      <c r="OI536" s="96">
        <f t="shared" si="1348"/>
        <v>46315.13</v>
      </c>
      <c r="OJ536" s="96">
        <f t="shared" si="1349"/>
        <v>48192.76</v>
      </c>
      <c r="OK536" s="96">
        <f t="shared" si="1350"/>
        <v>48192.76</v>
      </c>
      <c r="OL536" s="96">
        <f t="shared" si="1351"/>
        <v>24314.66</v>
      </c>
      <c r="OM536" s="96">
        <f t="shared" si="1352"/>
        <v>25448.43</v>
      </c>
      <c r="ON536" s="96">
        <f t="shared" si="1353"/>
        <v>25448.43</v>
      </c>
      <c r="OO536" s="96">
        <f t="shared" si="1354"/>
        <v>0</v>
      </c>
      <c r="OP536" s="96">
        <f t="shared" si="910"/>
        <v>0</v>
      </c>
      <c r="OQ536" s="96">
        <f t="shared" si="911"/>
        <v>0</v>
      </c>
      <c r="OR536" s="96">
        <f t="shared" si="1355"/>
        <v>0</v>
      </c>
      <c r="OS536" s="96">
        <f t="shared" si="912"/>
        <v>0</v>
      </c>
      <c r="OT536" s="96">
        <f t="shared" si="913"/>
        <v>0</v>
      </c>
      <c r="OU536" s="101"/>
      <c r="OV536" s="101"/>
      <c r="OW536" s="101"/>
      <c r="OX536" s="96">
        <f t="shared" si="1356"/>
        <v>0</v>
      </c>
      <c r="OY536" s="96">
        <f t="shared" si="1357"/>
        <v>0</v>
      </c>
      <c r="OZ536" s="96">
        <f t="shared" si="1358"/>
        <v>0</v>
      </c>
      <c r="PA536" s="96">
        <f t="shared" si="1359"/>
        <v>0</v>
      </c>
      <c r="PB536" s="96">
        <f t="shared" si="1360"/>
        <v>0</v>
      </c>
      <c r="PC536" s="96">
        <f t="shared" si="1361"/>
        <v>0</v>
      </c>
      <c r="PD536" s="96">
        <f t="shared" si="1362"/>
        <v>46314.91</v>
      </c>
      <c r="PE536" s="96">
        <f t="shared" si="1363"/>
        <v>48192.959999999999</v>
      </c>
      <c r="PF536" s="96">
        <f t="shared" si="1364"/>
        <v>48192.959999999999</v>
      </c>
      <c r="PG536" s="96">
        <f t="shared" si="1365"/>
        <v>20742.77</v>
      </c>
      <c r="PH536" s="96">
        <f t="shared" si="1366"/>
        <v>21685.75</v>
      </c>
      <c r="PI536" s="96">
        <f t="shared" si="1367"/>
        <v>21685.75</v>
      </c>
      <c r="PJ536" s="96">
        <f t="shared" si="1368"/>
        <v>0</v>
      </c>
      <c r="PK536" s="96">
        <f t="shared" si="914"/>
        <v>0</v>
      </c>
      <c r="PL536" s="96">
        <f t="shared" si="915"/>
        <v>0</v>
      </c>
      <c r="PM536" s="96">
        <f t="shared" si="1369"/>
        <v>0</v>
      </c>
      <c r="PN536" s="96">
        <f t="shared" si="916"/>
        <v>0</v>
      </c>
      <c r="PO536" s="96">
        <f t="shared" si="917"/>
        <v>0</v>
      </c>
      <c r="PP536" s="101"/>
      <c r="PQ536" s="101"/>
      <c r="PR536" s="101"/>
      <c r="PS536" s="96">
        <f t="shared" si="1370"/>
        <v>0</v>
      </c>
      <c r="PT536" s="96">
        <f t="shared" si="1371"/>
        <v>0</v>
      </c>
      <c r="PU536" s="96">
        <f t="shared" si="1372"/>
        <v>0</v>
      </c>
      <c r="PV536" s="96">
        <f t="shared" si="1373"/>
        <v>0</v>
      </c>
      <c r="PW536" s="96">
        <f t="shared" si="1374"/>
        <v>0</v>
      </c>
      <c r="PX536" s="96">
        <f t="shared" si="1375"/>
        <v>0</v>
      </c>
      <c r="PY536" s="96">
        <f t="shared" si="1376"/>
        <v>46315.12</v>
      </c>
      <c r="PZ536" s="96">
        <f t="shared" si="1377"/>
        <v>48193.07</v>
      </c>
      <c r="QA536" s="96">
        <f t="shared" si="1378"/>
        <v>48193.07</v>
      </c>
      <c r="QB536" s="96">
        <f t="shared" si="1379"/>
        <v>23542.69</v>
      </c>
      <c r="QC536" s="96">
        <f t="shared" si="1380"/>
        <v>24643.16</v>
      </c>
      <c r="QD536" s="96">
        <f t="shared" si="1381"/>
        <v>24643.16</v>
      </c>
      <c r="QE536" s="96">
        <f t="shared" si="1382"/>
        <v>0</v>
      </c>
      <c r="QF536" s="96">
        <f t="shared" si="918"/>
        <v>0</v>
      </c>
      <c r="QG536" s="96">
        <f t="shared" si="919"/>
        <v>0</v>
      </c>
      <c r="QH536" s="96">
        <f t="shared" si="1383"/>
        <v>0</v>
      </c>
      <c r="QI536" s="96">
        <f t="shared" si="920"/>
        <v>0</v>
      </c>
      <c r="QJ536" s="96">
        <f t="shared" si="921"/>
        <v>0</v>
      </c>
      <c r="QK536" s="101"/>
      <c r="QL536" s="101"/>
      <c r="QM536" s="101"/>
      <c r="QN536" s="96">
        <f t="shared" si="1384"/>
        <v>0</v>
      </c>
      <c r="QO536" s="96">
        <f t="shared" si="1385"/>
        <v>0</v>
      </c>
      <c r="QP536" s="96">
        <f t="shared" si="1386"/>
        <v>0</v>
      </c>
      <c r="QQ536" s="96">
        <f t="shared" si="1387"/>
        <v>0</v>
      </c>
      <c r="QR536" s="96">
        <f t="shared" si="1388"/>
        <v>0</v>
      </c>
      <c r="QS536" s="96">
        <f t="shared" si="1389"/>
        <v>0</v>
      </c>
      <c r="QT536" s="96">
        <f t="shared" si="1390"/>
        <v>46315.31</v>
      </c>
      <c r="QU536" s="96">
        <f t="shared" si="1391"/>
        <v>48193.05</v>
      </c>
      <c r="QV536" s="96">
        <f t="shared" si="1392"/>
        <v>48193.05</v>
      </c>
      <c r="QW536" s="96">
        <f t="shared" si="1393"/>
        <v>20932.53</v>
      </c>
      <c r="QX536" s="96">
        <f t="shared" si="1394"/>
        <v>21867.35</v>
      </c>
      <c r="QY536" s="96">
        <f t="shared" si="1395"/>
        <v>21867.35</v>
      </c>
      <c r="QZ536" s="96">
        <f t="shared" si="1396"/>
        <v>0</v>
      </c>
      <c r="RA536" s="96">
        <f t="shared" si="922"/>
        <v>0</v>
      </c>
      <c r="RB536" s="96">
        <f t="shared" si="923"/>
        <v>0</v>
      </c>
      <c r="RC536" s="96">
        <f t="shared" si="1397"/>
        <v>0</v>
      </c>
      <c r="RD536" s="96">
        <f t="shared" si="924"/>
        <v>0</v>
      </c>
      <c r="RE536" s="96">
        <f t="shared" si="925"/>
        <v>0</v>
      </c>
      <c r="RF536" s="101"/>
      <c r="RG536" s="101"/>
      <c r="RH536" s="101"/>
      <c r="RI536" s="96">
        <f t="shared" si="1398"/>
        <v>0</v>
      </c>
      <c r="RJ536" s="96">
        <f t="shared" si="1399"/>
        <v>0</v>
      </c>
      <c r="RK536" s="96">
        <f t="shared" si="1400"/>
        <v>0</v>
      </c>
      <c r="RL536" s="96">
        <f t="shared" si="1401"/>
        <v>0</v>
      </c>
      <c r="RM536" s="96">
        <f t="shared" si="1402"/>
        <v>0</v>
      </c>
      <c r="RN536" s="96">
        <f t="shared" si="1403"/>
        <v>0</v>
      </c>
      <c r="RO536" s="96">
        <f t="shared" si="1404"/>
        <v>46315.08</v>
      </c>
      <c r="RP536" s="96">
        <f t="shared" si="1405"/>
        <v>48192.94</v>
      </c>
      <c r="RQ536" s="96">
        <f t="shared" si="1406"/>
        <v>48192.94</v>
      </c>
      <c r="RR536" s="96">
        <f t="shared" si="1407"/>
        <v>15078.54</v>
      </c>
      <c r="RS536" s="96">
        <f t="shared" si="1408"/>
        <v>15735.25</v>
      </c>
      <c r="RT536" s="96">
        <f t="shared" si="1409"/>
        <v>15735.25</v>
      </c>
      <c r="RU536" s="96">
        <f t="shared" si="1410"/>
        <v>0</v>
      </c>
      <c r="RV536" s="96">
        <f t="shared" si="926"/>
        <v>0</v>
      </c>
      <c r="RW536" s="96">
        <f t="shared" si="927"/>
        <v>0</v>
      </c>
      <c r="RX536" s="96">
        <f t="shared" si="1411"/>
        <v>0</v>
      </c>
      <c r="RY536" s="96">
        <f t="shared" si="928"/>
        <v>0</v>
      </c>
      <c r="RZ536" s="96">
        <f t="shared" si="929"/>
        <v>0</v>
      </c>
      <c r="SA536" s="101"/>
      <c r="SB536" s="101"/>
      <c r="SC536" s="101"/>
      <c r="SD536" s="96">
        <f t="shared" si="1412"/>
        <v>0</v>
      </c>
      <c r="SE536" s="96">
        <f t="shared" si="1413"/>
        <v>0</v>
      </c>
      <c r="SF536" s="96">
        <f t="shared" si="1414"/>
        <v>0</v>
      </c>
      <c r="SG536" s="96">
        <f t="shared" si="1415"/>
        <v>0</v>
      </c>
      <c r="SH536" s="96">
        <f t="shared" si="1416"/>
        <v>0</v>
      </c>
      <c r="SI536" s="96">
        <f t="shared" si="1417"/>
        <v>0</v>
      </c>
      <c r="SJ536" s="96">
        <f t="shared" si="1418"/>
        <v>46314.93</v>
      </c>
      <c r="SK536" s="96">
        <f t="shared" si="1419"/>
        <v>48193.03</v>
      </c>
      <c r="SL536" s="96">
        <f t="shared" si="1420"/>
        <v>48193.03</v>
      </c>
      <c r="SM536" s="96">
        <f t="shared" si="1421"/>
        <v>20640.419999999998</v>
      </c>
      <c r="SN536" s="96">
        <f t="shared" si="1422"/>
        <v>21544.66</v>
      </c>
      <c r="SO536" s="96">
        <f t="shared" si="1423"/>
        <v>21544.66</v>
      </c>
      <c r="SP536" s="96">
        <f t="shared" si="1424"/>
        <v>0</v>
      </c>
      <c r="SQ536" s="96">
        <f t="shared" si="930"/>
        <v>0</v>
      </c>
      <c r="SR536" s="96">
        <f t="shared" si="931"/>
        <v>0</v>
      </c>
      <c r="SS536" s="96">
        <f t="shared" si="1425"/>
        <v>0</v>
      </c>
      <c r="ST536" s="96">
        <f t="shared" si="932"/>
        <v>0</v>
      </c>
      <c r="SU536" s="96">
        <f t="shared" si="933"/>
        <v>0</v>
      </c>
      <c r="SV536" s="101"/>
      <c r="SW536" s="101"/>
      <c r="SX536" s="101"/>
      <c r="SY536" s="96">
        <f t="shared" si="1426"/>
        <v>0</v>
      </c>
      <c r="SZ536" s="96">
        <f t="shared" si="1427"/>
        <v>0</v>
      </c>
      <c r="TA536" s="96">
        <f t="shared" si="1428"/>
        <v>0</v>
      </c>
      <c r="TB536" s="96">
        <f t="shared" si="1429"/>
        <v>0</v>
      </c>
      <c r="TC536" s="96">
        <f t="shared" si="1430"/>
        <v>0</v>
      </c>
      <c r="TD536" s="96">
        <f t="shared" si="1431"/>
        <v>0</v>
      </c>
      <c r="TE536" s="96">
        <f t="shared" si="1432"/>
        <v>46315.02</v>
      </c>
      <c r="TF536" s="96">
        <f t="shared" si="1433"/>
        <v>48193.37</v>
      </c>
      <c r="TG536" s="96">
        <f t="shared" si="1434"/>
        <v>48193.37</v>
      </c>
      <c r="TH536" s="96">
        <f t="shared" si="1435"/>
        <v>19097.82</v>
      </c>
      <c r="TI536" s="96">
        <f t="shared" si="1436"/>
        <v>19987.46</v>
      </c>
      <c r="TJ536" s="96">
        <f t="shared" si="1437"/>
        <v>19987.46</v>
      </c>
      <c r="TK536" s="96">
        <f t="shared" si="1438"/>
        <v>0</v>
      </c>
      <c r="TL536" s="96">
        <f t="shared" si="934"/>
        <v>0</v>
      </c>
      <c r="TM536" s="96">
        <f t="shared" si="935"/>
        <v>0</v>
      </c>
      <c r="TN536" s="96">
        <f t="shared" si="1439"/>
        <v>0</v>
      </c>
      <c r="TO536" s="96">
        <f t="shared" si="936"/>
        <v>0</v>
      </c>
      <c r="TP536" s="96">
        <f t="shared" si="937"/>
        <v>0</v>
      </c>
      <c r="TQ536" s="101"/>
      <c r="TR536" s="101"/>
      <c r="TS536" s="101"/>
      <c r="TT536" s="96">
        <f t="shared" si="1440"/>
        <v>0</v>
      </c>
      <c r="TU536" s="96">
        <f t="shared" si="1441"/>
        <v>0</v>
      </c>
      <c r="TV536" s="96">
        <f t="shared" si="1442"/>
        <v>0</v>
      </c>
      <c r="TW536" s="96">
        <f t="shared" si="1443"/>
        <v>0</v>
      </c>
      <c r="TX536" s="96">
        <f t="shared" si="1444"/>
        <v>0</v>
      </c>
      <c r="TY536" s="96">
        <f t="shared" si="1445"/>
        <v>0</v>
      </c>
      <c r="TZ536" s="96">
        <f t="shared" si="1446"/>
        <v>46314.87</v>
      </c>
      <c r="UA536" s="96">
        <f t="shared" si="1447"/>
        <v>48192.99</v>
      </c>
      <c r="UB536" s="96">
        <f t="shared" si="1448"/>
        <v>48192.99</v>
      </c>
      <c r="UC536" s="96">
        <f t="shared" si="1449"/>
        <v>20864.47</v>
      </c>
      <c r="UD536" s="96">
        <f t="shared" si="1450"/>
        <v>21845.18</v>
      </c>
      <c r="UE536" s="96">
        <f t="shared" si="1451"/>
        <v>21845.18</v>
      </c>
      <c r="UF536" s="96">
        <f t="shared" si="1452"/>
        <v>0</v>
      </c>
      <c r="UG536" s="96">
        <f t="shared" si="938"/>
        <v>0</v>
      </c>
      <c r="UH536" s="96">
        <f t="shared" si="939"/>
        <v>0</v>
      </c>
      <c r="UI536" s="96">
        <f t="shared" si="1453"/>
        <v>0</v>
      </c>
      <c r="UJ536" s="96">
        <f t="shared" si="940"/>
        <v>0</v>
      </c>
      <c r="UK536" s="96">
        <f t="shared" si="941"/>
        <v>0</v>
      </c>
      <c r="UL536" s="101"/>
      <c r="UM536" s="101"/>
      <c r="UN536" s="101"/>
      <c r="UO536" s="96">
        <f t="shared" si="1454"/>
        <v>0</v>
      </c>
      <c r="UP536" s="96">
        <f t="shared" si="1455"/>
        <v>0</v>
      </c>
      <c r="UQ536" s="96">
        <f t="shared" si="1456"/>
        <v>0</v>
      </c>
      <c r="UR536" s="96">
        <f t="shared" si="1457"/>
        <v>0</v>
      </c>
      <c r="US536" s="96">
        <f t="shared" si="1458"/>
        <v>0</v>
      </c>
      <c r="UT536" s="96">
        <f t="shared" si="1459"/>
        <v>0</v>
      </c>
      <c r="UU536" s="96">
        <f t="shared" si="1460"/>
        <v>46315.06</v>
      </c>
      <c r="UV536" s="96">
        <f t="shared" si="1461"/>
        <v>48193.39</v>
      </c>
      <c r="UW536" s="96">
        <f t="shared" si="1462"/>
        <v>48193.39</v>
      </c>
      <c r="UX536" s="96">
        <f t="shared" si="1463"/>
        <v>20118.23</v>
      </c>
      <c r="UY536" s="96">
        <f t="shared" si="1464"/>
        <v>20964.240000000002</v>
      </c>
      <c r="UZ536" s="96">
        <f t="shared" si="1465"/>
        <v>20964.240000000002</v>
      </c>
      <c r="VA536" s="96">
        <f t="shared" si="1466"/>
        <v>0</v>
      </c>
      <c r="VB536" s="96">
        <f t="shared" si="942"/>
        <v>0</v>
      </c>
      <c r="VC536" s="96">
        <f t="shared" si="943"/>
        <v>0</v>
      </c>
      <c r="VD536" s="96">
        <f t="shared" si="1467"/>
        <v>0</v>
      </c>
      <c r="VE536" s="96">
        <f t="shared" si="944"/>
        <v>0</v>
      </c>
      <c r="VF536" s="96">
        <f t="shared" si="945"/>
        <v>0</v>
      </c>
      <c r="VG536" s="101"/>
      <c r="VH536" s="101"/>
      <c r="VI536" s="101"/>
      <c r="VJ536" s="96">
        <f t="shared" si="1468"/>
        <v>0</v>
      </c>
      <c r="VK536" s="96">
        <f t="shared" si="1469"/>
        <v>0</v>
      </c>
      <c r="VL536" s="96">
        <f t="shared" si="1470"/>
        <v>0</v>
      </c>
      <c r="VM536" s="96">
        <f t="shared" si="1471"/>
        <v>0</v>
      </c>
      <c r="VN536" s="96">
        <f t="shared" si="1472"/>
        <v>0</v>
      </c>
      <c r="VO536" s="96">
        <f t="shared" si="1473"/>
        <v>0</v>
      </c>
      <c r="VP536" s="96">
        <f t="shared" si="1474"/>
        <v>46315.199999999997</v>
      </c>
      <c r="VQ536" s="96">
        <f t="shared" si="1475"/>
        <v>48193.26</v>
      </c>
      <c r="VR536" s="96">
        <f t="shared" si="1476"/>
        <v>48193.26</v>
      </c>
      <c r="VS536" s="96">
        <f t="shared" si="1477"/>
        <v>22320.87</v>
      </c>
      <c r="VT536" s="96">
        <f t="shared" si="1478"/>
        <v>23338.26</v>
      </c>
      <c r="VU536" s="96">
        <f t="shared" si="1479"/>
        <v>23338.26</v>
      </c>
      <c r="VV536" s="96">
        <f t="shared" si="1480"/>
        <v>0</v>
      </c>
      <c r="VW536" s="96">
        <f t="shared" si="946"/>
        <v>0</v>
      </c>
      <c r="VX536" s="96">
        <f t="shared" si="947"/>
        <v>0</v>
      </c>
      <c r="VY536" s="96">
        <f t="shared" si="1481"/>
        <v>0</v>
      </c>
      <c r="VZ536" s="96">
        <f t="shared" si="948"/>
        <v>0</v>
      </c>
      <c r="WA536" s="96">
        <f t="shared" si="949"/>
        <v>0</v>
      </c>
      <c r="WB536" s="101"/>
      <c r="WC536" s="101"/>
      <c r="WD536" s="101"/>
      <c r="WE536" s="96">
        <f t="shared" si="1482"/>
        <v>0</v>
      </c>
      <c r="WF536" s="96">
        <f t="shared" si="1483"/>
        <v>0</v>
      </c>
      <c r="WG536" s="96">
        <f t="shared" si="1484"/>
        <v>0</v>
      </c>
      <c r="WH536" s="96">
        <f t="shared" si="1485"/>
        <v>0</v>
      </c>
      <c r="WI536" s="96">
        <f t="shared" si="1486"/>
        <v>0</v>
      </c>
      <c r="WJ536" s="96">
        <f t="shared" si="1487"/>
        <v>0</v>
      </c>
      <c r="WK536" s="96">
        <f t="shared" si="1488"/>
        <v>46315.06</v>
      </c>
      <c r="WL536" s="96">
        <f t="shared" si="1489"/>
        <v>48193.21</v>
      </c>
      <c r="WM536" s="96">
        <f t="shared" si="1490"/>
        <v>48193.21</v>
      </c>
      <c r="WN536" s="96">
        <f t="shared" si="1491"/>
        <v>15159.2</v>
      </c>
      <c r="WO536" s="96">
        <f t="shared" si="1492"/>
        <v>15879.42</v>
      </c>
      <c r="WP536" s="96">
        <f t="shared" si="1493"/>
        <v>15879.42</v>
      </c>
      <c r="WQ536" s="96">
        <f t="shared" si="1494"/>
        <v>0</v>
      </c>
      <c r="WR536" s="96">
        <f t="shared" si="950"/>
        <v>0</v>
      </c>
      <c r="WS536" s="96">
        <f t="shared" si="951"/>
        <v>0</v>
      </c>
      <c r="WT536" s="96">
        <f t="shared" si="1495"/>
        <v>0</v>
      </c>
      <c r="WU536" s="96">
        <f t="shared" si="952"/>
        <v>0</v>
      </c>
      <c r="WV536" s="96">
        <f t="shared" si="953"/>
        <v>0</v>
      </c>
      <c r="WW536" s="101"/>
      <c r="WX536" s="101"/>
      <c r="WY536" s="101"/>
      <c r="WZ536" s="96">
        <f t="shared" si="1496"/>
        <v>0</v>
      </c>
      <c r="XA536" s="96">
        <f t="shared" si="1497"/>
        <v>0</v>
      </c>
      <c r="XB536" s="96">
        <f t="shared" si="1498"/>
        <v>0</v>
      </c>
      <c r="XC536" s="96">
        <f t="shared" si="1499"/>
        <v>0</v>
      </c>
      <c r="XD536" s="96">
        <f t="shared" si="1500"/>
        <v>0</v>
      </c>
      <c r="XE536" s="96">
        <f t="shared" si="1501"/>
        <v>0</v>
      </c>
      <c r="XF536" s="96">
        <f t="shared" si="1502"/>
        <v>46314.73</v>
      </c>
      <c r="XG536" s="96">
        <f t="shared" si="1503"/>
        <v>48193.08</v>
      </c>
      <c r="XH536" s="96">
        <f t="shared" si="1504"/>
        <v>48193.08</v>
      </c>
      <c r="XI536" s="96">
        <f t="shared" si="1505"/>
        <v>16039.32</v>
      </c>
      <c r="XJ536" s="96">
        <f t="shared" si="1506"/>
        <v>16742.57</v>
      </c>
      <c r="XK536" s="96">
        <f t="shared" si="1507"/>
        <v>16742.57</v>
      </c>
      <c r="XL536" s="96">
        <f t="shared" si="1508"/>
        <v>0</v>
      </c>
      <c r="XM536" s="96">
        <f t="shared" si="954"/>
        <v>0</v>
      </c>
      <c r="XN536" s="96">
        <f t="shared" si="955"/>
        <v>0</v>
      </c>
      <c r="XO536" s="96">
        <f t="shared" si="1509"/>
        <v>0</v>
      </c>
      <c r="XP536" s="96">
        <f t="shared" si="956"/>
        <v>0</v>
      </c>
      <c r="XQ536" s="96">
        <f t="shared" si="957"/>
        <v>0</v>
      </c>
      <c r="XR536" s="101"/>
      <c r="XS536" s="101"/>
      <c r="XT536" s="101"/>
      <c r="XU536" s="96">
        <f t="shared" si="1510"/>
        <v>0</v>
      </c>
      <c r="XV536" s="96">
        <f t="shared" si="1511"/>
        <v>0</v>
      </c>
      <c r="XW536" s="96">
        <f t="shared" si="1512"/>
        <v>0</v>
      </c>
      <c r="XX536" s="96">
        <f t="shared" si="1513"/>
        <v>0</v>
      </c>
      <c r="XY536" s="96">
        <f t="shared" si="1514"/>
        <v>0</v>
      </c>
      <c r="XZ536" s="96">
        <f t="shared" si="1515"/>
        <v>0</v>
      </c>
      <c r="YA536" s="96">
        <f t="shared" si="1516"/>
        <v>46314.95</v>
      </c>
      <c r="YB536" s="96">
        <f t="shared" si="1517"/>
        <v>48192.85</v>
      </c>
      <c r="YC536" s="96">
        <f t="shared" si="1518"/>
        <v>48192.85</v>
      </c>
      <c r="YD536" s="96">
        <f t="shared" si="1519"/>
        <v>15359.86</v>
      </c>
      <c r="YE536" s="96">
        <f t="shared" si="1520"/>
        <v>16040.75</v>
      </c>
      <c r="YF536" s="96">
        <f t="shared" si="1521"/>
        <v>16040.75</v>
      </c>
      <c r="YG536" s="96">
        <f t="shared" si="1522"/>
        <v>0</v>
      </c>
      <c r="YH536" s="96">
        <f t="shared" si="958"/>
        <v>0</v>
      </c>
      <c r="YI536" s="96">
        <f t="shared" si="959"/>
        <v>0</v>
      </c>
      <c r="YJ536" s="96">
        <f t="shared" si="1523"/>
        <v>0</v>
      </c>
      <c r="YK536" s="96">
        <f t="shared" si="960"/>
        <v>0</v>
      </c>
      <c r="YL536" s="96">
        <f t="shared" si="961"/>
        <v>0</v>
      </c>
      <c r="YM536" s="101"/>
      <c r="YN536" s="101"/>
      <c r="YO536" s="101"/>
      <c r="YP536" s="96">
        <f t="shared" si="1524"/>
        <v>0</v>
      </c>
      <c r="YQ536" s="96">
        <f t="shared" si="1525"/>
        <v>0</v>
      </c>
      <c r="YR536" s="96">
        <f t="shared" si="1526"/>
        <v>0</v>
      </c>
      <c r="YS536" s="96">
        <f t="shared" si="1527"/>
        <v>0</v>
      </c>
      <c r="YT536" s="96">
        <f t="shared" si="1528"/>
        <v>0</v>
      </c>
      <c r="YU536" s="96">
        <f t="shared" si="1529"/>
        <v>0</v>
      </c>
      <c r="YV536" s="96">
        <f t="shared" si="1530"/>
        <v>46314.73</v>
      </c>
      <c r="YW536" s="96">
        <f t="shared" si="1531"/>
        <v>48193.1</v>
      </c>
      <c r="YX536" s="96">
        <f t="shared" si="1532"/>
        <v>48193.1</v>
      </c>
      <c r="YY536" s="96">
        <f t="shared" si="1533"/>
        <v>17018.34</v>
      </c>
      <c r="YZ536" s="96">
        <f t="shared" si="1534"/>
        <v>17792.05</v>
      </c>
      <c r="ZA536" s="96">
        <f t="shared" si="1535"/>
        <v>17792.05</v>
      </c>
      <c r="ZB536" s="96">
        <f t="shared" si="1536"/>
        <v>0</v>
      </c>
      <c r="ZC536" s="96">
        <f t="shared" si="962"/>
        <v>0</v>
      </c>
      <c r="ZD536" s="96">
        <f t="shared" si="963"/>
        <v>0</v>
      </c>
      <c r="ZE536" s="96">
        <f t="shared" si="1537"/>
        <v>0</v>
      </c>
      <c r="ZF536" s="96">
        <f t="shared" si="964"/>
        <v>0</v>
      </c>
      <c r="ZG536" s="96">
        <f t="shared" si="965"/>
        <v>0</v>
      </c>
      <c r="ZH536" s="101"/>
      <c r="ZI536" s="101"/>
      <c r="ZJ536" s="101"/>
      <c r="ZK536" s="96">
        <f t="shared" si="1538"/>
        <v>0</v>
      </c>
      <c r="ZL536" s="96">
        <f t="shared" si="1539"/>
        <v>0</v>
      </c>
      <c r="ZM536" s="96">
        <f t="shared" si="1540"/>
        <v>0</v>
      </c>
      <c r="ZN536" s="96">
        <f t="shared" si="1541"/>
        <v>0</v>
      </c>
      <c r="ZO536" s="96">
        <f t="shared" si="1542"/>
        <v>0</v>
      </c>
      <c r="ZP536" s="96">
        <f t="shared" si="1543"/>
        <v>0</v>
      </c>
      <c r="ZQ536" s="96">
        <f t="shared" si="1544"/>
        <v>46315.040000000001</v>
      </c>
      <c r="ZR536" s="96">
        <f t="shared" si="1545"/>
        <v>48193.45</v>
      </c>
      <c r="ZS536" s="96">
        <f t="shared" si="1546"/>
        <v>48193.45</v>
      </c>
      <c r="ZT536" s="96">
        <f t="shared" si="1547"/>
        <v>20198.099999999999</v>
      </c>
      <c r="ZU536" s="96">
        <f t="shared" si="1548"/>
        <v>21106.49</v>
      </c>
      <c r="ZV536" s="96">
        <f t="shared" si="1549"/>
        <v>21106.49</v>
      </c>
      <c r="ZW536" s="96">
        <f t="shared" si="1550"/>
        <v>0</v>
      </c>
      <c r="ZX536" s="96">
        <f t="shared" si="966"/>
        <v>0</v>
      </c>
      <c r="ZY536" s="96">
        <f t="shared" si="967"/>
        <v>0</v>
      </c>
      <c r="ZZ536" s="96">
        <f t="shared" si="1551"/>
        <v>0</v>
      </c>
      <c r="AAA536" s="96">
        <f t="shared" si="968"/>
        <v>0</v>
      </c>
      <c r="AAB536" s="96">
        <f t="shared" si="969"/>
        <v>0</v>
      </c>
      <c r="AAC536" s="101"/>
      <c r="AAD536" s="101"/>
      <c r="AAE536" s="101"/>
      <c r="AAF536" s="96">
        <f t="shared" si="1552"/>
        <v>0</v>
      </c>
      <c r="AAG536" s="96">
        <f t="shared" si="1553"/>
        <v>0</v>
      </c>
      <c r="AAH536" s="96">
        <f t="shared" si="1554"/>
        <v>0</v>
      </c>
      <c r="AAI536" s="96">
        <f t="shared" si="1555"/>
        <v>0</v>
      </c>
      <c r="AAJ536" s="96">
        <f t="shared" si="1556"/>
        <v>0</v>
      </c>
      <c r="AAK536" s="96">
        <f t="shared" si="1557"/>
        <v>0</v>
      </c>
      <c r="AAL536" s="96">
        <f t="shared" si="1558"/>
        <v>46315.18</v>
      </c>
      <c r="AAM536" s="96">
        <f t="shared" si="1559"/>
        <v>48192.87</v>
      </c>
      <c r="AAN536" s="96">
        <f t="shared" si="1560"/>
        <v>48192.87</v>
      </c>
      <c r="AAO536" s="96">
        <f t="shared" si="1561"/>
        <v>19639.11</v>
      </c>
      <c r="AAP536" s="96">
        <f t="shared" si="1562"/>
        <v>20535.53</v>
      </c>
      <c r="AAQ536" s="96">
        <f t="shared" si="1563"/>
        <v>20535.53</v>
      </c>
      <c r="AAR536" s="96">
        <f t="shared" si="1564"/>
        <v>0</v>
      </c>
      <c r="AAS536" s="96">
        <f t="shared" si="970"/>
        <v>0</v>
      </c>
      <c r="AAT536" s="96">
        <f t="shared" si="971"/>
        <v>0</v>
      </c>
      <c r="AAU536" s="96">
        <f t="shared" si="1565"/>
        <v>0</v>
      </c>
      <c r="AAV536" s="96">
        <f t="shared" si="972"/>
        <v>0</v>
      </c>
      <c r="AAW536" s="96">
        <f t="shared" si="973"/>
        <v>0</v>
      </c>
      <c r="AAX536" s="101"/>
      <c r="AAY536" s="101"/>
      <c r="AAZ536" s="101"/>
      <c r="ABA536" s="96">
        <f t="shared" si="1566"/>
        <v>0</v>
      </c>
      <c r="ABB536" s="96">
        <f t="shared" si="1567"/>
        <v>0</v>
      </c>
      <c r="ABC536" s="96">
        <f t="shared" si="1568"/>
        <v>0</v>
      </c>
      <c r="ABD536" s="96">
        <f t="shared" si="1569"/>
        <v>0</v>
      </c>
      <c r="ABE536" s="96">
        <f t="shared" si="1570"/>
        <v>0</v>
      </c>
      <c r="ABF536" s="96">
        <f t="shared" si="1571"/>
        <v>0</v>
      </c>
      <c r="ABG536" s="96">
        <f t="shared" si="1572"/>
        <v>46315.29</v>
      </c>
      <c r="ABH536" s="96">
        <f t="shared" si="1573"/>
        <v>48193</v>
      </c>
      <c r="ABI536" s="96">
        <f t="shared" si="1574"/>
        <v>48193</v>
      </c>
      <c r="ABJ536" s="96">
        <f t="shared" si="1575"/>
        <v>13583.04</v>
      </c>
      <c r="ABK536" s="96">
        <f t="shared" si="1576"/>
        <v>14147.11</v>
      </c>
      <c r="ABL536" s="96">
        <f t="shared" si="1577"/>
        <v>14147.11</v>
      </c>
      <c r="ABM536" s="96">
        <f t="shared" si="1578"/>
        <v>0</v>
      </c>
      <c r="ABN536" s="96">
        <f t="shared" si="974"/>
        <v>0</v>
      </c>
      <c r="ABO536" s="96">
        <f t="shared" si="975"/>
        <v>0</v>
      </c>
      <c r="ABP536" s="96">
        <f t="shared" si="1579"/>
        <v>0</v>
      </c>
      <c r="ABQ536" s="96">
        <f t="shared" si="976"/>
        <v>0</v>
      </c>
      <c r="ABR536" s="96">
        <f t="shared" si="977"/>
        <v>0</v>
      </c>
      <c r="ABS536" s="101"/>
      <c r="ABT536" s="101"/>
      <c r="ABU536" s="101"/>
      <c r="ABV536" s="96">
        <f t="shared" si="1580"/>
        <v>0</v>
      </c>
      <c r="ABW536" s="96">
        <f t="shared" si="1581"/>
        <v>0</v>
      </c>
      <c r="ABX536" s="96">
        <f t="shared" si="1582"/>
        <v>0</v>
      </c>
      <c r="ABY536" s="96">
        <f t="shared" si="1583"/>
        <v>0</v>
      </c>
      <c r="ABZ536" s="96">
        <f t="shared" si="1584"/>
        <v>0</v>
      </c>
      <c r="ACA536" s="96">
        <f t="shared" si="1585"/>
        <v>0</v>
      </c>
      <c r="ACB536" s="96">
        <f t="shared" si="1586"/>
        <v>46315.06</v>
      </c>
      <c r="ACC536" s="96">
        <f t="shared" si="1587"/>
        <v>48192.88</v>
      </c>
      <c r="ACD536" s="96">
        <f t="shared" si="1588"/>
        <v>48192.88</v>
      </c>
      <c r="ACE536" s="96">
        <f t="shared" si="1589"/>
        <v>14365.48</v>
      </c>
      <c r="ACF536" s="96">
        <f t="shared" si="1590"/>
        <v>15003.02</v>
      </c>
      <c r="ACG536" s="96">
        <f t="shared" si="1591"/>
        <v>15003.02</v>
      </c>
      <c r="ACH536" s="96">
        <f t="shared" si="1592"/>
        <v>0</v>
      </c>
      <c r="ACI536" s="96">
        <f t="shared" si="978"/>
        <v>0</v>
      </c>
      <c r="ACJ536" s="96">
        <f t="shared" si="979"/>
        <v>0</v>
      </c>
      <c r="ACK536" s="96">
        <f t="shared" si="1593"/>
        <v>0</v>
      </c>
      <c r="ACL536" s="96">
        <f t="shared" si="980"/>
        <v>0</v>
      </c>
      <c r="ACM536" s="96">
        <f t="shared" si="981"/>
        <v>0</v>
      </c>
      <c r="ACN536" s="101"/>
      <c r="ACO536" s="101"/>
      <c r="ACP536" s="101"/>
      <c r="ACQ536" s="96">
        <f t="shared" si="1594"/>
        <v>0</v>
      </c>
      <c r="ACR536" s="96">
        <f t="shared" si="1595"/>
        <v>0</v>
      </c>
      <c r="ACS536" s="96">
        <f t="shared" si="1596"/>
        <v>0</v>
      </c>
      <c r="ACT536" s="96">
        <f t="shared" si="1597"/>
        <v>0</v>
      </c>
      <c r="ACU536" s="96">
        <f t="shared" si="1598"/>
        <v>0</v>
      </c>
      <c r="ACV536" s="96">
        <f t="shared" si="1599"/>
        <v>0</v>
      </c>
      <c r="ACW536" s="96">
        <f t="shared" si="1600"/>
        <v>46314.96</v>
      </c>
      <c r="ACX536" s="96">
        <f t="shared" si="1601"/>
        <v>48192.69</v>
      </c>
      <c r="ACY536" s="96">
        <f t="shared" si="1602"/>
        <v>48192.69</v>
      </c>
      <c r="ACZ536" s="96">
        <f t="shared" si="1603"/>
        <v>19832.259999999998</v>
      </c>
      <c r="ADA536" s="96">
        <f t="shared" si="1604"/>
        <v>20736.669999999998</v>
      </c>
      <c r="ADB536" s="96">
        <f t="shared" si="1605"/>
        <v>20736.669999999998</v>
      </c>
      <c r="ADC536" s="96">
        <f t="shared" si="1606"/>
        <v>0</v>
      </c>
      <c r="ADD536" s="96">
        <f t="shared" si="982"/>
        <v>0</v>
      </c>
      <c r="ADE536" s="96">
        <f t="shared" si="983"/>
        <v>0</v>
      </c>
      <c r="ADF536" s="96">
        <f t="shared" si="1607"/>
        <v>0</v>
      </c>
      <c r="ADG536" s="96">
        <f t="shared" si="984"/>
        <v>0</v>
      </c>
      <c r="ADH536" s="96">
        <f t="shared" si="985"/>
        <v>0</v>
      </c>
      <c r="ADI536" s="101"/>
      <c r="ADJ536" s="101"/>
      <c r="ADK536" s="101"/>
      <c r="ADL536" s="96">
        <f t="shared" si="1608"/>
        <v>0</v>
      </c>
      <c r="ADM536" s="96">
        <f t="shared" si="1609"/>
        <v>0</v>
      </c>
      <c r="ADN536" s="96">
        <f t="shared" si="1610"/>
        <v>0</v>
      </c>
      <c r="ADO536" s="96">
        <f t="shared" si="1611"/>
        <v>0</v>
      </c>
      <c r="ADP536" s="96">
        <f t="shared" si="1612"/>
        <v>0</v>
      </c>
      <c r="ADQ536" s="96">
        <f t="shared" si="1613"/>
        <v>0</v>
      </c>
      <c r="ADR536" s="96">
        <f t="shared" si="1614"/>
        <v>46314.78</v>
      </c>
      <c r="ADS536" s="96">
        <f t="shared" si="1615"/>
        <v>48192.92</v>
      </c>
      <c r="ADT536" s="96">
        <f t="shared" si="1616"/>
        <v>48192.92</v>
      </c>
      <c r="ADU536" s="96">
        <f t="shared" si="1617"/>
        <v>11926.31</v>
      </c>
      <c r="ADV536" s="96">
        <f t="shared" si="1618"/>
        <v>12516.05</v>
      </c>
      <c r="ADW536" s="96">
        <f t="shared" si="1619"/>
        <v>12516.05</v>
      </c>
      <c r="ADX536" s="96">
        <f t="shared" si="1620"/>
        <v>0</v>
      </c>
      <c r="ADY536" s="96">
        <f t="shared" si="986"/>
        <v>0</v>
      </c>
      <c r="ADZ536" s="96">
        <f t="shared" si="987"/>
        <v>0</v>
      </c>
      <c r="AEA536" s="96">
        <f t="shared" si="1621"/>
        <v>0</v>
      </c>
      <c r="AEB536" s="96">
        <f t="shared" si="988"/>
        <v>0</v>
      </c>
      <c r="AEC536" s="96">
        <f t="shared" si="989"/>
        <v>0</v>
      </c>
      <c r="AED536" s="101"/>
      <c r="AEE536" s="101"/>
      <c r="AEF536" s="101"/>
      <c r="AEG536" s="96">
        <f t="shared" si="1622"/>
        <v>0</v>
      </c>
      <c r="AEH536" s="96">
        <f t="shared" si="1623"/>
        <v>0</v>
      </c>
      <c r="AEI536" s="96">
        <f t="shared" si="1624"/>
        <v>0</v>
      </c>
      <c r="AEJ536" s="96">
        <f t="shared" si="1625"/>
        <v>0</v>
      </c>
      <c r="AEK536" s="96">
        <f t="shared" si="1626"/>
        <v>0</v>
      </c>
      <c r="AEL536" s="96">
        <f t="shared" si="1627"/>
        <v>0</v>
      </c>
      <c r="AEM536" s="96">
        <f t="shared" si="1628"/>
        <v>46315.14</v>
      </c>
      <c r="AEN536" s="96">
        <f t="shared" si="1629"/>
        <v>48193.34</v>
      </c>
      <c r="AEO536" s="96">
        <f t="shared" si="1630"/>
        <v>48193.34</v>
      </c>
      <c r="AEP536" s="96">
        <f t="shared" si="1631"/>
        <v>17879.21</v>
      </c>
      <c r="AEQ536" s="96">
        <f t="shared" si="1632"/>
        <v>18653.03</v>
      </c>
      <c r="AER536" s="96">
        <f t="shared" si="1633"/>
        <v>18653.03</v>
      </c>
      <c r="AES536" s="96">
        <f t="shared" si="1634"/>
        <v>0</v>
      </c>
      <c r="AET536" s="96">
        <f t="shared" si="990"/>
        <v>0</v>
      </c>
      <c r="AEU536" s="96">
        <f t="shared" si="991"/>
        <v>0</v>
      </c>
      <c r="AEV536" s="96">
        <f t="shared" si="1635"/>
        <v>0</v>
      </c>
      <c r="AEW536" s="96">
        <f t="shared" si="992"/>
        <v>0</v>
      </c>
      <c r="AEX536" s="96">
        <f t="shared" si="993"/>
        <v>0</v>
      </c>
      <c r="AEY536" s="101"/>
      <c r="AEZ536" s="101"/>
      <c r="AFA536" s="101"/>
      <c r="AFB536" s="96">
        <f t="shared" si="1636"/>
        <v>0</v>
      </c>
      <c r="AFC536" s="96">
        <f t="shared" si="1637"/>
        <v>0</v>
      </c>
      <c r="AFD536" s="96">
        <f t="shared" si="1638"/>
        <v>0</v>
      </c>
      <c r="AFE536" s="96">
        <f t="shared" si="1639"/>
        <v>0</v>
      </c>
      <c r="AFF536" s="96">
        <f t="shared" si="1640"/>
        <v>0</v>
      </c>
      <c r="AFG536" s="96">
        <f t="shared" si="1641"/>
        <v>0</v>
      </c>
      <c r="AFH536" s="96">
        <f t="shared" si="1642"/>
        <v>46314.89</v>
      </c>
      <c r="AFI536" s="96">
        <f t="shared" si="1643"/>
        <v>48192.91</v>
      </c>
      <c r="AFJ536" s="96">
        <f t="shared" si="1644"/>
        <v>48192.91</v>
      </c>
      <c r="AFK536" s="96">
        <f t="shared" si="1645"/>
        <v>17759.82</v>
      </c>
      <c r="AFL536" s="96">
        <f t="shared" si="1646"/>
        <v>18634.23</v>
      </c>
      <c r="AFM536" s="96">
        <f t="shared" si="1647"/>
        <v>18634.23</v>
      </c>
      <c r="AFN536" s="96">
        <f t="shared" si="1648"/>
        <v>0</v>
      </c>
      <c r="AFO536" s="96">
        <f t="shared" si="994"/>
        <v>0</v>
      </c>
      <c r="AFP536" s="96">
        <f t="shared" si="995"/>
        <v>0</v>
      </c>
      <c r="AFQ536" s="96">
        <f t="shared" si="1649"/>
        <v>0</v>
      </c>
      <c r="AFR536" s="96">
        <f t="shared" si="996"/>
        <v>0</v>
      </c>
      <c r="AFS536" s="96">
        <f t="shared" si="997"/>
        <v>0</v>
      </c>
      <c r="AFT536" s="101"/>
      <c r="AFU536" s="101"/>
      <c r="AFV536" s="101"/>
      <c r="AFW536" s="96">
        <f t="shared" si="1650"/>
        <v>0</v>
      </c>
      <c r="AFX536" s="96">
        <f t="shared" si="1651"/>
        <v>0</v>
      </c>
      <c r="AFY536" s="96">
        <f t="shared" si="1652"/>
        <v>0</v>
      </c>
      <c r="AFZ536" s="96">
        <f t="shared" si="1653"/>
        <v>0</v>
      </c>
      <c r="AGA536" s="96">
        <f t="shared" si="1654"/>
        <v>0</v>
      </c>
      <c r="AGB536" s="96">
        <f t="shared" si="1655"/>
        <v>0</v>
      </c>
      <c r="AGC536" s="96">
        <f t="shared" si="1656"/>
        <v>46315.199999999997</v>
      </c>
      <c r="AGD536" s="96">
        <f t="shared" si="1657"/>
        <v>48193.03</v>
      </c>
      <c r="AGE536" s="96">
        <f t="shared" si="1658"/>
        <v>48193.03</v>
      </c>
      <c r="AGF536" s="96">
        <f t="shared" si="1659"/>
        <v>18619.150000000001</v>
      </c>
      <c r="AGG536" s="96">
        <f t="shared" si="1660"/>
        <v>19470.650000000001</v>
      </c>
      <c r="AGH536" s="96">
        <f t="shared" si="1661"/>
        <v>19470.650000000001</v>
      </c>
      <c r="AGI536" s="96">
        <f t="shared" si="1662"/>
        <v>0</v>
      </c>
      <c r="AGJ536" s="96">
        <f t="shared" si="998"/>
        <v>0</v>
      </c>
      <c r="AGK536" s="96">
        <f t="shared" si="999"/>
        <v>0</v>
      </c>
      <c r="AGL536" s="96">
        <f t="shared" si="1663"/>
        <v>0</v>
      </c>
      <c r="AGM536" s="96">
        <f t="shared" si="1000"/>
        <v>0</v>
      </c>
      <c r="AGN536" s="96">
        <f t="shared" si="1001"/>
        <v>0</v>
      </c>
      <c r="AGO536" s="101">
        <v>63</v>
      </c>
      <c r="AGP536" s="101">
        <v>63</v>
      </c>
      <c r="AGQ536" s="101">
        <v>63</v>
      </c>
      <c r="AGR536" s="96">
        <f t="shared" si="1664"/>
        <v>2917845</v>
      </c>
      <c r="AGS536" s="96">
        <f t="shared" si="1665"/>
        <v>3036159</v>
      </c>
      <c r="AGT536" s="96">
        <f t="shared" si="1666"/>
        <v>3036159</v>
      </c>
      <c r="AGU536" s="96">
        <f t="shared" si="1667"/>
        <v>2525520.69</v>
      </c>
      <c r="AGV536" s="96">
        <f t="shared" si="1668"/>
        <v>2557461.69</v>
      </c>
      <c r="AGW536" s="96">
        <f t="shared" si="1669"/>
        <v>2557461.69</v>
      </c>
      <c r="AGX536" s="96">
        <f t="shared" si="1670"/>
        <v>46314.29</v>
      </c>
      <c r="AGY536" s="96">
        <f t="shared" si="1671"/>
        <v>48193.65</v>
      </c>
      <c r="AGZ536" s="96">
        <f t="shared" si="1672"/>
        <v>48193.65</v>
      </c>
      <c r="AHA536" s="96">
        <f t="shared" si="1673"/>
        <v>30204.28</v>
      </c>
      <c r="AHB536" s="96">
        <f t="shared" si="1674"/>
        <v>31651.3</v>
      </c>
      <c r="AHC536" s="96">
        <f t="shared" si="1675"/>
        <v>31651.3</v>
      </c>
      <c r="AHD536" s="96">
        <f t="shared" si="1676"/>
        <v>2917800.27</v>
      </c>
      <c r="AHE536" s="96">
        <f t="shared" si="1002"/>
        <v>3036199.95</v>
      </c>
      <c r="AHF536" s="96">
        <f t="shared" si="1003"/>
        <v>3036199.95</v>
      </c>
      <c r="AHG536" s="96">
        <f t="shared" si="1677"/>
        <v>1902869.64</v>
      </c>
      <c r="AHH536" s="96">
        <f t="shared" si="1004"/>
        <v>1994031.9</v>
      </c>
      <c r="AHI536" s="96">
        <f t="shared" si="1005"/>
        <v>1994031.9</v>
      </c>
      <c r="AHJ536" s="101"/>
      <c r="AHK536" s="101"/>
      <c r="AHL536" s="101"/>
      <c r="AHM536" s="96">
        <f t="shared" si="1678"/>
        <v>0</v>
      </c>
      <c r="AHN536" s="96">
        <f t="shared" si="1679"/>
        <v>0</v>
      </c>
      <c r="AHO536" s="96">
        <f t="shared" si="1680"/>
        <v>0</v>
      </c>
      <c r="AHP536" s="96">
        <f t="shared" si="1681"/>
        <v>0</v>
      </c>
      <c r="AHQ536" s="96">
        <f t="shared" si="1682"/>
        <v>0</v>
      </c>
      <c r="AHR536" s="96">
        <f t="shared" si="1683"/>
        <v>0</v>
      </c>
      <c r="AHS536" s="96">
        <f t="shared" si="1684"/>
        <v>46314.92</v>
      </c>
      <c r="AHT536" s="96">
        <f t="shared" si="1685"/>
        <v>48193.06</v>
      </c>
      <c r="AHU536" s="96">
        <f t="shared" si="1686"/>
        <v>48193.06</v>
      </c>
      <c r="AHV536" s="96">
        <f t="shared" si="1687"/>
        <v>16798.52</v>
      </c>
      <c r="AHW536" s="96">
        <f t="shared" si="1688"/>
        <v>17574.78</v>
      </c>
      <c r="AHX536" s="96">
        <f t="shared" si="1689"/>
        <v>17574.78</v>
      </c>
      <c r="AHY536" s="96">
        <f t="shared" si="1690"/>
        <v>0</v>
      </c>
      <c r="AHZ536" s="96">
        <f t="shared" si="1006"/>
        <v>0</v>
      </c>
      <c r="AIA536" s="96">
        <f t="shared" si="1007"/>
        <v>0</v>
      </c>
      <c r="AIB536" s="96">
        <f t="shared" si="1691"/>
        <v>0</v>
      </c>
      <c r="AIC536" s="96">
        <f t="shared" si="1008"/>
        <v>0</v>
      </c>
      <c r="AID536" s="96">
        <f t="shared" si="1009"/>
        <v>0</v>
      </c>
      <c r="AIE536" s="101"/>
      <c r="AIF536" s="101"/>
      <c r="AIG536" s="101"/>
      <c r="AIH536" s="96">
        <f t="shared" si="1692"/>
        <v>0</v>
      </c>
      <c r="AII536" s="96">
        <f t="shared" si="1693"/>
        <v>0</v>
      </c>
      <c r="AIJ536" s="96">
        <f t="shared" si="1694"/>
        <v>0</v>
      </c>
      <c r="AIK536" s="96">
        <f t="shared" si="1695"/>
        <v>0</v>
      </c>
      <c r="AIL536" s="96">
        <f t="shared" si="1696"/>
        <v>0</v>
      </c>
      <c r="AIM536" s="96">
        <f t="shared" si="1697"/>
        <v>0</v>
      </c>
      <c r="AIN536" s="96">
        <f t="shared" si="1698"/>
        <v>46314.95</v>
      </c>
      <c r="AIO536" s="96">
        <f t="shared" si="1699"/>
        <v>48192.9</v>
      </c>
      <c r="AIP536" s="96">
        <f t="shared" si="1700"/>
        <v>48192.9</v>
      </c>
      <c r="AIQ536" s="96">
        <f t="shared" si="1701"/>
        <v>18541.63</v>
      </c>
      <c r="AIR536" s="96">
        <f t="shared" si="1702"/>
        <v>19415.5</v>
      </c>
      <c r="AIS536" s="96">
        <f t="shared" si="1703"/>
        <v>19415.5</v>
      </c>
      <c r="AIT536" s="96">
        <f t="shared" si="1704"/>
        <v>0</v>
      </c>
      <c r="AIU536" s="96">
        <f t="shared" si="1010"/>
        <v>0</v>
      </c>
      <c r="AIV536" s="96">
        <f t="shared" si="1011"/>
        <v>0</v>
      </c>
      <c r="AIW536" s="96">
        <f t="shared" si="1705"/>
        <v>0</v>
      </c>
      <c r="AIX536" s="96">
        <f t="shared" si="1012"/>
        <v>0</v>
      </c>
      <c r="AIY536" s="96">
        <f t="shared" si="1013"/>
        <v>0</v>
      </c>
      <c r="AIZ536" s="101"/>
      <c r="AJA536" s="101"/>
      <c r="AJB536" s="101"/>
      <c r="AJC536" s="96">
        <f t="shared" si="1706"/>
        <v>0</v>
      </c>
      <c r="AJD536" s="96">
        <f t="shared" si="1707"/>
        <v>0</v>
      </c>
      <c r="AJE536" s="96">
        <f t="shared" si="1708"/>
        <v>0</v>
      </c>
      <c r="AJF536" s="96">
        <f t="shared" si="1709"/>
        <v>0</v>
      </c>
      <c r="AJG536" s="96">
        <f t="shared" si="1710"/>
        <v>0</v>
      </c>
      <c r="AJH536" s="96">
        <f t="shared" si="1711"/>
        <v>0</v>
      </c>
      <c r="AJI536" s="96">
        <f t="shared" si="1712"/>
        <v>46315.28</v>
      </c>
      <c r="AJJ536" s="96">
        <f t="shared" si="1713"/>
        <v>48193.15</v>
      </c>
      <c r="AJK536" s="96">
        <f t="shared" si="1714"/>
        <v>48193.15</v>
      </c>
      <c r="AJL536" s="96">
        <f t="shared" si="1715"/>
        <v>18197.39</v>
      </c>
      <c r="AJM536" s="96">
        <f t="shared" si="1716"/>
        <v>19025.61</v>
      </c>
      <c r="AJN536" s="96">
        <f t="shared" si="1717"/>
        <v>19025.61</v>
      </c>
      <c r="AJO536" s="96">
        <f t="shared" si="1718"/>
        <v>0</v>
      </c>
      <c r="AJP536" s="96">
        <f t="shared" si="1014"/>
        <v>0</v>
      </c>
      <c r="AJQ536" s="96">
        <f t="shared" si="1015"/>
        <v>0</v>
      </c>
      <c r="AJR536" s="96">
        <f t="shared" si="1719"/>
        <v>0</v>
      </c>
      <c r="AJS536" s="96">
        <f t="shared" si="1016"/>
        <v>0</v>
      </c>
      <c r="AJT536" s="96">
        <f t="shared" si="1017"/>
        <v>0</v>
      </c>
      <c r="AJU536" s="101"/>
      <c r="AJV536" s="101"/>
      <c r="AJW536" s="101"/>
      <c r="AJX536" s="96">
        <f t="shared" si="1720"/>
        <v>0</v>
      </c>
      <c r="AJY536" s="96">
        <f t="shared" si="1721"/>
        <v>0</v>
      </c>
      <c r="AJZ536" s="96">
        <f t="shared" si="1722"/>
        <v>0</v>
      </c>
      <c r="AKA536" s="96">
        <f t="shared" si="1723"/>
        <v>0</v>
      </c>
      <c r="AKB536" s="96">
        <f t="shared" si="1724"/>
        <v>0</v>
      </c>
      <c r="AKC536" s="96">
        <f t="shared" si="1725"/>
        <v>0</v>
      </c>
      <c r="AKD536" s="96">
        <f t="shared" si="1726"/>
        <v>46315.3</v>
      </c>
      <c r="AKE536" s="96">
        <f t="shared" si="1727"/>
        <v>48193.18</v>
      </c>
      <c r="AKF536" s="96">
        <f t="shared" si="1728"/>
        <v>48193.18</v>
      </c>
      <c r="AKG536" s="96">
        <f t="shared" si="1729"/>
        <v>17333.23</v>
      </c>
      <c r="AKH536" s="96">
        <f t="shared" si="1730"/>
        <v>18143.82</v>
      </c>
      <c r="AKI536" s="96">
        <f t="shared" si="1731"/>
        <v>18143.82</v>
      </c>
      <c r="AKJ536" s="96">
        <f t="shared" si="1732"/>
        <v>0</v>
      </c>
      <c r="AKK536" s="96">
        <f t="shared" si="1018"/>
        <v>0</v>
      </c>
      <c r="AKL536" s="96">
        <f t="shared" si="1019"/>
        <v>0</v>
      </c>
      <c r="AKM536" s="96">
        <f t="shared" si="1733"/>
        <v>0</v>
      </c>
      <c r="AKN536" s="96">
        <f t="shared" si="1020"/>
        <v>0</v>
      </c>
      <c r="AKO536" s="96">
        <f t="shared" si="1021"/>
        <v>0</v>
      </c>
      <c r="AKP536" s="101"/>
      <c r="AKQ536" s="101"/>
      <c r="AKR536" s="101"/>
      <c r="AKS536" s="96">
        <f t="shared" si="1734"/>
        <v>0</v>
      </c>
      <c r="AKT536" s="96">
        <f t="shared" si="1735"/>
        <v>0</v>
      </c>
      <c r="AKU536" s="96">
        <f t="shared" si="1736"/>
        <v>0</v>
      </c>
      <c r="AKV536" s="96">
        <f t="shared" si="1737"/>
        <v>0</v>
      </c>
      <c r="AKW536" s="96">
        <f t="shared" si="1738"/>
        <v>0</v>
      </c>
      <c r="AKX536" s="96">
        <f t="shared" si="1739"/>
        <v>0</v>
      </c>
      <c r="AKY536" s="96">
        <f t="shared" si="1740"/>
        <v>46315.02</v>
      </c>
      <c r="AKZ536" s="96">
        <f t="shared" si="1741"/>
        <v>48193.17</v>
      </c>
      <c r="ALA536" s="96">
        <f t="shared" si="1742"/>
        <v>48193.17</v>
      </c>
      <c r="ALB536" s="96">
        <f t="shared" si="1743"/>
        <v>17570.990000000002</v>
      </c>
      <c r="ALC536" s="96">
        <f t="shared" si="1744"/>
        <v>18376.150000000001</v>
      </c>
      <c r="ALD536" s="96">
        <f t="shared" si="1745"/>
        <v>18376.150000000001</v>
      </c>
      <c r="ALE536" s="96">
        <f t="shared" si="1746"/>
        <v>0</v>
      </c>
      <c r="ALF536" s="96">
        <f t="shared" si="1022"/>
        <v>0</v>
      </c>
      <c r="ALG536" s="96">
        <f t="shared" si="1023"/>
        <v>0</v>
      </c>
      <c r="ALH536" s="96">
        <f t="shared" si="1747"/>
        <v>0</v>
      </c>
      <c r="ALI536" s="96">
        <f t="shared" si="1024"/>
        <v>0</v>
      </c>
      <c r="ALJ536" s="96">
        <f t="shared" si="1025"/>
        <v>0</v>
      </c>
      <c r="ALK536" s="101"/>
      <c r="ALL536" s="101"/>
      <c r="ALM536" s="101"/>
      <c r="ALN536" s="96">
        <f t="shared" si="1748"/>
        <v>0</v>
      </c>
      <c r="ALO536" s="96">
        <f t="shared" si="1749"/>
        <v>0</v>
      </c>
      <c r="ALP536" s="96">
        <f t="shared" si="1750"/>
        <v>0</v>
      </c>
      <c r="ALQ536" s="96">
        <f t="shared" si="1751"/>
        <v>0</v>
      </c>
      <c r="ALR536" s="96">
        <f t="shared" si="1752"/>
        <v>0</v>
      </c>
      <c r="ALS536" s="96">
        <f t="shared" si="1753"/>
        <v>0</v>
      </c>
      <c r="ALT536" s="96">
        <f t="shared" si="1754"/>
        <v>46314.59</v>
      </c>
      <c r="ALU536" s="96">
        <f t="shared" si="1755"/>
        <v>48192.76</v>
      </c>
      <c r="ALV536" s="96">
        <f t="shared" si="1756"/>
        <v>48192.76</v>
      </c>
      <c r="ALW536" s="96">
        <f t="shared" si="1757"/>
        <v>20447.87</v>
      </c>
      <c r="ALX536" s="96">
        <f t="shared" si="1758"/>
        <v>21358.55</v>
      </c>
      <c r="ALY536" s="96">
        <f t="shared" si="1759"/>
        <v>21358.55</v>
      </c>
      <c r="ALZ536" s="96">
        <f t="shared" si="1760"/>
        <v>0</v>
      </c>
      <c r="AMA536" s="96">
        <f t="shared" si="1026"/>
        <v>0</v>
      </c>
      <c r="AMB536" s="96">
        <f t="shared" si="1027"/>
        <v>0</v>
      </c>
      <c r="AMC536" s="96">
        <f t="shared" si="1761"/>
        <v>0</v>
      </c>
      <c r="AMD536" s="96">
        <f t="shared" si="1028"/>
        <v>0</v>
      </c>
      <c r="AME536" s="96">
        <f t="shared" si="1029"/>
        <v>0</v>
      </c>
      <c r="AMF536" s="101"/>
      <c r="AMG536" s="101"/>
      <c r="AMH536" s="101"/>
      <c r="AMI536" s="96">
        <f t="shared" si="1762"/>
        <v>0</v>
      </c>
      <c r="AMJ536" s="96">
        <f t="shared" si="1763"/>
        <v>0</v>
      </c>
      <c r="AMK536" s="96">
        <f t="shared" si="1764"/>
        <v>0</v>
      </c>
      <c r="AML536" s="96">
        <f t="shared" si="1765"/>
        <v>0</v>
      </c>
      <c r="AMM536" s="96">
        <f t="shared" si="1766"/>
        <v>0</v>
      </c>
      <c r="AMN536" s="96">
        <f t="shared" si="1767"/>
        <v>0</v>
      </c>
      <c r="AMO536" s="96">
        <f t="shared" si="1768"/>
        <v>46314.98</v>
      </c>
      <c r="AMP536" s="96">
        <f t="shared" si="1769"/>
        <v>48192.94</v>
      </c>
      <c r="AMQ536" s="96">
        <f t="shared" si="1770"/>
        <v>48192.94</v>
      </c>
      <c r="AMR536" s="96">
        <f t="shared" si="1771"/>
        <v>17352.37</v>
      </c>
      <c r="AMS536" s="96">
        <f t="shared" si="1772"/>
        <v>18115.07</v>
      </c>
      <c r="AMT536" s="96">
        <f t="shared" si="1773"/>
        <v>18115.07</v>
      </c>
      <c r="AMU536" s="96">
        <f t="shared" si="1774"/>
        <v>0</v>
      </c>
      <c r="AMV536" s="96">
        <f t="shared" si="1030"/>
        <v>0</v>
      </c>
      <c r="AMW536" s="96">
        <f t="shared" si="1031"/>
        <v>0</v>
      </c>
      <c r="AMX536" s="96">
        <f t="shared" si="1775"/>
        <v>0</v>
      </c>
      <c r="AMY536" s="96">
        <f t="shared" si="1032"/>
        <v>0</v>
      </c>
      <c r="AMZ536" s="96">
        <f t="shared" si="1033"/>
        <v>0</v>
      </c>
      <c r="ANA536" s="101"/>
      <c r="ANB536" s="101"/>
      <c r="ANC536" s="101"/>
      <c r="AND536" s="96">
        <f t="shared" si="1776"/>
        <v>0</v>
      </c>
      <c r="ANE536" s="96">
        <f t="shared" si="1777"/>
        <v>0</v>
      </c>
      <c r="ANF536" s="96">
        <f t="shared" si="1778"/>
        <v>0</v>
      </c>
      <c r="ANG536" s="96">
        <f t="shared" si="1779"/>
        <v>0</v>
      </c>
      <c r="ANH536" s="96">
        <f t="shared" si="1780"/>
        <v>0</v>
      </c>
      <c r="ANI536" s="96">
        <f t="shared" si="1781"/>
        <v>0</v>
      </c>
      <c r="ANJ536" s="96">
        <f t="shared" si="1782"/>
        <v>0</v>
      </c>
      <c r="ANK536" s="96">
        <f t="shared" si="1783"/>
        <v>0</v>
      </c>
      <c r="ANL536" s="96">
        <f t="shared" si="1784"/>
        <v>0</v>
      </c>
      <c r="ANM536" s="96">
        <f t="shared" si="1785"/>
        <v>0</v>
      </c>
      <c r="ANN536" s="96">
        <f t="shared" si="1786"/>
        <v>0</v>
      </c>
      <c r="ANO536" s="96">
        <f t="shared" si="1787"/>
        <v>0</v>
      </c>
      <c r="ANP536" s="96">
        <f t="shared" si="1788"/>
        <v>0</v>
      </c>
      <c r="ANQ536" s="96">
        <f t="shared" si="1034"/>
        <v>0</v>
      </c>
      <c r="ANR536" s="96">
        <f t="shared" si="1035"/>
        <v>0</v>
      </c>
      <c r="ANS536" s="96">
        <f t="shared" si="1789"/>
        <v>0</v>
      </c>
      <c r="ANT536" s="96">
        <f t="shared" si="1036"/>
        <v>0</v>
      </c>
      <c r="ANU536" s="96">
        <f t="shared" si="1037"/>
        <v>0</v>
      </c>
      <c r="ANV536" s="101"/>
      <c r="ANW536" s="101"/>
      <c r="ANX536" s="101"/>
      <c r="ANY536" s="96">
        <f t="shared" si="1790"/>
        <v>0</v>
      </c>
      <c r="ANZ536" s="96">
        <f t="shared" si="1791"/>
        <v>0</v>
      </c>
      <c r="AOA536" s="96">
        <f t="shared" si="1792"/>
        <v>0</v>
      </c>
      <c r="AOB536" s="96">
        <f t="shared" si="1793"/>
        <v>0</v>
      </c>
      <c r="AOC536" s="96">
        <f t="shared" si="1794"/>
        <v>0</v>
      </c>
      <c r="AOD536" s="96">
        <f t="shared" si="1795"/>
        <v>0</v>
      </c>
      <c r="AOE536" s="96">
        <f t="shared" si="1796"/>
        <v>46315.33</v>
      </c>
      <c r="AOF536" s="96">
        <f t="shared" si="1797"/>
        <v>48193.120000000003</v>
      </c>
      <c r="AOG536" s="96">
        <f t="shared" si="1798"/>
        <v>48193.120000000003</v>
      </c>
      <c r="AOH536" s="96">
        <f t="shared" si="1799"/>
        <v>17522.98</v>
      </c>
      <c r="AOI536" s="96">
        <f t="shared" si="1800"/>
        <v>18297.07</v>
      </c>
      <c r="AOJ536" s="96">
        <f t="shared" si="1801"/>
        <v>18297.07</v>
      </c>
      <c r="AOK536" s="96">
        <f t="shared" si="1802"/>
        <v>0</v>
      </c>
      <c r="AOL536" s="96">
        <f t="shared" si="1038"/>
        <v>0</v>
      </c>
      <c r="AOM536" s="96">
        <f t="shared" si="1039"/>
        <v>0</v>
      </c>
      <c r="AON536" s="96">
        <f t="shared" si="1803"/>
        <v>0</v>
      </c>
      <c r="AOO536" s="96">
        <f t="shared" si="1040"/>
        <v>0</v>
      </c>
      <c r="AOP536" s="96">
        <f t="shared" si="1041"/>
        <v>0</v>
      </c>
      <c r="AOQ536" s="101"/>
      <c r="AOR536" s="101"/>
      <c r="AOS536" s="101"/>
      <c r="AOT536" s="96">
        <f t="shared" si="1804"/>
        <v>0</v>
      </c>
      <c r="AOU536" s="96">
        <f t="shared" si="1805"/>
        <v>0</v>
      </c>
      <c r="AOV536" s="96">
        <f t="shared" si="1806"/>
        <v>0</v>
      </c>
      <c r="AOW536" s="96">
        <f t="shared" si="1807"/>
        <v>0</v>
      </c>
      <c r="AOX536" s="96">
        <f t="shared" si="1808"/>
        <v>0</v>
      </c>
      <c r="AOY536" s="96">
        <f t="shared" si="1809"/>
        <v>0</v>
      </c>
      <c r="AOZ536" s="96">
        <f t="shared" si="1810"/>
        <v>46314.48</v>
      </c>
      <c r="APA536" s="96">
        <f t="shared" si="1811"/>
        <v>48193.120000000003</v>
      </c>
      <c r="APB536" s="96">
        <f t="shared" si="1812"/>
        <v>48193.120000000003</v>
      </c>
      <c r="APC536" s="96">
        <f t="shared" si="1813"/>
        <v>20580.37</v>
      </c>
      <c r="APD536" s="96">
        <f t="shared" si="1814"/>
        <v>21491.32</v>
      </c>
      <c r="APE536" s="96">
        <f t="shared" si="1815"/>
        <v>21491.32</v>
      </c>
      <c r="APF536" s="96">
        <f t="shared" si="1816"/>
        <v>0</v>
      </c>
      <c r="APG536" s="96">
        <f t="shared" si="1042"/>
        <v>0</v>
      </c>
      <c r="APH536" s="96">
        <f t="shared" si="1043"/>
        <v>0</v>
      </c>
      <c r="API536" s="96">
        <f t="shared" si="1817"/>
        <v>0</v>
      </c>
      <c r="APJ536" s="96">
        <f t="shared" si="1044"/>
        <v>0</v>
      </c>
      <c r="APK536" s="96">
        <f t="shared" si="1045"/>
        <v>0</v>
      </c>
      <c r="APL536" s="101"/>
      <c r="APM536" s="101"/>
      <c r="APN536" s="101"/>
      <c r="APO536" s="96">
        <f t="shared" si="1818"/>
        <v>0</v>
      </c>
      <c r="APP536" s="96">
        <f t="shared" si="1819"/>
        <v>0</v>
      </c>
      <c r="APQ536" s="96">
        <f t="shared" si="1820"/>
        <v>0</v>
      </c>
      <c r="APR536" s="96">
        <f t="shared" si="1821"/>
        <v>0</v>
      </c>
      <c r="APS536" s="96">
        <f t="shared" si="1822"/>
        <v>0</v>
      </c>
      <c r="APT536" s="96">
        <f t="shared" si="1823"/>
        <v>0</v>
      </c>
      <c r="APU536" s="96">
        <f t="shared" si="1824"/>
        <v>46314.52</v>
      </c>
      <c r="APV536" s="96">
        <f t="shared" si="1825"/>
        <v>48192.92</v>
      </c>
      <c r="APW536" s="96">
        <f t="shared" si="1826"/>
        <v>48192.92</v>
      </c>
      <c r="APX536" s="96">
        <f t="shared" si="1827"/>
        <v>17461.07</v>
      </c>
      <c r="APY536" s="96">
        <f t="shared" si="1828"/>
        <v>18259.54</v>
      </c>
      <c r="APZ536" s="96">
        <f t="shared" si="1829"/>
        <v>18259.54</v>
      </c>
      <c r="AQA536" s="96">
        <f t="shared" si="1830"/>
        <v>0</v>
      </c>
      <c r="AQB536" s="96">
        <f t="shared" si="1046"/>
        <v>0</v>
      </c>
      <c r="AQC536" s="96">
        <f t="shared" si="1047"/>
        <v>0</v>
      </c>
      <c r="AQD536" s="96">
        <f t="shared" si="1831"/>
        <v>0</v>
      </c>
      <c r="AQE536" s="96">
        <f t="shared" si="1048"/>
        <v>0</v>
      </c>
      <c r="AQF536" s="96">
        <f t="shared" si="1049"/>
        <v>0</v>
      </c>
      <c r="AQG536" s="101"/>
      <c r="AQH536" s="101"/>
      <c r="AQI536" s="101"/>
      <c r="AQJ536" s="96">
        <f t="shared" si="1832"/>
        <v>0</v>
      </c>
      <c r="AQK536" s="96">
        <f t="shared" si="1833"/>
        <v>0</v>
      </c>
      <c r="AQL536" s="96">
        <f t="shared" si="1834"/>
        <v>0</v>
      </c>
      <c r="AQM536" s="96">
        <f t="shared" si="1835"/>
        <v>0</v>
      </c>
      <c r="AQN536" s="96">
        <f t="shared" si="1836"/>
        <v>0</v>
      </c>
      <c r="AQO536" s="96">
        <f t="shared" si="1837"/>
        <v>0</v>
      </c>
      <c r="AQP536" s="96">
        <f t="shared" si="1838"/>
        <v>46315.15</v>
      </c>
      <c r="AQQ536" s="96">
        <f t="shared" si="1839"/>
        <v>48193.02</v>
      </c>
      <c r="AQR536" s="96">
        <f t="shared" si="1840"/>
        <v>48193.02</v>
      </c>
      <c r="AQS536" s="96">
        <f t="shared" si="1841"/>
        <v>15555.11</v>
      </c>
      <c r="AQT536" s="96">
        <f t="shared" si="1842"/>
        <v>16285.39</v>
      </c>
      <c r="AQU536" s="96">
        <f t="shared" si="1843"/>
        <v>16285.39</v>
      </c>
      <c r="AQV536" s="96">
        <f t="shared" si="1844"/>
        <v>0</v>
      </c>
      <c r="AQW536" s="96">
        <f t="shared" si="1050"/>
        <v>0</v>
      </c>
      <c r="AQX536" s="96">
        <f t="shared" si="1051"/>
        <v>0</v>
      </c>
      <c r="AQY536" s="96">
        <f t="shared" si="1845"/>
        <v>0</v>
      </c>
      <c r="AQZ536" s="96">
        <f t="shared" si="1052"/>
        <v>0</v>
      </c>
      <c r="ARA536" s="96">
        <f t="shared" si="1053"/>
        <v>0</v>
      </c>
      <c r="ARB536" s="101"/>
      <c r="ARC536" s="101"/>
      <c r="ARD536" s="101"/>
      <c r="ARE536" s="96">
        <f t="shared" si="1846"/>
        <v>0</v>
      </c>
      <c r="ARF536" s="96">
        <f t="shared" si="1847"/>
        <v>0</v>
      </c>
      <c r="ARG536" s="96">
        <f t="shared" si="1848"/>
        <v>0</v>
      </c>
      <c r="ARH536" s="96">
        <f t="shared" si="1849"/>
        <v>0</v>
      </c>
      <c r="ARI536" s="96">
        <f t="shared" si="1850"/>
        <v>0</v>
      </c>
      <c r="ARJ536" s="96">
        <f t="shared" si="1851"/>
        <v>0</v>
      </c>
      <c r="ARK536" s="96">
        <f t="shared" si="1852"/>
        <v>46315.06</v>
      </c>
      <c r="ARL536" s="96">
        <f t="shared" si="1853"/>
        <v>48193.04</v>
      </c>
      <c r="ARM536" s="96">
        <f t="shared" si="1854"/>
        <v>48193.04</v>
      </c>
      <c r="ARN536" s="96">
        <f t="shared" si="1855"/>
        <v>16722.759999999998</v>
      </c>
      <c r="ARO536" s="96">
        <f t="shared" si="1856"/>
        <v>17425.13</v>
      </c>
      <c r="ARP536" s="96">
        <f t="shared" si="1857"/>
        <v>17425.13</v>
      </c>
      <c r="ARQ536" s="96">
        <f t="shared" si="1858"/>
        <v>0</v>
      </c>
      <c r="ARR536" s="96">
        <f t="shared" si="1054"/>
        <v>0</v>
      </c>
      <c r="ARS536" s="96">
        <f t="shared" si="1055"/>
        <v>0</v>
      </c>
      <c r="ART536" s="96">
        <f t="shared" si="1859"/>
        <v>0</v>
      </c>
      <c r="ARU536" s="96">
        <f t="shared" si="1056"/>
        <v>0</v>
      </c>
      <c r="ARV536" s="96">
        <f t="shared" si="1057"/>
        <v>0</v>
      </c>
      <c r="ARW536" s="101"/>
      <c r="ARX536" s="101"/>
      <c r="ARY536" s="101"/>
      <c r="ARZ536" s="96">
        <f t="shared" si="1860"/>
        <v>0</v>
      </c>
      <c r="ASA536" s="96">
        <f t="shared" si="1861"/>
        <v>0</v>
      </c>
      <c r="ASB536" s="96">
        <f t="shared" si="1862"/>
        <v>0</v>
      </c>
      <c r="ASC536" s="96">
        <f t="shared" si="1863"/>
        <v>0</v>
      </c>
      <c r="ASD536" s="96">
        <f t="shared" si="1864"/>
        <v>0</v>
      </c>
      <c r="ASE536" s="96">
        <f t="shared" si="1865"/>
        <v>0</v>
      </c>
      <c r="ASF536" s="96">
        <f t="shared" si="1866"/>
        <v>46315.19</v>
      </c>
      <c r="ASG536" s="96">
        <f t="shared" si="1867"/>
        <v>48192.97</v>
      </c>
      <c r="ASH536" s="96">
        <f t="shared" si="1868"/>
        <v>48192.97</v>
      </c>
      <c r="ASI536" s="96">
        <f t="shared" si="1869"/>
        <v>17916.990000000002</v>
      </c>
      <c r="ASJ536" s="96">
        <f t="shared" si="1870"/>
        <v>18710.22</v>
      </c>
      <c r="ASK536" s="96">
        <f t="shared" si="1871"/>
        <v>18710.22</v>
      </c>
      <c r="ASL536" s="96">
        <f t="shared" si="1872"/>
        <v>0</v>
      </c>
      <c r="ASM536" s="96">
        <f t="shared" si="1058"/>
        <v>0</v>
      </c>
      <c r="ASN536" s="96">
        <f t="shared" si="1059"/>
        <v>0</v>
      </c>
      <c r="ASO536" s="96">
        <f t="shared" si="1873"/>
        <v>0</v>
      </c>
      <c r="ASP536" s="96">
        <f t="shared" si="1060"/>
        <v>0</v>
      </c>
      <c r="ASQ536" s="96">
        <f t="shared" si="1061"/>
        <v>0</v>
      </c>
      <c r="ASR536" s="101"/>
      <c r="ASS536" s="101"/>
      <c r="AST536" s="101"/>
      <c r="ASU536" s="96">
        <f t="shared" si="1874"/>
        <v>0</v>
      </c>
      <c r="ASV536" s="96">
        <f t="shared" si="1875"/>
        <v>0</v>
      </c>
      <c r="ASW536" s="96">
        <f t="shared" si="1876"/>
        <v>0</v>
      </c>
      <c r="ASX536" s="96">
        <f t="shared" si="1877"/>
        <v>0</v>
      </c>
      <c r="ASY536" s="96">
        <f t="shared" si="1878"/>
        <v>0</v>
      </c>
      <c r="ASZ536" s="96">
        <f t="shared" si="1879"/>
        <v>0</v>
      </c>
      <c r="ATA536" s="96">
        <f t="shared" si="1880"/>
        <v>46315.11</v>
      </c>
      <c r="ATB536" s="96">
        <f t="shared" si="1881"/>
        <v>48192.86</v>
      </c>
      <c r="ATC536" s="96">
        <f t="shared" si="1882"/>
        <v>48192.86</v>
      </c>
      <c r="ATD536" s="96">
        <f t="shared" si="1883"/>
        <v>15779.9</v>
      </c>
      <c r="ATE536" s="96">
        <f t="shared" si="1884"/>
        <v>16468.599999999999</v>
      </c>
      <c r="ATF536" s="96">
        <f t="shared" si="1885"/>
        <v>16468.599999999999</v>
      </c>
      <c r="ATG536" s="96">
        <f t="shared" si="1886"/>
        <v>0</v>
      </c>
      <c r="ATH536" s="96">
        <f t="shared" si="1062"/>
        <v>0</v>
      </c>
      <c r="ATI536" s="96">
        <f t="shared" si="1063"/>
        <v>0</v>
      </c>
      <c r="ATJ536" s="96">
        <f t="shared" si="1887"/>
        <v>0</v>
      </c>
      <c r="ATK536" s="96">
        <f t="shared" si="1064"/>
        <v>0</v>
      </c>
      <c r="ATL536" s="96">
        <f t="shared" si="1065"/>
        <v>0</v>
      </c>
      <c r="ATM536" s="101">
        <v>31</v>
      </c>
      <c r="ATN536" s="101">
        <v>31</v>
      </c>
      <c r="ATO536" s="101">
        <v>31</v>
      </c>
      <c r="ATP536" s="96">
        <f t="shared" si="1888"/>
        <v>1435765</v>
      </c>
      <c r="ATQ536" s="96">
        <f t="shared" si="1889"/>
        <v>1493983</v>
      </c>
      <c r="ATR536" s="96">
        <f t="shared" si="1890"/>
        <v>1493983</v>
      </c>
      <c r="ATS536" s="96">
        <f t="shared" si="1891"/>
        <v>1242716.53</v>
      </c>
      <c r="ATT536" s="96">
        <f t="shared" si="1892"/>
        <v>1258433.53</v>
      </c>
      <c r="ATU536" s="96">
        <f t="shared" si="1893"/>
        <v>1258433.53</v>
      </c>
      <c r="ATV536" s="96">
        <f t="shared" si="1894"/>
        <v>46315.07</v>
      </c>
      <c r="ATW536" s="96">
        <f t="shared" si="1895"/>
        <v>48192.99</v>
      </c>
      <c r="ATX536" s="96">
        <f t="shared" si="1896"/>
        <v>48192.99</v>
      </c>
      <c r="ATY536" s="96">
        <f t="shared" si="1897"/>
        <v>17204.400000000001</v>
      </c>
      <c r="ATZ536" s="96">
        <f t="shared" si="1898"/>
        <v>17942.43</v>
      </c>
      <c r="AUA536" s="96">
        <f t="shared" si="1899"/>
        <v>17942.43</v>
      </c>
      <c r="AUB536" s="96">
        <f t="shared" si="1900"/>
        <v>1435767.17</v>
      </c>
      <c r="AUC536" s="96">
        <f t="shared" si="1066"/>
        <v>1493982.69</v>
      </c>
      <c r="AUD536" s="96">
        <f t="shared" si="1067"/>
        <v>1493982.69</v>
      </c>
      <c r="AUE536" s="96">
        <f t="shared" si="1901"/>
        <v>533336.4</v>
      </c>
      <c r="AUF536" s="96">
        <f t="shared" si="1068"/>
        <v>556215.32999999996</v>
      </c>
      <c r="AUG536" s="96">
        <f t="shared" si="1069"/>
        <v>556215.32999999996</v>
      </c>
      <c r="AUH536" s="101"/>
      <c r="AUI536" s="101"/>
      <c r="AUJ536" s="101"/>
      <c r="AUK536" s="96">
        <f t="shared" si="1902"/>
        <v>0</v>
      </c>
      <c r="AUL536" s="96">
        <f t="shared" si="1903"/>
        <v>0</v>
      </c>
      <c r="AUM536" s="96">
        <f t="shared" si="1904"/>
        <v>0</v>
      </c>
      <c r="AUN536" s="96">
        <f t="shared" si="1905"/>
        <v>0</v>
      </c>
      <c r="AUO536" s="96">
        <f t="shared" si="1906"/>
        <v>0</v>
      </c>
      <c r="AUP536" s="96">
        <f t="shared" si="1907"/>
        <v>0</v>
      </c>
      <c r="AUQ536" s="96">
        <f t="shared" si="1908"/>
        <v>46313.97</v>
      </c>
      <c r="AUR536" s="96">
        <f t="shared" si="1909"/>
        <v>48192.67</v>
      </c>
      <c r="AUS536" s="96">
        <f t="shared" si="1910"/>
        <v>48192.67</v>
      </c>
      <c r="AUT536" s="96">
        <f t="shared" si="1911"/>
        <v>18419.45</v>
      </c>
      <c r="AUU536" s="96">
        <f t="shared" si="1912"/>
        <v>19244.689999999999</v>
      </c>
      <c r="AUV536" s="96">
        <f t="shared" si="1913"/>
        <v>19244.689999999999</v>
      </c>
      <c r="AUW536" s="96">
        <f t="shared" si="1914"/>
        <v>0</v>
      </c>
      <c r="AUX536" s="96">
        <f t="shared" si="1070"/>
        <v>0</v>
      </c>
      <c r="AUY536" s="96">
        <f t="shared" si="1071"/>
        <v>0</v>
      </c>
      <c r="AUZ536" s="96">
        <f t="shared" si="1915"/>
        <v>0</v>
      </c>
      <c r="AVA536" s="96">
        <f t="shared" si="1072"/>
        <v>0</v>
      </c>
      <c r="AVB536" s="96">
        <f t="shared" si="1073"/>
        <v>0</v>
      </c>
      <c r="AVC536" s="144">
        <f t="shared" si="1916"/>
        <v>152</v>
      </c>
      <c r="AVD536" s="144">
        <f t="shared" si="1074"/>
        <v>152</v>
      </c>
      <c r="AVE536" s="144">
        <f t="shared" si="1075"/>
        <v>152</v>
      </c>
      <c r="AVF536" s="96">
        <f t="shared" si="1076"/>
        <v>7039880</v>
      </c>
      <c r="AVG536" s="96">
        <f t="shared" si="1077"/>
        <v>7325336</v>
      </c>
      <c r="AVH536" s="96">
        <f t="shared" si="1078"/>
        <v>7325336</v>
      </c>
      <c r="AVI536" s="96">
        <f t="shared" si="1079"/>
        <v>6093319.7599999998</v>
      </c>
      <c r="AVJ536" s="96">
        <f t="shared" si="1080"/>
        <v>6170383.7599999998</v>
      </c>
      <c r="AVK536" s="96">
        <f t="shared" si="1081"/>
        <v>6170383.7599999998</v>
      </c>
      <c r="AVL536" s="96"/>
      <c r="AVM536" s="96"/>
      <c r="AVN536" s="96"/>
      <c r="AVO536" s="96"/>
      <c r="AVP536" s="96"/>
      <c r="AVQ536" s="96"/>
      <c r="AVR536" s="96">
        <f t="shared" si="1082"/>
        <v>7039866.9800000004</v>
      </c>
      <c r="AVS536" s="96">
        <f t="shared" si="1083"/>
        <v>7325372.0899999999</v>
      </c>
      <c r="AVT536" s="96">
        <f t="shared" si="1084"/>
        <v>7325372.0899999999</v>
      </c>
      <c r="AVU536" s="96">
        <f t="shared" si="1085"/>
        <v>3703178.77</v>
      </c>
      <c r="AVV536" s="96">
        <f t="shared" si="1086"/>
        <v>3877644.49</v>
      </c>
      <c r="AVW536" s="96">
        <f t="shared" si="1087"/>
        <v>3877644.49</v>
      </c>
    </row>
    <row r="537" spans="1:1271" ht="39" customHeight="1">
      <c r="A537" s="544" t="s">
        <v>407</v>
      </c>
      <c r="B537" s="544" t="s">
        <v>423</v>
      </c>
      <c r="C537" s="5"/>
      <c r="D537" s="571"/>
      <c r="E537" s="286"/>
      <c r="F537" s="109">
        <f t="shared" si="1088"/>
        <v>46315</v>
      </c>
      <c r="G537" s="109">
        <f t="shared" si="1088"/>
        <v>48193</v>
      </c>
      <c r="H537" s="109">
        <f t="shared" si="1088"/>
        <v>48193</v>
      </c>
      <c r="I537" s="96">
        <f t="shared" si="1089"/>
        <v>40091.019999999997</v>
      </c>
      <c r="J537" s="96">
        <f t="shared" si="1089"/>
        <v>40598.019999999997</v>
      </c>
      <c r="K537" s="96">
        <f t="shared" si="1089"/>
        <v>40598.019999999997</v>
      </c>
      <c r="L537" s="101"/>
      <c r="M537" s="101"/>
      <c r="N537" s="101"/>
      <c r="O537" s="96">
        <f t="shared" si="1090"/>
        <v>0</v>
      </c>
      <c r="P537" s="96">
        <f t="shared" si="1091"/>
        <v>0</v>
      </c>
      <c r="Q537" s="96">
        <f t="shared" si="1092"/>
        <v>0</v>
      </c>
      <c r="R537" s="96">
        <f t="shared" si="1093"/>
        <v>0</v>
      </c>
      <c r="S537" s="96">
        <f t="shared" si="1094"/>
        <v>0</v>
      </c>
      <c r="T537" s="96">
        <f t="shared" si="1095"/>
        <v>0</v>
      </c>
      <c r="U537" s="96">
        <f t="shared" si="1096"/>
        <v>0</v>
      </c>
      <c r="V537" s="96">
        <f t="shared" si="1097"/>
        <v>0</v>
      </c>
      <c r="W537" s="96">
        <f t="shared" si="1098"/>
        <v>0</v>
      </c>
      <c r="X537" s="96">
        <f t="shared" si="1099"/>
        <v>0</v>
      </c>
      <c r="Y537" s="96">
        <f t="shared" si="1100"/>
        <v>0</v>
      </c>
      <c r="Z537" s="96">
        <f t="shared" si="1101"/>
        <v>0</v>
      </c>
      <c r="AA537" s="96">
        <f t="shared" si="1102"/>
        <v>0</v>
      </c>
      <c r="AB537" s="96">
        <f t="shared" si="840"/>
        <v>0</v>
      </c>
      <c r="AC537" s="96">
        <f t="shared" si="840"/>
        <v>0</v>
      </c>
      <c r="AD537" s="96">
        <f t="shared" si="1103"/>
        <v>0</v>
      </c>
      <c r="AE537" s="96">
        <f t="shared" si="841"/>
        <v>0</v>
      </c>
      <c r="AF537" s="96">
        <f t="shared" si="841"/>
        <v>0</v>
      </c>
      <c r="AG537" s="101">
        <v>20</v>
      </c>
      <c r="AH537" s="101">
        <v>20</v>
      </c>
      <c r="AI537" s="101">
        <v>20</v>
      </c>
      <c r="AJ537" s="96">
        <f t="shared" si="1104"/>
        <v>926300</v>
      </c>
      <c r="AK537" s="96">
        <f t="shared" si="1105"/>
        <v>963860</v>
      </c>
      <c r="AL537" s="96">
        <f t="shared" si="1106"/>
        <v>963860</v>
      </c>
      <c r="AM537" s="96">
        <f t="shared" si="1107"/>
        <v>801820.4</v>
      </c>
      <c r="AN537" s="96">
        <f t="shared" si="1108"/>
        <v>811960.4</v>
      </c>
      <c r="AO537" s="96">
        <f t="shared" si="1109"/>
        <v>811960.4</v>
      </c>
      <c r="AP537" s="96">
        <f t="shared" si="1110"/>
        <v>46314.91</v>
      </c>
      <c r="AQ537" s="96">
        <f t="shared" si="1111"/>
        <v>48193.02</v>
      </c>
      <c r="AR537" s="96">
        <f t="shared" si="1112"/>
        <v>48193.02</v>
      </c>
      <c r="AS537" s="96">
        <f t="shared" si="1113"/>
        <v>22023.93</v>
      </c>
      <c r="AT537" s="96">
        <f t="shared" si="1114"/>
        <v>23014.62</v>
      </c>
      <c r="AU537" s="96">
        <f t="shared" si="1115"/>
        <v>23014.62</v>
      </c>
      <c r="AV537" s="96">
        <f t="shared" si="1116"/>
        <v>926298.2</v>
      </c>
      <c r="AW537" s="96">
        <f t="shared" si="842"/>
        <v>963860.4</v>
      </c>
      <c r="AX537" s="96">
        <f t="shared" si="843"/>
        <v>963860.4</v>
      </c>
      <c r="AY537" s="96">
        <f t="shared" si="1117"/>
        <v>440478.6</v>
      </c>
      <c r="AZ537" s="96">
        <f t="shared" si="844"/>
        <v>460292.4</v>
      </c>
      <c r="BA537" s="96">
        <f t="shared" si="845"/>
        <v>460292.4</v>
      </c>
      <c r="BB537" s="101"/>
      <c r="BC537" s="101"/>
      <c r="BD537" s="101"/>
      <c r="BE537" s="96">
        <f t="shared" si="1118"/>
        <v>0</v>
      </c>
      <c r="BF537" s="96">
        <f t="shared" si="1119"/>
        <v>0</v>
      </c>
      <c r="BG537" s="96">
        <f t="shared" si="1120"/>
        <v>0</v>
      </c>
      <c r="BH537" s="96">
        <f t="shared" si="1121"/>
        <v>0</v>
      </c>
      <c r="BI537" s="96">
        <f t="shared" si="1122"/>
        <v>0</v>
      </c>
      <c r="BJ537" s="96">
        <f t="shared" si="1123"/>
        <v>0</v>
      </c>
      <c r="BK537" s="96">
        <f t="shared" si="1124"/>
        <v>46314.9</v>
      </c>
      <c r="BL537" s="96">
        <f t="shared" si="1125"/>
        <v>48192.82</v>
      </c>
      <c r="BM537" s="96">
        <f t="shared" si="1126"/>
        <v>48192.82</v>
      </c>
      <c r="BN537" s="96">
        <f t="shared" si="1127"/>
        <v>19190.169999999998</v>
      </c>
      <c r="BO537" s="96">
        <f t="shared" si="1128"/>
        <v>20136.439999999999</v>
      </c>
      <c r="BP537" s="96">
        <f t="shared" si="1129"/>
        <v>20136.439999999999</v>
      </c>
      <c r="BQ537" s="96">
        <f t="shared" si="1130"/>
        <v>0</v>
      </c>
      <c r="BR537" s="96">
        <f t="shared" si="846"/>
        <v>0</v>
      </c>
      <c r="BS537" s="96">
        <f t="shared" si="847"/>
        <v>0</v>
      </c>
      <c r="BT537" s="96">
        <f t="shared" si="1131"/>
        <v>0</v>
      </c>
      <c r="BU537" s="96">
        <f t="shared" si="848"/>
        <v>0</v>
      </c>
      <c r="BV537" s="96">
        <f t="shared" si="849"/>
        <v>0</v>
      </c>
      <c r="BW537" s="101"/>
      <c r="BX537" s="101"/>
      <c r="BY537" s="101"/>
      <c r="BZ537" s="96">
        <f t="shared" si="1132"/>
        <v>0</v>
      </c>
      <c r="CA537" s="96">
        <f t="shared" si="1133"/>
        <v>0</v>
      </c>
      <c r="CB537" s="96">
        <f t="shared" si="1134"/>
        <v>0</v>
      </c>
      <c r="CC537" s="96">
        <f t="shared" si="1135"/>
        <v>0</v>
      </c>
      <c r="CD537" s="96">
        <f t="shared" si="1136"/>
        <v>0</v>
      </c>
      <c r="CE537" s="96">
        <f t="shared" si="1137"/>
        <v>0</v>
      </c>
      <c r="CF537" s="96">
        <f t="shared" si="1138"/>
        <v>0</v>
      </c>
      <c r="CG537" s="96">
        <f t="shared" si="1139"/>
        <v>0</v>
      </c>
      <c r="CH537" s="96">
        <f t="shared" si="1140"/>
        <v>0</v>
      </c>
      <c r="CI537" s="96">
        <f t="shared" si="1141"/>
        <v>0</v>
      </c>
      <c r="CJ537" s="96">
        <f t="shared" si="1142"/>
        <v>0</v>
      </c>
      <c r="CK537" s="96">
        <f t="shared" si="1143"/>
        <v>0</v>
      </c>
      <c r="CL537" s="96">
        <f t="shared" si="1144"/>
        <v>0</v>
      </c>
      <c r="CM537" s="96">
        <f t="shared" si="850"/>
        <v>0</v>
      </c>
      <c r="CN537" s="96">
        <f t="shared" si="851"/>
        <v>0</v>
      </c>
      <c r="CO537" s="96">
        <f t="shared" si="1145"/>
        <v>0</v>
      </c>
      <c r="CP537" s="96">
        <f t="shared" si="852"/>
        <v>0</v>
      </c>
      <c r="CQ537" s="96">
        <f t="shared" si="853"/>
        <v>0</v>
      </c>
      <c r="CR537" s="101"/>
      <c r="CS537" s="101"/>
      <c r="CT537" s="101"/>
      <c r="CU537" s="96">
        <f t="shared" si="1146"/>
        <v>0</v>
      </c>
      <c r="CV537" s="96">
        <f t="shared" si="1147"/>
        <v>0</v>
      </c>
      <c r="CW537" s="96">
        <f t="shared" si="1148"/>
        <v>0</v>
      </c>
      <c r="CX537" s="96">
        <f t="shared" si="1149"/>
        <v>0</v>
      </c>
      <c r="CY537" s="96">
        <f t="shared" si="1150"/>
        <v>0</v>
      </c>
      <c r="CZ537" s="96">
        <f t="shared" si="1151"/>
        <v>0</v>
      </c>
      <c r="DA537" s="96">
        <f t="shared" si="1152"/>
        <v>46315.27</v>
      </c>
      <c r="DB537" s="96">
        <f t="shared" si="1153"/>
        <v>48193.13</v>
      </c>
      <c r="DC537" s="96">
        <f t="shared" si="1154"/>
        <v>48193.13</v>
      </c>
      <c r="DD537" s="96">
        <f t="shared" si="1155"/>
        <v>21715.88</v>
      </c>
      <c r="DE537" s="96">
        <f t="shared" si="1156"/>
        <v>22840.62</v>
      </c>
      <c r="DF537" s="96">
        <f t="shared" si="1157"/>
        <v>22840.62</v>
      </c>
      <c r="DG537" s="96">
        <f t="shared" si="1158"/>
        <v>0</v>
      </c>
      <c r="DH537" s="96">
        <f t="shared" si="854"/>
        <v>0</v>
      </c>
      <c r="DI537" s="96">
        <f t="shared" si="855"/>
        <v>0</v>
      </c>
      <c r="DJ537" s="96">
        <f t="shared" si="1159"/>
        <v>0</v>
      </c>
      <c r="DK537" s="96">
        <f t="shared" si="856"/>
        <v>0</v>
      </c>
      <c r="DL537" s="96">
        <f t="shared" si="857"/>
        <v>0</v>
      </c>
      <c r="DM537" s="101">
        <v>25</v>
      </c>
      <c r="DN537" s="101">
        <v>25</v>
      </c>
      <c r="DO537" s="101">
        <v>25</v>
      </c>
      <c r="DP537" s="96">
        <f t="shared" si="1160"/>
        <v>1157875</v>
      </c>
      <c r="DQ537" s="96">
        <f t="shared" si="1161"/>
        <v>1204825</v>
      </c>
      <c r="DR537" s="96">
        <f t="shared" si="1162"/>
        <v>1204825</v>
      </c>
      <c r="DS537" s="96">
        <f t="shared" si="1163"/>
        <v>1002275.5</v>
      </c>
      <c r="DT537" s="96">
        <f t="shared" si="1164"/>
        <v>1014950.5</v>
      </c>
      <c r="DU537" s="96">
        <f t="shared" si="1165"/>
        <v>1014950.5</v>
      </c>
      <c r="DV537" s="96">
        <f t="shared" si="1166"/>
        <v>46315.03</v>
      </c>
      <c r="DW537" s="96">
        <f t="shared" si="1167"/>
        <v>48192.81</v>
      </c>
      <c r="DX537" s="96">
        <f t="shared" si="1168"/>
        <v>48192.81</v>
      </c>
      <c r="DY537" s="96">
        <f t="shared" si="1169"/>
        <v>22455.5</v>
      </c>
      <c r="DZ537" s="96">
        <f t="shared" si="1170"/>
        <v>23556.42</v>
      </c>
      <c r="EA537" s="96">
        <f t="shared" si="1171"/>
        <v>23556.42</v>
      </c>
      <c r="EB537" s="96">
        <f t="shared" si="1172"/>
        <v>1157875.75</v>
      </c>
      <c r="EC537" s="96">
        <f t="shared" si="858"/>
        <v>1204820.25</v>
      </c>
      <c r="ED537" s="96">
        <f t="shared" si="859"/>
        <v>1204820.25</v>
      </c>
      <c r="EE537" s="96">
        <f t="shared" si="1173"/>
        <v>561387.5</v>
      </c>
      <c r="EF537" s="96">
        <f t="shared" si="860"/>
        <v>588910.5</v>
      </c>
      <c r="EG537" s="96">
        <f t="shared" si="861"/>
        <v>588910.5</v>
      </c>
      <c r="EH537" s="101"/>
      <c r="EI537" s="101"/>
      <c r="EJ537" s="101"/>
      <c r="EK537" s="96">
        <f t="shared" si="1174"/>
        <v>0</v>
      </c>
      <c r="EL537" s="96">
        <f t="shared" si="1175"/>
        <v>0</v>
      </c>
      <c r="EM537" s="96">
        <f t="shared" si="1176"/>
        <v>0</v>
      </c>
      <c r="EN537" s="96">
        <f t="shared" si="1177"/>
        <v>0</v>
      </c>
      <c r="EO537" s="96">
        <f t="shared" si="1178"/>
        <v>0</v>
      </c>
      <c r="EP537" s="96">
        <f t="shared" si="1179"/>
        <v>0</v>
      </c>
      <c r="EQ537" s="96">
        <f t="shared" si="1180"/>
        <v>46315.21</v>
      </c>
      <c r="ER537" s="96">
        <f t="shared" si="1181"/>
        <v>48192.959999999999</v>
      </c>
      <c r="ES537" s="96">
        <f t="shared" si="1182"/>
        <v>48192.959999999999</v>
      </c>
      <c r="ET537" s="96">
        <f t="shared" si="1183"/>
        <v>21793.06</v>
      </c>
      <c r="EU537" s="96">
        <f t="shared" si="1184"/>
        <v>22711.27</v>
      </c>
      <c r="EV537" s="96">
        <f t="shared" si="1185"/>
        <v>22711.27</v>
      </c>
      <c r="EW537" s="96">
        <f t="shared" si="1186"/>
        <v>0</v>
      </c>
      <c r="EX537" s="96">
        <f t="shared" si="862"/>
        <v>0</v>
      </c>
      <c r="EY537" s="96">
        <f t="shared" si="863"/>
        <v>0</v>
      </c>
      <c r="EZ537" s="96">
        <f t="shared" si="1187"/>
        <v>0</v>
      </c>
      <c r="FA537" s="96">
        <f t="shared" si="864"/>
        <v>0</v>
      </c>
      <c r="FB537" s="96">
        <f t="shared" si="865"/>
        <v>0</v>
      </c>
      <c r="FC537" s="101"/>
      <c r="FD537" s="101"/>
      <c r="FE537" s="101"/>
      <c r="FF537" s="96">
        <f t="shared" si="1188"/>
        <v>0</v>
      </c>
      <c r="FG537" s="96">
        <f t="shared" si="1189"/>
        <v>0</v>
      </c>
      <c r="FH537" s="96">
        <f t="shared" si="1190"/>
        <v>0</v>
      </c>
      <c r="FI537" s="96">
        <f t="shared" si="1191"/>
        <v>0</v>
      </c>
      <c r="FJ537" s="96">
        <f t="shared" si="1192"/>
        <v>0</v>
      </c>
      <c r="FK537" s="96">
        <f t="shared" si="1193"/>
        <v>0</v>
      </c>
      <c r="FL537" s="96">
        <f t="shared" si="1194"/>
        <v>46315.07</v>
      </c>
      <c r="FM537" s="96">
        <f t="shared" si="1195"/>
        <v>48192.81</v>
      </c>
      <c r="FN537" s="96">
        <f t="shared" si="1196"/>
        <v>48192.81</v>
      </c>
      <c r="FO537" s="96">
        <f t="shared" si="1197"/>
        <v>17510.97</v>
      </c>
      <c r="FP537" s="96">
        <f t="shared" si="1198"/>
        <v>18333.05</v>
      </c>
      <c r="FQ537" s="96">
        <f t="shared" si="1199"/>
        <v>18333.05</v>
      </c>
      <c r="FR537" s="96">
        <f t="shared" si="1200"/>
        <v>0</v>
      </c>
      <c r="FS537" s="96">
        <f t="shared" si="866"/>
        <v>0</v>
      </c>
      <c r="FT537" s="96">
        <f t="shared" si="867"/>
        <v>0</v>
      </c>
      <c r="FU537" s="96">
        <f t="shared" si="1201"/>
        <v>0</v>
      </c>
      <c r="FV537" s="96">
        <f t="shared" si="868"/>
        <v>0</v>
      </c>
      <c r="FW537" s="96">
        <f t="shared" si="869"/>
        <v>0</v>
      </c>
      <c r="FX537" s="101"/>
      <c r="FY537" s="101"/>
      <c r="FZ537" s="101"/>
      <c r="GA537" s="96">
        <f t="shared" si="1202"/>
        <v>0</v>
      </c>
      <c r="GB537" s="96">
        <f t="shared" si="1203"/>
        <v>0</v>
      </c>
      <c r="GC537" s="96">
        <f t="shared" si="1204"/>
        <v>0</v>
      </c>
      <c r="GD537" s="96">
        <f t="shared" si="1205"/>
        <v>0</v>
      </c>
      <c r="GE537" s="96">
        <f t="shared" si="1206"/>
        <v>0</v>
      </c>
      <c r="GF537" s="96">
        <f t="shared" si="1207"/>
        <v>0</v>
      </c>
      <c r="GG537" s="96">
        <f t="shared" si="1208"/>
        <v>46314.84</v>
      </c>
      <c r="GH537" s="96">
        <f t="shared" si="1209"/>
        <v>48193.27</v>
      </c>
      <c r="GI537" s="96">
        <f t="shared" si="1210"/>
        <v>48193.27</v>
      </c>
      <c r="GJ537" s="96">
        <f t="shared" si="1211"/>
        <v>16725.900000000001</v>
      </c>
      <c r="GK537" s="96">
        <f t="shared" si="1212"/>
        <v>17451.38</v>
      </c>
      <c r="GL537" s="96">
        <f t="shared" si="1213"/>
        <v>17451.38</v>
      </c>
      <c r="GM537" s="96">
        <f t="shared" si="1214"/>
        <v>0</v>
      </c>
      <c r="GN537" s="96">
        <f t="shared" si="870"/>
        <v>0</v>
      </c>
      <c r="GO537" s="96">
        <f t="shared" si="871"/>
        <v>0</v>
      </c>
      <c r="GP537" s="96">
        <f t="shared" si="1215"/>
        <v>0</v>
      </c>
      <c r="GQ537" s="96">
        <f t="shared" si="872"/>
        <v>0</v>
      </c>
      <c r="GR537" s="96">
        <f t="shared" si="873"/>
        <v>0</v>
      </c>
      <c r="GS537" s="101"/>
      <c r="GT537" s="101"/>
      <c r="GU537" s="101"/>
      <c r="GV537" s="96">
        <f t="shared" si="1216"/>
        <v>0</v>
      </c>
      <c r="GW537" s="96">
        <f t="shared" si="1217"/>
        <v>0</v>
      </c>
      <c r="GX537" s="96">
        <f t="shared" si="1218"/>
        <v>0</v>
      </c>
      <c r="GY537" s="96">
        <f t="shared" si="1219"/>
        <v>0</v>
      </c>
      <c r="GZ537" s="96">
        <f t="shared" si="1220"/>
        <v>0</v>
      </c>
      <c r="HA537" s="96">
        <f t="shared" si="1221"/>
        <v>0</v>
      </c>
      <c r="HB537" s="96">
        <f t="shared" si="1222"/>
        <v>46315.32</v>
      </c>
      <c r="HC537" s="96">
        <f t="shared" si="1223"/>
        <v>48192.79</v>
      </c>
      <c r="HD537" s="96">
        <f t="shared" si="1224"/>
        <v>48192.79</v>
      </c>
      <c r="HE537" s="96">
        <f t="shared" si="1225"/>
        <v>33769.56</v>
      </c>
      <c r="HF537" s="96">
        <f t="shared" si="1226"/>
        <v>35475.72</v>
      </c>
      <c r="HG537" s="96">
        <f t="shared" si="1227"/>
        <v>35475.72</v>
      </c>
      <c r="HH537" s="96">
        <f t="shared" si="1228"/>
        <v>0</v>
      </c>
      <c r="HI537" s="96">
        <f t="shared" si="874"/>
        <v>0</v>
      </c>
      <c r="HJ537" s="96">
        <f t="shared" si="875"/>
        <v>0</v>
      </c>
      <c r="HK537" s="96">
        <f t="shared" si="1229"/>
        <v>0</v>
      </c>
      <c r="HL537" s="96">
        <f t="shared" si="876"/>
        <v>0</v>
      </c>
      <c r="HM537" s="96">
        <f t="shared" si="877"/>
        <v>0</v>
      </c>
      <c r="HN537" s="101"/>
      <c r="HO537" s="101"/>
      <c r="HP537" s="101"/>
      <c r="HQ537" s="96">
        <f t="shared" si="1230"/>
        <v>0</v>
      </c>
      <c r="HR537" s="96">
        <f t="shared" si="1231"/>
        <v>0</v>
      </c>
      <c r="HS537" s="96">
        <f t="shared" si="1232"/>
        <v>0</v>
      </c>
      <c r="HT537" s="96">
        <f t="shared" si="1233"/>
        <v>0</v>
      </c>
      <c r="HU537" s="96">
        <f t="shared" si="1234"/>
        <v>0</v>
      </c>
      <c r="HV537" s="96">
        <f t="shared" si="1235"/>
        <v>0</v>
      </c>
      <c r="HW537" s="96">
        <f t="shared" si="1236"/>
        <v>46315.45</v>
      </c>
      <c r="HX537" s="96">
        <f t="shared" si="1237"/>
        <v>48192.92</v>
      </c>
      <c r="HY537" s="96">
        <f t="shared" si="1238"/>
        <v>48192.92</v>
      </c>
      <c r="HZ537" s="96">
        <f t="shared" si="1239"/>
        <v>25390.34</v>
      </c>
      <c r="IA537" s="96">
        <f t="shared" si="1240"/>
        <v>26521.8</v>
      </c>
      <c r="IB537" s="96">
        <f t="shared" si="1241"/>
        <v>26521.8</v>
      </c>
      <c r="IC537" s="96">
        <f t="shared" si="1242"/>
        <v>0</v>
      </c>
      <c r="ID537" s="96">
        <f t="shared" si="878"/>
        <v>0</v>
      </c>
      <c r="IE537" s="96">
        <f t="shared" si="879"/>
        <v>0</v>
      </c>
      <c r="IF537" s="96">
        <f t="shared" si="1243"/>
        <v>0</v>
      </c>
      <c r="IG537" s="96">
        <f t="shared" si="880"/>
        <v>0</v>
      </c>
      <c r="IH537" s="96">
        <f t="shared" si="881"/>
        <v>0</v>
      </c>
      <c r="II537" s="101"/>
      <c r="IJ537" s="101"/>
      <c r="IK537" s="101"/>
      <c r="IL537" s="96">
        <f t="shared" si="1244"/>
        <v>0</v>
      </c>
      <c r="IM537" s="96">
        <f t="shared" si="1245"/>
        <v>0</v>
      </c>
      <c r="IN537" s="96">
        <f t="shared" si="1246"/>
        <v>0</v>
      </c>
      <c r="IO537" s="96">
        <f t="shared" si="1247"/>
        <v>0</v>
      </c>
      <c r="IP537" s="96">
        <f t="shared" si="1248"/>
        <v>0</v>
      </c>
      <c r="IQ537" s="96">
        <f t="shared" si="1249"/>
        <v>0</v>
      </c>
      <c r="IR537" s="96">
        <f t="shared" si="1250"/>
        <v>46315.199999999997</v>
      </c>
      <c r="IS537" s="96">
        <f t="shared" si="1251"/>
        <v>48192.98</v>
      </c>
      <c r="IT537" s="96">
        <f t="shared" si="1252"/>
        <v>48192.98</v>
      </c>
      <c r="IU537" s="96">
        <f t="shared" si="1253"/>
        <v>18473.86</v>
      </c>
      <c r="IV537" s="96">
        <f t="shared" si="1254"/>
        <v>19290.310000000001</v>
      </c>
      <c r="IW537" s="96">
        <f t="shared" si="1255"/>
        <v>19290.310000000001</v>
      </c>
      <c r="IX537" s="96">
        <f t="shared" si="1256"/>
        <v>0</v>
      </c>
      <c r="IY537" s="96">
        <f t="shared" si="882"/>
        <v>0</v>
      </c>
      <c r="IZ537" s="96">
        <f t="shared" si="883"/>
        <v>0</v>
      </c>
      <c r="JA537" s="96">
        <f t="shared" si="1257"/>
        <v>0</v>
      </c>
      <c r="JB537" s="96">
        <f t="shared" si="884"/>
        <v>0</v>
      </c>
      <c r="JC537" s="96">
        <f t="shared" si="885"/>
        <v>0</v>
      </c>
      <c r="JD537" s="101"/>
      <c r="JE537" s="101"/>
      <c r="JF537" s="101"/>
      <c r="JG537" s="96">
        <f t="shared" si="1258"/>
        <v>0</v>
      </c>
      <c r="JH537" s="96">
        <f t="shared" si="1259"/>
        <v>0</v>
      </c>
      <c r="JI537" s="96">
        <f t="shared" si="1260"/>
        <v>0</v>
      </c>
      <c r="JJ537" s="96">
        <f t="shared" si="1261"/>
        <v>0</v>
      </c>
      <c r="JK537" s="96">
        <f t="shared" si="1262"/>
        <v>0</v>
      </c>
      <c r="JL537" s="96">
        <f t="shared" si="1263"/>
        <v>0</v>
      </c>
      <c r="JM537" s="96">
        <f t="shared" si="1264"/>
        <v>46315.25</v>
      </c>
      <c r="JN537" s="96">
        <f t="shared" si="1265"/>
        <v>48193.09</v>
      </c>
      <c r="JO537" s="96">
        <f t="shared" si="1266"/>
        <v>48193.09</v>
      </c>
      <c r="JP537" s="96">
        <f t="shared" si="1267"/>
        <v>27917.54</v>
      </c>
      <c r="JQ537" s="96">
        <f t="shared" si="1268"/>
        <v>29257.69</v>
      </c>
      <c r="JR537" s="96">
        <f t="shared" si="1269"/>
        <v>29257.69</v>
      </c>
      <c r="JS537" s="96">
        <f t="shared" si="1270"/>
        <v>0</v>
      </c>
      <c r="JT537" s="96">
        <f t="shared" si="886"/>
        <v>0</v>
      </c>
      <c r="JU537" s="96">
        <f t="shared" si="887"/>
        <v>0</v>
      </c>
      <c r="JV537" s="96">
        <f t="shared" si="1271"/>
        <v>0</v>
      </c>
      <c r="JW537" s="96">
        <f t="shared" si="888"/>
        <v>0</v>
      </c>
      <c r="JX537" s="96">
        <f t="shared" si="889"/>
        <v>0</v>
      </c>
      <c r="JY537" s="101"/>
      <c r="JZ537" s="101"/>
      <c r="KA537" s="101"/>
      <c r="KB537" s="96">
        <f t="shared" si="1272"/>
        <v>0</v>
      </c>
      <c r="KC537" s="96">
        <f t="shared" si="1273"/>
        <v>0</v>
      </c>
      <c r="KD537" s="96">
        <f t="shared" si="1274"/>
        <v>0</v>
      </c>
      <c r="KE537" s="96">
        <f t="shared" si="1275"/>
        <v>0</v>
      </c>
      <c r="KF537" s="96">
        <f t="shared" si="1276"/>
        <v>0</v>
      </c>
      <c r="KG537" s="96">
        <f t="shared" si="1277"/>
        <v>0</v>
      </c>
      <c r="KH537" s="96">
        <f t="shared" si="1278"/>
        <v>46314.81</v>
      </c>
      <c r="KI537" s="96">
        <f t="shared" si="1279"/>
        <v>48192.800000000003</v>
      </c>
      <c r="KJ537" s="96">
        <f t="shared" si="1280"/>
        <v>48192.800000000003</v>
      </c>
      <c r="KK537" s="96">
        <f t="shared" si="1281"/>
        <v>16498.830000000002</v>
      </c>
      <c r="KL537" s="96">
        <f t="shared" si="1282"/>
        <v>17264.740000000002</v>
      </c>
      <c r="KM537" s="96">
        <f t="shared" si="1283"/>
        <v>17264.740000000002</v>
      </c>
      <c r="KN537" s="96">
        <f t="shared" si="1284"/>
        <v>0</v>
      </c>
      <c r="KO537" s="96">
        <f t="shared" si="890"/>
        <v>0</v>
      </c>
      <c r="KP537" s="96">
        <f t="shared" si="891"/>
        <v>0</v>
      </c>
      <c r="KQ537" s="96">
        <f t="shared" si="1285"/>
        <v>0</v>
      </c>
      <c r="KR537" s="96">
        <f t="shared" si="892"/>
        <v>0</v>
      </c>
      <c r="KS537" s="96">
        <f t="shared" si="893"/>
        <v>0</v>
      </c>
      <c r="KT537" s="101"/>
      <c r="KU537" s="101"/>
      <c r="KV537" s="101"/>
      <c r="KW537" s="96">
        <f t="shared" si="1286"/>
        <v>0</v>
      </c>
      <c r="KX537" s="96">
        <f t="shared" si="1287"/>
        <v>0</v>
      </c>
      <c r="KY537" s="96">
        <f t="shared" si="1288"/>
        <v>0</v>
      </c>
      <c r="KZ537" s="96">
        <f t="shared" si="1289"/>
        <v>0</v>
      </c>
      <c r="LA537" s="96">
        <f t="shared" si="1290"/>
        <v>0</v>
      </c>
      <c r="LB537" s="96">
        <f t="shared" si="1291"/>
        <v>0</v>
      </c>
      <c r="LC537" s="96">
        <f t="shared" si="1292"/>
        <v>46315.01</v>
      </c>
      <c r="LD537" s="96">
        <f t="shared" si="1293"/>
        <v>48192.99</v>
      </c>
      <c r="LE537" s="96">
        <f t="shared" si="1294"/>
        <v>48192.99</v>
      </c>
      <c r="LF537" s="96">
        <f t="shared" si="1295"/>
        <v>15298.96</v>
      </c>
      <c r="LG537" s="96">
        <f t="shared" si="1296"/>
        <v>16023.46</v>
      </c>
      <c r="LH537" s="96">
        <f t="shared" si="1297"/>
        <v>16023.46</v>
      </c>
      <c r="LI537" s="96">
        <f t="shared" si="1298"/>
        <v>0</v>
      </c>
      <c r="LJ537" s="96">
        <f t="shared" si="894"/>
        <v>0</v>
      </c>
      <c r="LK537" s="96">
        <f t="shared" si="895"/>
        <v>0</v>
      </c>
      <c r="LL537" s="96">
        <f t="shared" si="1299"/>
        <v>0</v>
      </c>
      <c r="LM537" s="96">
        <f t="shared" si="896"/>
        <v>0</v>
      </c>
      <c r="LN537" s="96">
        <f t="shared" si="897"/>
        <v>0</v>
      </c>
      <c r="LO537" s="101">
        <v>12</v>
      </c>
      <c r="LP537" s="101">
        <v>12</v>
      </c>
      <c r="LQ537" s="101">
        <v>12</v>
      </c>
      <c r="LR537" s="96">
        <f t="shared" si="1300"/>
        <v>555780</v>
      </c>
      <c r="LS537" s="96">
        <f t="shared" si="1301"/>
        <v>578316</v>
      </c>
      <c r="LT537" s="96">
        <f t="shared" si="1302"/>
        <v>578316</v>
      </c>
      <c r="LU537" s="96">
        <f t="shared" si="1303"/>
        <v>481092.24</v>
      </c>
      <c r="LV537" s="96">
        <f t="shared" si="1304"/>
        <v>487176.24</v>
      </c>
      <c r="LW537" s="96">
        <f t="shared" si="1305"/>
        <v>487176.24</v>
      </c>
      <c r="LX537" s="96">
        <f t="shared" si="1306"/>
        <v>46316.04</v>
      </c>
      <c r="LY537" s="96">
        <f t="shared" si="1307"/>
        <v>48193.01</v>
      </c>
      <c r="LZ537" s="96">
        <f t="shared" si="1308"/>
        <v>48193.01</v>
      </c>
      <c r="MA537" s="96">
        <f t="shared" si="1309"/>
        <v>24159.52</v>
      </c>
      <c r="MB537" s="96">
        <f t="shared" si="1310"/>
        <v>25284.65</v>
      </c>
      <c r="MC537" s="96">
        <f t="shared" si="1311"/>
        <v>25284.65</v>
      </c>
      <c r="MD537" s="96">
        <f t="shared" si="1312"/>
        <v>555792.48</v>
      </c>
      <c r="ME537" s="96">
        <f t="shared" si="898"/>
        <v>578316.12</v>
      </c>
      <c r="MF537" s="96">
        <f t="shared" si="899"/>
        <v>578316.12</v>
      </c>
      <c r="MG537" s="96">
        <f t="shared" si="1313"/>
        <v>289914.23999999999</v>
      </c>
      <c r="MH537" s="96">
        <f t="shared" si="900"/>
        <v>303415.8</v>
      </c>
      <c r="MI537" s="96">
        <f t="shared" si="901"/>
        <v>303415.8</v>
      </c>
      <c r="MJ537" s="101"/>
      <c r="MK537" s="101"/>
      <c r="ML537" s="101"/>
      <c r="MM537" s="96">
        <f t="shared" si="1314"/>
        <v>0</v>
      </c>
      <c r="MN537" s="96">
        <f t="shared" si="1315"/>
        <v>0</v>
      </c>
      <c r="MO537" s="96">
        <f t="shared" si="1316"/>
        <v>0</v>
      </c>
      <c r="MP537" s="96">
        <f t="shared" si="1317"/>
        <v>0</v>
      </c>
      <c r="MQ537" s="96">
        <f t="shared" si="1318"/>
        <v>0</v>
      </c>
      <c r="MR537" s="96">
        <f t="shared" si="1319"/>
        <v>0</v>
      </c>
      <c r="MS537" s="96">
        <f t="shared" si="1320"/>
        <v>46315.15</v>
      </c>
      <c r="MT537" s="96">
        <f t="shared" si="1321"/>
        <v>48192.639999999999</v>
      </c>
      <c r="MU537" s="96">
        <f t="shared" si="1322"/>
        <v>48192.639999999999</v>
      </c>
      <c r="MV537" s="96">
        <f t="shared" si="1323"/>
        <v>25109.21</v>
      </c>
      <c r="MW537" s="96">
        <f t="shared" si="1324"/>
        <v>26290.69</v>
      </c>
      <c r="MX537" s="96">
        <f t="shared" si="1325"/>
        <v>26290.69</v>
      </c>
      <c r="MY537" s="96">
        <f t="shared" si="1326"/>
        <v>0</v>
      </c>
      <c r="MZ537" s="96">
        <f t="shared" si="902"/>
        <v>0</v>
      </c>
      <c r="NA537" s="96">
        <f t="shared" si="903"/>
        <v>0</v>
      </c>
      <c r="NB537" s="96">
        <f t="shared" si="1327"/>
        <v>0</v>
      </c>
      <c r="NC537" s="96">
        <f t="shared" si="904"/>
        <v>0</v>
      </c>
      <c r="ND537" s="96">
        <f t="shared" si="905"/>
        <v>0</v>
      </c>
      <c r="NE537" s="101"/>
      <c r="NF537" s="101"/>
      <c r="NG537" s="101"/>
      <c r="NH537" s="96">
        <f t="shared" si="1328"/>
        <v>0</v>
      </c>
      <c r="NI537" s="96">
        <f t="shared" si="1329"/>
        <v>0</v>
      </c>
      <c r="NJ537" s="96">
        <f t="shared" si="1330"/>
        <v>0</v>
      </c>
      <c r="NK537" s="96">
        <f t="shared" si="1331"/>
        <v>0</v>
      </c>
      <c r="NL537" s="96">
        <f t="shared" si="1332"/>
        <v>0</v>
      </c>
      <c r="NM537" s="96">
        <f t="shared" si="1333"/>
        <v>0</v>
      </c>
      <c r="NN537" s="96">
        <f t="shared" si="1334"/>
        <v>46315.18</v>
      </c>
      <c r="NO537" s="96">
        <f t="shared" si="1335"/>
        <v>48193.06</v>
      </c>
      <c r="NP537" s="96">
        <f t="shared" si="1336"/>
        <v>48193.06</v>
      </c>
      <c r="NQ537" s="96">
        <f t="shared" si="1337"/>
        <v>18708.96</v>
      </c>
      <c r="NR537" s="96">
        <f t="shared" si="1338"/>
        <v>19552.830000000002</v>
      </c>
      <c r="NS537" s="96">
        <f t="shared" si="1339"/>
        <v>19552.830000000002</v>
      </c>
      <c r="NT537" s="96">
        <f t="shared" si="1340"/>
        <v>0</v>
      </c>
      <c r="NU537" s="96">
        <f t="shared" si="906"/>
        <v>0</v>
      </c>
      <c r="NV537" s="96">
        <f t="shared" si="907"/>
        <v>0</v>
      </c>
      <c r="NW537" s="96">
        <f t="shared" si="1341"/>
        <v>0</v>
      </c>
      <c r="NX537" s="96">
        <f t="shared" si="908"/>
        <v>0</v>
      </c>
      <c r="NY537" s="96">
        <f t="shared" si="909"/>
        <v>0</v>
      </c>
      <c r="NZ537" s="101"/>
      <c r="OA537" s="101"/>
      <c r="OB537" s="101"/>
      <c r="OC537" s="96">
        <f t="shared" si="1342"/>
        <v>0</v>
      </c>
      <c r="OD537" s="96">
        <f t="shared" si="1343"/>
        <v>0</v>
      </c>
      <c r="OE537" s="96">
        <f t="shared" si="1344"/>
        <v>0</v>
      </c>
      <c r="OF537" s="96">
        <f t="shared" si="1345"/>
        <v>0</v>
      </c>
      <c r="OG537" s="96">
        <f t="shared" si="1346"/>
        <v>0</v>
      </c>
      <c r="OH537" s="96">
        <f t="shared" si="1347"/>
        <v>0</v>
      </c>
      <c r="OI537" s="96">
        <f t="shared" si="1348"/>
        <v>46315.13</v>
      </c>
      <c r="OJ537" s="96">
        <f t="shared" si="1349"/>
        <v>48192.76</v>
      </c>
      <c r="OK537" s="96">
        <f t="shared" si="1350"/>
        <v>48192.76</v>
      </c>
      <c r="OL537" s="96">
        <f t="shared" si="1351"/>
        <v>24316.71</v>
      </c>
      <c r="OM537" s="96">
        <f t="shared" si="1352"/>
        <v>25450.55</v>
      </c>
      <c r="ON537" s="96">
        <f t="shared" si="1353"/>
        <v>25450.55</v>
      </c>
      <c r="OO537" s="96">
        <f t="shared" si="1354"/>
        <v>0</v>
      </c>
      <c r="OP537" s="96">
        <f t="shared" si="910"/>
        <v>0</v>
      </c>
      <c r="OQ537" s="96">
        <f t="shared" si="911"/>
        <v>0</v>
      </c>
      <c r="OR537" s="96">
        <f t="shared" si="1355"/>
        <v>0</v>
      </c>
      <c r="OS537" s="96">
        <f t="shared" si="912"/>
        <v>0</v>
      </c>
      <c r="OT537" s="96">
        <f t="shared" si="913"/>
        <v>0</v>
      </c>
      <c r="OU537" s="101"/>
      <c r="OV537" s="101"/>
      <c r="OW537" s="101"/>
      <c r="OX537" s="96">
        <f t="shared" si="1356"/>
        <v>0</v>
      </c>
      <c r="OY537" s="96">
        <f t="shared" si="1357"/>
        <v>0</v>
      </c>
      <c r="OZ537" s="96">
        <f t="shared" si="1358"/>
        <v>0</v>
      </c>
      <c r="PA537" s="96">
        <f t="shared" si="1359"/>
        <v>0</v>
      </c>
      <c r="PB537" s="96">
        <f t="shared" si="1360"/>
        <v>0</v>
      </c>
      <c r="PC537" s="96">
        <f t="shared" si="1361"/>
        <v>0</v>
      </c>
      <c r="PD537" s="96">
        <f t="shared" si="1362"/>
        <v>46314.91</v>
      </c>
      <c r="PE537" s="96">
        <f t="shared" si="1363"/>
        <v>48192.959999999999</v>
      </c>
      <c r="PF537" s="96">
        <f t="shared" si="1364"/>
        <v>48192.959999999999</v>
      </c>
      <c r="PG537" s="96">
        <f t="shared" si="1365"/>
        <v>20744.53</v>
      </c>
      <c r="PH537" s="96">
        <f t="shared" si="1366"/>
        <v>21687.56</v>
      </c>
      <c r="PI537" s="96">
        <f t="shared" si="1367"/>
        <v>21687.56</v>
      </c>
      <c r="PJ537" s="96">
        <f t="shared" si="1368"/>
        <v>0</v>
      </c>
      <c r="PK537" s="96">
        <f t="shared" si="914"/>
        <v>0</v>
      </c>
      <c r="PL537" s="96">
        <f t="shared" si="915"/>
        <v>0</v>
      </c>
      <c r="PM537" s="96">
        <f t="shared" si="1369"/>
        <v>0</v>
      </c>
      <c r="PN537" s="96">
        <f t="shared" si="916"/>
        <v>0</v>
      </c>
      <c r="PO537" s="96">
        <f t="shared" si="917"/>
        <v>0</v>
      </c>
      <c r="PP537" s="101"/>
      <c r="PQ537" s="101"/>
      <c r="PR537" s="101"/>
      <c r="PS537" s="96">
        <f t="shared" si="1370"/>
        <v>0</v>
      </c>
      <c r="PT537" s="96">
        <f t="shared" si="1371"/>
        <v>0</v>
      </c>
      <c r="PU537" s="96">
        <f t="shared" si="1372"/>
        <v>0</v>
      </c>
      <c r="PV537" s="96">
        <f t="shared" si="1373"/>
        <v>0</v>
      </c>
      <c r="PW537" s="96">
        <f t="shared" si="1374"/>
        <v>0</v>
      </c>
      <c r="PX537" s="96">
        <f t="shared" si="1375"/>
        <v>0</v>
      </c>
      <c r="PY537" s="96">
        <f t="shared" si="1376"/>
        <v>46315.12</v>
      </c>
      <c r="PZ537" s="96">
        <f t="shared" si="1377"/>
        <v>48193.07</v>
      </c>
      <c r="QA537" s="96">
        <f t="shared" si="1378"/>
        <v>48193.07</v>
      </c>
      <c r="QB537" s="96">
        <f t="shared" si="1379"/>
        <v>23544.68</v>
      </c>
      <c r="QC537" s="96">
        <f t="shared" si="1380"/>
        <v>24645.22</v>
      </c>
      <c r="QD537" s="96">
        <f t="shared" si="1381"/>
        <v>24645.22</v>
      </c>
      <c r="QE537" s="96">
        <f t="shared" si="1382"/>
        <v>0</v>
      </c>
      <c r="QF537" s="96">
        <f t="shared" si="918"/>
        <v>0</v>
      </c>
      <c r="QG537" s="96">
        <f t="shared" si="919"/>
        <v>0</v>
      </c>
      <c r="QH537" s="96">
        <f t="shared" si="1383"/>
        <v>0</v>
      </c>
      <c r="QI537" s="96">
        <f t="shared" si="920"/>
        <v>0</v>
      </c>
      <c r="QJ537" s="96">
        <f t="shared" si="921"/>
        <v>0</v>
      </c>
      <c r="QK537" s="101"/>
      <c r="QL537" s="101"/>
      <c r="QM537" s="101"/>
      <c r="QN537" s="96">
        <f t="shared" si="1384"/>
        <v>0</v>
      </c>
      <c r="QO537" s="96">
        <f t="shared" si="1385"/>
        <v>0</v>
      </c>
      <c r="QP537" s="96">
        <f t="shared" si="1386"/>
        <v>0</v>
      </c>
      <c r="QQ537" s="96">
        <f t="shared" si="1387"/>
        <v>0</v>
      </c>
      <c r="QR537" s="96">
        <f t="shared" si="1388"/>
        <v>0</v>
      </c>
      <c r="QS537" s="96">
        <f t="shared" si="1389"/>
        <v>0</v>
      </c>
      <c r="QT537" s="96">
        <f t="shared" si="1390"/>
        <v>46315.31</v>
      </c>
      <c r="QU537" s="96">
        <f t="shared" si="1391"/>
        <v>48193.05</v>
      </c>
      <c r="QV537" s="96">
        <f t="shared" si="1392"/>
        <v>48193.05</v>
      </c>
      <c r="QW537" s="96">
        <f t="shared" si="1393"/>
        <v>20934.3</v>
      </c>
      <c r="QX537" s="96">
        <f t="shared" si="1394"/>
        <v>21869.18</v>
      </c>
      <c r="QY537" s="96">
        <f t="shared" si="1395"/>
        <v>21869.18</v>
      </c>
      <c r="QZ537" s="96">
        <f t="shared" si="1396"/>
        <v>0</v>
      </c>
      <c r="RA537" s="96">
        <f t="shared" si="922"/>
        <v>0</v>
      </c>
      <c r="RB537" s="96">
        <f t="shared" si="923"/>
        <v>0</v>
      </c>
      <c r="RC537" s="96">
        <f t="shared" si="1397"/>
        <v>0</v>
      </c>
      <c r="RD537" s="96">
        <f t="shared" si="924"/>
        <v>0</v>
      </c>
      <c r="RE537" s="96">
        <f t="shared" si="925"/>
        <v>0</v>
      </c>
      <c r="RF537" s="101"/>
      <c r="RG537" s="101"/>
      <c r="RH537" s="101"/>
      <c r="RI537" s="96">
        <f t="shared" si="1398"/>
        <v>0</v>
      </c>
      <c r="RJ537" s="96">
        <f t="shared" si="1399"/>
        <v>0</v>
      </c>
      <c r="RK537" s="96">
        <f t="shared" si="1400"/>
        <v>0</v>
      </c>
      <c r="RL537" s="96">
        <f t="shared" si="1401"/>
        <v>0</v>
      </c>
      <c r="RM537" s="96">
        <f t="shared" si="1402"/>
        <v>0</v>
      </c>
      <c r="RN537" s="96">
        <f t="shared" si="1403"/>
        <v>0</v>
      </c>
      <c r="RO537" s="96">
        <f t="shared" si="1404"/>
        <v>46315.08</v>
      </c>
      <c r="RP537" s="96">
        <f t="shared" si="1405"/>
        <v>48192.94</v>
      </c>
      <c r="RQ537" s="96">
        <f t="shared" si="1406"/>
        <v>48192.94</v>
      </c>
      <c r="RR537" s="96">
        <f t="shared" si="1407"/>
        <v>15079.82</v>
      </c>
      <c r="RS537" s="96">
        <f t="shared" si="1408"/>
        <v>15736.56</v>
      </c>
      <c r="RT537" s="96">
        <f t="shared" si="1409"/>
        <v>15736.56</v>
      </c>
      <c r="RU537" s="96">
        <f t="shared" si="1410"/>
        <v>0</v>
      </c>
      <c r="RV537" s="96">
        <f t="shared" si="926"/>
        <v>0</v>
      </c>
      <c r="RW537" s="96">
        <f t="shared" si="927"/>
        <v>0</v>
      </c>
      <c r="RX537" s="96">
        <f t="shared" si="1411"/>
        <v>0</v>
      </c>
      <c r="RY537" s="96">
        <f t="shared" si="928"/>
        <v>0</v>
      </c>
      <c r="RZ537" s="96">
        <f t="shared" si="929"/>
        <v>0</v>
      </c>
      <c r="SA537" s="101"/>
      <c r="SB537" s="101"/>
      <c r="SC537" s="101"/>
      <c r="SD537" s="96">
        <f t="shared" si="1412"/>
        <v>0</v>
      </c>
      <c r="SE537" s="96">
        <f t="shared" si="1413"/>
        <v>0</v>
      </c>
      <c r="SF537" s="96">
        <f t="shared" si="1414"/>
        <v>0</v>
      </c>
      <c r="SG537" s="96">
        <f t="shared" si="1415"/>
        <v>0</v>
      </c>
      <c r="SH537" s="96">
        <f t="shared" si="1416"/>
        <v>0</v>
      </c>
      <c r="SI537" s="96">
        <f t="shared" si="1417"/>
        <v>0</v>
      </c>
      <c r="SJ537" s="96">
        <f t="shared" si="1418"/>
        <v>46314.93</v>
      </c>
      <c r="SK537" s="96">
        <f t="shared" si="1419"/>
        <v>48193.03</v>
      </c>
      <c r="SL537" s="96">
        <f t="shared" si="1420"/>
        <v>48193.03</v>
      </c>
      <c r="SM537" s="96">
        <f t="shared" si="1421"/>
        <v>20642.16</v>
      </c>
      <c r="SN537" s="96">
        <f t="shared" si="1422"/>
        <v>21546.46</v>
      </c>
      <c r="SO537" s="96">
        <f t="shared" si="1423"/>
        <v>21546.46</v>
      </c>
      <c r="SP537" s="96">
        <f t="shared" si="1424"/>
        <v>0</v>
      </c>
      <c r="SQ537" s="96">
        <f t="shared" si="930"/>
        <v>0</v>
      </c>
      <c r="SR537" s="96">
        <f t="shared" si="931"/>
        <v>0</v>
      </c>
      <c r="SS537" s="96">
        <f t="shared" si="1425"/>
        <v>0</v>
      </c>
      <c r="ST537" s="96">
        <f t="shared" si="932"/>
        <v>0</v>
      </c>
      <c r="SU537" s="96">
        <f t="shared" si="933"/>
        <v>0</v>
      </c>
      <c r="SV537" s="101"/>
      <c r="SW537" s="101"/>
      <c r="SX537" s="101"/>
      <c r="SY537" s="96">
        <f t="shared" si="1426"/>
        <v>0</v>
      </c>
      <c r="SZ537" s="96">
        <f t="shared" si="1427"/>
        <v>0</v>
      </c>
      <c r="TA537" s="96">
        <f t="shared" si="1428"/>
        <v>0</v>
      </c>
      <c r="TB537" s="96">
        <f t="shared" si="1429"/>
        <v>0</v>
      </c>
      <c r="TC537" s="96">
        <f t="shared" si="1430"/>
        <v>0</v>
      </c>
      <c r="TD537" s="96">
        <f t="shared" si="1431"/>
        <v>0</v>
      </c>
      <c r="TE537" s="96">
        <f t="shared" si="1432"/>
        <v>46315.02</v>
      </c>
      <c r="TF537" s="96">
        <f t="shared" si="1433"/>
        <v>48193.37</v>
      </c>
      <c r="TG537" s="96">
        <f t="shared" si="1434"/>
        <v>48193.37</v>
      </c>
      <c r="TH537" s="96">
        <f t="shared" si="1435"/>
        <v>19099.439999999999</v>
      </c>
      <c r="TI537" s="96">
        <f t="shared" si="1436"/>
        <v>19989.13</v>
      </c>
      <c r="TJ537" s="96">
        <f t="shared" si="1437"/>
        <v>19989.13</v>
      </c>
      <c r="TK537" s="96">
        <f t="shared" si="1438"/>
        <v>0</v>
      </c>
      <c r="TL537" s="96">
        <f t="shared" si="934"/>
        <v>0</v>
      </c>
      <c r="TM537" s="96">
        <f t="shared" si="935"/>
        <v>0</v>
      </c>
      <c r="TN537" s="96">
        <f t="shared" si="1439"/>
        <v>0</v>
      </c>
      <c r="TO537" s="96">
        <f t="shared" si="936"/>
        <v>0</v>
      </c>
      <c r="TP537" s="96">
        <f t="shared" si="937"/>
        <v>0</v>
      </c>
      <c r="TQ537" s="101"/>
      <c r="TR537" s="101"/>
      <c r="TS537" s="101"/>
      <c r="TT537" s="96">
        <f t="shared" si="1440"/>
        <v>0</v>
      </c>
      <c r="TU537" s="96">
        <f t="shared" si="1441"/>
        <v>0</v>
      </c>
      <c r="TV537" s="96">
        <f t="shared" si="1442"/>
        <v>0</v>
      </c>
      <c r="TW537" s="96">
        <f t="shared" si="1443"/>
        <v>0</v>
      </c>
      <c r="TX537" s="96">
        <f t="shared" si="1444"/>
        <v>0</v>
      </c>
      <c r="TY537" s="96">
        <f t="shared" si="1445"/>
        <v>0</v>
      </c>
      <c r="TZ537" s="96">
        <f t="shared" si="1446"/>
        <v>46314.87</v>
      </c>
      <c r="UA537" s="96">
        <f t="shared" si="1447"/>
        <v>48192.99</v>
      </c>
      <c r="UB537" s="96">
        <f t="shared" si="1448"/>
        <v>48192.99</v>
      </c>
      <c r="UC537" s="96">
        <f t="shared" si="1449"/>
        <v>20866.23</v>
      </c>
      <c r="UD537" s="96">
        <f t="shared" si="1450"/>
        <v>21847</v>
      </c>
      <c r="UE537" s="96">
        <f t="shared" si="1451"/>
        <v>21847</v>
      </c>
      <c r="UF537" s="96">
        <f t="shared" si="1452"/>
        <v>0</v>
      </c>
      <c r="UG537" s="96">
        <f t="shared" si="938"/>
        <v>0</v>
      </c>
      <c r="UH537" s="96">
        <f t="shared" si="939"/>
        <v>0</v>
      </c>
      <c r="UI537" s="96">
        <f t="shared" si="1453"/>
        <v>0</v>
      </c>
      <c r="UJ537" s="96">
        <f t="shared" si="940"/>
        <v>0</v>
      </c>
      <c r="UK537" s="96">
        <f t="shared" si="941"/>
        <v>0</v>
      </c>
      <c r="UL537" s="101"/>
      <c r="UM537" s="101"/>
      <c r="UN537" s="101"/>
      <c r="UO537" s="96">
        <f t="shared" si="1454"/>
        <v>0</v>
      </c>
      <c r="UP537" s="96">
        <f t="shared" si="1455"/>
        <v>0</v>
      </c>
      <c r="UQ537" s="96">
        <f t="shared" si="1456"/>
        <v>0</v>
      </c>
      <c r="UR537" s="96">
        <f t="shared" si="1457"/>
        <v>0</v>
      </c>
      <c r="US537" s="96">
        <f t="shared" si="1458"/>
        <v>0</v>
      </c>
      <c r="UT537" s="96">
        <f t="shared" si="1459"/>
        <v>0</v>
      </c>
      <c r="UU537" s="96">
        <f t="shared" si="1460"/>
        <v>46315.06</v>
      </c>
      <c r="UV537" s="96">
        <f t="shared" si="1461"/>
        <v>48193.39</v>
      </c>
      <c r="UW537" s="96">
        <f t="shared" si="1462"/>
        <v>48193.39</v>
      </c>
      <c r="UX537" s="96">
        <f t="shared" si="1463"/>
        <v>20119.93</v>
      </c>
      <c r="UY537" s="96">
        <f t="shared" si="1464"/>
        <v>20965.990000000002</v>
      </c>
      <c r="UZ537" s="96">
        <f t="shared" si="1465"/>
        <v>20965.990000000002</v>
      </c>
      <c r="VA537" s="96">
        <f t="shared" si="1466"/>
        <v>0</v>
      </c>
      <c r="VB537" s="96">
        <f t="shared" si="942"/>
        <v>0</v>
      </c>
      <c r="VC537" s="96">
        <f t="shared" si="943"/>
        <v>0</v>
      </c>
      <c r="VD537" s="96">
        <f t="shared" si="1467"/>
        <v>0</v>
      </c>
      <c r="VE537" s="96">
        <f t="shared" si="944"/>
        <v>0</v>
      </c>
      <c r="VF537" s="96">
        <f t="shared" si="945"/>
        <v>0</v>
      </c>
      <c r="VG537" s="101"/>
      <c r="VH537" s="101"/>
      <c r="VI537" s="101"/>
      <c r="VJ537" s="96">
        <f t="shared" si="1468"/>
        <v>0</v>
      </c>
      <c r="VK537" s="96">
        <f t="shared" si="1469"/>
        <v>0</v>
      </c>
      <c r="VL537" s="96">
        <f t="shared" si="1470"/>
        <v>0</v>
      </c>
      <c r="VM537" s="96">
        <f t="shared" si="1471"/>
        <v>0</v>
      </c>
      <c r="VN537" s="96">
        <f t="shared" si="1472"/>
        <v>0</v>
      </c>
      <c r="VO537" s="96">
        <f t="shared" si="1473"/>
        <v>0</v>
      </c>
      <c r="VP537" s="96">
        <f t="shared" si="1474"/>
        <v>46315.199999999997</v>
      </c>
      <c r="VQ537" s="96">
        <f t="shared" si="1475"/>
        <v>48193.26</v>
      </c>
      <c r="VR537" s="96">
        <f t="shared" si="1476"/>
        <v>48193.26</v>
      </c>
      <c r="VS537" s="96">
        <f t="shared" si="1477"/>
        <v>22322.76</v>
      </c>
      <c r="VT537" s="96">
        <f t="shared" si="1478"/>
        <v>23340.21</v>
      </c>
      <c r="VU537" s="96">
        <f t="shared" si="1479"/>
        <v>23340.21</v>
      </c>
      <c r="VV537" s="96">
        <f t="shared" si="1480"/>
        <v>0</v>
      </c>
      <c r="VW537" s="96">
        <f t="shared" si="946"/>
        <v>0</v>
      </c>
      <c r="VX537" s="96">
        <f t="shared" si="947"/>
        <v>0</v>
      </c>
      <c r="VY537" s="96">
        <f t="shared" si="1481"/>
        <v>0</v>
      </c>
      <c r="VZ537" s="96">
        <f t="shared" si="948"/>
        <v>0</v>
      </c>
      <c r="WA537" s="96">
        <f t="shared" si="949"/>
        <v>0</v>
      </c>
      <c r="WB537" s="101"/>
      <c r="WC537" s="101"/>
      <c r="WD537" s="101"/>
      <c r="WE537" s="96">
        <f t="shared" si="1482"/>
        <v>0</v>
      </c>
      <c r="WF537" s="96">
        <f t="shared" si="1483"/>
        <v>0</v>
      </c>
      <c r="WG537" s="96">
        <f t="shared" si="1484"/>
        <v>0</v>
      </c>
      <c r="WH537" s="96">
        <f t="shared" si="1485"/>
        <v>0</v>
      </c>
      <c r="WI537" s="96">
        <f t="shared" si="1486"/>
        <v>0</v>
      </c>
      <c r="WJ537" s="96">
        <f t="shared" si="1487"/>
        <v>0</v>
      </c>
      <c r="WK537" s="96">
        <f t="shared" si="1488"/>
        <v>46315.06</v>
      </c>
      <c r="WL537" s="96">
        <f t="shared" si="1489"/>
        <v>48193.21</v>
      </c>
      <c r="WM537" s="96">
        <f t="shared" si="1490"/>
        <v>48193.21</v>
      </c>
      <c r="WN537" s="96">
        <f t="shared" si="1491"/>
        <v>15160.48</v>
      </c>
      <c r="WO537" s="96">
        <f t="shared" si="1492"/>
        <v>15880.74</v>
      </c>
      <c r="WP537" s="96">
        <f t="shared" si="1493"/>
        <v>15880.74</v>
      </c>
      <c r="WQ537" s="96">
        <f t="shared" si="1494"/>
        <v>0</v>
      </c>
      <c r="WR537" s="96">
        <f t="shared" si="950"/>
        <v>0</v>
      </c>
      <c r="WS537" s="96">
        <f t="shared" si="951"/>
        <v>0</v>
      </c>
      <c r="WT537" s="96">
        <f t="shared" si="1495"/>
        <v>0</v>
      </c>
      <c r="WU537" s="96">
        <f t="shared" si="952"/>
        <v>0</v>
      </c>
      <c r="WV537" s="96">
        <f t="shared" si="953"/>
        <v>0</v>
      </c>
      <c r="WW537" s="101"/>
      <c r="WX537" s="101"/>
      <c r="WY537" s="101"/>
      <c r="WZ537" s="96">
        <f t="shared" si="1496"/>
        <v>0</v>
      </c>
      <c r="XA537" s="96">
        <f t="shared" si="1497"/>
        <v>0</v>
      </c>
      <c r="XB537" s="96">
        <f t="shared" si="1498"/>
        <v>0</v>
      </c>
      <c r="XC537" s="96">
        <f t="shared" si="1499"/>
        <v>0</v>
      </c>
      <c r="XD537" s="96">
        <f t="shared" si="1500"/>
        <v>0</v>
      </c>
      <c r="XE537" s="96">
        <f t="shared" si="1501"/>
        <v>0</v>
      </c>
      <c r="XF537" s="96">
        <f t="shared" si="1502"/>
        <v>46314.73</v>
      </c>
      <c r="XG537" s="96">
        <f t="shared" si="1503"/>
        <v>48193.08</v>
      </c>
      <c r="XH537" s="96">
        <f t="shared" si="1504"/>
        <v>48193.08</v>
      </c>
      <c r="XI537" s="96">
        <f t="shared" si="1505"/>
        <v>16040.68</v>
      </c>
      <c r="XJ537" s="96">
        <f t="shared" si="1506"/>
        <v>16743.97</v>
      </c>
      <c r="XK537" s="96">
        <f t="shared" si="1507"/>
        <v>16743.97</v>
      </c>
      <c r="XL537" s="96">
        <f t="shared" si="1508"/>
        <v>0</v>
      </c>
      <c r="XM537" s="96">
        <f t="shared" si="954"/>
        <v>0</v>
      </c>
      <c r="XN537" s="96">
        <f t="shared" si="955"/>
        <v>0</v>
      </c>
      <c r="XO537" s="96">
        <f t="shared" si="1509"/>
        <v>0</v>
      </c>
      <c r="XP537" s="96">
        <f t="shared" si="956"/>
        <v>0</v>
      </c>
      <c r="XQ537" s="96">
        <f t="shared" si="957"/>
        <v>0</v>
      </c>
      <c r="XR537" s="101"/>
      <c r="XS537" s="101"/>
      <c r="XT537" s="101"/>
      <c r="XU537" s="96">
        <f t="shared" si="1510"/>
        <v>0</v>
      </c>
      <c r="XV537" s="96">
        <f t="shared" si="1511"/>
        <v>0</v>
      </c>
      <c r="XW537" s="96">
        <f t="shared" si="1512"/>
        <v>0</v>
      </c>
      <c r="XX537" s="96">
        <f t="shared" si="1513"/>
        <v>0</v>
      </c>
      <c r="XY537" s="96">
        <f t="shared" si="1514"/>
        <v>0</v>
      </c>
      <c r="XZ537" s="96">
        <f t="shared" si="1515"/>
        <v>0</v>
      </c>
      <c r="YA537" s="96">
        <f t="shared" si="1516"/>
        <v>46314.95</v>
      </c>
      <c r="YB537" s="96">
        <f t="shared" si="1517"/>
        <v>48192.85</v>
      </c>
      <c r="YC537" s="96">
        <f t="shared" si="1518"/>
        <v>48192.85</v>
      </c>
      <c r="YD537" s="96">
        <f t="shared" si="1519"/>
        <v>15361.16</v>
      </c>
      <c r="YE537" s="96">
        <f t="shared" si="1520"/>
        <v>16042.09</v>
      </c>
      <c r="YF537" s="96">
        <f t="shared" si="1521"/>
        <v>16042.09</v>
      </c>
      <c r="YG537" s="96">
        <f t="shared" si="1522"/>
        <v>0</v>
      </c>
      <c r="YH537" s="96">
        <f t="shared" si="958"/>
        <v>0</v>
      </c>
      <c r="YI537" s="96">
        <f t="shared" si="959"/>
        <v>0</v>
      </c>
      <c r="YJ537" s="96">
        <f t="shared" si="1523"/>
        <v>0</v>
      </c>
      <c r="YK537" s="96">
        <f t="shared" si="960"/>
        <v>0</v>
      </c>
      <c r="YL537" s="96">
        <f t="shared" si="961"/>
        <v>0</v>
      </c>
      <c r="YM537" s="101"/>
      <c r="YN537" s="101"/>
      <c r="YO537" s="101"/>
      <c r="YP537" s="96">
        <f t="shared" si="1524"/>
        <v>0</v>
      </c>
      <c r="YQ537" s="96">
        <f t="shared" si="1525"/>
        <v>0</v>
      </c>
      <c r="YR537" s="96">
        <f t="shared" si="1526"/>
        <v>0</v>
      </c>
      <c r="YS537" s="96">
        <f t="shared" si="1527"/>
        <v>0</v>
      </c>
      <c r="YT537" s="96">
        <f t="shared" si="1528"/>
        <v>0</v>
      </c>
      <c r="YU537" s="96">
        <f t="shared" si="1529"/>
        <v>0</v>
      </c>
      <c r="YV537" s="96">
        <f t="shared" si="1530"/>
        <v>46314.73</v>
      </c>
      <c r="YW537" s="96">
        <f t="shared" si="1531"/>
        <v>48193.1</v>
      </c>
      <c r="YX537" s="96">
        <f t="shared" si="1532"/>
        <v>48193.1</v>
      </c>
      <c r="YY537" s="96">
        <f t="shared" si="1533"/>
        <v>17019.78</v>
      </c>
      <c r="YZ537" s="96">
        <f t="shared" si="1534"/>
        <v>17793.54</v>
      </c>
      <c r="ZA537" s="96">
        <f t="shared" si="1535"/>
        <v>17793.54</v>
      </c>
      <c r="ZB537" s="96">
        <f t="shared" si="1536"/>
        <v>0</v>
      </c>
      <c r="ZC537" s="96">
        <f t="shared" si="962"/>
        <v>0</v>
      </c>
      <c r="ZD537" s="96">
        <f t="shared" si="963"/>
        <v>0</v>
      </c>
      <c r="ZE537" s="96">
        <f t="shared" si="1537"/>
        <v>0</v>
      </c>
      <c r="ZF537" s="96">
        <f t="shared" si="964"/>
        <v>0</v>
      </c>
      <c r="ZG537" s="96">
        <f t="shared" si="965"/>
        <v>0</v>
      </c>
      <c r="ZH537" s="101"/>
      <c r="ZI537" s="101"/>
      <c r="ZJ537" s="101"/>
      <c r="ZK537" s="96">
        <f t="shared" si="1538"/>
        <v>0</v>
      </c>
      <c r="ZL537" s="96">
        <f t="shared" si="1539"/>
        <v>0</v>
      </c>
      <c r="ZM537" s="96">
        <f t="shared" si="1540"/>
        <v>0</v>
      </c>
      <c r="ZN537" s="96">
        <f t="shared" si="1541"/>
        <v>0</v>
      </c>
      <c r="ZO537" s="96">
        <f t="shared" si="1542"/>
        <v>0</v>
      </c>
      <c r="ZP537" s="96">
        <f t="shared" si="1543"/>
        <v>0</v>
      </c>
      <c r="ZQ537" s="96">
        <f t="shared" si="1544"/>
        <v>46315.040000000001</v>
      </c>
      <c r="ZR537" s="96">
        <f t="shared" si="1545"/>
        <v>48193.45</v>
      </c>
      <c r="ZS537" s="96">
        <f t="shared" si="1546"/>
        <v>48193.45</v>
      </c>
      <c r="ZT537" s="96">
        <f t="shared" si="1547"/>
        <v>20199.810000000001</v>
      </c>
      <c r="ZU537" s="96">
        <f t="shared" si="1548"/>
        <v>21108.26</v>
      </c>
      <c r="ZV537" s="96">
        <f t="shared" si="1549"/>
        <v>21108.26</v>
      </c>
      <c r="ZW537" s="96">
        <f t="shared" si="1550"/>
        <v>0</v>
      </c>
      <c r="ZX537" s="96">
        <f t="shared" si="966"/>
        <v>0</v>
      </c>
      <c r="ZY537" s="96">
        <f t="shared" si="967"/>
        <v>0</v>
      </c>
      <c r="ZZ537" s="96">
        <f t="shared" si="1551"/>
        <v>0</v>
      </c>
      <c r="AAA537" s="96">
        <f t="shared" si="968"/>
        <v>0</v>
      </c>
      <c r="AAB537" s="96">
        <f t="shared" si="969"/>
        <v>0</v>
      </c>
      <c r="AAC537" s="101"/>
      <c r="AAD537" s="101"/>
      <c r="AAE537" s="101"/>
      <c r="AAF537" s="96">
        <f t="shared" si="1552"/>
        <v>0</v>
      </c>
      <c r="AAG537" s="96">
        <f t="shared" si="1553"/>
        <v>0</v>
      </c>
      <c r="AAH537" s="96">
        <f t="shared" si="1554"/>
        <v>0</v>
      </c>
      <c r="AAI537" s="96">
        <f t="shared" si="1555"/>
        <v>0</v>
      </c>
      <c r="AAJ537" s="96">
        <f t="shared" si="1556"/>
        <v>0</v>
      </c>
      <c r="AAK537" s="96">
        <f t="shared" si="1557"/>
        <v>0</v>
      </c>
      <c r="AAL537" s="96">
        <f t="shared" si="1558"/>
        <v>46315.18</v>
      </c>
      <c r="AAM537" s="96">
        <f t="shared" si="1559"/>
        <v>48192.87</v>
      </c>
      <c r="AAN537" s="96">
        <f t="shared" si="1560"/>
        <v>48192.87</v>
      </c>
      <c r="AAO537" s="96">
        <f t="shared" si="1561"/>
        <v>19640.77</v>
      </c>
      <c r="AAP537" s="96">
        <f t="shared" si="1562"/>
        <v>20537.240000000002</v>
      </c>
      <c r="AAQ537" s="96">
        <f t="shared" si="1563"/>
        <v>20537.240000000002</v>
      </c>
      <c r="AAR537" s="96">
        <f t="shared" si="1564"/>
        <v>0</v>
      </c>
      <c r="AAS537" s="96">
        <f t="shared" si="970"/>
        <v>0</v>
      </c>
      <c r="AAT537" s="96">
        <f t="shared" si="971"/>
        <v>0</v>
      </c>
      <c r="AAU537" s="96">
        <f t="shared" si="1565"/>
        <v>0</v>
      </c>
      <c r="AAV537" s="96">
        <f t="shared" si="972"/>
        <v>0</v>
      </c>
      <c r="AAW537" s="96">
        <f t="shared" si="973"/>
        <v>0</v>
      </c>
      <c r="AAX537" s="101"/>
      <c r="AAY537" s="101"/>
      <c r="AAZ537" s="101"/>
      <c r="ABA537" s="96">
        <f t="shared" si="1566"/>
        <v>0</v>
      </c>
      <c r="ABB537" s="96">
        <f t="shared" si="1567"/>
        <v>0</v>
      </c>
      <c r="ABC537" s="96">
        <f t="shared" si="1568"/>
        <v>0</v>
      </c>
      <c r="ABD537" s="96">
        <f t="shared" si="1569"/>
        <v>0</v>
      </c>
      <c r="ABE537" s="96">
        <f t="shared" si="1570"/>
        <v>0</v>
      </c>
      <c r="ABF537" s="96">
        <f t="shared" si="1571"/>
        <v>0</v>
      </c>
      <c r="ABG537" s="96">
        <f t="shared" si="1572"/>
        <v>46315.29</v>
      </c>
      <c r="ABH537" s="96">
        <f t="shared" si="1573"/>
        <v>48193</v>
      </c>
      <c r="ABI537" s="96">
        <f t="shared" si="1574"/>
        <v>48193</v>
      </c>
      <c r="ABJ537" s="96">
        <f t="shared" si="1575"/>
        <v>13584.19</v>
      </c>
      <c r="ABK537" s="96">
        <f t="shared" si="1576"/>
        <v>14148.29</v>
      </c>
      <c r="ABL537" s="96">
        <f t="shared" si="1577"/>
        <v>14148.29</v>
      </c>
      <c r="ABM537" s="96">
        <f t="shared" si="1578"/>
        <v>0</v>
      </c>
      <c r="ABN537" s="96">
        <f t="shared" si="974"/>
        <v>0</v>
      </c>
      <c r="ABO537" s="96">
        <f t="shared" si="975"/>
        <v>0</v>
      </c>
      <c r="ABP537" s="96">
        <f t="shared" si="1579"/>
        <v>0</v>
      </c>
      <c r="ABQ537" s="96">
        <f t="shared" si="976"/>
        <v>0</v>
      </c>
      <c r="ABR537" s="96">
        <f t="shared" si="977"/>
        <v>0</v>
      </c>
      <c r="ABS537" s="101"/>
      <c r="ABT537" s="101"/>
      <c r="ABU537" s="101"/>
      <c r="ABV537" s="96">
        <f t="shared" si="1580"/>
        <v>0</v>
      </c>
      <c r="ABW537" s="96">
        <f t="shared" si="1581"/>
        <v>0</v>
      </c>
      <c r="ABX537" s="96">
        <f t="shared" si="1582"/>
        <v>0</v>
      </c>
      <c r="ABY537" s="96">
        <f t="shared" si="1583"/>
        <v>0</v>
      </c>
      <c r="ABZ537" s="96">
        <f t="shared" si="1584"/>
        <v>0</v>
      </c>
      <c r="ACA537" s="96">
        <f t="shared" si="1585"/>
        <v>0</v>
      </c>
      <c r="ACB537" s="96">
        <f t="shared" si="1586"/>
        <v>46315.06</v>
      </c>
      <c r="ACC537" s="96">
        <f t="shared" si="1587"/>
        <v>48192.88</v>
      </c>
      <c r="ACD537" s="96">
        <f t="shared" si="1588"/>
        <v>48192.88</v>
      </c>
      <c r="ACE537" s="96">
        <f t="shared" si="1589"/>
        <v>14366.69</v>
      </c>
      <c r="ACF537" s="96">
        <f t="shared" si="1590"/>
        <v>15004.28</v>
      </c>
      <c r="ACG537" s="96">
        <f t="shared" si="1591"/>
        <v>15004.28</v>
      </c>
      <c r="ACH537" s="96">
        <f t="shared" si="1592"/>
        <v>0</v>
      </c>
      <c r="ACI537" s="96">
        <f t="shared" si="978"/>
        <v>0</v>
      </c>
      <c r="ACJ537" s="96">
        <f t="shared" si="979"/>
        <v>0</v>
      </c>
      <c r="ACK537" s="96">
        <f t="shared" si="1593"/>
        <v>0</v>
      </c>
      <c r="ACL537" s="96">
        <f t="shared" si="980"/>
        <v>0</v>
      </c>
      <c r="ACM537" s="96">
        <f t="shared" si="981"/>
        <v>0</v>
      </c>
      <c r="ACN537" s="101"/>
      <c r="ACO537" s="101"/>
      <c r="ACP537" s="101"/>
      <c r="ACQ537" s="96">
        <f t="shared" si="1594"/>
        <v>0</v>
      </c>
      <c r="ACR537" s="96">
        <f t="shared" si="1595"/>
        <v>0</v>
      </c>
      <c r="ACS537" s="96">
        <f t="shared" si="1596"/>
        <v>0</v>
      </c>
      <c r="ACT537" s="96">
        <f t="shared" si="1597"/>
        <v>0</v>
      </c>
      <c r="ACU537" s="96">
        <f t="shared" si="1598"/>
        <v>0</v>
      </c>
      <c r="ACV537" s="96">
        <f t="shared" si="1599"/>
        <v>0</v>
      </c>
      <c r="ACW537" s="96">
        <f t="shared" si="1600"/>
        <v>46314.96</v>
      </c>
      <c r="ACX537" s="96">
        <f t="shared" si="1601"/>
        <v>48192.69</v>
      </c>
      <c r="ACY537" s="96">
        <f t="shared" si="1602"/>
        <v>48192.69</v>
      </c>
      <c r="ACZ537" s="96">
        <f t="shared" si="1603"/>
        <v>19833.93</v>
      </c>
      <c r="ADA537" s="96">
        <f t="shared" si="1604"/>
        <v>20738.400000000001</v>
      </c>
      <c r="ADB537" s="96">
        <f t="shared" si="1605"/>
        <v>20738.400000000001</v>
      </c>
      <c r="ADC537" s="96">
        <f t="shared" si="1606"/>
        <v>0</v>
      </c>
      <c r="ADD537" s="96">
        <f t="shared" si="982"/>
        <v>0</v>
      </c>
      <c r="ADE537" s="96">
        <f t="shared" si="983"/>
        <v>0</v>
      </c>
      <c r="ADF537" s="96">
        <f t="shared" si="1607"/>
        <v>0</v>
      </c>
      <c r="ADG537" s="96">
        <f t="shared" si="984"/>
        <v>0</v>
      </c>
      <c r="ADH537" s="96">
        <f t="shared" si="985"/>
        <v>0</v>
      </c>
      <c r="ADI537" s="101"/>
      <c r="ADJ537" s="101"/>
      <c r="ADK537" s="101"/>
      <c r="ADL537" s="96">
        <f t="shared" si="1608"/>
        <v>0</v>
      </c>
      <c r="ADM537" s="96">
        <f t="shared" si="1609"/>
        <v>0</v>
      </c>
      <c r="ADN537" s="96">
        <f t="shared" si="1610"/>
        <v>0</v>
      </c>
      <c r="ADO537" s="96">
        <f t="shared" si="1611"/>
        <v>0</v>
      </c>
      <c r="ADP537" s="96">
        <f t="shared" si="1612"/>
        <v>0</v>
      </c>
      <c r="ADQ537" s="96">
        <f t="shared" si="1613"/>
        <v>0</v>
      </c>
      <c r="ADR537" s="96">
        <f t="shared" si="1614"/>
        <v>46314.78</v>
      </c>
      <c r="ADS537" s="96">
        <f t="shared" si="1615"/>
        <v>48192.92</v>
      </c>
      <c r="ADT537" s="96">
        <f t="shared" si="1616"/>
        <v>48192.92</v>
      </c>
      <c r="ADU537" s="96">
        <f t="shared" si="1617"/>
        <v>11927.32</v>
      </c>
      <c r="ADV537" s="96">
        <f t="shared" si="1618"/>
        <v>12517.1</v>
      </c>
      <c r="ADW537" s="96">
        <f t="shared" si="1619"/>
        <v>12517.1</v>
      </c>
      <c r="ADX537" s="96">
        <f t="shared" si="1620"/>
        <v>0</v>
      </c>
      <c r="ADY537" s="96">
        <f t="shared" si="986"/>
        <v>0</v>
      </c>
      <c r="ADZ537" s="96">
        <f t="shared" si="987"/>
        <v>0</v>
      </c>
      <c r="AEA537" s="96">
        <f t="shared" si="1621"/>
        <v>0</v>
      </c>
      <c r="AEB537" s="96">
        <f t="shared" si="988"/>
        <v>0</v>
      </c>
      <c r="AEC537" s="96">
        <f t="shared" si="989"/>
        <v>0</v>
      </c>
      <c r="AED537" s="101"/>
      <c r="AEE537" s="101"/>
      <c r="AEF537" s="101"/>
      <c r="AEG537" s="96">
        <f t="shared" si="1622"/>
        <v>0</v>
      </c>
      <c r="AEH537" s="96">
        <f t="shared" si="1623"/>
        <v>0</v>
      </c>
      <c r="AEI537" s="96">
        <f t="shared" si="1624"/>
        <v>0</v>
      </c>
      <c r="AEJ537" s="96">
        <f t="shared" si="1625"/>
        <v>0</v>
      </c>
      <c r="AEK537" s="96">
        <f t="shared" si="1626"/>
        <v>0</v>
      </c>
      <c r="AEL537" s="96">
        <f t="shared" si="1627"/>
        <v>0</v>
      </c>
      <c r="AEM537" s="96">
        <f t="shared" si="1628"/>
        <v>46315.14</v>
      </c>
      <c r="AEN537" s="96">
        <f t="shared" si="1629"/>
        <v>48193.34</v>
      </c>
      <c r="AEO537" s="96">
        <f t="shared" si="1630"/>
        <v>48193.34</v>
      </c>
      <c r="AEP537" s="96">
        <f t="shared" si="1631"/>
        <v>17880.72</v>
      </c>
      <c r="AEQ537" s="96">
        <f t="shared" si="1632"/>
        <v>18654.59</v>
      </c>
      <c r="AER537" s="96">
        <f t="shared" si="1633"/>
        <v>18654.59</v>
      </c>
      <c r="AES537" s="96">
        <f t="shared" si="1634"/>
        <v>0</v>
      </c>
      <c r="AET537" s="96">
        <f t="shared" si="990"/>
        <v>0</v>
      </c>
      <c r="AEU537" s="96">
        <f t="shared" si="991"/>
        <v>0</v>
      </c>
      <c r="AEV537" s="96">
        <f t="shared" si="1635"/>
        <v>0</v>
      </c>
      <c r="AEW537" s="96">
        <f t="shared" si="992"/>
        <v>0</v>
      </c>
      <c r="AEX537" s="96">
        <f t="shared" si="993"/>
        <v>0</v>
      </c>
      <c r="AEY537" s="101">
        <v>14</v>
      </c>
      <c r="AEZ537" s="101">
        <v>14</v>
      </c>
      <c r="AFA537" s="101">
        <v>14</v>
      </c>
      <c r="AFB537" s="96">
        <f t="shared" si="1636"/>
        <v>648410</v>
      </c>
      <c r="AFC537" s="96">
        <f t="shared" si="1637"/>
        <v>674702</v>
      </c>
      <c r="AFD537" s="96">
        <f t="shared" si="1638"/>
        <v>674702</v>
      </c>
      <c r="AFE537" s="96">
        <f t="shared" si="1639"/>
        <v>561274.28</v>
      </c>
      <c r="AFF537" s="96">
        <f t="shared" si="1640"/>
        <v>568372.28</v>
      </c>
      <c r="AFG537" s="96">
        <f t="shared" si="1641"/>
        <v>568372.28</v>
      </c>
      <c r="AFH537" s="96">
        <f t="shared" si="1642"/>
        <v>46314.89</v>
      </c>
      <c r="AFI537" s="96">
        <f t="shared" si="1643"/>
        <v>48192.91</v>
      </c>
      <c r="AFJ537" s="96">
        <f t="shared" si="1644"/>
        <v>48192.91</v>
      </c>
      <c r="AFK537" s="96">
        <f t="shared" si="1645"/>
        <v>17761.32</v>
      </c>
      <c r="AFL537" s="96">
        <f t="shared" si="1646"/>
        <v>18635.78</v>
      </c>
      <c r="AFM537" s="96">
        <f t="shared" si="1647"/>
        <v>18635.78</v>
      </c>
      <c r="AFN537" s="96">
        <f t="shared" si="1648"/>
        <v>648408.46</v>
      </c>
      <c r="AFO537" s="96">
        <f t="shared" si="994"/>
        <v>674700.74</v>
      </c>
      <c r="AFP537" s="96">
        <f t="shared" si="995"/>
        <v>674700.74</v>
      </c>
      <c r="AFQ537" s="96">
        <f t="shared" si="1649"/>
        <v>248658.48</v>
      </c>
      <c r="AFR537" s="96">
        <f t="shared" si="996"/>
        <v>260900.92</v>
      </c>
      <c r="AFS537" s="96">
        <f t="shared" si="997"/>
        <v>260900.92</v>
      </c>
      <c r="AFT537" s="101"/>
      <c r="AFU537" s="101"/>
      <c r="AFV537" s="101"/>
      <c r="AFW537" s="96">
        <f t="shared" si="1650"/>
        <v>0</v>
      </c>
      <c r="AFX537" s="96">
        <f t="shared" si="1651"/>
        <v>0</v>
      </c>
      <c r="AFY537" s="96">
        <f t="shared" si="1652"/>
        <v>0</v>
      </c>
      <c r="AFZ537" s="96">
        <f t="shared" si="1653"/>
        <v>0</v>
      </c>
      <c r="AGA537" s="96">
        <f t="shared" si="1654"/>
        <v>0</v>
      </c>
      <c r="AGB537" s="96">
        <f t="shared" si="1655"/>
        <v>0</v>
      </c>
      <c r="AGC537" s="96">
        <f t="shared" si="1656"/>
        <v>46315.199999999997</v>
      </c>
      <c r="AGD537" s="96">
        <f t="shared" si="1657"/>
        <v>48193.03</v>
      </c>
      <c r="AGE537" s="96">
        <f t="shared" si="1658"/>
        <v>48193.03</v>
      </c>
      <c r="AGF537" s="96">
        <f t="shared" si="1659"/>
        <v>18620.73</v>
      </c>
      <c r="AGG537" s="96">
        <f t="shared" si="1660"/>
        <v>19472.28</v>
      </c>
      <c r="AGH537" s="96">
        <f t="shared" si="1661"/>
        <v>19472.28</v>
      </c>
      <c r="AGI537" s="96">
        <f t="shared" si="1662"/>
        <v>0</v>
      </c>
      <c r="AGJ537" s="96">
        <f t="shared" si="998"/>
        <v>0</v>
      </c>
      <c r="AGK537" s="96">
        <f t="shared" si="999"/>
        <v>0</v>
      </c>
      <c r="AGL537" s="96">
        <f t="shared" si="1663"/>
        <v>0</v>
      </c>
      <c r="AGM537" s="96">
        <f t="shared" si="1000"/>
        <v>0</v>
      </c>
      <c r="AGN537" s="96">
        <f t="shared" si="1001"/>
        <v>0</v>
      </c>
      <c r="AGO537" s="101"/>
      <c r="AGP537" s="101"/>
      <c r="AGQ537" s="101"/>
      <c r="AGR537" s="96">
        <f t="shared" si="1664"/>
        <v>0</v>
      </c>
      <c r="AGS537" s="96">
        <f t="shared" si="1665"/>
        <v>0</v>
      </c>
      <c r="AGT537" s="96">
        <f t="shared" si="1666"/>
        <v>0</v>
      </c>
      <c r="AGU537" s="96">
        <f t="shared" si="1667"/>
        <v>0</v>
      </c>
      <c r="AGV537" s="96">
        <f t="shared" si="1668"/>
        <v>0</v>
      </c>
      <c r="AGW537" s="96">
        <f t="shared" si="1669"/>
        <v>0</v>
      </c>
      <c r="AGX537" s="96">
        <f t="shared" si="1670"/>
        <v>46314.29</v>
      </c>
      <c r="AGY537" s="96">
        <f t="shared" si="1671"/>
        <v>48193.65</v>
      </c>
      <c r="AGZ537" s="96">
        <f t="shared" si="1672"/>
        <v>48193.65</v>
      </c>
      <c r="AHA537" s="96">
        <f t="shared" si="1673"/>
        <v>30206.84</v>
      </c>
      <c r="AHB537" s="96">
        <f t="shared" si="1674"/>
        <v>31653.95</v>
      </c>
      <c r="AHC537" s="96">
        <f t="shared" si="1675"/>
        <v>31653.95</v>
      </c>
      <c r="AHD537" s="96">
        <f t="shared" si="1676"/>
        <v>0</v>
      </c>
      <c r="AHE537" s="96">
        <f t="shared" si="1002"/>
        <v>0</v>
      </c>
      <c r="AHF537" s="96">
        <f t="shared" si="1003"/>
        <v>0</v>
      </c>
      <c r="AHG537" s="96">
        <f t="shared" si="1677"/>
        <v>0</v>
      </c>
      <c r="AHH537" s="96">
        <f t="shared" si="1004"/>
        <v>0</v>
      </c>
      <c r="AHI537" s="96">
        <f t="shared" si="1005"/>
        <v>0</v>
      </c>
      <c r="AHJ537" s="101"/>
      <c r="AHK537" s="101"/>
      <c r="AHL537" s="101"/>
      <c r="AHM537" s="96">
        <f t="shared" si="1678"/>
        <v>0</v>
      </c>
      <c r="AHN537" s="96">
        <f t="shared" si="1679"/>
        <v>0</v>
      </c>
      <c r="AHO537" s="96">
        <f t="shared" si="1680"/>
        <v>0</v>
      </c>
      <c r="AHP537" s="96">
        <f t="shared" si="1681"/>
        <v>0</v>
      </c>
      <c r="AHQ537" s="96">
        <f t="shared" si="1682"/>
        <v>0</v>
      </c>
      <c r="AHR537" s="96">
        <f t="shared" si="1683"/>
        <v>0</v>
      </c>
      <c r="AHS537" s="96">
        <f t="shared" si="1684"/>
        <v>46314.92</v>
      </c>
      <c r="AHT537" s="96">
        <f t="shared" si="1685"/>
        <v>48193.06</v>
      </c>
      <c r="AHU537" s="96">
        <f t="shared" si="1686"/>
        <v>48193.06</v>
      </c>
      <c r="AHV537" s="96">
        <f t="shared" si="1687"/>
        <v>16799.939999999999</v>
      </c>
      <c r="AHW537" s="96">
        <f t="shared" si="1688"/>
        <v>17576.240000000002</v>
      </c>
      <c r="AHX537" s="96">
        <f t="shared" si="1689"/>
        <v>17576.240000000002</v>
      </c>
      <c r="AHY537" s="96">
        <f t="shared" si="1690"/>
        <v>0</v>
      </c>
      <c r="AHZ537" s="96">
        <f t="shared" si="1006"/>
        <v>0</v>
      </c>
      <c r="AIA537" s="96">
        <f t="shared" si="1007"/>
        <v>0</v>
      </c>
      <c r="AIB537" s="96">
        <f t="shared" si="1691"/>
        <v>0</v>
      </c>
      <c r="AIC537" s="96">
        <f t="shared" si="1008"/>
        <v>0</v>
      </c>
      <c r="AID537" s="96">
        <f t="shared" si="1009"/>
        <v>0</v>
      </c>
      <c r="AIE537" s="101"/>
      <c r="AIF537" s="101"/>
      <c r="AIG537" s="101"/>
      <c r="AIH537" s="96">
        <f t="shared" si="1692"/>
        <v>0</v>
      </c>
      <c r="AII537" s="96">
        <f t="shared" si="1693"/>
        <v>0</v>
      </c>
      <c r="AIJ537" s="96">
        <f t="shared" si="1694"/>
        <v>0</v>
      </c>
      <c r="AIK537" s="96">
        <f t="shared" si="1695"/>
        <v>0</v>
      </c>
      <c r="AIL537" s="96">
        <f t="shared" si="1696"/>
        <v>0</v>
      </c>
      <c r="AIM537" s="96">
        <f t="shared" si="1697"/>
        <v>0</v>
      </c>
      <c r="AIN537" s="96">
        <f t="shared" si="1698"/>
        <v>46314.95</v>
      </c>
      <c r="AIO537" s="96">
        <f t="shared" si="1699"/>
        <v>48192.9</v>
      </c>
      <c r="AIP537" s="96">
        <f t="shared" si="1700"/>
        <v>48192.9</v>
      </c>
      <c r="AIQ537" s="96">
        <f t="shared" si="1701"/>
        <v>18543.2</v>
      </c>
      <c r="AIR537" s="96">
        <f t="shared" si="1702"/>
        <v>19417.12</v>
      </c>
      <c r="AIS537" s="96">
        <f t="shared" si="1703"/>
        <v>19417.12</v>
      </c>
      <c r="AIT537" s="96">
        <f t="shared" si="1704"/>
        <v>0</v>
      </c>
      <c r="AIU537" s="96">
        <f t="shared" si="1010"/>
        <v>0</v>
      </c>
      <c r="AIV537" s="96">
        <f t="shared" si="1011"/>
        <v>0</v>
      </c>
      <c r="AIW537" s="96">
        <f t="shared" si="1705"/>
        <v>0</v>
      </c>
      <c r="AIX537" s="96">
        <f t="shared" si="1012"/>
        <v>0</v>
      </c>
      <c r="AIY537" s="96">
        <f t="shared" si="1013"/>
        <v>0</v>
      </c>
      <c r="AIZ537" s="101"/>
      <c r="AJA537" s="101"/>
      <c r="AJB537" s="101"/>
      <c r="AJC537" s="96">
        <f t="shared" si="1706"/>
        <v>0</v>
      </c>
      <c r="AJD537" s="96">
        <f t="shared" si="1707"/>
        <v>0</v>
      </c>
      <c r="AJE537" s="96">
        <f t="shared" si="1708"/>
        <v>0</v>
      </c>
      <c r="AJF537" s="96">
        <f t="shared" si="1709"/>
        <v>0</v>
      </c>
      <c r="AJG537" s="96">
        <f t="shared" si="1710"/>
        <v>0</v>
      </c>
      <c r="AJH537" s="96">
        <f t="shared" si="1711"/>
        <v>0</v>
      </c>
      <c r="AJI537" s="96">
        <f t="shared" si="1712"/>
        <v>46315.28</v>
      </c>
      <c r="AJJ537" s="96">
        <f t="shared" si="1713"/>
        <v>48193.15</v>
      </c>
      <c r="AJK537" s="96">
        <f t="shared" si="1714"/>
        <v>48193.15</v>
      </c>
      <c r="AJL537" s="96">
        <f t="shared" si="1715"/>
        <v>18198.93</v>
      </c>
      <c r="AJM537" s="96">
        <f t="shared" si="1716"/>
        <v>19027.2</v>
      </c>
      <c r="AJN537" s="96">
        <f t="shared" si="1717"/>
        <v>19027.2</v>
      </c>
      <c r="AJO537" s="96">
        <f t="shared" si="1718"/>
        <v>0</v>
      </c>
      <c r="AJP537" s="96">
        <f t="shared" si="1014"/>
        <v>0</v>
      </c>
      <c r="AJQ537" s="96">
        <f t="shared" si="1015"/>
        <v>0</v>
      </c>
      <c r="AJR537" s="96">
        <f t="shared" si="1719"/>
        <v>0</v>
      </c>
      <c r="AJS537" s="96">
        <f t="shared" si="1016"/>
        <v>0</v>
      </c>
      <c r="AJT537" s="96">
        <f t="shared" si="1017"/>
        <v>0</v>
      </c>
      <c r="AJU537" s="101"/>
      <c r="AJV537" s="101"/>
      <c r="AJW537" s="101"/>
      <c r="AJX537" s="96">
        <f t="shared" si="1720"/>
        <v>0</v>
      </c>
      <c r="AJY537" s="96">
        <f t="shared" si="1721"/>
        <v>0</v>
      </c>
      <c r="AJZ537" s="96">
        <f t="shared" si="1722"/>
        <v>0</v>
      </c>
      <c r="AKA537" s="96">
        <f t="shared" si="1723"/>
        <v>0</v>
      </c>
      <c r="AKB537" s="96">
        <f t="shared" si="1724"/>
        <v>0</v>
      </c>
      <c r="AKC537" s="96">
        <f t="shared" si="1725"/>
        <v>0</v>
      </c>
      <c r="AKD537" s="96">
        <f t="shared" si="1726"/>
        <v>46315.3</v>
      </c>
      <c r="AKE537" s="96">
        <f t="shared" si="1727"/>
        <v>48193.18</v>
      </c>
      <c r="AKF537" s="96">
        <f t="shared" si="1728"/>
        <v>48193.18</v>
      </c>
      <c r="AKG537" s="96">
        <f t="shared" si="1729"/>
        <v>17334.689999999999</v>
      </c>
      <c r="AKH537" s="96">
        <f t="shared" si="1730"/>
        <v>18145.330000000002</v>
      </c>
      <c r="AKI537" s="96">
        <f t="shared" si="1731"/>
        <v>18145.330000000002</v>
      </c>
      <c r="AKJ537" s="96">
        <f t="shared" si="1732"/>
        <v>0</v>
      </c>
      <c r="AKK537" s="96">
        <f t="shared" si="1018"/>
        <v>0</v>
      </c>
      <c r="AKL537" s="96">
        <f t="shared" si="1019"/>
        <v>0</v>
      </c>
      <c r="AKM537" s="96">
        <f t="shared" si="1733"/>
        <v>0</v>
      </c>
      <c r="AKN537" s="96">
        <f t="shared" si="1020"/>
        <v>0</v>
      </c>
      <c r="AKO537" s="96">
        <f t="shared" si="1021"/>
        <v>0</v>
      </c>
      <c r="AKP537" s="101">
        <v>23</v>
      </c>
      <c r="AKQ537" s="101">
        <v>23</v>
      </c>
      <c r="AKR537" s="101">
        <v>23</v>
      </c>
      <c r="AKS537" s="96">
        <f t="shared" si="1734"/>
        <v>1065245</v>
      </c>
      <c r="AKT537" s="96">
        <f t="shared" si="1735"/>
        <v>1108439</v>
      </c>
      <c r="AKU537" s="96">
        <f t="shared" si="1736"/>
        <v>1108439</v>
      </c>
      <c r="AKV537" s="96">
        <f t="shared" si="1737"/>
        <v>922093.46</v>
      </c>
      <c r="AKW537" s="96">
        <f t="shared" si="1738"/>
        <v>933754.46</v>
      </c>
      <c r="AKX537" s="96">
        <f t="shared" si="1739"/>
        <v>933754.46</v>
      </c>
      <c r="AKY537" s="96">
        <f t="shared" si="1740"/>
        <v>46315.02</v>
      </c>
      <c r="AKZ537" s="96">
        <f t="shared" si="1741"/>
        <v>48193.17</v>
      </c>
      <c r="ALA537" s="96">
        <f t="shared" si="1742"/>
        <v>48193.17</v>
      </c>
      <c r="ALB537" s="96">
        <f t="shared" si="1743"/>
        <v>17572.48</v>
      </c>
      <c r="ALC537" s="96">
        <f t="shared" si="1744"/>
        <v>18377.68</v>
      </c>
      <c r="ALD537" s="96">
        <f t="shared" si="1745"/>
        <v>18377.68</v>
      </c>
      <c r="ALE537" s="96">
        <f t="shared" si="1746"/>
        <v>1065245.46</v>
      </c>
      <c r="ALF537" s="96">
        <f t="shared" si="1022"/>
        <v>1108442.9099999999</v>
      </c>
      <c r="ALG537" s="96">
        <f t="shared" si="1023"/>
        <v>1108442.9099999999</v>
      </c>
      <c r="ALH537" s="96">
        <f t="shared" si="1747"/>
        <v>404167.04</v>
      </c>
      <c r="ALI537" s="96">
        <f t="shared" si="1024"/>
        <v>422686.64</v>
      </c>
      <c r="ALJ537" s="96">
        <f t="shared" si="1025"/>
        <v>422686.64</v>
      </c>
      <c r="ALK537" s="101"/>
      <c r="ALL537" s="101"/>
      <c r="ALM537" s="101"/>
      <c r="ALN537" s="96">
        <f t="shared" si="1748"/>
        <v>0</v>
      </c>
      <c r="ALO537" s="96">
        <f t="shared" si="1749"/>
        <v>0</v>
      </c>
      <c r="ALP537" s="96">
        <f t="shared" si="1750"/>
        <v>0</v>
      </c>
      <c r="ALQ537" s="96">
        <f t="shared" si="1751"/>
        <v>0</v>
      </c>
      <c r="ALR537" s="96">
        <f t="shared" si="1752"/>
        <v>0</v>
      </c>
      <c r="ALS537" s="96">
        <f t="shared" si="1753"/>
        <v>0</v>
      </c>
      <c r="ALT537" s="96">
        <f t="shared" si="1754"/>
        <v>46314.59</v>
      </c>
      <c r="ALU537" s="96">
        <f t="shared" si="1755"/>
        <v>48192.76</v>
      </c>
      <c r="ALV537" s="96">
        <f t="shared" si="1756"/>
        <v>48192.76</v>
      </c>
      <c r="ALW537" s="96">
        <f t="shared" si="1757"/>
        <v>20449.599999999999</v>
      </c>
      <c r="ALX537" s="96">
        <f t="shared" si="1758"/>
        <v>21360.33</v>
      </c>
      <c r="ALY537" s="96">
        <f t="shared" si="1759"/>
        <v>21360.33</v>
      </c>
      <c r="ALZ537" s="96">
        <f t="shared" si="1760"/>
        <v>0</v>
      </c>
      <c r="AMA537" s="96">
        <f t="shared" si="1026"/>
        <v>0</v>
      </c>
      <c r="AMB537" s="96">
        <f t="shared" si="1027"/>
        <v>0</v>
      </c>
      <c r="AMC537" s="96">
        <f t="shared" si="1761"/>
        <v>0</v>
      </c>
      <c r="AMD537" s="96">
        <f t="shared" si="1028"/>
        <v>0</v>
      </c>
      <c r="AME537" s="96">
        <f t="shared" si="1029"/>
        <v>0</v>
      </c>
      <c r="AMF537" s="101"/>
      <c r="AMG537" s="101"/>
      <c r="AMH537" s="101"/>
      <c r="AMI537" s="96">
        <f t="shared" si="1762"/>
        <v>0</v>
      </c>
      <c r="AMJ537" s="96">
        <f t="shared" si="1763"/>
        <v>0</v>
      </c>
      <c r="AMK537" s="96">
        <f t="shared" si="1764"/>
        <v>0</v>
      </c>
      <c r="AML537" s="96">
        <f t="shared" si="1765"/>
        <v>0</v>
      </c>
      <c r="AMM537" s="96">
        <f t="shared" si="1766"/>
        <v>0</v>
      </c>
      <c r="AMN537" s="96">
        <f t="shared" si="1767"/>
        <v>0</v>
      </c>
      <c r="AMO537" s="96">
        <f t="shared" si="1768"/>
        <v>46314.98</v>
      </c>
      <c r="AMP537" s="96">
        <f t="shared" si="1769"/>
        <v>48192.94</v>
      </c>
      <c r="AMQ537" s="96">
        <f t="shared" si="1770"/>
        <v>48192.94</v>
      </c>
      <c r="AMR537" s="96">
        <f t="shared" si="1771"/>
        <v>17353.84</v>
      </c>
      <c r="AMS537" s="96">
        <f t="shared" si="1772"/>
        <v>18116.580000000002</v>
      </c>
      <c r="AMT537" s="96">
        <f t="shared" si="1773"/>
        <v>18116.580000000002</v>
      </c>
      <c r="AMU537" s="96">
        <f t="shared" si="1774"/>
        <v>0</v>
      </c>
      <c r="AMV537" s="96">
        <f t="shared" si="1030"/>
        <v>0</v>
      </c>
      <c r="AMW537" s="96">
        <f t="shared" si="1031"/>
        <v>0</v>
      </c>
      <c r="AMX537" s="96">
        <f t="shared" si="1775"/>
        <v>0</v>
      </c>
      <c r="AMY537" s="96">
        <f t="shared" si="1032"/>
        <v>0</v>
      </c>
      <c r="AMZ537" s="96">
        <f t="shared" si="1033"/>
        <v>0</v>
      </c>
      <c r="ANA537" s="101"/>
      <c r="ANB537" s="101"/>
      <c r="ANC537" s="101"/>
      <c r="AND537" s="96">
        <f t="shared" si="1776"/>
        <v>0</v>
      </c>
      <c r="ANE537" s="96">
        <f t="shared" si="1777"/>
        <v>0</v>
      </c>
      <c r="ANF537" s="96">
        <f t="shared" si="1778"/>
        <v>0</v>
      </c>
      <c r="ANG537" s="96">
        <f t="shared" si="1779"/>
        <v>0</v>
      </c>
      <c r="ANH537" s="96">
        <f t="shared" si="1780"/>
        <v>0</v>
      </c>
      <c r="ANI537" s="96">
        <f t="shared" si="1781"/>
        <v>0</v>
      </c>
      <c r="ANJ537" s="96">
        <f t="shared" si="1782"/>
        <v>0</v>
      </c>
      <c r="ANK537" s="96">
        <f t="shared" si="1783"/>
        <v>0</v>
      </c>
      <c r="ANL537" s="96">
        <f t="shared" si="1784"/>
        <v>0</v>
      </c>
      <c r="ANM537" s="96">
        <f t="shared" si="1785"/>
        <v>0</v>
      </c>
      <c r="ANN537" s="96">
        <f t="shared" si="1786"/>
        <v>0</v>
      </c>
      <c r="ANO537" s="96">
        <f t="shared" si="1787"/>
        <v>0</v>
      </c>
      <c r="ANP537" s="96">
        <f t="shared" si="1788"/>
        <v>0</v>
      </c>
      <c r="ANQ537" s="96">
        <f t="shared" si="1034"/>
        <v>0</v>
      </c>
      <c r="ANR537" s="96">
        <f t="shared" si="1035"/>
        <v>0</v>
      </c>
      <c r="ANS537" s="96">
        <f t="shared" si="1789"/>
        <v>0</v>
      </c>
      <c r="ANT537" s="96">
        <f t="shared" si="1036"/>
        <v>0</v>
      </c>
      <c r="ANU537" s="96">
        <f t="shared" si="1037"/>
        <v>0</v>
      </c>
      <c r="ANV537" s="101"/>
      <c r="ANW537" s="101"/>
      <c r="ANX537" s="101"/>
      <c r="ANY537" s="96">
        <f t="shared" si="1790"/>
        <v>0</v>
      </c>
      <c r="ANZ537" s="96">
        <f t="shared" si="1791"/>
        <v>0</v>
      </c>
      <c r="AOA537" s="96">
        <f t="shared" si="1792"/>
        <v>0</v>
      </c>
      <c r="AOB537" s="96">
        <f t="shared" si="1793"/>
        <v>0</v>
      </c>
      <c r="AOC537" s="96">
        <f t="shared" si="1794"/>
        <v>0</v>
      </c>
      <c r="AOD537" s="96">
        <f t="shared" si="1795"/>
        <v>0</v>
      </c>
      <c r="AOE537" s="96">
        <f t="shared" si="1796"/>
        <v>46315.33</v>
      </c>
      <c r="AOF537" s="96">
        <f t="shared" si="1797"/>
        <v>48193.120000000003</v>
      </c>
      <c r="AOG537" s="96">
        <f t="shared" si="1798"/>
        <v>48193.120000000003</v>
      </c>
      <c r="AOH537" s="96">
        <f t="shared" si="1799"/>
        <v>17524.46</v>
      </c>
      <c r="AOI537" s="96">
        <f t="shared" si="1800"/>
        <v>18298.599999999999</v>
      </c>
      <c r="AOJ537" s="96">
        <f t="shared" si="1801"/>
        <v>18298.599999999999</v>
      </c>
      <c r="AOK537" s="96">
        <f t="shared" si="1802"/>
        <v>0</v>
      </c>
      <c r="AOL537" s="96">
        <f t="shared" si="1038"/>
        <v>0</v>
      </c>
      <c r="AOM537" s="96">
        <f t="shared" si="1039"/>
        <v>0</v>
      </c>
      <c r="AON537" s="96">
        <f t="shared" si="1803"/>
        <v>0</v>
      </c>
      <c r="AOO537" s="96">
        <f t="shared" si="1040"/>
        <v>0</v>
      </c>
      <c r="AOP537" s="96">
        <f t="shared" si="1041"/>
        <v>0</v>
      </c>
      <c r="AOQ537" s="101">
        <v>23</v>
      </c>
      <c r="AOR537" s="101">
        <v>23</v>
      </c>
      <c r="AOS537" s="101">
        <v>23</v>
      </c>
      <c r="AOT537" s="96">
        <f t="shared" si="1804"/>
        <v>1065245</v>
      </c>
      <c r="AOU537" s="96">
        <f t="shared" si="1805"/>
        <v>1108439</v>
      </c>
      <c r="AOV537" s="96">
        <f t="shared" si="1806"/>
        <v>1108439</v>
      </c>
      <c r="AOW537" s="96">
        <f t="shared" si="1807"/>
        <v>922093.46</v>
      </c>
      <c r="AOX537" s="96">
        <f t="shared" si="1808"/>
        <v>933754.46</v>
      </c>
      <c r="AOY537" s="96">
        <f t="shared" si="1809"/>
        <v>933754.46</v>
      </c>
      <c r="AOZ537" s="96">
        <f t="shared" si="1810"/>
        <v>46314.48</v>
      </c>
      <c r="APA537" s="96">
        <f t="shared" si="1811"/>
        <v>48193.120000000003</v>
      </c>
      <c r="APB537" s="96">
        <f t="shared" si="1812"/>
        <v>48193.120000000003</v>
      </c>
      <c r="APC537" s="96">
        <f t="shared" si="1813"/>
        <v>20582.11</v>
      </c>
      <c r="APD537" s="96">
        <f t="shared" si="1814"/>
        <v>21493.119999999999</v>
      </c>
      <c r="APE537" s="96">
        <f t="shared" si="1815"/>
        <v>21493.119999999999</v>
      </c>
      <c r="APF537" s="96">
        <f t="shared" si="1816"/>
        <v>1065233.04</v>
      </c>
      <c r="APG537" s="96">
        <f t="shared" si="1042"/>
        <v>1108441.76</v>
      </c>
      <c r="APH537" s="96">
        <f t="shared" si="1043"/>
        <v>1108441.76</v>
      </c>
      <c r="API537" s="96">
        <f t="shared" si="1817"/>
        <v>473388.53</v>
      </c>
      <c r="APJ537" s="96">
        <f t="shared" si="1044"/>
        <v>494341.76</v>
      </c>
      <c r="APK537" s="96">
        <f t="shared" si="1045"/>
        <v>494341.76</v>
      </c>
      <c r="APL537" s="101"/>
      <c r="APM537" s="101"/>
      <c r="APN537" s="101"/>
      <c r="APO537" s="96">
        <f t="shared" si="1818"/>
        <v>0</v>
      </c>
      <c r="APP537" s="96">
        <f t="shared" si="1819"/>
        <v>0</v>
      </c>
      <c r="APQ537" s="96">
        <f t="shared" si="1820"/>
        <v>0</v>
      </c>
      <c r="APR537" s="96">
        <f t="shared" si="1821"/>
        <v>0</v>
      </c>
      <c r="APS537" s="96">
        <f t="shared" si="1822"/>
        <v>0</v>
      </c>
      <c r="APT537" s="96">
        <f t="shared" si="1823"/>
        <v>0</v>
      </c>
      <c r="APU537" s="96">
        <f t="shared" si="1824"/>
        <v>46314.52</v>
      </c>
      <c r="APV537" s="96">
        <f t="shared" si="1825"/>
        <v>48192.92</v>
      </c>
      <c r="APW537" s="96">
        <f t="shared" si="1826"/>
        <v>48192.92</v>
      </c>
      <c r="APX537" s="96">
        <f t="shared" si="1827"/>
        <v>17462.54</v>
      </c>
      <c r="APY537" s="96">
        <f t="shared" si="1828"/>
        <v>18261.060000000001</v>
      </c>
      <c r="APZ537" s="96">
        <f t="shared" si="1829"/>
        <v>18261.060000000001</v>
      </c>
      <c r="AQA537" s="96">
        <f t="shared" si="1830"/>
        <v>0</v>
      </c>
      <c r="AQB537" s="96">
        <f t="shared" si="1046"/>
        <v>0</v>
      </c>
      <c r="AQC537" s="96">
        <f t="shared" si="1047"/>
        <v>0</v>
      </c>
      <c r="AQD537" s="96">
        <f t="shared" si="1831"/>
        <v>0</v>
      </c>
      <c r="AQE537" s="96">
        <f t="shared" si="1048"/>
        <v>0</v>
      </c>
      <c r="AQF537" s="96">
        <f t="shared" si="1049"/>
        <v>0</v>
      </c>
      <c r="AQG537" s="101"/>
      <c r="AQH537" s="101"/>
      <c r="AQI537" s="101"/>
      <c r="AQJ537" s="96">
        <f t="shared" si="1832"/>
        <v>0</v>
      </c>
      <c r="AQK537" s="96">
        <f t="shared" si="1833"/>
        <v>0</v>
      </c>
      <c r="AQL537" s="96">
        <f t="shared" si="1834"/>
        <v>0</v>
      </c>
      <c r="AQM537" s="96">
        <f t="shared" si="1835"/>
        <v>0</v>
      </c>
      <c r="AQN537" s="96">
        <f t="shared" si="1836"/>
        <v>0</v>
      </c>
      <c r="AQO537" s="96">
        <f t="shared" si="1837"/>
        <v>0</v>
      </c>
      <c r="AQP537" s="96">
        <f t="shared" si="1838"/>
        <v>46315.15</v>
      </c>
      <c r="AQQ537" s="96">
        <f t="shared" si="1839"/>
        <v>48193.02</v>
      </c>
      <c r="AQR537" s="96">
        <f t="shared" si="1840"/>
        <v>48193.02</v>
      </c>
      <c r="AQS537" s="96">
        <f t="shared" si="1841"/>
        <v>15556.43</v>
      </c>
      <c r="AQT537" s="96">
        <f t="shared" si="1842"/>
        <v>16286.75</v>
      </c>
      <c r="AQU537" s="96">
        <f t="shared" si="1843"/>
        <v>16286.75</v>
      </c>
      <c r="AQV537" s="96">
        <f t="shared" si="1844"/>
        <v>0</v>
      </c>
      <c r="AQW537" s="96">
        <f t="shared" si="1050"/>
        <v>0</v>
      </c>
      <c r="AQX537" s="96">
        <f t="shared" si="1051"/>
        <v>0</v>
      </c>
      <c r="AQY537" s="96">
        <f t="shared" si="1845"/>
        <v>0</v>
      </c>
      <c r="AQZ537" s="96">
        <f t="shared" si="1052"/>
        <v>0</v>
      </c>
      <c r="ARA537" s="96">
        <f t="shared" si="1053"/>
        <v>0</v>
      </c>
      <c r="ARB537" s="101"/>
      <c r="ARC537" s="101"/>
      <c r="ARD537" s="101"/>
      <c r="ARE537" s="96">
        <f t="shared" si="1846"/>
        <v>0</v>
      </c>
      <c r="ARF537" s="96">
        <f t="shared" si="1847"/>
        <v>0</v>
      </c>
      <c r="ARG537" s="96">
        <f t="shared" si="1848"/>
        <v>0</v>
      </c>
      <c r="ARH537" s="96">
        <f t="shared" si="1849"/>
        <v>0</v>
      </c>
      <c r="ARI537" s="96">
        <f t="shared" si="1850"/>
        <v>0</v>
      </c>
      <c r="ARJ537" s="96">
        <f t="shared" si="1851"/>
        <v>0</v>
      </c>
      <c r="ARK537" s="96">
        <f t="shared" si="1852"/>
        <v>46315.06</v>
      </c>
      <c r="ARL537" s="96">
        <f t="shared" si="1853"/>
        <v>48193.04</v>
      </c>
      <c r="ARM537" s="96">
        <f t="shared" si="1854"/>
        <v>48193.04</v>
      </c>
      <c r="ARN537" s="96">
        <f t="shared" si="1855"/>
        <v>16724.18</v>
      </c>
      <c r="ARO537" s="96">
        <f t="shared" si="1856"/>
        <v>17426.580000000002</v>
      </c>
      <c r="ARP537" s="96">
        <f t="shared" si="1857"/>
        <v>17426.580000000002</v>
      </c>
      <c r="ARQ537" s="96">
        <f t="shared" si="1858"/>
        <v>0</v>
      </c>
      <c r="ARR537" s="96">
        <f t="shared" si="1054"/>
        <v>0</v>
      </c>
      <c r="ARS537" s="96">
        <f t="shared" si="1055"/>
        <v>0</v>
      </c>
      <c r="ART537" s="96">
        <f t="shared" si="1859"/>
        <v>0</v>
      </c>
      <c r="ARU537" s="96">
        <f t="shared" si="1056"/>
        <v>0</v>
      </c>
      <c r="ARV537" s="96">
        <f t="shared" si="1057"/>
        <v>0</v>
      </c>
      <c r="ARW537" s="101"/>
      <c r="ARX537" s="101"/>
      <c r="ARY537" s="101"/>
      <c r="ARZ537" s="96">
        <f t="shared" si="1860"/>
        <v>0</v>
      </c>
      <c r="ASA537" s="96">
        <f t="shared" si="1861"/>
        <v>0</v>
      </c>
      <c r="ASB537" s="96">
        <f t="shared" si="1862"/>
        <v>0</v>
      </c>
      <c r="ASC537" s="96">
        <f t="shared" si="1863"/>
        <v>0</v>
      </c>
      <c r="ASD537" s="96">
        <f t="shared" si="1864"/>
        <v>0</v>
      </c>
      <c r="ASE537" s="96">
        <f t="shared" si="1865"/>
        <v>0</v>
      </c>
      <c r="ASF537" s="96">
        <f t="shared" si="1866"/>
        <v>46315.19</v>
      </c>
      <c r="ASG537" s="96">
        <f t="shared" si="1867"/>
        <v>48192.97</v>
      </c>
      <c r="ASH537" s="96">
        <f t="shared" si="1868"/>
        <v>48192.97</v>
      </c>
      <c r="ASI537" s="96">
        <f t="shared" si="1869"/>
        <v>17918.5</v>
      </c>
      <c r="ASJ537" s="96">
        <f t="shared" si="1870"/>
        <v>18711.79</v>
      </c>
      <c r="ASK537" s="96">
        <f t="shared" si="1871"/>
        <v>18711.79</v>
      </c>
      <c r="ASL537" s="96">
        <f t="shared" si="1872"/>
        <v>0</v>
      </c>
      <c r="ASM537" s="96">
        <f t="shared" si="1058"/>
        <v>0</v>
      </c>
      <c r="ASN537" s="96">
        <f t="shared" si="1059"/>
        <v>0</v>
      </c>
      <c r="ASO537" s="96">
        <f t="shared" si="1873"/>
        <v>0</v>
      </c>
      <c r="ASP537" s="96">
        <f t="shared" si="1060"/>
        <v>0</v>
      </c>
      <c r="ASQ537" s="96">
        <f t="shared" si="1061"/>
        <v>0</v>
      </c>
      <c r="ASR537" s="101"/>
      <c r="ASS537" s="101"/>
      <c r="AST537" s="101"/>
      <c r="ASU537" s="96">
        <f t="shared" si="1874"/>
        <v>0</v>
      </c>
      <c r="ASV537" s="96">
        <f t="shared" si="1875"/>
        <v>0</v>
      </c>
      <c r="ASW537" s="96">
        <f t="shared" si="1876"/>
        <v>0</v>
      </c>
      <c r="ASX537" s="96">
        <f t="shared" si="1877"/>
        <v>0</v>
      </c>
      <c r="ASY537" s="96">
        <f t="shared" si="1878"/>
        <v>0</v>
      </c>
      <c r="ASZ537" s="96">
        <f t="shared" si="1879"/>
        <v>0</v>
      </c>
      <c r="ATA537" s="96">
        <f t="shared" si="1880"/>
        <v>46315.11</v>
      </c>
      <c r="ATB537" s="96">
        <f t="shared" si="1881"/>
        <v>48192.86</v>
      </c>
      <c r="ATC537" s="96">
        <f t="shared" si="1882"/>
        <v>48192.86</v>
      </c>
      <c r="ATD537" s="96">
        <f t="shared" si="1883"/>
        <v>15781.23</v>
      </c>
      <c r="ATE537" s="96">
        <f t="shared" si="1884"/>
        <v>16469.97</v>
      </c>
      <c r="ATF537" s="96">
        <f t="shared" si="1885"/>
        <v>16469.97</v>
      </c>
      <c r="ATG537" s="96">
        <f t="shared" si="1886"/>
        <v>0</v>
      </c>
      <c r="ATH537" s="96">
        <f t="shared" si="1062"/>
        <v>0</v>
      </c>
      <c r="ATI537" s="96">
        <f t="shared" si="1063"/>
        <v>0</v>
      </c>
      <c r="ATJ537" s="96">
        <f t="shared" si="1887"/>
        <v>0</v>
      </c>
      <c r="ATK537" s="96">
        <f t="shared" si="1064"/>
        <v>0</v>
      </c>
      <c r="ATL537" s="96">
        <f t="shared" si="1065"/>
        <v>0</v>
      </c>
      <c r="ATM537" s="101"/>
      <c r="ATN537" s="101"/>
      <c r="ATO537" s="101"/>
      <c r="ATP537" s="96">
        <f t="shared" si="1888"/>
        <v>0</v>
      </c>
      <c r="ATQ537" s="96">
        <f t="shared" si="1889"/>
        <v>0</v>
      </c>
      <c r="ATR537" s="96">
        <f t="shared" si="1890"/>
        <v>0</v>
      </c>
      <c r="ATS537" s="96">
        <f t="shared" si="1891"/>
        <v>0</v>
      </c>
      <c r="ATT537" s="96">
        <f t="shared" si="1892"/>
        <v>0</v>
      </c>
      <c r="ATU537" s="96">
        <f t="shared" si="1893"/>
        <v>0</v>
      </c>
      <c r="ATV537" s="96">
        <f t="shared" si="1894"/>
        <v>46315.07</v>
      </c>
      <c r="ATW537" s="96">
        <f t="shared" si="1895"/>
        <v>48192.99</v>
      </c>
      <c r="ATX537" s="96">
        <f t="shared" si="1896"/>
        <v>48192.99</v>
      </c>
      <c r="ATY537" s="96">
        <f t="shared" si="1897"/>
        <v>17205.849999999999</v>
      </c>
      <c r="ATZ537" s="96">
        <f t="shared" si="1898"/>
        <v>17943.93</v>
      </c>
      <c r="AUA537" s="96">
        <f t="shared" si="1899"/>
        <v>17943.93</v>
      </c>
      <c r="AUB537" s="96">
        <f t="shared" si="1900"/>
        <v>0</v>
      </c>
      <c r="AUC537" s="96">
        <f t="shared" si="1066"/>
        <v>0</v>
      </c>
      <c r="AUD537" s="96">
        <f t="shared" si="1067"/>
        <v>0</v>
      </c>
      <c r="AUE537" s="96">
        <f t="shared" si="1901"/>
        <v>0</v>
      </c>
      <c r="AUF537" s="96">
        <f t="shared" si="1068"/>
        <v>0</v>
      </c>
      <c r="AUG537" s="96">
        <f t="shared" si="1069"/>
        <v>0</v>
      </c>
      <c r="AUH537" s="101"/>
      <c r="AUI537" s="101"/>
      <c r="AUJ537" s="101"/>
      <c r="AUK537" s="96">
        <f t="shared" si="1902"/>
        <v>0</v>
      </c>
      <c r="AUL537" s="96">
        <f t="shared" si="1903"/>
        <v>0</v>
      </c>
      <c r="AUM537" s="96">
        <f t="shared" si="1904"/>
        <v>0</v>
      </c>
      <c r="AUN537" s="96">
        <f t="shared" si="1905"/>
        <v>0</v>
      </c>
      <c r="AUO537" s="96">
        <f t="shared" si="1906"/>
        <v>0</v>
      </c>
      <c r="AUP537" s="96">
        <f t="shared" si="1907"/>
        <v>0</v>
      </c>
      <c r="AUQ537" s="96">
        <f t="shared" si="1908"/>
        <v>46313.97</v>
      </c>
      <c r="AUR537" s="96">
        <f t="shared" si="1909"/>
        <v>48192.67</v>
      </c>
      <c r="AUS537" s="96">
        <f t="shared" si="1910"/>
        <v>48192.67</v>
      </c>
      <c r="AUT537" s="96">
        <f t="shared" si="1911"/>
        <v>18421.009999999998</v>
      </c>
      <c r="AUU537" s="96">
        <f t="shared" si="1912"/>
        <v>19246.29</v>
      </c>
      <c r="AUV537" s="96">
        <f t="shared" si="1913"/>
        <v>19246.29</v>
      </c>
      <c r="AUW537" s="96">
        <f t="shared" si="1914"/>
        <v>0</v>
      </c>
      <c r="AUX537" s="96">
        <f t="shared" si="1070"/>
        <v>0</v>
      </c>
      <c r="AUY537" s="96">
        <f t="shared" si="1071"/>
        <v>0</v>
      </c>
      <c r="AUZ537" s="96">
        <f t="shared" si="1915"/>
        <v>0</v>
      </c>
      <c r="AVA537" s="96">
        <f t="shared" si="1072"/>
        <v>0</v>
      </c>
      <c r="AVB537" s="96">
        <f t="shared" si="1073"/>
        <v>0</v>
      </c>
      <c r="AVC537" s="144">
        <f t="shared" si="1916"/>
        <v>117</v>
      </c>
      <c r="AVD537" s="144">
        <f t="shared" si="1074"/>
        <v>117</v>
      </c>
      <c r="AVE537" s="144">
        <f t="shared" si="1075"/>
        <v>117</v>
      </c>
      <c r="AVF537" s="96">
        <f t="shared" si="1076"/>
        <v>5418855</v>
      </c>
      <c r="AVG537" s="96">
        <f t="shared" si="1077"/>
        <v>5638581</v>
      </c>
      <c r="AVH537" s="96">
        <f t="shared" si="1078"/>
        <v>5638581</v>
      </c>
      <c r="AVI537" s="96">
        <f t="shared" si="1079"/>
        <v>4690649.34</v>
      </c>
      <c r="AVJ537" s="96">
        <f t="shared" si="1080"/>
        <v>4749968.34</v>
      </c>
      <c r="AVK537" s="96">
        <f t="shared" si="1081"/>
        <v>4749968.34</v>
      </c>
      <c r="AVL537" s="96"/>
      <c r="AVM537" s="96"/>
      <c r="AVN537" s="96"/>
      <c r="AVO537" s="96"/>
      <c r="AVP537" s="96"/>
      <c r="AVQ537" s="96"/>
      <c r="AVR537" s="96">
        <f t="shared" si="1082"/>
        <v>5418853.3899999997</v>
      </c>
      <c r="AVS537" s="96">
        <f t="shared" si="1083"/>
        <v>5638582.1799999997</v>
      </c>
      <c r="AVT537" s="96">
        <f t="shared" si="1084"/>
        <v>5638582.1799999997</v>
      </c>
      <c r="AVU537" s="96">
        <f t="shared" si="1085"/>
        <v>2417994.39</v>
      </c>
      <c r="AVV537" s="96">
        <f t="shared" si="1086"/>
        <v>2530548.02</v>
      </c>
      <c r="AVW537" s="96">
        <f t="shared" si="1087"/>
        <v>2530548.02</v>
      </c>
    </row>
    <row r="538" spans="1:1271" ht="48" hidden="1">
      <c r="A538" s="85" t="s">
        <v>408</v>
      </c>
      <c r="B538" s="544" t="s">
        <v>422</v>
      </c>
      <c r="C538" s="5"/>
      <c r="D538" s="571"/>
      <c r="E538" s="286"/>
      <c r="F538" s="109">
        <f t="shared" si="1088"/>
        <v>68744</v>
      </c>
      <c r="G538" s="109">
        <f t="shared" si="1088"/>
        <v>72052</v>
      </c>
      <c r="H538" s="109">
        <f t="shared" si="1088"/>
        <v>72052</v>
      </c>
      <c r="I538" s="96">
        <f t="shared" si="1089"/>
        <v>52982</v>
      </c>
      <c r="J538" s="96">
        <f t="shared" si="1089"/>
        <v>53867</v>
      </c>
      <c r="K538" s="96">
        <f t="shared" si="1089"/>
        <v>53867</v>
      </c>
      <c r="L538" s="101"/>
      <c r="M538" s="101"/>
      <c r="N538" s="101"/>
      <c r="O538" s="96">
        <f t="shared" si="1090"/>
        <v>0</v>
      </c>
      <c r="P538" s="96">
        <f t="shared" si="1091"/>
        <v>0</v>
      </c>
      <c r="Q538" s="96">
        <f t="shared" si="1092"/>
        <v>0</v>
      </c>
      <c r="R538" s="96">
        <f t="shared" si="1093"/>
        <v>0</v>
      </c>
      <c r="S538" s="96">
        <f t="shared" si="1094"/>
        <v>0</v>
      </c>
      <c r="T538" s="96">
        <f t="shared" si="1095"/>
        <v>0</v>
      </c>
      <c r="U538" s="96">
        <f t="shared" si="1096"/>
        <v>0</v>
      </c>
      <c r="V538" s="96">
        <f t="shared" si="1097"/>
        <v>0</v>
      </c>
      <c r="W538" s="96">
        <f t="shared" si="1098"/>
        <v>0</v>
      </c>
      <c r="X538" s="96">
        <f t="shared" si="1099"/>
        <v>0</v>
      </c>
      <c r="Y538" s="96">
        <f t="shared" si="1100"/>
        <v>0</v>
      </c>
      <c r="Z538" s="96">
        <f t="shared" si="1101"/>
        <v>0</v>
      </c>
      <c r="AA538" s="96">
        <f t="shared" si="1102"/>
        <v>0</v>
      </c>
      <c r="AB538" s="96">
        <f t="shared" si="840"/>
        <v>0</v>
      </c>
      <c r="AC538" s="96">
        <f t="shared" si="840"/>
        <v>0</v>
      </c>
      <c r="AD538" s="96">
        <f t="shared" si="1103"/>
        <v>0</v>
      </c>
      <c r="AE538" s="96">
        <f t="shared" si="841"/>
        <v>0</v>
      </c>
      <c r="AF538" s="96">
        <f t="shared" si="841"/>
        <v>0</v>
      </c>
      <c r="AG538" s="101"/>
      <c r="AH538" s="101"/>
      <c r="AI538" s="101"/>
      <c r="AJ538" s="96">
        <f t="shared" si="1104"/>
        <v>0</v>
      </c>
      <c r="AK538" s="96">
        <f t="shared" si="1105"/>
        <v>0</v>
      </c>
      <c r="AL538" s="96">
        <f t="shared" si="1106"/>
        <v>0</v>
      </c>
      <c r="AM538" s="96">
        <f t="shared" si="1107"/>
        <v>0</v>
      </c>
      <c r="AN538" s="96">
        <f t="shared" si="1108"/>
        <v>0</v>
      </c>
      <c r="AO538" s="96">
        <f t="shared" si="1109"/>
        <v>0</v>
      </c>
      <c r="AP538" s="96">
        <f t="shared" si="1110"/>
        <v>68743.86</v>
      </c>
      <c r="AQ538" s="96">
        <f t="shared" si="1111"/>
        <v>72052.039999999994</v>
      </c>
      <c r="AR538" s="96">
        <f t="shared" si="1112"/>
        <v>72052.039999999994</v>
      </c>
      <c r="AS538" s="96">
        <f t="shared" si="1113"/>
        <v>29105.56</v>
      </c>
      <c r="AT538" s="96">
        <f t="shared" si="1114"/>
        <v>30536.68</v>
      </c>
      <c r="AU538" s="96">
        <f t="shared" si="1115"/>
        <v>30536.68</v>
      </c>
      <c r="AV538" s="96">
        <f t="shared" si="1116"/>
        <v>0</v>
      </c>
      <c r="AW538" s="96">
        <f t="shared" si="842"/>
        <v>0</v>
      </c>
      <c r="AX538" s="96">
        <f t="shared" si="843"/>
        <v>0</v>
      </c>
      <c r="AY538" s="96">
        <f t="shared" si="1117"/>
        <v>0</v>
      </c>
      <c r="AZ538" s="96">
        <f t="shared" si="844"/>
        <v>0</v>
      </c>
      <c r="BA538" s="96">
        <f t="shared" si="845"/>
        <v>0</v>
      </c>
      <c r="BB538" s="101"/>
      <c r="BC538" s="101"/>
      <c r="BD538" s="101"/>
      <c r="BE538" s="96">
        <f t="shared" si="1118"/>
        <v>0</v>
      </c>
      <c r="BF538" s="96">
        <f t="shared" si="1119"/>
        <v>0</v>
      </c>
      <c r="BG538" s="96">
        <f t="shared" si="1120"/>
        <v>0</v>
      </c>
      <c r="BH538" s="96">
        <f t="shared" si="1121"/>
        <v>0</v>
      </c>
      <c r="BI538" s="96">
        <f t="shared" si="1122"/>
        <v>0</v>
      </c>
      <c r="BJ538" s="96">
        <f t="shared" si="1123"/>
        <v>0</v>
      </c>
      <c r="BK538" s="96">
        <f t="shared" si="1124"/>
        <v>68743.850000000006</v>
      </c>
      <c r="BL538" s="96">
        <f t="shared" si="1125"/>
        <v>72051.73</v>
      </c>
      <c r="BM538" s="96">
        <f t="shared" si="1126"/>
        <v>72051.73</v>
      </c>
      <c r="BN538" s="96">
        <f t="shared" si="1127"/>
        <v>25360.63</v>
      </c>
      <c r="BO538" s="96">
        <f t="shared" si="1128"/>
        <v>26717.8</v>
      </c>
      <c r="BP538" s="96">
        <f t="shared" si="1129"/>
        <v>26717.8</v>
      </c>
      <c r="BQ538" s="96">
        <f t="shared" si="1130"/>
        <v>0</v>
      </c>
      <c r="BR538" s="96">
        <f t="shared" si="846"/>
        <v>0</v>
      </c>
      <c r="BS538" s="96">
        <f t="shared" si="847"/>
        <v>0</v>
      </c>
      <c r="BT538" s="96">
        <f t="shared" si="1131"/>
        <v>0</v>
      </c>
      <c r="BU538" s="96">
        <f t="shared" si="848"/>
        <v>0</v>
      </c>
      <c r="BV538" s="96">
        <f t="shared" si="849"/>
        <v>0</v>
      </c>
      <c r="BW538" s="101"/>
      <c r="BX538" s="101"/>
      <c r="BY538" s="101"/>
      <c r="BZ538" s="96">
        <f t="shared" si="1132"/>
        <v>0</v>
      </c>
      <c r="CA538" s="96">
        <f t="shared" si="1133"/>
        <v>0</v>
      </c>
      <c r="CB538" s="96">
        <f t="shared" si="1134"/>
        <v>0</v>
      </c>
      <c r="CC538" s="96">
        <f t="shared" si="1135"/>
        <v>0</v>
      </c>
      <c r="CD538" s="96">
        <f t="shared" si="1136"/>
        <v>0</v>
      </c>
      <c r="CE538" s="96">
        <f t="shared" si="1137"/>
        <v>0</v>
      </c>
      <c r="CF538" s="96">
        <f t="shared" si="1138"/>
        <v>0</v>
      </c>
      <c r="CG538" s="96">
        <f t="shared" si="1139"/>
        <v>0</v>
      </c>
      <c r="CH538" s="96">
        <f t="shared" si="1140"/>
        <v>0</v>
      </c>
      <c r="CI538" s="96">
        <f t="shared" si="1141"/>
        <v>0</v>
      </c>
      <c r="CJ538" s="96">
        <f t="shared" si="1142"/>
        <v>0</v>
      </c>
      <c r="CK538" s="96">
        <f t="shared" si="1143"/>
        <v>0</v>
      </c>
      <c r="CL538" s="96">
        <f t="shared" si="1144"/>
        <v>0</v>
      </c>
      <c r="CM538" s="96">
        <f t="shared" si="850"/>
        <v>0</v>
      </c>
      <c r="CN538" s="96">
        <f t="shared" si="851"/>
        <v>0</v>
      </c>
      <c r="CO538" s="96">
        <f t="shared" si="1145"/>
        <v>0</v>
      </c>
      <c r="CP538" s="96">
        <f t="shared" si="852"/>
        <v>0</v>
      </c>
      <c r="CQ538" s="96">
        <f t="shared" si="853"/>
        <v>0</v>
      </c>
      <c r="CR538" s="101"/>
      <c r="CS538" s="101"/>
      <c r="CT538" s="101"/>
      <c r="CU538" s="96">
        <f t="shared" si="1146"/>
        <v>0</v>
      </c>
      <c r="CV538" s="96">
        <f t="shared" si="1147"/>
        <v>0</v>
      </c>
      <c r="CW538" s="96">
        <f t="shared" si="1148"/>
        <v>0</v>
      </c>
      <c r="CX538" s="96">
        <f t="shared" si="1149"/>
        <v>0</v>
      </c>
      <c r="CY538" s="96">
        <f t="shared" si="1150"/>
        <v>0</v>
      </c>
      <c r="CZ538" s="96">
        <f t="shared" si="1151"/>
        <v>0</v>
      </c>
      <c r="DA538" s="96">
        <f t="shared" si="1152"/>
        <v>68744.399999999994</v>
      </c>
      <c r="DB538" s="96">
        <f t="shared" si="1153"/>
        <v>72052.19</v>
      </c>
      <c r="DC538" s="96">
        <f t="shared" si="1154"/>
        <v>72052.19</v>
      </c>
      <c r="DD538" s="96">
        <f t="shared" si="1155"/>
        <v>28698.46</v>
      </c>
      <c r="DE538" s="96">
        <f t="shared" si="1156"/>
        <v>30305.8</v>
      </c>
      <c r="DF538" s="96">
        <f t="shared" si="1157"/>
        <v>30305.8</v>
      </c>
      <c r="DG538" s="96">
        <f t="shared" si="1158"/>
        <v>0</v>
      </c>
      <c r="DH538" s="96">
        <f t="shared" si="854"/>
        <v>0</v>
      </c>
      <c r="DI538" s="96">
        <f t="shared" si="855"/>
        <v>0</v>
      </c>
      <c r="DJ538" s="96">
        <f t="shared" si="1159"/>
        <v>0</v>
      </c>
      <c r="DK538" s="96">
        <f t="shared" si="856"/>
        <v>0</v>
      </c>
      <c r="DL538" s="96">
        <f t="shared" si="857"/>
        <v>0</v>
      </c>
      <c r="DM538" s="101"/>
      <c r="DN538" s="101"/>
      <c r="DO538" s="101"/>
      <c r="DP538" s="96">
        <f t="shared" si="1160"/>
        <v>0</v>
      </c>
      <c r="DQ538" s="96">
        <f t="shared" si="1161"/>
        <v>0</v>
      </c>
      <c r="DR538" s="96">
        <f t="shared" si="1162"/>
        <v>0</v>
      </c>
      <c r="DS538" s="96">
        <f t="shared" si="1163"/>
        <v>0</v>
      </c>
      <c r="DT538" s="96">
        <f t="shared" si="1164"/>
        <v>0</v>
      </c>
      <c r="DU538" s="96">
        <f t="shared" si="1165"/>
        <v>0</v>
      </c>
      <c r="DV538" s="96">
        <f t="shared" si="1166"/>
        <v>68744.05</v>
      </c>
      <c r="DW538" s="96">
        <f t="shared" si="1167"/>
        <v>72051.72</v>
      </c>
      <c r="DX538" s="96">
        <f t="shared" si="1168"/>
        <v>72051.72</v>
      </c>
      <c r="DY538" s="96">
        <f t="shared" si="1169"/>
        <v>29675.91</v>
      </c>
      <c r="DZ538" s="96">
        <f t="shared" si="1170"/>
        <v>31255.56</v>
      </c>
      <c r="EA538" s="96">
        <f t="shared" si="1171"/>
        <v>31255.56</v>
      </c>
      <c r="EB538" s="96">
        <f t="shared" si="1172"/>
        <v>0</v>
      </c>
      <c r="EC538" s="96">
        <f t="shared" si="858"/>
        <v>0</v>
      </c>
      <c r="ED538" s="96">
        <f t="shared" si="859"/>
        <v>0</v>
      </c>
      <c r="EE538" s="96">
        <f t="shared" si="1173"/>
        <v>0</v>
      </c>
      <c r="EF538" s="96">
        <f t="shared" si="860"/>
        <v>0</v>
      </c>
      <c r="EG538" s="96">
        <f t="shared" si="861"/>
        <v>0</v>
      </c>
      <c r="EH538" s="101"/>
      <c r="EI538" s="101"/>
      <c r="EJ538" s="101"/>
      <c r="EK538" s="96">
        <f t="shared" si="1174"/>
        <v>0</v>
      </c>
      <c r="EL538" s="96">
        <f t="shared" si="1175"/>
        <v>0</v>
      </c>
      <c r="EM538" s="96">
        <f t="shared" si="1176"/>
        <v>0</v>
      </c>
      <c r="EN538" s="96">
        <f t="shared" si="1177"/>
        <v>0</v>
      </c>
      <c r="EO538" s="96">
        <f t="shared" si="1178"/>
        <v>0</v>
      </c>
      <c r="EP538" s="96">
        <f t="shared" si="1179"/>
        <v>0</v>
      </c>
      <c r="EQ538" s="96">
        <f t="shared" si="1180"/>
        <v>68744.31</v>
      </c>
      <c r="ER538" s="96">
        <f t="shared" si="1181"/>
        <v>72051.929999999993</v>
      </c>
      <c r="ES538" s="96">
        <f t="shared" si="1182"/>
        <v>72051.929999999993</v>
      </c>
      <c r="ET538" s="96">
        <f t="shared" si="1183"/>
        <v>28800.46</v>
      </c>
      <c r="EU538" s="96">
        <f t="shared" si="1184"/>
        <v>30134.18</v>
      </c>
      <c r="EV538" s="96">
        <f t="shared" si="1185"/>
        <v>30134.18</v>
      </c>
      <c r="EW538" s="96">
        <f t="shared" si="1186"/>
        <v>0</v>
      </c>
      <c r="EX538" s="96">
        <f t="shared" si="862"/>
        <v>0</v>
      </c>
      <c r="EY538" s="96">
        <f t="shared" si="863"/>
        <v>0</v>
      </c>
      <c r="EZ538" s="96">
        <f t="shared" si="1187"/>
        <v>0</v>
      </c>
      <c r="FA538" s="96">
        <f t="shared" si="864"/>
        <v>0</v>
      </c>
      <c r="FB538" s="96">
        <f t="shared" si="865"/>
        <v>0</v>
      </c>
      <c r="FC538" s="101"/>
      <c r="FD538" s="101"/>
      <c r="FE538" s="101"/>
      <c r="FF538" s="96">
        <f t="shared" si="1188"/>
        <v>0</v>
      </c>
      <c r="FG538" s="96">
        <f t="shared" si="1189"/>
        <v>0</v>
      </c>
      <c r="FH538" s="96">
        <f t="shared" si="1190"/>
        <v>0</v>
      </c>
      <c r="FI538" s="96">
        <f t="shared" si="1191"/>
        <v>0</v>
      </c>
      <c r="FJ538" s="96">
        <f t="shared" si="1192"/>
        <v>0</v>
      </c>
      <c r="FK538" s="96">
        <f t="shared" si="1193"/>
        <v>0</v>
      </c>
      <c r="FL538" s="96">
        <f t="shared" si="1194"/>
        <v>68744.11</v>
      </c>
      <c r="FM538" s="96">
        <f t="shared" si="1195"/>
        <v>72051.72</v>
      </c>
      <c r="FN538" s="96">
        <f t="shared" si="1196"/>
        <v>72051.72</v>
      </c>
      <c r="FO538" s="96">
        <f t="shared" si="1197"/>
        <v>23141.5</v>
      </c>
      <c r="FP538" s="96">
        <f t="shared" si="1198"/>
        <v>24324.99</v>
      </c>
      <c r="FQ538" s="96">
        <f t="shared" si="1199"/>
        <v>24324.99</v>
      </c>
      <c r="FR538" s="96">
        <f t="shared" si="1200"/>
        <v>0</v>
      </c>
      <c r="FS538" s="96">
        <f t="shared" si="866"/>
        <v>0</v>
      </c>
      <c r="FT538" s="96">
        <f t="shared" si="867"/>
        <v>0</v>
      </c>
      <c r="FU538" s="96">
        <f t="shared" si="1201"/>
        <v>0</v>
      </c>
      <c r="FV538" s="96">
        <f t="shared" si="868"/>
        <v>0</v>
      </c>
      <c r="FW538" s="96">
        <f t="shared" si="869"/>
        <v>0</v>
      </c>
      <c r="FX538" s="101"/>
      <c r="FY538" s="101"/>
      <c r="FZ538" s="101"/>
      <c r="GA538" s="96">
        <f t="shared" si="1202"/>
        <v>0</v>
      </c>
      <c r="GB538" s="96">
        <f t="shared" si="1203"/>
        <v>0</v>
      </c>
      <c r="GC538" s="96">
        <f t="shared" si="1204"/>
        <v>0</v>
      </c>
      <c r="GD538" s="96">
        <f t="shared" si="1205"/>
        <v>0</v>
      </c>
      <c r="GE538" s="96">
        <f t="shared" si="1206"/>
        <v>0</v>
      </c>
      <c r="GF538" s="96">
        <f t="shared" si="1207"/>
        <v>0</v>
      </c>
      <c r="GG538" s="96">
        <f t="shared" si="1208"/>
        <v>68743.759999999995</v>
      </c>
      <c r="GH538" s="96">
        <f t="shared" si="1209"/>
        <v>72052.41</v>
      </c>
      <c r="GI538" s="96">
        <f t="shared" si="1210"/>
        <v>72052.41</v>
      </c>
      <c r="GJ538" s="96">
        <f t="shared" si="1211"/>
        <v>22103.99</v>
      </c>
      <c r="GK538" s="96">
        <f t="shared" si="1212"/>
        <v>23155.16</v>
      </c>
      <c r="GL538" s="96">
        <f t="shared" si="1213"/>
        <v>23155.16</v>
      </c>
      <c r="GM538" s="96">
        <f t="shared" si="1214"/>
        <v>0</v>
      </c>
      <c r="GN538" s="96">
        <f t="shared" si="870"/>
        <v>0</v>
      </c>
      <c r="GO538" s="96">
        <f t="shared" si="871"/>
        <v>0</v>
      </c>
      <c r="GP538" s="96">
        <f t="shared" si="1215"/>
        <v>0</v>
      </c>
      <c r="GQ538" s="96">
        <f t="shared" si="872"/>
        <v>0</v>
      </c>
      <c r="GR538" s="96">
        <f t="shared" si="873"/>
        <v>0</v>
      </c>
      <c r="GS538" s="101"/>
      <c r="GT538" s="101"/>
      <c r="GU538" s="101"/>
      <c r="GV538" s="96">
        <f t="shared" si="1216"/>
        <v>0</v>
      </c>
      <c r="GW538" s="96">
        <f t="shared" si="1217"/>
        <v>0</v>
      </c>
      <c r="GX538" s="96">
        <f t="shared" si="1218"/>
        <v>0</v>
      </c>
      <c r="GY538" s="96">
        <f t="shared" si="1219"/>
        <v>0</v>
      </c>
      <c r="GZ538" s="96">
        <f t="shared" si="1220"/>
        <v>0</v>
      </c>
      <c r="HA538" s="96">
        <f t="shared" si="1221"/>
        <v>0</v>
      </c>
      <c r="HB538" s="96">
        <f t="shared" si="1222"/>
        <v>68744.47</v>
      </c>
      <c r="HC538" s="96">
        <f t="shared" si="1223"/>
        <v>72051.69</v>
      </c>
      <c r="HD538" s="96">
        <f t="shared" si="1224"/>
        <v>72051.69</v>
      </c>
      <c r="HE538" s="96">
        <f t="shared" si="1225"/>
        <v>44627.92</v>
      </c>
      <c r="HF538" s="96">
        <f t="shared" si="1226"/>
        <v>47070.54</v>
      </c>
      <c r="HG538" s="96">
        <f t="shared" si="1227"/>
        <v>47070.54</v>
      </c>
      <c r="HH538" s="96">
        <f t="shared" si="1228"/>
        <v>0</v>
      </c>
      <c r="HI538" s="96">
        <f t="shared" si="874"/>
        <v>0</v>
      </c>
      <c r="HJ538" s="96">
        <f t="shared" si="875"/>
        <v>0</v>
      </c>
      <c r="HK538" s="96">
        <f t="shared" si="1229"/>
        <v>0</v>
      </c>
      <c r="HL538" s="96">
        <f t="shared" si="876"/>
        <v>0</v>
      </c>
      <c r="HM538" s="96">
        <f t="shared" si="877"/>
        <v>0</v>
      </c>
      <c r="HN538" s="101"/>
      <c r="HO538" s="101"/>
      <c r="HP538" s="101"/>
      <c r="HQ538" s="96">
        <f t="shared" si="1230"/>
        <v>0</v>
      </c>
      <c r="HR538" s="96">
        <f t="shared" si="1231"/>
        <v>0</v>
      </c>
      <c r="HS538" s="96">
        <f t="shared" si="1232"/>
        <v>0</v>
      </c>
      <c r="HT538" s="96">
        <f t="shared" si="1233"/>
        <v>0</v>
      </c>
      <c r="HU538" s="96">
        <f t="shared" si="1234"/>
        <v>0</v>
      </c>
      <c r="HV538" s="96">
        <f t="shared" si="1235"/>
        <v>0</v>
      </c>
      <c r="HW538" s="96">
        <f t="shared" si="1236"/>
        <v>68744.67</v>
      </c>
      <c r="HX538" s="96">
        <f t="shared" si="1237"/>
        <v>72051.88</v>
      </c>
      <c r="HY538" s="96">
        <f t="shared" si="1238"/>
        <v>72051.88</v>
      </c>
      <c r="HZ538" s="96">
        <f t="shared" si="1239"/>
        <v>33554.43</v>
      </c>
      <c r="IA538" s="96">
        <f t="shared" si="1240"/>
        <v>35190.129999999997</v>
      </c>
      <c r="IB538" s="96">
        <f t="shared" si="1241"/>
        <v>35190.129999999997</v>
      </c>
      <c r="IC538" s="96">
        <f t="shared" si="1242"/>
        <v>0</v>
      </c>
      <c r="ID538" s="96">
        <f t="shared" si="878"/>
        <v>0</v>
      </c>
      <c r="IE538" s="96">
        <f t="shared" si="879"/>
        <v>0</v>
      </c>
      <c r="IF538" s="96">
        <f t="shared" si="1243"/>
        <v>0</v>
      </c>
      <c r="IG538" s="96">
        <f t="shared" si="880"/>
        <v>0</v>
      </c>
      <c r="IH538" s="96">
        <f t="shared" si="881"/>
        <v>0</v>
      </c>
      <c r="II538" s="101"/>
      <c r="IJ538" s="101"/>
      <c r="IK538" s="101"/>
      <c r="IL538" s="96">
        <f t="shared" si="1244"/>
        <v>0</v>
      </c>
      <c r="IM538" s="96">
        <f t="shared" si="1245"/>
        <v>0</v>
      </c>
      <c r="IN538" s="96">
        <f t="shared" si="1246"/>
        <v>0</v>
      </c>
      <c r="IO538" s="96">
        <f t="shared" si="1247"/>
        <v>0</v>
      </c>
      <c r="IP538" s="96">
        <f t="shared" si="1248"/>
        <v>0</v>
      </c>
      <c r="IQ538" s="96">
        <f t="shared" si="1249"/>
        <v>0</v>
      </c>
      <c r="IR538" s="96">
        <f t="shared" si="1250"/>
        <v>68744.3</v>
      </c>
      <c r="IS538" s="96">
        <f t="shared" si="1251"/>
        <v>72051.97</v>
      </c>
      <c r="IT538" s="96">
        <f t="shared" si="1252"/>
        <v>72051.97</v>
      </c>
      <c r="IU538" s="96">
        <f t="shared" si="1253"/>
        <v>24414</v>
      </c>
      <c r="IV538" s="96">
        <f t="shared" si="1254"/>
        <v>25595.119999999999</v>
      </c>
      <c r="IW538" s="96">
        <f t="shared" si="1255"/>
        <v>25595.119999999999</v>
      </c>
      <c r="IX538" s="96">
        <f t="shared" si="1256"/>
        <v>0</v>
      </c>
      <c r="IY538" s="96">
        <f t="shared" si="882"/>
        <v>0</v>
      </c>
      <c r="IZ538" s="96">
        <f t="shared" si="883"/>
        <v>0</v>
      </c>
      <c r="JA538" s="96">
        <f t="shared" si="1257"/>
        <v>0</v>
      </c>
      <c r="JB538" s="96">
        <f t="shared" si="884"/>
        <v>0</v>
      </c>
      <c r="JC538" s="96">
        <f t="shared" si="885"/>
        <v>0</v>
      </c>
      <c r="JD538" s="101"/>
      <c r="JE538" s="101"/>
      <c r="JF538" s="101"/>
      <c r="JG538" s="96">
        <f t="shared" si="1258"/>
        <v>0</v>
      </c>
      <c r="JH538" s="96">
        <f t="shared" si="1259"/>
        <v>0</v>
      </c>
      <c r="JI538" s="96">
        <f t="shared" si="1260"/>
        <v>0</v>
      </c>
      <c r="JJ538" s="96">
        <f t="shared" si="1261"/>
        <v>0</v>
      </c>
      <c r="JK538" s="96">
        <f t="shared" si="1262"/>
        <v>0</v>
      </c>
      <c r="JL538" s="96">
        <f t="shared" si="1263"/>
        <v>0</v>
      </c>
      <c r="JM538" s="96">
        <f t="shared" si="1264"/>
        <v>68744.37</v>
      </c>
      <c r="JN538" s="96">
        <f t="shared" si="1265"/>
        <v>72052.13</v>
      </c>
      <c r="JO538" s="96">
        <f t="shared" si="1266"/>
        <v>72052.13</v>
      </c>
      <c r="JP538" s="96">
        <f t="shared" si="1267"/>
        <v>36894.22</v>
      </c>
      <c r="JQ538" s="96">
        <f t="shared" si="1268"/>
        <v>38820.22</v>
      </c>
      <c r="JR538" s="96">
        <f t="shared" si="1269"/>
        <v>38820.22</v>
      </c>
      <c r="JS538" s="96">
        <f t="shared" si="1270"/>
        <v>0</v>
      </c>
      <c r="JT538" s="96">
        <f t="shared" si="886"/>
        <v>0</v>
      </c>
      <c r="JU538" s="96">
        <f t="shared" si="887"/>
        <v>0</v>
      </c>
      <c r="JV538" s="96">
        <f t="shared" si="1271"/>
        <v>0</v>
      </c>
      <c r="JW538" s="96">
        <f t="shared" si="888"/>
        <v>0</v>
      </c>
      <c r="JX538" s="96">
        <f t="shared" si="889"/>
        <v>0</v>
      </c>
      <c r="JY538" s="101"/>
      <c r="JZ538" s="101"/>
      <c r="KA538" s="101"/>
      <c r="KB538" s="96">
        <f t="shared" si="1272"/>
        <v>0</v>
      </c>
      <c r="KC538" s="96">
        <f t="shared" si="1273"/>
        <v>0</v>
      </c>
      <c r="KD538" s="96">
        <f t="shared" si="1274"/>
        <v>0</v>
      </c>
      <c r="KE538" s="96">
        <f t="shared" si="1275"/>
        <v>0</v>
      </c>
      <c r="KF538" s="96">
        <f t="shared" si="1276"/>
        <v>0</v>
      </c>
      <c r="KG538" s="96">
        <f t="shared" si="1277"/>
        <v>0</v>
      </c>
      <c r="KH538" s="96">
        <f t="shared" si="1278"/>
        <v>68743.72</v>
      </c>
      <c r="KI538" s="96">
        <f t="shared" si="1279"/>
        <v>72051.7</v>
      </c>
      <c r="KJ538" s="96">
        <f t="shared" si="1280"/>
        <v>72051.7</v>
      </c>
      <c r="KK538" s="96">
        <f t="shared" si="1281"/>
        <v>21803.919999999998</v>
      </c>
      <c r="KL538" s="96">
        <f t="shared" si="1282"/>
        <v>22907.52</v>
      </c>
      <c r="KM538" s="96">
        <f t="shared" si="1283"/>
        <v>22907.52</v>
      </c>
      <c r="KN538" s="96">
        <f t="shared" si="1284"/>
        <v>0</v>
      </c>
      <c r="KO538" s="96">
        <f t="shared" si="890"/>
        <v>0</v>
      </c>
      <c r="KP538" s="96">
        <f t="shared" si="891"/>
        <v>0</v>
      </c>
      <c r="KQ538" s="96">
        <f t="shared" si="1285"/>
        <v>0</v>
      </c>
      <c r="KR538" s="96">
        <f t="shared" si="892"/>
        <v>0</v>
      </c>
      <c r="KS538" s="96">
        <f t="shared" si="893"/>
        <v>0</v>
      </c>
      <c r="KT538" s="101"/>
      <c r="KU538" s="101"/>
      <c r="KV538" s="101"/>
      <c r="KW538" s="96">
        <f t="shared" si="1286"/>
        <v>0</v>
      </c>
      <c r="KX538" s="96">
        <f t="shared" si="1287"/>
        <v>0</v>
      </c>
      <c r="KY538" s="96">
        <f t="shared" si="1288"/>
        <v>0</v>
      </c>
      <c r="KZ538" s="96">
        <f t="shared" si="1289"/>
        <v>0</v>
      </c>
      <c r="LA538" s="96">
        <f t="shared" si="1290"/>
        <v>0</v>
      </c>
      <c r="LB538" s="96">
        <f t="shared" si="1291"/>
        <v>0</v>
      </c>
      <c r="LC538" s="96">
        <f t="shared" si="1292"/>
        <v>68744.02</v>
      </c>
      <c r="LD538" s="96">
        <f t="shared" si="1293"/>
        <v>72051.98</v>
      </c>
      <c r="LE538" s="96">
        <f t="shared" si="1294"/>
        <v>72051.98</v>
      </c>
      <c r="LF538" s="96">
        <f t="shared" si="1295"/>
        <v>20218.23</v>
      </c>
      <c r="LG538" s="96">
        <f t="shared" si="1296"/>
        <v>21260.53</v>
      </c>
      <c r="LH538" s="96">
        <f t="shared" si="1297"/>
        <v>21260.53</v>
      </c>
      <c r="LI538" s="96">
        <f t="shared" si="1298"/>
        <v>0</v>
      </c>
      <c r="LJ538" s="96">
        <f t="shared" si="894"/>
        <v>0</v>
      </c>
      <c r="LK538" s="96">
        <f t="shared" si="895"/>
        <v>0</v>
      </c>
      <c r="LL538" s="96">
        <f t="shared" si="1299"/>
        <v>0</v>
      </c>
      <c r="LM538" s="96">
        <f t="shared" si="896"/>
        <v>0</v>
      </c>
      <c r="LN538" s="96">
        <f t="shared" si="897"/>
        <v>0</v>
      </c>
      <c r="LO538" s="101"/>
      <c r="LP538" s="101"/>
      <c r="LQ538" s="101"/>
      <c r="LR538" s="96">
        <f t="shared" si="1300"/>
        <v>0</v>
      </c>
      <c r="LS538" s="96">
        <f t="shared" si="1301"/>
        <v>0</v>
      </c>
      <c r="LT538" s="96">
        <f t="shared" si="1302"/>
        <v>0</v>
      </c>
      <c r="LU538" s="96">
        <f t="shared" si="1303"/>
        <v>0</v>
      </c>
      <c r="LV538" s="96">
        <f t="shared" si="1304"/>
        <v>0</v>
      </c>
      <c r="LW538" s="96">
        <f t="shared" si="1305"/>
        <v>0</v>
      </c>
      <c r="LX538" s="96">
        <f t="shared" si="1306"/>
        <v>68745.539999999994</v>
      </c>
      <c r="LY538" s="96">
        <f t="shared" si="1307"/>
        <v>72052.009999999995</v>
      </c>
      <c r="LZ538" s="96">
        <f t="shared" si="1308"/>
        <v>72052.009999999995</v>
      </c>
      <c r="MA538" s="96">
        <f t="shared" si="1309"/>
        <v>31927.84</v>
      </c>
      <c r="MB538" s="96">
        <f t="shared" si="1310"/>
        <v>33548.639999999999</v>
      </c>
      <c r="MC538" s="96">
        <f t="shared" si="1311"/>
        <v>33548.639999999999</v>
      </c>
      <c r="MD538" s="96">
        <f t="shared" si="1312"/>
        <v>0</v>
      </c>
      <c r="ME538" s="96">
        <f t="shared" si="898"/>
        <v>0</v>
      </c>
      <c r="MF538" s="96">
        <f t="shared" si="899"/>
        <v>0</v>
      </c>
      <c r="MG538" s="96">
        <f t="shared" si="1313"/>
        <v>0</v>
      </c>
      <c r="MH538" s="96">
        <f t="shared" si="900"/>
        <v>0</v>
      </c>
      <c r="MI538" s="96">
        <f t="shared" si="901"/>
        <v>0</v>
      </c>
      <c r="MJ538" s="101"/>
      <c r="MK538" s="101"/>
      <c r="ML538" s="101"/>
      <c r="MM538" s="96">
        <f t="shared" si="1314"/>
        <v>0</v>
      </c>
      <c r="MN538" s="96">
        <f t="shared" si="1315"/>
        <v>0</v>
      </c>
      <c r="MO538" s="96">
        <f t="shared" si="1316"/>
        <v>0</v>
      </c>
      <c r="MP538" s="96">
        <f t="shared" si="1317"/>
        <v>0</v>
      </c>
      <c r="MQ538" s="96">
        <f t="shared" si="1318"/>
        <v>0</v>
      </c>
      <c r="MR538" s="96">
        <f t="shared" si="1319"/>
        <v>0</v>
      </c>
      <c r="MS538" s="96">
        <f t="shared" si="1320"/>
        <v>68744.22</v>
      </c>
      <c r="MT538" s="96">
        <f t="shared" si="1321"/>
        <v>72051.47</v>
      </c>
      <c r="MU538" s="96">
        <f t="shared" si="1322"/>
        <v>72051.47</v>
      </c>
      <c r="MV538" s="96">
        <f t="shared" si="1323"/>
        <v>33182.9</v>
      </c>
      <c r="MW538" s="96">
        <f t="shared" si="1324"/>
        <v>34883.49</v>
      </c>
      <c r="MX538" s="96">
        <f t="shared" si="1325"/>
        <v>34883.49</v>
      </c>
      <c r="MY538" s="96">
        <f t="shared" si="1326"/>
        <v>0</v>
      </c>
      <c r="MZ538" s="96">
        <f t="shared" si="902"/>
        <v>0</v>
      </c>
      <c r="NA538" s="96">
        <f t="shared" si="903"/>
        <v>0</v>
      </c>
      <c r="NB538" s="96">
        <f t="shared" si="1327"/>
        <v>0</v>
      </c>
      <c r="NC538" s="96">
        <f t="shared" si="904"/>
        <v>0</v>
      </c>
      <c r="ND538" s="96">
        <f t="shared" si="905"/>
        <v>0</v>
      </c>
      <c r="NE538" s="101"/>
      <c r="NF538" s="101"/>
      <c r="NG538" s="101"/>
      <c r="NH538" s="96">
        <f t="shared" si="1328"/>
        <v>0</v>
      </c>
      <c r="NI538" s="96">
        <f t="shared" si="1329"/>
        <v>0</v>
      </c>
      <c r="NJ538" s="96">
        <f t="shared" si="1330"/>
        <v>0</v>
      </c>
      <c r="NK538" s="96">
        <f t="shared" si="1331"/>
        <v>0</v>
      </c>
      <c r="NL538" s="96">
        <f t="shared" si="1332"/>
        <v>0</v>
      </c>
      <c r="NM538" s="96">
        <f t="shared" si="1333"/>
        <v>0</v>
      </c>
      <c r="NN538" s="96">
        <f t="shared" si="1334"/>
        <v>68744.27</v>
      </c>
      <c r="NO538" s="96">
        <f t="shared" si="1335"/>
        <v>72052.08</v>
      </c>
      <c r="NP538" s="96">
        <f t="shared" si="1336"/>
        <v>72052.08</v>
      </c>
      <c r="NQ538" s="96">
        <f t="shared" si="1337"/>
        <v>24724.69</v>
      </c>
      <c r="NR538" s="96">
        <f t="shared" si="1338"/>
        <v>25943.439999999999</v>
      </c>
      <c r="NS538" s="96">
        <f t="shared" si="1339"/>
        <v>25943.439999999999</v>
      </c>
      <c r="NT538" s="96">
        <f t="shared" si="1340"/>
        <v>0</v>
      </c>
      <c r="NU538" s="96">
        <f t="shared" si="906"/>
        <v>0</v>
      </c>
      <c r="NV538" s="96">
        <f t="shared" si="907"/>
        <v>0</v>
      </c>
      <c r="NW538" s="96">
        <f t="shared" si="1341"/>
        <v>0</v>
      </c>
      <c r="NX538" s="96">
        <f t="shared" si="908"/>
        <v>0</v>
      </c>
      <c r="NY538" s="96">
        <f t="shared" si="909"/>
        <v>0</v>
      </c>
      <c r="NZ538" s="101"/>
      <c r="OA538" s="101"/>
      <c r="OB538" s="101"/>
      <c r="OC538" s="96">
        <f t="shared" si="1342"/>
        <v>0</v>
      </c>
      <c r="OD538" s="96">
        <f t="shared" si="1343"/>
        <v>0</v>
      </c>
      <c r="OE538" s="96">
        <f t="shared" si="1344"/>
        <v>0</v>
      </c>
      <c r="OF538" s="96">
        <f t="shared" si="1345"/>
        <v>0</v>
      </c>
      <c r="OG538" s="96">
        <f t="shared" si="1346"/>
        <v>0</v>
      </c>
      <c r="OH538" s="96">
        <f t="shared" si="1347"/>
        <v>0</v>
      </c>
      <c r="OI538" s="96">
        <f t="shared" si="1348"/>
        <v>68744.2</v>
      </c>
      <c r="OJ538" s="96">
        <f t="shared" si="1349"/>
        <v>72051.649999999994</v>
      </c>
      <c r="OK538" s="96">
        <f t="shared" si="1350"/>
        <v>72051.649999999994</v>
      </c>
      <c r="OL538" s="96">
        <f t="shared" si="1351"/>
        <v>32135.58</v>
      </c>
      <c r="OM538" s="96">
        <f t="shared" si="1352"/>
        <v>33768.76</v>
      </c>
      <c r="ON538" s="96">
        <f t="shared" si="1353"/>
        <v>33768.76</v>
      </c>
      <c r="OO538" s="96">
        <f t="shared" si="1354"/>
        <v>0</v>
      </c>
      <c r="OP538" s="96">
        <f t="shared" si="910"/>
        <v>0</v>
      </c>
      <c r="OQ538" s="96">
        <f t="shared" si="911"/>
        <v>0</v>
      </c>
      <c r="OR538" s="96">
        <f t="shared" si="1355"/>
        <v>0</v>
      </c>
      <c r="OS538" s="96">
        <f t="shared" si="912"/>
        <v>0</v>
      </c>
      <c r="OT538" s="96">
        <f t="shared" si="913"/>
        <v>0</v>
      </c>
      <c r="OU538" s="101"/>
      <c r="OV538" s="101"/>
      <c r="OW538" s="101"/>
      <c r="OX538" s="96">
        <f t="shared" si="1356"/>
        <v>0</v>
      </c>
      <c r="OY538" s="96">
        <f t="shared" si="1357"/>
        <v>0</v>
      </c>
      <c r="OZ538" s="96">
        <f t="shared" si="1358"/>
        <v>0</v>
      </c>
      <c r="PA538" s="96">
        <f t="shared" si="1359"/>
        <v>0</v>
      </c>
      <c r="PB538" s="96">
        <f t="shared" si="1360"/>
        <v>0</v>
      </c>
      <c r="PC538" s="96">
        <f t="shared" si="1361"/>
        <v>0</v>
      </c>
      <c r="PD538" s="96">
        <f t="shared" si="1362"/>
        <v>68743.87</v>
      </c>
      <c r="PE538" s="96">
        <f t="shared" si="1363"/>
        <v>72051.929999999993</v>
      </c>
      <c r="PF538" s="96">
        <f t="shared" si="1364"/>
        <v>72051.929999999993</v>
      </c>
      <c r="PG538" s="96">
        <f t="shared" si="1365"/>
        <v>27414.78</v>
      </c>
      <c r="PH538" s="96">
        <f t="shared" si="1366"/>
        <v>28775.89</v>
      </c>
      <c r="PI538" s="96">
        <f t="shared" si="1367"/>
        <v>28775.89</v>
      </c>
      <c r="PJ538" s="96">
        <f t="shared" si="1368"/>
        <v>0</v>
      </c>
      <c r="PK538" s="96">
        <f t="shared" si="914"/>
        <v>0</v>
      </c>
      <c r="PL538" s="96">
        <f t="shared" si="915"/>
        <v>0</v>
      </c>
      <c r="PM538" s="96">
        <f t="shared" si="1369"/>
        <v>0</v>
      </c>
      <c r="PN538" s="96">
        <f t="shared" si="916"/>
        <v>0</v>
      </c>
      <c r="PO538" s="96">
        <f t="shared" si="917"/>
        <v>0</v>
      </c>
      <c r="PP538" s="101"/>
      <c r="PQ538" s="101"/>
      <c r="PR538" s="101"/>
      <c r="PS538" s="96">
        <f t="shared" si="1370"/>
        <v>0</v>
      </c>
      <c r="PT538" s="96">
        <f t="shared" si="1371"/>
        <v>0</v>
      </c>
      <c r="PU538" s="96">
        <f t="shared" si="1372"/>
        <v>0</v>
      </c>
      <c r="PV538" s="96">
        <f t="shared" si="1373"/>
        <v>0</v>
      </c>
      <c r="PW538" s="96">
        <f t="shared" si="1374"/>
        <v>0</v>
      </c>
      <c r="PX538" s="96">
        <f t="shared" si="1375"/>
        <v>0</v>
      </c>
      <c r="PY538" s="96">
        <f t="shared" si="1376"/>
        <v>68744.179999999993</v>
      </c>
      <c r="PZ538" s="96">
        <f t="shared" si="1377"/>
        <v>72052.11</v>
      </c>
      <c r="QA538" s="96">
        <f t="shared" si="1378"/>
        <v>72052.11</v>
      </c>
      <c r="QB538" s="96">
        <f t="shared" si="1379"/>
        <v>31115.3</v>
      </c>
      <c r="QC538" s="96">
        <f t="shared" si="1380"/>
        <v>32700.21</v>
      </c>
      <c r="QD538" s="96">
        <f t="shared" si="1381"/>
        <v>32700.21</v>
      </c>
      <c r="QE538" s="96">
        <f t="shared" si="1382"/>
        <v>0</v>
      </c>
      <c r="QF538" s="96">
        <f t="shared" si="918"/>
        <v>0</v>
      </c>
      <c r="QG538" s="96">
        <f t="shared" si="919"/>
        <v>0</v>
      </c>
      <c r="QH538" s="96">
        <f t="shared" si="1383"/>
        <v>0</v>
      </c>
      <c r="QI538" s="96">
        <f t="shared" si="920"/>
        <v>0</v>
      </c>
      <c r="QJ538" s="96">
        <f t="shared" si="921"/>
        <v>0</v>
      </c>
      <c r="QK538" s="101"/>
      <c r="QL538" s="101"/>
      <c r="QM538" s="101"/>
      <c r="QN538" s="96">
        <f t="shared" si="1384"/>
        <v>0</v>
      </c>
      <c r="QO538" s="96">
        <f t="shared" si="1385"/>
        <v>0</v>
      </c>
      <c r="QP538" s="96">
        <f t="shared" si="1386"/>
        <v>0</v>
      </c>
      <c r="QQ538" s="96">
        <f t="shared" si="1387"/>
        <v>0</v>
      </c>
      <c r="QR538" s="96">
        <f t="shared" si="1388"/>
        <v>0</v>
      </c>
      <c r="QS538" s="96">
        <f t="shared" si="1389"/>
        <v>0</v>
      </c>
      <c r="QT538" s="96">
        <f t="shared" si="1390"/>
        <v>68744.460000000006</v>
      </c>
      <c r="QU538" s="96">
        <f t="shared" si="1391"/>
        <v>72052.070000000007</v>
      </c>
      <c r="QV538" s="96">
        <f t="shared" si="1392"/>
        <v>72052.070000000007</v>
      </c>
      <c r="QW538" s="96">
        <f t="shared" si="1393"/>
        <v>27665.57</v>
      </c>
      <c r="QX538" s="96">
        <f t="shared" si="1394"/>
        <v>29016.86</v>
      </c>
      <c r="QY538" s="96">
        <f t="shared" si="1395"/>
        <v>29016.86</v>
      </c>
      <c r="QZ538" s="96">
        <f t="shared" si="1396"/>
        <v>0</v>
      </c>
      <c r="RA538" s="96">
        <f t="shared" si="922"/>
        <v>0</v>
      </c>
      <c r="RB538" s="96">
        <f t="shared" si="923"/>
        <v>0</v>
      </c>
      <c r="RC538" s="96">
        <f t="shared" si="1397"/>
        <v>0</v>
      </c>
      <c r="RD538" s="96">
        <f t="shared" si="924"/>
        <v>0</v>
      </c>
      <c r="RE538" s="96">
        <f t="shared" si="925"/>
        <v>0</v>
      </c>
      <c r="RF538" s="101"/>
      <c r="RG538" s="101"/>
      <c r="RH538" s="101"/>
      <c r="RI538" s="96">
        <f t="shared" si="1398"/>
        <v>0</v>
      </c>
      <c r="RJ538" s="96">
        <f t="shared" si="1399"/>
        <v>0</v>
      </c>
      <c r="RK538" s="96">
        <f t="shared" si="1400"/>
        <v>0</v>
      </c>
      <c r="RL538" s="96">
        <f t="shared" si="1401"/>
        <v>0</v>
      </c>
      <c r="RM538" s="96">
        <f t="shared" si="1402"/>
        <v>0</v>
      </c>
      <c r="RN538" s="96">
        <f t="shared" si="1403"/>
        <v>0</v>
      </c>
      <c r="RO538" s="96">
        <f t="shared" si="1404"/>
        <v>68744.11</v>
      </c>
      <c r="RP538" s="96">
        <f t="shared" si="1405"/>
        <v>72051.91</v>
      </c>
      <c r="RQ538" s="96">
        <f t="shared" si="1406"/>
        <v>72051.91</v>
      </c>
      <c r="RR538" s="96">
        <f t="shared" si="1407"/>
        <v>19928.63</v>
      </c>
      <c r="RS538" s="96">
        <f t="shared" si="1408"/>
        <v>20879.87</v>
      </c>
      <c r="RT538" s="96">
        <f t="shared" si="1409"/>
        <v>20879.87</v>
      </c>
      <c r="RU538" s="96">
        <f t="shared" si="1410"/>
        <v>0</v>
      </c>
      <c r="RV538" s="96">
        <f t="shared" si="926"/>
        <v>0</v>
      </c>
      <c r="RW538" s="96">
        <f t="shared" si="927"/>
        <v>0</v>
      </c>
      <c r="RX538" s="96">
        <f t="shared" si="1411"/>
        <v>0</v>
      </c>
      <c r="RY538" s="96">
        <f t="shared" si="928"/>
        <v>0</v>
      </c>
      <c r="RZ538" s="96">
        <f t="shared" si="929"/>
        <v>0</v>
      </c>
      <c r="SA538" s="101"/>
      <c r="SB538" s="101"/>
      <c r="SC538" s="101"/>
      <c r="SD538" s="96">
        <f t="shared" si="1412"/>
        <v>0</v>
      </c>
      <c r="SE538" s="96">
        <f t="shared" si="1413"/>
        <v>0</v>
      </c>
      <c r="SF538" s="96">
        <f t="shared" si="1414"/>
        <v>0</v>
      </c>
      <c r="SG538" s="96">
        <f t="shared" si="1415"/>
        <v>0</v>
      </c>
      <c r="SH538" s="96">
        <f t="shared" si="1416"/>
        <v>0</v>
      </c>
      <c r="SI538" s="96">
        <f t="shared" si="1417"/>
        <v>0</v>
      </c>
      <c r="SJ538" s="96">
        <f t="shared" si="1418"/>
        <v>68743.899999999994</v>
      </c>
      <c r="SK538" s="96">
        <f t="shared" si="1419"/>
        <v>72052.05</v>
      </c>
      <c r="SL538" s="96">
        <f t="shared" si="1420"/>
        <v>72052.05</v>
      </c>
      <c r="SM538" s="96">
        <f t="shared" si="1421"/>
        <v>27279.5</v>
      </c>
      <c r="SN538" s="96">
        <f t="shared" si="1422"/>
        <v>28588.66</v>
      </c>
      <c r="SO538" s="96">
        <f t="shared" si="1423"/>
        <v>28588.66</v>
      </c>
      <c r="SP538" s="96">
        <f t="shared" si="1424"/>
        <v>0</v>
      </c>
      <c r="SQ538" s="96">
        <f t="shared" si="930"/>
        <v>0</v>
      </c>
      <c r="SR538" s="96">
        <f t="shared" si="931"/>
        <v>0</v>
      </c>
      <c r="SS538" s="96">
        <f t="shared" si="1425"/>
        <v>0</v>
      </c>
      <c r="ST538" s="96">
        <f t="shared" si="932"/>
        <v>0</v>
      </c>
      <c r="SU538" s="96">
        <f t="shared" si="933"/>
        <v>0</v>
      </c>
      <c r="SV538" s="101"/>
      <c r="SW538" s="101"/>
      <c r="SX538" s="101"/>
      <c r="SY538" s="96">
        <f t="shared" si="1426"/>
        <v>0</v>
      </c>
      <c r="SZ538" s="96">
        <f t="shared" si="1427"/>
        <v>0</v>
      </c>
      <c r="TA538" s="96">
        <f t="shared" si="1428"/>
        <v>0</v>
      </c>
      <c r="TB538" s="96">
        <f t="shared" si="1429"/>
        <v>0</v>
      </c>
      <c r="TC538" s="96">
        <f t="shared" si="1430"/>
        <v>0</v>
      </c>
      <c r="TD538" s="96">
        <f t="shared" si="1431"/>
        <v>0</v>
      </c>
      <c r="TE538" s="96">
        <f t="shared" si="1432"/>
        <v>68744.02</v>
      </c>
      <c r="TF538" s="96">
        <f t="shared" si="1433"/>
        <v>72052.56</v>
      </c>
      <c r="TG538" s="96">
        <f t="shared" si="1434"/>
        <v>72052.56</v>
      </c>
      <c r="TH538" s="96">
        <f t="shared" si="1435"/>
        <v>25240.720000000001</v>
      </c>
      <c r="TI538" s="96">
        <f t="shared" si="1436"/>
        <v>26522.33</v>
      </c>
      <c r="TJ538" s="96">
        <f t="shared" si="1437"/>
        <v>26522.33</v>
      </c>
      <c r="TK538" s="96">
        <f t="shared" si="1438"/>
        <v>0</v>
      </c>
      <c r="TL538" s="96">
        <f t="shared" si="934"/>
        <v>0</v>
      </c>
      <c r="TM538" s="96">
        <f t="shared" si="935"/>
        <v>0</v>
      </c>
      <c r="TN538" s="96">
        <f t="shared" si="1439"/>
        <v>0</v>
      </c>
      <c r="TO538" s="96">
        <f t="shared" si="936"/>
        <v>0</v>
      </c>
      <c r="TP538" s="96">
        <f t="shared" si="937"/>
        <v>0</v>
      </c>
      <c r="TQ538" s="101"/>
      <c r="TR538" s="101"/>
      <c r="TS538" s="101"/>
      <c r="TT538" s="96">
        <f t="shared" si="1440"/>
        <v>0</v>
      </c>
      <c r="TU538" s="96">
        <f t="shared" si="1441"/>
        <v>0</v>
      </c>
      <c r="TV538" s="96">
        <f t="shared" si="1442"/>
        <v>0</v>
      </c>
      <c r="TW538" s="96">
        <f t="shared" si="1443"/>
        <v>0</v>
      </c>
      <c r="TX538" s="96">
        <f t="shared" si="1444"/>
        <v>0</v>
      </c>
      <c r="TY538" s="96">
        <f t="shared" si="1445"/>
        <v>0</v>
      </c>
      <c r="TZ538" s="96">
        <f t="shared" si="1446"/>
        <v>68743.81</v>
      </c>
      <c r="UA538" s="96">
        <f t="shared" si="1447"/>
        <v>72051.98</v>
      </c>
      <c r="UB538" s="96">
        <f t="shared" si="1448"/>
        <v>72051.98</v>
      </c>
      <c r="UC538" s="96">
        <f t="shared" si="1449"/>
        <v>27575.62</v>
      </c>
      <c r="UD538" s="96">
        <f t="shared" si="1450"/>
        <v>28987.439999999999</v>
      </c>
      <c r="UE538" s="96">
        <f t="shared" si="1451"/>
        <v>28987.439999999999</v>
      </c>
      <c r="UF538" s="96">
        <f t="shared" si="1452"/>
        <v>0</v>
      </c>
      <c r="UG538" s="96">
        <f t="shared" si="938"/>
        <v>0</v>
      </c>
      <c r="UH538" s="96">
        <f t="shared" si="939"/>
        <v>0</v>
      </c>
      <c r="UI538" s="96">
        <f t="shared" si="1453"/>
        <v>0</v>
      </c>
      <c r="UJ538" s="96">
        <f t="shared" si="940"/>
        <v>0</v>
      </c>
      <c r="UK538" s="96">
        <f t="shared" si="941"/>
        <v>0</v>
      </c>
      <c r="UL538" s="101"/>
      <c r="UM538" s="101"/>
      <c r="UN538" s="101"/>
      <c r="UO538" s="96">
        <f t="shared" si="1454"/>
        <v>0</v>
      </c>
      <c r="UP538" s="96">
        <f t="shared" si="1455"/>
        <v>0</v>
      </c>
      <c r="UQ538" s="96">
        <f t="shared" si="1456"/>
        <v>0</v>
      </c>
      <c r="UR538" s="96">
        <f t="shared" si="1457"/>
        <v>0</v>
      </c>
      <c r="US538" s="96">
        <f t="shared" si="1458"/>
        <v>0</v>
      </c>
      <c r="UT538" s="96">
        <f t="shared" si="1459"/>
        <v>0</v>
      </c>
      <c r="UU538" s="96">
        <f t="shared" si="1460"/>
        <v>68744.09</v>
      </c>
      <c r="UV538" s="96">
        <f t="shared" si="1461"/>
        <v>72052.59</v>
      </c>
      <c r="UW538" s="96">
        <f t="shared" si="1462"/>
        <v>72052.59</v>
      </c>
      <c r="UX538" s="96">
        <f t="shared" si="1463"/>
        <v>26589.35</v>
      </c>
      <c r="UY538" s="96">
        <f t="shared" si="1464"/>
        <v>27818.48</v>
      </c>
      <c r="UZ538" s="96">
        <f t="shared" si="1465"/>
        <v>27818.48</v>
      </c>
      <c r="VA538" s="96">
        <f t="shared" si="1466"/>
        <v>0</v>
      </c>
      <c r="VB538" s="96">
        <f t="shared" si="942"/>
        <v>0</v>
      </c>
      <c r="VC538" s="96">
        <f t="shared" si="943"/>
        <v>0</v>
      </c>
      <c r="VD538" s="96">
        <f t="shared" si="1467"/>
        <v>0</v>
      </c>
      <c r="VE538" s="96">
        <f t="shared" si="944"/>
        <v>0</v>
      </c>
      <c r="VF538" s="96">
        <f t="shared" si="945"/>
        <v>0</v>
      </c>
      <c r="VG538" s="101"/>
      <c r="VH538" s="101"/>
      <c r="VI538" s="101"/>
      <c r="VJ538" s="96">
        <f t="shared" si="1468"/>
        <v>0</v>
      </c>
      <c r="VK538" s="96">
        <f t="shared" si="1469"/>
        <v>0</v>
      </c>
      <c r="VL538" s="96">
        <f t="shared" si="1470"/>
        <v>0</v>
      </c>
      <c r="VM538" s="96">
        <f t="shared" si="1471"/>
        <v>0</v>
      </c>
      <c r="VN538" s="96">
        <f t="shared" si="1472"/>
        <v>0</v>
      </c>
      <c r="VO538" s="96">
        <f t="shared" si="1473"/>
        <v>0</v>
      </c>
      <c r="VP538" s="96">
        <f t="shared" si="1474"/>
        <v>68744.3</v>
      </c>
      <c r="VQ538" s="96">
        <f t="shared" si="1475"/>
        <v>72052.39</v>
      </c>
      <c r="VR538" s="96">
        <f t="shared" si="1476"/>
        <v>72052.39</v>
      </c>
      <c r="VS538" s="96">
        <f t="shared" si="1477"/>
        <v>29500.48</v>
      </c>
      <c r="VT538" s="96">
        <f t="shared" si="1478"/>
        <v>30968.68</v>
      </c>
      <c r="VU538" s="96">
        <f t="shared" si="1479"/>
        <v>30968.68</v>
      </c>
      <c r="VV538" s="96">
        <f t="shared" si="1480"/>
        <v>0</v>
      </c>
      <c r="VW538" s="96">
        <f t="shared" si="946"/>
        <v>0</v>
      </c>
      <c r="VX538" s="96">
        <f t="shared" si="947"/>
        <v>0</v>
      </c>
      <c r="VY538" s="96">
        <f t="shared" si="1481"/>
        <v>0</v>
      </c>
      <c r="VZ538" s="96">
        <f t="shared" si="948"/>
        <v>0</v>
      </c>
      <c r="WA538" s="96">
        <f t="shared" si="949"/>
        <v>0</v>
      </c>
      <c r="WB538" s="101"/>
      <c r="WC538" s="101"/>
      <c r="WD538" s="101"/>
      <c r="WE538" s="96">
        <f t="shared" si="1482"/>
        <v>0</v>
      </c>
      <c r="WF538" s="96">
        <f t="shared" si="1483"/>
        <v>0</v>
      </c>
      <c r="WG538" s="96">
        <f t="shared" si="1484"/>
        <v>0</v>
      </c>
      <c r="WH538" s="96">
        <f t="shared" si="1485"/>
        <v>0</v>
      </c>
      <c r="WI538" s="96">
        <f t="shared" si="1486"/>
        <v>0</v>
      </c>
      <c r="WJ538" s="96">
        <f t="shared" si="1487"/>
        <v>0</v>
      </c>
      <c r="WK538" s="96">
        <f t="shared" si="1488"/>
        <v>68744.09</v>
      </c>
      <c r="WL538" s="96">
        <f t="shared" si="1489"/>
        <v>72052.31</v>
      </c>
      <c r="WM538" s="96">
        <f t="shared" si="1490"/>
        <v>72052.31</v>
      </c>
      <c r="WN538" s="96">
        <f t="shared" si="1491"/>
        <v>20035.22</v>
      </c>
      <c r="WO538" s="96">
        <f t="shared" si="1492"/>
        <v>21071.17</v>
      </c>
      <c r="WP538" s="96">
        <f t="shared" si="1493"/>
        <v>21071.17</v>
      </c>
      <c r="WQ538" s="96">
        <f t="shared" si="1494"/>
        <v>0</v>
      </c>
      <c r="WR538" s="96">
        <f t="shared" si="950"/>
        <v>0</v>
      </c>
      <c r="WS538" s="96">
        <f t="shared" si="951"/>
        <v>0</v>
      </c>
      <c r="WT538" s="96">
        <f t="shared" si="1495"/>
        <v>0</v>
      </c>
      <c r="WU538" s="96">
        <f t="shared" si="952"/>
        <v>0</v>
      </c>
      <c r="WV538" s="96">
        <f t="shared" si="953"/>
        <v>0</v>
      </c>
      <c r="WW538" s="101"/>
      <c r="WX538" s="101"/>
      <c r="WY538" s="101"/>
      <c r="WZ538" s="96">
        <f t="shared" si="1496"/>
        <v>0</v>
      </c>
      <c r="XA538" s="96">
        <f t="shared" si="1497"/>
        <v>0</v>
      </c>
      <c r="XB538" s="96">
        <f t="shared" si="1498"/>
        <v>0</v>
      </c>
      <c r="XC538" s="96">
        <f t="shared" si="1499"/>
        <v>0</v>
      </c>
      <c r="XD538" s="96">
        <f t="shared" si="1500"/>
        <v>0</v>
      </c>
      <c r="XE538" s="96">
        <f t="shared" si="1501"/>
        <v>0</v>
      </c>
      <c r="XF538" s="96">
        <f t="shared" si="1502"/>
        <v>68743.59</v>
      </c>
      <c r="XG538" s="96">
        <f t="shared" si="1503"/>
        <v>72052.12</v>
      </c>
      <c r="XH538" s="96">
        <f t="shared" si="1504"/>
        <v>72052.12</v>
      </c>
      <c r="XI538" s="96">
        <f t="shared" si="1505"/>
        <v>21198.44</v>
      </c>
      <c r="XJ538" s="96">
        <f t="shared" si="1506"/>
        <v>22216.54</v>
      </c>
      <c r="XK538" s="96">
        <f t="shared" si="1507"/>
        <v>22216.54</v>
      </c>
      <c r="XL538" s="96">
        <f t="shared" si="1508"/>
        <v>0</v>
      </c>
      <c r="XM538" s="96">
        <f t="shared" si="954"/>
        <v>0</v>
      </c>
      <c r="XN538" s="96">
        <f t="shared" si="955"/>
        <v>0</v>
      </c>
      <c r="XO538" s="96">
        <f t="shared" si="1509"/>
        <v>0</v>
      </c>
      <c r="XP538" s="96">
        <f t="shared" si="956"/>
        <v>0</v>
      </c>
      <c r="XQ538" s="96">
        <f t="shared" si="957"/>
        <v>0</v>
      </c>
      <c r="XR538" s="101"/>
      <c r="XS538" s="101"/>
      <c r="XT538" s="101"/>
      <c r="XU538" s="96">
        <f t="shared" si="1510"/>
        <v>0</v>
      </c>
      <c r="XV538" s="96">
        <f t="shared" si="1511"/>
        <v>0</v>
      </c>
      <c r="XW538" s="96">
        <f t="shared" si="1512"/>
        <v>0</v>
      </c>
      <c r="XX538" s="96">
        <f t="shared" si="1513"/>
        <v>0</v>
      </c>
      <c r="XY538" s="96">
        <f t="shared" si="1514"/>
        <v>0</v>
      </c>
      <c r="XZ538" s="96">
        <f t="shared" si="1515"/>
        <v>0</v>
      </c>
      <c r="YA538" s="96">
        <f t="shared" si="1516"/>
        <v>68743.92</v>
      </c>
      <c r="YB538" s="96">
        <f t="shared" si="1517"/>
        <v>72051.77</v>
      </c>
      <c r="YC538" s="96">
        <f t="shared" si="1518"/>
        <v>72051.77</v>
      </c>
      <c r="YD538" s="96">
        <f t="shared" si="1519"/>
        <v>20300.439999999999</v>
      </c>
      <c r="YE538" s="96">
        <f t="shared" si="1520"/>
        <v>21285.26</v>
      </c>
      <c r="YF538" s="96">
        <f t="shared" si="1521"/>
        <v>21285.26</v>
      </c>
      <c r="YG538" s="96">
        <f t="shared" si="1522"/>
        <v>0</v>
      </c>
      <c r="YH538" s="96">
        <f t="shared" si="958"/>
        <v>0</v>
      </c>
      <c r="YI538" s="96">
        <f t="shared" si="959"/>
        <v>0</v>
      </c>
      <c r="YJ538" s="96">
        <f t="shared" si="1523"/>
        <v>0</v>
      </c>
      <c r="YK538" s="96">
        <f t="shared" si="960"/>
        <v>0</v>
      </c>
      <c r="YL538" s="96">
        <f t="shared" si="961"/>
        <v>0</v>
      </c>
      <c r="YM538" s="101"/>
      <c r="YN538" s="101"/>
      <c r="YO538" s="101"/>
      <c r="YP538" s="96">
        <f t="shared" si="1524"/>
        <v>0</v>
      </c>
      <c r="YQ538" s="96">
        <f t="shared" si="1525"/>
        <v>0</v>
      </c>
      <c r="YR538" s="96">
        <f t="shared" si="1526"/>
        <v>0</v>
      </c>
      <c r="YS538" s="96">
        <f t="shared" si="1527"/>
        <v>0</v>
      </c>
      <c r="YT538" s="96">
        <f t="shared" si="1528"/>
        <v>0</v>
      </c>
      <c r="YU538" s="96">
        <f t="shared" si="1529"/>
        <v>0</v>
      </c>
      <c r="YV538" s="96">
        <f t="shared" si="1530"/>
        <v>68743.600000000006</v>
      </c>
      <c r="YW538" s="96">
        <f t="shared" si="1531"/>
        <v>72052.149999999994</v>
      </c>
      <c r="YX538" s="96">
        <f t="shared" si="1532"/>
        <v>72052.149999999994</v>
      </c>
      <c r="YY538" s="96">
        <f t="shared" si="1533"/>
        <v>22492.36</v>
      </c>
      <c r="YZ538" s="96">
        <f t="shared" si="1534"/>
        <v>23609.14</v>
      </c>
      <c r="ZA538" s="96">
        <f t="shared" si="1535"/>
        <v>23609.14</v>
      </c>
      <c r="ZB538" s="96">
        <f t="shared" si="1536"/>
        <v>0</v>
      </c>
      <c r="ZC538" s="96">
        <f t="shared" si="962"/>
        <v>0</v>
      </c>
      <c r="ZD538" s="96">
        <f t="shared" si="963"/>
        <v>0</v>
      </c>
      <c r="ZE538" s="96">
        <f t="shared" si="1537"/>
        <v>0</v>
      </c>
      <c r="ZF538" s="96">
        <f t="shared" si="964"/>
        <v>0</v>
      </c>
      <c r="ZG538" s="96">
        <f t="shared" si="965"/>
        <v>0</v>
      </c>
      <c r="ZH538" s="101"/>
      <c r="ZI538" s="101"/>
      <c r="ZJ538" s="101"/>
      <c r="ZK538" s="96">
        <f t="shared" si="1538"/>
        <v>0</v>
      </c>
      <c r="ZL538" s="96">
        <f t="shared" si="1539"/>
        <v>0</v>
      </c>
      <c r="ZM538" s="96">
        <f t="shared" si="1540"/>
        <v>0</v>
      </c>
      <c r="ZN538" s="96">
        <f t="shared" si="1541"/>
        <v>0</v>
      </c>
      <c r="ZO538" s="96">
        <f t="shared" si="1542"/>
        <v>0</v>
      </c>
      <c r="ZP538" s="96">
        <f t="shared" si="1543"/>
        <v>0</v>
      </c>
      <c r="ZQ538" s="96">
        <f t="shared" si="1544"/>
        <v>68744.06</v>
      </c>
      <c r="ZR538" s="96">
        <f t="shared" si="1545"/>
        <v>72052.67</v>
      </c>
      <c r="ZS538" s="96">
        <f t="shared" si="1546"/>
        <v>72052.67</v>
      </c>
      <c r="ZT538" s="96">
        <f t="shared" si="1547"/>
        <v>26694.91</v>
      </c>
      <c r="ZU538" s="96">
        <f t="shared" si="1548"/>
        <v>28007.24</v>
      </c>
      <c r="ZV538" s="96">
        <f t="shared" si="1549"/>
        <v>28007.24</v>
      </c>
      <c r="ZW538" s="96">
        <f t="shared" si="1550"/>
        <v>0</v>
      </c>
      <c r="ZX538" s="96">
        <f t="shared" si="966"/>
        <v>0</v>
      </c>
      <c r="ZY538" s="96">
        <f t="shared" si="967"/>
        <v>0</v>
      </c>
      <c r="ZZ538" s="96">
        <f t="shared" si="1551"/>
        <v>0</v>
      </c>
      <c r="AAA538" s="96">
        <f t="shared" si="968"/>
        <v>0</v>
      </c>
      <c r="AAB538" s="96">
        <f t="shared" si="969"/>
        <v>0</v>
      </c>
      <c r="AAC538" s="101"/>
      <c r="AAD538" s="101"/>
      <c r="AAE538" s="101"/>
      <c r="AAF538" s="96">
        <f t="shared" si="1552"/>
        <v>0</v>
      </c>
      <c r="AAG538" s="96">
        <f t="shared" si="1553"/>
        <v>0</v>
      </c>
      <c r="AAH538" s="96">
        <f t="shared" si="1554"/>
        <v>0</v>
      </c>
      <c r="AAI538" s="96">
        <f t="shared" si="1555"/>
        <v>0</v>
      </c>
      <c r="AAJ538" s="96">
        <f t="shared" si="1556"/>
        <v>0</v>
      </c>
      <c r="AAK538" s="96">
        <f t="shared" si="1557"/>
        <v>0</v>
      </c>
      <c r="AAL538" s="96">
        <f t="shared" si="1558"/>
        <v>68744.27</v>
      </c>
      <c r="AAM538" s="96">
        <f t="shared" si="1559"/>
        <v>72051.8</v>
      </c>
      <c r="AAN538" s="96">
        <f t="shared" si="1560"/>
        <v>72051.8</v>
      </c>
      <c r="AAO538" s="96">
        <f t="shared" si="1561"/>
        <v>25956.12</v>
      </c>
      <c r="AAP538" s="96">
        <f t="shared" si="1562"/>
        <v>27249.59</v>
      </c>
      <c r="AAQ538" s="96">
        <f t="shared" si="1563"/>
        <v>27249.59</v>
      </c>
      <c r="AAR538" s="96">
        <f t="shared" si="1564"/>
        <v>0</v>
      </c>
      <c r="AAS538" s="96">
        <f t="shared" si="970"/>
        <v>0</v>
      </c>
      <c r="AAT538" s="96">
        <f t="shared" si="971"/>
        <v>0</v>
      </c>
      <c r="AAU538" s="96">
        <f t="shared" si="1565"/>
        <v>0</v>
      </c>
      <c r="AAV538" s="96">
        <f t="shared" si="972"/>
        <v>0</v>
      </c>
      <c r="AAW538" s="96">
        <f t="shared" si="973"/>
        <v>0</v>
      </c>
      <c r="AAX538" s="101"/>
      <c r="AAY538" s="101"/>
      <c r="AAZ538" s="101"/>
      <c r="ABA538" s="96">
        <f t="shared" si="1566"/>
        <v>0</v>
      </c>
      <c r="ABB538" s="96">
        <f t="shared" si="1567"/>
        <v>0</v>
      </c>
      <c r="ABC538" s="96">
        <f t="shared" si="1568"/>
        <v>0</v>
      </c>
      <c r="ABD538" s="96">
        <f t="shared" si="1569"/>
        <v>0</v>
      </c>
      <c r="ABE538" s="96">
        <f t="shared" si="1570"/>
        <v>0</v>
      </c>
      <c r="ABF538" s="96">
        <f t="shared" si="1571"/>
        <v>0</v>
      </c>
      <c r="ABG538" s="96">
        <f t="shared" si="1572"/>
        <v>68744.44</v>
      </c>
      <c r="ABH538" s="96">
        <f t="shared" si="1573"/>
        <v>72052.009999999995</v>
      </c>
      <c r="ABI538" s="96">
        <f t="shared" si="1574"/>
        <v>72052.009999999995</v>
      </c>
      <c r="ABJ538" s="96">
        <f t="shared" si="1575"/>
        <v>17952.09</v>
      </c>
      <c r="ABK538" s="96">
        <f t="shared" si="1576"/>
        <v>18772.490000000002</v>
      </c>
      <c r="ABL538" s="96">
        <f t="shared" si="1577"/>
        <v>18772.490000000002</v>
      </c>
      <c r="ABM538" s="96">
        <f t="shared" si="1578"/>
        <v>0</v>
      </c>
      <c r="ABN538" s="96">
        <f t="shared" si="974"/>
        <v>0</v>
      </c>
      <c r="ABO538" s="96">
        <f t="shared" si="975"/>
        <v>0</v>
      </c>
      <c r="ABP538" s="96">
        <f t="shared" si="1579"/>
        <v>0</v>
      </c>
      <c r="ABQ538" s="96">
        <f t="shared" si="976"/>
        <v>0</v>
      </c>
      <c r="ABR538" s="96">
        <f t="shared" si="977"/>
        <v>0</v>
      </c>
      <c r="ABS538" s="101"/>
      <c r="ABT538" s="101"/>
      <c r="ABU538" s="101"/>
      <c r="ABV538" s="96">
        <f t="shared" si="1580"/>
        <v>0</v>
      </c>
      <c r="ABW538" s="96">
        <f t="shared" si="1581"/>
        <v>0</v>
      </c>
      <c r="ABX538" s="96">
        <f t="shared" si="1582"/>
        <v>0</v>
      </c>
      <c r="ABY538" s="96">
        <f t="shared" si="1583"/>
        <v>0</v>
      </c>
      <c r="ABZ538" s="96">
        <f t="shared" si="1584"/>
        <v>0</v>
      </c>
      <c r="ACA538" s="96">
        <f t="shared" si="1585"/>
        <v>0</v>
      </c>
      <c r="ACB538" s="96">
        <f t="shared" si="1586"/>
        <v>68744.08</v>
      </c>
      <c r="ACC538" s="96">
        <f t="shared" si="1587"/>
        <v>72051.820000000007</v>
      </c>
      <c r="ACD538" s="96">
        <f t="shared" si="1588"/>
        <v>72051.820000000007</v>
      </c>
      <c r="ACE538" s="96">
        <f t="shared" si="1589"/>
        <v>18986.2</v>
      </c>
      <c r="ACF538" s="96">
        <f t="shared" si="1590"/>
        <v>19908.25</v>
      </c>
      <c r="ACG538" s="96">
        <f t="shared" si="1591"/>
        <v>19908.25</v>
      </c>
      <c r="ACH538" s="96">
        <f t="shared" si="1592"/>
        <v>0</v>
      </c>
      <c r="ACI538" s="96">
        <f t="shared" si="978"/>
        <v>0</v>
      </c>
      <c r="ACJ538" s="96">
        <f t="shared" si="979"/>
        <v>0</v>
      </c>
      <c r="ACK538" s="96">
        <f t="shared" si="1593"/>
        <v>0</v>
      </c>
      <c r="ACL538" s="96">
        <f t="shared" si="980"/>
        <v>0</v>
      </c>
      <c r="ACM538" s="96">
        <f t="shared" si="981"/>
        <v>0</v>
      </c>
      <c r="ACN538" s="101"/>
      <c r="ACO538" s="101"/>
      <c r="ACP538" s="101"/>
      <c r="ACQ538" s="96">
        <f t="shared" si="1594"/>
        <v>0</v>
      </c>
      <c r="ACR538" s="96">
        <f t="shared" si="1595"/>
        <v>0</v>
      </c>
      <c r="ACS538" s="96">
        <f t="shared" si="1596"/>
        <v>0</v>
      </c>
      <c r="ACT538" s="96">
        <f t="shared" si="1597"/>
        <v>0</v>
      </c>
      <c r="ACU538" s="96">
        <f t="shared" si="1598"/>
        <v>0</v>
      </c>
      <c r="ACV538" s="96">
        <f t="shared" si="1599"/>
        <v>0</v>
      </c>
      <c r="ACW538" s="96">
        <f t="shared" si="1600"/>
        <v>68743.94</v>
      </c>
      <c r="ACX538" s="96">
        <f t="shared" si="1601"/>
        <v>72051.539999999994</v>
      </c>
      <c r="ACY538" s="96">
        <f t="shared" si="1602"/>
        <v>72051.539999999994</v>
      </c>
      <c r="ACZ538" s="96">
        <f t="shared" si="1603"/>
        <v>26211.39</v>
      </c>
      <c r="ADA538" s="96">
        <f t="shared" si="1604"/>
        <v>27516.51</v>
      </c>
      <c r="ADB538" s="96">
        <f t="shared" si="1605"/>
        <v>27516.51</v>
      </c>
      <c r="ADC538" s="96">
        <f t="shared" si="1606"/>
        <v>0</v>
      </c>
      <c r="ADD538" s="96">
        <f t="shared" si="982"/>
        <v>0</v>
      </c>
      <c r="ADE538" s="96">
        <f t="shared" si="983"/>
        <v>0</v>
      </c>
      <c r="ADF538" s="96">
        <f t="shared" si="1607"/>
        <v>0</v>
      </c>
      <c r="ADG538" s="96">
        <f t="shared" si="984"/>
        <v>0</v>
      </c>
      <c r="ADH538" s="96">
        <f t="shared" si="985"/>
        <v>0</v>
      </c>
      <c r="ADI538" s="101"/>
      <c r="ADJ538" s="101"/>
      <c r="ADK538" s="101"/>
      <c r="ADL538" s="96">
        <f t="shared" si="1608"/>
        <v>0</v>
      </c>
      <c r="ADM538" s="96">
        <f t="shared" si="1609"/>
        <v>0</v>
      </c>
      <c r="ADN538" s="96">
        <f t="shared" si="1610"/>
        <v>0</v>
      </c>
      <c r="ADO538" s="96">
        <f t="shared" si="1611"/>
        <v>0</v>
      </c>
      <c r="ADP538" s="96">
        <f t="shared" si="1612"/>
        <v>0</v>
      </c>
      <c r="ADQ538" s="96">
        <f t="shared" si="1613"/>
        <v>0</v>
      </c>
      <c r="ADR538" s="96">
        <f t="shared" si="1614"/>
        <v>68743.679999999993</v>
      </c>
      <c r="ADS538" s="96">
        <f t="shared" si="1615"/>
        <v>72051.88</v>
      </c>
      <c r="ADT538" s="96">
        <f t="shared" si="1616"/>
        <v>72051.88</v>
      </c>
      <c r="ADU538" s="96">
        <f t="shared" si="1617"/>
        <v>15762.46</v>
      </c>
      <c r="ADV538" s="96">
        <f t="shared" si="1618"/>
        <v>16608.16</v>
      </c>
      <c r="ADW538" s="96">
        <f t="shared" si="1619"/>
        <v>16608.16</v>
      </c>
      <c r="ADX538" s="96">
        <f t="shared" si="1620"/>
        <v>0</v>
      </c>
      <c r="ADY538" s="96">
        <f t="shared" si="986"/>
        <v>0</v>
      </c>
      <c r="ADZ538" s="96">
        <f t="shared" si="987"/>
        <v>0</v>
      </c>
      <c r="AEA538" s="96">
        <f t="shared" si="1621"/>
        <v>0</v>
      </c>
      <c r="AEB538" s="96">
        <f t="shared" si="988"/>
        <v>0</v>
      </c>
      <c r="AEC538" s="96">
        <f t="shared" si="989"/>
        <v>0</v>
      </c>
      <c r="AED538" s="101"/>
      <c r="AEE538" s="101"/>
      <c r="AEF538" s="101"/>
      <c r="AEG538" s="96">
        <f t="shared" si="1622"/>
        <v>0</v>
      </c>
      <c r="AEH538" s="96">
        <f t="shared" si="1623"/>
        <v>0</v>
      </c>
      <c r="AEI538" s="96">
        <f t="shared" si="1624"/>
        <v>0</v>
      </c>
      <c r="AEJ538" s="96">
        <f t="shared" si="1625"/>
        <v>0</v>
      </c>
      <c r="AEK538" s="96">
        <f t="shared" si="1626"/>
        <v>0</v>
      </c>
      <c r="AEL538" s="96">
        <f t="shared" si="1627"/>
        <v>0</v>
      </c>
      <c r="AEM538" s="96">
        <f t="shared" si="1628"/>
        <v>68744.210000000006</v>
      </c>
      <c r="AEN538" s="96">
        <f t="shared" si="1629"/>
        <v>72052.509999999995</v>
      </c>
      <c r="AEO538" s="96">
        <f t="shared" si="1630"/>
        <v>72052.509999999995</v>
      </c>
      <c r="AEP538" s="96">
        <f t="shared" si="1631"/>
        <v>23630.14</v>
      </c>
      <c r="AEQ538" s="96">
        <f t="shared" si="1632"/>
        <v>24751.62</v>
      </c>
      <c r="AER538" s="96">
        <f t="shared" si="1633"/>
        <v>24751.62</v>
      </c>
      <c r="AES538" s="96">
        <f t="shared" si="1634"/>
        <v>0</v>
      </c>
      <c r="AET538" s="96">
        <f t="shared" si="990"/>
        <v>0</v>
      </c>
      <c r="AEU538" s="96">
        <f t="shared" si="991"/>
        <v>0</v>
      </c>
      <c r="AEV538" s="96">
        <f t="shared" si="1635"/>
        <v>0</v>
      </c>
      <c r="AEW538" s="96">
        <f t="shared" si="992"/>
        <v>0</v>
      </c>
      <c r="AEX538" s="96">
        <f t="shared" si="993"/>
        <v>0</v>
      </c>
      <c r="AEY538" s="101"/>
      <c r="AEZ538" s="101"/>
      <c r="AFA538" s="101"/>
      <c r="AFB538" s="96">
        <f t="shared" si="1636"/>
        <v>0</v>
      </c>
      <c r="AFC538" s="96">
        <f t="shared" si="1637"/>
        <v>0</v>
      </c>
      <c r="AFD538" s="96">
        <f t="shared" si="1638"/>
        <v>0</v>
      </c>
      <c r="AFE538" s="96">
        <f t="shared" si="1639"/>
        <v>0</v>
      </c>
      <c r="AFF538" s="96">
        <f t="shared" si="1640"/>
        <v>0</v>
      </c>
      <c r="AFG538" s="96">
        <f t="shared" si="1641"/>
        <v>0</v>
      </c>
      <c r="AFH538" s="96">
        <f t="shared" si="1642"/>
        <v>68743.839999999997</v>
      </c>
      <c r="AFI538" s="96">
        <f t="shared" si="1643"/>
        <v>72051.86</v>
      </c>
      <c r="AFJ538" s="96">
        <f t="shared" si="1644"/>
        <v>72051.86</v>
      </c>
      <c r="AFK538" s="96">
        <f t="shared" si="1645"/>
        <v>23472.35</v>
      </c>
      <c r="AFL538" s="96">
        <f t="shared" si="1646"/>
        <v>24726.67</v>
      </c>
      <c r="AFM538" s="96">
        <f t="shared" si="1647"/>
        <v>24726.67</v>
      </c>
      <c r="AFN538" s="96">
        <f t="shared" si="1648"/>
        <v>0</v>
      </c>
      <c r="AFO538" s="96">
        <f t="shared" si="994"/>
        <v>0</v>
      </c>
      <c r="AFP538" s="96">
        <f t="shared" si="995"/>
        <v>0</v>
      </c>
      <c r="AFQ538" s="96">
        <f t="shared" si="1649"/>
        <v>0</v>
      </c>
      <c r="AFR538" s="96">
        <f t="shared" si="996"/>
        <v>0</v>
      </c>
      <c r="AFS538" s="96">
        <f t="shared" si="997"/>
        <v>0</v>
      </c>
      <c r="AFT538" s="101"/>
      <c r="AFU538" s="101"/>
      <c r="AFV538" s="101"/>
      <c r="AFW538" s="96">
        <f t="shared" si="1650"/>
        <v>0</v>
      </c>
      <c r="AFX538" s="96">
        <f t="shared" si="1651"/>
        <v>0</v>
      </c>
      <c r="AFY538" s="96">
        <f t="shared" si="1652"/>
        <v>0</v>
      </c>
      <c r="AFZ538" s="96">
        <f t="shared" si="1653"/>
        <v>0</v>
      </c>
      <c r="AGA538" s="96">
        <f t="shared" si="1654"/>
        <v>0</v>
      </c>
      <c r="AGB538" s="96">
        <f t="shared" si="1655"/>
        <v>0</v>
      </c>
      <c r="AGC538" s="96">
        <f t="shared" si="1656"/>
        <v>68744.289999999994</v>
      </c>
      <c r="AGD538" s="96">
        <f t="shared" si="1657"/>
        <v>72052.039999999994</v>
      </c>
      <c r="AGE538" s="96">
        <f t="shared" si="1658"/>
        <v>72052.039999999994</v>
      </c>
      <c r="AGF538" s="96">
        <f t="shared" si="1659"/>
        <v>24608.09</v>
      </c>
      <c r="AGG538" s="96">
        <f t="shared" si="1660"/>
        <v>25836.560000000001</v>
      </c>
      <c r="AGH538" s="96">
        <f t="shared" si="1661"/>
        <v>25836.560000000001</v>
      </c>
      <c r="AGI538" s="96">
        <f t="shared" si="1662"/>
        <v>0</v>
      </c>
      <c r="AGJ538" s="96">
        <f t="shared" si="998"/>
        <v>0</v>
      </c>
      <c r="AGK538" s="96">
        <f t="shared" si="999"/>
        <v>0</v>
      </c>
      <c r="AGL538" s="96">
        <f t="shared" si="1663"/>
        <v>0</v>
      </c>
      <c r="AGM538" s="96">
        <f t="shared" si="1000"/>
        <v>0</v>
      </c>
      <c r="AGN538" s="96">
        <f t="shared" si="1001"/>
        <v>0</v>
      </c>
      <c r="AGO538" s="101"/>
      <c r="AGP538" s="101"/>
      <c r="AGQ538" s="101"/>
      <c r="AGR538" s="96">
        <f t="shared" si="1664"/>
        <v>0</v>
      </c>
      <c r="AGS538" s="96">
        <f t="shared" si="1665"/>
        <v>0</v>
      </c>
      <c r="AGT538" s="96">
        <f t="shared" si="1666"/>
        <v>0</v>
      </c>
      <c r="AGU538" s="96">
        <f t="shared" si="1667"/>
        <v>0</v>
      </c>
      <c r="AGV538" s="96">
        <f t="shared" si="1668"/>
        <v>0</v>
      </c>
      <c r="AGW538" s="96">
        <f t="shared" si="1669"/>
        <v>0</v>
      </c>
      <c r="AGX538" s="96">
        <f t="shared" si="1670"/>
        <v>68742.94</v>
      </c>
      <c r="AGY538" s="96">
        <f t="shared" si="1671"/>
        <v>72052.97</v>
      </c>
      <c r="AGZ538" s="96">
        <f t="shared" si="1672"/>
        <v>72052.97</v>
      </c>
      <c r="AHA538" s="96">
        <f t="shared" si="1673"/>
        <v>39919.629999999997</v>
      </c>
      <c r="AHB538" s="96">
        <f t="shared" si="1674"/>
        <v>41999.66</v>
      </c>
      <c r="AHC538" s="96">
        <f t="shared" si="1675"/>
        <v>41999.66</v>
      </c>
      <c r="AHD538" s="96">
        <f t="shared" si="1676"/>
        <v>0</v>
      </c>
      <c r="AHE538" s="96">
        <f t="shared" si="1002"/>
        <v>0</v>
      </c>
      <c r="AHF538" s="96">
        <f t="shared" si="1003"/>
        <v>0</v>
      </c>
      <c r="AHG538" s="96">
        <f t="shared" si="1677"/>
        <v>0</v>
      </c>
      <c r="AHH538" s="96">
        <f t="shared" si="1004"/>
        <v>0</v>
      </c>
      <c r="AHI538" s="96">
        <f t="shared" si="1005"/>
        <v>0</v>
      </c>
      <c r="AHJ538" s="101"/>
      <c r="AHK538" s="101"/>
      <c r="AHL538" s="101"/>
      <c r="AHM538" s="96">
        <f t="shared" si="1678"/>
        <v>0</v>
      </c>
      <c r="AHN538" s="96">
        <f t="shared" si="1679"/>
        <v>0</v>
      </c>
      <c r="AHO538" s="96">
        <f t="shared" si="1680"/>
        <v>0</v>
      </c>
      <c r="AHP538" s="96">
        <f t="shared" si="1681"/>
        <v>0</v>
      </c>
      <c r="AHQ538" s="96">
        <f t="shared" si="1682"/>
        <v>0</v>
      </c>
      <c r="AHR538" s="96">
        <f t="shared" si="1683"/>
        <v>0</v>
      </c>
      <c r="AHS538" s="96">
        <f t="shared" si="1684"/>
        <v>68743.88</v>
      </c>
      <c r="AHT538" s="96">
        <f t="shared" si="1685"/>
        <v>72052.09</v>
      </c>
      <c r="AHU538" s="96">
        <f t="shared" si="1686"/>
        <v>72052.09</v>
      </c>
      <c r="AHV538" s="96">
        <f t="shared" si="1687"/>
        <v>22201.84</v>
      </c>
      <c r="AHW538" s="96">
        <f t="shared" si="1688"/>
        <v>23320.83</v>
      </c>
      <c r="AHX538" s="96">
        <f t="shared" si="1689"/>
        <v>23320.83</v>
      </c>
      <c r="AHY538" s="96">
        <f t="shared" si="1690"/>
        <v>0</v>
      </c>
      <c r="AHZ538" s="96">
        <f t="shared" si="1006"/>
        <v>0</v>
      </c>
      <c r="AIA538" s="96">
        <f t="shared" si="1007"/>
        <v>0</v>
      </c>
      <c r="AIB538" s="96">
        <f t="shared" si="1691"/>
        <v>0</v>
      </c>
      <c r="AIC538" s="96">
        <f t="shared" si="1008"/>
        <v>0</v>
      </c>
      <c r="AID538" s="96">
        <f t="shared" si="1009"/>
        <v>0</v>
      </c>
      <c r="AIE538" s="101"/>
      <c r="AIF538" s="101"/>
      <c r="AIG538" s="101"/>
      <c r="AIH538" s="96">
        <f t="shared" si="1692"/>
        <v>0</v>
      </c>
      <c r="AII538" s="96">
        <f t="shared" si="1693"/>
        <v>0</v>
      </c>
      <c r="AIJ538" s="96">
        <f t="shared" si="1694"/>
        <v>0</v>
      </c>
      <c r="AIK538" s="96">
        <f t="shared" si="1695"/>
        <v>0</v>
      </c>
      <c r="AIL538" s="96">
        <f t="shared" si="1696"/>
        <v>0</v>
      </c>
      <c r="AIM538" s="96">
        <f t="shared" si="1697"/>
        <v>0</v>
      </c>
      <c r="AIN538" s="96">
        <f t="shared" si="1698"/>
        <v>68743.92</v>
      </c>
      <c r="AIO538" s="96">
        <f t="shared" si="1699"/>
        <v>72051.850000000006</v>
      </c>
      <c r="AIP538" s="96">
        <f t="shared" si="1700"/>
        <v>72051.850000000006</v>
      </c>
      <c r="AIQ538" s="96">
        <f t="shared" si="1701"/>
        <v>24505.63</v>
      </c>
      <c r="AIR538" s="96">
        <f t="shared" si="1702"/>
        <v>25763.38</v>
      </c>
      <c r="AIS538" s="96">
        <f t="shared" si="1703"/>
        <v>25763.38</v>
      </c>
      <c r="AIT538" s="96">
        <f t="shared" si="1704"/>
        <v>0</v>
      </c>
      <c r="AIU538" s="96">
        <f t="shared" si="1010"/>
        <v>0</v>
      </c>
      <c r="AIV538" s="96">
        <f t="shared" si="1011"/>
        <v>0</v>
      </c>
      <c r="AIW538" s="96">
        <f t="shared" si="1705"/>
        <v>0</v>
      </c>
      <c r="AIX538" s="96">
        <f t="shared" si="1012"/>
        <v>0</v>
      </c>
      <c r="AIY538" s="96">
        <f t="shared" si="1013"/>
        <v>0</v>
      </c>
      <c r="AIZ538" s="101"/>
      <c r="AJA538" s="101"/>
      <c r="AJB538" s="101"/>
      <c r="AJC538" s="96">
        <f t="shared" si="1706"/>
        <v>0</v>
      </c>
      <c r="AJD538" s="96">
        <f t="shared" si="1707"/>
        <v>0</v>
      </c>
      <c r="AJE538" s="96">
        <f t="shared" si="1708"/>
        <v>0</v>
      </c>
      <c r="AJF538" s="96">
        <f t="shared" si="1709"/>
        <v>0</v>
      </c>
      <c r="AJG538" s="96">
        <f t="shared" si="1710"/>
        <v>0</v>
      </c>
      <c r="AJH538" s="96">
        <f t="shared" si="1711"/>
        <v>0</v>
      </c>
      <c r="AJI538" s="96">
        <f t="shared" si="1712"/>
        <v>68744.42</v>
      </c>
      <c r="AJJ538" s="96">
        <f t="shared" si="1713"/>
        <v>72052.23</v>
      </c>
      <c r="AJK538" s="96">
        <f t="shared" si="1714"/>
        <v>72052.23</v>
      </c>
      <c r="AJL538" s="96">
        <f t="shared" si="1715"/>
        <v>24050.66</v>
      </c>
      <c r="AJM538" s="96">
        <f t="shared" si="1716"/>
        <v>25246.01</v>
      </c>
      <c r="AJN538" s="96">
        <f t="shared" si="1717"/>
        <v>25246.01</v>
      </c>
      <c r="AJO538" s="96">
        <f t="shared" si="1718"/>
        <v>0</v>
      </c>
      <c r="AJP538" s="96">
        <f t="shared" si="1014"/>
        <v>0</v>
      </c>
      <c r="AJQ538" s="96">
        <f t="shared" si="1015"/>
        <v>0</v>
      </c>
      <c r="AJR538" s="96">
        <f t="shared" si="1719"/>
        <v>0</v>
      </c>
      <c r="AJS538" s="96">
        <f t="shared" si="1016"/>
        <v>0</v>
      </c>
      <c r="AJT538" s="96">
        <f t="shared" si="1017"/>
        <v>0</v>
      </c>
      <c r="AJU538" s="101"/>
      <c r="AJV538" s="101"/>
      <c r="AJW538" s="101"/>
      <c r="AJX538" s="96">
        <f t="shared" si="1720"/>
        <v>0</v>
      </c>
      <c r="AJY538" s="96">
        <f t="shared" si="1721"/>
        <v>0</v>
      </c>
      <c r="AJZ538" s="96">
        <f t="shared" si="1722"/>
        <v>0</v>
      </c>
      <c r="AKA538" s="96">
        <f t="shared" si="1723"/>
        <v>0</v>
      </c>
      <c r="AKB538" s="96">
        <f t="shared" si="1724"/>
        <v>0</v>
      </c>
      <c r="AKC538" s="96">
        <f t="shared" si="1725"/>
        <v>0</v>
      </c>
      <c r="AKD538" s="96">
        <f t="shared" si="1726"/>
        <v>68744.44</v>
      </c>
      <c r="AKE538" s="96">
        <f t="shared" si="1727"/>
        <v>72052.27</v>
      </c>
      <c r="AKF538" s="96">
        <f t="shared" si="1728"/>
        <v>72052.27</v>
      </c>
      <c r="AKG538" s="96">
        <f t="shared" si="1729"/>
        <v>22908.54</v>
      </c>
      <c r="AKH538" s="96">
        <f t="shared" si="1730"/>
        <v>24075.919999999998</v>
      </c>
      <c r="AKI538" s="96">
        <f t="shared" si="1731"/>
        <v>24075.919999999998</v>
      </c>
      <c r="AKJ538" s="96">
        <f t="shared" si="1732"/>
        <v>0</v>
      </c>
      <c r="AKK538" s="96">
        <f t="shared" si="1018"/>
        <v>0</v>
      </c>
      <c r="AKL538" s="96">
        <f t="shared" si="1019"/>
        <v>0</v>
      </c>
      <c r="AKM538" s="96">
        <f t="shared" si="1733"/>
        <v>0</v>
      </c>
      <c r="AKN538" s="96">
        <f t="shared" si="1020"/>
        <v>0</v>
      </c>
      <c r="AKO538" s="96">
        <f t="shared" si="1021"/>
        <v>0</v>
      </c>
      <c r="AKP538" s="101"/>
      <c r="AKQ538" s="101"/>
      <c r="AKR538" s="101"/>
      <c r="AKS538" s="96">
        <f t="shared" si="1734"/>
        <v>0</v>
      </c>
      <c r="AKT538" s="96">
        <f t="shared" si="1735"/>
        <v>0</v>
      </c>
      <c r="AKU538" s="96">
        <f t="shared" si="1736"/>
        <v>0</v>
      </c>
      <c r="AKV538" s="96">
        <f t="shared" si="1737"/>
        <v>0</v>
      </c>
      <c r="AKW538" s="96">
        <f t="shared" si="1738"/>
        <v>0</v>
      </c>
      <c r="AKX538" s="96">
        <f t="shared" si="1739"/>
        <v>0</v>
      </c>
      <c r="AKY538" s="96">
        <f t="shared" si="1740"/>
        <v>68744.03</v>
      </c>
      <c r="AKZ538" s="96">
        <f t="shared" si="1741"/>
        <v>72052.25</v>
      </c>
      <c r="ALA538" s="96">
        <f t="shared" si="1742"/>
        <v>72052.25</v>
      </c>
      <c r="ALB538" s="96">
        <f t="shared" si="1743"/>
        <v>23222.78</v>
      </c>
      <c r="ALC538" s="96">
        <f t="shared" si="1744"/>
        <v>24384.21</v>
      </c>
      <c r="ALD538" s="96">
        <f t="shared" si="1745"/>
        <v>24384.21</v>
      </c>
      <c r="ALE538" s="96">
        <f t="shared" si="1746"/>
        <v>0</v>
      </c>
      <c r="ALF538" s="96">
        <f t="shared" si="1022"/>
        <v>0</v>
      </c>
      <c r="ALG538" s="96">
        <f t="shared" si="1023"/>
        <v>0</v>
      </c>
      <c r="ALH538" s="96">
        <f t="shared" si="1747"/>
        <v>0</v>
      </c>
      <c r="ALI538" s="96">
        <f t="shared" si="1024"/>
        <v>0</v>
      </c>
      <c r="ALJ538" s="96">
        <f t="shared" si="1025"/>
        <v>0</v>
      </c>
      <c r="ALK538" s="101"/>
      <c r="ALL538" s="101"/>
      <c r="ALM538" s="101"/>
      <c r="ALN538" s="96">
        <f t="shared" si="1748"/>
        <v>0</v>
      </c>
      <c r="ALO538" s="96">
        <f t="shared" si="1749"/>
        <v>0</v>
      </c>
      <c r="ALP538" s="96">
        <f t="shared" si="1750"/>
        <v>0</v>
      </c>
      <c r="ALQ538" s="96">
        <f t="shared" si="1751"/>
        <v>0</v>
      </c>
      <c r="ALR538" s="96">
        <f t="shared" si="1752"/>
        <v>0</v>
      </c>
      <c r="ALS538" s="96">
        <f t="shared" si="1753"/>
        <v>0</v>
      </c>
      <c r="ALT538" s="96">
        <f t="shared" si="1754"/>
        <v>68743.39</v>
      </c>
      <c r="ALU538" s="96">
        <f t="shared" si="1755"/>
        <v>72051.64</v>
      </c>
      <c r="ALV538" s="96">
        <f t="shared" si="1756"/>
        <v>72051.64</v>
      </c>
      <c r="ALW538" s="96">
        <f t="shared" si="1757"/>
        <v>27025.02</v>
      </c>
      <c r="ALX538" s="96">
        <f t="shared" si="1758"/>
        <v>28341.7</v>
      </c>
      <c r="ALY538" s="96">
        <f t="shared" si="1759"/>
        <v>28341.7</v>
      </c>
      <c r="ALZ538" s="96">
        <f t="shared" si="1760"/>
        <v>0</v>
      </c>
      <c r="AMA538" s="96">
        <f t="shared" si="1026"/>
        <v>0</v>
      </c>
      <c r="AMB538" s="96">
        <f t="shared" si="1027"/>
        <v>0</v>
      </c>
      <c r="AMC538" s="96">
        <f t="shared" si="1761"/>
        <v>0</v>
      </c>
      <c r="AMD538" s="96">
        <f t="shared" si="1028"/>
        <v>0</v>
      </c>
      <c r="AME538" s="96">
        <f t="shared" si="1029"/>
        <v>0</v>
      </c>
      <c r="AMF538" s="101"/>
      <c r="AMG538" s="101"/>
      <c r="AMH538" s="101"/>
      <c r="AMI538" s="96">
        <f t="shared" si="1762"/>
        <v>0</v>
      </c>
      <c r="AMJ538" s="96">
        <f t="shared" si="1763"/>
        <v>0</v>
      </c>
      <c r="AMK538" s="96">
        <f t="shared" si="1764"/>
        <v>0</v>
      </c>
      <c r="AML538" s="96">
        <f t="shared" si="1765"/>
        <v>0</v>
      </c>
      <c r="AMM538" s="96">
        <f t="shared" si="1766"/>
        <v>0</v>
      </c>
      <c r="AMN538" s="96">
        <f t="shared" si="1767"/>
        <v>0</v>
      </c>
      <c r="AMO538" s="96">
        <f t="shared" si="1768"/>
        <v>68743.960000000006</v>
      </c>
      <c r="AMP538" s="96">
        <f t="shared" si="1769"/>
        <v>72051.92</v>
      </c>
      <c r="AMQ538" s="96">
        <f t="shared" si="1770"/>
        <v>72051.92</v>
      </c>
      <c r="AMR538" s="96">
        <f t="shared" si="1771"/>
        <v>22933.85</v>
      </c>
      <c r="AMS538" s="96">
        <f t="shared" si="1772"/>
        <v>24037.77</v>
      </c>
      <c r="AMT538" s="96">
        <f t="shared" si="1773"/>
        <v>24037.77</v>
      </c>
      <c r="AMU538" s="96">
        <f t="shared" si="1774"/>
        <v>0</v>
      </c>
      <c r="AMV538" s="96">
        <f t="shared" si="1030"/>
        <v>0</v>
      </c>
      <c r="AMW538" s="96">
        <f t="shared" si="1031"/>
        <v>0</v>
      </c>
      <c r="AMX538" s="96">
        <f t="shared" si="1775"/>
        <v>0</v>
      </c>
      <c r="AMY538" s="96">
        <f t="shared" si="1032"/>
        <v>0</v>
      </c>
      <c r="AMZ538" s="96">
        <f t="shared" si="1033"/>
        <v>0</v>
      </c>
      <c r="ANA538" s="101"/>
      <c r="ANB538" s="101"/>
      <c r="ANC538" s="101"/>
      <c r="AND538" s="96">
        <f t="shared" si="1776"/>
        <v>0</v>
      </c>
      <c r="ANE538" s="96">
        <f t="shared" si="1777"/>
        <v>0</v>
      </c>
      <c r="ANF538" s="96">
        <f t="shared" si="1778"/>
        <v>0</v>
      </c>
      <c r="ANG538" s="96">
        <f t="shared" si="1779"/>
        <v>0</v>
      </c>
      <c r="ANH538" s="96">
        <f t="shared" si="1780"/>
        <v>0</v>
      </c>
      <c r="ANI538" s="96">
        <f t="shared" si="1781"/>
        <v>0</v>
      </c>
      <c r="ANJ538" s="96">
        <f t="shared" si="1782"/>
        <v>0</v>
      </c>
      <c r="ANK538" s="96">
        <f t="shared" si="1783"/>
        <v>0</v>
      </c>
      <c r="ANL538" s="96">
        <f t="shared" si="1784"/>
        <v>0</v>
      </c>
      <c r="ANM538" s="96">
        <f t="shared" si="1785"/>
        <v>0</v>
      </c>
      <c r="ANN538" s="96">
        <f t="shared" si="1786"/>
        <v>0</v>
      </c>
      <c r="ANO538" s="96">
        <f t="shared" si="1787"/>
        <v>0</v>
      </c>
      <c r="ANP538" s="96">
        <f t="shared" si="1788"/>
        <v>0</v>
      </c>
      <c r="ANQ538" s="96">
        <f t="shared" si="1034"/>
        <v>0</v>
      </c>
      <c r="ANR538" s="96">
        <f t="shared" si="1035"/>
        <v>0</v>
      </c>
      <c r="ANS538" s="96">
        <f t="shared" si="1789"/>
        <v>0</v>
      </c>
      <c r="ANT538" s="96">
        <f t="shared" si="1036"/>
        <v>0</v>
      </c>
      <c r="ANU538" s="96">
        <f t="shared" si="1037"/>
        <v>0</v>
      </c>
      <c r="ANV538" s="101"/>
      <c r="ANW538" s="101"/>
      <c r="ANX538" s="101"/>
      <c r="ANY538" s="96">
        <f t="shared" si="1790"/>
        <v>0</v>
      </c>
      <c r="ANZ538" s="96">
        <f t="shared" si="1791"/>
        <v>0</v>
      </c>
      <c r="AOA538" s="96">
        <f t="shared" si="1792"/>
        <v>0</v>
      </c>
      <c r="AOB538" s="96">
        <f t="shared" si="1793"/>
        <v>0</v>
      </c>
      <c r="AOC538" s="96">
        <f t="shared" si="1794"/>
        <v>0</v>
      </c>
      <c r="AOD538" s="96">
        <f t="shared" si="1795"/>
        <v>0</v>
      </c>
      <c r="AOE538" s="96">
        <f t="shared" si="1796"/>
        <v>68744.479999999996</v>
      </c>
      <c r="AOF538" s="96">
        <f t="shared" si="1797"/>
        <v>72052.19</v>
      </c>
      <c r="AOG538" s="96">
        <f t="shared" si="1798"/>
        <v>72052.19</v>
      </c>
      <c r="AOH538" s="96">
        <f t="shared" si="1799"/>
        <v>23159.32</v>
      </c>
      <c r="AOI538" s="96">
        <f t="shared" si="1800"/>
        <v>24279.279999999999</v>
      </c>
      <c r="AOJ538" s="96">
        <f t="shared" si="1801"/>
        <v>24279.279999999999</v>
      </c>
      <c r="AOK538" s="96">
        <f t="shared" si="1802"/>
        <v>0</v>
      </c>
      <c r="AOL538" s="96">
        <f t="shared" si="1038"/>
        <v>0</v>
      </c>
      <c r="AOM538" s="96">
        <f t="shared" si="1039"/>
        <v>0</v>
      </c>
      <c r="AON538" s="96">
        <f t="shared" si="1803"/>
        <v>0</v>
      </c>
      <c r="AOO538" s="96">
        <f t="shared" si="1040"/>
        <v>0</v>
      </c>
      <c r="AOP538" s="96">
        <f t="shared" si="1041"/>
        <v>0</v>
      </c>
      <c r="AOQ538" s="101"/>
      <c r="AOR538" s="101"/>
      <c r="AOS538" s="101"/>
      <c r="AOT538" s="96">
        <f t="shared" si="1804"/>
        <v>0</v>
      </c>
      <c r="AOU538" s="96">
        <f t="shared" si="1805"/>
        <v>0</v>
      </c>
      <c r="AOV538" s="96">
        <f t="shared" si="1806"/>
        <v>0</v>
      </c>
      <c r="AOW538" s="96">
        <f t="shared" si="1807"/>
        <v>0</v>
      </c>
      <c r="AOX538" s="96">
        <f t="shared" si="1808"/>
        <v>0</v>
      </c>
      <c r="AOY538" s="96">
        <f t="shared" si="1809"/>
        <v>0</v>
      </c>
      <c r="AOZ538" s="96">
        <f t="shared" si="1810"/>
        <v>68743.23</v>
      </c>
      <c r="APA538" s="96">
        <f t="shared" si="1811"/>
        <v>72052.179999999993</v>
      </c>
      <c r="APB538" s="96">
        <f t="shared" si="1812"/>
        <v>72052.179999999993</v>
      </c>
      <c r="APC538" s="96">
        <f t="shared" si="1813"/>
        <v>27200.14</v>
      </c>
      <c r="APD538" s="96">
        <f t="shared" si="1814"/>
        <v>28517.88</v>
      </c>
      <c r="APE538" s="96">
        <f t="shared" si="1815"/>
        <v>28517.88</v>
      </c>
      <c r="APF538" s="96">
        <f t="shared" si="1816"/>
        <v>0</v>
      </c>
      <c r="APG538" s="96">
        <f t="shared" si="1042"/>
        <v>0</v>
      </c>
      <c r="APH538" s="96">
        <f t="shared" si="1043"/>
        <v>0</v>
      </c>
      <c r="API538" s="96">
        <f t="shared" si="1817"/>
        <v>0</v>
      </c>
      <c r="APJ538" s="96">
        <f t="shared" si="1044"/>
        <v>0</v>
      </c>
      <c r="APK538" s="96">
        <f t="shared" si="1045"/>
        <v>0</v>
      </c>
      <c r="APL538" s="101"/>
      <c r="APM538" s="101"/>
      <c r="APN538" s="101"/>
      <c r="APO538" s="96">
        <f t="shared" si="1818"/>
        <v>0</v>
      </c>
      <c r="APP538" s="96">
        <f t="shared" si="1819"/>
        <v>0</v>
      </c>
      <c r="APQ538" s="96">
        <f t="shared" si="1820"/>
        <v>0</v>
      </c>
      <c r="APR538" s="96">
        <f t="shared" si="1821"/>
        <v>0</v>
      </c>
      <c r="APS538" s="96">
        <f t="shared" si="1822"/>
        <v>0</v>
      </c>
      <c r="APT538" s="96">
        <f t="shared" si="1823"/>
        <v>0</v>
      </c>
      <c r="APU538" s="96">
        <f t="shared" si="1824"/>
        <v>68743.28</v>
      </c>
      <c r="APV538" s="96">
        <f t="shared" si="1825"/>
        <v>72051.88</v>
      </c>
      <c r="APW538" s="96">
        <f t="shared" si="1826"/>
        <v>72051.88</v>
      </c>
      <c r="APX538" s="96">
        <f t="shared" si="1827"/>
        <v>23077.5</v>
      </c>
      <c r="APY538" s="96">
        <f t="shared" si="1828"/>
        <v>24229.47</v>
      </c>
      <c r="APZ538" s="96">
        <f t="shared" si="1829"/>
        <v>24229.47</v>
      </c>
      <c r="AQA538" s="96">
        <f t="shared" si="1830"/>
        <v>0</v>
      </c>
      <c r="AQB538" s="96">
        <f t="shared" si="1046"/>
        <v>0</v>
      </c>
      <c r="AQC538" s="96">
        <f t="shared" si="1047"/>
        <v>0</v>
      </c>
      <c r="AQD538" s="96">
        <f t="shared" si="1831"/>
        <v>0</v>
      </c>
      <c r="AQE538" s="96">
        <f t="shared" si="1048"/>
        <v>0</v>
      </c>
      <c r="AQF538" s="96">
        <f t="shared" si="1049"/>
        <v>0</v>
      </c>
      <c r="AQG538" s="101"/>
      <c r="AQH538" s="101"/>
      <c r="AQI538" s="101"/>
      <c r="AQJ538" s="96">
        <f t="shared" si="1832"/>
        <v>0</v>
      </c>
      <c r="AQK538" s="96">
        <f t="shared" si="1833"/>
        <v>0</v>
      </c>
      <c r="AQL538" s="96">
        <f t="shared" si="1834"/>
        <v>0</v>
      </c>
      <c r="AQM538" s="96">
        <f t="shared" si="1835"/>
        <v>0</v>
      </c>
      <c r="AQN538" s="96">
        <f t="shared" si="1836"/>
        <v>0</v>
      </c>
      <c r="AQO538" s="96">
        <f t="shared" si="1837"/>
        <v>0</v>
      </c>
      <c r="AQP538" s="96">
        <f t="shared" si="1838"/>
        <v>68744.22</v>
      </c>
      <c r="AQQ538" s="96">
        <f t="shared" si="1839"/>
        <v>72052.03</v>
      </c>
      <c r="AQR538" s="96">
        <f t="shared" si="1840"/>
        <v>72052.03</v>
      </c>
      <c r="AQS538" s="96">
        <f t="shared" si="1841"/>
        <v>20558.48</v>
      </c>
      <c r="AQT538" s="96">
        <f t="shared" si="1842"/>
        <v>21609.88</v>
      </c>
      <c r="AQU538" s="96">
        <f t="shared" si="1843"/>
        <v>21609.88</v>
      </c>
      <c r="AQV538" s="96">
        <f t="shared" si="1844"/>
        <v>0</v>
      </c>
      <c r="AQW538" s="96">
        <f t="shared" si="1050"/>
        <v>0</v>
      </c>
      <c r="AQX538" s="96">
        <f t="shared" si="1051"/>
        <v>0</v>
      </c>
      <c r="AQY538" s="96">
        <f t="shared" si="1845"/>
        <v>0</v>
      </c>
      <c r="AQZ538" s="96">
        <f t="shared" si="1052"/>
        <v>0</v>
      </c>
      <c r="ARA538" s="96">
        <f t="shared" si="1053"/>
        <v>0</v>
      </c>
      <c r="ARB538" s="101"/>
      <c r="ARC538" s="101"/>
      <c r="ARD538" s="101"/>
      <c r="ARE538" s="96">
        <f t="shared" si="1846"/>
        <v>0</v>
      </c>
      <c r="ARF538" s="96">
        <f t="shared" si="1847"/>
        <v>0</v>
      </c>
      <c r="ARG538" s="96">
        <f t="shared" si="1848"/>
        <v>0</v>
      </c>
      <c r="ARH538" s="96">
        <f t="shared" si="1849"/>
        <v>0</v>
      </c>
      <c r="ARI538" s="96">
        <f t="shared" si="1850"/>
        <v>0</v>
      </c>
      <c r="ARJ538" s="96">
        <f t="shared" si="1851"/>
        <v>0</v>
      </c>
      <c r="ARK538" s="96">
        <f t="shared" si="1852"/>
        <v>68744.09</v>
      </c>
      <c r="ARL538" s="96">
        <f t="shared" si="1853"/>
        <v>72052.06</v>
      </c>
      <c r="ARM538" s="96">
        <f t="shared" si="1854"/>
        <v>72052.06</v>
      </c>
      <c r="ARN538" s="96">
        <f t="shared" si="1855"/>
        <v>22101.72</v>
      </c>
      <c r="ARO538" s="96">
        <f t="shared" si="1856"/>
        <v>23122.25</v>
      </c>
      <c r="ARP538" s="96">
        <f t="shared" si="1857"/>
        <v>23122.25</v>
      </c>
      <c r="ARQ538" s="96">
        <f t="shared" si="1858"/>
        <v>0</v>
      </c>
      <c r="ARR538" s="96">
        <f t="shared" si="1054"/>
        <v>0</v>
      </c>
      <c r="ARS538" s="96">
        <f t="shared" si="1055"/>
        <v>0</v>
      </c>
      <c r="ART538" s="96">
        <f t="shared" si="1859"/>
        <v>0</v>
      </c>
      <c r="ARU538" s="96">
        <f t="shared" si="1056"/>
        <v>0</v>
      </c>
      <c r="ARV538" s="96">
        <f t="shared" si="1057"/>
        <v>0</v>
      </c>
      <c r="ARW538" s="101"/>
      <c r="ARX538" s="101"/>
      <c r="ARY538" s="101"/>
      <c r="ARZ538" s="96">
        <f t="shared" si="1860"/>
        <v>0</v>
      </c>
      <c r="ASA538" s="96">
        <f t="shared" si="1861"/>
        <v>0</v>
      </c>
      <c r="ASB538" s="96">
        <f t="shared" si="1862"/>
        <v>0</v>
      </c>
      <c r="ASC538" s="96">
        <f t="shared" si="1863"/>
        <v>0</v>
      </c>
      <c r="ASD538" s="96">
        <f t="shared" si="1864"/>
        <v>0</v>
      </c>
      <c r="ASE538" s="96">
        <f t="shared" si="1865"/>
        <v>0</v>
      </c>
      <c r="ASF538" s="96">
        <f t="shared" si="1866"/>
        <v>68744.28</v>
      </c>
      <c r="ASG538" s="96">
        <f t="shared" si="1867"/>
        <v>72051.960000000006</v>
      </c>
      <c r="ASH538" s="96">
        <f t="shared" si="1868"/>
        <v>72051.960000000006</v>
      </c>
      <c r="ASI538" s="96">
        <f t="shared" si="1869"/>
        <v>23680.07</v>
      </c>
      <c r="ASJ538" s="96">
        <f t="shared" si="1870"/>
        <v>24827.51</v>
      </c>
      <c r="ASK538" s="96">
        <f t="shared" si="1871"/>
        <v>24827.51</v>
      </c>
      <c r="ASL538" s="96">
        <f t="shared" si="1872"/>
        <v>0</v>
      </c>
      <c r="ASM538" s="96">
        <f t="shared" si="1058"/>
        <v>0</v>
      </c>
      <c r="ASN538" s="96">
        <f t="shared" si="1059"/>
        <v>0</v>
      </c>
      <c r="ASO538" s="96">
        <f t="shared" si="1873"/>
        <v>0</v>
      </c>
      <c r="ASP538" s="96">
        <f t="shared" si="1060"/>
        <v>0</v>
      </c>
      <c r="ASQ538" s="96">
        <f t="shared" si="1061"/>
        <v>0</v>
      </c>
      <c r="ASR538" s="101"/>
      <c r="ASS538" s="101"/>
      <c r="AST538" s="101"/>
      <c r="ASU538" s="96">
        <f t="shared" si="1874"/>
        <v>0</v>
      </c>
      <c r="ASV538" s="96">
        <f t="shared" si="1875"/>
        <v>0</v>
      </c>
      <c r="ASW538" s="96">
        <f t="shared" si="1876"/>
        <v>0</v>
      </c>
      <c r="ASX538" s="96">
        <f t="shared" si="1877"/>
        <v>0</v>
      </c>
      <c r="ASY538" s="96">
        <f t="shared" si="1878"/>
        <v>0</v>
      </c>
      <c r="ASZ538" s="96">
        <f t="shared" si="1879"/>
        <v>0</v>
      </c>
      <c r="ATA538" s="96">
        <f t="shared" si="1880"/>
        <v>68744.17</v>
      </c>
      <c r="ATB538" s="96">
        <f t="shared" si="1881"/>
        <v>72051.789999999994</v>
      </c>
      <c r="ATC538" s="96">
        <f t="shared" si="1882"/>
        <v>72051.789999999994</v>
      </c>
      <c r="ATD538" s="96">
        <f t="shared" si="1883"/>
        <v>20855.57</v>
      </c>
      <c r="ATE538" s="96">
        <f t="shared" si="1884"/>
        <v>21852.99</v>
      </c>
      <c r="ATF538" s="96">
        <f t="shared" si="1885"/>
        <v>21852.99</v>
      </c>
      <c r="ATG538" s="96">
        <f t="shared" si="1886"/>
        <v>0</v>
      </c>
      <c r="ATH538" s="96">
        <f t="shared" si="1062"/>
        <v>0</v>
      </c>
      <c r="ATI538" s="96">
        <f t="shared" si="1063"/>
        <v>0</v>
      </c>
      <c r="ATJ538" s="96">
        <f t="shared" si="1887"/>
        <v>0</v>
      </c>
      <c r="ATK538" s="96">
        <f t="shared" si="1064"/>
        <v>0</v>
      </c>
      <c r="ATL538" s="96">
        <f t="shared" si="1065"/>
        <v>0</v>
      </c>
      <c r="ATM538" s="101"/>
      <c r="ATN538" s="101"/>
      <c r="ATO538" s="101"/>
      <c r="ATP538" s="96">
        <f t="shared" si="1888"/>
        <v>0</v>
      </c>
      <c r="ATQ538" s="96">
        <f t="shared" si="1889"/>
        <v>0</v>
      </c>
      <c r="ATR538" s="96">
        <f t="shared" si="1890"/>
        <v>0</v>
      </c>
      <c r="ATS538" s="96">
        <f t="shared" si="1891"/>
        <v>0</v>
      </c>
      <c r="ATT538" s="96">
        <f t="shared" si="1892"/>
        <v>0</v>
      </c>
      <c r="ATU538" s="96">
        <f t="shared" si="1893"/>
        <v>0</v>
      </c>
      <c r="ATV538" s="96">
        <f t="shared" si="1894"/>
        <v>68744.100000000006</v>
      </c>
      <c r="ATW538" s="96">
        <f t="shared" si="1895"/>
        <v>72051.990000000005</v>
      </c>
      <c r="ATX538" s="96">
        <f t="shared" si="1896"/>
        <v>72051.990000000005</v>
      </c>
      <c r="ATY538" s="96">
        <f t="shared" si="1897"/>
        <v>22738.27</v>
      </c>
      <c r="ATZ538" s="96">
        <f t="shared" si="1898"/>
        <v>23808.69</v>
      </c>
      <c r="AUA538" s="96">
        <f t="shared" si="1899"/>
        <v>23808.69</v>
      </c>
      <c r="AUB538" s="96">
        <f t="shared" si="1900"/>
        <v>0</v>
      </c>
      <c r="AUC538" s="96">
        <f t="shared" si="1066"/>
        <v>0</v>
      </c>
      <c r="AUD538" s="96">
        <f t="shared" si="1067"/>
        <v>0</v>
      </c>
      <c r="AUE538" s="96">
        <f t="shared" si="1901"/>
        <v>0</v>
      </c>
      <c r="AUF538" s="96">
        <f t="shared" si="1068"/>
        <v>0</v>
      </c>
      <c r="AUG538" s="96">
        <f t="shared" si="1069"/>
        <v>0</v>
      </c>
      <c r="AUH538" s="101"/>
      <c r="AUI538" s="101"/>
      <c r="AUJ538" s="101"/>
      <c r="AUK538" s="96">
        <f t="shared" si="1902"/>
        <v>0</v>
      </c>
      <c r="AUL538" s="96">
        <f t="shared" si="1903"/>
        <v>0</v>
      </c>
      <c r="AUM538" s="96">
        <f t="shared" si="1904"/>
        <v>0</v>
      </c>
      <c r="AUN538" s="96">
        <f t="shared" si="1905"/>
        <v>0</v>
      </c>
      <c r="AUO538" s="96">
        <f t="shared" si="1906"/>
        <v>0</v>
      </c>
      <c r="AUP538" s="96">
        <f t="shared" si="1907"/>
        <v>0</v>
      </c>
      <c r="AUQ538" s="96">
        <f t="shared" si="1908"/>
        <v>68742.48</v>
      </c>
      <c r="AUR538" s="96">
        <f t="shared" si="1909"/>
        <v>72051.509999999995</v>
      </c>
      <c r="AUS538" s="96">
        <f t="shared" si="1910"/>
        <v>72051.509999999995</v>
      </c>
      <c r="AUT538" s="96">
        <f t="shared" si="1911"/>
        <v>24344.15</v>
      </c>
      <c r="AUU538" s="96">
        <f t="shared" si="1912"/>
        <v>25536.720000000001</v>
      </c>
      <c r="AUV538" s="96">
        <f t="shared" si="1913"/>
        <v>25536.720000000001</v>
      </c>
      <c r="AUW538" s="96">
        <f t="shared" si="1914"/>
        <v>0</v>
      </c>
      <c r="AUX538" s="96">
        <f t="shared" si="1070"/>
        <v>0</v>
      </c>
      <c r="AUY538" s="96">
        <f t="shared" si="1071"/>
        <v>0</v>
      </c>
      <c r="AUZ538" s="96">
        <f t="shared" si="1915"/>
        <v>0</v>
      </c>
      <c r="AVA538" s="96">
        <f t="shared" si="1072"/>
        <v>0</v>
      </c>
      <c r="AVB538" s="96">
        <f t="shared" si="1073"/>
        <v>0</v>
      </c>
      <c r="AVC538" s="144">
        <f t="shared" si="1916"/>
        <v>0</v>
      </c>
      <c r="AVD538" s="144">
        <f t="shared" si="1074"/>
        <v>0</v>
      </c>
      <c r="AVE538" s="144">
        <f t="shared" si="1075"/>
        <v>0</v>
      </c>
      <c r="AVF538" s="96">
        <f t="shared" si="1076"/>
        <v>0</v>
      </c>
      <c r="AVG538" s="96">
        <f t="shared" si="1077"/>
        <v>0</v>
      </c>
      <c r="AVH538" s="96">
        <f t="shared" si="1078"/>
        <v>0</v>
      </c>
      <c r="AVI538" s="96">
        <f t="shared" si="1079"/>
        <v>0</v>
      </c>
      <c r="AVJ538" s="96">
        <f t="shared" si="1080"/>
        <v>0</v>
      </c>
      <c r="AVK538" s="96">
        <f t="shared" si="1081"/>
        <v>0</v>
      </c>
      <c r="AVL538" s="96"/>
      <c r="AVM538" s="96"/>
      <c r="AVN538" s="96"/>
      <c r="AVO538" s="96"/>
      <c r="AVP538" s="96"/>
      <c r="AVQ538" s="96"/>
      <c r="AVR538" s="96">
        <f t="shared" si="1082"/>
        <v>0</v>
      </c>
      <c r="AVS538" s="96">
        <f t="shared" si="1083"/>
        <v>0</v>
      </c>
      <c r="AVT538" s="96">
        <f t="shared" si="1084"/>
        <v>0</v>
      </c>
      <c r="AVU538" s="96">
        <f t="shared" si="1085"/>
        <v>0</v>
      </c>
      <c r="AVV538" s="96">
        <f t="shared" si="1086"/>
        <v>0</v>
      </c>
      <c r="AVW538" s="96">
        <f t="shared" si="1087"/>
        <v>0</v>
      </c>
    </row>
    <row r="539" spans="1:1271" ht="86.25" customHeight="1">
      <c r="A539" s="97" t="s">
        <v>409</v>
      </c>
      <c r="B539" s="544" t="s">
        <v>422</v>
      </c>
      <c r="C539" s="5"/>
      <c r="D539" s="571"/>
      <c r="E539" s="286"/>
      <c r="F539" s="109">
        <f t="shared" si="1088"/>
        <v>116868</v>
      </c>
      <c r="G539" s="109">
        <f t="shared" si="1088"/>
        <v>121639</v>
      </c>
      <c r="H539" s="109">
        <f t="shared" si="1088"/>
        <v>121639</v>
      </c>
      <c r="I539" s="96">
        <f t="shared" si="1089"/>
        <v>70131.710000000006</v>
      </c>
      <c r="J539" s="96">
        <f t="shared" si="1089"/>
        <v>71193.710000000006</v>
      </c>
      <c r="K539" s="96">
        <f t="shared" si="1089"/>
        <v>71193.710000000006</v>
      </c>
      <c r="L539" s="101"/>
      <c r="M539" s="101"/>
      <c r="N539" s="101"/>
      <c r="O539" s="96">
        <f t="shared" si="1090"/>
        <v>0</v>
      </c>
      <c r="P539" s="96">
        <f t="shared" si="1091"/>
        <v>0</v>
      </c>
      <c r="Q539" s="96">
        <f t="shared" si="1092"/>
        <v>0</v>
      </c>
      <c r="R539" s="96">
        <f t="shared" si="1093"/>
        <v>0</v>
      </c>
      <c r="S539" s="96">
        <f t="shared" si="1094"/>
        <v>0</v>
      </c>
      <c r="T539" s="96">
        <f t="shared" si="1095"/>
        <v>0</v>
      </c>
      <c r="U539" s="96">
        <f t="shared" si="1096"/>
        <v>0</v>
      </c>
      <c r="V539" s="96">
        <f t="shared" si="1097"/>
        <v>0</v>
      </c>
      <c r="W539" s="96">
        <f t="shared" si="1098"/>
        <v>0</v>
      </c>
      <c r="X539" s="96">
        <f t="shared" si="1099"/>
        <v>0</v>
      </c>
      <c r="Y539" s="96">
        <f t="shared" si="1100"/>
        <v>0</v>
      </c>
      <c r="Z539" s="96">
        <f t="shared" si="1101"/>
        <v>0</v>
      </c>
      <c r="AA539" s="96">
        <f t="shared" si="1102"/>
        <v>0</v>
      </c>
      <c r="AB539" s="96">
        <f t="shared" si="840"/>
        <v>0</v>
      </c>
      <c r="AC539" s="96">
        <f t="shared" si="840"/>
        <v>0</v>
      </c>
      <c r="AD539" s="96">
        <f t="shared" si="1103"/>
        <v>0</v>
      </c>
      <c r="AE539" s="96">
        <f t="shared" si="841"/>
        <v>0</v>
      </c>
      <c r="AF539" s="96">
        <f t="shared" si="841"/>
        <v>0</v>
      </c>
      <c r="AG539" s="101">
        <v>37</v>
      </c>
      <c r="AH539" s="101">
        <v>37</v>
      </c>
      <c r="AI539" s="101">
        <v>37</v>
      </c>
      <c r="AJ539" s="96">
        <f t="shared" si="1104"/>
        <v>4324116</v>
      </c>
      <c r="AK539" s="96">
        <f t="shared" si="1105"/>
        <v>4500643</v>
      </c>
      <c r="AL539" s="96">
        <f t="shared" si="1106"/>
        <v>4500643</v>
      </c>
      <c r="AM539" s="96">
        <f t="shared" si="1107"/>
        <v>2594873.27</v>
      </c>
      <c r="AN539" s="96">
        <f t="shared" si="1108"/>
        <v>2634167.27</v>
      </c>
      <c r="AO539" s="96">
        <f t="shared" si="1109"/>
        <v>2634167.27</v>
      </c>
      <c r="AP539" s="96">
        <f t="shared" si="1110"/>
        <v>116867.77</v>
      </c>
      <c r="AQ539" s="96">
        <f t="shared" si="1111"/>
        <v>121639.06</v>
      </c>
      <c r="AR539" s="96">
        <f t="shared" si="1112"/>
        <v>121639.06</v>
      </c>
      <c r="AS539" s="96">
        <f t="shared" si="1113"/>
        <v>38526.720000000001</v>
      </c>
      <c r="AT539" s="96">
        <f t="shared" si="1114"/>
        <v>40359.019999999997</v>
      </c>
      <c r="AU539" s="96">
        <f t="shared" si="1115"/>
        <v>40359.019999999997</v>
      </c>
      <c r="AV539" s="96">
        <f t="shared" si="1116"/>
        <v>4324107.49</v>
      </c>
      <c r="AW539" s="96">
        <f t="shared" si="842"/>
        <v>4500645.22</v>
      </c>
      <c r="AX539" s="96">
        <f t="shared" si="843"/>
        <v>4500645.22</v>
      </c>
      <c r="AY539" s="96">
        <f t="shared" si="1117"/>
        <v>1425488.64</v>
      </c>
      <c r="AZ539" s="96">
        <f t="shared" si="844"/>
        <v>1493283.74</v>
      </c>
      <c r="BA539" s="96">
        <f t="shared" si="845"/>
        <v>1493283.74</v>
      </c>
      <c r="BB539" s="101"/>
      <c r="BC539" s="101"/>
      <c r="BD539" s="101"/>
      <c r="BE539" s="96">
        <f t="shared" si="1118"/>
        <v>0</v>
      </c>
      <c r="BF539" s="96">
        <f t="shared" si="1119"/>
        <v>0</v>
      </c>
      <c r="BG539" s="96">
        <f t="shared" si="1120"/>
        <v>0</v>
      </c>
      <c r="BH539" s="96">
        <f t="shared" si="1121"/>
        <v>0</v>
      </c>
      <c r="BI539" s="96">
        <f t="shared" si="1122"/>
        <v>0</v>
      </c>
      <c r="BJ539" s="96">
        <f t="shared" si="1123"/>
        <v>0</v>
      </c>
      <c r="BK539" s="96">
        <f t="shared" si="1124"/>
        <v>116867.74</v>
      </c>
      <c r="BL539" s="96">
        <f t="shared" si="1125"/>
        <v>121638.54</v>
      </c>
      <c r="BM539" s="96">
        <f t="shared" si="1126"/>
        <v>121638.54</v>
      </c>
      <c r="BN539" s="96">
        <f t="shared" si="1127"/>
        <v>33569.599999999999</v>
      </c>
      <c r="BO539" s="96">
        <f t="shared" si="1128"/>
        <v>35311.769999999997</v>
      </c>
      <c r="BP539" s="96">
        <f t="shared" si="1129"/>
        <v>35311.769999999997</v>
      </c>
      <c r="BQ539" s="96">
        <f t="shared" si="1130"/>
        <v>0</v>
      </c>
      <c r="BR539" s="96">
        <f t="shared" si="846"/>
        <v>0</v>
      </c>
      <c r="BS539" s="96">
        <f t="shared" si="847"/>
        <v>0</v>
      </c>
      <c r="BT539" s="96">
        <f t="shared" si="1131"/>
        <v>0</v>
      </c>
      <c r="BU539" s="96">
        <f t="shared" si="848"/>
        <v>0</v>
      </c>
      <c r="BV539" s="96">
        <f t="shared" si="849"/>
        <v>0</v>
      </c>
      <c r="BW539" s="101"/>
      <c r="BX539" s="101"/>
      <c r="BY539" s="101"/>
      <c r="BZ539" s="96">
        <f t="shared" si="1132"/>
        <v>0</v>
      </c>
      <c r="CA539" s="96">
        <f t="shared" si="1133"/>
        <v>0</v>
      </c>
      <c r="CB539" s="96">
        <f t="shared" si="1134"/>
        <v>0</v>
      </c>
      <c r="CC539" s="96">
        <f t="shared" si="1135"/>
        <v>0</v>
      </c>
      <c r="CD539" s="96">
        <f t="shared" si="1136"/>
        <v>0</v>
      </c>
      <c r="CE539" s="96">
        <f t="shared" si="1137"/>
        <v>0</v>
      </c>
      <c r="CF539" s="96">
        <f t="shared" si="1138"/>
        <v>0</v>
      </c>
      <c r="CG539" s="96">
        <f t="shared" si="1139"/>
        <v>0</v>
      </c>
      <c r="CH539" s="96">
        <f t="shared" si="1140"/>
        <v>0</v>
      </c>
      <c r="CI539" s="96">
        <f t="shared" si="1141"/>
        <v>0</v>
      </c>
      <c r="CJ539" s="96">
        <f t="shared" si="1142"/>
        <v>0</v>
      </c>
      <c r="CK539" s="96">
        <f t="shared" si="1143"/>
        <v>0</v>
      </c>
      <c r="CL539" s="96">
        <f t="shared" si="1144"/>
        <v>0</v>
      </c>
      <c r="CM539" s="96">
        <f t="shared" si="850"/>
        <v>0</v>
      </c>
      <c r="CN539" s="96">
        <f t="shared" si="851"/>
        <v>0</v>
      </c>
      <c r="CO539" s="96">
        <f t="shared" si="1145"/>
        <v>0</v>
      </c>
      <c r="CP539" s="96">
        <f t="shared" si="852"/>
        <v>0</v>
      </c>
      <c r="CQ539" s="96">
        <f t="shared" si="853"/>
        <v>0</v>
      </c>
      <c r="CR539" s="101"/>
      <c r="CS539" s="101"/>
      <c r="CT539" s="101"/>
      <c r="CU539" s="96">
        <f t="shared" si="1146"/>
        <v>0</v>
      </c>
      <c r="CV539" s="96">
        <f t="shared" si="1147"/>
        <v>0</v>
      </c>
      <c r="CW539" s="96">
        <f t="shared" si="1148"/>
        <v>0</v>
      </c>
      <c r="CX539" s="96">
        <f t="shared" si="1149"/>
        <v>0</v>
      </c>
      <c r="CY539" s="96">
        <f t="shared" si="1150"/>
        <v>0</v>
      </c>
      <c r="CZ539" s="96">
        <f t="shared" si="1151"/>
        <v>0</v>
      </c>
      <c r="DA539" s="96">
        <f t="shared" si="1152"/>
        <v>116868.67</v>
      </c>
      <c r="DB539" s="96">
        <f t="shared" si="1153"/>
        <v>121639.33</v>
      </c>
      <c r="DC539" s="96">
        <f t="shared" si="1154"/>
        <v>121639.33</v>
      </c>
      <c r="DD539" s="96">
        <f t="shared" si="1155"/>
        <v>37987.85</v>
      </c>
      <c r="DE539" s="96">
        <f t="shared" si="1156"/>
        <v>40053.879999999997</v>
      </c>
      <c r="DF539" s="96">
        <f t="shared" si="1157"/>
        <v>40053.879999999997</v>
      </c>
      <c r="DG539" s="96">
        <f t="shared" si="1158"/>
        <v>0</v>
      </c>
      <c r="DH539" s="96">
        <f t="shared" si="854"/>
        <v>0</v>
      </c>
      <c r="DI539" s="96">
        <f t="shared" si="855"/>
        <v>0</v>
      </c>
      <c r="DJ539" s="96">
        <f t="shared" si="1159"/>
        <v>0</v>
      </c>
      <c r="DK539" s="96">
        <f t="shared" si="856"/>
        <v>0</v>
      </c>
      <c r="DL539" s="96">
        <f t="shared" si="857"/>
        <v>0</v>
      </c>
      <c r="DM539" s="101"/>
      <c r="DN539" s="101"/>
      <c r="DO539" s="101"/>
      <c r="DP539" s="96">
        <f t="shared" si="1160"/>
        <v>0</v>
      </c>
      <c r="DQ539" s="96">
        <f t="shared" si="1161"/>
        <v>0</v>
      </c>
      <c r="DR539" s="96">
        <f t="shared" si="1162"/>
        <v>0</v>
      </c>
      <c r="DS539" s="96">
        <f t="shared" si="1163"/>
        <v>0</v>
      </c>
      <c r="DT539" s="96">
        <f t="shared" si="1164"/>
        <v>0</v>
      </c>
      <c r="DU539" s="96">
        <f t="shared" si="1165"/>
        <v>0</v>
      </c>
      <c r="DV539" s="96">
        <f t="shared" si="1166"/>
        <v>116868.08</v>
      </c>
      <c r="DW539" s="96">
        <f t="shared" si="1167"/>
        <v>121638.52</v>
      </c>
      <c r="DX539" s="96">
        <f t="shared" si="1168"/>
        <v>121638.52</v>
      </c>
      <c r="DY539" s="96">
        <f t="shared" si="1169"/>
        <v>39281.68</v>
      </c>
      <c r="DZ539" s="96">
        <f t="shared" si="1170"/>
        <v>41309.129999999997</v>
      </c>
      <c r="EA539" s="96">
        <f t="shared" si="1171"/>
        <v>41309.129999999997</v>
      </c>
      <c r="EB539" s="96">
        <f t="shared" si="1172"/>
        <v>0</v>
      </c>
      <c r="EC539" s="96">
        <f t="shared" si="858"/>
        <v>0</v>
      </c>
      <c r="ED539" s="96">
        <f t="shared" si="859"/>
        <v>0</v>
      </c>
      <c r="EE539" s="96">
        <f t="shared" si="1173"/>
        <v>0</v>
      </c>
      <c r="EF539" s="96">
        <f t="shared" si="860"/>
        <v>0</v>
      </c>
      <c r="EG539" s="96">
        <f t="shared" si="861"/>
        <v>0</v>
      </c>
      <c r="EH539" s="101">
        <v>54</v>
      </c>
      <c r="EI539" s="101">
        <v>54</v>
      </c>
      <c r="EJ539" s="101">
        <v>54</v>
      </c>
      <c r="EK539" s="96">
        <f t="shared" si="1174"/>
        <v>6310872</v>
      </c>
      <c r="EL539" s="96">
        <f t="shared" si="1175"/>
        <v>6568506</v>
      </c>
      <c r="EM539" s="96">
        <f t="shared" si="1176"/>
        <v>6568506</v>
      </c>
      <c r="EN539" s="96">
        <f t="shared" si="1177"/>
        <v>3787112.34</v>
      </c>
      <c r="EO539" s="96">
        <f t="shared" si="1178"/>
        <v>3844460.34</v>
      </c>
      <c r="EP539" s="96">
        <f t="shared" si="1179"/>
        <v>3844460.34</v>
      </c>
      <c r="EQ539" s="96">
        <f t="shared" si="1180"/>
        <v>116868.52</v>
      </c>
      <c r="ER539" s="96">
        <f t="shared" si="1181"/>
        <v>121638.89</v>
      </c>
      <c r="ES539" s="96">
        <f t="shared" si="1182"/>
        <v>121638.89</v>
      </c>
      <c r="ET539" s="96">
        <f t="shared" si="1183"/>
        <v>38122.870000000003</v>
      </c>
      <c r="EU539" s="96">
        <f t="shared" si="1184"/>
        <v>39827.050000000003</v>
      </c>
      <c r="EV539" s="96">
        <f t="shared" si="1185"/>
        <v>39827.050000000003</v>
      </c>
      <c r="EW539" s="96">
        <f t="shared" si="1186"/>
        <v>6310900.0800000001</v>
      </c>
      <c r="EX539" s="96">
        <f t="shared" si="862"/>
        <v>6568500.0599999996</v>
      </c>
      <c r="EY539" s="96">
        <f t="shared" si="863"/>
        <v>6568500.0599999996</v>
      </c>
      <c r="EZ539" s="96">
        <f t="shared" si="1187"/>
        <v>2058634.98</v>
      </c>
      <c r="FA539" s="96">
        <f t="shared" si="864"/>
        <v>2150660.7000000002</v>
      </c>
      <c r="FB539" s="96">
        <f t="shared" si="865"/>
        <v>2150660.7000000002</v>
      </c>
      <c r="FC539" s="101"/>
      <c r="FD539" s="101"/>
      <c r="FE539" s="101"/>
      <c r="FF539" s="96">
        <f t="shared" si="1188"/>
        <v>0</v>
      </c>
      <c r="FG539" s="96">
        <f t="shared" si="1189"/>
        <v>0</v>
      </c>
      <c r="FH539" s="96">
        <f t="shared" si="1190"/>
        <v>0</v>
      </c>
      <c r="FI539" s="96">
        <f t="shared" si="1191"/>
        <v>0</v>
      </c>
      <c r="FJ539" s="96">
        <f t="shared" si="1192"/>
        <v>0</v>
      </c>
      <c r="FK539" s="96">
        <f t="shared" si="1193"/>
        <v>0</v>
      </c>
      <c r="FL539" s="96">
        <f t="shared" si="1194"/>
        <v>116868.18</v>
      </c>
      <c r="FM539" s="96">
        <f t="shared" si="1195"/>
        <v>121638.52</v>
      </c>
      <c r="FN539" s="96">
        <f t="shared" si="1196"/>
        <v>121638.52</v>
      </c>
      <c r="FO539" s="96">
        <f t="shared" si="1197"/>
        <v>30632.16</v>
      </c>
      <c r="FP539" s="96">
        <f t="shared" si="1198"/>
        <v>32149.3</v>
      </c>
      <c r="FQ539" s="96">
        <f t="shared" si="1199"/>
        <v>32149.3</v>
      </c>
      <c r="FR539" s="96">
        <f t="shared" si="1200"/>
        <v>0</v>
      </c>
      <c r="FS539" s="96">
        <f t="shared" si="866"/>
        <v>0</v>
      </c>
      <c r="FT539" s="96">
        <f t="shared" si="867"/>
        <v>0</v>
      </c>
      <c r="FU539" s="96">
        <f t="shared" si="1201"/>
        <v>0</v>
      </c>
      <c r="FV539" s="96">
        <f t="shared" si="868"/>
        <v>0</v>
      </c>
      <c r="FW539" s="96">
        <f t="shared" si="869"/>
        <v>0</v>
      </c>
      <c r="FX539" s="101">
        <v>28</v>
      </c>
      <c r="FY539" s="101">
        <v>28</v>
      </c>
      <c r="FZ539" s="101">
        <v>28</v>
      </c>
      <c r="GA539" s="96">
        <f t="shared" si="1202"/>
        <v>3272304</v>
      </c>
      <c r="GB539" s="96">
        <f t="shared" si="1203"/>
        <v>3405892</v>
      </c>
      <c r="GC539" s="96">
        <f t="shared" si="1204"/>
        <v>3405892</v>
      </c>
      <c r="GD539" s="96">
        <f t="shared" si="1205"/>
        <v>1963687.88</v>
      </c>
      <c r="GE539" s="96">
        <f t="shared" si="1206"/>
        <v>1993423.88</v>
      </c>
      <c r="GF539" s="96">
        <f t="shared" si="1207"/>
        <v>1993423.88</v>
      </c>
      <c r="GG539" s="96">
        <f t="shared" si="1208"/>
        <v>116867.6</v>
      </c>
      <c r="GH539" s="96">
        <f t="shared" si="1209"/>
        <v>121639.69</v>
      </c>
      <c r="GI539" s="96">
        <f t="shared" si="1210"/>
        <v>121639.69</v>
      </c>
      <c r="GJ539" s="96">
        <f t="shared" si="1211"/>
        <v>29258.82</v>
      </c>
      <c r="GK539" s="96">
        <f t="shared" si="1212"/>
        <v>30603.18</v>
      </c>
      <c r="GL539" s="96">
        <f t="shared" si="1213"/>
        <v>30603.18</v>
      </c>
      <c r="GM539" s="96">
        <f t="shared" si="1214"/>
        <v>3272292.8</v>
      </c>
      <c r="GN539" s="96">
        <f t="shared" si="870"/>
        <v>3405911.32</v>
      </c>
      <c r="GO539" s="96">
        <f t="shared" si="871"/>
        <v>3405911.32</v>
      </c>
      <c r="GP539" s="96">
        <f t="shared" si="1215"/>
        <v>819246.96</v>
      </c>
      <c r="GQ539" s="96">
        <f t="shared" si="872"/>
        <v>856889.04</v>
      </c>
      <c r="GR539" s="96">
        <f t="shared" si="873"/>
        <v>856889.04</v>
      </c>
      <c r="GS539" s="101"/>
      <c r="GT539" s="101"/>
      <c r="GU539" s="101"/>
      <c r="GV539" s="96">
        <f t="shared" si="1216"/>
        <v>0</v>
      </c>
      <c r="GW539" s="96">
        <f t="shared" si="1217"/>
        <v>0</v>
      </c>
      <c r="GX539" s="96">
        <f t="shared" si="1218"/>
        <v>0</v>
      </c>
      <c r="GY539" s="96">
        <f t="shared" si="1219"/>
        <v>0</v>
      </c>
      <c r="GZ539" s="96">
        <f t="shared" si="1220"/>
        <v>0</v>
      </c>
      <c r="HA539" s="96">
        <f t="shared" si="1221"/>
        <v>0</v>
      </c>
      <c r="HB539" s="96">
        <f t="shared" si="1222"/>
        <v>116868.8</v>
      </c>
      <c r="HC539" s="96">
        <f t="shared" si="1223"/>
        <v>121638.48</v>
      </c>
      <c r="HD539" s="96">
        <f t="shared" si="1224"/>
        <v>121638.48</v>
      </c>
      <c r="HE539" s="96">
        <f t="shared" si="1225"/>
        <v>59073.5</v>
      </c>
      <c r="HF539" s="96">
        <f t="shared" si="1226"/>
        <v>62211.12</v>
      </c>
      <c r="HG539" s="96">
        <f t="shared" si="1227"/>
        <v>62211.12</v>
      </c>
      <c r="HH539" s="96">
        <f t="shared" si="1228"/>
        <v>0</v>
      </c>
      <c r="HI539" s="96">
        <f t="shared" si="874"/>
        <v>0</v>
      </c>
      <c r="HJ539" s="96">
        <f t="shared" si="875"/>
        <v>0</v>
      </c>
      <c r="HK539" s="96">
        <f t="shared" si="1229"/>
        <v>0</v>
      </c>
      <c r="HL539" s="96">
        <f t="shared" si="876"/>
        <v>0</v>
      </c>
      <c r="HM539" s="96">
        <f t="shared" si="877"/>
        <v>0</v>
      </c>
      <c r="HN539" s="101"/>
      <c r="HO539" s="101"/>
      <c r="HP539" s="101"/>
      <c r="HQ539" s="96">
        <f t="shared" si="1230"/>
        <v>0</v>
      </c>
      <c r="HR539" s="96">
        <f t="shared" si="1231"/>
        <v>0</v>
      </c>
      <c r="HS539" s="96">
        <f t="shared" si="1232"/>
        <v>0</v>
      </c>
      <c r="HT539" s="96">
        <f t="shared" si="1233"/>
        <v>0</v>
      </c>
      <c r="HU539" s="96">
        <f t="shared" si="1234"/>
        <v>0</v>
      </c>
      <c r="HV539" s="96">
        <f t="shared" si="1235"/>
        <v>0</v>
      </c>
      <c r="HW539" s="96">
        <f t="shared" si="1236"/>
        <v>116869.15</v>
      </c>
      <c r="HX539" s="96">
        <f t="shared" si="1237"/>
        <v>121638.79</v>
      </c>
      <c r="HY539" s="96">
        <f t="shared" si="1238"/>
        <v>121638.79</v>
      </c>
      <c r="HZ539" s="96">
        <f t="shared" si="1239"/>
        <v>44415.64</v>
      </c>
      <c r="IA539" s="96">
        <f t="shared" si="1240"/>
        <v>46509.29</v>
      </c>
      <c r="IB539" s="96">
        <f t="shared" si="1241"/>
        <v>46509.29</v>
      </c>
      <c r="IC539" s="96">
        <f t="shared" si="1242"/>
        <v>0</v>
      </c>
      <c r="ID539" s="96">
        <f t="shared" si="878"/>
        <v>0</v>
      </c>
      <c r="IE539" s="96">
        <f t="shared" si="879"/>
        <v>0</v>
      </c>
      <c r="IF539" s="96">
        <f t="shared" si="1243"/>
        <v>0</v>
      </c>
      <c r="IG539" s="96">
        <f t="shared" si="880"/>
        <v>0</v>
      </c>
      <c r="IH539" s="96">
        <f t="shared" si="881"/>
        <v>0</v>
      </c>
      <c r="II539" s="101"/>
      <c r="IJ539" s="101"/>
      <c r="IK539" s="101"/>
      <c r="IL539" s="96">
        <f t="shared" si="1244"/>
        <v>0</v>
      </c>
      <c r="IM539" s="96">
        <f t="shared" si="1245"/>
        <v>0</v>
      </c>
      <c r="IN539" s="96">
        <f t="shared" si="1246"/>
        <v>0</v>
      </c>
      <c r="IO539" s="96">
        <f t="shared" si="1247"/>
        <v>0</v>
      </c>
      <c r="IP539" s="96">
        <f t="shared" si="1248"/>
        <v>0</v>
      </c>
      <c r="IQ539" s="96">
        <f t="shared" si="1249"/>
        <v>0</v>
      </c>
      <c r="IR539" s="96">
        <f t="shared" si="1250"/>
        <v>116868.52</v>
      </c>
      <c r="IS539" s="96">
        <f t="shared" si="1251"/>
        <v>121638.96</v>
      </c>
      <c r="IT539" s="96">
        <f t="shared" si="1252"/>
        <v>121638.96</v>
      </c>
      <c r="IU539" s="96">
        <f t="shared" si="1253"/>
        <v>32316.55</v>
      </c>
      <c r="IV539" s="96">
        <f t="shared" si="1254"/>
        <v>33827.97</v>
      </c>
      <c r="IW539" s="96">
        <f t="shared" si="1255"/>
        <v>33827.97</v>
      </c>
      <c r="IX539" s="96">
        <f t="shared" si="1256"/>
        <v>0</v>
      </c>
      <c r="IY539" s="96">
        <f t="shared" si="882"/>
        <v>0</v>
      </c>
      <c r="IZ539" s="96">
        <f t="shared" si="883"/>
        <v>0</v>
      </c>
      <c r="JA539" s="96">
        <f t="shared" si="1257"/>
        <v>0</v>
      </c>
      <c r="JB539" s="96">
        <f t="shared" si="884"/>
        <v>0</v>
      </c>
      <c r="JC539" s="96">
        <f t="shared" si="885"/>
        <v>0</v>
      </c>
      <c r="JD539" s="101">
        <v>51</v>
      </c>
      <c r="JE539" s="101">
        <v>51</v>
      </c>
      <c r="JF539" s="101">
        <v>51</v>
      </c>
      <c r="JG539" s="96">
        <f t="shared" si="1258"/>
        <v>5960268</v>
      </c>
      <c r="JH539" s="96">
        <f t="shared" si="1259"/>
        <v>6203589</v>
      </c>
      <c r="JI539" s="96">
        <f t="shared" si="1260"/>
        <v>6203589</v>
      </c>
      <c r="JJ539" s="96">
        <f t="shared" si="1261"/>
        <v>3576717.21</v>
      </c>
      <c r="JK539" s="96">
        <f t="shared" si="1262"/>
        <v>3630879.21</v>
      </c>
      <c r="JL539" s="96">
        <f t="shared" si="1263"/>
        <v>3630879.21</v>
      </c>
      <c r="JM539" s="96">
        <f t="shared" si="1264"/>
        <v>116868.63</v>
      </c>
      <c r="JN539" s="96">
        <f t="shared" si="1265"/>
        <v>121639.22</v>
      </c>
      <c r="JO539" s="96">
        <f t="shared" si="1266"/>
        <v>121639.22</v>
      </c>
      <c r="JP539" s="96">
        <f t="shared" si="1267"/>
        <v>48836.49</v>
      </c>
      <c r="JQ539" s="96">
        <f t="shared" si="1268"/>
        <v>51307.02</v>
      </c>
      <c r="JR539" s="96">
        <f t="shared" si="1269"/>
        <v>51307.02</v>
      </c>
      <c r="JS539" s="96">
        <f t="shared" si="1270"/>
        <v>5960300.1299999999</v>
      </c>
      <c r="JT539" s="96">
        <f t="shared" si="886"/>
        <v>6203600.2199999997</v>
      </c>
      <c r="JU539" s="96">
        <f t="shared" si="887"/>
        <v>6203600.2199999997</v>
      </c>
      <c r="JV539" s="96">
        <f t="shared" si="1271"/>
        <v>2490660.9900000002</v>
      </c>
      <c r="JW539" s="96">
        <f t="shared" si="888"/>
        <v>2616658.02</v>
      </c>
      <c r="JX539" s="96">
        <f t="shared" si="889"/>
        <v>2616658.02</v>
      </c>
      <c r="JY539" s="101"/>
      <c r="JZ539" s="101"/>
      <c r="KA539" s="101"/>
      <c r="KB539" s="96">
        <f t="shared" si="1272"/>
        <v>0</v>
      </c>
      <c r="KC539" s="96">
        <f t="shared" si="1273"/>
        <v>0</v>
      </c>
      <c r="KD539" s="96">
        <f t="shared" si="1274"/>
        <v>0</v>
      </c>
      <c r="KE539" s="96">
        <f t="shared" si="1275"/>
        <v>0</v>
      </c>
      <c r="KF539" s="96">
        <f t="shared" si="1276"/>
        <v>0</v>
      </c>
      <c r="KG539" s="96">
        <f t="shared" si="1277"/>
        <v>0</v>
      </c>
      <c r="KH539" s="96">
        <f t="shared" si="1278"/>
        <v>116867.53</v>
      </c>
      <c r="KI539" s="96">
        <f t="shared" si="1279"/>
        <v>121638.49</v>
      </c>
      <c r="KJ539" s="96">
        <f t="shared" si="1280"/>
        <v>121638.49</v>
      </c>
      <c r="KK539" s="96">
        <f t="shared" si="1281"/>
        <v>28861.61</v>
      </c>
      <c r="KL539" s="96">
        <f t="shared" si="1282"/>
        <v>30275.88</v>
      </c>
      <c r="KM539" s="96">
        <f t="shared" si="1283"/>
        <v>30275.88</v>
      </c>
      <c r="KN539" s="96">
        <f t="shared" si="1284"/>
        <v>0</v>
      </c>
      <c r="KO539" s="96">
        <f t="shared" si="890"/>
        <v>0</v>
      </c>
      <c r="KP539" s="96">
        <f t="shared" si="891"/>
        <v>0</v>
      </c>
      <c r="KQ539" s="96">
        <f t="shared" si="1285"/>
        <v>0</v>
      </c>
      <c r="KR539" s="96">
        <f t="shared" si="892"/>
        <v>0</v>
      </c>
      <c r="KS539" s="96">
        <f t="shared" si="893"/>
        <v>0</v>
      </c>
      <c r="KT539" s="101"/>
      <c r="KU539" s="101"/>
      <c r="KV539" s="101"/>
      <c r="KW539" s="96">
        <f t="shared" si="1286"/>
        <v>0</v>
      </c>
      <c r="KX539" s="96">
        <f t="shared" si="1287"/>
        <v>0</v>
      </c>
      <c r="KY539" s="96">
        <f t="shared" si="1288"/>
        <v>0</v>
      </c>
      <c r="KZ539" s="96">
        <f t="shared" si="1289"/>
        <v>0</v>
      </c>
      <c r="LA539" s="96">
        <f t="shared" si="1290"/>
        <v>0</v>
      </c>
      <c r="LB539" s="96">
        <f t="shared" si="1291"/>
        <v>0</v>
      </c>
      <c r="LC539" s="96">
        <f t="shared" si="1292"/>
        <v>116868.03</v>
      </c>
      <c r="LD539" s="96">
        <f t="shared" si="1293"/>
        <v>121638.97</v>
      </c>
      <c r="LE539" s="96">
        <f t="shared" si="1294"/>
        <v>121638.97</v>
      </c>
      <c r="LF539" s="96">
        <f t="shared" si="1295"/>
        <v>26762.66</v>
      </c>
      <c r="LG539" s="96">
        <f t="shared" si="1296"/>
        <v>28099.13</v>
      </c>
      <c r="LH539" s="96">
        <f t="shared" si="1297"/>
        <v>28099.13</v>
      </c>
      <c r="LI539" s="96">
        <f t="shared" si="1298"/>
        <v>0</v>
      </c>
      <c r="LJ539" s="96">
        <f t="shared" si="894"/>
        <v>0</v>
      </c>
      <c r="LK539" s="96">
        <f t="shared" si="895"/>
        <v>0</v>
      </c>
      <c r="LL539" s="96">
        <f t="shared" si="1299"/>
        <v>0</v>
      </c>
      <c r="LM539" s="96">
        <f t="shared" si="896"/>
        <v>0</v>
      </c>
      <c r="LN539" s="96">
        <f t="shared" si="897"/>
        <v>0</v>
      </c>
      <c r="LO539" s="101"/>
      <c r="LP539" s="101"/>
      <c r="LQ539" s="101"/>
      <c r="LR539" s="96">
        <f t="shared" si="1300"/>
        <v>0</v>
      </c>
      <c r="LS539" s="96">
        <f t="shared" si="1301"/>
        <v>0</v>
      </c>
      <c r="LT539" s="96">
        <f t="shared" si="1302"/>
        <v>0</v>
      </c>
      <c r="LU539" s="96">
        <f t="shared" si="1303"/>
        <v>0</v>
      </c>
      <c r="LV539" s="96">
        <f t="shared" si="1304"/>
        <v>0</v>
      </c>
      <c r="LW539" s="96">
        <f t="shared" si="1305"/>
        <v>0</v>
      </c>
      <c r="LX539" s="96">
        <f t="shared" si="1306"/>
        <v>116870.61</v>
      </c>
      <c r="LY539" s="96">
        <f t="shared" si="1307"/>
        <v>121639.02</v>
      </c>
      <c r="LZ539" s="96">
        <f t="shared" si="1308"/>
        <v>121639.02</v>
      </c>
      <c r="MA539" s="96">
        <f t="shared" si="1309"/>
        <v>42262.54</v>
      </c>
      <c r="MB539" s="96">
        <f t="shared" si="1310"/>
        <v>44339.8</v>
      </c>
      <c r="MC539" s="96">
        <f t="shared" si="1311"/>
        <v>44339.8</v>
      </c>
      <c r="MD539" s="96">
        <f t="shared" si="1312"/>
        <v>0</v>
      </c>
      <c r="ME539" s="96">
        <f t="shared" si="898"/>
        <v>0</v>
      </c>
      <c r="MF539" s="96">
        <f t="shared" si="899"/>
        <v>0</v>
      </c>
      <c r="MG539" s="96">
        <f t="shared" si="1313"/>
        <v>0</v>
      </c>
      <c r="MH539" s="96">
        <f t="shared" si="900"/>
        <v>0</v>
      </c>
      <c r="MI539" s="96">
        <f t="shared" si="901"/>
        <v>0</v>
      </c>
      <c r="MJ539" s="101"/>
      <c r="MK539" s="101"/>
      <c r="ML539" s="101"/>
      <c r="MM539" s="96">
        <f t="shared" si="1314"/>
        <v>0</v>
      </c>
      <c r="MN539" s="96">
        <f t="shared" si="1315"/>
        <v>0</v>
      </c>
      <c r="MO539" s="96">
        <f t="shared" si="1316"/>
        <v>0</v>
      </c>
      <c r="MP539" s="96">
        <f t="shared" si="1317"/>
        <v>0</v>
      </c>
      <c r="MQ539" s="96">
        <f t="shared" si="1318"/>
        <v>0</v>
      </c>
      <c r="MR539" s="96">
        <f t="shared" si="1319"/>
        <v>0</v>
      </c>
      <c r="MS539" s="96">
        <f t="shared" si="1320"/>
        <v>116868.37</v>
      </c>
      <c r="MT539" s="96">
        <f t="shared" si="1321"/>
        <v>121638.1</v>
      </c>
      <c r="MU539" s="96">
        <f t="shared" si="1322"/>
        <v>121638.1</v>
      </c>
      <c r="MV539" s="96">
        <f t="shared" si="1323"/>
        <v>43923.85</v>
      </c>
      <c r="MW539" s="96">
        <f t="shared" si="1324"/>
        <v>46104.02</v>
      </c>
      <c r="MX539" s="96">
        <f t="shared" si="1325"/>
        <v>46104.02</v>
      </c>
      <c r="MY539" s="96">
        <f t="shared" si="1326"/>
        <v>0</v>
      </c>
      <c r="MZ539" s="96">
        <f t="shared" si="902"/>
        <v>0</v>
      </c>
      <c r="NA539" s="96">
        <f t="shared" si="903"/>
        <v>0</v>
      </c>
      <c r="NB539" s="96">
        <f t="shared" si="1327"/>
        <v>0</v>
      </c>
      <c r="NC539" s="96">
        <f t="shared" si="904"/>
        <v>0</v>
      </c>
      <c r="ND539" s="96">
        <f t="shared" si="905"/>
        <v>0</v>
      </c>
      <c r="NE539" s="101"/>
      <c r="NF539" s="101"/>
      <c r="NG539" s="101"/>
      <c r="NH539" s="96">
        <f t="shared" si="1328"/>
        <v>0</v>
      </c>
      <c r="NI539" s="96">
        <f t="shared" si="1329"/>
        <v>0</v>
      </c>
      <c r="NJ539" s="96">
        <f t="shared" si="1330"/>
        <v>0</v>
      </c>
      <c r="NK539" s="96">
        <f t="shared" si="1331"/>
        <v>0</v>
      </c>
      <c r="NL539" s="96">
        <f t="shared" si="1332"/>
        <v>0</v>
      </c>
      <c r="NM539" s="96">
        <f t="shared" si="1333"/>
        <v>0</v>
      </c>
      <c r="NN539" s="96">
        <f t="shared" si="1334"/>
        <v>116868.46</v>
      </c>
      <c r="NO539" s="96">
        <f t="shared" si="1335"/>
        <v>121639.14</v>
      </c>
      <c r="NP539" s="96">
        <f t="shared" si="1336"/>
        <v>121639.14</v>
      </c>
      <c r="NQ539" s="96">
        <f t="shared" si="1337"/>
        <v>32727.81</v>
      </c>
      <c r="NR539" s="96">
        <f t="shared" si="1338"/>
        <v>34288.339999999997</v>
      </c>
      <c r="NS539" s="96">
        <f t="shared" si="1339"/>
        <v>34288.339999999997</v>
      </c>
      <c r="NT539" s="96">
        <f t="shared" si="1340"/>
        <v>0</v>
      </c>
      <c r="NU539" s="96">
        <f t="shared" si="906"/>
        <v>0</v>
      </c>
      <c r="NV539" s="96">
        <f t="shared" si="907"/>
        <v>0</v>
      </c>
      <c r="NW539" s="96">
        <f t="shared" si="1341"/>
        <v>0</v>
      </c>
      <c r="NX539" s="96">
        <f t="shared" si="908"/>
        <v>0</v>
      </c>
      <c r="NY539" s="96">
        <f t="shared" si="909"/>
        <v>0</v>
      </c>
      <c r="NZ539" s="101"/>
      <c r="OA539" s="101"/>
      <c r="OB539" s="101"/>
      <c r="OC539" s="96">
        <f t="shared" si="1342"/>
        <v>0</v>
      </c>
      <c r="OD539" s="96">
        <f t="shared" si="1343"/>
        <v>0</v>
      </c>
      <c r="OE539" s="96">
        <f t="shared" si="1344"/>
        <v>0</v>
      </c>
      <c r="OF539" s="96">
        <f t="shared" si="1345"/>
        <v>0</v>
      </c>
      <c r="OG539" s="96">
        <f t="shared" si="1346"/>
        <v>0</v>
      </c>
      <c r="OH539" s="96">
        <f t="shared" si="1347"/>
        <v>0</v>
      </c>
      <c r="OI539" s="96">
        <f t="shared" si="1348"/>
        <v>116868.33</v>
      </c>
      <c r="OJ539" s="96">
        <f t="shared" si="1349"/>
        <v>121638.39999999999</v>
      </c>
      <c r="OK539" s="96">
        <f t="shared" si="1350"/>
        <v>121638.39999999999</v>
      </c>
      <c r="OL539" s="96">
        <f t="shared" si="1351"/>
        <v>42537.52</v>
      </c>
      <c r="OM539" s="96">
        <f t="shared" si="1352"/>
        <v>44630.73</v>
      </c>
      <c r="ON539" s="96">
        <f t="shared" si="1353"/>
        <v>44630.73</v>
      </c>
      <c r="OO539" s="96">
        <f t="shared" si="1354"/>
        <v>0</v>
      </c>
      <c r="OP539" s="96">
        <f t="shared" si="910"/>
        <v>0</v>
      </c>
      <c r="OQ539" s="96">
        <f t="shared" si="911"/>
        <v>0</v>
      </c>
      <c r="OR539" s="96">
        <f t="shared" si="1355"/>
        <v>0</v>
      </c>
      <c r="OS539" s="96">
        <f t="shared" si="912"/>
        <v>0</v>
      </c>
      <c r="OT539" s="96">
        <f t="shared" si="913"/>
        <v>0</v>
      </c>
      <c r="OU539" s="101">
        <v>90</v>
      </c>
      <c r="OV539" s="101">
        <v>90</v>
      </c>
      <c r="OW539" s="101">
        <v>90</v>
      </c>
      <c r="OX539" s="96">
        <f t="shared" si="1356"/>
        <v>10518120</v>
      </c>
      <c r="OY539" s="96">
        <f t="shared" si="1357"/>
        <v>10947510</v>
      </c>
      <c r="OZ539" s="96">
        <f t="shared" si="1358"/>
        <v>10947510</v>
      </c>
      <c r="PA539" s="96">
        <f t="shared" si="1359"/>
        <v>6311853.9000000004</v>
      </c>
      <c r="PB539" s="96">
        <f t="shared" si="1360"/>
        <v>6407433.9000000004</v>
      </c>
      <c r="PC539" s="96">
        <f t="shared" si="1361"/>
        <v>6407433.9000000004</v>
      </c>
      <c r="PD539" s="96">
        <f t="shared" si="1362"/>
        <v>116867.78</v>
      </c>
      <c r="PE539" s="96">
        <f t="shared" si="1363"/>
        <v>121638.89</v>
      </c>
      <c r="PF539" s="96">
        <f t="shared" si="1364"/>
        <v>121638.89</v>
      </c>
      <c r="PG539" s="96">
        <f t="shared" si="1365"/>
        <v>36288.660000000003</v>
      </c>
      <c r="PH539" s="96">
        <f t="shared" si="1366"/>
        <v>38031.86</v>
      </c>
      <c r="PI539" s="96">
        <f t="shared" si="1367"/>
        <v>38031.86</v>
      </c>
      <c r="PJ539" s="96">
        <f t="shared" si="1368"/>
        <v>10518100.199999999</v>
      </c>
      <c r="PK539" s="96">
        <f t="shared" si="914"/>
        <v>10947500.1</v>
      </c>
      <c r="PL539" s="96">
        <f t="shared" si="915"/>
        <v>10947500.1</v>
      </c>
      <c r="PM539" s="96">
        <f t="shared" si="1369"/>
        <v>3265979.4</v>
      </c>
      <c r="PN539" s="96">
        <f t="shared" si="916"/>
        <v>3422867.4</v>
      </c>
      <c r="PO539" s="96">
        <f t="shared" si="917"/>
        <v>3422867.4</v>
      </c>
      <c r="PP539" s="101"/>
      <c r="PQ539" s="101"/>
      <c r="PR539" s="101"/>
      <c r="PS539" s="96">
        <f t="shared" si="1370"/>
        <v>0</v>
      </c>
      <c r="PT539" s="96">
        <f t="shared" si="1371"/>
        <v>0</v>
      </c>
      <c r="PU539" s="96">
        <f t="shared" si="1372"/>
        <v>0</v>
      </c>
      <c r="PV539" s="96">
        <f t="shared" si="1373"/>
        <v>0</v>
      </c>
      <c r="PW539" s="96">
        <f t="shared" si="1374"/>
        <v>0</v>
      </c>
      <c r="PX539" s="96">
        <f t="shared" si="1375"/>
        <v>0</v>
      </c>
      <c r="PY539" s="96">
        <f t="shared" si="1376"/>
        <v>116868.31</v>
      </c>
      <c r="PZ539" s="96">
        <f t="shared" si="1377"/>
        <v>121639.19</v>
      </c>
      <c r="QA539" s="96">
        <f t="shared" si="1378"/>
        <v>121639.19</v>
      </c>
      <c r="QB539" s="96">
        <f t="shared" si="1379"/>
        <v>41187</v>
      </c>
      <c r="QC539" s="96">
        <f t="shared" si="1380"/>
        <v>43218.47</v>
      </c>
      <c r="QD539" s="96">
        <f t="shared" si="1381"/>
        <v>43218.47</v>
      </c>
      <c r="QE539" s="96">
        <f t="shared" si="1382"/>
        <v>0</v>
      </c>
      <c r="QF539" s="96">
        <f t="shared" si="918"/>
        <v>0</v>
      </c>
      <c r="QG539" s="96">
        <f t="shared" si="919"/>
        <v>0</v>
      </c>
      <c r="QH539" s="96">
        <f t="shared" si="1383"/>
        <v>0</v>
      </c>
      <c r="QI539" s="96">
        <f t="shared" si="920"/>
        <v>0</v>
      </c>
      <c r="QJ539" s="96">
        <f t="shared" si="921"/>
        <v>0</v>
      </c>
      <c r="QK539" s="101"/>
      <c r="QL539" s="101"/>
      <c r="QM539" s="101"/>
      <c r="QN539" s="96">
        <f t="shared" si="1384"/>
        <v>0</v>
      </c>
      <c r="QO539" s="96">
        <f t="shared" si="1385"/>
        <v>0</v>
      </c>
      <c r="QP539" s="96">
        <f t="shared" si="1386"/>
        <v>0</v>
      </c>
      <c r="QQ539" s="96">
        <f t="shared" si="1387"/>
        <v>0</v>
      </c>
      <c r="QR539" s="96">
        <f t="shared" si="1388"/>
        <v>0</v>
      </c>
      <c r="QS539" s="96">
        <f t="shared" si="1389"/>
        <v>0</v>
      </c>
      <c r="QT539" s="96">
        <f t="shared" si="1390"/>
        <v>116868.78</v>
      </c>
      <c r="QU539" s="96">
        <f t="shared" si="1391"/>
        <v>121639.13</v>
      </c>
      <c r="QV539" s="96">
        <f t="shared" si="1392"/>
        <v>121639.13</v>
      </c>
      <c r="QW539" s="96">
        <f t="shared" si="1393"/>
        <v>36620.629999999997</v>
      </c>
      <c r="QX539" s="96">
        <f t="shared" si="1394"/>
        <v>38350.339999999997</v>
      </c>
      <c r="QY539" s="96">
        <f t="shared" si="1395"/>
        <v>38350.339999999997</v>
      </c>
      <c r="QZ539" s="96">
        <f t="shared" si="1396"/>
        <v>0</v>
      </c>
      <c r="RA539" s="96">
        <f t="shared" si="922"/>
        <v>0</v>
      </c>
      <c r="RB539" s="96">
        <f t="shared" si="923"/>
        <v>0</v>
      </c>
      <c r="RC539" s="96">
        <f t="shared" si="1397"/>
        <v>0</v>
      </c>
      <c r="RD539" s="96">
        <f t="shared" si="924"/>
        <v>0</v>
      </c>
      <c r="RE539" s="96">
        <f t="shared" si="925"/>
        <v>0</v>
      </c>
      <c r="RF539" s="101"/>
      <c r="RG539" s="101"/>
      <c r="RH539" s="101"/>
      <c r="RI539" s="96">
        <f t="shared" si="1398"/>
        <v>0</v>
      </c>
      <c r="RJ539" s="96">
        <f t="shared" si="1399"/>
        <v>0</v>
      </c>
      <c r="RK539" s="96">
        <f t="shared" si="1400"/>
        <v>0</v>
      </c>
      <c r="RL539" s="96">
        <f t="shared" si="1401"/>
        <v>0</v>
      </c>
      <c r="RM539" s="96">
        <f t="shared" si="1402"/>
        <v>0</v>
      </c>
      <c r="RN539" s="96">
        <f t="shared" si="1403"/>
        <v>0</v>
      </c>
      <c r="RO539" s="96">
        <f t="shared" si="1404"/>
        <v>116868.19</v>
      </c>
      <c r="RP539" s="96">
        <f t="shared" si="1405"/>
        <v>121638.85</v>
      </c>
      <c r="RQ539" s="96">
        <f t="shared" si="1406"/>
        <v>121638.85</v>
      </c>
      <c r="RR539" s="96">
        <f t="shared" si="1407"/>
        <v>26379.31</v>
      </c>
      <c r="RS539" s="96">
        <f t="shared" si="1408"/>
        <v>27596.03</v>
      </c>
      <c r="RT539" s="96">
        <f t="shared" si="1409"/>
        <v>27596.03</v>
      </c>
      <c r="RU539" s="96">
        <f t="shared" si="1410"/>
        <v>0</v>
      </c>
      <c r="RV539" s="96">
        <f t="shared" si="926"/>
        <v>0</v>
      </c>
      <c r="RW539" s="96">
        <f t="shared" si="927"/>
        <v>0</v>
      </c>
      <c r="RX539" s="96">
        <f t="shared" si="1411"/>
        <v>0</v>
      </c>
      <c r="RY539" s="96">
        <f t="shared" si="928"/>
        <v>0</v>
      </c>
      <c r="RZ539" s="96">
        <f t="shared" si="929"/>
        <v>0</v>
      </c>
      <c r="SA539" s="101">
        <v>11</v>
      </c>
      <c r="SB539" s="101">
        <v>11</v>
      </c>
      <c r="SC539" s="101">
        <v>11</v>
      </c>
      <c r="SD539" s="96">
        <f t="shared" si="1412"/>
        <v>1285548</v>
      </c>
      <c r="SE539" s="96">
        <f t="shared" si="1413"/>
        <v>1338029</v>
      </c>
      <c r="SF539" s="96">
        <f t="shared" si="1414"/>
        <v>1338029</v>
      </c>
      <c r="SG539" s="96">
        <f t="shared" si="1415"/>
        <v>771448.81</v>
      </c>
      <c r="SH539" s="96">
        <f t="shared" si="1416"/>
        <v>783130.81</v>
      </c>
      <c r="SI539" s="96">
        <f t="shared" si="1417"/>
        <v>783130.81</v>
      </c>
      <c r="SJ539" s="96">
        <f t="shared" si="1418"/>
        <v>116867.84</v>
      </c>
      <c r="SK539" s="96">
        <f t="shared" si="1419"/>
        <v>121639.08</v>
      </c>
      <c r="SL539" s="96">
        <f t="shared" si="1420"/>
        <v>121639.08</v>
      </c>
      <c r="SM539" s="96">
        <f t="shared" si="1421"/>
        <v>36109.58</v>
      </c>
      <c r="SN539" s="96">
        <f t="shared" si="1422"/>
        <v>37784.410000000003</v>
      </c>
      <c r="SO539" s="96">
        <f t="shared" si="1423"/>
        <v>37784.410000000003</v>
      </c>
      <c r="SP539" s="96">
        <f t="shared" si="1424"/>
        <v>1285546.24</v>
      </c>
      <c r="SQ539" s="96">
        <f t="shared" si="930"/>
        <v>1338029.8799999999</v>
      </c>
      <c r="SR539" s="96">
        <f t="shared" si="931"/>
        <v>1338029.8799999999</v>
      </c>
      <c r="SS539" s="96">
        <f t="shared" si="1425"/>
        <v>397205.38</v>
      </c>
      <c r="ST539" s="96">
        <f t="shared" si="932"/>
        <v>415628.51</v>
      </c>
      <c r="SU539" s="96">
        <f t="shared" si="933"/>
        <v>415628.51</v>
      </c>
      <c r="SV539" s="101"/>
      <c r="SW539" s="101"/>
      <c r="SX539" s="101"/>
      <c r="SY539" s="96">
        <f t="shared" si="1426"/>
        <v>0</v>
      </c>
      <c r="SZ539" s="96">
        <f t="shared" si="1427"/>
        <v>0</v>
      </c>
      <c r="TA539" s="96">
        <f t="shared" si="1428"/>
        <v>0</v>
      </c>
      <c r="TB539" s="96">
        <f t="shared" si="1429"/>
        <v>0</v>
      </c>
      <c r="TC539" s="96">
        <f t="shared" si="1430"/>
        <v>0</v>
      </c>
      <c r="TD539" s="96">
        <f t="shared" si="1431"/>
        <v>0</v>
      </c>
      <c r="TE539" s="96">
        <f t="shared" si="1432"/>
        <v>116868.04</v>
      </c>
      <c r="TF539" s="96">
        <f t="shared" si="1433"/>
        <v>121639.95</v>
      </c>
      <c r="TG539" s="96">
        <f t="shared" si="1434"/>
        <v>121639.95</v>
      </c>
      <c r="TH539" s="96">
        <f t="shared" si="1435"/>
        <v>33410.879999999997</v>
      </c>
      <c r="TI539" s="96">
        <f t="shared" si="1436"/>
        <v>35053.43</v>
      </c>
      <c r="TJ539" s="96">
        <f t="shared" si="1437"/>
        <v>35053.43</v>
      </c>
      <c r="TK539" s="96">
        <f t="shared" si="1438"/>
        <v>0</v>
      </c>
      <c r="TL539" s="96">
        <f t="shared" si="934"/>
        <v>0</v>
      </c>
      <c r="TM539" s="96">
        <f t="shared" si="935"/>
        <v>0</v>
      </c>
      <c r="TN539" s="96">
        <f t="shared" si="1439"/>
        <v>0</v>
      </c>
      <c r="TO539" s="96">
        <f t="shared" si="936"/>
        <v>0</v>
      </c>
      <c r="TP539" s="96">
        <f t="shared" si="937"/>
        <v>0</v>
      </c>
      <c r="TQ539" s="101"/>
      <c r="TR539" s="101"/>
      <c r="TS539" s="101"/>
      <c r="TT539" s="96">
        <f t="shared" si="1440"/>
        <v>0</v>
      </c>
      <c r="TU539" s="96">
        <f t="shared" si="1441"/>
        <v>0</v>
      </c>
      <c r="TV539" s="96">
        <f t="shared" si="1442"/>
        <v>0</v>
      </c>
      <c r="TW539" s="96">
        <f t="shared" si="1443"/>
        <v>0</v>
      </c>
      <c r="TX539" s="96">
        <f t="shared" si="1444"/>
        <v>0</v>
      </c>
      <c r="TY539" s="96">
        <f t="shared" si="1445"/>
        <v>0</v>
      </c>
      <c r="TZ539" s="96">
        <f t="shared" si="1446"/>
        <v>116867.68</v>
      </c>
      <c r="UA539" s="96">
        <f t="shared" si="1447"/>
        <v>121638.96</v>
      </c>
      <c r="UB539" s="96">
        <f t="shared" si="1448"/>
        <v>121638.96</v>
      </c>
      <c r="UC539" s="96">
        <f t="shared" si="1449"/>
        <v>36501.56</v>
      </c>
      <c r="UD539" s="96">
        <f t="shared" si="1450"/>
        <v>38311.46</v>
      </c>
      <c r="UE539" s="96">
        <f t="shared" si="1451"/>
        <v>38311.46</v>
      </c>
      <c r="UF539" s="96">
        <f t="shared" si="1452"/>
        <v>0</v>
      </c>
      <c r="UG539" s="96">
        <f t="shared" si="938"/>
        <v>0</v>
      </c>
      <c r="UH539" s="96">
        <f t="shared" si="939"/>
        <v>0</v>
      </c>
      <c r="UI539" s="96">
        <f t="shared" si="1453"/>
        <v>0</v>
      </c>
      <c r="UJ539" s="96">
        <f t="shared" si="940"/>
        <v>0</v>
      </c>
      <c r="UK539" s="96">
        <f t="shared" si="941"/>
        <v>0</v>
      </c>
      <c r="UL539" s="101">
        <v>27</v>
      </c>
      <c r="UM539" s="101">
        <v>27</v>
      </c>
      <c r="UN539" s="101">
        <v>27</v>
      </c>
      <c r="UO539" s="96">
        <f t="shared" si="1454"/>
        <v>3155436</v>
      </c>
      <c r="UP539" s="96">
        <f t="shared" si="1455"/>
        <v>3284253</v>
      </c>
      <c r="UQ539" s="96">
        <f t="shared" si="1456"/>
        <v>3284253</v>
      </c>
      <c r="UR539" s="96">
        <f t="shared" si="1457"/>
        <v>1893556.17</v>
      </c>
      <c r="US539" s="96">
        <f t="shared" si="1458"/>
        <v>1922230.17</v>
      </c>
      <c r="UT539" s="96">
        <f t="shared" si="1459"/>
        <v>1922230.17</v>
      </c>
      <c r="UU539" s="96">
        <f t="shared" si="1460"/>
        <v>116868.15</v>
      </c>
      <c r="UV539" s="96">
        <f t="shared" si="1461"/>
        <v>121639.99</v>
      </c>
      <c r="UW539" s="96">
        <f t="shared" si="1462"/>
        <v>121639.99</v>
      </c>
      <c r="UX539" s="96">
        <f t="shared" si="1463"/>
        <v>35196.04</v>
      </c>
      <c r="UY539" s="96">
        <f t="shared" si="1464"/>
        <v>36766.49</v>
      </c>
      <c r="UZ539" s="96">
        <f t="shared" si="1465"/>
        <v>36766.49</v>
      </c>
      <c r="VA539" s="96">
        <f t="shared" si="1466"/>
        <v>3155440.05</v>
      </c>
      <c r="VB539" s="96">
        <f t="shared" si="942"/>
        <v>3284279.73</v>
      </c>
      <c r="VC539" s="96">
        <f t="shared" si="943"/>
        <v>3284279.73</v>
      </c>
      <c r="VD539" s="96">
        <f t="shared" si="1467"/>
        <v>950293.08</v>
      </c>
      <c r="VE539" s="96">
        <f t="shared" si="944"/>
        <v>992695.23</v>
      </c>
      <c r="VF539" s="96">
        <f t="shared" si="945"/>
        <v>992695.23</v>
      </c>
      <c r="VG539" s="101"/>
      <c r="VH539" s="101"/>
      <c r="VI539" s="101"/>
      <c r="VJ539" s="96">
        <f t="shared" si="1468"/>
        <v>0</v>
      </c>
      <c r="VK539" s="96">
        <f t="shared" si="1469"/>
        <v>0</v>
      </c>
      <c r="VL539" s="96">
        <f t="shared" si="1470"/>
        <v>0</v>
      </c>
      <c r="VM539" s="96">
        <f t="shared" si="1471"/>
        <v>0</v>
      </c>
      <c r="VN539" s="96">
        <f t="shared" si="1472"/>
        <v>0</v>
      </c>
      <c r="VO539" s="96">
        <f t="shared" si="1473"/>
        <v>0</v>
      </c>
      <c r="VP539" s="96">
        <f t="shared" si="1474"/>
        <v>116868.51</v>
      </c>
      <c r="VQ539" s="96">
        <f t="shared" si="1475"/>
        <v>121639.65</v>
      </c>
      <c r="VR539" s="96">
        <f t="shared" si="1476"/>
        <v>121639.65</v>
      </c>
      <c r="VS539" s="96">
        <f t="shared" si="1477"/>
        <v>39049.480000000003</v>
      </c>
      <c r="VT539" s="96">
        <f t="shared" si="1478"/>
        <v>40929.980000000003</v>
      </c>
      <c r="VU539" s="96">
        <f t="shared" si="1479"/>
        <v>40929.980000000003</v>
      </c>
      <c r="VV539" s="96">
        <f t="shared" si="1480"/>
        <v>0</v>
      </c>
      <c r="VW539" s="96">
        <f t="shared" si="946"/>
        <v>0</v>
      </c>
      <c r="VX539" s="96">
        <f t="shared" si="947"/>
        <v>0</v>
      </c>
      <c r="VY539" s="96">
        <f t="shared" si="1481"/>
        <v>0</v>
      </c>
      <c r="VZ539" s="96">
        <f t="shared" si="948"/>
        <v>0</v>
      </c>
      <c r="WA539" s="96">
        <f t="shared" si="949"/>
        <v>0</v>
      </c>
      <c r="WB539" s="101"/>
      <c r="WC539" s="101"/>
      <c r="WD539" s="101"/>
      <c r="WE539" s="96">
        <f t="shared" si="1482"/>
        <v>0</v>
      </c>
      <c r="WF539" s="96">
        <f t="shared" si="1483"/>
        <v>0</v>
      </c>
      <c r="WG539" s="96">
        <f t="shared" si="1484"/>
        <v>0</v>
      </c>
      <c r="WH539" s="96">
        <f t="shared" si="1485"/>
        <v>0</v>
      </c>
      <c r="WI539" s="96">
        <f t="shared" si="1486"/>
        <v>0</v>
      </c>
      <c r="WJ539" s="96">
        <f t="shared" si="1487"/>
        <v>0</v>
      </c>
      <c r="WK539" s="96">
        <f t="shared" si="1488"/>
        <v>116868.16</v>
      </c>
      <c r="WL539" s="96">
        <f t="shared" si="1489"/>
        <v>121639.53</v>
      </c>
      <c r="WM539" s="96">
        <f t="shared" si="1490"/>
        <v>121639.53</v>
      </c>
      <c r="WN539" s="96">
        <f t="shared" si="1491"/>
        <v>26520.41</v>
      </c>
      <c r="WO539" s="96">
        <f t="shared" si="1492"/>
        <v>27848.87</v>
      </c>
      <c r="WP539" s="96">
        <f t="shared" si="1493"/>
        <v>27848.87</v>
      </c>
      <c r="WQ539" s="96">
        <f t="shared" si="1494"/>
        <v>0</v>
      </c>
      <c r="WR539" s="96">
        <f t="shared" si="950"/>
        <v>0</v>
      </c>
      <c r="WS539" s="96">
        <f t="shared" si="951"/>
        <v>0</v>
      </c>
      <c r="WT539" s="96">
        <f t="shared" si="1495"/>
        <v>0</v>
      </c>
      <c r="WU539" s="96">
        <f t="shared" si="952"/>
        <v>0</v>
      </c>
      <c r="WV539" s="96">
        <f t="shared" si="953"/>
        <v>0</v>
      </c>
      <c r="WW539" s="101">
        <v>30</v>
      </c>
      <c r="WX539" s="101">
        <v>30</v>
      </c>
      <c r="WY539" s="101">
        <v>30</v>
      </c>
      <c r="WZ539" s="96">
        <f t="shared" si="1496"/>
        <v>3506040</v>
      </c>
      <c r="XA539" s="96">
        <f t="shared" si="1497"/>
        <v>3649170</v>
      </c>
      <c r="XB539" s="96">
        <f t="shared" si="1498"/>
        <v>3649170</v>
      </c>
      <c r="XC539" s="96">
        <f t="shared" si="1499"/>
        <v>2103951.2999999998</v>
      </c>
      <c r="XD539" s="96">
        <f t="shared" si="1500"/>
        <v>2135811.2999999998</v>
      </c>
      <c r="XE539" s="96">
        <f t="shared" si="1501"/>
        <v>2135811.2999999998</v>
      </c>
      <c r="XF539" s="96">
        <f t="shared" si="1502"/>
        <v>116867.31</v>
      </c>
      <c r="XG539" s="96">
        <f t="shared" si="1503"/>
        <v>121639.2</v>
      </c>
      <c r="XH539" s="96">
        <f t="shared" si="1504"/>
        <v>121639.2</v>
      </c>
      <c r="XI539" s="96">
        <f t="shared" si="1505"/>
        <v>28060.15</v>
      </c>
      <c r="XJ539" s="96">
        <f t="shared" si="1506"/>
        <v>29362.65</v>
      </c>
      <c r="XK539" s="96">
        <f t="shared" si="1507"/>
        <v>29362.65</v>
      </c>
      <c r="XL539" s="96">
        <f t="shared" si="1508"/>
        <v>3506019.3</v>
      </c>
      <c r="XM539" s="96">
        <f t="shared" si="954"/>
        <v>3649176</v>
      </c>
      <c r="XN539" s="96">
        <f t="shared" si="955"/>
        <v>3649176</v>
      </c>
      <c r="XO539" s="96">
        <f t="shared" si="1509"/>
        <v>841804.5</v>
      </c>
      <c r="XP539" s="96">
        <f t="shared" si="956"/>
        <v>880879.5</v>
      </c>
      <c r="XQ539" s="96">
        <f t="shared" si="957"/>
        <v>880879.5</v>
      </c>
      <c r="XR539" s="101">
        <v>15</v>
      </c>
      <c r="XS539" s="101">
        <v>15</v>
      </c>
      <c r="XT539" s="101">
        <v>15</v>
      </c>
      <c r="XU539" s="96">
        <f t="shared" si="1510"/>
        <v>1753020</v>
      </c>
      <c r="XV539" s="96">
        <f t="shared" si="1511"/>
        <v>1824585</v>
      </c>
      <c r="XW539" s="96">
        <f t="shared" si="1512"/>
        <v>1824585</v>
      </c>
      <c r="XX539" s="96">
        <f t="shared" si="1513"/>
        <v>1051975.6499999999</v>
      </c>
      <c r="XY539" s="96">
        <f t="shared" si="1514"/>
        <v>1067905.6499999999</v>
      </c>
      <c r="XZ539" s="96">
        <f t="shared" si="1515"/>
        <v>1067905.6499999999</v>
      </c>
      <c r="YA539" s="96">
        <f t="shared" si="1516"/>
        <v>116867.86</v>
      </c>
      <c r="YB539" s="96">
        <f t="shared" si="1517"/>
        <v>121638.61</v>
      </c>
      <c r="YC539" s="96">
        <f t="shared" si="1518"/>
        <v>121638.61</v>
      </c>
      <c r="YD539" s="96">
        <f t="shared" si="1519"/>
        <v>26871.47</v>
      </c>
      <c r="YE539" s="96">
        <f t="shared" si="1520"/>
        <v>28131.81</v>
      </c>
      <c r="YF539" s="96">
        <f t="shared" si="1521"/>
        <v>28131.81</v>
      </c>
      <c r="YG539" s="96">
        <f t="shared" si="1522"/>
        <v>1753017.9</v>
      </c>
      <c r="YH539" s="96">
        <f t="shared" si="958"/>
        <v>1824579.15</v>
      </c>
      <c r="YI539" s="96">
        <f t="shared" si="959"/>
        <v>1824579.15</v>
      </c>
      <c r="YJ539" s="96">
        <f t="shared" si="1523"/>
        <v>403072.05</v>
      </c>
      <c r="YK539" s="96">
        <f t="shared" si="960"/>
        <v>421977.15</v>
      </c>
      <c r="YL539" s="96">
        <f t="shared" si="961"/>
        <v>421977.15</v>
      </c>
      <c r="YM539" s="101"/>
      <c r="YN539" s="101"/>
      <c r="YO539" s="101"/>
      <c r="YP539" s="96">
        <f t="shared" si="1524"/>
        <v>0</v>
      </c>
      <c r="YQ539" s="96">
        <f t="shared" si="1525"/>
        <v>0</v>
      </c>
      <c r="YR539" s="96">
        <f t="shared" si="1526"/>
        <v>0</v>
      </c>
      <c r="YS539" s="96">
        <f t="shared" si="1527"/>
        <v>0</v>
      </c>
      <c r="YT539" s="96">
        <f t="shared" si="1528"/>
        <v>0</v>
      </c>
      <c r="YU539" s="96">
        <f t="shared" si="1529"/>
        <v>0</v>
      </c>
      <c r="YV539" s="96">
        <f t="shared" si="1530"/>
        <v>116867.32</v>
      </c>
      <c r="YW539" s="96">
        <f t="shared" si="1531"/>
        <v>121639.25</v>
      </c>
      <c r="YX539" s="96">
        <f t="shared" si="1532"/>
        <v>121639.25</v>
      </c>
      <c r="YY539" s="96">
        <f t="shared" si="1533"/>
        <v>29772.9</v>
      </c>
      <c r="YZ539" s="96">
        <f t="shared" si="1534"/>
        <v>31203.19</v>
      </c>
      <c r="ZA539" s="96">
        <f t="shared" si="1535"/>
        <v>31203.19</v>
      </c>
      <c r="ZB539" s="96">
        <f t="shared" si="1536"/>
        <v>0</v>
      </c>
      <c r="ZC539" s="96">
        <f t="shared" si="962"/>
        <v>0</v>
      </c>
      <c r="ZD539" s="96">
        <f t="shared" si="963"/>
        <v>0</v>
      </c>
      <c r="ZE539" s="96">
        <f t="shared" si="1537"/>
        <v>0</v>
      </c>
      <c r="ZF539" s="96">
        <f t="shared" si="964"/>
        <v>0</v>
      </c>
      <c r="ZG539" s="96">
        <f t="shared" si="965"/>
        <v>0</v>
      </c>
      <c r="ZH539" s="101"/>
      <c r="ZI539" s="101"/>
      <c r="ZJ539" s="101"/>
      <c r="ZK539" s="96">
        <f t="shared" si="1538"/>
        <v>0</v>
      </c>
      <c r="ZL539" s="96">
        <f t="shared" si="1539"/>
        <v>0</v>
      </c>
      <c r="ZM539" s="96">
        <f t="shared" si="1540"/>
        <v>0</v>
      </c>
      <c r="ZN539" s="96">
        <f t="shared" si="1541"/>
        <v>0</v>
      </c>
      <c r="ZO539" s="96">
        <f t="shared" si="1542"/>
        <v>0</v>
      </c>
      <c r="ZP539" s="96">
        <f t="shared" si="1543"/>
        <v>0</v>
      </c>
      <c r="ZQ539" s="96">
        <f t="shared" si="1544"/>
        <v>116868.1</v>
      </c>
      <c r="ZR539" s="96">
        <f t="shared" si="1545"/>
        <v>121640.13</v>
      </c>
      <c r="ZS539" s="96">
        <f t="shared" si="1546"/>
        <v>121640.13</v>
      </c>
      <c r="ZT539" s="96">
        <f t="shared" si="1547"/>
        <v>35335.769999999997</v>
      </c>
      <c r="ZU539" s="96">
        <f t="shared" si="1548"/>
        <v>37015.97</v>
      </c>
      <c r="ZV539" s="96">
        <f t="shared" si="1549"/>
        <v>37015.97</v>
      </c>
      <c r="ZW539" s="96">
        <f t="shared" si="1550"/>
        <v>0</v>
      </c>
      <c r="ZX539" s="96">
        <f t="shared" si="966"/>
        <v>0</v>
      </c>
      <c r="ZY539" s="96">
        <f t="shared" si="967"/>
        <v>0</v>
      </c>
      <c r="ZZ539" s="96">
        <f t="shared" si="1551"/>
        <v>0</v>
      </c>
      <c r="AAA539" s="96">
        <f t="shared" si="968"/>
        <v>0</v>
      </c>
      <c r="AAB539" s="96">
        <f t="shared" si="969"/>
        <v>0</v>
      </c>
      <c r="AAC539" s="101"/>
      <c r="AAD539" s="101"/>
      <c r="AAE539" s="101"/>
      <c r="AAF539" s="96">
        <f t="shared" si="1552"/>
        <v>0</v>
      </c>
      <c r="AAG539" s="96">
        <f t="shared" si="1553"/>
        <v>0</v>
      </c>
      <c r="AAH539" s="96">
        <f t="shared" si="1554"/>
        <v>0</v>
      </c>
      <c r="AAI539" s="96">
        <f t="shared" si="1555"/>
        <v>0</v>
      </c>
      <c r="AAJ539" s="96">
        <f t="shared" si="1556"/>
        <v>0</v>
      </c>
      <c r="AAK539" s="96">
        <f t="shared" si="1557"/>
        <v>0</v>
      </c>
      <c r="AAL539" s="96">
        <f t="shared" si="1558"/>
        <v>116868.46</v>
      </c>
      <c r="AAM539" s="96">
        <f t="shared" si="1559"/>
        <v>121638.67</v>
      </c>
      <c r="AAN539" s="96">
        <f t="shared" si="1560"/>
        <v>121638.67</v>
      </c>
      <c r="AAO539" s="96">
        <f t="shared" si="1561"/>
        <v>34357.839999999997</v>
      </c>
      <c r="AAP539" s="96">
        <f t="shared" si="1562"/>
        <v>36014.620000000003</v>
      </c>
      <c r="AAQ539" s="96">
        <f t="shared" si="1563"/>
        <v>36014.620000000003</v>
      </c>
      <c r="AAR539" s="96">
        <f t="shared" si="1564"/>
        <v>0</v>
      </c>
      <c r="AAS539" s="96">
        <f t="shared" si="970"/>
        <v>0</v>
      </c>
      <c r="AAT539" s="96">
        <f t="shared" si="971"/>
        <v>0</v>
      </c>
      <c r="AAU539" s="96">
        <f t="shared" si="1565"/>
        <v>0</v>
      </c>
      <c r="AAV539" s="96">
        <f t="shared" si="972"/>
        <v>0</v>
      </c>
      <c r="AAW539" s="96">
        <f t="shared" si="973"/>
        <v>0</v>
      </c>
      <c r="AAX539" s="101">
        <v>73</v>
      </c>
      <c r="AAY539" s="101">
        <v>73</v>
      </c>
      <c r="AAZ539" s="101">
        <v>73</v>
      </c>
      <c r="ABA539" s="96">
        <f t="shared" si="1566"/>
        <v>8531364</v>
      </c>
      <c r="ABB539" s="96">
        <f t="shared" si="1567"/>
        <v>8879647</v>
      </c>
      <c r="ABC539" s="96">
        <f t="shared" si="1568"/>
        <v>8879647</v>
      </c>
      <c r="ABD539" s="96">
        <f t="shared" si="1569"/>
        <v>5119614.83</v>
      </c>
      <c r="ABE539" s="96">
        <f t="shared" si="1570"/>
        <v>5197140.83</v>
      </c>
      <c r="ABF539" s="96">
        <f t="shared" si="1571"/>
        <v>5197140.83</v>
      </c>
      <c r="ABG539" s="96">
        <f t="shared" si="1572"/>
        <v>116868.74</v>
      </c>
      <c r="ABH539" s="96">
        <f t="shared" si="1573"/>
        <v>121639.01</v>
      </c>
      <c r="ABI539" s="96">
        <f t="shared" si="1574"/>
        <v>121639.01</v>
      </c>
      <c r="ABJ539" s="96">
        <f t="shared" si="1575"/>
        <v>23762.98</v>
      </c>
      <c r="ABK539" s="96">
        <f t="shared" si="1576"/>
        <v>24810.799999999999</v>
      </c>
      <c r="ABL539" s="96">
        <f t="shared" si="1577"/>
        <v>24810.799999999999</v>
      </c>
      <c r="ABM539" s="96">
        <f t="shared" si="1578"/>
        <v>8531418.0199999996</v>
      </c>
      <c r="ABN539" s="96">
        <f t="shared" si="974"/>
        <v>8879647.7300000004</v>
      </c>
      <c r="ABO539" s="96">
        <f t="shared" si="975"/>
        <v>8879647.7300000004</v>
      </c>
      <c r="ABP539" s="96">
        <f t="shared" si="1579"/>
        <v>1734697.54</v>
      </c>
      <c r="ABQ539" s="96">
        <f t="shared" si="976"/>
        <v>1811188.4</v>
      </c>
      <c r="ABR539" s="96">
        <f t="shared" si="977"/>
        <v>1811188.4</v>
      </c>
      <c r="ABS539" s="101">
        <v>16</v>
      </c>
      <c r="ABT539" s="101">
        <v>16</v>
      </c>
      <c r="ABU539" s="101">
        <v>16</v>
      </c>
      <c r="ABV539" s="96">
        <f t="shared" si="1580"/>
        <v>1869888</v>
      </c>
      <c r="ABW539" s="96">
        <f t="shared" si="1581"/>
        <v>1946224</v>
      </c>
      <c r="ABX539" s="96">
        <f t="shared" si="1582"/>
        <v>1946224</v>
      </c>
      <c r="ABY539" s="96">
        <f t="shared" si="1583"/>
        <v>1122107.3600000001</v>
      </c>
      <c r="ABZ539" s="96">
        <f t="shared" si="1584"/>
        <v>1139099.3600000001</v>
      </c>
      <c r="ACA539" s="96">
        <f t="shared" si="1585"/>
        <v>1139099.3600000001</v>
      </c>
      <c r="ACB539" s="96">
        <f t="shared" si="1586"/>
        <v>116868.14</v>
      </c>
      <c r="ACC539" s="96">
        <f t="shared" si="1587"/>
        <v>121638.7</v>
      </c>
      <c r="ACD539" s="96">
        <f t="shared" si="1588"/>
        <v>121638.7</v>
      </c>
      <c r="ACE539" s="96">
        <f t="shared" si="1589"/>
        <v>25131.83</v>
      </c>
      <c r="ACF539" s="96">
        <f t="shared" si="1590"/>
        <v>26311.88</v>
      </c>
      <c r="ACG539" s="96">
        <f t="shared" si="1591"/>
        <v>26311.88</v>
      </c>
      <c r="ACH539" s="96">
        <f t="shared" si="1592"/>
        <v>1869890.24</v>
      </c>
      <c r="ACI539" s="96">
        <f t="shared" si="978"/>
        <v>1946219.2</v>
      </c>
      <c r="ACJ539" s="96">
        <f t="shared" si="979"/>
        <v>1946219.2</v>
      </c>
      <c r="ACK539" s="96">
        <f t="shared" si="1593"/>
        <v>402109.28</v>
      </c>
      <c r="ACL539" s="96">
        <f t="shared" si="980"/>
        <v>420990.08</v>
      </c>
      <c r="ACM539" s="96">
        <f t="shared" si="981"/>
        <v>420990.08</v>
      </c>
      <c r="ACN539" s="101"/>
      <c r="ACO539" s="101"/>
      <c r="ACP539" s="101"/>
      <c r="ACQ539" s="96">
        <f t="shared" si="1594"/>
        <v>0</v>
      </c>
      <c r="ACR539" s="96">
        <f t="shared" si="1595"/>
        <v>0</v>
      </c>
      <c r="ACS539" s="96">
        <f t="shared" si="1596"/>
        <v>0</v>
      </c>
      <c r="ACT539" s="96">
        <f t="shared" si="1597"/>
        <v>0</v>
      </c>
      <c r="ACU539" s="96">
        <f t="shared" si="1598"/>
        <v>0</v>
      </c>
      <c r="ACV539" s="96">
        <f t="shared" si="1599"/>
        <v>0</v>
      </c>
      <c r="ACW539" s="96">
        <f t="shared" si="1600"/>
        <v>116867.91</v>
      </c>
      <c r="ACX539" s="96">
        <f t="shared" si="1601"/>
        <v>121638.22</v>
      </c>
      <c r="ACY539" s="96">
        <f t="shared" si="1602"/>
        <v>121638.22</v>
      </c>
      <c r="ACZ539" s="96">
        <f t="shared" si="1603"/>
        <v>34695.74</v>
      </c>
      <c r="ADA539" s="96">
        <f t="shared" si="1604"/>
        <v>36367.39</v>
      </c>
      <c r="ADB539" s="96">
        <f t="shared" si="1605"/>
        <v>36367.39</v>
      </c>
      <c r="ADC539" s="96">
        <f t="shared" si="1606"/>
        <v>0</v>
      </c>
      <c r="ADD539" s="96">
        <f t="shared" si="982"/>
        <v>0</v>
      </c>
      <c r="ADE539" s="96">
        <f t="shared" si="983"/>
        <v>0</v>
      </c>
      <c r="ADF539" s="96">
        <f t="shared" si="1607"/>
        <v>0</v>
      </c>
      <c r="ADG539" s="96">
        <f t="shared" si="984"/>
        <v>0</v>
      </c>
      <c r="ADH539" s="96">
        <f t="shared" si="985"/>
        <v>0</v>
      </c>
      <c r="ADI539" s="101"/>
      <c r="ADJ539" s="101"/>
      <c r="ADK539" s="101"/>
      <c r="ADL539" s="96">
        <f t="shared" si="1608"/>
        <v>0</v>
      </c>
      <c r="ADM539" s="96">
        <f t="shared" si="1609"/>
        <v>0</v>
      </c>
      <c r="ADN539" s="96">
        <f t="shared" si="1610"/>
        <v>0</v>
      </c>
      <c r="ADO539" s="96">
        <f t="shared" si="1611"/>
        <v>0</v>
      </c>
      <c r="ADP539" s="96">
        <f t="shared" si="1612"/>
        <v>0</v>
      </c>
      <c r="ADQ539" s="96">
        <f t="shared" si="1613"/>
        <v>0</v>
      </c>
      <c r="ADR539" s="96">
        <f t="shared" si="1614"/>
        <v>116867.45</v>
      </c>
      <c r="ADS539" s="96">
        <f t="shared" si="1615"/>
        <v>121638.8</v>
      </c>
      <c r="ADT539" s="96">
        <f t="shared" si="1616"/>
        <v>121638.8</v>
      </c>
      <c r="ADU539" s="96">
        <f t="shared" si="1617"/>
        <v>20864.599999999999</v>
      </c>
      <c r="ADV539" s="96">
        <f t="shared" si="1618"/>
        <v>21950.29</v>
      </c>
      <c r="ADW539" s="96">
        <f t="shared" si="1619"/>
        <v>21950.29</v>
      </c>
      <c r="ADX539" s="96">
        <f t="shared" si="1620"/>
        <v>0</v>
      </c>
      <c r="ADY539" s="96">
        <f t="shared" si="986"/>
        <v>0</v>
      </c>
      <c r="ADZ539" s="96">
        <f t="shared" si="987"/>
        <v>0</v>
      </c>
      <c r="AEA539" s="96">
        <f t="shared" si="1621"/>
        <v>0</v>
      </c>
      <c r="AEB539" s="96">
        <f t="shared" si="988"/>
        <v>0</v>
      </c>
      <c r="AEC539" s="96">
        <f t="shared" si="989"/>
        <v>0</v>
      </c>
      <c r="AED539" s="101"/>
      <c r="AEE539" s="101"/>
      <c r="AEF539" s="101"/>
      <c r="AEG539" s="96">
        <f t="shared" si="1622"/>
        <v>0</v>
      </c>
      <c r="AEH539" s="96">
        <f t="shared" si="1623"/>
        <v>0</v>
      </c>
      <c r="AEI539" s="96">
        <f t="shared" si="1624"/>
        <v>0</v>
      </c>
      <c r="AEJ539" s="96">
        <f t="shared" si="1625"/>
        <v>0</v>
      </c>
      <c r="AEK539" s="96">
        <f t="shared" si="1626"/>
        <v>0</v>
      </c>
      <c r="AEL539" s="96">
        <f t="shared" si="1627"/>
        <v>0</v>
      </c>
      <c r="AEM539" s="96">
        <f t="shared" si="1628"/>
        <v>116868.36</v>
      </c>
      <c r="AEN539" s="96">
        <f t="shared" si="1629"/>
        <v>121639.86</v>
      </c>
      <c r="AEO539" s="96">
        <f t="shared" si="1630"/>
        <v>121639.86</v>
      </c>
      <c r="AEP539" s="96">
        <f t="shared" si="1631"/>
        <v>31278.97</v>
      </c>
      <c r="AEQ539" s="96">
        <f t="shared" si="1632"/>
        <v>32713.16</v>
      </c>
      <c r="AER539" s="96">
        <f t="shared" si="1633"/>
        <v>32713.16</v>
      </c>
      <c r="AES539" s="96">
        <f t="shared" si="1634"/>
        <v>0</v>
      </c>
      <c r="AET539" s="96">
        <f t="shared" si="990"/>
        <v>0</v>
      </c>
      <c r="AEU539" s="96">
        <f t="shared" si="991"/>
        <v>0</v>
      </c>
      <c r="AEV539" s="96">
        <f t="shared" si="1635"/>
        <v>0</v>
      </c>
      <c r="AEW539" s="96">
        <f t="shared" si="992"/>
        <v>0</v>
      </c>
      <c r="AEX539" s="96">
        <f t="shared" si="993"/>
        <v>0</v>
      </c>
      <c r="AEY539" s="101"/>
      <c r="AEZ539" s="101"/>
      <c r="AFA539" s="101"/>
      <c r="AFB539" s="96">
        <f t="shared" si="1636"/>
        <v>0</v>
      </c>
      <c r="AFC539" s="96">
        <f t="shared" si="1637"/>
        <v>0</v>
      </c>
      <c r="AFD539" s="96">
        <f t="shared" si="1638"/>
        <v>0</v>
      </c>
      <c r="AFE539" s="96">
        <f t="shared" si="1639"/>
        <v>0</v>
      </c>
      <c r="AFF539" s="96">
        <f t="shared" si="1640"/>
        <v>0</v>
      </c>
      <c r="AFG539" s="96">
        <f t="shared" si="1641"/>
        <v>0</v>
      </c>
      <c r="AFH539" s="96">
        <f t="shared" si="1642"/>
        <v>116867.73</v>
      </c>
      <c r="AFI539" s="96">
        <f t="shared" si="1643"/>
        <v>121638.77</v>
      </c>
      <c r="AFJ539" s="96">
        <f t="shared" si="1644"/>
        <v>121638.77</v>
      </c>
      <c r="AFK539" s="96">
        <f t="shared" si="1645"/>
        <v>31070.1</v>
      </c>
      <c r="AFL539" s="96">
        <f t="shared" si="1646"/>
        <v>32680.18</v>
      </c>
      <c r="AFM539" s="96">
        <f t="shared" si="1647"/>
        <v>32680.18</v>
      </c>
      <c r="AFN539" s="96">
        <f t="shared" si="1648"/>
        <v>0</v>
      </c>
      <c r="AFO539" s="96">
        <f t="shared" si="994"/>
        <v>0</v>
      </c>
      <c r="AFP539" s="96">
        <f t="shared" si="995"/>
        <v>0</v>
      </c>
      <c r="AFQ539" s="96">
        <f t="shared" si="1649"/>
        <v>0</v>
      </c>
      <c r="AFR539" s="96">
        <f t="shared" si="996"/>
        <v>0</v>
      </c>
      <c r="AFS539" s="96">
        <f t="shared" si="997"/>
        <v>0</v>
      </c>
      <c r="AFT539" s="101"/>
      <c r="AFU539" s="101"/>
      <c r="AFV539" s="101"/>
      <c r="AFW539" s="96">
        <f t="shared" si="1650"/>
        <v>0</v>
      </c>
      <c r="AFX539" s="96">
        <f t="shared" si="1651"/>
        <v>0</v>
      </c>
      <c r="AFY539" s="96">
        <f t="shared" si="1652"/>
        <v>0</v>
      </c>
      <c r="AFZ539" s="96">
        <f t="shared" si="1653"/>
        <v>0</v>
      </c>
      <c r="AGA539" s="96">
        <f t="shared" si="1654"/>
        <v>0</v>
      </c>
      <c r="AGB539" s="96">
        <f t="shared" si="1655"/>
        <v>0</v>
      </c>
      <c r="AGC539" s="96">
        <f t="shared" si="1656"/>
        <v>116868.49</v>
      </c>
      <c r="AGD539" s="96">
        <f t="shared" si="1657"/>
        <v>121639.06</v>
      </c>
      <c r="AGE539" s="96">
        <f t="shared" si="1658"/>
        <v>121639.06</v>
      </c>
      <c r="AGF539" s="96">
        <f t="shared" si="1659"/>
        <v>32573.46</v>
      </c>
      <c r="AGG539" s="96">
        <f t="shared" si="1660"/>
        <v>34147.07</v>
      </c>
      <c r="AGH539" s="96">
        <f t="shared" si="1661"/>
        <v>34147.07</v>
      </c>
      <c r="AGI539" s="96">
        <f t="shared" si="1662"/>
        <v>0</v>
      </c>
      <c r="AGJ539" s="96">
        <f t="shared" si="998"/>
        <v>0</v>
      </c>
      <c r="AGK539" s="96">
        <f t="shared" si="999"/>
        <v>0</v>
      </c>
      <c r="AGL539" s="96">
        <f t="shared" si="1663"/>
        <v>0</v>
      </c>
      <c r="AGM539" s="96">
        <f t="shared" si="1000"/>
        <v>0</v>
      </c>
      <c r="AGN539" s="96">
        <f t="shared" si="1001"/>
        <v>0</v>
      </c>
      <c r="AGO539" s="101"/>
      <c r="AGP539" s="101"/>
      <c r="AGQ539" s="101"/>
      <c r="AGR539" s="96">
        <f t="shared" si="1664"/>
        <v>0</v>
      </c>
      <c r="AGS539" s="96">
        <f t="shared" si="1665"/>
        <v>0</v>
      </c>
      <c r="AGT539" s="96">
        <f t="shared" si="1666"/>
        <v>0</v>
      </c>
      <c r="AGU539" s="96">
        <f t="shared" si="1667"/>
        <v>0</v>
      </c>
      <c r="AGV539" s="96">
        <f t="shared" si="1668"/>
        <v>0</v>
      </c>
      <c r="AGW539" s="96">
        <f t="shared" si="1669"/>
        <v>0</v>
      </c>
      <c r="AGX539" s="96">
        <f t="shared" si="1670"/>
        <v>116866.2</v>
      </c>
      <c r="AGY539" s="96">
        <f t="shared" si="1671"/>
        <v>121640.64</v>
      </c>
      <c r="AGZ539" s="96">
        <f t="shared" si="1672"/>
        <v>121640.64</v>
      </c>
      <c r="AHA539" s="96">
        <f t="shared" si="1673"/>
        <v>52841.19</v>
      </c>
      <c r="AHB539" s="96">
        <f t="shared" si="1674"/>
        <v>55509.16</v>
      </c>
      <c r="AHC539" s="96">
        <f t="shared" si="1675"/>
        <v>55509.16</v>
      </c>
      <c r="AHD539" s="96">
        <f t="shared" si="1676"/>
        <v>0</v>
      </c>
      <c r="AHE539" s="96">
        <f t="shared" si="1002"/>
        <v>0</v>
      </c>
      <c r="AHF539" s="96">
        <f t="shared" si="1003"/>
        <v>0</v>
      </c>
      <c r="AHG539" s="96">
        <f t="shared" si="1677"/>
        <v>0</v>
      </c>
      <c r="AHH539" s="96">
        <f t="shared" si="1004"/>
        <v>0</v>
      </c>
      <c r="AHI539" s="96">
        <f t="shared" si="1005"/>
        <v>0</v>
      </c>
      <c r="AHJ539" s="101"/>
      <c r="AHK539" s="101"/>
      <c r="AHL539" s="101"/>
      <c r="AHM539" s="96">
        <f t="shared" si="1678"/>
        <v>0</v>
      </c>
      <c r="AHN539" s="96">
        <f t="shared" si="1679"/>
        <v>0</v>
      </c>
      <c r="AHO539" s="96">
        <f t="shared" si="1680"/>
        <v>0</v>
      </c>
      <c r="AHP539" s="96">
        <f t="shared" si="1681"/>
        <v>0</v>
      </c>
      <c r="AHQ539" s="96">
        <f t="shared" si="1682"/>
        <v>0</v>
      </c>
      <c r="AHR539" s="96">
        <f t="shared" si="1683"/>
        <v>0</v>
      </c>
      <c r="AHS539" s="96">
        <f t="shared" si="1684"/>
        <v>116867.79</v>
      </c>
      <c r="AHT539" s="96">
        <f t="shared" si="1685"/>
        <v>121639.15</v>
      </c>
      <c r="AHU539" s="96">
        <f t="shared" si="1686"/>
        <v>121639.15</v>
      </c>
      <c r="AHV539" s="96">
        <f t="shared" si="1687"/>
        <v>29388.34</v>
      </c>
      <c r="AHW539" s="96">
        <f t="shared" si="1688"/>
        <v>30822.14</v>
      </c>
      <c r="AHX539" s="96">
        <f t="shared" si="1689"/>
        <v>30822.14</v>
      </c>
      <c r="AHY539" s="96">
        <f t="shared" si="1690"/>
        <v>0</v>
      </c>
      <c r="AHZ539" s="96">
        <f t="shared" si="1006"/>
        <v>0</v>
      </c>
      <c r="AIA539" s="96">
        <f t="shared" si="1007"/>
        <v>0</v>
      </c>
      <c r="AIB539" s="96">
        <f t="shared" si="1691"/>
        <v>0</v>
      </c>
      <c r="AIC539" s="96">
        <f t="shared" si="1008"/>
        <v>0</v>
      </c>
      <c r="AID539" s="96">
        <f t="shared" si="1009"/>
        <v>0</v>
      </c>
      <c r="AIE539" s="101"/>
      <c r="AIF539" s="101"/>
      <c r="AIG539" s="101"/>
      <c r="AIH539" s="96">
        <f t="shared" si="1692"/>
        <v>0</v>
      </c>
      <c r="AII539" s="96">
        <f t="shared" si="1693"/>
        <v>0</v>
      </c>
      <c r="AIJ539" s="96">
        <f t="shared" si="1694"/>
        <v>0</v>
      </c>
      <c r="AIK539" s="96">
        <f t="shared" si="1695"/>
        <v>0</v>
      </c>
      <c r="AIL539" s="96">
        <f t="shared" si="1696"/>
        <v>0</v>
      </c>
      <c r="AIM539" s="96">
        <f t="shared" si="1697"/>
        <v>0</v>
      </c>
      <c r="AIN539" s="96">
        <f t="shared" si="1698"/>
        <v>116867.87</v>
      </c>
      <c r="AIO539" s="96">
        <f t="shared" si="1699"/>
        <v>121638.74</v>
      </c>
      <c r="AIP539" s="96">
        <f t="shared" si="1700"/>
        <v>121638.74</v>
      </c>
      <c r="AIQ539" s="96">
        <f t="shared" si="1701"/>
        <v>32437.84</v>
      </c>
      <c r="AIR539" s="96">
        <f t="shared" si="1702"/>
        <v>34050.36</v>
      </c>
      <c r="AIS539" s="96">
        <f t="shared" si="1703"/>
        <v>34050.36</v>
      </c>
      <c r="AIT539" s="96">
        <f t="shared" si="1704"/>
        <v>0</v>
      </c>
      <c r="AIU539" s="96">
        <f t="shared" si="1010"/>
        <v>0</v>
      </c>
      <c r="AIV539" s="96">
        <f t="shared" si="1011"/>
        <v>0</v>
      </c>
      <c r="AIW539" s="96">
        <f t="shared" si="1705"/>
        <v>0</v>
      </c>
      <c r="AIX539" s="96">
        <f t="shared" si="1012"/>
        <v>0</v>
      </c>
      <c r="AIY539" s="96">
        <f t="shared" si="1013"/>
        <v>0</v>
      </c>
      <c r="AIZ539" s="101"/>
      <c r="AJA539" s="101"/>
      <c r="AJB539" s="101"/>
      <c r="AJC539" s="96">
        <f t="shared" si="1706"/>
        <v>0</v>
      </c>
      <c r="AJD539" s="96">
        <f t="shared" si="1707"/>
        <v>0</v>
      </c>
      <c r="AJE539" s="96">
        <f t="shared" si="1708"/>
        <v>0</v>
      </c>
      <c r="AJF539" s="96">
        <f t="shared" si="1709"/>
        <v>0</v>
      </c>
      <c r="AJG539" s="96">
        <f t="shared" si="1710"/>
        <v>0</v>
      </c>
      <c r="AJH539" s="96">
        <f t="shared" si="1711"/>
        <v>0</v>
      </c>
      <c r="AJI539" s="96">
        <f t="shared" si="1712"/>
        <v>116868.71</v>
      </c>
      <c r="AJJ539" s="96">
        <f t="shared" si="1713"/>
        <v>121639.38</v>
      </c>
      <c r="AJK539" s="96">
        <f t="shared" si="1714"/>
        <v>121639.38</v>
      </c>
      <c r="AJL539" s="96">
        <f t="shared" si="1715"/>
        <v>31835.599999999999</v>
      </c>
      <c r="AJM539" s="96">
        <f t="shared" si="1716"/>
        <v>33366.58</v>
      </c>
      <c r="AJN539" s="96">
        <f t="shared" si="1717"/>
        <v>33366.58</v>
      </c>
      <c r="AJO539" s="96">
        <f t="shared" si="1718"/>
        <v>0</v>
      </c>
      <c r="AJP539" s="96">
        <f t="shared" si="1014"/>
        <v>0</v>
      </c>
      <c r="AJQ539" s="96">
        <f t="shared" si="1015"/>
        <v>0</v>
      </c>
      <c r="AJR539" s="96">
        <f t="shared" si="1719"/>
        <v>0</v>
      </c>
      <c r="AJS539" s="96">
        <f t="shared" si="1016"/>
        <v>0</v>
      </c>
      <c r="AJT539" s="96">
        <f t="shared" si="1017"/>
        <v>0</v>
      </c>
      <c r="AJU539" s="101"/>
      <c r="AJV539" s="101"/>
      <c r="AJW539" s="101"/>
      <c r="AJX539" s="96">
        <f t="shared" si="1720"/>
        <v>0</v>
      </c>
      <c r="AJY539" s="96">
        <f t="shared" si="1721"/>
        <v>0</v>
      </c>
      <c r="AJZ539" s="96">
        <f t="shared" si="1722"/>
        <v>0</v>
      </c>
      <c r="AKA539" s="96">
        <f t="shared" si="1723"/>
        <v>0</v>
      </c>
      <c r="AKB539" s="96">
        <f t="shared" si="1724"/>
        <v>0</v>
      </c>
      <c r="AKC539" s="96">
        <f t="shared" si="1725"/>
        <v>0</v>
      </c>
      <c r="AKD539" s="96">
        <f t="shared" si="1726"/>
        <v>116868.75</v>
      </c>
      <c r="AKE539" s="96">
        <f t="shared" si="1727"/>
        <v>121639.45</v>
      </c>
      <c r="AKF539" s="96">
        <f t="shared" si="1728"/>
        <v>121639.45</v>
      </c>
      <c r="AKG539" s="96">
        <f t="shared" si="1729"/>
        <v>30323.79</v>
      </c>
      <c r="AKH539" s="96">
        <f t="shared" si="1730"/>
        <v>31820.11</v>
      </c>
      <c r="AKI539" s="96">
        <f t="shared" si="1731"/>
        <v>31820.11</v>
      </c>
      <c r="AKJ539" s="96">
        <f t="shared" si="1732"/>
        <v>0</v>
      </c>
      <c r="AKK539" s="96">
        <f t="shared" si="1018"/>
        <v>0</v>
      </c>
      <c r="AKL539" s="96">
        <f t="shared" si="1019"/>
        <v>0</v>
      </c>
      <c r="AKM539" s="96">
        <f t="shared" si="1733"/>
        <v>0</v>
      </c>
      <c r="AKN539" s="96">
        <f t="shared" si="1020"/>
        <v>0</v>
      </c>
      <c r="AKO539" s="96">
        <f t="shared" si="1021"/>
        <v>0</v>
      </c>
      <c r="AKP539" s="101"/>
      <c r="AKQ539" s="101"/>
      <c r="AKR539" s="101"/>
      <c r="AKS539" s="96">
        <f t="shared" si="1734"/>
        <v>0</v>
      </c>
      <c r="AKT539" s="96">
        <f t="shared" si="1735"/>
        <v>0</v>
      </c>
      <c r="AKU539" s="96">
        <f t="shared" si="1736"/>
        <v>0</v>
      </c>
      <c r="AKV539" s="96">
        <f t="shared" si="1737"/>
        <v>0</v>
      </c>
      <c r="AKW539" s="96">
        <f t="shared" si="1738"/>
        <v>0</v>
      </c>
      <c r="AKX539" s="96">
        <f t="shared" si="1739"/>
        <v>0</v>
      </c>
      <c r="AKY539" s="96">
        <f t="shared" si="1740"/>
        <v>116868.04</v>
      </c>
      <c r="AKZ539" s="96">
        <f t="shared" si="1741"/>
        <v>121639.42</v>
      </c>
      <c r="ALA539" s="96">
        <f t="shared" si="1742"/>
        <v>121639.42</v>
      </c>
      <c r="ALB539" s="96">
        <f t="shared" si="1743"/>
        <v>30739.75</v>
      </c>
      <c r="ALC539" s="96">
        <f t="shared" si="1744"/>
        <v>32227.56</v>
      </c>
      <c r="ALD539" s="96">
        <f t="shared" si="1745"/>
        <v>32227.56</v>
      </c>
      <c r="ALE539" s="96">
        <f t="shared" si="1746"/>
        <v>0</v>
      </c>
      <c r="ALF539" s="96">
        <f t="shared" si="1022"/>
        <v>0</v>
      </c>
      <c r="ALG539" s="96">
        <f t="shared" si="1023"/>
        <v>0</v>
      </c>
      <c r="ALH539" s="96">
        <f t="shared" si="1747"/>
        <v>0</v>
      </c>
      <c r="ALI539" s="96">
        <f t="shared" si="1024"/>
        <v>0</v>
      </c>
      <c r="ALJ539" s="96">
        <f t="shared" si="1025"/>
        <v>0</v>
      </c>
      <c r="ALK539" s="101"/>
      <c r="ALL539" s="101"/>
      <c r="ALM539" s="101"/>
      <c r="ALN539" s="96">
        <f t="shared" si="1748"/>
        <v>0</v>
      </c>
      <c r="ALO539" s="96">
        <f t="shared" si="1749"/>
        <v>0</v>
      </c>
      <c r="ALP539" s="96">
        <f t="shared" si="1750"/>
        <v>0</v>
      </c>
      <c r="ALQ539" s="96">
        <f t="shared" si="1751"/>
        <v>0</v>
      </c>
      <c r="ALR539" s="96">
        <f t="shared" si="1752"/>
        <v>0</v>
      </c>
      <c r="ALS539" s="96">
        <f t="shared" si="1753"/>
        <v>0</v>
      </c>
      <c r="ALT539" s="96">
        <f t="shared" si="1754"/>
        <v>116866.97</v>
      </c>
      <c r="ALU539" s="96">
        <f t="shared" si="1755"/>
        <v>121638.39</v>
      </c>
      <c r="ALV539" s="96">
        <f t="shared" si="1756"/>
        <v>121638.39</v>
      </c>
      <c r="ALW539" s="96">
        <f t="shared" si="1757"/>
        <v>35772.730000000003</v>
      </c>
      <c r="ALX539" s="96">
        <f t="shared" si="1758"/>
        <v>37458.01</v>
      </c>
      <c r="ALY539" s="96">
        <f t="shared" si="1759"/>
        <v>37458.01</v>
      </c>
      <c r="ALZ539" s="96">
        <f t="shared" si="1760"/>
        <v>0</v>
      </c>
      <c r="AMA539" s="96">
        <f t="shared" si="1026"/>
        <v>0</v>
      </c>
      <c r="AMB539" s="96">
        <f t="shared" si="1027"/>
        <v>0</v>
      </c>
      <c r="AMC539" s="96">
        <f t="shared" si="1761"/>
        <v>0</v>
      </c>
      <c r="AMD539" s="96">
        <f t="shared" si="1028"/>
        <v>0</v>
      </c>
      <c r="AME539" s="96">
        <f t="shared" si="1029"/>
        <v>0</v>
      </c>
      <c r="AMF539" s="101">
        <v>47</v>
      </c>
      <c r="AMG539" s="101">
        <v>47</v>
      </c>
      <c r="AMH539" s="101">
        <v>47</v>
      </c>
      <c r="AMI539" s="96">
        <f t="shared" si="1762"/>
        <v>5492796</v>
      </c>
      <c r="AMJ539" s="96">
        <f t="shared" si="1763"/>
        <v>5717033</v>
      </c>
      <c r="AMK539" s="96">
        <f t="shared" si="1764"/>
        <v>5717033</v>
      </c>
      <c r="AML539" s="96">
        <f t="shared" si="1765"/>
        <v>3296190.37</v>
      </c>
      <c r="AMM539" s="96">
        <f t="shared" si="1766"/>
        <v>3346104.37</v>
      </c>
      <c r="AMN539" s="96">
        <f t="shared" si="1767"/>
        <v>3346104.37</v>
      </c>
      <c r="AMO539" s="96">
        <f t="shared" si="1768"/>
        <v>116867.94</v>
      </c>
      <c r="AMP539" s="96">
        <f t="shared" si="1769"/>
        <v>121638.86</v>
      </c>
      <c r="AMQ539" s="96">
        <f t="shared" si="1770"/>
        <v>121638.86</v>
      </c>
      <c r="AMR539" s="96">
        <f t="shared" si="1771"/>
        <v>30357.29</v>
      </c>
      <c r="AMS539" s="96">
        <f t="shared" si="1772"/>
        <v>31769.7</v>
      </c>
      <c r="AMT539" s="96">
        <f t="shared" si="1773"/>
        <v>31769.7</v>
      </c>
      <c r="AMU539" s="96">
        <f t="shared" si="1774"/>
        <v>5492793.1799999997</v>
      </c>
      <c r="AMV539" s="96">
        <f t="shared" si="1030"/>
        <v>5717026.4199999999</v>
      </c>
      <c r="AMW539" s="96">
        <f t="shared" si="1031"/>
        <v>5717026.4199999999</v>
      </c>
      <c r="AMX539" s="96">
        <f t="shared" si="1775"/>
        <v>1426792.63</v>
      </c>
      <c r="AMY539" s="96">
        <f t="shared" si="1032"/>
        <v>1493175.9</v>
      </c>
      <c r="AMZ539" s="96">
        <f t="shared" si="1033"/>
        <v>1493175.9</v>
      </c>
      <c r="ANA539" s="101"/>
      <c r="ANB539" s="101"/>
      <c r="ANC539" s="101"/>
      <c r="AND539" s="96">
        <f t="shared" si="1776"/>
        <v>0</v>
      </c>
      <c r="ANE539" s="96">
        <f t="shared" si="1777"/>
        <v>0</v>
      </c>
      <c r="ANF539" s="96">
        <f t="shared" si="1778"/>
        <v>0</v>
      </c>
      <c r="ANG539" s="96">
        <f t="shared" si="1779"/>
        <v>0</v>
      </c>
      <c r="ANH539" s="96">
        <f t="shared" si="1780"/>
        <v>0</v>
      </c>
      <c r="ANI539" s="96">
        <f t="shared" si="1781"/>
        <v>0</v>
      </c>
      <c r="ANJ539" s="96">
        <f t="shared" si="1782"/>
        <v>0</v>
      </c>
      <c r="ANK539" s="96">
        <f t="shared" si="1783"/>
        <v>0</v>
      </c>
      <c r="ANL539" s="96">
        <f t="shared" si="1784"/>
        <v>0</v>
      </c>
      <c r="ANM539" s="96">
        <f t="shared" si="1785"/>
        <v>0</v>
      </c>
      <c r="ANN539" s="96">
        <f t="shared" si="1786"/>
        <v>0</v>
      </c>
      <c r="ANO539" s="96">
        <f t="shared" si="1787"/>
        <v>0</v>
      </c>
      <c r="ANP539" s="96">
        <f t="shared" si="1788"/>
        <v>0</v>
      </c>
      <c r="ANQ539" s="96">
        <f t="shared" si="1034"/>
        <v>0</v>
      </c>
      <c r="ANR539" s="96">
        <f t="shared" si="1035"/>
        <v>0</v>
      </c>
      <c r="ANS539" s="96">
        <f t="shared" si="1789"/>
        <v>0</v>
      </c>
      <c r="ANT539" s="96">
        <f t="shared" si="1036"/>
        <v>0</v>
      </c>
      <c r="ANU539" s="96">
        <f t="shared" si="1037"/>
        <v>0</v>
      </c>
      <c r="ANV539" s="101">
        <v>35</v>
      </c>
      <c r="ANW539" s="101">
        <v>35</v>
      </c>
      <c r="ANX539" s="101">
        <v>35</v>
      </c>
      <c r="ANY539" s="96">
        <f t="shared" si="1790"/>
        <v>4090380</v>
      </c>
      <c r="ANZ539" s="96">
        <f t="shared" si="1791"/>
        <v>4257365</v>
      </c>
      <c r="AOA539" s="96">
        <f t="shared" si="1792"/>
        <v>4257365</v>
      </c>
      <c r="AOB539" s="96">
        <f t="shared" si="1793"/>
        <v>2454609.85</v>
      </c>
      <c r="AOC539" s="96">
        <f t="shared" si="1794"/>
        <v>2491779.85</v>
      </c>
      <c r="AOD539" s="96">
        <f t="shared" si="1795"/>
        <v>2491779.85</v>
      </c>
      <c r="AOE539" s="96">
        <f t="shared" si="1796"/>
        <v>116868.82</v>
      </c>
      <c r="AOF539" s="96">
        <f t="shared" si="1797"/>
        <v>121639.31</v>
      </c>
      <c r="AOG539" s="96">
        <f t="shared" si="1798"/>
        <v>121639.31</v>
      </c>
      <c r="AOH539" s="96">
        <f t="shared" si="1799"/>
        <v>30655.75</v>
      </c>
      <c r="AOI539" s="96">
        <f t="shared" si="1800"/>
        <v>32088.89</v>
      </c>
      <c r="AOJ539" s="96">
        <f t="shared" si="1801"/>
        <v>32088.89</v>
      </c>
      <c r="AOK539" s="96">
        <f t="shared" si="1802"/>
        <v>4090408.7</v>
      </c>
      <c r="AOL539" s="96">
        <f t="shared" si="1038"/>
        <v>4257375.8499999996</v>
      </c>
      <c r="AOM539" s="96">
        <f t="shared" si="1039"/>
        <v>4257375.8499999996</v>
      </c>
      <c r="AON539" s="96">
        <f t="shared" si="1803"/>
        <v>1072951.25</v>
      </c>
      <c r="AOO539" s="96">
        <f t="shared" si="1040"/>
        <v>1123111.1499999999</v>
      </c>
      <c r="AOP539" s="96">
        <f t="shared" si="1041"/>
        <v>1123111.1499999999</v>
      </c>
      <c r="AOQ539" s="101"/>
      <c r="AOR539" s="101"/>
      <c r="AOS539" s="101"/>
      <c r="AOT539" s="96">
        <f t="shared" si="1804"/>
        <v>0</v>
      </c>
      <c r="AOU539" s="96">
        <f t="shared" si="1805"/>
        <v>0</v>
      </c>
      <c r="AOV539" s="96">
        <f t="shared" si="1806"/>
        <v>0</v>
      </c>
      <c r="AOW539" s="96">
        <f t="shared" si="1807"/>
        <v>0</v>
      </c>
      <c r="AOX539" s="96">
        <f t="shared" si="1808"/>
        <v>0</v>
      </c>
      <c r="AOY539" s="96">
        <f t="shared" si="1809"/>
        <v>0</v>
      </c>
      <c r="AOZ539" s="96">
        <f t="shared" si="1810"/>
        <v>116866.69</v>
      </c>
      <c r="APA539" s="96">
        <f t="shared" si="1811"/>
        <v>121639.3</v>
      </c>
      <c r="APB539" s="96">
        <f t="shared" si="1812"/>
        <v>121639.3</v>
      </c>
      <c r="APC539" s="96">
        <f t="shared" si="1813"/>
        <v>36004.54</v>
      </c>
      <c r="APD539" s="96">
        <f t="shared" si="1814"/>
        <v>37690.870000000003</v>
      </c>
      <c r="APE539" s="96">
        <f t="shared" si="1815"/>
        <v>37690.870000000003</v>
      </c>
      <c r="APF539" s="96">
        <f t="shared" si="1816"/>
        <v>0</v>
      </c>
      <c r="APG539" s="96">
        <f t="shared" si="1042"/>
        <v>0</v>
      </c>
      <c r="APH539" s="96">
        <f t="shared" si="1043"/>
        <v>0</v>
      </c>
      <c r="API539" s="96">
        <f t="shared" si="1817"/>
        <v>0</v>
      </c>
      <c r="APJ539" s="96">
        <f t="shared" si="1044"/>
        <v>0</v>
      </c>
      <c r="APK539" s="96">
        <f t="shared" si="1045"/>
        <v>0</v>
      </c>
      <c r="APL539" s="101"/>
      <c r="APM539" s="101"/>
      <c r="APN539" s="101"/>
      <c r="APO539" s="96">
        <f t="shared" si="1818"/>
        <v>0</v>
      </c>
      <c r="APP539" s="96">
        <f t="shared" si="1819"/>
        <v>0</v>
      </c>
      <c r="APQ539" s="96">
        <f t="shared" si="1820"/>
        <v>0</v>
      </c>
      <c r="APR539" s="96">
        <f t="shared" si="1821"/>
        <v>0</v>
      </c>
      <c r="APS539" s="96">
        <f t="shared" si="1822"/>
        <v>0</v>
      </c>
      <c r="APT539" s="96">
        <f t="shared" si="1823"/>
        <v>0</v>
      </c>
      <c r="APU539" s="96">
        <f t="shared" si="1824"/>
        <v>116866.78</v>
      </c>
      <c r="APV539" s="96">
        <f t="shared" si="1825"/>
        <v>121638.8</v>
      </c>
      <c r="APW539" s="96">
        <f t="shared" si="1826"/>
        <v>121638.8</v>
      </c>
      <c r="APX539" s="96">
        <f t="shared" si="1827"/>
        <v>30547.439999999999</v>
      </c>
      <c r="APY539" s="96">
        <f t="shared" si="1828"/>
        <v>32023.06</v>
      </c>
      <c r="APZ539" s="96">
        <f t="shared" si="1829"/>
        <v>32023.06</v>
      </c>
      <c r="AQA539" s="96">
        <f t="shared" si="1830"/>
        <v>0</v>
      </c>
      <c r="AQB539" s="96">
        <f t="shared" si="1046"/>
        <v>0</v>
      </c>
      <c r="AQC539" s="96">
        <f t="shared" si="1047"/>
        <v>0</v>
      </c>
      <c r="AQD539" s="96">
        <f t="shared" si="1831"/>
        <v>0</v>
      </c>
      <c r="AQE539" s="96">
        <f t="shared" si="1048"/>
        <v>0</v>
      </c>
      <c r="AQF539" s="96">
        <f t="shared" si="1049"/>
        <v>0</v>
      </c>
      <c r="AQG539" s="101">
        <v>48</v>
      </c>
      <c r="AQH539" s="101">
        <v>48</v>
      </c>
      <c r="AQI539" s="101">
        <v>48</v>
      </c>
      <c r="AQJ539" s="96">
        <f t="shared" si="1832"/>
        <v>5609664</v>
      </c>
      <c r="AQK539" s="96">
        <f t="shared" si="1833"/>
        <v>5838672</v>
      </c>
      <c r="AQL539" s="96">
        <f t="shared" si="1834"/>
        <v>5838672</v>
      </c>
      <c r="AQM539" s="96">
        <f t="shared" si="1835"/>
        <v>3366322.08</v>
      </c>
      <c r="AQN539" s="96">
        <f t="shared" si="1836"/>
        <v>3417298.08</v>
      </c>
      <c r="AQO539" s="96">
        <f t="shared" si="1837"/>
        <v>3417298.08</v>
      </c>
      <c r="AQP539" s="96">
        <f t="shared" si="1838"/>
        <v>116868.37</v>
      </c>
      <c r="AQQ539" s="96">
        <f t="shared" si="1839"/>
        <v>121639.05</v>
      </c>
      <c r="AQR539" s="96">
        <f t="shared" si="1840"/>
        <v>121639.05</v>
      </c>
      <c r="AQS539" s="96">
        <f t="shared" si="1841"/>
        <v>27213.05</v>
      </c>
      <c r="AQT539" s="96">
        <f t="shared" si="1842"/>
        <v>28560.85</v>
      </c>
      <c r="AQU539" s="96">
        <f t="shared" si="1843"/>
        <v>28560.85</v>
      </c>
      <c r="AQV539" s="96">
        <f t="shared" si="1844"/>
        <v>5609681.7599999998</v>
      </c>
      <c r="AQW539" s="96">
        <f t="shared" si="1050"/>
        <v>5838674.4000000004</v>
      </c>
      <c r="AQX539" s="96">
        <f t="shared" si="1051"/>
        <v>5838674.4000000004</v>
      </c>
      <c r="AQY539" s="96">
        <f t="shared" si="1845"/>
        <v>1306226.3999999999</v>
      </c>
      <c r="AQZ539" s="96">
        <f t="shared" si="1052"/>
        <v>1370920.8</v>
      </c>
      <c r="ARA539" s="96">
        <f t="shared" si="1053"/>
        <v>1370920.8</v>
      </c>
      <c r="ARB539" s="101"/>
      <c r="ARC539" s="101"/>
      <c r="ARD539" s="101"/>
      <c r="ARE539" s="96">
        <f t="shared" si="1846"/>
        <v>0</v>
      </c>
      <c r="ARF539" s="96">
        <f t="shared" si="1847"/>
        <v>0</v>
      </c>
      <c r="ARG539" s="96">
        <f t="shared" si="1848"/>
        <v>0</v>
      </c>
      <c r="ARH539" s="96">
        <f t="shared" si="1849"/>
        <v>0</v>
      </c>
      <c r="ARI539" s="96">
        <f t="shared" si="1850"/>
        <v>0</v>
      </c>
      <c r="ARJ539" s="96">
        <f t="shared" si="1851"/>
        <v>0</v>
      </c>
      <c r="ARK539" s="96">
        <f t="shared" si="1852"/>
        <v>116868.16</v>
      </c>
      <c r="ARL539" s="96">
        <f t="shared" si="1853"/>
        <v>121639.11</v>
      </c>
      <c r="ARM539" s="96">
        <f t="shared" si="1854"/>
        <v>121639.11</v>
      </c>
      <c r="ARN539" s="96">
        <f t="shared" si="1855"/>
        <v>29255.81</v>
      </c>
      <c r="ARO539" s="96">
        <f t="shared" si="1856"/>
        <v>30559.69</v>
      </c>
      <c r="ARP539" s="96">
        <f t="shared" si="1857"/>
        <v>30559.69</v>
      </c>
      <c r="ARQ539" s="96">
        <f t="shared" si="1858"/>
        <v>0</v>
      </c>
      <c r="ARR539" s="96">
        <f t="shared" si="1054"/>
        <v>0</v>
      </c>
      <c r="ARS539" s="96">
        <f t="shared" si="1055"/>
        <v>0</v>
      </c>
      <c r="ART539" s="96">
        <f t="shared" si="1859"/>
        <v>0</v>
      </c>
      <c r="ARU539" s="96">
        <f t="shared" si="1056"/>
        <v>0</v>
      </c>
      <c r="ARV539" s="96">
        <f t="shared" si="1057"/>
        <v>0</v>
      </c>
      <c r="ARW539" s="101"/>
      <c r="ARX539" s="101"/>
      <c r="ARY539" s="101"/>
      <c r="ARZ539" s="96">
        <f t="shared" si="1860"/>
        <v>0</v>
      </c>
      <c r="ASA539" s="96">
        <f t="shared" si="1861"/>
        <v>0</v>
      </c>
      <c r="ASB539" s="96">
        <f t="shared" si="1862"/>
        <v>0</v>
      </c>
      <c r="ASC539" s="96">
        <f t="shared" si="1863"/>
        <v>0</v>
      </c>
      <c r="ASD539" s="96">
        <f t="shared" si="1864"/>
        <v>0</v>
      </c>
      <c r="ASE539" s="96">
        <f t="shared" si="1865"/>
        <v>0</v>
      </c>
      <c r="ASF539" s="96">
        <f t="shared" si="1866"/>
        <v>116868.48</v>
      </c>
      <c r="ASG539" s="96">
        <f t="shared" si="1867"/>
        <v>121638.93</v>
      </c>
      <c r="ASH539" s="96">
        <f t="shared" si="1868"/>
        <v>121638.93</v>
      </c>
      <c r="ASI539" s="96">
        <f t="shared" si="1869"/>
        <v>31345.06</v>
      </c>
      <c r="ASJ539" s="96">
        <f t="shared" si="1870"/>
        <v>32813.46</v>
      </c>
      <c r="ASK539" s="96">
        <f t="shared" si="1871"/>
        <v>32813.46</v>
      </c>
      <c r="ASL539" s="96">
        <f t="shared" si="1872"/>
        <v>0</v>
      </c>
      <c r="ASM539" s="96">
        <f t="shared" si="1058"/>
        <v>0</v>
      </c>
      <c r="ASN539" s="96">
        <f t="shared" si="1059"/>
        <v>0</v>
      </c>
      <c r="ASO539" s="96">
        <f t="shared" si="1873"/>
        <v>0</v>
      </c>
      <c r="ASP539" s="96">
        <f t="shared" si="1060"/>
        <v>0</v>
      </c>
      <c r="ASQ539" s="96">
        <f t="shared" si="1061"/>
        <v>0</v>
      </c>
      <c r="ASR539" s="101">
        <v>26</v>
      </c>
      <c r="ASS539" s="101">
        <v>26</v>
      </c>
      <c r="AST539" s="101">
        <v>26</v>
      </c>
      <c r="ASU539" s="96">
        <f t="shared" si="1874"/>
        <v>3038568</v>
      </c>
      <c r="ASV539" s="96">
        <f t="shared" si="1875"/>
        <v>3162614</v>
      </c>
      <c r="ASW539" s="96">
        <f t="shared" si="1876"/>
        <v>3162614</v>
      </c>
      <c r="ASX539" s="96">
        <f t="shared" si="1877"/>
        <v>1823424.46</v>
      </c>
      <c r="ASY539" s="96">
        <f t="shared" si="1878"/>
        <v>1851036.46</v>
      </c>
      <c r="ASZ539" s="96">
        <f t="shared" si="1879"/>
        <v>1851036.46</v>
      </c>
      <c r="ATA539" s="96">
        <f t="shared" si="1880"/>
        <v>116868.28</v>
      </c>
      <c r="ATB539" s="96">
        <f t="shared" si="1881"/>
        <v>121638.65</v>
      </c>
      <c r="ATC539" s="96">
        <f t="shared" si="1882"/>
        <v>121638.65</v>
      </c>
      <c r="ATD539" s="96">
        <f t="shared" si="1883"/>
        <v>27606.3</v>
      </c>
      <c r="ATE539" s="96">
        <f t="shared" si="1884"/>
        <v>28882.16</v>
      </c>
      <c r="ATF539" s="96">
        <f t="shared" si="1885"/>
        <v>28882.16</v>
      </c>
      <c r="ATG539" s="96">
        <f t="shared" si="1886"/>
        <v>3038575.28</v>
      </c>
      <c r="ATH539" s="96">
        <f t="shared" si="1062"/>
        <v>3162604.9</v>
      </c>
      <c r="ATI539" s="96">
        <f t="shared" si="1063"/>
        <v>3162604.9</v>
      </c>
      <c r="ATJ539" s="96">
        <f t="shared" si="1887"/>
        <v>717763.8</v>
      </c>
      <c r="ATK539" s="96">
        <f t="shared" si="1064"/>
        <v>750936.16</v>
      </c>
      <c r="ATL539" s="96">
        <f t="shared" si="1065"/>
        <v>750936.16</v>
      </c>
      <c r="ATM539" s="101">
        <v>21</v>
      </c>
      <c r="ATN539" s="101">
        <v>21</v>
      </c>
      <c r="ATO539" s="101">
        <v>21</v>
      </c>
      <c r="ATP539" s="96">
        <f t="shared" si="1888"/>
        <v>2454228</v>
      </c>
      <c r="ATQ539" s="96">
        <f t="shared" si="1889"/>
        <v>2554419</v>
      </c>
      <c r="ATR539" s="96">
        <f t="shared" si="1890"/>
        <v>2554419</v>
      </c>
      <c r="ATS539" s="96">
        <f t="shared" si="1891"/>
        <v>1472765.91</v>
      </c>
      <c r="ATT539" s="96">
        <f t="shared" si="1892"/>
        <v>1495067.91</v>
      </c>
      <c r="ATU539" s="96">
        <f t="shared" si="1893"/>
        <v>1495067.91</v>
      </c>
      <c r="ATV539" s="96">
        <f t="shared" si="1894"/>
        <v>116868.17</v>
      </c>
      <c r="ATW539" s="96">
        <f t="shared" si="1895"/>
        <v>121638.98</v>
      </c>
      <c r="ATX539" s="96">
        <f t="shared" si="1896"/>
        <v>121638.98</v>
      </c>
      <c r="ATY539" s="96">
        <f t="shared" si="1897"/>
        <v>30098.400000000001</v>
      </c>
      <c r="ATZ539" s="96">
        <f t="shared" si="1898"/>
        <v>31466.92</v>
      </c>
      <c r="AUA539" s="96">
        <f t="shared" si="1899"/>
        <v>31466.92</v>
      </c>
      <c r="AUB539" s="96">
        <f t="shared" si="1900"/>
        <v>2454231.5699999998</v>
      </c>
      <c r="AUC539" s="96">
        <f t="shared" si="1066"/>
        <v>2554418.58</v>
      </c>
      <c r="AUD539" s="96">
        <f t="shared" si="1067"/>
        <v>2554418.58</v>
      </c>
      <c r="AUE539" s="96">
        <f t="shared" si="1901"/>
        <v>632066.4</v>
      </c>
      <c r="AUF539" s="96">
        <f t="shared" si="1068"/>
        <v>660805.31999999995</v>
      </c>
      <c r="AUG539" s="96">
        <f t="shared" si="1069"/>
        <v>660805.31999999995</v>
      </c>
      <c r="AUH539" s="101">
        <v>27</v>
      </c>
      <c r="AUI539" s="101">
        <v>27</v>
      </c>
      <c r="AUJ539" s="101">
        <v>27</v>
      </c>
      <c r="AUK539" s="96">
        <f t="shared" si="1902"/>
        <v>3155436</v>
      </c>
      <c r="AUL539" s="96">
        <f t="shared" si="1903"/>
        <v>3284253</v>
      </c>
      <c r="AUM539" s="96">
        <f t="shared" si="1904"/>
        <v>3284253</v>
      </c>
      <c r="AUN539" s="96">
        <f t="shared" si="1905"/>
        <v>1893556.17</v>
      </c>
      <c r="AUO539" s="96">
        <f t="shared" si="1906"/>
        <v>1922230.17</v>
      </c>
      <c r="AUP539" s="96">
        <f t="shared" si="1907"/>
        <v>1922230.17</v>
      </c>
      <c r="AUQ539" s="96">
        <f t="shared" si="1908"/>
        <v>116865.41</v>
      </c>
      <c r="AUR539" s="96">
        <f t="shared" si="1909"/>
        <v>121638.17</v>
      </c>
      <c r="AUS539" s="96">
        <f t="shared" si="1910"/>
        <v>121638.17</v>
      </c>
      <c r="AUT539" s="96">
        <f t="shared" si="1911"/>
        <v>32224.1</v>
      </c>
      <c r="AUU539" s="96">
        <f t="shared" si="1912"/>
        <v>33750.78</v>
      </c>
      <c r="AUV539" s="96">
        <f t="shared" si="1913"/>
        <v>33750.78</v>
      </c>
      <c r="AUW539" s="96">
        <f t="shared" si="1914"/>
        <v>3155366.07</v>
      </c>
      <c r="AUX539" s="96">
        <f t="shared" si="1070"/>
        <v>3284230.59</v>
      </c>
      <c r="AUY539" s="96">
        <f t="shared" si="1071"/>
        <v>3284230.59</v>
      </c>
      <c r="AUZ539" s="96">
        <f t="shared" si="1915"/>
        <v>870050.7</v>
      </c>
      <c r="AVA539" s="96">
        <f t="shared" si="1072"/>
        <v>911271.06</v>
      </c>
      <c r="AVB539" s="96">
        <f t="shared" si="1073"/>
        <v>911271.06</v>
      </c>
      <c r="AVC539" s="144">
        <f t="shared" si="1916"/>
        <v>636</v>
      </c>
      <c r="AVD539" s="144">
        <f t="shared" si="1074"/>
        <v>636</v>
      </c>
      <c r="AVE539" s="144">
        <f t="shared" si="1075"/>
        <v>636</v>
      </c>
      <c r="AVF539" s="96">
        <f t="shared" si="1076"/>
        <v>74328048</v>
      </c>
      <c r="AVG539" s="96">
        <f t="shared" si="1077"/>
        <v>77362404</v>
      </c>
      <c r="AVH539" s="96">
        <f t="shared" si="1078"/>
        <v>77362404</v>
      </c>
      <c r="AVI539" s="96">
        <f t="shared" si="1079"/>
        <v>44603767.560000002</v>
      </c>
      <c r="AVJ539" s="96">
        <f t="shared" si="1080"/>
        <v>45279199.560000002</v>
      </c>
      <c r="AVK539" s="96">
        <f t="shared" si="1081"/>
        <v>45279199.560000002</v>
      </c>
      <c r="AVL539" s="96"/>
      <c r="AVM539" s="96"/>
      <c r="AVN539" s="96"/>
      <c r="AVO539" s="96"/>
      <c r="AVP539" s="96"/>
      <c r="AVQ539" s="96"/>
      <c r="AVR539" s="96">
        <f t="shared" si="1082"/>
        <v>74328089.010000005</v>
      </c>
      <c r="AVS539" s="96">
        <f t="shared" si="1083"/>
        <v>77362419.349999994</v>
      </c>
      <c r="AVT539" s="96">
        <f t="shared" si="1084"/>
        <v>77362419.349999994</v>
      </c>
      <c r="AVU539" s="96">
        <f t="shared" si="1085"/>
        <v>20815043.98</v>
      </c>
      <c r="AVV539" s="96">
        <f t="shared" si="1086"/>
        <v>21793938.16</v>
      </c>
      <c r="AVW539" s="96">
        <f t="shared" si="1087"/>
        <v>21793938.16</v>
      </c>
    </row>
    <row r="540" spans="1:1271" ht="86.25" customHeight="1">
      <c r="A540" s="97" t="s">
        <v>414</v>
      </c>
      <c r="B540" s="544" t="s">
        <v>421</v>
      </c>
      <c r="C540" s="5"/>
      <c r="D540" s="571"/>
      <c r="E540" s="286"/>
      <c r="F540" s="109">
        <f t="shared" si="1088"/>
        <v>255578</v>
      </c>
      <c r="G540" s="109">
        <f t="shared" si="1088"/>
        <v>266039</v>
      </c>
      <c r="H540" s="109">
        <f t="shared" si="1088"/>
        <v>266039</v>
      </c>
      <c r="I540" s="96">
        <f t="shared" si="1089"/>
        <v>101739.66</v>
      </c>
      <c r="J540" s="96">
        <f t="shared" si="1089"/>
        <v>103386.66</v>
      </c>
      <c r="K540" s="96">
        <f t="shared" si="1089"/>
        <v>103386.66</v>
      </c>
      <c r="L540" s="101"/>
      <c r="M540" s="101"/>
      <c r="N540" s="101"/>
      <c r="O540" s="96">
        <f t="shared" si="1090"/>
        <v>0</v>
      </c>
      <c r="P540" s="96">
        <f t="shared" si="1091"/>
        <v>0</v>
      </c>
      <c r="Q540" s="96">
        <f t="shared" si="1092"/>
        <v>0</v>
      </c>
      <c r="R540" s="96">
        <f t="shared" si="1093"/>
        <v>0</v>
      </c>
      <c r="S540" s="96">
        <f t="shared" si="1094"/>
        <v>0</v>
      </c>
      <c r="T540" s="96">
        <f t="shared" si="1095"/>
        <v>0</v>
      </c>
      <c r="U540" s="96">
        <f t="shared" si="1096"/>
        <v>0</v>
      </c>
      <c r="V540" s="96">
        <f t="shared" si="1097"/>
        <v>0</v>
      </c>
      <c r="W540" s="96">
        <f t="shared" si="1098"/>
        <v>0</v>
      </c>
      <c r="X540" s="96">
        <f t="shared" si="1099"/>
        <v>0</v>
      </c>
      <c r="Y540" s="96">
        <f t="shared" si="1100"/>
        <v>0</v>
      </c>
      <c r="Z540" s="96">
        <f t="shared" si="1101"/>
        <v>0</v>
      </c>
      <c r="AA540" s="96">
        <f t="shared" si="1102"/>
        <v>0</v>
      </c>
      <c r="AB540" s="96">
        <f t="shared" si="840"/>
        <v>0</v>
      </c>
      <c r="AC540" s="96">
        <f t="shared" si="840"/>
        <v>0</v>
      </c>
      <c r="AD540" s="96">
        <f t="shared" si="1103"/>
        <v>0</v>
      </c>
      <c r="AE540" s="96">
        <f t="shared" si="841"/>
        <v>0</v>
      </c>
      <c r="AF540" s="96">
        <f t="shared" si="841"/>
        <v>0</v>
      </c>
      <c r="AG540" s="101"/>
      <c r="AH540" s="101"/>
      <c r="AI540" s="101"/>
      <c r="AJ540" s="96">
        <f t="shared" si="1104"/>
        <v>0</v>
      </c>
      <c r="AK540" s="96">
        <f t="shared" si="1105"/>
        <v>0</v>
      </c>
      <c r="AL540" s="96">
        <f t="shared" si="1106"/>
        <v>0</v>
      </c>
      <c r="AM540" s="96">
        <f t="shared" si="1107"/>
        <v>0</v>
      </c>
      <c r="AN540" s="96">
        <f t="shared" si="1108"/>
        <v>0</v>
      </c>
      <c r="AO540" s="96">
        <f t="shared" si="1109"/>
        <v>0</v>
      </c>
      <c r="AP540" s="96">
        <f t="shared" si="1110"/>
        <v>255577.49</v>
      </c>
      <c r="AQ540" s="96">
        <f t="shared" si="1111"/>
        <v>266039.13</v>
      </c>
      <c r="AR540" s="96">
        <f t="shared" si="1112"/>
        <v>266039.13</v>
      </c>
      <c r="AS540" s="96">
        <f t="shared" si="1113"/>
        <v>55890.49</v>
      </c>
      <c r="AT540" s="96">
        <f t="shared" si="1114"/>
        <v>58608.89</v>
      </c>
      <c r="AU540" s="96">
        <f t="shared" si="1115"/>
        <v>58608.89</v>
      </c>
      <c r="AV540" s="96">
        <f t="shared" si="1116"/>
        <v>0</v>
      </c>
      <c r="AW540" s="96">
        <f t="shared" si="842"/>
        <v>0</v>
      </c>
      <c r="AX540" s="96">
        <f t="shared" si="843"/>
        <v>0</v>
      </c>
      <c r="AY540" s="96">
        <f t="shared" si="1117"/>
        <v>0</v>
      </c>
      <c r="AZ540" s="96">
        <f t="shared" si="844"/>
        <v>0</v>
      </c>
      <c r="BA540" s="96">
        <f t="shared" si="845"/>
        <v>0</v>
      </c>
      <c r="BB540" s="101"/>
      <c r="BC540" s="101"/>
      <c r="BD540" s="101"/>
      <c r="BE540" s="96">
        <f t="shared" si="1118"/>
        <v>0</v>
      </c>
      <c r="BF540" s="96">
        <f t="shared" si="1119"/>
        <v>0</v>
      </c>
      <c r="BG540" s="96">
        <f t="shared" si="1120"/>
        <v>0</v>
      </c>
      <c r="BH540" s="96">
        <f t="shared" si="1121"/>
        <v>0</v>
      </c>
      <c r="BI540" s="96">
        <f t="shared" si="1122"/>
        <v>0</v>
      </c>
      <c r="BJ540" s="96">
        <f t="shared" si="1123"/>
        <v>0</v>
      </c>
      <c r="BK540" s="96">
        <f t="shared" si="1124"/>
        <v>255577.44</v>
      </c>
      <c r="BL540" s="96">
        <f t="shared" si="1125"/>
        <v>266037.99</v>
      </c>
      <c r="BM540" s="96">
        <f t="shared" si="1126"/>
        <v>266037.99</v>
      </c>
      <c r="BN540" s="96">
        <f t="shared" si="1127"/>
        <v>48699.22</v>
      </c>
      <c r="BO540" s="96">
        <f t="shared" si="1128"/>
        <v>51279.34</v>
      </c>
      <c r="BP540" s="96">
        <f t="shared" si="1129"/>
        <v>51279.34</v>
      </c>
      <c r="BQ540" s="96">
        <f t="shared" si="1130"/>
        <v>0</v>
      </c>
      <c r="BR540" s="96">
        <f t="shared" si="846"/>
        <v>0</v>
      </c>
      <c r="BS540" s="96">
        <f t="shared" si="847"/>
        <v>0</v>
      </c>
      <c r="BT540" s="96">
        <f t="shared" si="1131"/>
        <v>0</v>
      </c>
      <c r="BU540" s="96">
        <f t="shared" si="848"/>
        <v>0</v>
      </c>
      <c r="BV540" s="96">
        <f t="shared" si="849"/>
        <v>0</v>
      </c>
      <c r="BW540" s="101"/>
      <c r="BX540" s="101"/>
      <c r="BY540" s="101"/>
      <c r="BZ540" s="96">
        <f t="shared" si="1132"/>
        <v>0</v>
      </c>
      <c r="CA540" s="96">
        <f t="shared" si="1133"/>
        <v>0</v>
      </c>
      <c r="CB540" s="96">
        <f t="shared" si="1134"/>
        <v>0</v>
      </c>
      <c r="CC540" s="96">
        <f t="shared" si="1135"/>
        <v>0</v>
      </c>
      <c r="CD540" s="96">
        <f t="shared" si="1136"/>
        <v>0</v>
      </c>
      <c r="CE540" s="96">
        <f t="shared" si="1137"/>
        <v>0</v>
      </c>
      <c r="CF540" s="96">
        <f t="shared" si="1138"/>
        <v>0</v>
      </c>
      <c r="CG540" s="96">
        <f t="shared" si="1139"/>
        <v>0</v>
      </c>
      <c r="CH540" s="96">
        <f t="shared" si="1140"/>
        <v>0</v>
      </c>
      <c r="CI540" s="96">
        <f t="shared" si="1141"/>
        <v>0</v>
      </c>
      <c r="CJ540" s="96">
        <f t="shared" si="1142"/>
        <v>0</v>
      </c>
      <c r="CK540" s="96">
        <f t="shared" si="1143"/>
        <v>0</v>
      </c>
      <c r="CL540" s="96">
        <f t="shared" si="1144"/>
        <v>0</v>
      </c>
      <c r="CM540" s="96">
        <f t="shared" si="850"/>
        <v>0</v>
      </c>
      <c r="CN540" s="96">
        <f t="shared" si="851"/>
        <v>0</v>
      </c>
      <c r="CO540" s="96">
        <f t="shared" si="1145"/>
        <v>0</v>
      </c>
      <c r="CP540" s="96">
        <f t="shared" si="852"/>
        <v>0</v>
      </c>
      <c r="CQ540" s="96">
        <f t="shared" si="853"/>
        <v>0</v>
      </c>
      <c r="CR540" s="101"/>
      <c r="CS540" s="101"/>
      <c r="CT540" s="101"/>
      <c r="CU540" s="96">
        <f t="shared" si="1146"/>
        <v>0</v>
      </c>
      <c r="CV540" s="96">
        <f t="shared" si="1147"/>
        <v>0</v>
      </c>
      <c r="CW540" s="96">
        <f t="shared" si="1148"/>
        <v>0</v>
      </c>
      <c r="CX540" s="96">
        <f t="shared" si="1149"/>
        <v>0</v>
      </c>
      <c r="CY540" s="96">
        <f t="shared" si="1150"/>
        <v>0</v>
      </c>
      <c r="CZ540" s="96">
        <f t="shared" si="1151"/>
        <v>0</v>
      </c>
      <c r="DA540" s="96">
        <f t="shared" si="1152"/>
        <v>255579.47</v>
      </c>
      <c r="DB540" s="96">
        <f t="shared" si="1153"/>
        <v>266039.71999999997</v>
      </c>
      <c r="DC540" s="96">
        <f t="shared" si="1154"/>
        <v>266039.71999999997</v>
      </c>
      <c r="DD540" s="96">
        <f t="shared" si="1155"/>
        <v>55108.75</v>
      </c>
      <c r="DE540" s="96">
        <f t="shared" si="1156"/>
        <v>58165.77</v>
      </c>
      <c r="DF540" s="96">
        <f t="shared" si="1157"/>
        <v>58165.77</v>
      </c>
      <c r="DG540" s="96">
        <f t="shared" si="1158"/>
        <v>0</v>
      </c>
      <c r="DH540" s="96">
        <f t="shared" si="854"/>
        <v>0</v>
      </c>
      <c r="DI540" s="96">
        <f t="shared" si="855"/>
        <v>0</v>
      </c>
      <c r="DJ540" s="96">
        <f t="shared" si="1159"/>
        <v>0</v>
      </c>
      <c r="DK540" s="96">
        <f t="shared" si="856"/>
        <v>0</v>
      </c>
      <c r="DL540" s="96">
        <f t="shared" si="857"/>
        <v>0</v>
      </c>
      <c r="DM540" s="101"/>
      <c r="DN540" s="101"/>
      <c r="DO540" s="101"/>
      <c r="DP540" s="96">
        <f t="shared" si="1160"/>
        <v>0</v>
      </c>
      <c r="DQ540" s="96">
        <f t="shared" si="1161"/>
        <v>0</v>
      </c>
      <c r="DR540" s="96">
        <f t="shared" si="1162"/>
        <v>0</v>
      </c>
      <c r="DS540" s="96">
        <f t="shared" si="1163"/>
        <v>0</v>
      </c>
      <c r="DT540" s="96">
        <f t="shared" si="1164"/>
        <v>0</v>
      </c>
      <c r="DU540" s="96">
        <f t="shared" si="1165"/>
        <v>0</v>
      </c>
      <c r="DV540" s="96">
        <f t="shared" si="1166"/>
        <v>255578.18</v>
      </c>
      <c r="DW540" s="96">
        <f t="shared" si="1167"/>
        <v>266037.95</v>
      </c>
      <c r="DX540" s="96">
        <f t="shared" si="1168"/>
        <v>266037.95</v>
      </c>
      <c r="DY540" s="96">
        <f t="shared" si="1169"/>
        <v>56985.71</v>
      </c>
      <c r="DZ540" s="96">
        <f t="shared" si="1170"/>
        <v>59988.63</v>
      </c>
      <c r="EA540" s="96">
        <f t="shared" si="1171"/>
        <v>59988.63</v>
      </c>
      <c r="EB540" s="96">
        <f t="shared" si="1172"/>
        <v>0</v>
      </c>
      <c r="EC540" s="96">
        <f t="shared" si="858"/>
        <v>0</v>
      </c>
      <c r="ED540" s="96">
        <f t="shared" si="859"/>
        <v>0</v>
      </c>
      <c r="EE540" s="96">
        <f t="shared" si="1173"/>
        <v>0</v>
      </c>
      <c r="EF540" s="96">
        <f t="shared" si="860"/>
        <v>0</v>
      </c>
      <c r="EG540" s="96">
        <f t="shared" si="861"/>
        <v>0</v>
      </c>
      <c r="EH540" s="101"/>
      <c r="EI540" s="101"/>
      <c r="EJ540" s="101"/>
      <c r="EK540" s="96">
        <f t="shared" si="1174"/>
        <v>0</v>
      </c>
      <c r="EL540" s="96">
        <f t="shared" si="1175"/>
        <v>0</v>
      </c>
      <c r="EM540" s="96">
        <f t="shared" si="1176"/>
        <v>0</v>
      </c>
      <c r="EN540" s="96">
        <f t="shared" si="1177"/>
        <v>0</v>
      </c>
      <c r="EO540" s="96">
        <f t="shared" si="1178"/>
        <v>0</v>
      </c>
      <c r="EP540" s="96">
        <f t="shared" si="1179"/>
        <v>0</v>
      </c>
      <c r="EQ540" s="96">
        <f t="shared" si="1180"/>
        <v>255579.13</v>
      </c>
      <c r="ER540" s="96">
        <f t="shared" si="1181"/>
        <v>266038.76</v>
      </c>
      <c r="ES540" s="96">
        <f t="shared" si="1182"/>
        <v>266038.76</v>
      </c>
      <c r="ET540" s="96">
        <f t="shared" si="1183"/>
        <v>55304.62</v>
      </c>
      <c r="EU540" s="96">
        <f t="shared" si="1184"/>
        <v>57836.37</v>
      </c>
      <c r="EV540" s="96">
        <f t="shared" si="1185"/>
        <v>57836.37</v>
      </c>
      <c r="EW540" s="96">
        <f t="shared" si="1186"/>
        <v>0</v>
      </c>
      <c r="EX540" s="96">
        <f t="shared" si="862"/>
        <v>0</v>
      </c>
      <c r="EY540" s="96">
        <f t="shared" si="863"/>
        <v>0</v>
      </c>
      <c r="EZ540" s="96">
        <f t="shared" si="1187"/>
        <v>0</v>
      </c>
      <c r="FA540" s="96">
        <f t="shared" si="864"/>
        <v>0</v>
      </c>
      <c r="FB540" s="96">
        <f t="shared" si="865"/>
        <v>0</v>
      </c>
      <c r="FC540" s="101"/>
      <c r="FD540" s="101"/>
      <c r="FE540" s="101"/>
      <c r="FF540" s="96">
        <f t="shared" si="1188"/>
        <v>0</v>
      </c>
      <c r="FG540" s="96">
        <f t="shared" si="1189"/>
        <v>0</v>
      </c>
      <c r="FH540" s="96">
        <f t="shared" si="1190"/>
        <v>0</v>
      </c>
      <c r="FI540" s="96">
        <f t="shared" si="1191"/>
        <v>0</v>
      </c>
      <c r="FJ540" s="96">
        <f t="shared" si="1192"/>
        <v>0</v>
      </c>
      <c r="FK540" s="96">
        <f t="shared" si="1193"/>
        <v>0</v>
      </c>
      <c r="FL540" s="96">
        <f t="shared" si="1194"/>
        <v>255578.39</v>
      </c>
      <c r="FM540" s="96">
        <f t="shared" si="1195"/>
        <v>266037.95</v>
      </c>
      <c r="FN540" s="96">
        <f t="shared" si="1196"/>
        <v>266037.95</v>
      </c>
      <c r="FO540" s="96">
        <f t="shared" si="1197"/>
        <v>44437.89</v>
      </c>
      <c r="FP540" s="96">
        <f t="shared" si="1198"/>
        <v>46686.84</v>
      </c>
      <c r="FQ540" s="96">
        <f t="shared" si="1199"/>
        <v>46686.84</v>
      </c>
      <c r="FR540" s="96">
        <f t="shared" si="1200"/>
        <v>0</v>
      </c>
      <c r="FS540" s="96">
        <f t="shared" si="866"/>
        <v>0</v>
      </c>
      <c r="FT540" s="96">
        <f t="shared" si="867"/>
        <v>0</v>
      </c>
      <c r="FU540" s="96">
        <f t="shared" si="1201"/>
        <v>0</v>
      </c>
      <c r="FV540" s="96">
        <f t="shared" si="868"/>
        <v>0</v>
      </c>
      <c r="FW540" s="96">
        <f t="shared" si="869"/>
        <v>0</v>
      </c>
      <c r="FX540" s="101"/>
      <c r="FY540" s="101"/>
      <c r="FZ540" s="101"/>
      <c r="GA540" s="96">
        <f t="shared" si="1202"/>
        <v>0</v>
      </c>
      <c r="GB540" s="96">
        <f t="shared" si="1203"/>
        <v>0</v>
      </c>
      <c r="GC540" s="96">
        <f t="shared" si="1204"/>
        <v>0</v>
      </c>
      <c r="GD540" s="96">
        <f t="shared" si="1205"/>
        <v>0</v>
      </c>
      <c r="GE540" s="96">
        <f t="shared" si="1206"/>
        <v>0</v>
      </c>
      <c r="GF540" s="96">
        <f t="shared" si="1207"/>
        <v>0</v>
      </c>
      <c r="GG540" s="96">
        <f t="shared" si="1208"/>
        <v>255577.12</v>
      </c>
      <c r="GH540" s="96">
        <f t="shared" si="1209"/>
        <v>266040.51</v>
      </c>
      <c r="GI540" s="96">
        <f t="shared" si="1210"/>
        <v>266040.51</v>
      </c>
      <c r="GJ540" s="96">
        <f t="shared" si="1211"/>
        <v>42445.599999999999</v>
      </c>
      <c r="GK540" s="96">
        <f t="shared" si="1212"/>
        <v>44441.58</v>
      </c>
      <c r="GL540" s="96">
        <f t="shared" si="1213"/>
        <v>44441.58</v>
      </c>
      <c r="GM540" s="96">
        <f t="shared" si="1214"/>
        <v>0</v>
      </c>
      <c r="GN540" s="96">
        <f t="shared" si="870"/>
        <v>0</v>
      </c>
      <c r="GO540" s="96">
        <f t="shared" si="871"/>
        <v>0</v>
      </c>
      <c r="GP540" s="96">
        <f t="shared" si="1215"/>
        <v>0</v>
      </c>
      <c r="GQ540" s="96">
        <f t="shared" si="872"/>
        <v>0</v>
      </c>
      <c r="GR540" s="96">
        <f t="shared" si="873"/>
        <v>0</v>
      </c>
      <c r="GS540" s="101"/>
      <c r="GT540" s="101"/>
      <c r="GU540" s="101"/>
      <c r="GV540" s="96">
        <f t="shared" si="1216"/>
        <v>0</v>
      </c>
      <c r="GW540" s="96">
        <f t="shared" si="1217"/>
        <v>0</v>
      </c>
      <c r="GX540" s="96">
        <f t="shared" si="1218"/>
        <v>0</v>
      </c>
      <c r="GY540" s="96">
        <f t="shared" si="1219"/>
        <v>0</v>
      </c>
      <c r="GZ540" s="96">
        <f t="shared" si="1220"/>
        <v>0</v>
      </c>
      <c r="HA540" s="96">
        <f t="shared" si="1221"/>
        <v>0</v>
      </c>
      <c r="HB540" s="96">
        <f t="shared" si="1222"/>
        <v>255579.74</v>
      </c>
      <c r="HC540" s="96">
        <f t="shared" si="1223"/>
        <v>266037.86</v>
      </c>
      <c r="HD540" s="96">
        <f t="shared" si="1224"/>
        <v>266037.86</v>
      </c>
      <c r="HE540" s="96">
        <f t="shared" si="1225"/>
        <v>85697.58</v>
      </c>
      <c r="HF540" s="96">
        <f t="shared" si="1226"/>
        <v>90342.25</v>
      </c>
      <c r="HG540" s="96">
        <f t="shared" si="1227"/>
        <v>90342.25</v>
      </c>
      <c r="HH540" s="96">
        <f t="shared" si="1228"/>
        <v>0</v>
      </c>
      <c r="HI540" s="96">
        <f t="shared" si="874"/>
        <v>0</v>
      </c>
      <c r="HJ540" s="96">
        <f t="shared" si="875"/>
        <v>0</v>
      </c>
      <c r="HK540" s="96">
        <f t="shared" si="1229"/>
        <v>0</v>
      </c>
      <c r="HL540" s="96">
        <f t="shared" si="876"/>
        <v>0</v>
      </c>
      <c r="HM540" s="96">
        <f t="shared" si="877"/>
        <v>0</v>
      </c>
      <c r="HN540" s="101"/>
      <c r="HO540" s="101"/>
      <c r="HP540" s="101"/>
      <c r="HQ540" s="96">
        <f t="shared" si="1230"/>
        <v>0</v>
      </c>
      <c r="HR540" s="96">
        <f t="shared" si="1231"/>
        <v>0</v>
      </c>
      <c r="HS540" s="96">
        <f t="shared" si="1232"/>
        <v>0</v>
      </c>
      <c r="HT540" s="96">
        <f t="shared" si="1233"/>
        <v>0</v>
      </c>
      <c r="HU540" s="96">
        <f t="shared" si="1234"/>
        <v>0</v>
      </c>
      <c r="HV540" s="96">
        <f t="shared" si="1235"/>
        <v>0</v>
      </c>
      <c r="HW540" s="96">
        <f t="shared" si="1236"/>
        <v>255580.51</v>
      </c>
      <c r="HX540" s="96">
        <f t="shared" si="1237"/>
        <v>266038.55</v>
      </c>
      <c r="HY540" s="96">
        <f t="shared" si="1238"/>
        <v>266038.55</v>
      </c>
      <c r="HZ540" s="96">
        <f t="shared" si="1239"/>
        <v>64433.5</v>
      </c>
      <c r="IA540" s="96">
        <f t="shared" si="1240"/>
        <v>67540.240000000005</v>
      </c>
      <c r="IB540" s="96">
        <f t="shared" si="1241"/>
        <v>67540.240000000005</v>
      </c>
      <c r="IC540" s="96">
        <f t="shared" si="1242"/>
        <v>0</v>
      </c>
      <c r="ID540" s="96">
        <f t="shared" si="878"/>
        <v>0</v>
      </c>
      <c r="IE540" s="96">
        <f t="shared" si="879"/>
        <v>0</v>
      </c>
      <c r="IF540" s="96">
        <f t="shared" si="1243"/>
        <v>0</v>
      </c>
      <c r="IG540" s="96">
        <f t="shared" si="880"/>
        <v>0</v>
      </c>
      <c r="IH540" s="96">
        <f t="shared" si="881"/>
        <v>0</v>
      </c>
      <c r="II540" s="101"/>
      <c r="IJ540" s="101"/>
      <c r="IK540" s="101"/>
      <c r="IL540" s="96">
        <f t="shared" si="1244"/>
        <v>0</v>
      </c>
      <c r="IM540" s="96">
        <f t="shared" si="1245"/>
        <v>0</v>
      </c>
      <c r="IN540" s="96">
        <f t="shared" si="1246"/>
        <v>0</v>
      </c>
      <c r="IO540" s="96">
        <f t="shared" si="1247"/>
        <v>0</v>
      </c>
      <c r="IP540" s="96">
        <f t="shared" si="1248"/>
        <v>0</v>
      </c>
      <c r="IQ540" s="96">
        <f t="shared" si="1249"/>
        <v>0</v>
      </c>
      <c r="IR540" s="96">
        <f t="shared" si="1250"/>
        <v>255579.13</v>
      </c>
      <c r="IS540" s="96">
        <f t="shared" si="1251"/>
        <v>266038.90000000002</v>
      </c>
      <c r="IT540" s="96">
        <f t="shared" si="1252"/>
        <v>266038.90000000002</v>
      </c>
      <c r="IU540" s="96">
        <f t="shared" si="1253"/>
        <v>46881.43</v>
      </c>
      <c r="IV540" s="96">
        <f t="shared" si="1254"/>
        <v>49124.58</v>
      </c>
      <c r="IW540" s="96">
        <f t="shared" si="1255"/>
        <v>49124.58</v>
      </c>
      <c r="IX540" s="96">
        <f t="shared" si="1256"/>
        <v>0</v>
      </c>
      <c r="IY540" s="96">
        <f t="shared" si="882"/>
        <v>0</v>
      </c>
      <c r="IZ540" s="96">
        <f t="shared" si="883"/>
        <v>0</v>
      </c>
      <c r="JA540" s="96">
        <f t="shared" si="1257"/>
        <v>0</v>
      </c>
      <c r="JB540" s="96">
        <f t="shared" si="884"/>
        <v>0</v>
      </c>
      <c r="JC540" s="96">
        <f t="shared" si="885"/>
        <v>0</v>
      </c>
      <c r="JD540" s="101"/>
      <c r="JE540" s="101"/>
      <c r="JF540" s="101"/>
      <c r="JG540" s="96">
        <f t="shared" si="1258"/>
        <v>0</v>
      </c>
      <c r="JH540" s="96">
        <f t="shared" si="1259"/>
        <v>0</v>
      </c>
      <c r="JI540" s="96">
        <f t="shared" si="1260"/>
        <v>0</v>
      </c>
      <c r="JJ540" s="96">
        <f t="shared" si="1261"/>
        <v>0</v>
      </c>
      <c r="JK540" s="96">
        <f t="shared" si="1262"/>
        <v>0</v>
      </c>
      <c r="JL540" s="96">
        <f t="shared" si="1263"/>
        <v>0</v>
      </c>
      <c r="JM540" s="96">
        <f t="shared" si="1264"/>
        <v>255579.37</v>
      </c>
      <c r="JN540" s="96">
        <f t="shared" si="1265"/>
        <v>266039.46999999997</v>
      </c>
      <c r="JO540" s="96">
        <f t="shared" si="1266"/>
        <v>266039.46999999997</v>
      </c>
      <c r="JP540" s="96">
        <f t="shared" si="1267"/>
        <v>70846.8</v>
      </c>
      <c r="JQ540" s="96">
        <f t="shared" si="1268"/>
        <v>74507.45</v>
      </c>
      <c r="JR540" s="96">
        <f t="shared" si="1269"/>
        <v>74507.45</v>
      </c>
      <c r="JS540" s="96">
        <f t="shared" si="1270"/>
        <v>0</v>
      </c>
      <c r="JT540" s="96">
        <f t="shared" si="886"/>
        <v>0</v>
      </c>
      <c r="JU540" s="96">
        <f t="shared" si="887"/>
        <v>0</v>
      </c>
      <c r="JV540" s="96">
        <f t="shared" si="1271"/>
        <v>0</v>
      </c>
      <c r="JW540" s="96">
        <f t="shared" si="888"/>
        <v>0</v>
      </c>
      <c r="JX540" s="96">
        <f t="shared" si="889"/>
        <v>0</v>
      </c>
      <c r="JY540" s="101"/>
      <c r="JZ540" s="101"/>
      <c r="KA540" s="101"/>
      <c r="KB540" s="96">
        <f t="shared" si="1272"/>
        <v>0</v>
      </c>
      <c r="KC540" s="96">
        <f t="shared" si="1273"/>
        <v>0</v>
      </c>
      <c r="KD540" s="96">
        <f t="shared" si="1274"/>
        <v>0</v>
      </c>
      <c r="KE540" s="96">
        <f t="shared" si="1275"/>
        <v>0</v>
      </c>
      <c r="KF540" s="96">
        <f t="shared" si="1276"/>
        <v>0</v>
      </c>
      <c r="KG540" s="96">
        <f t="shared" si="1277"/>
        <v>0</v>
      </c>
      <c r="KH540" s="96">
        <f t="shared" si="1278"/>
        <v>255576.95999999999</v>
      </c>
      <c r="KI540" s="96">
        <f t="shared" si="1279"/>
        <v>266037.88</v>
      </c>
      <c r="KJ540" s="96">
        <f t="shared" si="1280"/>
        <v>266037.88</v>
      </c>
      <c r="KK540" s="96">
        <f t="shared" si="1281"/>
        <v>41869.370000000003</v>
      </c>
      <c r="KL540" s="96">
        <f t="shared" si="1282"/>
        <v>43966.28</v>
      </c>
      <c r="KM540" s="96">
        <f t="shared" si="1283"/>
        <v>43966.28</v>
      </c>
      <c r="KN540" s="96">
        <f t="shared" si="1284"/>
        <v>0</v>
      </c>
      <c r="KO540" s="96">
        <f t="shared" si="890"/>
        <v>0</v>
      </c>
      <c r="KP540" s="96">
        <f t="shared" si="891"/>
        <v>0</v>
      </c>
      <c r="KQ540" s="96">
        <f t="shared" si="1285"/>
        <v>0</v>
      </c>
      <c r="KR540" s="96">
        <f t="shared" si="892"/>
        <v>0</v>
      </c>
      <c r="KS540" s="96">
        <f t="shared" si="893"/>
        <v>0</v>
      </c>
      <c r="KT540" s="101"/>
      <c r="KU540" s="101"/>
      <c r="KV540" s="101"/>
      <c r="KW540" s="96">
        <f t="shared" si="1286"/>
        <v>0</v>
      </c>
      <c r="KX540" s="96">
        <f t="shared" si="1287"/>
        <v>0</v>
      </c>
      <c r="KY540" s="96">
        <f t="shared" si="1288"/>
        <v>0</v>
      </c>
      <c r="KZ540" s="96">
        <f t="shared" si="1289"/>
        <v>0</v>
      </c>
      <c r="LA540" s="96">
        <f t="shared" si="1290"/>
        <v>0</v>
      </c>
      <c r="LB540" s="96">
        <f t="shared" si="1291"/>
        <v>0</v>
      </c>
      <c r="LC540" s="96">
        <f t="shared" si="1292"/>
        <v>255578.07</v>
      </c>
      <c r="LD540" s="96">
        <f t="shared" si="1293"/>
        <v>266038.93</v>
      </c>
      <c r="LE540" s="96">
        <f t="shared" si="1294"/>
        <v>266038.93</v>
      </c>
      <c r="LF540" s="96">
        <f t="shared" si="1295"/>
        <v>38824.43</v>
      </c>
      <c r="LG540" s="96">
        <f t="shared" si="1296"/>
        <v>40805.230000000003</v>
      </c>
      <c r="LH540" s="96">
        <f t="shared" si="1297"/>
        <v>40805.230000000003</v>
      </c>
      <c r="LI540" s="96">
        <f t="shared" si="1298"/>
        <v>0</v>
      </c>
      <c r="LJ540" s="96">
        <f t="shared" si="894"/>
        <v>0</v>
      </c>
      <c r="LK540" s="96">
        <f t="shared" si="895"/>
        <v>0</v>
      </c>
      <c r="LL540" s="96">
        <f t="shared" si="1299"/>
        <v>0</v>
      </c>
      <c r="LM540" s="96">
        <f t="shared" si="896"/>
        <v>0</v>
      </c>
      <c r="LN540" s="96">
        <f t="shared" si="897"/>
        <v>0</v>
      </c>
      <c r="LO540" s="101"/>
      <c r="LP540" s="101"/>
      <c r="LQ540" s="101"/>
      <c r="LR540" s="96">
        <f t="shared" si="1300"/>
        <v>0</v>
      </c>
      <c r="LS540" s="96">
        <f t="shared" si="1301"/>
        <v>0</v>
      </c>
      <c r="LT540" s="96">
        <f t="shared" si="1302"/>
        <v>0</v>
      </c>
      <c r="LU540" s="96">
        <f t="shared" si="1303"/>
        <v>0</v>
      </c>
      <c r="LV540" s="96">
        <f t="shared" si="1304"/>
        <v>0</v>
      </c>
      <c r="LW540" s="96">
        <f t="shared" si="1305"/>
        <v>0</v>
      </c>
      <c r="LX540" s="96">
        <f t="shared" si="1306"/>
        <v>255583.71</v>
      </c>
      <c r="LY540" s="96">
        <f t="shared" si="1307"/>
        <v>266039.05</v>
      </c>
      <c r="LZ540" s="96">
        <f t="shared" si="1308"/>
        <v>266039.05</v>
      </c>
      <c r="MA540" s="96">
        <f t="shared" si="1309"/>
        <v>61310.02</v>
      </c>
      <c r="MB540" s="96">
        <f t="shared" si="1310"/>
        <v>64389.74</v>
      </c>
      <c r="MC540" s="96">
        <f t="shared" si="1311"/>
        <v>64389.74</v>
      </c>
      <c r="MD540" s="96">
        <f t="shared" si="1312"/>
        <v>0</v>
      </c>
      <c r="ME540" s="96">
        <f t="shared" si="898"/>
        <v>0</v>
      </c>
      <c r="MF540" s="96">
        <f t="shared" si="899"/>
        <v>0</v>
      </c>
      <c r="MG540" s="96">
        <f t="shared" si="1313"/>
        <v>0</v>
      </c>
      <c r="MH540" s="96">
        <f t="shared" si="900"/>
        <v>0</v>
      </c>
      <c r="MI540" s="96">
        <f t="shared" si="901"/>
        <v>0</v>
      </c>
      <c r="MJ540" s="101"/>
      <c r="MK540" s="101"/>
      <c r="ML540" s="101"/>
      <c r="MM540" s="96">
        <f t="shared" si="1314"/>
        <v>0</v>
      </c>
      <c r="MN540" s="96">
        <f t="shared" si="1315"/>
        <v>0</v>
      </c>
      <c r="MO540" s="96">
        <f t="shared" si="1316"/>
        <v>0</v>
      </c>
      <c r="MP540" s="96">
        <f t="shared" si="1317"/>
        <v>0</v>
      </c>
      <c r="MQ540" s="96">
        <f t="shared" si="1318"/>
        <v>0</v>
      </c>
      <c r="MR540" s="96">
        <f t="shared" si="1319"/>
        <v>0</v>
      </c>
      <c r="MS540" s="96">
        <f t="shared" si="1320"/>
        <v>255578.81</v>
      </c>
      <c r="MT540" s="96">
        <f t="shared" si="1321"/>
        <v>266037.03000000003</v>
      </c>
      <c r="MU540" s="96">
        <f t="shared" si="1322"/>
        <v>266037.03000000003</v>
      </c>
      <c r="MV540" s="96">
        <f t="shared" si="1323"/>
        <v>63720.07</v>
      </c>
      <c r="MW540" s="96">
        <f t="shared" si="1324"/>
        <v>66951.7</v>
      </c>
      <c r="MX540" s="96">
        <f t="shared" si="1325"/>
        <v>66951.7</v>
      </c>
      <c r="MY540" s="96">
        <f t="shared" si="1326"/>
        <v>0</v>
      </c>
      <c r="MZ540" s="96">
        <f t="shared" si="902"/>
        <v>0</v>
      </c>
      <c r="NA540" s="96">
        <f t="shared" si="903"/>
        <v>0</v>
      </c>
      <c r="NB540" s="96">
        <f t="shared" si="1327"/>
        <v>0</v>
      </c>
      <c r="NC540" s="96">
        <f t="shared" si="904"/>
        <v>0</v>
      </c>
      <c r="ND540" s="96">
        <f t="shared" si="905"/>
        <v>0</v>
      </c>
      <c r="NE540" s="101"/>
      <c r="NF540" s="101"/>
      <c r="NG540" s="101"/>
      <c r="NH540" s="96">
        <f t="shared" si="1328"/>
        <v>0</v>
      </c>
      <c r="NI540" s="96">
        <f t="shared" si="1329"/>
        <v>0</v>
      </c>
      <c r="NJ540" s="96">
        <f t="shared" si="1330"/>
        <v>0</v>
      </c>
      <c r="NK540" s="96">
        <f t="shared" si="1331"/>
        <v>0</v>
      </c>
      <c r="NL540" s="96">
        <f t="shared" si="1332"/>
        <v>0</v>
      </c>
      <c r="NM540" s="96">
        <f t="shared" si="1333"/>
        <v>0</v>
      </c>
      <c r="NN540" s="96">
        <f t="shared" si="1334"/>
        <v>255579</v>
      </c>
      <c r="NO540" s="96">
        <f t="shared" si="1335"/>
        <v>266039.3</v>
      </c>
      <c r="NP540" s="96">
        <f t="shared" si="1336"/>
        <v>266039.3</v>
      </c>
      <c r="NQ540" s="96">
        <f t="shared" si="1337"/>
        <v>47478.04</v>
      </c>
      <c r="NR540" s="96">
        <f t="shared" si="1338"/>
        <v>49793.11</v>
      </c>
      <c r="NS540" s="96">
        <f t="shared" si="1339"/>
        <v>49793.11</v>
      </c>
      <c r="NT540" s="96">
        <f t="shared" si="1340"/>
        <v>0</v>
      </c>
      <c r="NU540" s="96">
        <f t="shared" si="906"/>
        <v>0</v>
      </c>
      <c r="NV540" s="96">
        <f t="shared" si="907"/>
        <v>0</v>
      </c>
      <c r="NW540" s="96">
        <f t="shared" si="1341"/>
        <v>0</v>
      </c>
      <c r="NX540" s="96">
        <f t="shared" si="908"/>
        <v>0</v>
      </c>
      <c r="NY540" s="96">
        <f t="shared" si="909"/>
        <v>0</v>
      </c>
      <c r="NZ540" s="101"/>
      <c r="OA540" s="101"/>
      <c r="OB540" s="101"/>
      <c r="OC540" s="96">
        <f t="shared" si="1342"/>
        <v>0</v>
      </c>
      <c r="OD540" s="96">
        <f t="shared" si="1343"/>
        <v>0</v>
      </c>
      <c r="OE540" s="96">
        <f t="shared" si="1344"/>
        <v>0</v>
      </c>
      <c r="OF540" s="96">
        <f t="shared" si="1345"/>
        <v>0</v>
      </c>
      <c r="OG540" s="96">
        <f t="shared" si="1346"/>
        <v>0</v>
      </c>
      <c r="OH540" s="96">
        <f t="shared" si="1347"/>
        <v>0</v>
      </c>
      <c r="OI540" s="96">
        <f t="shared" si="1348"/>
        <v>255578.73</v>
      </c>
      <c r="OJ540" s="96">
        <f t="shared" si="1349"/>
        <v>266037.69</v>
      </c>
      <c r="OK540" s="96">
        <f t="shared" si="1350"/>
        <v>266037.69</v>
      </c>
      <c r="OL540" s="96">
        <f t="shared" si="1351"/>
        <v>61708.93</v>
      </c>
      <c r="OM540" s="96">
        <f t="shared" si="1352"/>
        <v>64812.21</v>
      </c>
      <c r="ON540" s="96">
        <f t="shared" si="1353"/>
        <v>64812.21</v>
      </c>
      <c r="OO540" s="96">
        <f t="shared" si="1354"/>
        <v>0</v>
      </c>
      <c r="OP540" s="96">
        <f t="shared" si="910"/>
        <v>0</v>
      </c>
      <c r="OQ540" s="96">
        <f t="shared" si="911"/>
        <v>0</v>
      </c>
      <c r="OR540" s="96">
        <f t="shared" si="1355"/>
        <v>0</v>
      </c>
      <c r="OS540" s="96">
        <f t="shared" si="912"/>
        <v>0</v>
      </c>
      <c r="OT540" s="96">
        <f t="shared" si="913"/>
        <v>0</v>
      </c>
      <c r="OU540" s="101"/>
      <c r="OV540" s="101"/>
      <c r="OW540" s="101"/>
      <c r="OX540" s="96">
        <f t="shared" si="1356"/>
        <v>0</v>
      </c>
      <c r="OY540" s="96">
        <f t="shared" si="1357"/>
        <v>0</v>
      </c>
      <c r="OZ540" s="96">
        <f t="shared" si="1358"/>
        <v>0</v>
      </c>
      <c r="PA540" s="96">
        <f t="shared" si="1359"/>
        <v>0</v>
      </c>
      <c r="PB540" s="96">
        <f t="shared" si="1360"/>
        <v>0</v>
      </c>
      <c r="PC540" s="96">
        <f t="shared" si="1361"/>
        <v>0</v>
      </c>
      <c r="PD540" s="96">
        <f t="shared" si="1362"/>
        <v>255577.51</v>
      </c>
      <c r="PE540" s="96">
        <f t="shared" si="1363"/>
        <v>266038.76</v>
      </c>
      <c r="PF540" s="96">
        <f t="shared" si="1364"/>
        <v>266038.76</v>
      </c>
      <c r="PG540" s="96">
        <f t="shared" si="1365"/>
        <v>52643.74</v>
      </c>
      <c r="PH540" s="96">
        <f t="shared" si="1366"/>
        <v>55229.41</v>
      </c>
      <c r="PI540" s="96">
        <f t="shared" si="1367"/>
        <v>55229.41</v>
      </c>
      <c r="PJ540" s="96">
        <f t="shared" si="1368"/>
        <v>0</v>
      </c>
      <c r="PK540" s="96">
        <f t="shared" si="914"/>
        <v>0</v>
      </c>
      <c r="PL540" s="96">
        <f t="shared" si="915"/>
        <v>0</v>
      </c>
      <c r="PM540" s="96">
        <f t="shared" si="1369"/>
        <v>0</v>
      </c>
      <c r="PN540" s="96">
        <f t="shared" si="916"/>
        <v>0</v>
      </c>
      <c r="PO540" s="96">
        <f t="shared" si="917"/>
        <v>0</v>
      </c>
      <c r="PP540" s="101"/>
      <c r="PQ540" s="101"/>
      <c r="PR540" s="101"/>
      <c r="PS540" s="96">
        <f t="shared" si="1370"/>
        <v>0</v>
      </c>
      <c r="PT540" s="96">
        <f t="shared" si="1371"/>
        <v>0</v>
      </c>
      <c r="PU540" s="96">
        <f t="shared" si="1372"/>
        <v>0</v>
      </c>
      <c r="PV540" s="96">
        <f t="shared" si="1373"/>
        <v>0</v>
      </c>
      <c r="PW540" s="96">
        <f t="shared" si="1374"/>
        <v>0</v>
      </c>
      <c r="PX540" s="96">
        <f t="shared" si="1375"/>
        <v>0</v>
      </c>
      <c r="PY540" s="96">
        <f t="shared" si="1376"/>
        <v>255578.68</v>
      </c>
      <c r="PZ540" s="96">
        <f t="shared" si="1377"/>
        <v>266039.40999999997</v>
      </c>
      <c r="QA540" s="96">
        <f t="shared" si="1378"/>
        <v>266039.40999999997</v>
      </c>
      <c r="QB540" s="96">
        <f t="shared" si="1379"/>
        <v>59749.73</v>
      </c>
      <c r="QC540" s="96">
        <f t="shared" si="1380"/>
        <v>62761.35</v>
      </c>
      <c r="QD540" s="96">
        <f t="shared" si="1381"/>
        <v>62761.35</v>
      </c>
      <c r="QE540" s="96">
        <f t="shared" si="1382"/>
        <v>0</v>
      </c>
      <c r="QF540" s="96">
        <f t="shared" si="918"/>
        <v>0</v>
      </c>
      <c r="QG540" s="96">
        <f t="shared" si="919"/>
        <v>0</v>
      </c>
      <c r="QH540" s="96">
        <f t="shared" si="1383"/>
        <v>0</v>
      </c>
      <c r="QI540" s="96">
        <f t="shared" si="920"/>
        <v>0</v>
      </c>
      <c r="QJ540" s="96">
        <f t="shared" si="921"/>
        <v>0</v>
      </c>
      <c r="QK540" s="101"/>
      <c r="QL540" s="101"/>
      <c r="QM540" s="101"/>
      <c r="QN540" s="96">
        <f t="shared" si="1384"/>
        <v>0</v>
      </c>
      <c r="QO540" s="96">
        <f t="shared" si="1385"/>
        <v>0</v>
      </c>
      <c r="QP540" s="96">
        <f t="shared" si="1386"/>
        <v>0</v>
      </c>
      <c r="QQ540" s="96">
        <f t="shared" si="1387"/>
        <v>0</v>
      </c>
      <c r="QR540" s="96">
        <f t="shared" si="1388"/>
        <v>0</v>
      </c>
      <c r="QS540" s="96">
        <f t="shared" si="1389"/>
        <v>0</v>
      </c>
      <c r="QT540" s="96">
        <f t="shared" si="1390"/>
        <v>255579.7</v>
      </c>
      <c r="QU540" s="96">
        <f t="shared" si="1391"/>
        <v>266039.28000000003</v>
      </c>
      <c r="QV540" s="96">
        <f t="shared" si="1392"/>
        <v>266039.28000000003</v>
      </c>
      <c r="QW540" s="96">
        <f t="shared" si="1393"/>
        <v>53125.33</v>
      </c>
      <c r="QX540" s="96">
        <f t="shared" si="1394"/>
        <v>55691.9</v>
      </c>
      <c r="QY540" s="96">
        <f t="shared" si="1395"/>
        <v>55691.9</v>
      </c>
      <c r="QZ540" s="96">
        <f t="shared" si="1396"/>
        <v>0</v>
      </c>
      <c r="RA540" s="96">
        <f t="shared" si="922"/>
        <v>0</v>
      </c>
      <c r="RB540" s="96">
        <f t="shared" si="923"/>
        <v>0</v>
      </c>
      <c r="RC540" s="96">
        <f t="shared" si="1397"/>
        <v>0</v>
      </c>
      <c r="RD540" s="96">
        <f t="shared" si="924"/>
        <v>0</v>
      </c>
      <c r="RE540" s="96">
        <f t="shared" si="925"/>
        <v>0</v>
      </c>
      <c r="RF540" s="101"/>
      <c r="RG540" s="101"/>
      <c r="RH540" s="101"/>
      <c r="RI540" s="96">
        <f t="shared" si="1398"/>
        <v>0</v>
      </c>
      <c r="RJ540" s="96">
        <f t="shared" si="1399"/>
        <v>0</v>
      </c>
      <c r="RK540" s="96">
        <f t="shared" si="1400"/>
        <v>0</v>
      </c>
      <c r="RL540" s="96">
        <f t="shared" si="1401"/>
        <v>0</v>
      </c>
      <c r="RM540" s="96">
        <f t="shared" si="1402"/>
        <v>0</v>
      </c>
      <c r="RN540" s="96">
        <f t="shared" si="1403"/>
        <v>0</v>
      </c>
      <c r="RO540" s="96">
        <f t="shared" si="1404"/>
        <v>255578.42</v>
      </c>
      <c r="RP540" s="96">
        <f t="shared" si="1405"/>
        <v>266038.68</v>
      </c>
      <c r="RQ540" s="96">
        <f t="shared" si="1406"/>
        <v>266038.68</v>
      </c>
      <c r="RR540" s="96">
        <f t="shared" si="1407"/>
        <v>38268.31</v>
      </c>
      <c r="RS540" s="96">
        <f t="shared" si="1408"/>
        <v>40074.620000000003</v>
      </c>
      <c r="RT540" s="96">
        <f t="shared" si="1409"/>
        <v>40074.620000000003</v>
      </c>
      <c r="RU540" s="96">
        <f t="shared" si="1410"/>
        <v>0</v>
      </c>
      <c r="RV540" s="96">
        <f t="shared" si="926"/>
        <v>0</v>
      </c>
      <c r="RW540" s="96">
        <f t="shared" si="927"/>
        <v>0</v>
      </c>
      <c r="RX540" s="96">
        <f t="shared" si="1411"/>
        <v>0</v>
      </c>
      <c r="RY540" s="96">
        <f t="shared" si="928"/>
        <v>0</v>
      </c>
      <c r="RZ540" s="96">
        <f t="shared" si="929"/>
        <v>0</v>
      </c>
      <c r="SA540" s="101"/>
      <c r="SB540" s="101"/>
      <c r="SC540" s="101"/>
      <c r="SD540" s="96">
        <f t="shared" si="1412"/>
        <v>0</v>
      </c>
      <c r="SE540" s="96">
        <f t="shared" si="1413"/>
        <v>0</v>
      </c>
      <c r="SF540" s="96">
        <f t="shared" si="1414"/>
        <v>0</v>
      </c>
      <c r="SG540" s="96">
        <f t="shared" si="1415"/>
        <v>0</v>
      </c>
      <c r="SH540" s="96">
        <f t="shared" si="1416"/>
        <v>0</v>
      </c>
      <c r="SI540" s="96">
        <f t="shared" si="1417"/>
        <v>0</v>
      </c>
      <c r="SJ540" s="96">
        <f t="shared" si="1418"/>
        <v>255577.64</v>
      </c>
      <c r="SK540" s="96">
        <f t="shared" si="1419"/>
        <v>266039.18</v>
      </c>
      <c r="SL540" s="96">
        <f t="shared" si="1420"/>
        <v>266039.18</v>
      </c>
      <c r="SM540" s="96">
        <f t="shared" si="1421"/>
        <v>52383.96</v>
      </c>
      <c r="SN540" s="96">
        <f t="shared" si="1422"/>
        <v>54870.07</v>
      </c>
      <c r="SO540" s="96">
        <f t="shared" si="1423"/>
        <v>54870.07</v>
      </c>
      <c r="SP540" s="96">
        <f t="shared" si="1424"/>
        <v>0</v>
      </c>
      <c r="SQ540" s="96">
        <f t="shared" si="930"/>
        <v>0</v>
      </c>
      <c r="SR540" s="96">
        <f t="shared" si="931"/>
        <v>0</v>
      </c>
      <c r="SS540" s="96">
        <f t="shared" si="1425"/>
        <v>0</v>
      </c>
      <c r="ST540" s="96">
        <f t="shared" si="932"/>
        <v>0</v>
      </c>
      <c r="SU540" s="96">
        <f t="shared" si="933"/>
        <v>0</v>
      </c>
      <c r="SV540" s="101"/>
      <c r="SW540" s="101"/>
      <c r="SX540" s="101"/>
      <c r="SY540" s="96">
        <f t="shared" si="1426"/>
        <v>0</v>
      </c>
      <c r="SZ540" s="96">
        <f t="shared" si="1427"/>
        <v>0</v>
      </c>
      <c r="TA540" s="96">
        <f t="shared" si="1428"/>
        <v>0</v>
      </c>
      <c r="TB540" s="96">
        <f t="shared" si="1429"/>
        <v>0</v>
      </c>
      <c r="TC540" s="96">
        <f t="shared" si="1430"/>
        <v>0</v>
      </c>
      <c r="TD540" s="96">
        <f t="shared" si="1431"/>
        <v>0</v>
      </c>
      <c r="TE540" s="96">
        <f t="shared" si="1432"/>
        <v>255578.09</v>
      </c>
      <c r="TF540" s="96">
        <f t="shared" si="1433"/>
        <v>266041.07</v>
      </c>
      <c r="TG540" s="96">
        <f t="shared" si="1434"/>
        <v>266041.07</v>
      </c>
      <c r="TH540" s="96">
        <f t="shared" si="1435"/>
        <v>48468.959999999999</v>
      </c>
      <c r="TI540" s="96">
        <f t="shared" si="1436"/>
        <v>50904.18</v>
      </c>
      <c r="TJ540" s="96">
        <f t="shared" si="1437"/>
        <v>50904.18</v>
      </c>
      <c r="TK540" s="96">
        <f t="shared" si="1438"/>
        <v>0</v>
      </c>
      <c r="TL540" s="96">
        <f t="shared" si="934"/>
        <v>0</v>
      </c>
      <c r="TM540" s="96">
        <f t="shared" si="935"/>
        <v>0</v>
      </c>
      <c r="TN540" s="96">
        <f t="shared" si="1439"/>
        <v>0</v>
      </c>
      <c r="TO540" s="96">
        <f t="shared" si="936"/>
        <v>0</v>
      </c>
      <c r="TP540" s="96">
        <f t="shared" si="937"/>
        <v>0</v>
      </c>
      <c r="TQ540" s="101"/>
      <c r="TR540" s="101"/>
      <c r="TS540" s="101"/>
      <c r="TT540" s="96">
        <f t="shared" si="1440"/>
        <v>0</v>
      </c>
      <c r="TU540" s="96">
        <f t="shared" si="1441"/>
        <v>0</v>
      </c>
      <c r="TV540" s="96">
        <f t="shared" si="1442"/>
        <v>0</v>
      </c>
      <c r="TW540" s="96">
        <f t="shared" si="1443"/>
        <v>0</v>
      </c>
      <c r="TX540" s="96">
        <f t="shared" si="1444"/>
        <v>0</v>
      </c>
      <c r="TY540" s="96">
        <f t="shared" si="1445"/>
        <v>0</v>
      </c>
      <c r="TZ540" s="96">
        <f t="shared" si="1446"/>
        <v>255577.31</v>
      </c>
      <c r="UA540" s="96">
        <f t="shared" si="1447"/>
        <v>266038.92</v>
      </c>
      <c r="UB540" s="96">
        <f t="shared" si="1448"/>
        <v>266038.92</v>
      </c>
      <c r="UC540" s="96">
        <f t="shared" si="1449"/>
        <v>52952.59</v>
      </c>
      <c r="UD540" s="96">
        <f t="shared" si="1450"/>
        <v>55635.44</v>
      </c>
      <c r="UE540" s="96">
        <f t="shared" si="1451"/>
        <v>55635.44</v>
      </c>
      <c r="UF540" s="96">
        <f t="shared" si="1452"/>
        <v>0</v>
      </c>
      <c r="UG540" s="96">
        <f t="shared" si="938"/>
        <v>0</v>
      </c>
      <c r="UH540" s="96">
        <f t="shared" si="939"/>
        <v>0</v>
      </c>
      <c r="UI540" s="96">
        <f t="shared" si="1453"/>
        <v>0</v>
      </c>
      <c r="UJ540" s="96">
        <f t="shared" si="940"/>
        <v>0</v>
      </c>
      <c r="UK540" s="96">
        <f t="shared" si="941"/>
        <v>0</v>
      </c>
      <c r="UL540" s="101"/>
      <c r="UM540" s="101"/>
      <c r="UN540" s="101"/>
      <c r="UO540" s="96">
        <f t="shared" si="1454"/>
        <v>0</v>
      </c>
      <c r="UP540" s="96">
        <f t="shared" si="1455"/>
        <v>0</v>
      </c>
      <c r="UQ540" s="96">
        <f t="shared" si="1456"/>
        <v>0</v>
      </c>
      <c r="UR540" s="96">
        <f t="shared" si="1457"/>
        <v>0</v>
      </c>
      <c r="US540" s="96">
        <f t="shared" si="1458"/>
        <v>0</v>
      </c>
      <c r="UT540" s="96">
        <f t="shared" si="1459"/>
        <v>0</v>
      </c>
      <c r="UU540" s="96">
        <f t="shared" si="1460"/>
        <v>255578.33</v>
      </c>
      <c r="UV540" s="96">
        <f t="shared" si="1461"/>
        <v>266041.18</v>
      </c>
      <c r="UW540" s="96">
        <f t="shared" si="1462"/>
        <v>266041.18</v>
      </c>
      <c r="UX540" s="96">
        <f t="shared" si="1463"/>
        <v>51058.69</v>
      </c>
      <c r="UY540" s="96">
        <f t="shared" si="1464"/>
        <v>53391.87</v>
      </c>
      <c r="UZ540" s="96">
        <f t="shared" si="1465"/>
        <v>53391.87</v>
      </c>
      <c r="VA540" s="96">
        <f t="shared" si="1466"/>
        <v>0</v>
      </c>
      <c r="VB540" s="96">
        <f t="shared" si="942"/>
        <v>0</v>
      </c>
      <c r="VC540" s="96">
        <f t="shared" si="943"/>
        <v>0</v>
      </c>
      <c r="VD540" s="96">
        <f t="shared" si="1467"/>
        <v>0</v>
      </c>
      <c r="VE540" s="96">
        <f t="shared" si="944"/>
        <v>0</v>
      </c>
      <c r="VF540" s="96">
        <f t="shared" si="945"/>
        <v>0</v>
      </c>
      <c r="VG540" s="101"/>
      <c r="VH540" s="101"/>
      <c r="VI540" s="101"/>
      <c r="VJ540" s="96">
        <f t="shared" si="1468"/>
        <v>0</v>
      </c>
      <c r="VK540" s="96">
        <f t="shared" si="1469"/>
        <v>0</v>
      </c>
      <c r="VL540" s="96">
        <f t="shared" si="1470"/>
        <v>0</v>
      </c>
      <c r="VM540" s="96">
        <f t="shared" si="1471"/>
        <v>0</v>
      </c>
      <c r="VN540" s="96">
        <f t="shared" si="1472"/>
        <v>0</v>
      </c>
      <c r="VO540" s="96">
        <f t="shared" si="1473"/>
        <v>0</v>
      </c>
      <c r="VP540" s="96">
        <f t="shared" si="1474"/>
        <v>255579.13</v>
      </c>
      <c r="VQ540" s="96">
        <f t="shared" si="1475"/>
        <v>266040.43</v>
      </c>
      <c r="VR540" s="96">
        <f t="shared" si="1476"/>
        <v>266040.43</v>
      </c>
      <c r="VS540" s="96">
        <f t="shared" si="1477"/>
        <v>56648.84</v>
      </c>
      <c r="VT540" s="96">
        <f t="shared" si="1478"/>
        <v>59438.03</v>
      </c>
      <c r="VU540" s="96">
        <f t="shared" si="1479"/>
        <v>59438.03</v>
      </c>
      <c r="VV540" s="96">
        <f t="shared" si="1480"/>
        <v>0</v>
      </c>
      <c r="VW540" s="96">
        <f t="shared" si="946"/>
        <v>0</v>
      </c>
      <c r="VX540" s="96">
        <f t="shared" si="947"/>
        <v>0</v>
      </c>
      <c r="VY540" s="96">
        <f t="shared" si="1481"/>
        <v>0</v>
      </c>
      <c r="VZ540" s="96">
        <f t="shared" si="948"/>
        <v>0</v>
      </c>
      <c r="WA540" s="96">
        <f t="shared" si="949"/>
        <v>0</v>
      </c>
      <c r="WB540" s="101"/>
      <c r="WC540" s="101"/>
      <c r="WD540" s="101"/>
      <c r="WE540" s="96">
        <f t="shared" si="1482"/>
        <v>0</v>
      </c>
      <c r="WF540" s="96">
        <f t="shared" si="1483"/>
        <v>0</v>
      </c>
      <c r="WG540" s="96">
        <f t="shared" si="1484"/>
        <v>0</v>
      </c>
      <c r="WH540" s="96">
        <f t="shared" si="1485"/>
        <v>0</v>
      </c>
      <c r="WI540" s="96">
        <f t="shared" si="1486"/>
        <v>0</v>
      </c>
      <c r="WJ540" s="96">
        <f t="shared" si="1487"/>
        <v>0</v>
      </c>
      <c r="WK540" s="96">
        <f t="shared" si="1488"/>
        <v>255578.35</v>
      </c>
      <c r="WL540" s="96">
        <f t="shared" si="1489"/>
        <v>266040.15999999997</v>
      </c>
      <c r="WM540" s="96">
        <f t="shared" si="1490"/>
        <v>266040.15999999997</v>
      </c>
      <c r="WN540" s="96">
        <f t="shared" si="1491"/>
        <v>38473.01</v>
      </c>
      <c r="WO540" s="96">
        <f t="shared" si="1492"/>
        <v>40441.79</v>
      </c>
      <c r="WP540" s="96">
        <f t="shared" si="1493"/>
        <v>40441.79</v>
      </c>
      <c r="WQ540" s="96">
        <f t="shared" si="1494"/>
        <v>0</v>
      </c>
      <c r="WR540" s="96">
        <f t="shared" si="950"/>
        <v>0</v>
      </c>
      <c r="WS540" s="96">
        <f t="shared" si="951"/>
        <v>0</v>
      </c>
      <c r="WT540" s="96">
        <f t="shared" si="1495"/>
        <v>0</v>
      </c>
      <c r="WU540" s="96">
        <f t="shared" si="952"/>
        <v>0</v>
      </c>
      <c r="WV540" s="96">
        <f t="shared" si="953"/>
        <v>0</v>
      </c>
      <c r="WW540" s="101"/>
      <c r="WX540" s="101"/>
      <c r="WY540" s="101"/>
      <c r="WZ540" s="96">
        <f t="shared" si="1496"/>
        <v>0</v>
      </c>
      <c r="XA540" s="96">
        <f t="shared" si="1497"/>
        <v>0</v>
      </c>
      <c r="XB540" s="96">
        <f t="shared" si="1498"/>
        <v>0</v>
      </c>
      <c r="XC540" s="96">
        <f t="shared" si="1499"/>
        <v>0</v>
      </c>
      <c r="XD540" s="96">
        <f t="shared" si="1500"/>
        <v>0</v>
      </c>
      <c r="XE540" s="96">
        <f t="shared" si="1501"/>
        <v>0</v>
      </c>
      <c r="XF540" s="96">
        <f t="shared" si="1502"/>
        <v>255576.49</v>
      </c>
      <c r="XG540" s="96">
        <f t="shared" si="1503"/>
        <v>266039.44</v>
      </c>
      <c r="XH540" s="96">
        <f t="shared" si="1504"/>
        <v>266039.44</v>
      </c>
      <c r="XI540" s="96">
        <f t="shared" si="1505"/>
        <v>40706.699999999997</v>
      </c>
      <c r="XJ540" s="96">
        <f t="shared" si="1506"/>
        <v>42640.1</v>
      </c>
      <c r="XK540" s="96">
        <f t="shared" si="1507"/>
        <v>42640.1</v>
      </c>
      <c r="XL540" s="96">
        <f t="shared" si="1508"/>
        <v>0</v>
      </c>
      <c r="XM540" s="96">
        <f t="shared" si="954"/>
        <v>0</v>
      </c>
      <c r="XN540" s="96">
        <f t="shared" si="955"/>
        <v>0</v>
      </c>
      <c r="XO540" s="96">
        <f t="shared" si="1509"/>
        <v>0</v>
      </c>
      <c r="XP540" s="96">
        <f t="shared" si="956"/>
        <v>0</v>
      </c>
      <c r="XQ540" s="96">
        <f t="shared" si="957"/>
        <v>0</v>
      </c>
      <c r="XR540" s="101"/>
      <c r="XS540" s="101"/>
      <c r="XT540" s="101"/>
      <c r="XU540" s="96">
        <f t="shared" si="1510"/>
        <v>0</v>
      </c>
      <c r="XV540" s="96">
        <f t="shared" si="1511"/>
        <v>0</v>
      </c>
      <c r="XW540" s="96">
        <f t="shared" si="1512"/>
        <v>0</v>
      </c>
      <c r="XX540" s="96">
        <f t="shared" si="1513"/>
        <v>0</v>
      </c>
      <c r="XY540" s="96">
        <f t="shared" si="1514"/>
        <v>0</v>
      </c>
      <c r="XZ540" s="96">
        <f t="shared" si="1515"/>
        <v>0</v>
      </c>
      <c r="YA540" s="96">
        <f t="shared" si="1516"/>
        <v>255577.7</v>
      </c>
      <c r="YB540" s="96">
        <f t="shared" si="1517"/>
        <v>266038.15000000002</v>
      </c>
      <c r="YC540" s="96">
        <f t="shared" si="1518"/>
        <v>266038.15000000002</v>
      </c>
      <c r="YD540" s="96">
        <f t="shared" si="1519"/>
        <v>38982.29</v>
      </c>
      <c r="YE540" s="96">
        <f t="shared" si="1520"/>
        <v>40852.69</v>
      </c>
      <c r="YF540" s="96">
        <f t="shared" si="1521"/>
        <v>40852.69</v>
      </c>
      <c r="YG540" s="96">
        <f t="shared" si="1522"/>
        <v>0</v>
      </c>
      <c r="YH540" s="96">
        <f t="shared" si="958"/>
        <v>0</v>
      </c>
      <c r="YI540" s="96">
        <f t="shared" si="959"/>
        <v>0</v>
      </c>
      <c r="YJ540" s="96">
        <f t="shared" si="1523"/>
        <v>0</v>
      </c>
      <c r="YK540" s="96">
        <f t="shared" si="960"/>
        <v>0</v>
      </c>
      <c r="YL540" s="96">
        <f t="shared" si="961"/>
        <v>0</v>
      </c>
      <c r="YM540" s="101"/>
      <c r="YN540" s="101"/>
      <c r="YO540" s="101"/>
      <c r="YP540" s="96">
        <f t="shared" si="1524"/>
        <v>0</v>
      </c>
      <c r="YQ540" s="96">
        <f t="shared" si="1525"/>
        <v>0</v>
      </c>
      <c r="YR540" s="96">
        <f t="shared" si="1526"/>
        <v>0</v>
      </c>
      <c r="YS540" s="96">
        <f t="shared" si="1527"/>
        <v>0</v>
      </c>
      <c r="YT540" s="96">
        <f t="shared" si="1528"/>
        <v>0</v>
      </c>
      <c r="YU540" s="96">
        <f t="shared" si="1529"/>
        <v>0</v>
      </c>
      <c r="YV540" s="96">
        <f t="shared" si="1530"/>
        <v>255576.51</v>
      </c>
      <c r="YW540" s="96">
        <f t="shared" si="1531"/>
        <v>266039.53999999998</v>
      </c>
      <c r="YX540" s="96">
        <f t="shared" si="1532"/>
        <v>266039.53999999998</v>
      </c>
      <c r="YY540" s="96">
        <f t="shared" si="1533"/>
        <v>43191.37</v>
      </c>
      <c r="YZ540" s="96">
        <f t="shared" si="1534"/>
        <v>45312.9</v>
      </c>
      <c r="ZA540" s="96">
        <f t="shared" si="1535"/>
        <v>45312.9</v>
      </c>
      <c r="ZB540" s="96">
        <f t="shared" si="1536"/>
        <v>0</v>
      </c>
      <c r="ZC540" s="96">
        <f t="shared" si="962"/>
        <v>0</v>
      </c>
      <c r="ZD540" s="96">
        <f t="shared" si="963"/>
        <v>0</v>
      </c>
      <c r="ZE540" s="96">
        <f t="shared" si="1537"/>
        <v>0</v>
      </c>
      <c r="ZF540" s="96">
        <f t="shared" si="964"/>
        <v>0</v>
      </c>
      <c r="ZG540" s="96">
        <f t="shared" si="965"/>
        <v>0</v>
      </c>
      <c r="ZH540" s="101"/>
      <c r="ZI540" s="101"/>
      <c r="ZJ540" s="101"/>
      <c r="ZK540" s="96">
        <f t="shared" si="1538"/>
        <v>0</v>
      </c>
      <c r="ZL540" s="96">
        <f t="shared" si="1539"/>
        <v>0</v>
      </c>
      <c r="ZM540" s="96">
        <f t="shared" si="1540"/>
        <v>0</v>
      </c>
      <c r="ZN540" s="96">
        <f t="shared" si="1541"/>
        <v>0</v>
      </c>
      <c r="ZO540" s="96">
        <f t="shared" si="1542"/>
        <v>0</v>
      </c>
      <c r="ZP540" s="96">
        <f t="shared" si="1543"/>
        <v>0</v>
      </c>
      <c r="ZQ540" s="96">
        <f t="shared" si="1544"/>
        <v>255578.21</v>
      </c>
      <c r="ZR540" s="96">
        <f t="shared" si="1545"/>
        <v>266041.48</v>
      </c>
      <c r="ZS540" s="96">
        <f t="shared" si="1546"/>
        <v>266041.48</v>
      </c>
      <c r="ZT540" s="96">
        <f t="shared" si="1547"/>
        <v>51261.4</v>
      </c>
      <c r="ZU540" s="96">
        <f t="shared" si="1548"/>
        <v>53754.15</v>
      </c>
      <c r="ZV540" s="96">
        <f t="shared" si="1549"/>
        <v>53754.15</v>
      </c>
      <c r="ZW540" s="96">
        <f t="shared" si="1550"/>
        <v>0</v>
      </c>
      <c r="ZX540" s="96">
        <f t="shared" si="966"/>
        <v>0</v>
      </c>
      <c r="ZY540" s="96">
        <f t="shared" si="967"/>
        <v>0</v>
      </c>
      <c r="ZZ540" s="96">
        <f t="shared" si="1551"/>
        <v>0</v>
      </c>
      <c r="AAA540" s="96">
        <f t="shared" si="968"/>
        <v>0</v>
      </c>
      <c r="AAB540" s="96">
        <f t="shared" si="969"/>
        <v>0</v>
      </c>
      <c r="AAC540" s="101"/>
      <c r="AAD540" s="101"/>
      <c r="AAE540" s="101"/>
      <c r="AAF540" s="96">
        <f t="shared" si="1552"/>
        <v>0</v>
      </c>
      <c r="AAG540" s="96">
        <f t="shared" si="1553"/>
        <v>0</v>
      </c>
      <c r="AAH540" s="96">
        <f t="shared" si="1554"/>
        <v>0</v>
      </c>
      <c r="AAI540" s="96">
        <f t="shared" si="1555"/>
        <v>0</v>
      </c>
      <c r="AAJ540" s="96">
        <f t="shared" si="1556"/>
        <v>0</v>
      </c>
      <c r="AAK540" s="96">
        <f t="shared" si="1557"/>
        <v>0</v>
      </c>
      <c r="AAL540" s="96">
        <f t="shared" si="1558"/>
        <v>255579.02</v>
      </c>
      <c r="AAM540" s="96">
        <f t="shared" si="1559"/>
        <v>266038.27</v>
      </c>
      <c r="AAN540" s="96">
        <f t="shared" si="1560"/>
        <v>266038.27</v>
      </c>
      <c r="AAO540" s="96">
        <f t="shared" si="1561"/>
        <v>49842.720000000001</v>
      </c>
      <c r="AAP540" s="96">
        <f t="shared" si="1562"/>
        <v>52300.01</v>
      </c>
      <c r="AAQ540" s="96">
        <f t="shared" si="1563"/>
        <v>52300.01</v>
      </c>
      <c r="AAR540" s="96">
        <f t="shared" si="1564"/>
        <v>0</v>
      </c>
      <c r="AAS540" s="96">
        <f t="shared" si="970"/>
        <v>0</v>
      </c>
      <c r="AAT540" s="96">
        <f t="shared" si="971"/>
        <v>0</v>
      </c>
      <c r="AAU540" s="96">
        <f t="shared" si="1565"/>
        <v>0</v>
      </c>
      <c r="AAV540" s="96">
        <f t="shared" si="972"/>
        <v>0</v>
      </c>
      <c r="AAW540" s="96">
        <f t="shared" si="973"/>
        <v>0</v>
      </c>
      <c r="AAX540" s="101"/>
      <c r="AAY540" s="101"/>
      <c r="AAZ540" s="101"/>
      <c r="ABA540" s="96">
        <f t="shared" si="1566"/>
        <v>0</v>
      </c>
      <c r="ABB540" s="96">
        <f t="shared" si="1567"/>
        <v>0</v>
      </c>
      <c r="ABC540" s="96">
        <f t="shared" si="1568"/>
        <v>0</v>
      </c>
      <c r="ABD540" s="96">
        <f t="shared" si="1569"/>
        <v>0</v>
      </c>
      <c r="ABE540" s="96">
        <f t="shared" si="1570"/>
        <v>0</v>
      </c>
      <c r="ABF540" s="96">
        <f t="shared" si="1571"/>
        <v>0</v>
      </c>
      <c r="ABG540" s="96">
        <f t="shared" si="1572"/>
        <v>255579.63</v>
      </c>
      <c r="ABH540" s="96">
        <f t="shared" si="1573"/>
        <v>266039.03000000003</v>
      </c>
      <c r="ABI540" s="96">
        <f t="shared" si="1574"/>
        <v>266039.03000000003</v>
      </c>
      <c r="ABJ540" s="96">
        <f t="shared" si="1575"/>
        <v>34472.82</v>
      </c>
      <c r="ABK540" s="96">
        <f t="shared" si="1576"/>
        <v>36029.949999999997</v>
      </c>
      <c r="ABL540" s="96">
        <f t="shared" si="1577"/>
        <v>36029.949999999997</v>
      </c>
      <c r="ABM540" s="96">
        <f t="shared" si="1578"/>
        <v>0</v>
      </c>
      <c r="ABN540" s="96">
        <f t="shared" si="974"/>
        <v>0</v>
      </c>
      <c r="ABO540" s="96">
        <f t="shared" si="975"/>
        <v>0</v>
      </c>
      <c r="ABP540" s="96">
        <f t="shared" si="1579"/>
        <v>0</v>
      </c>
      <c r="ABQ540" s="96">
        <f t="shared" si="976"/>
        <v>0</v>
      </c>
      <c r="ABR540" s="96">
        <f t="shared" si="977"/>
        <v>0</v>
      </c>
      <c r="ABS540" s="101">
        <v>11</v>
      </c>
      <c r="ABT540" s="101">
        <v>11</v>
      </c>
      <c r="ABU540" s="101">
        <v>11</v>
      </c>
      <c r="ABV540" s="96">
        <f t="shared" si="1580"/>
        <v>2811358</v>
      </c>
      <c r="ABW540" s="96">
        <f t="shared" si="1581"/>
        <v>2926429</v>
      </c>
      <c r="ABX540" s="96">
        <f t="shared" si="1582"/>
        <v>2926429</v>
      </c>
      <c r="ABY540" s="96">
        <f t="shared" si="1583"/>
        <v>1119136.26</v>
      </c>
      <c r="ABZ540" s="96">
        <f t="shared" si="1584"/>
        <v>1137253.26</v>
      </c>
      <c r="ACA540" s="96">
        <f t="shared" si="1585"/>
        <v>1137253.26</v>
      </c>
      <c r="ACB540" s="96">
        <f t="shared" si="1586"/>
        <v>255578.31</v>
      </c>
      <c r="ACC540" s="96">
        <f t="shared" si="1587"/>
        <v>266038.34999999998</v>
      </c>
      <c r="ACD540" s="96">
        <f t="shared" si="1588"/>
        <v>266038.34999999998</v>
      </c>
      <c r="ACE540" s="96">
        <f t="shared" si="1589"/>
        <v>36458.6</v>
      </c>
      <c r="ACF540" s="96">
        <f t="shared" si="1590"/>
        <v>38209.800000000003</v>
      </c>
      <c r="ACG540" s="96">
        <f t="shared" si="1591"/>
        <v>38209.800000000003</v>
      </c>
      <c r="ACH540" s="96">
        <f t="shared" si="1592"/>
        <v>2811361.41</v>
      </c>
      <c r="ACI540" s="96">
        <f t="shared" si="978"/>
        <v>2926421.85</v>
      </c>
      <c r="ACJ540" s="96">
        <f t="shared" si="979"/>
        <v>2926421.85</v>
      </c>
      <c r="ACK540" s="96">
        <f t="shared" si="1593"/>
        <v>401044.6</v>
      </c>
      <c r="ACL540" s="96">
        <f t="shared" si="980"/>
        <v>420307.8</v>
      </c>
      <c r="ACM540" s="96">
        <f t="shared" si="981"/>
        <v>420307.8</v>
      </c>
      <c r="ACN540" s="101"/>
      <c r="ACO540" s="101"/>
      <c r="ACP540" s="101"/>
      <c r="ACQ540" s="96">
        <f t="shared" si="1594"/>
        <v>0</v>
      </c>
      <c r="ACR540" s="96">
        <f t="shared" si="1595"/>
        <v>0</v>
      </c>
      <c r="ACS540" s="96">
        <f t="shared" si="1596"/>
        <v>0</v>
      </c>
      <c r="ACT540" s="96">
        <f t="shared" si="1597"/>
        <v>0</v>
      </c>
      <c r="ACU540" s="96">
        <f t="shared" si="1598"/>
        <v>0</v>
      </c>
      <c r="ACV540" s="96">
        <f t="shared" si="1599"/>
        <v>0</v>
      </c>
      <c r="ACW540" s="96">
        <f t="shared" si="1600"/>
        <v>255577.79</v>
      </c>
      <c r="ACX540" s="96">
        <f t="shared" si="1601"/>
        <v>266037.28999999998</v>
      </c>
      <c r="ACY540" s="96">
        <f t="shared" si="1602"/>
        <v>266037.28999999998</v>
      </c>
      <c r="ACZ540" s="96">
        <f t="shared" si="1603"/>
        <v>50332.91</v>
      </c>
      <c r="ADA540" s="96">
        <f t="shared" si="1604"/>
        <v>52812.29</v>
      </c>
      <c r="ADB540" s="96">
        <f t="shared" si="1605"/>
        <v>52812.29</v>
      </c>
      <c r="ADC540" s="96">
        <f t="shared" si="1606"/>
        <v>0</v>
      </c>
      <c r="ADD540" s="96">
        <f t="shared" si="982"/>
        <v>0</v>
      </c>
      <c r="ADE540" s="96">
        <f t="shared" si="983"/>
        <v>0</v>
      </c>
      <c r="ADF540" s="96">
        <f t="shared" si="1607"/>
        <v>0</v>
      </c>
      <c r="ADG540" s="96">
        <f t="shared" si="984"/>
        <v>0</v>
      </c>
      <c r="ADH540" s="96">
        <f t="shared" si="985"/>
        <v>0</v>
      </c>
      <c r="ADI540" s="101"/>
      <c r="ADJ540" s="101"/>
      <c r="ADK540" s="101"/>
      <c r="ADL540" s="96">
        <f t="shared" si="1608"/>
        <v>0</v>
      </c>
      <c r="ADM540" s="96">
        <f t="shared" si="1609"/>
        <v>0</v>
      </c>
      <c r="ADN540" s="96">
        <f t="shared" si="1610"/>
        <v>0</v>
      </c>
      <c r="ADO540" s="96">
        <f t="shared" si="1611"/>
        <v>0</v>
      </c>
      <c r="ADP540" s="96">
        <f t="shared" si="1612"/>
        <v>0</v>
      </c>
      <c r="ADQ540" s="96">
        <f t="shared" si="1613"/>
        <v>0</v>
      </c>
      <c r="ADR540" s="96">
        <f t="shared" si="1614"/>
        <v>255576.8</v>
      </c>
      <c r="ADS540" s="96">
        <f t="shared" si="1615"/>
        <v>266038.56</v>
      </c>
      <c r="ADT540" s="96">
        <f t="shared" si="1616"/>
        <v>266038.56</v>
      </c>
      <c r="ADU540" s="96">
        <f t="shared" si="1617"/>
        <v>30268.16</v>
      </c>
      <c r="ADV540" s="96">
        <f t="shared" si="1618"/>
        <v>31875.96</v>
      </c>
      <c r="ADW540" s="96">
        <f t="shared" si="1619"/>
        <v>31875.96</v>
      </c>
      <c r="ADX540" s="96">
        <f t="shared" si="1620"/>
        <v>0</v>
      </c>
      <c r="ADY540" s="96">
        <f t="shared" si="986"/>
        <v>0</v>
      </c>
      <c r="ADZ540" s="96">
        <f t="shared" si="987"/>
        <v>0</v>
      </c>
      <c r="AEA540" s="96">
        <f t="shared" si="1621"/>
        <v>0</v>
      </c>
      <c r="AEB540" s="96">
        <f t="shared" si="988"/>
        <v>0</v>
      </c>
      <c r="AEC540" s="96">
        <f t="shared" si="989"/>
        <v>0</v>
      </c>
      <c r="AED540" s="101"/>
      <c r="AEE540" s="101"/>
      <c r="AEF540" s="101"/>
      <c r="AEG540" s="96">
        <f t="shared" si="1622"/>
        <v>0</v>
      </c>
      <c r="AEH540" s="96">
        <f t="shared" si="1623"/>
        <v>0</v>
      </c>
      <c r="AEI540" s="96">
        <f t="shared" si="1624"/>
        <v>0</v>
      </c>
      <c r="AEJ540" s="96">
        <f t="shared" si="1625"/>
        <v>0</v>
      </c>
      <c r="AEK540" s="96">
        <f t="shared" si="1626"/>
        <v>0</v>
      </c>
      <c r="AEL540" s="96">
        <f t="shared" si="1627"/>
        <v>0</v>
      </c>
      <c r="AEM540" s="96">
        <f t="shared" si="1628"/>
        <v>255578.79</v>
      </c>
      <c r="AEN540" s="96">
        <f t="shared" si="1629"/>
        <v>266040.88</v>
      </c>
      <c r="AEO540" s="96">
        <f t="shared" si="1630"/>
        <v>266040.88</v>
      </c>
      <c r="AEP540" s="96">
        <f t="shared" si="1631"/>
        <v>45376.21</v>
      </c>
      <c r="AEQ540" s="96">
        <f t="shared" si="1632"/>
        <v>47505.66</v>
      </c>
      <c r="AER540" s="96">
        <f t="shared" si="1633"/>
        <v>47505.66</v>
      </c>
      <c r="AES540" s="96">
        <f t="shared" si="1634"/>
        <v>0</v>
      </c>
      <c r="AET540" s="96">
        <f t="shared" si="990"/>
        <v>0</v>
      </c>
      <c r="AEU540" s="96">
        <f t="shared" si="991"/>
        <v>0</v>
      </c>
      <c r="AEV540" s="96">
        <f t="shared" si="1635"/>
        <v>0</v>
      </c>
      <c r="AEW540" s="96">
        <f t="shared" si="992"/>
        <v>0</v>
      </c>
      <c r="AEX540" s="96">
        <f t="shared" si="993"/>
        <v>0</v>
      </c>
      <c r="AEY540" s="101"/>
      <c r="AEZ540" s="101"/>
      <c r="AFA540" s="101"/>
      <c r="AFB540" s="96">
        <f t="shared" si="1636"/>
        <v>0</v>
      </c>
      <c r="AFC540" s="96">
        <f t="shared" si="1637"/>
        <v>0</v>
      </c>
      <c r="AFD540" s="96">
        <f t="shared" si="1638"/>
        <v>0</v>
      </c>
      <c r="AFE540" s="96">
        <f t="shared" si="1639"/>
        <v>0</v>
      </c>
      <c r="AFF540" s="96">
        <f t="shared" si="1640"/>
        <v>0</v>
      </c>
      <c r="AFG540" s="96">
        <f t="shared" si="1641"/>
        <v>0</v>
      </c>
      <c r="AFH540" s="96">
        <f t="shared" si="1642"/>
        <v>255577.41</v>
      </c>
      <c r="AFI540" s="96">
        <f t="shared" si="1643"/>
        <v>266038.49</v>
      </c>
      <c r="AFJ540" s="96">
        <f t="shared" si="1644"/>
        <v>266038.49</v>
      </c>
      <c r="AFK540" s="96">
        <f t="shared" si="1645"/>
        <v>45073.21</v>
      </c>
      <c r="AFL540" s="96">
        <f t="shared" si="1646"/>
        <v>47457.77</v>
      </c>
      <c r="AFM540" s="96">
        <f t="shared" si="1647"/>
        <v>47457.77</v>
      </c>
      <c r="AFN540" s="96">
        <f t="shared" si="1648"/>
        <v>0</v>
      </c>
      <c r="AFO540" s="96">
        <f t="shared" si="994"/>
        <v>0</v>
      </c>
      <c r="AFP540" s="96">
        <f t="shared" si="995"/>
        <v>0</v>
      </c>
      <c r="AFQ540" s="96">
        <f t="shared" si="1649"/>
        <v>0</v>
      </c>
      <c r="AFR540" s="96">
        <f t="shared" si="996"/>
        <v>0</v>
      </c>
      <c r="AFS540" s="96">
        <f t="shared" si="997"/>
        <v>0</v>
      </c>
      <c r="AFT540" s="101"/>
      <c r="AFU540" s="101"/>
      <c r="AFV540" s="101"/>
      <c r="AFW540" s="96">
        <f t="shared" si="1650"/>
        <v>0</v>
      </c>
      <c r="AFX540" s="96">
        <f t="shared" si="1651"/>
        <v>0</v>
      </c>
      <c r="AFY540" s="96">
        <f t="shared" si="1652"/>
        <v>0</v>
      </c>
      <c r="AFZ540" s="96">
        <f t="shared" si="1653"/>
        <v>0</v>
      </c>
      <c r="AGA540" s="96">
        <f t="shared" si="1654"/>
        <v>0</v>
      </c>
      <c r="AGB540" s="96">
        <f t="shared" si="1655"/>
        <v>0</v>
      </c>
      <c r="AGC540" s="96">
        <f t="shared" si="1656"/>
        <v>255579.08</v>
      </c>
      <c r="AGD540" s="96">
        <f t="shared" si="1657"/>
        <v>266039.14</v>
      </c>
      <c r="AGE540" s="96">
        <f t="shared" si="1658"/>
        <v>266039.14</v>
      </c>
      <c r="AGF540" s="96">
        <f t="shared" si="1659"/>
        <v>47254.13</v>
      </c>
      <c r="AGG540" s="96">
        <f t="shared" si="1660"/>
        <v>49587.97</v>
      </c>
      <c r="AGH540" s="96">
        <f t="shared" si="1661"/>
        <v>49587.97</v>
      </c>
      <c r="AGI540" s="96">
        <f t="shared" si="1662"/>
        <v>0</v>
      </c>
      <c r="AGJ540" s="96">
        <f t="shared" si="998"/>
        <v>0</v>
      </c>
      <c r="AGK540" s="96">
        <f t="shared" si="999"/>
        <v>0</v>
      </c>
      <c r="AGL540" s="96">
        <f t="shared" si="1663"/>
        <v>0</v>
      </c>
      <c r="AGM540" s="96">
        <f t="shared" si="1000"/>
        <v>0</v>
      </c>
      <c r="AGN540" s="96">
        <f t="shared" si="1001"/>
        <v>0</v>
      </c>
      <c r="AGO540" s="101"/>
      <c r="AGP540" s="101"/>
      <c r="AGQ540" s="101"/>
      <c r="AGR540" s="96">
        <f t="shared" si="1664"/>
        <v>0</v>
      </c>
      <c r="AGS540" s="96">
        <f t="shared" si="1665"/>
        <v>0</v>
      </c>
      <c r="AGT540" s="96">
        <f t="shared" si="1666"/>
        <v>0</v>
      </c>
      <c r="AGU540" s="96">
        <f t="shared" si="1667"/>
        <v>0</v>
      </c>
      <c r="AGV540" s="96">
        <f t="shared" si="1668"/>
        <v>0</v>
      </c>
      <c r="AGW540" s="96">
        <f t="shared" si="1669"/>
        <v>0</v>
      </c>
      <c r="AGX540" s="96">
        <f t="shared" si="1670"/>
        <v>255574.06</v>
      </c>
      <c r="AGY540" s="96">
        <f t="shared" si="1671"/>
        <v>266042.59000000003</v>
      </c>
      <c r="AGZ540" s="96">
        <f t="shared" si="1672"/>
        <v>266042.59000000003</v>
      </c>
      <c r="AHA540" s="96">
        <f t="shared" si="1673"/>
        <v>76656.399999999994</v>
      </c>
      <c r="AHB540" s="96">
        <f t="shared" si="1674"/>
        <v>80609.740000000005</v>
      </c>
      <c r="AHC540" s="96">
        <f t="shared" si="1675"/>
        <v>80609.740000000005</v>
      </c>
      <c r="AHD540" s="96">
        <f t="shared" si="1676"/>
        <v>0</v>
      </c>
      <c r="AHE540" s="96">
        <f t="shared" si="1002"/>
        <v>0</v>
      </c>
      <c r="AHF540" s="96">
        <f t="shared" si="1003"/>
        <v>0</v>
      </c>
      <c r="AHG540" s="96">
        <f t="shared" si="1677"/>
        <v>0</v>
      </c>
      <c r="AHH540" s="96">
        <f t="shared" si="1004"/>
        <v>0</v>
      </c>
      <c r="AHI540" s="96">
        <f t="shared" si="1005"/>
        <v>0</v>
      </c>
      <c r="AHJ540" s="101"/>
      <c r="AHK540" s="101"/>
      <c r="AHL540" s="101"/>
      <c r="AHM540" s="96">
        <f t="shared" si="1678"/>
        <v>0</v>
      </c>
      <c r="AHN540" s="96">
        <f t="shared" si="1679"/>
        <v>0</v>
      </c>
      <c r="AHO540" s="96">
        <f t="shared" si="1680"/>
        <v>0</v>
      </c>
      <c r="AHP540" s="96">
        <f t="shared" si="1681"/>
        <v>0</v>
      </c>
      <c r="AHQ540" s="96">
        <f t="shared" si="1682"/>
        <v>0</v>
      </c>
      <c r="AHR540" s="96">
        <f t="shared" si="1683"/>
        <v>0</v>
      </c>
      <c r="AHS540" s="96">
        <f t="shared" si="1684"/>
        <v>255577.55</v>
      </c>
      <c r="AHT540" s="96">
        <f t="shared" si="1685"/>
        <v>266039.32</v>
      </c>
      <c r="AHU540" s="96">
        <f t="shared" si="1686"/>
        <v>266039.32</v>
      </c>
      <c r="AHV540" s="96">
        <f t="shared" si="1687"/>
        <v>42633.49</v>
      </c>
      <c r="AHW540" s="96">
        <f t="shared" si="1688"/>
        <v>44759.55</v>
      </c>
      <c r="AHX540" s="96">
        <f t="shared" si="1689"/>
        <v>44759.55</v>
      </c>
      <c r="AHY540" s="96">
        <f t="shared" si="1690"/>
        <v>0</v>
      </c>
      <c r="AHZ540" s="96">
        <f t="shared" si="1006"/>
        <v>0</v>
      </c>
      <c r="AIA540" s="96">
        <f t="shared" si="1007"/>
        <v>0</v>
      </c>
      <c r="AIB540" s="96">
        <f t="shared" si="1691"/>
        <v>0</v>
      </c>
      <c r="AIC540" s="96">
        <f t="shared" si="1008"/>
        <v>0</v>
      </c>
      <c r="AID540" s="96">
        <f t="shared" si="1009"/>
        <v>0</v>
      </c>
      <c r="AIE540" s="101"/>
      <c r="AIF540" s="101"/>
      <c r="AIG540" s="101"/>
      <c r="AIH540" s="96">
        <f t="shared" si="1692"/>
        <v>0</v>
      </c>
      <c r="AII540" s="96">
        <f t="shared" si="1693"/>
        <v>0</v>
      </c>
      <c r="AIJ540" s="96">
        <f t="shared" si="1694"/>
        <v>0</v>
      </c>
      <c r="AIK540" s="96">
        <f t="shared" si="1695"/>
        <v>0</v>
      </c>
      <c r="AIL540" s="96">
        <f t="shared" si="1696"/>
        <v>0</v>
      </c>
      <c r="AIM540" s="96">
        <f t="shared" si="1697"/>
        <v>0</v>
      </c>
      <c r="AIN540" s="96">
        <f t="shared" si="1698"/>
        <v>255577.72</v>
      </c>
      <c r="AIO540" s="96">
        <f t="shared" si="1699"/>
        <v>266038.44</v>
      </c>
      <c r="AIP540" s="96">
        <f t="shared" si="1700"/>
        <v>266038.44</v>
      </c>
      <c r="AIQ540" s="96">
        <f t="shared" si="1701"/>
        <v>47057.39</v>
      </c>
      <c r="AIR540" s="96">
        <f t="shared" si="1702"/>
        <v>49447.53</v>
      </c>
      <c r="AIS540" s="96">
        <f t="shared" si="1703"/>
        <v>49447.53</v>
      </c>
      <c r="AIT540" s="96">
        <f t="shared" si="1704"/>
        <v>0</v>
      </c>
      <c r="AIU540" s="96">
        <f t="shared" si="1010"/>
        <v>0</v>
      </c>
      <c r="AIV540" s="96">
        <f t="shared" si="1011"/>
        <v>0</v>
      </c>
      <c r="AIW540" s="96">
        <f t="shared" si="1705"/>
        <v>0</v>
      </c>
      <c r="AIX540" s="96">
        <f t="shared" si="1012"/>
        <v>0</v>
      </c>
      <c r="AIY540" s="96">
        <f t="shared" si="1013"/>
        <v>0</v>
      </c>
      <c r="AIZ540" s="101"/>
      <c r="AJA540" s="101"/>
      <c r="AJB540" s="101"/>
      <c r="AJC540" s="96">
        <f t="shared" si="1706"/>
        <v>0</v>
      </c>
      <c r="AJD540" s="96">
        <f t="shared" si="1707"/>
        <v>0</v>
      </c>
      <c r="AJE540" s="96">
        <f t="shared" si="1708"/>
        <v>0</v>
      </c>
      <c r="AJF540" s="96">
        <f t="shared" si="1709"/>
        <v>0</v>
      </c>
      <c r="AJG540" s="96">
        <f t="shared" si="1710"/>
        <v>0</v>
      </c>
      <c r="AJH540" s="96">
        <f t="shared" si="1711"/>
        <v>0</v>
      </c>
      <c r="AJI540" s="96">
        <f t="shared" si="1712"/>
        <v>255579.56</v>
      </c>
      <c r="AJJ540" s="96">
        <f t="shared" si="1713"/>
        <v>266039.84000000003</v>
      </c>
      <c r="AJK540" s="96">
        <f t="shared" si="1714"/>
        <v>266039.84000000003</v>
      </c>
      <c r="AJL540" s="96">
        <f t="shared" si="1715"/>
        <v>46183.72</v>
      </c>
      <c r="AJM540" s="96">
        <f t="shared" si="1716"/>
        <v>48454.55</v>
      </c>
      <c r="AJN540" s="96">
        <f t="shared" si="1717"/>
        <v>48454.55</v>
      </c>
      <c r="AJO540" s="96">
        <f t="shared" si="1718"/>
        <v>0</v>
      </c>
      <c r="AJP540" s="96">
        <f t="shared" si="1014"/>
        <v>0</v>
      </c>
      <c r="AJQ540" s="96">
        <f t="shared" si="1015"/>
        <v>0</v>
      </c>
      <c r="AJR540" s="96">
        <f t="shared" si="1719"/>
        <v>0</v>
      </c>
      <c r="AJS540" s="96">
        <f t="shared" si="1016"/>
        <v>0</v>
      </c>
      <c r="AJT540" s="96">
        <f t="shared" si="1017"/>
        <v>0</v>
      </c>
      <c r="AJU540" s="101"/>
      <c r="AJV540" s="101"/>
      <c r="AJW540" s="101"/>
      <c r="AJX540" s="96">
        <f t="shared" si="1720"/>
        <v>0</v>
      </c>
      <c r="AJY540" s="96">
        <f t="shared" si="1721"/>
        <v>0</v>
      </c>
      <c r="AJZ540" s="96">
        <f t="shared" si="1722"/>
        <v>0</v>
      </c>
      <c r="AKA540" s="96">
        <f t="shared" si="1723"/>
        <v>0</v>
      </c>
      <c r="AKB540" s="96">
        <f t="shared" si="1724"/>
        <v>0</v>
      </c>
      <c r="AKC540" s="96">
        <f t="shared" si="1725"/>
        <v>0</v>
      </c>
      <c r="AKD540" s="96">
        <f t="shared" si="1726"/>
        <v>255579.64</v>
      </c>
      <c r="AKE540" s="96">
        <f t="shared" si="1727"/>
        <v>266039.98</v>
      </c>
      <c r="AKF540" s="96">
        <f t="shared" si="1728"/>
        <v>266039.98</v>
      </c>
      <c r="AKG540" s="96">
        <f t="shared" si="1729"/>
        <v>43990.54</v>
      </c>
      <c r="AKH540" s="96">
        <f t="shared" si="1730"/>
        <v>46208.79</v>
      </c>
      <c r="AKI540" s="96">
        <f t="shared" si="1731"/>
        <v>46208.79</v>
      </c>
      <c r="AKJ540" s="96">
        <f t="shared" si="1732"/>
        <v>0</v>
      </c>
      <c r="AKK540" s="96">
        <f t="shared" si="1018"/>
        <v>0</v>
      </c>
      <c r="AKL540" s="96">
        <f t="shared" si="1019"/>
        <v>0</v>
      </c>
      <c r="AKM540" s="96">
        <f t="shared" si="1733"/>
        <v>0</v>
      </c>
      <c r="AKN540" s="96">
        <f t="shared" si="1020"/>
        <v>0</v>
      </c>
      <c r="AKO540" s="96">
        <f t="shared" si="1021"/>
        <v>0</v>
      </c>
      <c r="AKP540" s="101"/>
      <c r="AKQ540" s="101"/>
      <c r="AKR540" s="101"/>
      <c r="AKS540" s="96">
        <f t="shared" si="1734"/>
        <v>0</v>
      </c>
      <c r="AKT540" s="96">
        <f t="shared" si="1735"/>
        <v>0</v>
      </c>
      <c r="AKU540" s="96">
        <f t="shared" si="1736"/>
        <v>0</v>
      </c>
      <c r="AKV540" s="96">
        <f t="shared" si="1737"/>
        <v>0</v>
      </c>
      <c r="AKW540" s="96">
        <f t="shared" si="1738"/>
        <v>0</v>
      </c>
      <c r="AKX540" s="96">
        <f t="shared" si="1739"/>
        <v>0</v>
      </c>
      <c r="AKY540" s="96">
        <f t="shared" si="1740"/>
        <v>255578.09</v>
      </c>
      <c r="AKZ540" s="96">
        <f t="shared" si="1741"/>
        <v>266039.92</v>
      </c>
      <c r="ALA540" s="96">
        <f t="shared" si="1742"/>
        <v>266039.92</v>
      </c>
      <c r="ALB540" s="96">
        <f t="shared" si="1743"/>
        <v>44593.98</v>
      </c>
      <c r="ALC540" s="96">
        <f t="shared" si="1744"/>
        <v>46800.49</v>
      </c>
      <c r="ALD540" s="96">
        <f t="shared" si="1745"/>
        <v>46800.49</v>
      </c>
      <c r="ALE540" s="96">
        <f t="shared" si="1746"/>
        <v>0</v>
      </c>
      <c r="ALF540" s="96">
        <f t="shared" si="1022"/>
        <v>0</v>
      </c>
      <c r="ALG540" s="96">
        <f t="shared" si="1023"/>
        <v>0</v>
      </c>
      <c r="ALH540" s="96">
        <f t="shared" si="1747"/>
        <v>0</v>
      </c>
      <c r="ALI540" s="96">
        <f t="shared" si="1024"/>
        <v>0</v>
      </c>
      <c r="ALJ540" s="96">
        <f t="shared" si="1025"/>
        <v>0</v>
      </c>
      <c r="ALK540" s="101"/>
      <c r="ALL540" s="101"/>
      <c r="ALM540" s="101"/>
      <c r="ALN540" s="96">
        <f t="shared" si="1748"/>
        <v>0</v>
      </c>
      <c r="ALO540" s="96">
        <f t="shared" si="1749"/>
        <v>0</v>
      </c>
      <c r="ALP540" s="96">
        <f t="shared" si="1750"/>
        <v>0</v>
      </c>
      <c r="ALQ540" s="96">
        <f t="shared" si="1751"/>
        <v>0</v>
      </c>
      <c r="ALR540" s="96">
        <f t="shared" si="1752"/>
        <v>0</v>
      </c>
      <c r="ALS540" s="96">
        <f t="shared" si="1753"/>
        <v>0</v>
      </c>
      <c r="ALT540" s="96">
        <f t="shared" si="1754"/>
        <v>255575.74</v>
      </c>
      <c r="ALU540" s="96">
        <f t="shared" si="1755"/>
        <v>266037.67</v>
      </c>
      <c r="ALV540" s="96">
        <f t="shared" si="1756"/>
        <v>266037.67</v>
      </c>
      <c r="ALW540" s="96">
        <f t="shared" si="1757"/>
        <v>51895.29</v>
      </c>
      <c r="ALX540" s="96">
        <f t="shared" si="1758"/>
        <v>54396.08</v>
      </c>
      <c r="ALY540" s="96">
        <f t="shared" si="1759"/>
        <v>54396.08</v>
      </c>
      <c r="ALZ540" s="96">
        <f t="shared" si="1760"/>
        <v>0</v>
      </c>
      <c r="AMA540" s="96">
        <f t="shared" si="1026"/>
        <v>0</v>
      </c>
      <c r="AMB540" s="96">
        <f t="shared" si="1027"/>
        <v>0</v>
      </c>
      <c r="AMC540" s="96">
        <f t="shared" si="1761"/>
        <v>0</v>
      </c>
      <c r="AMD540" s="96">
        <f t="shared" si="1028"/>
        <v>0</v>
      </c>
      <c r="AME540" s="96">
        <f t="shared" si="1029"/>
        <v>0</v>
      </c>
      <c r="AMF540" s="101"/>
      <c r="AMG540" s="101"/>
      <c r="AMH540" s="101"/>
      <c r="AMI540" s="96">
        <f t="shared" si="1762"/>
        <v>0</v>
      </c>
      <c r="AMJ540" s="96">
        <f t="shared" si="1763"/>
        <v>0</v>
      </c>
      <c r="AMK540" s="96">
        <f t="shared" si="1764"/>
        <v>0</v>
      </c>
      <c r="AML540" s="96">
        <f t="shared" si="1765"/>
        <v>0</v>
      </c>
      <c r="AMM540" s="96">
        <f t="shared" si="1766"/>
        <v>0</v>
      </c>
      <c r="AMN540" s="96">
        <f t="shared" si="1767"/>
        <v>0</v>
      </c>
      <c r="AMO540" s="96">
        <f t="shared" si="1768"/>
        <v>255577.87</v>
      </c>
      <c r="AMP540" s="96">
        <f t="shared" si="1769"/>
        <v>266038.69</v>
      </c>
      <c r="AMQ540" s="96">
        <f t="shared" si="1770"/>
        <v>266038.69</v>
      </c>
      <c r="AMR540" s="96">
        <f t="shared" si="1771"/>
        <v>44039.14</v>
      </c>
      <c r="AMS540" s="96">
        <f t="shared" si="1772"/>
        <v>46135.58</v>
      </c>
      <c r="AMT540" s="96">
        <f t="shared" si="1773"/>
        <v>46135.58</v>
      </c>
      <c r="AMU540" s="96">
        <f t="shared" si="1774"/>
        <v>0</v>
      </c>
      <c r="AMV540" s="96">
        <f t="shared" si="1030"/>
        <v>0</v>
      </c>
      <c r="AMW540" s="96">
        <f t="shared" si="1031"/>
        <v>0</v>
      </c>
      <c r="AMX540" s="96">
        <f t="shared" si="1775"/>
        <v>0</v>
      </c>
      <c r="AMY540" s="96">
        <f t="shared" si="1032"/>
        <v>0</v>
      </c>
      <c r="AMZ540" s="96">
        <f t="shared" si="1033"/>
        <v>0</v>
      </c>
      <c r="ANA540" s="101"/>
      <c r="ANB540" s="101"/>
      <c r="ANC540" s="101"/>
      <c r="AND540" s="96">
        <f t="shared" si="1776"/>
        <v>0</v>
      </c>
      <c r="ANE540" s="96">
        <f t="shared" si="1777"/>
        <v>0</v>
      </c>
      <c r="ANF540" s="96">
        <f t="shared" si="1778"/>
        <v>0</v>
      </c>
      <c r="ANG540" s="96">
        <f t="shared" si="1779"/>
        <v>0</v>
      </c>
      <c r="ANH540" s="96">
        <f t="shared" si="1780"/>
        <v>0</v>
      </c>
      <c r="ANI540" s="96">
        <f t="shared" si="1781"/>
        <v>0</v>
      </c>
      <c r="ANJ540" s="96">
        <f t="shared" si="1782"/>
        <v>0</v>
      </c>
      <c r="ANK540" s="96">
        <f t="shared" si="1783"/>
        <v>0</v>
      </c>
      <c r="ANL540" s="96">
        <f t="shared" si="1784"/>
        <v>0</v>
      </c>
      <c r="ANM540" s="96">
        <f t="shared" si="1785"/>
        <v>0</v>
      </c>
      <c r="ANN540" s="96">
        <f t="shared" si="1786"/>
        <v>0</v>
      </c>
      <c r="ANO540" s="96">
        <f t="shared" si="1787"/>
        <v>0</v>
      </c>
      <c r="ANP540" s="96">
        <f t="shared" si="1788"/>
        <v>0</v>
      </c>
      <c r="ANQ540" s="96">
        <f t="shared" si="1034"/>
        <v>0</v>
      </c>
      <c r="ANR540" s="96">
        <f t="shared" si="1035"/>
        <v>0</v>
      </c>
      <c r="ANS540" s="96">
        <f t="shared" si="1789"/>
        <v>0</v>
      </c>
      <c r="ANT540" s="96">
        <f t="shared" si="1036"/>
        <v>0</v>
      </c>
      <c r="ANU540" s="96">
        <f t="shared" si="1037"/>
        <v>0</v>
      </c>
      <c r="ANV540" s="101"/>
      <c r="ANW540" s="101"/>
      <c r="ANX540" s="101"/>
      <c r="ANY540" s="96">
        <f t="shared" si="1790"/>
        <v>0</v>
      </c>
      <c r="ANZ540" s="96">
        <f t="shared" si="1791"/>
        <v>0</v>
      </c>
      <c r="AOA540" s="96">
        <f t="shared" si="1792"/>
        <v>0</v>
      </c>
      <c r="AOB540" s="96">
        <f t="shared" si="1793"/>
        <v>0</v>
      </c>
      <c r="AOC540" s="96">
        <f t="shared" si="1794"/>
        <v>0</v>
      </c>
      <c r="AOD540" s="96">
        <f t="shared" si="1795"/>
        <v>0</v>
      </c>
      <c r="AOE540" s="96">
        <f t="shared" si="1796"/>
        <v>255579.79</v>
      </c>
      <c r="AOF540" s="96">
        <f t="shared" si="1797"/>
        <v>266039.69</v>
      </c>
      <c r="AOG540" s="96">
        <f t="shared" si="1798"/>
        <v>266039.69</v>
      </c>
      <c r="AOH540" s="96">
        <f t="shared" si="1799"/>
        <v>44472.11</v>
      </c>
      <c r="AOI540" s="96">
        <f t="shared" si="1800"/>
        <v>46599.11</v>
      </c>
      <c r="AOJ540" s="96">
        <f t="shared" si="1801"/>
        <v>46599.11</v>
      </c>
      <c r="AOK540" s="96">
        <f t="shared" si="1802"/>
        <v>0</v>
      </c>
      <c r="AOL540" s="96">
        <f t="shared" si="1038"/>
        <v>0</v>
      </c>
      <c r="AOM540" s="96">
        <f t="shared" si="1039"/>
        <v>0</v>
      </c>
      <c r="AON540" s="96">
        <f t="shared" si="1803"/>
        <v>0</v>
      </c>
      <c r="AOO540" s="96">
        <f t="shared" si="1040"/>
        <v>0</v>
      </c>
      <c r="AOP540" s="96">
        <f t="shared" si="1041"/>
        <v>0</v>
      </c>
      <c r="AOQ540" s="101"/>
      <c r="AOR540" s="101"/>
      <c r="AOS540" s="101"/>
      <c r="AOT540" s="96">
        <f t="shared" si="1804"/>
        <v>0</v>
      </c>
      <c r="AOU540" s="96">
        <f t="shared" si="1805"/>
        <v>0</v>
      </c>
      <c r="AOV540" s="96">
        <f t="shared" si="1806"/>
        <v>0</v>
      </c>
      <c r="AOW540" s="96">
        <f t="shared" si="1807"/>
        <v>0</v>
      </c>
      <c r="AOX540" s="96">
        <f t="shared" si="1808"/>
        <v>0</v>
      </c>
      <c r="AOY540" s="96">
        <f t="shared" si="1809"/>
        <v>0</v>
      </c>
      <c r="AOZ540" s="96">
        <f t="shared" si="1810"/>
        <v>255575.14</v>
      </c>
      <c r="APA540" s="96">
        <f t="shared" si="1811"/>
        <v>266039.65999999997</v>
      </c>
      <c r="APB540" s="96">
        <f t="shared" si="1812"/>
        <v>266039.65999999997</v>
      </c>
      <c r="APC540" s="96">
        <f t="shared" si="1813"/>
        <v>52231.57</v>
      </c>
      <c r="APD540" s="96">
        <f t="shared" si="1814"/>
        <v>54734.23</v>
      </c>
      <c r="APE540" s="96">
        <f t="shared" si="1815"/>
        <v>54734.23</v>
      </c>
      <c r="APF540" s="96">
        <f t="shared" si="1816"/>
        <v>0</v>
      </c>
      <c r="APG540" s="96">
        <f t="shared" si="1042"/>
        <v>0</v>
      </c>
      <c r="APH540" s="96">
        <f t="shared" si="1043"/>
        <v>0</v>
      </c>
      <c r="API540" s="96">
        <f t="shared" si="1817"/>
        <v>0</v>
      </c>
      <c r="APJ540" s="96">
        <f t="shared" si="1044"/>
        <v>0</v>
      </c>
      <c r="APK540" s="96">
        <f t="shared" si="1045"/>
        <v>0</v>
      </c>
      <c r="APL540" s="101"/>
      <c r="APM540" s="101"/>
      <c r="APN540" s="101"/>
      <c r="APO540" s="96">
        <f t="shared" si="1818"/>
        <v>0</v>
      </c>
      <c r="APP540" s="96">
        <f t="shared" si="1819"/>
        <v>0</v>
      </c>
      <c r="APQ540" s="96">
        <f t="shared" si="1820"/>
        <v>0</v>
      </c>
      <c r="APR540" s="96">
        <f t="shared" si="1821"/>
        <v>0</v>
      </c>
      <c r="APS540" s="96">
        <f t="shared" si="1822"/>
        <v>0</v>
      </c>
      <c r="APT540" s="96">
        <f t="shared" si="1823"/>
        <v>0</v>
      </c>
      <c r="APU540" s="96">
        <f t="shared" si="1824"/>
        <v>255575.33</v>
      </c>
      <c r="APV540" s="96">
        <f t="shared" si="1825"/>
        <v>266038.56</v>
      </c>
      <c r="APW540" s="96">
        <f t="shared" si="1826"/>
        <v>266038.56</v>
      </c>
      <c r="APX540" s="96">
        <f t="shared" si="1827"/>
        <v>44314.99</v>
      </c>
      <c r="APY540" s="96">
        <f t="shared" si="1828"/>
        <v>46503.5</v>
      </c>
      <c r="APZ540" s="96">
        <f t="shared" si="1829"/>
        <v>46503.5</v>
      </c>
      <c r="AQA540" s="96">
        <f t="shared" si="1830"/>
        <v>0</v>
      </c>
      <c r="AQB540" s="96">
        <f t="shared" si="1046"/>
        <v>0</v>
      </c>
      <c r="AQC540" s="96">
        <f t="shared" si="1047"/>
        <v>0</v>
      </c>
      <c r="AQD540" s="96">
        <f t="shared" si="1831"/>
        <v>0</v>
      </c>
      <c r="AQE540" s="96">
        <f t="shared" si="1048"/>
        <v>0</v>
      </c>
      <c r="AQF540" s="96">
        <f t="shared" si="1049"/>
        <v>0</v>
      </c>
      <c r="AQG540" s="101"/>
      <c r="AQH540" s="101"/>
      <c r="AQI540" s="101"/>
      <c r="AQJ540" s="96">
        <f t="shared" si="1832"/>
        <v>0</v>
      </c>
      <c r="AQK540" s="96">
        <f t="shared" si="1833"/>
        <v>0</v>
      </c>
      <c r="AQL540" s="96">
        <f t="shared" si="1834"/>
        <v>0</v>
      </c>
      <c r="AQM540" s="96">
        <f t="shared" si="1835"/>
        <v>0</v>
      </c>
      <c r="AQN540" s="96">
        <f t="shared" si="1836"/>
        <v>0</v>
      </c>
      <c r="AQO540" s="96">
        <f t="shared" si="1837"/>
        <v>0</v>
      </c>
      <c r="AQP540" s="96">
        <f t="shared" si="1838"/>
        <v>255578.81</v>
      </c>
      <c r="AQQ540" s="96">
        <f t="shared" si="1839"/>
        <v>266039.11</v>
      </c>
      <c r="AQR540" s="96">
        <f t="shared" si="1840"/>
        <v>266039.11</v>
      </c>
      <c r="AQS540" s="96">
        <f t="shared" si="1841"/>
        <v>39477.81</v>
      </c>
      <c r="AQT540" s="96">
        <f t="shared" si="1842"/>
        <v>41475.730000000003</v>
      </c>
      <c r="AQU540" s="96">
        <f t="shared" si="1843"/>
        <v>41475.730000000003</v>
      </c>
      <c r="AQV540" s="96">
        <f t="shared" si="1844"/>
        <v>0</v>
      </c>
      <c r="AQW540" s="96">
        <f t="shared" si="1050"/>
        <v>0</v>
      </c>
      <c r="AQX540" s="96">
        <f t="shared" si="1051"/>
        <v>0</v>
      </c>
      <c r="AQY540" s="96">
        <f t="shared" si="1845"/>
        <v>0</v>
      </c>
      <c r="AQZ540" s="96">
        <f t="shared" si="1052"/>
        <v>0</v>
      </c>
      <c r="ARA540" s="96">
        <f t="shared" si="1053"/>
        <v>0</v>
      </c>
      <c r="ARB540" s="101"/>
      <c r="ARC540" s="101"/>
      <c r="ARD540" s="101"/>
      <c r="ARE540" s="96">
        <f t="shared" si="1846"/>
        <v>0</v>
      </c>
      <c r="ARF540" s="96">
        <f t="shared" si="1847"/>
        <v>0</v>
      </c>
      <c r="ARG540" s="96">
        <f t="shared" si="1848"/>
        <v>0</v>
      </c>
      <c r="ARH540" s="96">
        <f t="shared" si="1849"/>
        <v>0</v>
      </c>
      <c r="ARI540" s="96">
        <f t="shared" si="1850"/>
        <v>0</v>
      </c>
      <c r="ARJ540" s="96">
        <f t="shared" si="1851"/>
        <v>0</v>
      </c>
      <c r="ARK540" s="96">
        <f t="shared" si="1852"/>
        <v>255578.35</v>
      </c>
      <c r="ARL540" s="96">
        <f t="shared" si="1853"/>
        <v>266039.23</v>
      </c>
      <c r="ARM540" s="96">
        <f t="shared" si="1854"/>
        <v>266039.23</v>
      </c>
      <c r="ARN540" s="96">
        <f t="shared" si="1855"/>
        <v>42441.23</v>
      </c>
      <c r="ARO540" s="96">
        <f t="shared" si="1856"/>
        <v>44378.43</v>
      </c>
      <c r="ARP540" s="96">
        <f t="shared" si="1857"/>
        <v>44378.43</v>
      </c>
      <c r="ARQ540" s="96">
        <f t="shared" si="1858"/>
        <v>0</v>
      </c>
      <c r="ARR540" s="96">
        <f t="shared" si="1054"/>
        <v>0</v>
      </c>
      <c r="ARS540" s="96">
        <f t="shared" si="1055"/>
        <v>0</v>
      </c>
      <c r="ART540" s="96">
        <f t="shared" si="1859"/>
        <v>0</v>
      </c>
      <c r="ARU540" s="96">
        <f t="shared" si="1056"/>
        <v>0</v>
      </c>
      <c r="ARV540" s="96">
        <f t="shared" si="1057"/>
        <v>0</v>
      </c>
      <c r="ARW540" s="101"/>
      <c r="ARX540" s="101"/>
      <c r="ARY540" s="101"/>
      <c r="ARZ540" s="96">
        <f t="shared" si="1860"/>
        <v>0</v>
      </c>
      <c r="ASA540" s="96">
        <f t="shared" si="1861"/>
        <v>0</v>
      </c>
      <c r="ASB540" s="96">
        <f t="shared" si="1862"/>
        <v>0</v>
      </c>
      <c r="ASC540" s="96">
        <f t="shared" si="1863"/>
        <v>0</v>
      </c>
      <c r="ASD540" s="96">
        <f t="shared" si="1864"/>
        <v>0</v>
      </c>
      <c r="ASE540" s="96">
        <f t="shared" si="1865"/>
        <v>0</v>
      </c>
      <c r="ASF540" s="96">
        <f t="shared" si="1866"/>
        <v>255579.05</v>
      </c>
      <c r="ASG540" s="96">
        <f t="shared" si="1867"/>
        <v>266038.84000000003</v>
      </c>
      <c r="ASH540" s="96">
        <f t="shared" si="1868"/>
        <v>266038.84000000003</v>
      </c>
      <c r="ASI540" s="96">
        <f t="shared" si="1869"/>
        <v>45472.09</v>
      </c>
      <c r="ASJ540" s="96">
        <f t="shared" si="1870"/>
        <v>47651.32</v>
      </c>
      <c r="ASK540" s="96">
        <f t="shared" si="1871"/>
        <v>47651.32</v>
      </c>
      <c r="ASL540" s="96">
        <f t="shared" si="1872"/>
        <v>0</v>
      </c>
      <c r="ASM540" s="96">
        <f t="shared" si="1058"/>
        <v>0</v>
      </c>
      <c r="ASN540" s="96">
        <f t="shared" si="1059"/>
        <v>0</v>
      </c>
      <c r="ASO540" s="96">
        <f t="shared" si="1873"/>
        <v>0</v>
      </c>
      <c r="ASP540" s="96">
        <f t="shared" si="1060"/>
        <v>0</v>
      </c>
      <c r="ASQ540" s="96">
        <f t="shared" si="1061"/>
        <v>0</v>
      </c>
      <c r="ASR540" s="101"/>
      <c r="ASS540" s="101"/>
      <c r="AST540" s="101"/>
      <c r="ASU540" s="96">
        <f t="shared" si="1874"/>
        <v>0</v>
      </c>
      <c r="ASV540" s="96">
        <f t="shared" si="1875"/>
        <v>0</v>
      </c>
      <c r="ASW540" s="96">
        <f t="shared" si="1876"/>
        <v>0</v>
      </c>
      <c r="ASX540" s="96">
        <f t="shared" si="1877"/>
        <v>0</v>
      </c>
      <c r="ASY540" s="96">
        <f t="shared" si="1878"/>
        <v>0</v>
      </c>
      <c r="ASZ540" s="96">
        <f t="shared" si="1879"/>
        <v>0</v>
      </c>
      <c r="ATA540" s="96">
        <f t="shared" si="1880"/>
        <v>255578.62</v>
      </c>
      <c r="ATB540" s="96">
        <f t="shared" si="1881"/>
        <v>266038.23</v>
      </c>
      <c r="ATC540" s="96">
        <f t="shared" si="1882"/>
        <v>266038.23</v>
      </c>
      <c r="ATD540" s="96">
        <f t="shared" si="1883"/>
        <v>40048.300000000003</v>
      </c>
      <c r="ATE540" s="96">
        <f t="shared" si="1884"/>
        <v>41942.33</v>
      </c>
      <c r="ATF540" s="96">
        <f t="shared" si="1885"/>
        <v>41942.33</v>
      </c>
      <c r="ATG540" s="96">
        <f t="shared" si="1886"/>
        <v>0</v>
      </c>
      <c r="ATH540" s="96">
        <f t="shared" si="1062"/>
        <v>0</v>
      </c>
      <c r="ATI540" s="96">
        <f t="shared" si="1063"/>
        <v>0</v>
      </c>
      <c r="ATJ540" s="96">
        <f t="shared" si="1887"/>
        <v>0</v>
      </c>
      <c r="ATK540" s="96">
        <f t="shared" si="1064"/>
        <v>0</v>
      </c>
      <c r="ATL540" s="96">
        <f t="shared" si="1065"/>
        <v>0</v>
      </c>
      <c r="ATM540" s="101"/>
      <c r="ATN540" s="101"/>
      <c r="ATO540" s="101"/>
      <c r="ATP540" s="96">
        <f t="shared" si="1888"/>
        <v>0</v>
      </c>
      <c r="ATQ540" s="96">
        <f t="shared" si="1889"/>
        <v>0</v>
      </c>
      <c r="ATR540" s="96">
        <f t="shared" si="1890"/>
        <v>0</v>
      </c>
      <c r="ATS540" s="96">
        <f t="shared" si="1891"/>
        <v>0</v>
      </c>
      <c r="ATT540" s="96">
        <f t="shared" si="1892"/>
        <v>0</v>
      </c>
      <c r="ATU540" s="96">
        <f t="shared" si="1893"/>
        <v>0</v>
      </c>
      <c r="ATV540" s="96">
        <f t="shared" si="1894"/>
        <v>255578.38</v>
      </c>
      <c r="ATW540" s="96">
        <f t="shared" si="1895"/>
        <v>266038.95</v>
      </c>
      <c r="ATX540" s="96">
        <f t="shared" si="1896"/>
        <v>266038.95</v>
      </c>
      <c r="ATY540" s="96">
        <f t="shared" si="1897"/>
        <v>43663.58</v>
      </c>
      <c r="ATZ540" s="96">
        <f t="shared" si="1898"/>
        <v>45695.89</v>
      </c>
      <c r="AUA540" s="96">
        <f t="shared" si="1899"/>
        <v>45695.89</v>
      </c>
      <c r="AUB540" s="96">
        <f t="shared" si="1900"/>
        <v>0</v>
      </c>
      <c r="AUC540" s="96">
        <f t="shared" si="1066"/>
        <v>0</v>
      </c>
      <c r="AUD540" s="96">
        <f t="shared" si="1067"/>
        <v>0</v>
      </c>
      <c r="AUE540" s="96">
        <f t="shared" si="1901"/>
        <v>0</v>
      </c>
      <c r="AUF540" s="96">
        <f t="shared" si="1068"/>
        <v>0</v>
      </c>
      <c r="AUG540" s="96">
        <f t="shared" si="1069"/>
        <v>0</v>
      </c>
      <c r="AUH540" s="101"/>
      <c r="AUI540" s="101"/>
      <c r="AUJ540" s="101"/>
      <c r="AUK540" s="96">
        <f t="shared" si="1902"/>
        <v>0</v>
      </c>
      <c r="AUL540" s="96">
        <f t="shared" si="1903"/>
        <v>0</v>
      </c>
      <c r="AUM540" s="96">
        <f t="shared" si="1904"/>
        <v>0</v>
      </c>
      <c r="AUN540" s="96">
        <f t="shared" si="1905"/>
        <v>0</v>
      </c>
      <c r="AUO540" s="96">
        <f t="shared" si="1906"/>
        <v>0</v>
      </c>
      <c r="AUP540" s="96">
        <f t="shared" si="1907"/>
        <v>0</v>
      </c>
      <c r="AUQ540" s="96">
        <f t="shared" si="1908"/>
        <v>255572.34</v>
      </c>
      <c r="AUR540" s="96">
        <f t="shared" si="1909"/>
        <v>266037.19</v>
      </c>
      <c r="AUS540" s="96">
        <f t="shared" si="1910"/>
        <v>266037.19</v>
      </c>
      <c r="AUT540" s="96">
        <f t="shared" si="1911"/>
        <v>46747.31</v>
      </c>
      <c r="AUU540" s="96">
        <f t="shared" si="1912"/>
        <v>49012.49</v>
      </c>
      <c r="AUV540" s="96">
        <f t="shared" si="1913"/>
        <v>49012.49</v>
      </c>
      <c r="AUW540" s="96">
        <f t="shared" si="1914"/>
        <v>0</v>
      </c>
      <c r="AUX540" s="96">
        <f t="shared" si="1070"/>
        <v>0</v>
      </c>
      <c r="AUY540" s="96">
        <f t="shared" si="1071"/>
        <v>0</v>
      </c>
      <c r="AUZ540" s="96">
        <f t="shared" si="1915"/>
        <v>0</v>
      </c>
      <c r="AVA540" s="96">
        <f t="shared" si="1072"/>
        <v>0</v>
      </c>
      <c r="AVB540" s="96">
        <f t="shared" si="1073"/>
        <v>0</v>
      </c>
      <c r="AVC540" s="144">
        <f t="shared" si="1916"/>
        <v>11</v>
      </c>
      <c r="AVD540" s="144">
        <f t="shared" si="1074"/>
        <v>11</v>
      </c>
      <c r="AVE540" s="144">
        <f t="shared" si="1075"/>
        <v>11</v>
      </c>
      <c r="AVF540" s="96">
        <f t="shared" si="1076"/>
        <v>2811358</v>
      </c>
      <c r="AVG540" s="96">
        <f t="shared" si="1077"/>
        <v>2926429</v>
      </c>
      <c r="AVH540" s="96">
        <f t="shared" si="1078"/>
        <v>2926429</v>
      </c>
      <c r="AVI540" s="96">
        <f t="shared" si="1079"/>
        <v>1119136.26</v>
      </c>
      <c r="AVJ540" s="96">
        <f t="shared" si="1080"/>
        <v>1137253.26</v>
      </c>
      <c r="AVK540" s="96">
        <f t="shared" si="1081"/>
        <v>1137253.26</v>
      </c>
      <c r="AVL540" s="96"/>
      <c r="AVM540" s="96"/>
      <c r="AVN540" s="96"/>
      <c r="AVO540" s="96"/>
      <c r="AVP540" s="96"/>
      <c r="AVQ540" s="96"/>
      <c r="AVR540" s="96">
        <f t="shared" si="1082"/>
        <v>2811361.41</v>
      </c>
      <c r="AVS540" s="96">
        <f t="shared" si="1083"/>
        <v>2926421.85</v>
      </c>
      <c r="AVT540" s="96">
        <f t="shared" si="1084"/>
        <v>2926421.85</v>
      </c>
      <c r="AVU540" s="96">
        <f t="shared" si="1085"/>
        <v>401044.6</v>
      </c>
      <c r="AVV540" s="96">
        <f t="shared" si="1086"/>
        <v>420307.8</v>
      </c>
      <c r="AVW540" s="96">
        <f t="shared" si="1087"/>
        <v>420307.8</v>
      </c>
    </row>
    <row r="541" spans="1:1271" ht="87.75" customHeight="1">
      <c r="A541" s="97" t="s">
        <v>410</v>
      </c>
      <c r="B541" s="544" t="s">
        <v>422</v>
      </c>
      <c r="C541" s="5"/>
      <c r="D541" s="571"/>
      <c r="E541" s="286"/>
      <c r="F541" s="109">
        <f t="shared" si="1088"/>
        <v>223381</v>
      </c>
      <c r="G541" s="109">
        <f t="shared" si="1088"/>
        <v>232513</v>
      </c>
      <c r="H541" s="109">
        <f t="shared" si="1088"/>
        <v>232513</v>
      </c>
      <c r="I541" s="96">
        <f t="shared" si="1089"/>
        <v>84492.7</v>
      </c>
      <c r="J541" s="96">
        <f t="shared" si="1089"/>
        <v>85819.7</v>
      </c>
      <c r="K541" s="96">
        <f t="shared" si="1089"/>
        <v>85819.7</v>
      </c>
      <c r="L541" s="101"/>
      <c r="M541" s="101"/>
      <c r="N541" s="101"/>
      <c r="O541" s="96">
        <f t="shared" si="1090"/>
        <v>0</v>
      </c>
      <c r="P541" s="96">
        <f t="shared" si="1091"/>
        <v>0</v>
      </c>
      <c r="Q541" s="96">
        <f t="shared" si="1092"/>
        <v>0</v>
      </c>
      <c r="R541" s="96">
        <f t="shared" si="1093"/>
        <v>0</v>
      </c>
      <c r="S541" s="96">
        <f t="shared" si="1094"/>
        <v>0</v>
      </c>
      <c r="T541" s="96">
        <f t="shared" si="1095"/>
        <v>0</v>
      </c>
      <c r="U541" s="96">
        <f t="shared" si="1096"/>
        <v>0</v>
      </c>
      <c r="V541" s="96">
        <f t="shared" si="1097"/>
        <v>0</v>
      </c>
      <c r="W541" s="96">
        <f t="shared" si="1098"/>
        <v>0</v>
      </c>
      <c r="X541" s="96">
        <f t="shared" si="1099"/>
        <v>0</v>
      </c>
      <c r="Y541" s="96">
        <f t="shared" si="1100"/>
        <v>0</v>
      </c>
      <c r="Z541" s="96">
        <f t="shared" si="1101"/>
        <v>0</v>
      </c>
      <c r="AA541" s="96">
        <f t="shared" si="1102"/>
        <v>0</v>
      </c>
      <c r="AB541" s="96">
        <f t="shared" si="840"/>
        <v>0</v>
      </c>
      <c r="AC541" s="96">
        <f t="shared" si="840"/>
        <v>0</v>
      </c>
      <c r="AD541" s="96">
        <f t="shared" si="1103"/>
        <v>0</v>
      </c>
      <c r="AE541" s="96">
        <f t="shared" si="841"/>
        <v>0</v>
      </c>
      <c r="AF541" s="96">
        <f t="shared" si="841"/>
        <v>0</v>
      </c>
      <c r="AG541" s="101"/>
      <c r="AH541" s="101"/>
      <c r="AI541" s="101"/>
      <c r="AJ541" s="96">
        <f t="shared" si="1104"/>
        <v>0</v>
      </c>
      <c r="AK541" s="96">
        <f t="shared" si="1105"/>
        <v>0</v>
      </c>
      <c r="AL541" s="96">
        <f t="shared" si="1106"/>
        <v>0</v>
      </c>
      <c r="AM541" s="96">
        <f t="shared" si="1107"/>
        <v>0</v>
      </c>
      <c r="AN541" s="96">
        <f t="shared" si="1108"/>
        <v>0</v>
      </c>
      <c r="AO541" s="96">
        <f t="shared" si="1109"/>
        <v>0</v>
      </c>
      <c r="AP541" s="96">
        <f t="shared" si="1110"/>
        <v>223380.56</v>
      </c>
      <c r="AQ541" s="96">
        <f t="shared" si="1111"/>
        <v>232513.12</v>
      </c>
      <c r="AR541" s="96">
        <f t="shared" si="1112"/>
        <v>232513.12</v>
      </c>
      <c r="AS541" s="96">
        <f t="shared" si="1113"/>
        <v>46415.91</v>
      </c>
      <c r="AT541" s="96">
        <f t="shared" si="1114"/>
        <v>48650.35</v>
      </c>
      <c r="AU541" s="96">
        <f t="shared" si="1115"/>
        <v>48650.35</v>
      </c>
      <c r="AV541" s="96">
        <f t="shared" si="1116"/>
        <v>0</v>
      </c>
      <c r="AW541" s="96">
        <f t="shared" si="842"/>
        <v>0</v>
      </c>
      <c r="AX541" s="96">
        <f t="shared" si="843"/>
        <v>0</v>
      </c>
      <c r="AY541" s="96">
        <f t="shared" si="1117"/>
        <v>0</v>
      </c>
      <c r="AZ541" s="96">
        <f t="shared" si="844"/>
        <v>0</v>
      </c>
      <c r="BA541" s="96">
        <f t="shared" si="845"/>
        <v>0</v>
      </c>
      <c r="BB541" s="101"/>
      <c r="BC541" s="101"/>
      <c r="BD541" s="101"/>
      <c r="BE541" s="96">
        <f t="shared" si="1118"/>
        <v>0</v>
      </c>
      <c r="BF541" s="96">
        <f t="shared" si="1119"/>
        <v>0</v>
      </c>
      <c r="BG541" s="96">
        <f t="shared" si="1120"/>
        <v>0</v>
      </c>
      <c r="BH541" s="96">
        <f t="shared" si="1121"/>
        <v>0</v>
      </c>
      <c r="BI541" s="96">
        <f t="shared" si="1122"/>
        <v>0</v>
      </c>
      <c r="BJ541" s="96">
        <f t="shared" si="1123"/>
        <v>0</v>
      </c>
      <c r="BK541" s="96">
        <f t="shared" si="1124"/>
        <v>223380.51</v>
      </c>
      <c r="BL541" s="96">
        <f t="shared" si="1125"/>
        <v>232512.12</v>
      </c>
      <c r="BM541" s="96">
        <f t="shared" si="1126"/>
        <v>232512.12</v>
      </c>
      <c r="BN541" s="96">
        <f t="shared" si="1127"/>
        <v>40443.699999999997</v>
      </c>
      <c r="BO541" s="96">
        <f t="shared" si="1128"/>
        <v>42566.2</v>
      </c>
      <c r="BP541" s="96">
        <f t="shared" si="1129"/>
        <v>42566.2</v>
      </c>
      <c r="BQ541" s="96">
        <f t="shared" si="1130"/>
        <v>0</v>
      </c>
      <c r="BR541" s="96">
        <f t="shared" si="846"/>
        <v>0</v>
      </c>
      <c r="BS541" s="96">
        <f t="shared" si="847"/>
        <v>0</v>
      </c>
      <c r="BT541" s="96">
        <f t="shared" si="1131"/>
        <v>0</v>
      </c>
      <c r="BU541" s="96">
        <f t="shared" si="848"/>
        <v>0</v>
      </c>
      <c r="BV541" s="96">
        <f t="shared" si="849"/>
        <v>0</v>
      </c>
      <c r="BW541" s="101"/>
      <c r="BX541" s="101"/>
      <c r="BY541" s="101"/>
      <c r="BZ541" s="96">
        <f t="shared" si="1132"/>
        <v>0</v>
      </c>
      <c r="CA541" s="96">
        <f t="shared" si="1133"/>
        <v>0</v>
      </c>
      <c r="CB541" s="96">
        <f t="shared" si="1134"/>
        <v>0</v>
      </c>
      <c r="CC541" s="96">
        <f t="shared" si="1135"/>
        <v>0</v>
      </c>
      <c r="CD541" s="96">
        <f t="shared" si="1136"/>
        <v>0</v>
      </c>
      <c r="CE541" s="96">
        <f t="shared" si="1137"/>
        <v>0</v>
      </c>
      <c r="CF541" s="96">
        <f t="shared" si="1138"/>
        <v>0</v>
      </c>
      <c r="CG541" s="96">
        <f t="shared" si="1139"/>
        <v>0</v>
      </c>
      <c r="CH541" s="96">
        <f t="shared" si="1140"/>
        <v>0</v>
      </c>
      <c r="CI541" s="96">
        <f t="shared" si="1141"/>
        <v>0</v>
      </c>
      <c r="CJ541" s="96">
        <f t="shared" si="1142"/>
        <v>0</v>
      </c>
      <c r="CK541" s="96">
        <f t="shared" si="1143"/>
        <v>0</v>
      </c>
      <c r="CL541" s="96">
        <f t="shared" si="1144"/>
        <v>0</v>
      </c>
      <c r="CM541" s="96">
        <f t="shared" si="850"/>
        <v>0</v>
      </c>
      <c r="CN541" s="96">
        <f t="shared" si="851"/>
        <v>0</v>
      </c>
      <c r="CO541" s="96">
        <f t="shared" si="1145"/>
        <v>0</v>
      </c>
      <c r="CP541" s="96">
        <f t="shared" si="852"/>
        <v>0</v>
      </c>
      <c r="CQ541" s="96">
        <f t="shared" si="853"/>
        <v>0</v>
      </c>
      <c r="CR541" s="101"/>
      <c r="CS541" s="101"/>
      <c r="CT541" s="101"/>
      <c r="CU541" s="96">
        <f t="shared" si="1146"/>
        <v>0</v>
      </c>
      <c r="CV541" s="96">
        <f t="shared" si="1147"/>
        <v>0</v>
      </c>
      <c r="CW541" s="96">
        <f t="shared" si="1148"/>
        <v>0</v>
      </c>
      <c r="CX541" s="96">
        <f t="shared" si="1149"/>
        <v>0</v>
      </c>
      <c r="CY541" s="96">
        <f t="shared" si="1150"/>
        <v>0</v>
      </c>
      <c r="CZ541" s="96">
        <f t="shared" si="1151"/>
        <v>0</v>
      </c>
      <c r="DA541" s="96">
        <f t="shared" si="1152"/>
        <v>223382.29</v>
      </c>
      <c r="DB541" s="96">
        <f t="shared" si="1153"/>
        <v>232513.63</v>
      </c>
      <c r="DC541" s="96">
        <f t="shared" si="1154"/>
        <v>232513.63</v>
      </c>
      <c r="DD541" s="96">
        <f t="shared" si="1155"/>
        <v>45766.69</v>
      </c>
      <c r="DE541" s="96">
        <f t="shared" si="1156"/>
        <v>48282.53</v>
      </c>
      <c r="DF541" s="96">
        <f t="shared" si="1157"/>
        <v>48282.53</v>
      </c>
      <c r="DG541" s="96">
        <f t="shared" si="1158"/>
        <v>0</v>
      </c>
      <c r="DH541" s="96">
        <f t="shared" si="854"/>
        <v>0</v>
      </c>
      <c r="DI541" s="96">
        <f t="shared" si="855"/>
        <v>0</v>
      </c>
      <c r="DJ541" s="96">
        <f t="shared" si="1159"/>
        <v>0</v>
      </c>
      <c r="DK541" s="96">
        <f t="shared" si="856"/>
        <v>0</v>
      </c>
      <c r="DL541" s="96">
        <f t="shared" si="857"/>
        <v>0</v>
      </c>
      <c r="DM541" s="101"/>
      <c r="DN541" s="101"/>
      <c r="DO541" s="101"/>
      <c r="DP541" s="96">
        <f t="shared" si="1160"/>
        <v>0</v>
      </c>
      <c r="DQ541" s="96">
        <f t="shared" si="1161"/>
        <v>0</v>
      </c>
      <c r="DR541" s="96">
        <f t="shared" si="1162"/>
        <v>0</v>
      </c>
      <c r="DS541" s="96">
        <f t="shared" si="1163"/>
        <v>0</v>
      </c>
      <c r="DT541" s="96">
        <f t="shared" si="1164"/>
        <v>0</v>
      </c>
      <c r="DU541" s="96">
        <f t="shared" si="1165"/>
        <v>0</v>
      </c>
      <c r="DV541" s="96">
        <f t="shared" si="1166"/>
        <v>223381.16</v>
      </c>
      <c r="DW541" s="96">
        <f t="shared" si="1167"/>
        <v>232512.09</v>
      </c>
      <c r="DX541" s="96">
        <f t="shared" si="1168"/>
        <v>232512.09</v>
      </c>
      <c r="DY541" s="96">
        <f t="shared" si="1169"/>
        <v>47325.46</v>
      </c>
      <c r="DZ541" s="96">
        <f t="shared" si="1170"/>
        <v>49795.65</v>
      </c>
      <c r="EA541" s="96">
        <f t="shared" si="1171"/>
        <v>49795.65</v>
      </c>
      <c r="EB541" s="96">
        <f t="shared" si="1172"/>
        <v>0</v>
      </c>
      <c r="EC541" s="96">
        <f t="shared" si="858"/>
        <v>0</v>
      </c>
      <c r="ED541" s="96">
        <f t="shared" si="859"/>
        <v>0</v>
      </c>
      <c r="EE541" s="96">
        <f t="shared" si="1173"/>
        <v>0</v>
      </c>
      <c r="EF541" s="96">
        <f t="shared" si="860"/>
        <v>0</v>
      </c>
      <c r="EG541" s="96">
        <f t="shared" si="861"/>
        <v>0</v>
      </c>
      <c r="EH541" s="101"/>
      <c r="EI541" s="101"/>
      <c r="EJ541" s="101"/>
      <c r="EK541" s="96">
        <f t="shared" si="1174"/>
        <v>0</v>
      </c>
      <c r="EL541" s="96">
        <f t="shared" si="1175"/>
        <v>0</v>
      </c>
      <c r="EM541" s="96">
        <f t="shared" si="1176"/>
        <v>0</v>
      </c>
      <c r="EN541" s="96">
        <f t="shared" si="1177"/>
        <v>0</v>
      </c>
      <c r="EO541" s="96">
        <f t="shared" si="1178"/>
        <v>0</v>
      </c>
      <c r="EP541" s="96">
        <f t="shared" si="1179"/>
        <v>0</v>
      </c>
      <c r="EQ541" s="96">
        <f t="shared" si="1180"/>
        <v>223381.99</v>
      </c>
      <c r="ER541" s="96">
        <f t="shared" si="1181"/>
        <v>232512.79</v>
      </c>
      <c r="ES541" s="96">
        <f t="shared" si="1182"/>
        <v>232512.79</v>
      </c>
      <c r="ET541" s="96">
        <f t="shared" si="1183"/>
        <v>45929.35</v>
      </c>
      <c r="EU541" s="96">
        <f t="shared" si="1184"/>
        <v>48009.1</v>
      </c>
      <c r="EV541" s="96">
        <f t="shared" si="1185"/>
        <v>48009.1</v>
      </c>
      <c r="EW541" s="96">
        <f t="shared" si="1186"/>
        <v>0</v>
      </c>
      <c r="EX541" s="96">
        <f t="shared" si="862"/>
        <v>0</v>
      </c>
      <c r="EY541" s="96">
        <f t="shared" si="863"/>
        <v>0</v>
      </c>
      <c r="EZ541" s="96">
        <f t="shared" si="1187"/>
        <v>0</v>
      </c>
      <c r="FA541" s="96">
        <f t="shared" si="864"/>
        <v>0</v>
      </c>
      <c r="FB541" s="96">
        <f t="shared" si="865"/>
        <v>0</v>
      </c>
      <c r="FC541" s="101"/>
      <c r="FD541" s="101"/>
      <c r="FE541" s="101"/>
      <c r="FF541" s="96">
        <f t="shared" si="1188"/>
        <v>0</v>
      </c>
      <c r="FG541" s="96">
        <f t="shared" si="1189"/>
        <v>0</v>
      </c>
      <c r="FH541" s="96">
        <f t="shared" si="1190"/>
        <v>0</v>
      </c>
      <c r="FI541" s="96">
        <f t="shared" si="1191"/>
        <v>0</v>
      </c>
      <c r="FJ541" s="96">
        <f t="shared" si="1192"/>
        <v>0</v>
      </c>
      <c r="FK541" s="96">
        <f t="shared" si="1193"/>
        <v>0</v>
      </c>
      <c r="FL541" s="96">
        <f t="shared" si="1194"/>
        <v>223381.34</v>
      </c>
      <c r="FM541" s="96">
        <f t="shared" si="1195"/>
        <v>232512.08</v>
      </c>
      <c r="FN541" s="96">
        <f t="shared" si="1196"/>
        <v>232512.08</v>
      </c>
      <c r="FO541" s="96">
        <f t="shared" si="1197"/>
        <v>36904.76</v>
      </c>
      <c r="FP541" s="96">
        <f t="shared" si="1198"/>
        <v>38754.03</v>
      </c>
      <c r="FQ541" s="96">
        <f t="shared" si="1199"/>
        <v>38754.03</v>
      </c>
      <c r="FR541" s="96">
        <f t="shared" si="1200"/>
        <v>0</v>
      </c>
      <c r="FS541" s="96">
        <f t="shared" si="866"/>
        <v>0</v>
      </c>
      <c r="FT541" s="96">
        <f t="shared" si="867"/>
        <v>0</v>
      </c>
      <c r="FU541" s="96">
        <f t="shared" si="1201"/>
        <v>0</v>
      </c>
      <c r="FV541" s="96">
        <f t="shared" si="868"/>
        <v>0</v>
      </c>
      <c r="FW541" s="96">
        <f t="shared" si="869"/>
        <v>0</v>
      </c>
      <c r="FX541" s="101"/>
      <c r="FY541" s="101"/>
      <c r="FZ541" s="101"/>
      <c r="GA541" s="96">
        <f t="shared" si="1202"/>
        <v>0</v>
      </c>
      <c r="GB541" s="96">
        <f t="shared" si="1203"/>
        <v>0</v>
      </c>
      <c r="GC541" s="96">
        <f t="shared" si="1204"/>
        <v>0</v>
      </c>
      <c r="GD541" s="96">
        <f t="shared" si="1205"/>
        <v>0</v>
      </c>
      <c r="GE541" s="96">
        <f t="shared" si="1206"/>
        <v>0</v>
      </c>
      <c r="GF541" s="96">
        <f t="shared" si="1207"/>
        <v>0</v>
      </c>
      <c r="GG541" s="96">
        <f t="shared" si="1208"/>
        <v>223380.23</v>
      </c>
      <c r="GH541" s="96">
        <f t="shared" si="1209"/>
        <v>232514.32</v>
      </c>
      <c r="GI541" s="96">
        <f t="shared" si="1210"/>
        <v>232514.32</v>
      </c>
      <c r="GJ541" s="96">
        <f t="shared" si="1211"/>
        <v>35250.199999999997</v>
      </c>
      <c r="GK541" s="96">
        <f t="shared" si="1212"/>
        <v>36890.28</v>
      </c>
      <c r="GL541" s="96">
        <f t="shared" si="1213"/>
        <v>36890.28</v>
      </c>
      <c r="GM541" s="96">
        <f t="shared" si="1214"/>
        <v>0</v>
      </c>
      <c r="GN541" s="96">
        <f t="shared" si="870"/>
        <v>0</v>
      </c>
      <c r="GO541" s="96">
        <f t="shared" si="871"/>
        <v>0</v>
      </c>
      <c r="GP541" s="96">
        <f t="shared" si="1215"/>
        <v>0</v>
      </c>
      <c r="GQ541" s="96">
        <f t="shared" si="872"/>
        <v>0</v>
      </c>
      <c r="GR541" s="96">
        <f t="shared" si="873"/>
        <v>0</v>
      </c>
      <c r="GS541" s="101"/>
      <c r="GT541" s="101"/>
      <c r="GU541" s="101"/>
      <c r="GV541" s="96">
        <f t="shared" si="1216"/>
        <v>0</v>
      </c>
      <c r="GW541" s="96">
        <f t="shared" si="1217"/>
        <v>0</v>
      </c>
      <c r="GX541" s="96">
        <f t="shared" si="1218"/>
        <v>0</v>
      </c>
      <c r="GY541" s="96">
        <f t="shared" si="1219"/>
        <v>0</v>
      </c>
      <c r="GZ541" s="96">
        <f t="shared" si="1220"/>
        <v>0</v>
      </c>
      <c r="HA541" s="96">
        <f t="shared" si="1221"/>
        <v>0</v>
      </c>
      <c r="HB541" s="96">
        <f t="shared" si="1222"/>
        <v>223382.52</v>
      </c>
      <c r="HC541" s="96">
        <f t="shared" si="1223"/>
        <v>232512</v>
      </c>
      <c r="HD541" s="96">
        <f t="shared" si="1224"/>
        <v>232512</v>
      </c>
      <c r="HE541" s="96">
        <f t="shared" si="1225"/>
        <v>71170.09</v>
      </c>
      <c r="HF541" s="96">
        <f t="shared" si="1226"/>
        <v>74991.73</v>
      </c>
      <c r="HG541" s="96">
        <f t="shared" si="1227"/>
        <v>74991.73</v>
      </c>
      <c r="HH541" s="96">
        <f t="shared" si="1228"/>
        <v>0</v>
      </c>
      <c r="HI541" s="96">
        <f t="shared" si="874"/>
        <v>0</v>
      </c>
      <c r="HJ541" s="96">
        <f t="shared" si="875"/>
        <v>0</v>
      </c>
      <c r="HK541" s="96">
        <f t="shared" si="1229"/>
        <v>0</v>
      </c>
      <c r="HL541" s="96">
        <f t="shared" si="876"/>
        <v>0</v>
      </c>
      <c r="HM541" s="96">
        <f t="shared" si="877"/>
        <v>0</v>
      </c>
      <c r="HN541" s="101"/>
      <c r="HO541" s="101"/>
      <c r="HP541" s="101"/>
      <c r="HQ541" s="96">
        <f t="shared" si="1230"/>
        <v>0</v>
      </c>
      <c r="HR541" s="96">
        <f t="shared" si="1231"/>
        <v>0</v>
      </c>
      <c r="HS541" s="96">
        <f t="shared" si="1232"/>
        <v>0</v>
      </c>
      <c r="HT541" s="96">
        <f t="shared" si="1233"/>
        <v>0</v>
      </c>
      <c r="HU541" s="96">
        <f t="shared" si="1234"/>
        <v>0</v>
      </c>
      <c r="HV541" s="96">
        <f t="shared" si="1235"/>
        <v>0</v>
      </c>
      <c r="HW541" s="96">
        <f t="shared" si="1236"/>
        <v>223383.19</v>
      </c>
      <c r="HX541" s="96">
        <f t="shared" si="1237"/>
        <v>232512.6</v>
      </c>
      <c r="HY541" s="96">
        <f t="shared" si="1238"/>
        <v>232512.6</v>
      </c>
      <c r="HZ541" s="96">
        <f t="shared" si="1239"/>
        <v>53510.7</v>
      </c>
      <c r="IA541" s="96">
        <f t="shared" si="1240"/>
        <v>56064.13</v>
      </c>
      <c r="IB541" s="96">
        <f t="shared" si="1241"/>
        <v>56064.13</v>
      </c>
      <c r="IC541" s="96">
        <f t="shared" si="1242"/>
        <v>0</v>
      </c>
      <c r="ID541" s="96">
        <f t="shared" si="878"/>
        <v>0</v>
      </c>
      <c r="IE541" s="96">
        <f t="shared" si="879"/>
        <v>0</v>
      </c>
      <c r="IF541" s="96">
        <f t="shared" si="1243"/>
        <v>0</v>
      </c>
      <c r="IG541" s="96">
        <f t="shared" si="880"/>
        <v>0</v>
      </c>
      <c r="IH541" s="96">
        <f t="shared" si="881"/>
        <v>0</v>
      </c>
      <c r="II541" s="101"/>
      <c r="IJ541" s="101"/>
      <c r="IK541" s="101"/>
      <c r="IL541" s="96">
        <f t="shared" si="1244"/>
        <v>0</v>
      </c>
      <c r="IM541" s="96">
        <f t="shared" si="1245"/>
        <v>0</v>
      </c>
      <c r="IN541" s="96">
        <f t="shared" si="1246"/>
        <v>0</v>
      </c>
      <c r="IO541" s="96">
        <f t="shared" si="1247"/>
        <v>0</v>
      </c>
      <c r="IP541" s="96">
        <f t="shared" si="1248"/>
        <v>0</v>
      </c>
      <c r="IQ541" s="96">
        <f t="shared" si="1249"/>
        <v>0</v>
      </c>
      <c r="IR541" s="96">
        <f t="shared" si="1250"/>
        <v>223381.99</v>
      </c>
      <c r="IS541" s="96">
        <f t="shared" si="1251"/>
        <v>232512.92</v>
      </c>
      <c r="IT541" s="96">
        <f t="shared" si="1252"/>
        <v>232512.92</v>
      </c>
      <c r="IU541" s="96">
        <f t="shared" si="1253"/>
        <v>38934.07</v>
      </c>
      <c r="IV541" s="96">
        <f t="shared" si="1254"/>
        <v>40777.57</v>
      </c>
      <c r="IW541" s="96">
        <f t="shared" si="1255"/>
        <v>40777.57</v>
      </c>
      <c r="IX541" s="96">
        <f t="shared" si="1256"/>
        <v>0</v>
      </c>
      <c r="IY541" s="96">
        <f t="shared" si="882"/>
        <v>0</v>
      </c>
      <c r="IZ541" s="96">
        <f t="shared" si="883"/>
        <v>0</v>
      </c>
      <c r="JA541" s="96">
        <f t="shared" si="1257"/>
        <v>0</v>
      </c>
      <c r="JB541" s="96">
        <f t="shared" si="884"/>
        <v>0</v>
      </c>
      <c r="JC541" s="96">
        <f t="shared" si="885"/>
        <v>0</v>
      </c>
      <c r="JD541" s="101"/>
      <c r="JE541" s="101"/>
      <c r="JF541" s="101"/>
      <c r="JG541" s="96">
        <f t="shared" si="1258"/>
        <v>0</v>
      </c>
      <c r="JH541" s="96">
        <f t="shared" si="1259"/>
        <v>0</v>
      </c>
      <c r="JI541" s="96">
        <f t="shared" si="1260"/>
        <v>0</v>
      </c>
      <c r="JJ541" s="96">
        <f t="shared" si="1261"/>
        <v>0</v>
      </c>
      <c r="JK541" s="96">
        <f t="shared" si="1262"/>
        <v>0</v>
      </c>
      <c r="JL541" s="96">
        <f t="shared" si="1263"/>
        <v>0</v>
      </c>
      <c r="JM541" s="96">
        <f t="shared" si="1264"/>
        <v>223382.2</v>
      </c>
      <c r="JN541" s="96">
        <f t="shared" si="1265"/>
        <v>232513.41</v>
      </c>
      <c r="JO541" s="96">
        <f t="shared" si="1266"/>
        <v>232513.41</v>
      </c>
      <c r="JP541" s="96">
        <f t="shared" si="1267"/>
        <v>58836.82</v>
      </c>
      <c r="JQ541" s="96">
        <f t="shared" si="1268"/>
        <v>61847.5</v>
      </c>
      <c r="JR541" s="96">
        <f t="shared" si="1269"/>
        <v>61847.5</v>
      </c>
      <c r="JS541" s="96">
        <f t="shared" si="1270"/>
        <v>0</v>
      </c>
      <c r="JT541" s="96">
        <f t="shared" si="886"/>
        <v>0</v>
      </c>
      <c r="JU541" s="96">
        <f t="shared" si="887"/>
        <v>0</v>
      </c>
      <c r="JV541" s="96">
        <f t="shared" si="1271"/>
        <v>0</v>
      </c>
      <c r="JW541" s="96">
        <f t="shared" si="888"/>
        <v>0</v>
      </c>
      <c r="JX541" s="96">
        <f t="shared" si="889"/>
        <v>0</v>
      </c>
      <c r="JY541" s="101"/>
      <c r="JZ541" s="101"/>
      <c r="KA541" s="101"/>
      <c r="KB541" s="96">
        <f t="shared" si="1272"/>
        <v>0</v>
      </c>
      <c r="KC541" s="96">
        <f t="shared" si="1273"/>
        <v>0</v>
      </c>
      <c r="KD541" s="96">
        <f t="shared" si="1274"/>
        <v>0</v>
      </c>
      <c r="KE541" s="96">
        <f t="shared" si="1275"/>
        <v>0</v>
      </c>
      <c r="KF541" s="96">
        <f t="shared" si="1276"/>
        <v>0</v>
      </c>
      <c r="KG541" s="96">
        <f t="shared" si="1277"/>
        <v>0</v>
      </c>
      <c r="KH541" s="96">
        <f t="shared" si="1278"/>
        <v>223380.09</v>
      </c>
      <c r="KI541" s="96">
        <f t="shared" si="1279"/>
        <v>232512.02</v>
      </c>
      <c r="KJ541" s="96">
        <f t="shared" si="1280"/>
        <v>232512.02</v>
      </c>
      <c r="KK541" s="96">
        <f t="shared" si="1281"/>
        <v>34771.65</v>
      </c>
      <c r="KL541" s="96">
        <f t="shared" si="1282"/>
        <v>36495.74</v>
      </c>
      <c r="KM541" s="96">
        <f t="shared" si="1283"/>
        <v>36495.74</v>
      </c>
      <c r="KN541" s="96">
        <f t="shared" si="1284"/>
        <v>0</v>
      </c>
      <c r="KO541" s="96">
        <f t="shared" si="890"/>
        <v>0</v>
      </c>
      <c r="KP541" s="96">
        <f t="shared" si="891"/>
        <v>0</v>
      </c>
      <c r="KQ541" s="96">
        <f t="shared" si="1285"/>
        <v>0</v>
      </c>
      <c r="KR541" s="96">
        <f t="shared" si="892"/>
        <v>0</v>
      </c>
      <c r="KS541" s="96">
        <f t="shared" si="893"/>
        <v>0</v>
      </c>
      <c r="KT541" s="101"/>
      <c r="KU541" s="101"/>
      <c r="KV541" s="101"/>
      <c r="KW541" s="96">
        <f t="shared" si="1286"/>
        <v>0</v>
      </c>
      <c r="KX541" s="96">
        <f t="shared" si="1287"/>
        <v>0</v>
      </c>
      <c r="KY541" s="96">
        <f t="shared" si="1288"/>
        <v>0</v>
      </c>
      <c r="KZ541" s="96">
        <f t="shared" si="1289"/>
        <v>0</v>
      </c>
      <c r="LA541" s="96">
        <f t="shared" si="1290"/>
        <v>0</v>
      </c>
      <c r="LB541" s="96">
        <f t="shared" si="1291"/>
        <v>0</v>
      </c>
      <c r="LC541" s="96">
        <f t="shared" si="1292"/>
        <v>223381.06</v>
      </c>
      <c r="LD541" s="96">
        <f t="shared" si="1293"/>
        <v>232512.94</v>
      </c>
      <c r="LE541" s="96">
        <f t="shared" si="1294"/>
        <v>232512.94</v>
      </c>
      <c r="LF541" s="96">
        <f t="shared" si="1295"/>
        <v>32242.9</v>
      </c>
      <c r="LG541" s="96">
        <f t="shared" si="1296"/>
        <v>33871.800000000003</v>
      </c>
      <c r="LH541" s="96">
        <f t="shared" si="1297"/>
        <v>33871.800000000003</v>
      </c>
      <c r="LI541" s="96">
        <f t="shared" si="1298"/>
        <v>0</v>
      </c>
      <c r="LJ541" s="96">
        <f t="shared" si="894"/>
        <v>0</v>
      </c>
      <c r="LK541" s="96">
        <f t="shared" si="895"/>
        <v>0</v>
      </c>
      <c r="LL541" s="96">
        <f t="shared" si="1299"/>
        <v>0</v>
      </c>
      <c r="LM541" s="96">
        <f t="shared" si="896"/>
        <v>0</v>
      </c>
      <c r="LN541" s="96">
        <f t="shared" si="897"/>
        <v>0</v>
      </c>
      <c r="LO541" s="101"/>
      <c r="LP541" s="101"/>
      <c r="LQ541" s="101"/>
      <c r="LR541" s="96">
        <f t="shared" si="1300"/>
        <v>0</v>
      </c>
      <c r="LS541" s="96">
        <f t="shared" si="1301"/>
        <v>0</v>
      </c>
      <c r="LT541" s="96">
        <f t="shared" si="1302"/>
        <v>0</v>
      </c>
      <c r="LU541" s="96">
        <f t="shared" si="1303"/>
        <v>0</v>
      </c>
      <c r="LV541" s="96">
        <f t="shared" si="1304"/>
        <v>0</v>
      </c>
      <c r="LW541" s="96">
        <f t="shared" si="1305"/>
        <v>0</v>
      </c>
      <c r="LX541" s="96">
        <f t="shared" si="1306"/>
        <v>223385.99</v>
      </c>
      <c r="LY541" s="96">
        <f t="shared" si="1307"/>
        <v>232513.05</v>
      </c>
      <c r="LZ541" s="96">
        <f t="shared" si="1308"/>
        <v>232513.05</v>
      </c>
      <c r="MA541" s="96">
        <f t="shared" si="1309"/>
        <v>50916.72</v>
      </c>
      <c r="MB541" s="96">
        <f t="shared" si="1310"/>
        <v>53448.94</v>
      </c>
      <c r="MC541" s="96">
        <f t="shared" si="1311"/>
        <v>53448.94</v>
      </c>
      <c r="MD541" s="96">
        <f t="shared" si="1312"/>
        <v>0</v>
      </c>
      <c r="ME541" s="96">
        <f t="shared" si="898"/>
        <v>0</v>
      </c>
      <c r="MF541" s="96">
        <f t="shared" si="899"/>
        <v>0</v>
      </c>
      <c r="MG541" s="96">
        <f t="shared" si="1313"/>
        <v>0</v>
      </c>
      <c r="MH541" s="96">
        <f t="shared" si="900"/>
        <v>0</v>
      </c>
      <c r="MI541" s="96">
        <f t="shared" si="901"/>
        <v>0</v>
      </c>
      <c r="MJ541" s="101"/>
      <c r="MK541" s="101"/>
      <c r="ML541" s="101"/>
      <c r="MM541" s="96">
        <f t="shared" si="1314"/>
        <v>0</v>
      </c>
      <c r="MN541" s="96">
        <f t="shared" si="1315"/>
        <v>0</v>
      </c>
      <c r="MO541" s="96">
        <f t="shared" si="1316"/>
        <v>0</v>
      </c>
      <c r="MP541" s="96">
        <f t="shared" si="1317"/>
        <v>0</v>
      </c>
      <c r="MQ541" s="96">
        <f t="shared" si="1318"/>
        <v>0</v>
      </c>
      <c r="MR541" s="96">
        <f t="shared" si="1319"/>
        <v>0</v>
      </c>
      <c r="MS541" s="96">
        <f t="shared" si="1320"/>
        <v>223381.7</v>
      </c>
      <c r="MT541" s="96">
        <f t="shared" si="1321"/>
        <v>232511.28</v>
      </c>
      <c r="MU541" s="96">
        <f t="shared" si="1322"/>
        <v>232511.28</v>
      </c>
      <c r="MV541" s="96">
        <f t="shared" si="1323"/>
        <v>52918.21</v>
      </c>
      <c r="MW541" s="96">
        <f t="shared" si="1324"/>
        <v>55575.59</v>
      </c>
      <c r="MX541" s="96">
        <f t="shared" si="1325"/>
        <v>55575.59</v>
      </c>
      <c r="MY541" s="96">
        <f t="shared" si="1326"/>
        <v>0</v>
      </c>
      <c r="MZ541" s="96">
        <f t="shared" si="902"/>
        <v>0</v>
      </c>
      <c r="NA541" s="96">
        <f t="shared" si="903"/>
        <v>0</v>
      </c>
      <c r="NB541" s="96">
        <f t="shared" si="1327"/>
        <v>0</v>
      </c>
      <c r="NC541" s="96">
        <f t="shared" si="904"/>
        <v>0</v>
      </c>
      <c r="ND541" s="96">
        <f t="shared" si="905"/>
        <v>0</v>
      </c>
      <c r="NE541" s="101"/>
      <c r="NF541" s="101"/>
      <c r="NG541" s="101"/>
      <c r="NH541" s="96">
        <f t="shared" si="1328"/>
        <v>0</v>
      </c>
      <c r="NI541" s="96">
        <f t="shared" si="1329"/>
        <v>0</v>
      </c>
      <c r="NJ541" s="96">
        <f t="shared" si="1330"/>
        <v>0</v>
      </c>
      <c r="NK541" s="96">
        <f t="shared" si="1331"/>
        <v>0</v>
      </c>
      <c r="NL541" s="96">
        <f t="shared" si="1332"/>
        <v>0</v>
      </c>
      <c r="NM541" s="96">
        <f t="shared" si="1333"/>
        <v>0</v>
      </c>
      <c r="NN541" s="96">
        <f t="shared" si="1334"/>
        <v>223381.87</v>
      </c>
      <c r="NO541" s="96">
        <f t="shared" si="1335"/>
        <v>232513.27</v>
      </c>
      <c r="NP541" s="96">
        <f t="shared" si="1336"/>
        <v>232513.27</v>
      </c>
      <c r="NQ541" s="96">
        <f t="shared" si="1337"/>
        <v>39429.54</v>
      </c>
      <c r="NR541" s="96">
        <f t="shared" si="1338"/>
        <v>41332.51</v>
      </c>
      <c r="NS541" s="96">
        <f t="shared" si="1339"/>
        <v>41332.51</v>
      </c>
      <c r="NT541" s="96">
        <f t="shared" si="1340"/>
        <v>0</v>
      </c>
      <c r="NU541" s="96">
        <f t="shared" si="906"/>
        <v>0</v>
      </c>
      <c r="NV541" s="96">
        <f t="shared" si="907"/>
        <v>0</v>
      </c>
      <c r="NW541" s="96">
        <f t="shared" si="1341"/>
        <v>0</v>
      </c>
      <c r="NX541" s="96">
        <f t="shared" si="908"/>
        <v>0</v>
      </c>
      <c r="NY541" s="96">
        <f t="shared" si="909"/>
        <v>0</v>
      </c>
      <c r="NZ541" s="101"/>
      <c r="OA541" s="101"/>
      <c r="OB541" s="101"/>
      <c r="OC541" s="96">
        <f t="shared" si="1342"/>
        <v>0</v>
      </c>
      <c r="OD541" s="96">
        <f t="shared" si="1343"/>
        <v>0</v>
      </c>
      <c r="OE541" s="96">
        <f t="shared" si="1344"/>
        <v>0</v>
      </c>
      <c r="OF541" s="96">
        <f t="shared" si="1345"/>
        <v>0</v>
      </c>
      <c r="OG541" s="96">
        <f t="shared" si="1346"/>
        <v>0</v>
      </c>
      <c r="OH541" s="96">
        <f t="shared" si="1347"/>
        <v>0</v>
      </c>
      <c r="OI541" s="96">
        <f t="shared" si="1348"/>
        <v>223381.63</v>
      </c>
      <c r="OJ541" s="96">
        <f t="shared" si="1349"/>
        <v>232511.86</v>
      </c>
      <c r="OK541" s="96">
        <f t="shared" si="1350"/>
        <v>232511.86</v>
      </c>
      <c r="OL541" s="96">
        <f t="shared" si="1351"/>
        <v>51248</v>
      </c>
      <c r="OM541" s="96">
        <f t="shared" si="1352"/>
        <v>53799.63</v>
      </c>
      <c r="ON541" s="96">
        <f t="shared" si="1353"/>
        <v>53799.63</v>
      </c>
      <c r="OO541" s="96">
        <f t="shared" si="1354"/>
        <v>0</v>
      </c>
      <c r="OP541" s="96">
        <f t="shared" si="910"/>
        <v>0</v>
      </c>
      <c r="OQ541" s="96">
        <f t="shared" si="911"/>
        <v>0</v>
      </c>
      <c r="OR541" s="96">
        <f t="shared" si="1355"/>
        <v>0</v>
      </c>
      <c r="OS541" s="96">
        <f t="shared" si="912"/>
        <v>0</v>
      </c>
      <c r="OT541" s="96">
        <f t="shared" si="913"/>
        <v>0</v>
      </c>
      <c r="OU541" s="101"/>
      <c r="OV541" s="101"/>
      <c r="OW541" s="101"/>
      <c r="OX541" s="96">
        <f t="shared" si="1356"/>
        <v>0</v>
      </c>
      <c r="OY541" s="96">
        <f t="shared" si="1357"/>
        <v>0</v>
      </c>
      <c r="OZ541" s="96">
        <f t="shared" si="1358"/>
        <v>0</v>
      </c>
      <c r="PA541" s="96">
        <f t="shared" si="1359"/>
        <v>0</v>
      </c>
      <c r="PB541" s="96">
        <f t="shared" si="1360"/>
        <v>0</v>
      </c>
      <c r="PC541" s="96">
        <f t="shared" si="1361"/>
        <v>0</v>
      </c>
      <c r="PD541" s="96">
        <f t="shared" si="1362"/>
        <v>223380.58</v>
      </c>
      <c r="PE541" s="96">
        <f t="shared" si="1363"/>
        <v>232512.79</v>
      </c>
      <c r="PF541" s="96">
        <f t="shared" si="1364"/>
        <v>232512.79</v>
      </c>
      <c r="PG541" s="96">
        <f t="shared" si="1365"/>
        <v>43719.55</v>
      </c>
      <c r="PH541" s="96">
        <f t="shared" si="1366"/>
        <v>45845.1</v>
      </c>
      <c r="PI541" s="96">
        <f t="shared" si="1367"/>
        <v>45845.1</v>
      </c>
      <c r="PJ541" s="96">
        <f t="shared" si="1368"/>
        <v>0</v>
      </c>
      <c r="PK541" s="96">
        <f t="shared" si="914"/>
        <v>0</v>
      </c>
      <c r="PL541" s="96">
        <f t="shared" si="915"/>
        <v>0</v>
      </c>
      <c r="PM541" s="96">
        <f t="shared" si="1369"/>
        <v>0</v>
      </c>
      <c r="PN541" s="96">
        <f t="shared" si="916"/>
        <v>0</v>
      </c>
      <c r="PO541" s="96">
        <f t="shared" si="917"/>
        <v>0</v>
      </c>
      <c r="PP541" s="101"/>
      <c r="PQ541" s="101"/>
      <c r="PR541" s="101"/>
      <c r="PS541" s="96">
        <f t="shared" si="1370"/>
        <v>0</v>
      </c>
      <c r="PT541" s="96">
        <f t="shared" si="1371"/>
        <v>0</v>
      </c>
      <c r="PU541" s="96">
        <f t="shared" si="1372"/>
        <v>0</v>
      </c>
      <c r="PV541" s="96">
        <f t="shared" si="1373"/>
        <v>0</v>
      </c>
      <c r="PW541" s="96">
        <f t="shared" si="1374"/>
        <v>0</v>
      </c>
      <c r="PX541" s="96">
        <f t="shared" si="1375"/>
        <v>0</v>
      </c>
      <c r="PY541" s="96">
        <f t="shared" si="1376"/>
        <v>223381.6</v>
      </c>
      <c r="PZ541" s="96">
        <f t="shared" si="1377"/>
        <v>232513.36</v>
      </c>
      <c r="QA541" s="96">
        <f t="shared" si="1378"/>
        <v>232513.36</v>
      </c>
      <c r="QB541" s="96">
        <f t="shared" si="1379"/>
        <v>49620.93</v>
      </c>
      <c r="QC541" s="96">
        <f t="shared" si="1380"/>
        <v>52097.25</v>
      </c>
      <c r="QD541" s="96">
        <f t="shared" si="1381"/>
        <v>52097.25</v>
      </c>
      <c r="QE541" s="96">
        <f t="shared" si="1382"/>
        <v>0</v>
      </c>
      <c r="QF541" s="96">
        <f t="shared" si="918"/>
        <v>0</v>
      </c>
      <c r="QG541" s="96">
        <f t="shared" si="919"/>
        <v>0</v>
      </c>
      <c r="QH541" s="96">
        <f t="shared" si="1383"/>
        <v>0</v>
      </c>
      <c r="QI541" s="96">
        <f t="shared" si="920"/>
        <v>0</v>
      </c>
      <c r="QJ541" s="96">
        <f t="shared" si="921"/>
        <v>0</v>
      </c>
      <c r="QK541" s="101"/>
      <c r="QL541" s="101"/>
      <c r="QM541" s="101"/>
      <c r="QN541" s="96">
        <f t="shared" si="1384"/>
        <v>0</v>
      </c>
      <c r="QO541" s="96">
        <f t="shared" si="1385"/>
        <v>0</v>
      </c>
      <c r="QP541" s="96">
        <f t="shared" si="1386"/>
        <v>0</v>
      </c>
      <c r="QQ541" s="96">
        <f t="shared" si="1387"/>
        <v>0</v>
      </c>
      <c r="QR541" s="96">
        <f t="shared" si="1388"/>
        <v>0</v>
      </c>
      <c r="QS541" s="96">
        <f t="shared" si="1389"/>
        <v>0</v>
      </c>
      <c r="QT541" s="96">
        <f t="shared" si="1390"/>
        <v>223382.49</v>
      </c>
      <c r="QU541" s="96">
        <f t="shared" si="1391"/>
        <v>232513.24</v>
      </c>
      <c r="QV541" s="96">
        <f t="shared" si="1392"/>
        <v>232513.24</v>
      </c>
      <c r="QW541" s="96">
        <f t="shared" si="1393"/>
        <v>44119.49</v>
      </c>
      <c r="QX541" s="96">
        <f t="shared" si="1394"/>
        <v>46229</v>
      </c>
      <c r="QY541" s="96">
        <f t="shared" si="1395"/>
        <v>46229</v>
      </c>
      <c r="QZ541" s="96">
        <f t="shared" si="1396"/>
        <v>0</v>
      </c>
      <c r="RA541" s="96">
        <f t="shared" si="922"/>
        <v>0</v>
      </c>
      <c r="RB541" s="96">
        <f t="shared" si="923"/>
        <v>0</v>
      </c>
      <c r="RC541" s="96">
        <f t="shared" si="1397"/>
        <v>0</v>
      </c>
      <c r="RD541" s="96">
        <f t="shared" si="924"/>
        <v>0</v>
      </c>
      <c r="RE541" s="96">
        <f t="shared" si="925"/>
        <v>0</v>
      </c>
      <c r="RF541" s="101"/>
      <c r="RG541" s="101"/>
      <c r="RH541" s="101"/>
      <c r="RI541" s="96">
        <f t="shared" si="1398"/>
        <v>0</v>
      </c>
      <c r="RJ541" s="96">
        <f t="shared" si="1399"/>
        <v>0</v>
      </c>
      <c r="RK541" s="96">
        <f t="shared" si="1400"/>
        <v>0</v>
      </c>
      <c r="RL541" s="96">
        <f t="shared" si="1401"/>
        <v>0</v>
      </c>
      <c r="RM541" s="96">
        <f t="shared" si="1402"/>
        <v>0</v>
      </c>
      <c r="RN541" s="96">
        <f t="shared" si="1403"/>
        <v>0</v>
      </c>
      <c r="RO541" s="96">
        <f t="shared" si="1404"/>
        <v>223381.37</v>
      </c>
      <c r="RP541" s="96">
        <f t="shared" si="1405"/>
        <v>232512.72</v>
      </c>
      <c r="RQ541" s="96">
        <f t="shared" si="1406"/>
        <v>232512.72</v>
      </c>
      <c r="RR541" s="96">
        <f t="shared" si="1407"/>
        <v>31781.05</v>
      </c>
      <c r="RS541" s="96">
        <f t="shared" si="1408"/>
        <v>33265.339999999997</v>
      </c>
      <c r="RT541" s="96">
        <f t="shared" si="1409"/>
        <v>33265.339999999997</v>
      </c>
      <c r="RU541" s="96">
        <f t="shared" si="1410"/>
        <v>0</v>
      </c>
      <c r="RV541" s="96">
        <f t="shared" si="926"/>
        <v>0</v>
      </c>
      <c r="RW541" s="96">
        <f t="shared" si="927"/>
        <v>0</v>
      </c>
      <c r="RX541" s="96">
        <f t="shared" si="1411"/>
        <v>0</v>
      </c>
      <c r="RY541" s="96">
        <f t="shared" si="928"/>
        <v>0</v>
      </c>
      <c r="RZ541" s="96">
        <f t="shared" si="929"/>
        <v>0</v>
      </c>
      <c r="SA541" s="101">
        <v>39</v>
      </c>
      <c r="SB541" s="101">
        <v>39</v>
      </c>
      <c r="SC541" s="101">
        <v>39</v>
      </c>
      <c r="SD541" s="96">
        <f t="shared" si="1412"/>
        <v>8711859</v>
      </c>
      <c r="SE541" s="96">
        <f t="shared" si="1413"/>
        <v>9068007</v>
      </c>
      <c r="SF541" s="96">
        <f t="shared" si="1414"/>
        <v>9068007</v>
      </c>
      <c r="SG541" s="96">
        <f t="shared" si="1415"/>
        <v>3295215.3</v>
      </c>
      <c r="SH541" s="96">
        <f t="shared" si="1416"/>
        <v>3346968.3</v>
      </c>
      <c r="SI541" s="96">
        <f t="shared" si="1417"/>
        <v>3346968.3</v>
      </c>
      <c r="SJ541" s="96">
        <f t="shared" si="1418"/>
        <v>223380.69</v>
      </c>
      <c r="SK541" s="96">
        <f t="shared" si="1419"/>
        <v>232513.16</v>
      </c>
      <c r="SL541" s="96">
        <f t="shared" si="1420"/>
        <v>232513.16</v>
      </c>
      <c r="SM541" s="96">
        <f t="shared" si="1421"/>
        <v>43503.8</v>
      </c>
      <c r="SN541" s="96">
        <f t="shared" si="1422"/>
        <v>45546.81</v>
      </c>
      <c r="SO541" s="96">
        <f t="shared" si="1423"/>
        <v>45546.81</v>
      </c>
      <c r="SP541" s="96">
        <f t="shared" si="1424"/>
        <v>8711846.9100000001</v>
      </c>
      <c r="SQ541" s="96">
        <f t="shared" si="930"/>
        <v>9068013.2400000002</v>
      </c>
      <c r="SR541" s="96">
        <f t="shared" si="931"/>
        <v>9068013.2400000002</v>
      </c>
      <c r="SS541" s="96">
        <f t="shared" si="1425"/>
        <v>1696648.2</v>
      </c>
      <c r="ST541" s="96">
        <f t="shared" si="932"/>
        <v>1776325.59</v>
      </c>
      <c r="SU541" s="96">
        <f t="shared" si="933"/>
        <v>1776325.59</v>
      </c>
      <c r="SV541" s="101"/>
      <c r="SW541" s="101"/>
      <c r="SX541" s="101"/>
      <c r="SY541" s="96">
        <f t="shared" si="1426"/>
        <v>0</v>
      </c>
      <c r="SZ541" s="96">
        <f t="shared" si="1427"/>
        <v>0</v>
      </c>
      <c r="TA541" s="96">
        <f t="shared" si="1428"/>
        <v>0</v>
      </c>
      <c r="TB541" s="96">
        <f t="shared" si="1429"/>
        <v>0</v>
      </c>
      <c r="TC541" s="96">
        <f t="shared" si="1430"/>
        <v>0</v>
      </c>
      <c r="TD541" s="96">
        <f t="shared" si="1431"/>
        <v>0</v>
      </c>
      <c r="TE541" s="96">
        <f t="shared" si="1432"/>
        <v>223381.08</v>
      </c>
      <c r="TF541" s="96">
        <f t="shared" si="1433"/>
        <v>232514.81</v>
      </c>
      <c r="TG541" s="96">
        <f t="shared" si="1434"/>
        <v>232514.81</v>
      </c>
      <c r="TH541" s="96">
        <f t="shared" si="1435"/>
        <v>40252.480000000003</v>
      </c>
      <c r="TI541" s="96">
        <f t="shared" si="1436"/>
        <v>42254.79</v>
      </c>
      <c r="TJ541" s="96">
        <f t="shared" si="1437"/>
        <v>42254.79</v>
      </c>
      <c r="TK541" s="96">
        <f t="shared" si="1438"/>
        <v>0</v>
      </c>
      <c r="TL541" s="96">
        <f t="shared" si="934"/>
        <v>0</v>
      </c>
      <c r="TM541" s="96">
        <f t="shared" si="935"/>
        <v>0</v>
      </c>
      <c r="TN541" s="96">
        <f t="shared" si="1439"/>
        <v>0</v>
      </c>
      <c r="TO541" s="96">
        <f t="shared" si="936"/>
        <v>0</v>
      </c>
      <c r="TP541" s="96">
        <f t="shared" si="937"/>
        <v>0</v>
      </c>
      <c r="TQ541" s="101"/>
      <c r="TR541" s="101"/>
      <c r="TS541" s="101"/>
      <c r="TT541" s="96">
        <f t="shared" si="1440"/>
        <v>0</v>
      </c>
      <c r="TU541" s="96">
        <f t="shared" si="1441"/>
        <v>0</v>
      </c>
      <c r="TV541" s="96">
        <f t="shared" si="1442"/>
        <v>0</v>
      </c>
      <c r="TW541" s="96">
        <f t="shared" si="1443"/>
        <v>0</v>
      </c>
      <c r="TX541" s="96">
        <f t="shared" si="1444"/>
        <v>0</v>
      </c>
      <c r="TY541" s="96">
        <f t="shared" si="1445"/>
        <v>0</v>
      </c>
      <c r="TZ541" s="96">
        <f t="shared" si="1446"/>
        <v>223380.39</v>
      </c>
      <c r="UA541" s="96">
        <f t="shared" si="1447"/>
        <v>232512.93</v>
      </c>
      <c r="UB541" s="96">
        <f t="shared" si="1448"/>
        <v>232512.93</v>
      </c>
      <c r="UC541" s="96">
        <f t="shared" si="1449"/>
        <v>43976.04</v>
      </c>
      <c r="UD541" s="96">
        <f t="shared" si="1450"/>
        <v>46182.14</v>
      </c>
      <c r="UE541" s="96">
        <f t="shared" si="1451"/>
        <v>46182.14</v>
      </c>
      <c r="UF541" s="96">
        <f t="shared" si="1452"/>
        <v>0</v>
      </c>
      <c r="UG541" s="96">
        <f t="shared" si="938"/>
        <v>0</v>
      </c>
      <c r="UH541" s="96">
        <f t="shared" si="939"/>
        <v>0</v>
      </c>
      <c r="UI541" s="96">
        <f t="shared" si="1453"/>
        <v>0</v>
      </c>
      <c r="UJ541" s="96">
        <f t="shared" si="940"/>
        <v>0</v>
      </c>
      <c r="UK541" s="96">
        <f t="shared" si="941"/>
        <v>0</v>
      </c>
      <c r="UL541" s="101"/>
      <c r="UM541" s="101"/>
      <c r="UN541" s="101"/>
      <c r="UO541" s="96">
        <f t="shared" si="1454"/>
        <v>0</v>
      </c>
      <c r="UP541" s="96">
        <f t="shared" si="1455"/>
        <v>0</v>
      </c>
      <c r="UQ541" s="96">
        <f t="shared" si="1456"/>
        <v>0</v>
      </c>
      <c r="UR541" s="96">
        <f t="shared" si="1457"/>
        <v>0</v>
      </c>
      <c r="US541" s="96">
        <f t="shared" si="1458"/>
        <v>0</v>
      </c>
      <c r="UT541" s="96">
        <f t="shared" si="1459"/>
        <v>0</v>
      </c>
      <c r="UU541" s="96">
        <f t="shared" si="1460"/>
        <v>223381.29</v>
      </c>
      <c r="UV541" s="96">
        <f t="shared" si="1461"/>
        <v>232514.9</v>
      </c>
      <c r="UW541" s="96">
        <f t="shared" si="1462"/>
        <v>232514.9</v>
      </c>
      <c r="UX541" s="96">
        <f t="shared" si="1463"/>
        <v>42403.19</v>
      </c>
      <c r="UY541" s="96">
        <f t="shared" si="1464"/>
        <v>44319.78</v>
      </c>
      <c r="UZ541" s="96">
        <f t="shared" si="1465"/>
        <v>44319.78</v>
      </c>
      <c r="VA541" s="96">
        <f t="shared" si="1466"/>
        <v>0</v>
      </c>
      <c r="VB541" s="96">
        <f t="shared" si="942"/>
        <v>0</v>
      </c>
      <c r="VC541" s="96">
        <f t="shared" si="943"/>
        <v>0</v>
      </c>
      <c r="VD541" s="96">
        <f t="shared" si="1467"/>
        <v>0</v>
      </c>
      <c r="VE541" s="96">
        <f t="shared" si="944"/>
        <v>0</v>
      </c>
      <c r="VF541" s="96">
        <f t="shared" si="945"/>
        <v>0</v>
      </c>
      <c r="VG541" s="101"/>
      <c r="VH541" s="101"/>
      <c r="VI541" s="101"/>
      <c r="VJ541" s="96">
        <f t="shared" si="1468"/>
        <v>0</v>
      </c>
      <c r="VK541" s="96">
        <f t="shared" si="1469"/>
        <v>0</v>
      </c>
      <c r="VL541" s="96">
        <f t="shared" si="1470"/>
        <v>0</v>
      </c>
      <c r="VM541" s="96">
        <f t="shared" si="1471"/>
        <v>0</v>
      </c>
      <c r="VN541" s="96">
        <f t="shared" si="1472"/>
        <v>0</v>
      </c>
      <c r="VO541" s="96">
        <f t="shared" si="1473"/>
        <v>0</v>
      </c>
      <c r="VP541" s="96">
        <f t="shared" si="1474"/>
        <v>223381.98</v>
      </c>
      <c r="VQ541" s="96">
        <f t="shared" si="1475"/>
        <v>232514.25</v>
      </c>
      <c r="VR541" s="96">
        <f t="shared" si="1476"/>
        <v>232514.25</v>
      </c>
      <c r="VS541" s="96">
        <f t="shared" si="1477"/>
        <v>47045.7</v>
      </c>
      <c r="VT541" s="96">
        <f t="shared" si="1478"/>
        <v>49338.61</v>
      </c>
      <c r="VU541" s="96">
        <f t="shared" si="1479"/>
        <v>49338.61</v>
      </c>
      <c r="VV541" s="96">
        <f t="shared" si="1480"/>
        <v>0</v>
      </c>
      <c r="VW541" s="96">
        <f t="shared" si="946"/>
        <v>0</v>
      </c>
      <c r="VX541" s="96">
        <f t="shared" si="947"/>
        <v>0</v>
      </c>
      <c r="VY541" s="96">
        <f t="shared" si="1481"/>
        <v>0</v>
      </c>
      <c r="VZ541" s="96">
        <f t="shared" si="948"/>
        <v>0</v>
      </c>
      <c r="WA541" s="96">
        <f t="shared" si="949"/>
        <v>0</v>
      </c>
      <c r="WB541" s="101"/>
      <c r="WC541" s="101"/>
      <c r="WD541" s="101"/>
      <c r="WE541" s="96">
        <f t="shared" si="1482"/>
        <v>0</v>
      </c>
      <c r="WF541" s="96">
        <f t="shared" si="1483"/>
        <v>0</v>
      </c>
      <c r="WG541" s="96">
        <f t="shared" si="1484"/>
        <v>0</v>
      </c>
      <c r="WH541" s="96">
        <f t="shared" si="1485"/>
        <v>0</v>
      </c>
      <c r="WI541" s="96">
        <f t="shared" si="1486"/>
        <v>0</v>
      </c>
      <c r="WJ541" s="96">
        <f t="shared" si="1487"/>
        <v>0</v>
      </c>
      <c r="WK541" s="96">
        <f t="shared" si="1488"/>
        <v>223381.3</v>
      </c>
      <c r="WL541" s="96">
        <f t="shared" si="1489"/>
        <v>232514.01</v>
      </c>
      <c r="WM541" s="96">
        <f t="shared" si="1490"/>
        <v>232514.01</v>
      </c>
      <c r="WN541" s="96">
        <f t="shared" si="1491"/>
        <v>31951.040000000001</v>
      </c>
      <c r="WO541" s="96">
        <f t="shared" si="1492"/>
        <v>33570.120000000003</v>
      </c>
      <c r="WP541" s="96">
        <f t="shared" si="1493"/>
        <v>33570.120000000003</v>
      </c>
      <c r="WQ541" s="96">
        <f t="shared" si="1494"/>
        <v>0</v>
      </c>
      <c r="WR541" s="96">
        <f t="shared" si="950"/>
        <v>0</v>
      </c>
      <c r="WS541" s="96">
        <f t="shared" si="951"/>
        <v>0</v>
      </c>
      <c r="WT541" s="96">
        <f t="shared" si="1495"/>
        <v>0</v>
      </c>
      <c r="WU541" s="96">
        <f t="shared" si="952"/>
        <v>0</v>
      </c>
      <c r="WV541" s="96">
        <f t="shared" si="953"/>
        <v>0</v>
      </c>
      <c r="WW541" s="101"/>
      <c r="WX541" s="101"/>
      <c r="WY541" s="101"/>
      <c r="WZ541" s="96">
        <f t="shared" si="1496"/>
        <v>0</v>
      </c>
      <c r="XA541" s="96">
        <f t="shared" si="1497"/>
        <v>0</v>
      </c>
      <c r="XB541" s="96">
        <f t="shared" si="1498"/>
        <v>0</v>
      </c>
      <c r="XC541" s="96">
        <f t="shared" si="1499"/>
        <v>0</v>
      </c>
      <c r="XD541" s="96">
        <f t="shared" si="1500"/>
        <v>0</v>
      </c>
      <c r="XE541" s="96">
        <f t="shared" si="1501"/>
        <v>0</v>
      </c>
      <c r="XF541" s="96">
        <f t="shared" si="1502"/>
        <v>223379.68</v>
      </c>
      <c r="XG541" s="96">
        <f t="shared" si="1503"/>
        <v>232513.38</v>
      </c>
      <c r="XH541" s="96">
        <f t="shared" si="1504"/>
        <v>232513.38</v>
      </c>
      <c r="XI541" s="96">
        <f t="shared" si="1505"/>
        <v>33806.080000000002</v>
      </c>
      <c r="XJ541" s="96">
        <f t="shared" si="1506"/>
        <v>35394.9</v>
      </c>
      <c r="XK541" s="96">
        <f t="shared" si="1507"/>
        <v>35394.9</v>
      </c>
      <c r="XL541" s="96">
        <f t="shared" si="1508"/>
        <v>0</v>
      </c>
      <c r="XM541" s="96">
        <f t="shared" si="954"/>
        <v>0</v>
      </c>
      <c r="XN541" s="96">
        <f t="shared" si="955"/>
        <v>0</v>
      </c>
      <c r="XO541" s="96">
        <f t="shared" si="1509"/>
        <v>0</v>
      </c>
      <c r="XP541" s="96">
        <f t="shared" si="956"/>
        <v>0</v>
      </c>
      <c r="XQ541" s="96">
        <f t="shared" si="957"/>
        <v>0</v>
      </c>
      <c r="XR541" s="101"/>
      <c r="XS541" s="101"/>
      <c r="XT541" s="101"/>
      <c r="XU541" s="96">
        <f t="shared" si="1510"/>
        <v>0</v>
      </c>
      <c r="XV541" s="96">
        <f t="shared" si="1511"/>
        <v>0</v>
      </c>
      <c r="XW541" s="96">
        <f t="shared" si="1512"/>
        <v>0</v>
      </c>
      <c r="XX541" s="96">
        <f t="shared" si="1513"/>
        <v>0</v>
      </c>
      <c r="XY541" s="96">
        <f t="shared" si="1514"/>
        <v>0</v>
      </c>
      <c r="XZ541" s="96">
        <f t="shared" si="1515"/>
        <v>0</v>
      </c>
      <c r="YA541" s="96">
        <f t="shared" si="1516"/>
        <v>223380.74</v>
      </c>
      <c r="YB541" s="96">
        <f t="shared" si="1517"/>
        <v>232512.26</v>
      </c>
      <c r="YC541" s="96">
        <f t="shared" si="1518"/>
        <v>232512.26</v>
      </c>
      <c r="YD541" s="96">
        <f t="shared" si="1519"/>
        <v>32373.99</v>
      </c>
      <c r="YE541" s="96">
        <f t="shared" si="1520"/>
        <v>33911.199999999997</v>
      </c>
      <c r="YF541" s="96">
        <f t="shared" si="1521"/>
        <v>33911.199999999997</v>
      </c>
      <c r="YG541" s="96">
        <f t="shared" si="1522"/>
        <v>0</v>
      </c>
      <c r="YH541" s="96">
        <f t="shared" si="958"/>
        <v>0</v>
      </c>
      <c r="YI541" s="96">
        <f t="shared" si="959"/>
        <v>0</v>
      </c>
      <c r="YJ541" s="96">
        <f t="shared" si="1523"/>
        <v>0</v>
      </c>
      <c r="YK541" s="96">
        <f t="shared" si="960"/>
        <v>0</v>
      </c>
      <c r="YL541" s="96">
        <f t="shared" si="961"/>
        <v>0</v>
      </c>
      <c r="YM541" s="101"/>
      <c r="YN541" s="101"/>
      <c r="YO541" s="101"/>
      <c r="YP541" s="96">
        <f t="shared" si="1524"/>
        <v>0</v>
      </c>
      <c r="YQ541" s="96">
        <f t="shared" si="1525"/>
        <v>0</v>
      </c>
      <c r="YR541" s="96">
        <f t="shared" si="1526"/>
        <v>0</v>
      </c>
      <c r="YS541" s="96">
        <f t="shared" si="1527"/>
        <v>0</v>
      </c>
      <c r="YT541" s="96">
        <f t="shared" si="1528"/>
        <v>0</v>
      </c>
      <c r="YU541" s="96">
        <f t="shared" si="1529"/>
        <v>0</v>
      </c>
      <c r="YV541" s="96">
        <f t="shared" si="1530"/>
        <v>223379.7</v>
      </c>
      <c r="YW541" s="96">
        <f t="shared" si="1531"/>
        <v>232513.47</v>
      </c>
      <c r="YX541" s="96">
        <f t="shared" si="1532"/>
        <v>232513.47</v>
      </c>
      <c r="YY541" s="96">
        <f t="shared" si="1533"/>
        <v>35869.550000000003</v>
      </c>
      <c r="YZ541" s="96">
        <f t="shared" si="1534"/>
        <v>37613.550000000003</v>
      </c>
      <c r="ZA541" s="96">
        <f t="shared" si="1535"/>
        <v>37613.550000000003</v>
      </c>
      <c r="ZB541" s="96">
        <f t="shared" si="1536"/>
        <v>0</v>
      </c>
      <c r="ZC541" s="96">
        <f t="shared" si="962"/>
        <v>0</v>
      </c>
      <c r="ZD541" s="96">
        <f t="shared" si="963"/>
        <v>0</v>
      </c>
      <c r="ZE541" s="96">
        <f t="shared" si="1537"/>
        <v>0</v>
      </c>
      <c r="ZF541" s="96">
        <f t="shared" si="964"/>
        <v>0</v>
      </c>
      <c r="ZG541" s="96">
        <f t="shared" si="965"/>
        <v>0</v>
      </c>
      <c r="ZH541" s="101"/>
      <c r="ZI541" s="101"/>
      <c r="ZJ541" s="101"/>
      <c r="ZK541" s="96">
        <f t="shared" si="1538"/>
        <v>0</v>
      </c>
      <c r="ZL541" s="96">
        <f t="shared" si="1539"/>
        <v>0</v>
      </c>
      <c r="ZM541" s="96">
        <f t="shared" si="1540"/>
        <v>0</v>
      </c>
      <c r="ZN541" s="96">
        <f t="shared" si="1541"/>
        <v>0</v>
      </c>
      <c r="ZO541" s="96">
        <f t="shared" si="1542"/>
        <v>0</v>
      </c>
      <c r="ZP541" s="96">
        <f t="shared" si="1543"/>
        <v>0</v>
      </c>
      <c r="ZQ541" s="96">
        <f t="shared" si="1544"/>
        <v>223381.19</v>
      </c>
      <c r="ZR541" s="96">
        <f t="shared" si="1545"/>
        <v>232515.17</v>
      </c>
      <c r="ZS541" s="96">
        <f t="shared" si="1546"/>
        <v>232515.17</v>
      </c>
      <c r="ZT541" s="96">
        <f t="shared" si="1547"/>
        <v>42571.54</v>
      </c>
      <c r="ZU541" s="96">
        <f t="shared" si="1548"/>
        <v>44620.51</v>
      </c>
      <c r="ZV541" s="96">
        <f t="shared" si="1549"/>
        <v>44620.51</v>
      </c>
      <c r="ZW541" s="96">
        <f t="shared" si="1550"/>
        <v>0</v>
      </c>
      <c r="ZX541" s="96">
        <f t="shared" si="966"/>
        <v>0</v>
      </c>
      <c r="ZY541" s="96">
        <f t="shared" si="967"/>
        <v>0</v>
      </c>
      <c r="ZZ541" s="96">
        <f t="shared" si="1551"/>
        <v>0</v>
      </c>
      <c r="AAA541" s="96">
        <f t="shared" si="968"/>
        <v>0</v>
      </c>
      <c r="AAB541" s="96">
        <f t="shared" si="969"/>
        <v>0</v>
      </c>
      <c r="AAC541" s="101"/>
      <c r="AAD541" s="101"/>
      <c r="AAE541" s="101"/>
      <c r="AAF541" s="96">
        <f t="shared" si="1552"/>
        <v>0</v>
      </c>
      <c r="AAG541" s="96">
        <f t="shared" si="1553"/>
        <v>0</v>
      </c>
      <c r="AAH541" s="96">
        <f t="shared" si="1554"/>
        <v>0</v>
      </c>
      <c r="AAI541" s="96">
        <f t="shared" si="1555"/>
        <v>0</v>
      </c>
      <c r="AAJ541" s="96">
        <f t="shared" si="1556"/>
        <v>0</v>
      </c>
      <c r="AAK541" s="96">
        <f t="shared" si="1557"/>
        <v>0</v>
      </c>
      <c r="AAL541" s="96">
        <f t="shared" si="1558"/>
        <v>223381.89</v>
      </c>
      <c r="AAM541" s="96">
        <f t="shared" si="1559"/>
        <v>232512.37</v>
      </c>
      <c r="AAN541" s="96">
        <f t="shared" si="1560"/>
        <v>232512.37</v>
      </c>
      <c r="AAO541" s="96">
        <f t="shared" si="1561"/>
        <v>41393.35</v>
      </c>
      <c r="AAP541" s="96">
        <f t="shared" si="1562"/>
        <v>43413.440000000002</v>
      </c>
      <c r="AAQ541" s="96">
        <f t="shared" si="1563"/>
        <v>43413.440000000002</v>
      </c>
      <c r="AAR541" s="96">
        <f t="shared" si="1564"/>
        <v>0</v>
      </c>
      <c r="AAS541" s="96">
        <f t="shared" si="970"/>
        <v>0</v>
      </c>
      <c r="AAT541" s="96">
        <f t="shared" si="971"/>
        <v>0</v>
      </c>
      <c r="AAU541" s="96">
        <f t="shared" si="1565"/>
        <v>0</v>
      </c>
      <c r="AAV541" s="96">
        <f t="shared" si="972"/>
        <v>0</v>
      </c>
      <c r="AAW541" s="96">
        <f t="shared" si="973"/>
        <v>0</v>
      </c>
      <c r="AAX541" s="101"/>
      <c r="AAY541" s="101"/>
      <c r="AAZ541" s="101"/>
      <c r="ABA541" s="96">
        <f t="shared" si="1566"/>
        <v>0</v>
      </c>
      <c r="ABB541" s="96">
        <f t="shared" si="1567"/>
        <v>0</v>
      </c>
      <c r="ABC541" s="96">
        <f t="shared" si="1568"/>
        <v>0</v>
      </c>
      <c r="ABD541" s="96">
        <f t="shared" si="1569"/>
        <v>0</v>
      </c>
      <c r="ABE541" s="96">
        <f t="shared" si="1570"/>
        <v>0</v>
      </c>
      <c r="ABF541" s="96">
        <f t="shared" si="1571"/>
        <v>0</v>
      </c>
      <c r="ABG541" s="96">
        <f t="shared" si="1572"/>
        <v>223382.42</v>
      </c>
      <c r="ABH541" s="96">
        <f t="shared" si="1573"/>
        <v>232513.02</v>
      </c>
      <c r="ABI541" s="96">
        <f t="shared" si="1574"/>
        <v>232513.02</v>
      </c>
      <c r="ABJ541" s="96">
        <f t="shared" si="1575"/>
        <v>28628.97</v>
      </c>
      <c r="ABK541" s="96">
        <f t="shared" si="1576"/>
        <v>29907.91</v>
      </c>
      <c r="ABL541" s="96">
        <f t="shared" si="1577"/>
        <v>29907.91</v>
      </c>
      <c r="ABM541" s="96">
        <f t="shared" si="1578"/>
        <v>0</v>
      </c>
      <c r="ABN541" s="96">
        <f t="shared" si="974"/>
        <v>0</v>
      </c>
      <c r="ABO541" s="96">
        <f t="shared" si="975"/>
        <v>0</v>
      </c>
      <c r="ABP541" s="96">
        <f t="shared" si="1579"/>
        <v>0</v>
      </c>
      <c r="ABQ541" s="96">
        <f t="shared" si="976"/>
        <v>0</v>
      </c>
      <c r="ABR541" s="96">
        <f t="shared" si="977"/>
        <v>0</v>
      </c>
      <c r="ABS541" s="101">
        <v>57</v>
      </c>
      <c r="ABT541" s="101">
        <v>57</v>
      </c>
      <c r="ABU541" s="101">
        <v>57</v>
      </c>
      <c r="ABV541" s="96">
        <f t="shared" si="1580"/>
        <v>12732717</v>
      </c>
      <c r="ABW541" s="96">
        <f t="shared" si="1581"/>
        <v>13253241</v>
      </c>
      <c r="ABX541" s="96">
        <f t="shared" si="1582"/>
        <v>13253241</v>
      </c>
      <c r="ABY541" s="96">
        <f t="shared" si="1583"/>
        <v>4816083.9000000004</v>
      </c>
      <c r="ABZ541" s="96">
        <f t="shared" si="1584"/>
        <v>4891722.9000000004</v>
      </c>
      <c r="ACA541" s="96">
        <f t="shared" si="1585"/>
        <v>4891722.9000000004</v>
      </c>
      <c r="ACB541" s="96">
        <f t="shared" si="1586"/>
        <v>223381.27</v>
      </c>
      <c r="ACC541" s="96">
        <f t="shared" si="1587"/>
        <v>232512.43</v>
      </c>
      <c r="ACD541" s="96">
        <f t="shared" si="1588"/>
        <v>232512.43</v>
      </c>
      <c r="ACE541" s="96">
        <f t="shared" si="1589"/>
        <v>30278.12</v>
      </c>
      <c r="ACF541" s="96">
        <f t="shared" si="1590"/>
        <v>31717.37</v>
      </c>
      <c r="ACG541" s="96">
        <f t="shared" si="1591"/>
        <v>31717.37</v>
      </c>
      <c r="ACH541" s="96">
        <f t="shared" si="1592"/>
        <v>12732732.390000001</v>
      </c>
      <c r="ACI541" s="96">
        <f t="shared" si="978"/>
        <v>13253208.51</v>
      </c>
      <c r="ACJ541" s="96">
        <f t="shared" si="979"/>
        <v>13253208.51</v>
      </c>
      <c r="ACK541" s="96">
        <f t="shared" si="1593"/>
        <v>1725852.84</v>
      </c>
      <c r="ACL541" s="96">
        <f t="shared" si="980"/>
        <v>1807890.09</v>
      </c>
      <c r="ACM541" s="96">
        <f t="shared" si="981"/>
        <v>1807890.09</v>
      </c>
      <c r="ACN541" s="101"/>
      <c r="ACO541" s="101"/>
      <c r="ACP541" s="101"/>
      <c r="ACQ541" s="96">
        <f t="shared" si="1594"/>
        <v>0</v>
      </c>
      <c r="ACR541" s="96">
        <f t="shared" si="1595"/>
        <v>0</v>
      </c>
      <c r="ACS541" s="96">
        <f t="shared" si="1596"/>
        <v>0</v>
      </c>
      <c r="ACT541" s="96">
        <f t="shared" si="1597"/>
        <v>0</v>
      </c>
      <c r="ACU541" s="96">
        <f t="shared" si="1598"/>
        <v>0</v>
      </c>
      <c r="ACV541" s="96">
        <f t="shared" si="1599"/>
        <v>0</v>
      </c>
      <c r="ACW541" s="96">
        <f t="shared" si="1600"/>
        <v>223380.82</v>
      </c>
      <c r="ACX541" s="96">
        <f t="shared" si="1601"/>
        <v>232511.5</v>
      </c>
      <c r="ACY541" s="96">
        <f t="shared" si="1602"/>
        <v>232511.5</v>
      </c>
      <c r="ACZ541" s="96">
        <f t="shared" si="1603"/>
        <v>41800.449999999997</v>
      </c>
      <c r="ADA541" s="96">
        <f t="shared" si="1604"/>
        <v>43838.68</v>
      </c>
      <c r="ADB541" s="96">
        <f t="shared" si="1605"/>
        <v>43838.68</v>
      </c>
      <c r="ADC541" s="96">
        <f t="shared" si="1606"/>
        <v>0</v>
      </c>
      <c r="ADD541" s="96">
        <f t="shared" si="982"/>
        <v>0</v>
      </c>
      <c r="ADE541" s="96">
        <f t="shared" si="983"/>
        <v>0</v>
      </c>
      <c r="ADF541" s="96">
        <f t="shared" si="1607"/>
        <v>0</v>
      </c>
      <c r="ADG541" s="96">
        <f t="shared" si="984"/>
        <v>0</v>
      </c>
      <c r="ADH541" s="96">
        <f t="shared" si="985"/>
        <v>0</v>
      </c>
      <c r="ADI541" s="101"/>
      <c r="ADJ541" s="101"/>
      <c r="ADK541" s="101"/>
      <c r="ADL541" s="96">
        <f t="shared" si="1608"/>
        <v>0</v>
      </c>
      <c r="ADM541" s="96">
        <f t="shared" si="1609"/>
        <v>0</v>
      </c>
      <c r="ADN541" s="96">
        <f t="shared" si="1610"/>
        <v>0</v>
      </c>
      <c r="ADO541" s="96">
        <f t="shared" si="1611"/>
        <v>0</v>
      </c>
      <c r="ADP541" s="96">
        <f t="shared" si="1612"/>
        <v>0</v>
      </c>
      <c r="ADQ541" s="96">
        <f t="shared" si="1613"/>
        <v>0</v>
      </c>
      <c r="ADR541" s="96">
        <f t="shared" si="1614"/>
        <v>223379.95</v>
      </c>
      <c r="ADS541" s="96">
        <f t="shared" si="1615"/>
        <v>232512.61</v>
      </c>
      <c r="ADT541" s="96">
        <f t="shared" si="1616"/>
        <v>232512.61</v>
      </c>
      <c r="ADU541" s="96">
        <f t="shared" si="1617"/>
        <v>25137.09</v>
      </c>
      <c r="ADV541" s="96">
        <f t="shared" si="1618"/>
        <v>26459.75</v>
      </c>
      <c r="ADW541" s="96">
        <f t="shared" si="1619"/>
        <v>26459.75</v>
      </c>
      <c r="ADX541" s="96">
        <f t="shared" si="1620"/>
        <v>0</v>
      </c>
      <c r="ADY541" s="96">
        <f t="shared" si="986"/>
        <v>0</v>
      </c>
      <c r="ADZ541" s="96">
        <f t="shared" si="987"/>
        <v>0</v>
      </c>
      <c r="AEA541" s="96">
        <f t="shared" si="1621"/>
        <v>0</v>
      </c>
      <c r="AEB541" s="96">
        <f t="shared" si="988"/>
        <v>0</v>
      </c>
      <c r="AEC541" s="96">
        <f t="shared" si="989"/>
        <v>0</v>
      </c>
      <c r="AED541" s="101">
        <v>28</v>
      </c>
      <c r="AEE541" s="101">
        <v>28</v>
      </c>
      <c r="AEF541" s="101">
        <v>28</v>
      </c>
      <c r="AEG541" s="96">
        <f t="shared" si="1622"/>
        <v>6254668</v>
      </c>
      <c r="AEH541" s="96">
        <f t="shared" si="1623"/>
        <v>6510364</v>
      </c>
      <c r="AEI541" s="96">
        <f t="shared" si="1624"/>
        <v>6510364</v>
      </c>
      <c r="AEJ541" s="96">
        <f t="shared" si="1625"/>
        <v>2365795.6</v>
      </c>
      <c r="AEK541" s="96">
        <f t="shared" si="1626"/>
        <v>2402951.6</v>
      </c>
      <c r="AEL541" s="96">
        <f t="shared" si="1627"/>
        <v>2402951.6</v>
      </c>
      <c r="AEM541" s="96">
        <f t="shared" si="1628"/>
        <v>223381.69</v>
      </c>
      <c r="AEN541" s="96">
        <f t="shared" si="1629"/>
        <v>232514.64</v>
      </c>
      <c r="AEO541" s="96">
        <f t="shared" si="1630"/>
        <v>232514.64</v>
      </c>
      <c r="AEP541" s="96">
        <f t="shared" si="1631"/>
        <v>37684.01</v>
      </c>
      <c r="AEQ541" s="96">
        <f t="shared" si="1632"/>
        <v>39433.730000000003</v>
      </c>
      <c r="AER541" s="96">
        <f t="shared" si="1633"/>
        <v>39433.730000000003</v>
      </c>
      <c r="AES541" s="96">
        <f t="shared" si="1634"/>
        <v>6254687.3200000003</v>
      </c>
      <c r="AET541" s="96">
        <f t="shared" si="990"/>
        <v>6510409.9199999999</v>
      </c>
      <c r="AEU541" s="96">
        <f t="shared" si="991"/>
        <v>6510409.9199999999</v>
      </c>
      <c r="AEV541" s="96">
        <f t="shared" si="1635"/>
        <v>1055152.28</v>
      </c>
      <c r="AEW541" s="96">
        <f t="shared" si="992"/>
        <v>1104144.44</v>
      </c>
      <c r="AEX541" s="96">
        <f t="shared" si="993"/>
        <v>1104144.44</v>
      </c>
      <c r="AEY541" s="101"/>
      <c r="AEZ541" s="101"/>
      <c r="AFA541" s="101"/>
      <c r="AFB541" s="96">
        <f t="shared" si="1636"/>
        <v>0</v>
      </c>
      <c r="AFC541" s="96">
        <f t="shared" si="1637"/>
        <v>0</v>
      </c>
      <c r="AFD541" s="96">
        <f t="shared" si="1638"/>
        <v>0</v>
      </c>
      <c r="AFE541" s="96">
        <f t="shared" si="1639"/>
        <v>0</v>
      </c>
      <c r="AFF541" s="96">
        <f t="shared" si="1640"/>
        <v>0</v>
      </c>
      <c r="AFG541" s="96">
        <f t="shared" si="1641"/>
        <v>0</v>
      </c>
      <c r="AFH541" s="96">
        <f t="shared" si="1642"/>
        <v>223380.49</v>
      </c>
      <c r="AFI541" s="96">
        <f t="shared" si="1643"/>
        <v>232512.56</v>
      </c>
      <c r="AFJ541" s="96">
        <f t="shared" si="1644"/>
        <v>232512.56</v>
      </c>
      <c r="AFK541" s="96">
        <f t="shared" si="1645"/>
        <v>37432.379999999997</v>
      </c>
      <c r="AFL541" s="96">
        <f t="shared" si="1646"/>
        <v>39393.97</v>
      </c>
      <c r="AFM541" s="96">
        <f t="shared" si="1647"/>
        <v>39393.97</v>
      </c>
      <c r="AFN541" s="96">
        <f t="shared" si="1648"/>
        <v>0</v>
      </c>
      <c r="AFO541" s="96">
        <f t="shared" si="994"/>
        <v>0</v>
      </c>
      <c r="AFP541" s="96">
        <f t="shared" si="995"/>
        <v>0</v>
      </c>
      <c r="AFQ541" s="96">
        <f t="shared" si="1649"/>
        <v>0</v>
      </c>
      <c r="AFR541" s="96">
        <f t="shared" si="996"/>
        <v>0</v>
      </c>
      <c r="AFS541" s="96">
        <f t="shared" si="997"/>
        <v>0</v>
      </c>
      <c r="AFT541" s="101"/>
      <c r="AFU541" s="101"/>
      <c r="AFV541" s="101"/>
      <c r="AFW541" s="96">
        <f t="shared" si="1650"/>
        <v>0</v>
      </c>
      <c r="AFX541" s="96">
        <f t="shared" si="1651"/>
        <v>0</v>
      </c>
      <c r="AFY541" s="96">
        <f t="shared" si="1652"/>
        <v>0</v>
      </c>
      <c r="AFZ541" s="96">
        <f t="shared" si="1653"/>
        <v>0</v>
      </c>
      <c r="AGA541" s="96">
        <f t="shared" si="1654"/>
        <v>0</v>
      </c>
      <c r="AGB541" s="96">
        <f t="shared" si="1655"/>
        <v>0</v>
      </c>
      <c r="AGC541" s="96">
        <f t="shared" si="1656"/>
        <v>223381.94</v>
      </c>
      <c r="AGD541" s="96">
        <f t="shared" si="1657"/>
        <v>232513.12</v>
      </c>
      <c r="AGE541" s="96">
        <f t="shared" si="1658"/>
        <v>232513.12</v>
      </c>
      <c r="AGF541" s="96">
        <f t="shared" si="1659"/>
        <v>39243.589999999997</v>
      </c>
      <c r="AGG541" s="96">
        <f t="shared" si="1660"/>
        <v>41162.230000000003</v>
      </c>
      <c r="AGH541" s="96">
        <f t="shared" si="1661"/>
        <v>41162.230000000003</v>
      </c>
      <c r="AGI541" s="96">
        <f t="shared" si="1662"/>
        <v>0</v>
      </c>
      <c r="AGJ541" s="96">
        <f t="shared" si="998"/>
        <v>0</v>
      </c>
      <c r="AGK541" s="96">
        <f t="shared" si="999"/>
        <v>0</v>
      </c>
      <c r="AGL541" s="96">
        <f t="shared" si="1663"/>
        <v>0</v>
      </c>
      <c r="AGM541" s="96">
        <f t="shared" si="1000"/>
        <v>0</v>
      </c>
      <c r="AGN541" s="96">
        <f t="shared" si="1001"/>
        <v>0</v>
      </c>
      <c r="AGO541" s="101"/>
      <c r="AGP541" s="101"/>
      <c r="AGQ541" s="101"/>
      <c r="AGR541" s="96">
        <f t="shared" si="1664"/>
        <v>0</v>
      </c>
      <c r="AGS541" s="96">
        <f t="shared" si="1665"/>
        <v>0</v>
      </c>
      <c r="AGT541" s="96">
        <f t="shared" si="1666"/>
        <v>0</v>
      </c>
      <c r="AGU541" s="96">
        <f t="shared" si="1667"/>
        <v>0</v>
      </c>
      <c r="AGV541" s="96">
        <f t="shared" si="1668"/>
        <v>0</v>
      </c>
      <c r="AGW541" s="96">
        <f t="shared" si="1669"/>
        <v>0</v>
      </c>
      <c r="AGX541" s="96">
        <f t="shared" si="1670"/>
        <v>223377.55</v>
      </c>
      <c r="AGY541" s="96">
        <f t="shared" si="1671"/>
        <v>232516.14</v>
      </c>
      <c r="AGZ541" s="96">
        <f t="shared" si="1672"/>
        <v>232516.14</v>
      </c>
      <c r="AHA541" s="96">
        <f t="shared" si="1673"/>
        <v>63661.57</v>
      </c>
      <c r="AHB541" s="96">
        <f t="shared" si="1674"/>
        <v>66912.92</v>
      </c>
      <c r="AHC541" s="96">
        <f t="shared" si="1675"/>
        <v>66912.92</v>
      </c>
      <c r="AHD541" s="96">
        <f t="shared" si="1676"/>
        <v>0</v>
      </c>
      <c r="AHE541" s="96">
        <f t="shared" si="1002"/>
        <v>0</v>
      </c>
      <c r="AHF541" s="96">
        <f t="shared" si="1003"/>
        <v>0</v>
      </c>
      <c r="AHG541" s="96">
        <f t="shared" si="1677"/>
        <v>0</v>
      </c>
      <c r="AHH541" s="96">
        <f t="shared" si="1004"/>
        <v>0</v>
      </c>
      <c r="AHI541" s="96">
        <f t="shared" si="1005"/>
        <v>0</v>
      </c>
      <c r="AHJ541" s="101"/>
      <c r="AHK541" s="101"/>
      <c r="AHL541" s="101"/>
      <c r="AHM541" s="96">
        <f t="shared" si="1678"/>
        <v>0</v>
      </c>
      <c r="AHN541" s="96">
        <f t="shared" si="1679"/>
        <v>0</v>
      </c>
      <c r="AHO541" s="96">
        <f t="shared" si="1680"/>
        <v>0</v>
      </c>
      <c r="AHP541" s="96">
        <f t="shared" si="1681"/>
        <v>0</v>
      </c>
      <c r="AHQ541" s="96">
        <f t="shared" si="1682"/>
        <v>0</v>
      </c>
      <c r="AHR541" s="96">
        <f t="shared" si="1683"/>
        <v>0</v>
      </c>
      <c r="AHS541" s="96">
        <f t="shared" si="1684"/>
        <v>223380.6</v>
      </c>
      <c r="AHT541" s="96">
        <f t="shared" si="1685"/>
        <v>232513.28</v>
      </c>
      <c r="AHU541" s="96">
        <f t="shared" si="1686"/>
        <v>232513.28</v>
      </c>
      <c r="AHV541" s="96">
        <f t="shared" si="1687"/>
        <v>35406.239999999998</v>
      </c>
      <c r="AHW541" s="96">
        <f t="shared" si="1688"/>
        <v>37154.22</v>
      </c>
      <c r="AHX541" s="96">
        <f t="shared" si="1689"/>
        <v>37154.22</v>
      </c>
      <c r="AHY541" s="96">
        <f t="shared" si="1690"/>
        <v>0</v>
      </c>
      <c r="AHZ541" s="96">
        <f t="shared" si="1006"/>
        <v>0</v>
      </c>
      <c r="AIA541" s="96">
        <f t="shared" si="1007"/>
        <v>0</v>
      </c>
      <c r="AIB541" s="96">
        <f t="shared" si="1691"/>
        <v>0</v>
      </c>
      <c r="AIC541" s="96">
        <f t="shared" si="1008"/>
        <v>0</v>
      </c>
      <c r="AID541" s="96">
        <f t="shared" si="1009"/>
        <v>0</v>
      </c>
      <c r="AIE541" s="101"/>
      <c r="AIF541" s="101"/>
      <c r="AIG541" s="101"/>
      <c r="AIH541" s="96">
        <f t="shared" si="1692"/>
        <v>0</v>
      </c>
      <c r="AII541" s="96">
        <f t="shared" si="1693"/>
        <v>0</v>
      </c>
      <c r="AIJ541" s="96">
        <f t="shared" si="1694"/>
        <v>0</v>
      </c>
      <c r="AIK541" s="96">
        <f t="shared" si="1695"/>
        <v>0</v>
      </c>
      <c r="AIL541" s="96">
        <f t="shared" si="1696"/>
        <v>0</v>
      </c>
      <c r="AIM541" s="96">
        <f t="shared" si="1697"/>
        <v>0</v>
      </c>
      <c r="AIN541" s="96">
        <f t="shared" si="1698"/>
        <v>223380.75</v>
      </c>
      <c r="AIO541" s="96">
        <f t="shared" si="1699"/>
        <v>232512.51</v>
      </c>
      <c r="AIP541" s="96">
        <f t="shared" si="1700"/>
        <v>232512.51</v>
      </c>
      <c r="AIQ541" s="96">
        <f t="shared" si="1701"/>
        <v>39080.199999999997</v>
      </c>
      <c r="AIR541" s="96">
        <f t="shared" si="1702"/>
        <v>41045.64</v>
      </c>
      <c r="AIS541" s="96">
        <f t="shared" si="1703"/>
        <v>41045.64</v>
      </c>
      <c r="AIT541" s="96">
        <f t="shared" si="1704"/>
        <v>0</v>
      </c>
      <c r="AIU541" s="96">
        <f t="shared" si="1010"/>
        <v>0</v>
      </c>
      <c r="AIV541" s="96">
        <f t="shared" si="1011"/>
        <v>0</v>
      </c>
      <c r="AIW541" s="96">
        <f t="shared" si="1705"/>
        <v>0</v>
      </c>
      <c r="AIX541" s="96">
        <f t="shared" si="1012"/>
        <v>0</v>
      </c>
      <c r="AIY541" s="96">
        <f t="shared" si="1013"/>
        <v>0</v>
      </c>
      <c r="AIZ541" s="101"/>
      <c r="AJA541" s="101"/>
      <c r="AJB541" s="101"/>
      <c r="AJC541" s="96">
        <f t="shared" si="1706"/>
        <v>0</v>
      </c>
      <c r="AJD541" s="96">
        <f t="shared" si="1707"/>
        <v>0</v>
      </c>
      <c r="AJE541" s="96">
        <f t="shared" si="1708"/>
        <v>0</v>
      </c>
      <c r="AJF541" s="96">
        <f t="shared" si="1709"/>
        <v>0</v>
      </c>
      <c r="AJG541" s="96">
        <f t="shared" si="1710"/>
        <v>0</v>
      </c>
      <c r="AJH541" s="96">
        <f t="shared" si="1711"/>
        <v>0</v>
      </c>
      <c r="AJI541" s="96">
        <f t="shared" si="1712"/>
        <v>223382.36</v>
      </c>
      <c r="AJJ541" s="96">
        <f t="shared" si="1713"/>
        <v>232513.73</v>
      </c>
      <c r="AJK541" s="96">
        <f t="shared" si="1714"/>
        <v>232513.73</v>
      </c>
      <c r="AJL541" s="96">
        <f t="shared" si="1715"/>
        <v>38354.629999999997</v>
      </c>
      <c r="AJM541" s="96">
        <f t="shared" si="1716"/>
        <v>40221.39</v>
      </c>
      <c r="AJN541" s="96">
        <f t="shared" si="1717"/>
        <v>40221.39</v>
      </c>
      <c r="AJO541" s="96">
        <f t="shared" si="1718"/>
        <v>0</v>
      </c>
      <c r="AJP541" s="96">
        <f t="shared" si="1014"/>
        <v>0</v>
      </c>
      <c r="AJQ541" s="96">
        <f t="shared" si="1015"/>
        <v>0</v>
      </c>
      <c r="AJR541" s="96">
        <f t="shared" si="1719"/>
        <v>0</v>
      </c>
      <c r="AJS541" s="96">
        <f t="shared" si="1016"/>
        <v>0</v>
      </c>
      <c r="AJT541" s="96">
        <f t="shared" si="1017"/>
        <v>0</v>
      </c>
      <c r="AJU541" s="101"/>
      <c r="AJV541" s="101"/>
      <c r="AJW541" s="101"/>
      <c r="AJX541" s="96">
        <f t="shared" si="1720"/>
        <v>0</v>
      </c>
      <c r="AJY541" s="96">
        <f t="shared" si="1721"/>
        <v>0</v>
      </c>
      <c r="AJZ541" s="96">
        <f t="shared" si="1722"/>
        <v>0</v>
      </c>
      <c r="AKA541" s="96">
        <f t="shared" si="1723"/>
        <v>0</v>
      </c>
      <c r="AKB541" s="96">
        <f t="shared" si="1724"/>
        <v>0</v>
      </c>
      <c r="AKC541" s="96">
        <f t="shared" si="1725"/>
        <v>0</v>
      </c>
      <c r="AKD541" s="96">
        <f t="shared" si="1726"/>
        <v>223382.43</v>
      </c>
      <c r="AKE541" s="96">
        <f t="shared" si="1727"/>
        <v>232513.86</v>
      </c>
      <c r="AKF541" s="96">
        <f t="shared" si="1728"/>
        <v>232513.86</v>
      </c>
      <c r="AKG541" s="96">
        <f t="shared" si="1729"/>
        <v>36533.24</v>
      </c>
      <c r="AKH541" s="96">
        <f t="shared" si="1730"/>
        <v>38357.22</v>
      </c>
      <c r="AKI541" s="96">
        <f t="shared" si="1731"/>
        <v>38357.22</v>
      </c>
      <c r="AKJ541" s="96">
        <f t="shared" si="1732"/>
        <v>0</v>
      </c>
      <c r="AKK541" s="96">
        <f t="shared" si="1018"/>
        <v>0</v>
      </c>
      <c r="AKL541" s="96">
        <f t="shared" si="1019"/>
        <v>0</v>
      </c>
      <c r="AKM541" s="96">
        <f t="shared" si="1733"/>
        <v>0</v>
      </c>
      <c r="AKN541" s="96">
        <f t="shared" si="1020"/>
        <v>0</v>
      </c>
      <c r="AKO541" s="96">
        <f t="shared" si="1021"/>
        <v>0</v>
      </c>
      <c r="AKP541" s="101"/>
      <c r="AKQ541" s="101"/>
      <c r="AKR541" s="101"/>
      <c r="AKS541" s="96">
        <f t="shared" si="1734"/>
        <v>0</v>
      </c>
      <c r="AKT541" s="96">
        <f t="shared" si="1735"/>
        <v>0</v>
      </c>
      <c r="AKU541" s="96">
        <f t="shared" si="1736"/>
        <v>0</v>
      </c>
      <c r="AKV541" s="96">
        <f t="shared" si="1737"/>
        <v>0</v>
      </c>
      <c r="AKW541" s="96">
        <f t="shared" si="1738"/>
        <v>0</v>
      </c>
      <c r="AKX541" s="96">
        <f t="shared" si="1739"/>
        <v>0</v>
      </c>
      <c r="AKY541" s="96">
        <f t="shared" si="1740"/>
        <v>223381.08</v>
      </c>
      <c r="AKZ541" s="96">
        <f t="shared" si="1741"/>
        <v>232513.8</v>
      </c>
      <c r="ALA541" s="96">
        <f t="shared" si="1742"/>
        <v>232513.8</v>
      </c>
      <c r="ALB541" s="96">
        <f t="shared" si="1743"/>
        <v>37034.379999999997</v>
      </c>
      <c r="ALC541" s="96">
        <f t="shared" si="1744"/>
        <v>38848.370000000003</v>
      </c>
      <c r="ALD541" s="96">
        <f t="shared" si="1745"/>
        <v>38848.370000000003</v>
      </c>
      <c r="ALE541" s="96">
        <f t="shared" si="1746"/>
        <v>0</v>
      </c>
      <c r="ALF541" s="96">
        <f t="shared" si="1022"/>
        <v>0</v>
      </c>
      <c r="ALG541" s="96">
        <f t="shared" si="1023"/>
        <v>0</v>
      </c>
      <c r="ALH541" s="96">
        <f t="shared" si="1747"/>
        <v>0</v>
      </c>
      <c r="ALI541" s="96">
        <f t="shared" si="1024"/>
        <v>0</v>
      </c>
      <c r="ALJ541" s="96">
        <f t="shared" si="1025"/>
        <v>0</v>
      </c>
      <c r="ALK541" s="101"/>
      <c r="ALL541" s="101"/>
      <c r="ALM541" s="101"/>
      <c r="ALN541" s="96">
        <f t="shared" si="1748"/>
        <v>0</v>
      </c>
      <c r="ALO541" s="96">
        <f t="shared" si="1749"/>
        <v>0</v>
      </c>
      <c r="ALP541" s="96">
        <f t="shared" si="1750"/>
        <v>0</v>
      </c>
      <c r="ALQ541" s="96">
        <f t="shared" si="1751"/>
        <v>0</v>
      </c>
      <c r="ALR541" s="96">
        <f t="shared" si="1752"/>
        <v>0</v>
      </c>
      <c r="ALS541" s="96">
        <f t="shared" si="1753"/>
        <v>0</v>
      </c>
      <c r="ALT541" s="96">
        <f t="shared" si="1754"/>
        <v>223379.02</v>
      </c>
      <c r="ALU541" s="96">
        <f t="shared" si="1755"/>
        <v>232511.84</v>
      </c>
      <c r="ALV541" s="96">
        <f t="shared" si="1756"/>
        <v>232511.84</v>
      </c>
      <c r="ALW541" s="96">
        <f t="shared" si="1757"/>
        <v>43097.97</v>
      </c>
      <c r="ALX541" s="96">
        <f t="shared" si="1758"/>
        <v>45153.36</v>
      </c>
      <c r="ALY541" s="96">
        <f t="shared" si="1759"/>
        <v>45153.36</v>
      </c>
      <c r="ALZ541" s="96">
        <f t="shared" si="1760"/>
        <v>0</v>
      </c>
      <c r="AMA541" s="96">
        <f t="shared" si="1026"/>
        <v>0</v>
      </c>
      <c r="AMB541" s="96">
        <f t="shared" si="1027"/>
        <v>0</v>
      </c>
      <c r="AMC541" s="96">
        <f t="shared" si="1761"/>
        <v>0</v>
      </c>
      <c r="AMD541" s="96">
        <f t="shared" si="1028"/>
        <v>0</v>
      </c>
      <c r="AME541" s="96">
        <f t="shared" si="1029"/>
        <v>0</v>
      </c>
      <c r="AMF541" s="101"/>
      <c r="AMG541" s="101"/>
      <c r="AMH541" s="101"/>
      <c r="AMI541" s="96">
        <f t="shared" si="1762"/>
        <v>0</v>
      </c>
      <c r="AMJ541" s="96">
        <f t="shared" si="1763"/>
        <v>0</v>
      </c>
      <c r="AMK541" s="96">
        <f t="shared" si="1764"/>
        <v>0</v>
      </c>
      <c r="AML541" s="96">
        <f t="shared" si="1765"/>
        <v>0</v>
      </c>
      <c r="AMM541" s="96">
        <f t="shared" si="1766"/>
        <v>0</v>
      </c>
      <c r="AMN541" s="96">
        <f t="shared" si="1767"/>
        <v>0</v>
      </c>
      <c r="AMO541" s="96">
        <f t="shared" si="1768"/>
        <v>223380.88</v>
      </c>
      <c r="AMP541" s="96">
        <f t="shared" si="1769"/>
        <v>232512.73</v>
      </c>
      <c r="AMQ541" s="96">
        <f t="shared" si="1770"/>
        <v>232512.73</v>
      </c>
      <c r="AMR541" s="96">
        <f t="shared" si="1771"/>
        <v>36573.599999999999</v>
      </c>
      <c r="AMS541" s="96">
        <f t="shared" si="1772"/>
        <v>38296.44</v>
      </c>
      <c r="AMT541" s="96">
        <f t="shared" si="1773"/>
        <v>38296.44</v>
      </c>
      <c r="AMU541" s="96">
        <f t="shared" si="1774"/>
        <v>0</v>
      </c>
      <c r="AMV541" s="96">
        <f t="shared" si="1030"/>
        <v>0</v>
      </c>
      <c r="AMW541" s="96">
        <f t="shared" si="1031"/>
        <v>0</v>
      </c>
      <c r="AMX541" s="96">
        <f t="shared" si="1775"/>
        <v>0</v>
      </c>
      <c r="AMY541" s="96">
        <f t="shared" si="1032"/>
        <v>0</v>
      </c>
      <c r="AMZ541" s="96">
        <f t="shared" si="1033"/>
        <v>0</v>
      </c>
      <c r="ANA541" s="101"/>
      <c r="ANB541" s="101"/>
      <c r="ANC541" s="101"/>
      <c r="AND541" s="96">
        <f t="shared" si="1776"/>
        <v>0</v>
      </c>
      <c r="ANE541" s="96">
        <f t="shared" si="1777"/>
        <v>0</v>
      </c>
      <c r="ANF541" s="96">
        <f t="shared" si="1778"/>
        <v>0</v>
      </c>
      <c r="ANG541" s="96">
        <f t="shared" si="1779"/>
        <v>0</v>
      </c>
      <c r="ANH541" s="96">
        <f t="shared" si="1780"/>
        <v>0</v>
      </c>
      <c r="ANI541" s="96">
        <f t="shared" si="1781"/>
        <v>0</v>
      </c>
      <c r="ANJ541" s="96">
        <f t="shared" si="1782"/>
        <v>0</v>
      </c>
      <c r="ANK541" s="96">
        <f t="shared" si="1783"/>
        <v>0</v>
      </c>
      <c r="ANL541" s="96">
        <f t="shared" si="1784"/>
        <v>0</v>
      </c>
      <c r="ANM541" s="96">
        <f t="shared" si="1785"/>
        <v>0</v>
      </c>
      <c r="ANN541" s="96">
        <f t="shared" si="1786"/>
        <v>0</v>
      </c>
      <c r="ANO541" s="96">
        <f t="shared" si="1787"/>
        <v>0</v>
      </c>
      <c r="ANP541" s="96">
        <f t="shared" si="1788"/>
        <v>0</v>
      </c>
      <c r="ANQ541" s="96">
        <f t="shared" si="1034"/>
        <v>0</v>
      </c>
      <c r="ANR541" s="96">
        <f t="shared" si="1035"/>
        <v>0</v>
      </c>
      <c r="ANS541" s="96">
        <f t="shared" si="1789"/>
        <v>0</v>
      </c>
      <c r="ANT541" s="96">
        <f t="shared" si="1036"/>
        <v>0</v>
      </c>
      <c r="ANU541" s="96">
        <f t="shared" si="1037"/>
        <v>0</v>
      </c>
      <c r="ANV541" s="101"/>
      <c r="ANW541" s="101"/>
      <c r="ANX541" s="101"/>
      <c r="ANY541" s="96">
        <f t="shared" si="1790"/>
        <v>0</v>
      </c>
      <c r="ANZ541" s="96">
        <f t="shared" si="1791"/>
        <v>0</v>
      </c>
      <c r="AOA541" s="96">
        <f t="shared" si="1792"/>
        <v>0</v>
      </c>
      <c r="AOB541" s="96">
        <f t="shared" si="1793"/>
        <v>0</v>
      </c>
      <c r="AOC541" s="96">
        <f t="shared" si="1794"/>
        <v>0</v>
      </c>
      <c r="AOD541" s="96">
        <f t="shared" si="1795"/>
        <v>0</v>
      </c>
      <c r="AOE541" s="96">
        <f t="shared" si="1796"/>
        <v>223382.57</v>
      </c>
      <c r="AOF541" s="96">
        <f t="shared" si="1797"/>
        <v>232513.6</v>
      </c>
      <c r="AOG541" s="96">
        <f t="shared" si="1798"/>
        <v>232513.6</v>
      </c>
      <c r="AOH541" s="96">
        <f t="shared" si="1799"/>
        <v>36933.18</v>
      </c>
      <c r="AOI541" s="96">
        <f t="shared" si="1800"/>
        <v>38681.21</v>
      </c>
      <c r="AOJ541" s="96">
        <f t="shared" si="1801"/>
        <v>38681.21</v>
      </c>
      <c r="AOK541" s="96">
        <f t="shared" si="1802"/>
        <v>0</v>
      </c>
      <c r="AOL541" s="96">
        <f t="shared" si="1038"/>
        <v>0</v>
      </c>
      <c r="AOM541" s="96">
        <f t="shared" si="1039"/>
        <v>0</v>
      </c>
      <c r="AON541" s="96">
        <f t="shared" si="1803"/>
        <v>0</v>
      </c>
      <c r="AOO541" s="96">
        <f t="shared" si="1040"/>
        <v>0</v>
      </c>
      <c r="AOP541" s="96">
        <f t="shared" si="1041"/>
        <v>0</v>
      </c>
      <c r="AOQ541" s="101"/>
      <c r="AOR541" s="101"/>
      <c r="AOS541" s="101"/>
      <c r="AOT541" s="96">
        <f t="shared" si="1804"/>
        <v>0</v>
      </c>
      <c r="AOU541" s="96">
        <f t="shared" si="1805"/>
        <v>0</v>
      </c>
      <c r="AOV541" s="96">
        <f t="shared" si="1806"/>
        <v>0</v>
      </c>
      <c r="AOW541" s="96">
        <f t="shared" si="1807"/>
        <v>0</v>
      </c>
      <c r="AOX541" s="96">
        <f t="shared" si="1808"/>
        <v>0</v>
      </c>
      <c r="AOY541" s="96">
        <f t="shared" si="1809"/>
        <v>0</v>
      </c>
      <c r="AOZ541" s="96">
        <f t="shared" si="1810"/>
        <v>223378.5</v>
      </c>
      <c r="APA541" s="96">
        <f t="shared" si="1811"/>
        <v>232513.57</v>
      </c>
      <c r="APB541" s="96">
        <f t="shared" si="1812"/>
        <v>232513.57</v>
      </c>
      <c r="APC541" s="96">
        <f t="shared" si="1813"/>
        <v>43377.25</v>
      </c>
      <c r="APD541" s="96">
        <f t="shared" si="1814"/>
        <v>45434.06</v>
      </c>
      <c r="APE541" s="96">
        <f t="shared" si="1815"/>
        <v>45434.06</v>
      </c>
      <c r="APF541" s="96">
        <f t="shared" si="1816"/>
        <v>0</v>
      </c>
      <c r="APG541" s="96">
        <f t="shared" si="1042"/>
        <v>0</v>
      </c>
      <c r="APH541" s="96">
        <f t="shared" si="1043"/>
        <v>0</v>
      </c>
      <c r="API541" s="96">
        <f t="shared" si="1817"/>
        <v>0</v>
      </c>
      <c r="APJ541" s="96">
        <f t="shared" si="1044"/>
        <v>0</v>
      </c>
      <c r="APK541" s="96">
        <f t="shared" si="1045"/>
        <v>0</v>
      </c>
      <c r="APL541" s="101"/>
      <c r="APM541" s="101"/>
      <c r="APN541" s="101"/>
      <c r="APO541" s="96">
        <f t="shared" si="1818"/>
        <v>0</v>
      </c>
      <c r="APP541" s="96">
        <f t="shared" si="1819"/>
        <v>0</v>
      </c>
      <c r="APQ541" s="96">
        <f t="shared" si="1820"/>
        <v>0</v>
      </c>
      <c r="APR541" s="96">
        <f t="shared" si="1821"/>
        <v>0</v>
      </c>
      <c r="APS541" s="96">
        <f t="shared" si="1822"/>
        <v>0</v>
      </c>
      <c r="APT541" s="96">
        <f t="shared" si="1823"/>
        <v>0</v>
      </c>
      <c r="APU541" s="96">
        <f t="shared" si="1824"/>
        <v>223378.66</v>
      </c>
      <c r="APV541" s="96">
        <f t="shared" si="1825"/>
        <v>232512.62</v>
      </c>
      <c r="APW541" s="96">
        <f t="shared" si="1826"/>
        <v>232512.62</v>
      </c>
      <c r="APX541" s="96">
        <f t="shared" si="1827"/>
        <v>36802.69</v>
      </c>
      <c r="APY541" s="96">
        <f t="shared" si="1828"/>
        <v>38601.85</v>
      </c>
      <c r="APZ541" s="96">
        <f t="shared" si="1829"/>
        <v>38601.85</v>
      </c>
      <c r="AQA541" s="96">
        <f t="shared" si="1830"/>
        <v>0</v>
      </c>
      <c r="AQB541" s="96">
        <f t="shared" si="1046"/>
        <v>0</v>
      </c>
      <c r="AQC541" s="96">
        <f t="shared" si="1047"/>
        <v>0</v>
      </c>
      <c r="AQD541" s="96">
        <f t="shared" si="1831"/>
        <v>0</v>
      </c>
      <c r="AQE541" s="96">
        <f t="shared" si="1048"/>
        <v>0</v>
      </c>
      <c r="AQF541" s="96">
        <f t="shared" si="1049"/>
        <v>0</v>
      </c>
      <c r="AQG541" s="101"/>
      <c r="AQH541" s="101"/>
      <c r="AQI541" s="101"/>
      <c r="AQJ541" s="96">
        <f t="shared" si="1832"/>
        <v>0</v>
      </c>
      <c r="AQK541" s="96">
        <f t="shared" si="1833"/>
        <v>0</v>
      </c>
      <c r="AQL541" s="96">
        <f t="shared" si="1834"/>
        <v>0</v>
      </c>
      <c r="AQM541" s="96">
        <f t="shared" si="1835"/>
        <v>0</v>
      </c>
      <c r="AQN541" s="96">
        <f t="shared" si="1836"/>
        <v>0</v>
      </c>
      <c r="AQO541" s="96">
        <f t="shared" si="1837"/>
        <v>0</v>
      </c>
      <c r="AQP541" s="96">
        <f t="shared" si="1838"/>
        <v>223381.7</v>
      </c>
      <c r="AQQ541" s="96">
        <f t="shared" si="1839"/>
        <v>232513.09</v>
      </c>
      <c r="AQR541" s="96">
        <f t="shared" si="1840"/>
        <v>232513.09</v>
      </c>
      <c r="AQS541" s="96">
        <f t="shared" si="1841"/>
        <v>32785.51</v>
      </c>
      <c r="AQT541" s="96">
        <f t="shared" si="1842"/>
        <v>34428.379999999997</v>
      </c>
      <c r="AQU541" s="96">
        <f t="shared" si="1843"/>
        <v>34428.379999999997</v>
      </c>
      <c r="AQV541" s="96">
        <f t="shared" si="1844"/>
        <v>0</v>
      </c>
      <c r="AQW541" s="96">
        <f t="shared" si="1050"/>
        <v>0</v>
      </c>
      <c r="AQX541" s="96">
        <f t="shared" si="1051"/>
        <v>0</v>
      </c>
      <c r="AQY541" s="96">
        <f t="shared" si="1845"/>
        <v>0</v>
      </c>
      <c r="AQZ541" s="96">
        <f t="shared" si="1052"/>
        <v>0</v>
      </c>
      <c r="ARA541" s="96">
        <f t="shared" si="1053"/>
        <v>0</v>
      </c>
      <c r="ARB541" s="101"/>
      <c r="ARC541" s="101"/>
      <c r="ARD541" s="101"/>
      <c r="ARE541" s="96">
        <f t="shared" si="1846"/>
        <v>0</v>
      </c>
      <c r="ARF541" s="96">
        <f t="shared" si="1847"/>
        <v>0</v>
      </c>
      <c r="ARG541" s="96">
        <f t="shared" si="1848"/>
        <v>0</v>
      </c>
      <c r="ARH541" s="96">
        <f t="shared" si="1849"/>
        <v>0</v>
      </c>
      <c r="ARI541" s="96">
        <f t="shared" si="1850"/>
        <v>0</v>
      </c>
      <c r="ARJ541" s="96">
        <f t="shared" si="1851"/>
        <v>0</v>
      </c>
      <c r="ARK541" s="96">
        <f t="shared" si="1852"/>
        <v>223381.31</v>
      </c>
      <c r="ARL541" s="96">
        <f t="shared" si="1853"/>
        <v>232513.2</v>
      </c>
      <c r="ARM541" s="96">
        <f t="shared" si="1854"/>
        <v>232513.2</v>
      </c>
      <c r="ARN541" s="96">
        <f t="shared" si="1855"/>
        <v>35246.57</v>
      </c>
      <c r="ARO541" s="96">
        <f t="shared" si="1856"/>
        <v>36837.86</v>
      </c>
      <c r="ARP541" s="96">
        <f t="shared" si="1857"/>
        <v>36837.86</v>
      </c>
      <c r="ARQ541" s="96">
        <f t="shared" si="1858"/>
        <v>0</v>
      </c>
      <c r="ARR541" s="96">
        <f t="shared" si="1054"/>
        <v>0</v>
      </c>
      <c r="ARS541" s="96">
        <f t="shared" si="1055"/>
        <v>0</v>
      </c>
      <c r="ART541" s="96">
        <f t="shared" si="1859"/>
        <v>0</v>
      </c>
      <c r="ARU541" s="96">
        <f t="shared" si="1056"/>
        <v>0</v>
      </c>
      <c r="ARV541" s="96">
        <f t="shared" si="1057"/>
        <v>0</v>
      </c>
      <c r="ARW541" s="101"/>
      <c r="ARX541" s="101"/>
      <c r="ARY541" s="101"/>
      <c r="ARZ541" s="96">
        <f t="shared" si="1860"/>
        <v>0</v>
      </c>
      <c r="ASA541" s="96">
        <f t="shared" si="1861"/>
        <v>0</v>
      </c>
      <c r="ASB541" s="96">
        <f t="shared" si="1862"/>
        <v>0</v>
      </c>
      <c r="ASC541" s="96">
        <f t="shared" si="1863"/>
        <v>0</v>
      </c>
      <c r="ASD541" s="96">
        <f t="shared" si="1864"/>
        <v>0</v>
      </c>
      <c r="ASE541" s="96">
        <f t="shared" si="1865"/>
        <v>0</v>
      </c>
      <c r="ASF541" s="96">
        <f t="shared" si="1866"/>
        <v>223381.92</v>
      </c>
      <c r="ASG541" s="96">
        <f t="shared" si="1867"/>
        <v>232512.86</v>
      </c>
      <c r="ASH541" s="96">
        <f t="shared" si="1868"/>
        <v>232512.86</v>
      </c>
      <c r="ASI541" s="96">
        <f t="shared" si="1869"/>
        <v>37763.64</v>
      </c>
      <c r="ASJ541" s="96">
        <f t="shared" si="1870"/>
        <v>39554.629999999997</v>
      </c>
      <c r="ASK541" s="96">
        <f t="shared" si="1871"/>
        <v>39554.629999999997</v>
      </c>
      <c r="ASL541" s="96">
        <f t="shared" si="1872"/>
        <v>0</v>
      </c>
      <c r="ASM541" s="96">
        <f t="shared" si="1058"/>
        <v>0</v>
      </c>
      <c r="ASN541" s="96">
        <f t="shared" si="1059"/>
        <v>0</v>
      </c>
      <c r="ASO541" s="96">
        <f t="shared" si="1873"/>
        <v>0</v>
      </c>
      <c r="ASP541" s="96">
        <f t="shared" si="1060"/>
        <v>0</v>
      </c>
      <c r="ASQ541" s="96">
        <f t="shared" si="1061"/>
        <v>0</v>
      </c>
      <c r="ASR541" s="101"/>
      <c r="ASS541" s="101"/>
      <c r="AST541" s="101"/>
      <c r="ASU541" s="96">
        <f t="shared" si="1874"/>
        <v>0</v>
      </c>
      <c r="ASV541" s="96">
        <f t="shared" si="1875"/>
        <v>0</v>
      </c>
      <c r="ASW541" s="96">
        <f t="shared" si="1876"/>
        <v>0</v>
      </c>
      <c r="ASX541" s="96">
        <f t="shared" si="1877"/>
        <v>0</v>
      </c>
      <c r="ASY541" s="96">
        <f t="shared" si="1878"/>
        <v>0</v>
      </c>
      <c r="ASZ541" s="96">
        <f t="shared" si="1879"/>
        <v>0</v>
      </c>
      <c r="ATA541" s="96">
        <f t="shared" si="1880"/>
        <v>223381.54</v>
      </c>
      <c r="ATB541" s="96">
        <f t="shared" si="1881"/>
        <v>232512.32</v>
      </c>
      <c r="ATC541" s="96">
        <f t="shared" si="1882"/>
        <v>232512.32</v>
      </c>
      <c r="ATD541" s="96">
        <f t="shared" si="1883"/>
        <v>33259.29</v>
      </c>
      <c r="ATE541" s="96">
        <f t="shared" si="1884"/>
        <v>34815.69</v>
      </c>
      <c r="ATF541" s="96">
        <f t="shared" si="1885"/>
        <v>34815.69</v>
      </c>
      <c r="ATG541" s="96">
        <f t="shared" si="1886"/>
        <v>0</v>
      </c>
      <c r="ATH541" s="96">
        <f t="shared" si="1062"/>
        <v>0</v>
      </c>
      <c r="ATI541" s="96">
        <f t="shared" si="1063"/>
        <v>0</v>
      </c>
      <c r="ATJ541" s="96">
        <f t="shared" si="1887"/>
        <v>0</v>
      </c>
      <c r="ATK541" s="96">
        <f t="shared" si="1064"/>
        <v>0</v>
      </c>
      <c r="ATL541" s="96">
        <f t="shared" si="1065"/>
        <v>0</v>
      </c>
      <c r="ATM541" s="101"/>
      <c r="ATN541" s="101"/>
      <c r="ATO541" s="101"/>
      <c r="ATP541" s="96">
        <f t="shared" si="1888"/>
        <v>0</v>
      </c>
      <c r="ATQ541" s="96">
        <f t="shared" si="1889"/>
        <v>0</v>
      </c>
      <c r="ATR541" s="96">
        <f t="shared" si="1890"/>
        <v>0</v>
      </c>
      <c r="ATS541" s="96">
        <f t="shared" si="1891"/>
        <v>0</v>
      </c>
      <c r="ATT541" s="96">
        <f t="shared" si="1892"/>
        <v>0</v>
      </c>
      <c r="ATU541" s="96">
        <f t="shared" si="1893"/>
        <v>0</v>
      </c>
      <c r="ATV541" s="96">
        <f t="shared" si="1894"/>
        <v>223381.33</v>
      </c>
      <c r="ATW541" s="96">
        <f t="shared" si="1895"/>
        <v>232512.96</v>
      </c>
      <c r="ATX541" s="96">
        <f t="shared" si="1896"/>
        <v>232512.96</v>
      </c>
      <c r="ATY541" s="96">
        <f t="shared" si="1897"/>
        <v>36261.71</v>
      </c>
      <c r="ATZ541" s="96">
        <f t="shared" si="1898"/>
        <v>37931.47</v>
      </c>
      <c r="AUA541" s="96">
        <f t="shared" si="1899"/>
        <v>37931.47</v>
      </c>
      <c r="AUB541" s="96">
        <f t="shared" si="1900"/>
        <v>0</v>
      </c>
      <c r="AUC541" s="96">
        <f t="shared" si="1066"/>
        <v>0</v>
      </c>
      <c r="AUD541" s="96">
        <f t="shared" si="1067"/>
        <v>0</v>
      </c>
      <c r="AUE541" s="96">
        <f t="shared" si="1901"/>
        <v>0</v>
      </c>
      <c r="AUF541" s="96">
        <f t="shared" si="1068"/>
        <v>0</v>
      </c>
      <c r="AUG541" s="96">
        <f t="shared" si="1069"/>
        <v>0</v>
      </c>
      <c r="AUH541" s="101"/>
      <c r="AUI541" s="101"/>
      <c r="AUJ541" s="101"/>
      <c r="AUK541" s="96">
        <f t="shared" si="1902"/>
        <v>0</v>
      </c>
      <c r="AUL541" s="96">
        <f t="shared" si="1903"/>
        <v>0</v>
      </c>
      <c r="AUM541" s="96">
        <f t="shared" si="1904"/>
        <v>0</v>
      </c>
      <c r="AUN541" s="96">
        <f t="shared" si="1905"/>
        <v>0</v>
      </c>
      <c r="AUO541" s="96">
        <f t="shared" si="1906"/>
        <v>0</v>
      </c>
      <c r="AUP541" s="96">
        <f t="shared" si="1907"/>
        <v>0</v>
      </c>
      <c r="AUQ541" s="96">
        <f t="shared" si="1908"/>
        <v>223376.05</v>
      </c>
      <c r="AUR541" s="96">
        <f t="shared" si="1909"/>
        <v>232511.42</v>
      </c>
      <c r="AUS541" s="96">
        <f t="shared" si="1910"/>
        <v>232511.42</v>
      </c>
      <c r="AUT541" s="96">
        <f t="shared" si="1911"/>
        <v>38822.68</v>
      </c>
      <c r="AUU541" s="96">
        <f t="shared" si="1912"/>
        <v>40684.519999999997</v>
      </c>
      <c r="AUV541" s="96">
        <f t="shared" si="1913"/>
        <v>40684.519999999997</v>
      </c>
      <c r="AUW541" s="96">
        <f t="shared" si="1914"/>
        <v>0</v>
      </c>
      <c r="AUX541" s="96">
        <f t="shared" si="1070"/>
        <v>0</v>
      </c>
      <c r="AUY541" s="96">
        <f t="shared" si="1071"/>
        <v>0</v>
      </c>
      <c r="AUZ541" s="96">
        <f t="shared" si="1915"/>
        <v>0</v>
      </c>
      <c r="AVA541" s="96">
        <f t="shared" si="1072"/>
        <v>0</v>
      </c>
      <c r="AVB541" s="96">
        <f t="shared" si="1073"/>
        <v>0</v>
      </c>
      <c r="AVC541" s="144">
        <f t="shared" si="1916"/>
        <v>124</v>
      </c>
      <c r="AVD541" s="144">
        <f t="shared" si="1074"/>
        <v>124</v>
      </c>
      <c r="AVE541" s="144">
        <f t="shared" si="1075"/>
        <v>124</v>
      </c>
      <c r="AVF541" s="96">
        <f t="shared" si="1076"/>
        <v>27699244</v>
      </c>
      <c r="AVG541" s="96">
        <f t="shared" si="1077"/>
        <v>28831612</v>
      </c>
      <c r="AVH541" s="96">
        <f t="shared" si="1078"/>
        <v>28831612</v>
      </c>
      <c r="AVI541" s="96">
        <f t="shared" si="1079"/>
        <v>10477094.800000001</v>
      </c>
      <c r="AVJ541" s="96">
        <f t="shared" si="1080"/>
        <v>10641642.800000001</v>
      </c>
      <c r="AVK541" s="96">
        <f t="shared" si="1081"/>
        <v>10641642.800000001</v>
      </c>
      <c r="AVL541" s="96"/>
      <c r="AVM541" s="96"/>
      <c r="AVN541" s="96"/>
      <c r="AVO541" s="96"/>
      <c r="AVP541" s="96"/>
      <c r="AVQ541" s="96"/>
      <c r="AVR541" s="96">
        <f t="shared" si="1082"/>
        <v>27699266.620000001</v>
      </c>
      <c r="AVS541" s="96">
        <f t="shared" si="1083"/>
        <v>28831631.670000002</v>
      </c>
      <c r="AVT541" s="96">
        <f t="shared" si="1084"/>
        <v>28831631.670000002</v>
      </c>
      <c r="AVU541" s="96">
        <f t="shared" si="1085"/>
        <v>4477653.32</v>
      </c>
      <c r="AVV541" s="96">
        <f t="shared" si="1086"/>
        <v>4688360.12</v>
      </c>
      <c r="AVW541" s="96">
        <f t="shared" si="1087"/>
        <v>4688360.12</v>
      </c>
    </row>
    <row r="542" spans="1:1271" ht="24" hidden="1">
      <c r="A542" s="85" t="s">
        <v>415</v>
      </c>
      <c r="B542" s="544" t="s">
        <v>420</v>
      </c>
      <c r="C542" s="5"/>
      <c r="D542" s="571"/>
      <c r="E542" s="286"/>
      <c r="F542" s="109">
        <f t="shared" si="1088"/>
        <v>70384</v>
      </c>
      <c r="G542" s="109">
        <f t="shared" si="1088"/>
        <v>73251</v>
      </c>
      <c r="H542" s="109">
        <f t="shared" si="1088"/>
        <v>73251</v>
      </c>
      <c r="I542" s="96">
        <f t="shared" si="1089"/>
        <v>38960</v>
      </c>
      <c r="J542" s="96">
        <f t="shared" si="1089"/>
        <v>39586</v>
      </c>
      <c r="K542" s="96">
        <f t="shared" si="1089"/>
        <v>39586</v>
      </c>
      <c r="L542" s="101"/>
      <c r="M542" s="101"/>
      <c r="N542" s="101"/>
      <c r="O542" s="96">
        <f t="shared" si="1090"/>
        <v>0</v>
      </c>
      <c r="P542" s="96">
        <f t="shared" si="1091"/>
        <v>0</v>
      </c>
      <c r="Q542" s="96">
        <f t="shared" si="1092"/>
        <v>0</v>
      </c>
      <c r="R542" s="96">
        <f t="shared" si="1093"/>
        <v>0</v>
      </c>
      <c r="S542" s="96">
        <f t="shared" si="1094"/>
        <v>0</v>
      </c>
      <c r="T542" s="96">
        <f t="shared" si="1095"/>
        <v>0</v>
      </c>
      <c r="U542" s="96">
        <f t="shared" si="1096"/>
        <v>0</v>
      </c>
      <c r="V542" s="96">
        <f t="shared" si="1097"/>
        <v>0</v>
      </c>
      <c r="W542" s="96">
        <f t="shared" si="1098"/>
        <v>0</v>
      </c>
      <c r="X542" s="96">
        <f t="shared" si="1099"/>
        <v>0</v>
      </c>
      <c r="Y542" s="96">
        <f t="shared" si="1100"/>
        <v>0</v>
      </c>
      <c r="Z542" s="96">
        <f t="shared" si="1101"/>
        <v>0</v>
      </c>
      <c r="AA542" s="96">
        <f t="shared" si="1102"/>
        <v>0</v>
      </c>
      <c r="AB542" s="96">
        <f t="shared" si="840"/>
        <v>0</v>
      </c>
      <c r="AC542" s="96">
        <f t="shared" si="840"/>
        <v>0</v>
      </c>
      <c r="AD542" s="96">
        <f t="shared" si="1103"/>
        <v>0</v>
      </c>
      <c r="AE542" s="96">
        <f t="shared" si="841"/>
        <v>0</v>
      </c>
      <c r="AF542" s="96">
        <f t="shared" si="841"/>
        <v>0</v>
      </c>
      <c r="AG542" s="101"/>
      <c r="AH542" s="101"/>
      <c r="AI542" s="101"/>
      <c r="AJ542" s="96">
        <f t="shared" si="1104"/>
        <v>0</v>
      </c>
      <c r="AK542" s="96">
        <f t="shared" si="1105"/>
        <v>0</v>
      </c>
      <c r="AL542" s="96">
        <f t="shared" si="1106"/>
        <v>0</v>
      </c>
      <c r="AM542" s="96">
        <f t="shared" si="1107"/>
        <v>0</v>
      </c>
      <c r="AN542" s="96">
        <f t="shared" si="1108"/>
        <v>0</v>
      </c>
      <c r="AO542" s="96">
        <f t="shared" si="1109"/>
        <v>0</v>
      </c>
      <c r="AP542" s="96">
        <f t="shared" si="1110"/>
        <v>70383.86</v>
      </c>
      <c r="AQ542" s="96">
        <f t="shared" si="1111"/>
        <v>73251.039999999994</v>
      </c>
      <c r="AR542" s="96">
        <f t="shared" si="1112"/>
        <v>73251.039999999994</v>
      </c>
      <c r="AS542" s="96">
        <f t="shared" si="1113"/>
        <v>21402.6</v>
      </c>
      <c r="AT542" s="96">
        <f t="shared" si="1114"/>
        <v>22440.92</v>
      </c>
      <c r="AU542" s="96">
        <f t="shared" si="1115"/>
        <v>22440.92</v>
      </c>
      <c r="AV542" s="96">
        <f t="shared" si="1116"/>
        <v>0</v>
      </c>
      <c r="AW542" s="96">
        <f t="shared" si="842"/>
        <v>0</v>
      </c>
      <c r="AX542" s="96">
        <f t="shared" si="843"/>
        <v>0</v>
      </c>
      <c r="AY542" s="96">
        <f t="shared" si="1117"/>
        <v>0</v>
      </c>
      <c r="AZ542" s="96">
        <f t="shared" si="844"/>
        <v>0</v>
      </c>
      <c r="BA542" s="96">
        <f t="shared" si="845"/>
        <v>0</v>
      </c>
      <c r="BB542" s="101"/>
      <c r="BC542" s="101"/>
      <c r="BD542" s="101"/>
      <c r="BE542" s="96">
        <f t="shared" si="1118"/>
        <v>0</v>
      </c>
      <c r="BF542" s="96">
        <f t="shared" si="1119"/>
        <v>0</v>
      </c>
      <c r="BG542" s="96">
        <f t="shared" si="1120"/>
        <v>0</v>
      </c>
      <c r="BH542" s="96">
        <f t="shared" si="1121"/>
        <v>0</v>
      </c>
      <c r="BI542" s="96">
        <f t="shared" si="1122"/>
        <v>0</v>
      </c>
      <c r="BJ542" s="96">
        <f t="shared" si="1123"/>
        <v>0</v>
      </c>
      <c r="BK542" s="96">
        <f t="shared" si="1124"/>
        <v>70383.850000000006</v>
      </c>
      <c r="BL542" s="96">
        <f t="shared" si="1125"/>
        <v>73250.720000000001</v>
      </c>
      <c r="BM542" s="96">
        <f t="shared" si="1126"/>
        <v>73250.720000000001</v>
      </c>
      <c r="BN542" s="96">
        <f t="shared" si="1127"/>
        <v>18648.79</v>
      </c>
      <c r="BO542" s="96">
        <f t="shared" si="1128"/>
        <v>19634.490000000002</v>
      </c>
      <c r="BP542" s="96">
        <f t="shared" si="1129"/>
        <v>19634.490000000002</v>
      </c>
      <c r="BQ542" s="96">
        <f t="shared" si="1130"/>
        <v>0</v>
      </c>
      <c r="BR542" s="96">
        <f t="shared" si="846"/>
        <v>0</v>
      </c>
      <c r="BS542" s="96">
        <f t="shared" si="847"/>
        <v>0</v>
      </c>
      <c r="BT542" s="96">
        <f t="shared" si="1131"/>
        <v>0</v>
      </c>
      <c r="BU542" s="96">
        <f t="shared" si="848"/>
        <v>0</v>
      </c>
      <c r="BV542" s="96">
        <f t="shared" si="849"/>
        <v>0</v>
      </c>
      <c r="BW542" s="101"/>
      <c r="BX542" s="101"/>
      <c r="BY542" s="101"/>
      <c r="BZ542" s="96">
        <f t="shared" si="1132"/>
        <v>0</v>
      </c>
      <c r="CA542" s="96">
        <f t="shared" si="1133"/>
        <v>0</v>
      </c>
      <c r="CB542" s="96">
        <f t="shared" si="1134"/>
        <v>0</v>
      </c>
      <c r="CC542" s="96">
        <f t="shared" si="1135"/>
        <v>0</v>
      </c>
      <c r="CD542" s="96">
        <f t="shared" si="1136"/>
        <v>0</v>
      </c>
      <c r="CE542" s="96">
        <f t="shared" si="1137"/>
        <v>0</v>
      </c>
      <c r="CF542" s="96">
        <f t="shared" si="1138"/>
        <v>0</v>
      </c>
      <c r="CG542" s="96">
        <f t="shared" si="1139"/>
        <v>0</v>
      </c>
      <c r="CH542" s="96">
        <f t="shared" si="1140"/>
        <v>0</v>
      </c>
      <c r="CI542" s="96">
        <f t="shared" si="1141"/>
        <v>0</v>
      </c>
      <c r="CJ542" s="96">
        <f t="shared" si="1142"/>
        <v>0</v>
      </c>
      <c r="CK542" s="96">
        <f t="shared" si="1143"/>
        <v>0</v>
      </c>
      <c r="CL542" s="96">
        <f t="shared" si="1144"/>
        <v>0</v>
      </c>
      <c r="CM542" s="96">
        <f t="shared" si="850"/>
        <v>0</v>
      </c>
      <c r="CN542" s="96">
        <f t="shared" si="851"/>
        <v>0</v>
      </c>
      <c r="CO542" s="96">
        <f t="shared" si="1145"/>
        <v>0</v>
      </c>
      <c r="CP542" s="96">
        <f t="shared" si="852"/>
        <v>0</v>
      </c>
      <c r="CQ542" s="96">
        <f t="shared" si="853"/>
        <v>0</v>
      </c>
      <c r="CR542" s="101"/>
      <c r="CS542" s="101"/>
      <c r="CT542" s="101"/>
      <c r="CU542" s="96">
        <f t="shared" si="1146"/>
        <v>0</v>
      </c>
      <c r="CV542" s="96">
        <f t="shared" si="1147"/>
        <v>0</v>
      </c>
      <c r="CW542" s="96">
        <f t="shared" si="1148"/>
        <v>0</v>
      </c>
      <c r="CX542" s="96">
        <f t="shared" si="1149"/>
        <v>0</v>
      </c>
      <c r="CY542" s="96">
        <f t="shared" si="1150"/>
        <v>0</v>
      </c>
      <c r="CZ542" s="96">
        <f t="shared" si="1151"/>
        <v>0</v>
      </c>
      <c r="DA542" s="96">
        <f t="shared" si="1152"/>
        <v>70384.41</v>
      </c>
      <c r="DB542" s="96">
        <f t="shared" si="1153"/>
        <v>73251.199999999997</v>
      </c>
      <c r="DC542" s="96">
        <f t="shared" si="1154"/>
        <v>73251.199999999997</v>
      </c>
      <c r="DD542" s="96">
        <f t="shared" si="1155"/>
        <v>21103.25</v>
      </c>
      <c r="DE542" s="96">
        <f t="shared" si="1156"/>
        <v>22271.25</v>
      </c>
      <c r="DF542" s="96">
        <f t="shared" si="1157"/>
        <v>22271.25</v>
      </c>
      <c r="DG542" s="96">
        <f t="shared" si="1158"/>
        <v>0</v>
      </c>
      <c r="DH542" s="96">
        <f t="shared" si="854"/>
        <v>0</v>
      </c>
      <c r="DI542" s="96">
        <f t="shared" si="855"/>
        <v>0</v>
      </c>
      <c r="DJ542" s="96">
        <f t="shared" si="1159"/>
        <v>0</v>
      </c>
      <c r="DK542" s="96">
        <f t="shared" si="856"/>
        <v>0</v>
      </c>
      <c r="DL542" s="96">
        <f t="shared" si="857"/>
        <v>0</v>
      </c>
      <c r="DM542" s="101"/>
      <c r="DN542" s="101"/>
      <c r="DO542" s="101"/>
      <c r="DP542" s="96">
        <f t="shared" si="1160"/>
        <v>0</v>
      </c>
      <c r="DQ542" s="96">
        <f t="shared" si="1161"/>
        <v>0</v>
      </c>
      <c r="DR542" s="96">
        <f t="shared" si="1162"/>
        <v>0</v>
      </c>
      <c r="DS542" s="96">
        <f t="shared" si="1163"/>
        <v>0</v>
      </c>
      <c r="DT542" s="96">
        <f t="shared" si="1164"/>
        <v>0</v>
      </c>
      <c r="DU542" s="96">
        <f t="shared" si="1165"/>
        <v>0</v>
      </c>
      <c r="DV542" s="96">
        <f t="shared" si="1166"/>
        <v>70384.05</v>
      </c>
      <c r="DW542" s="96">
        <f t="shared" si="1167"/>
        <v>73250.710000000006</v>
      </c>
      <c r="DX542" s="96">
        <f t="shared" si="1168"/>
        <v>73250.710000000006</v>
      </c>
      <c r="DY542" s="96">
        <f t="shared" si="1169"/>
        <v>21822</v>
      </c>
      <c r="DZ542" s="96">
        <f t="shared" si="1170"/>
        <v>22969.21</v>
      </c>
      <c r="EA542" s="96">
        <f t="shared" si="1171"/>
        <v>22969.21</v>
      </c>
      <c r="EB542" s="96">
        <f t="shared" si="1172"/>
        <v>0</v>
      </c>
      <c r="EC542" s="96">
        <f t="shared" si="858"/>
        <v>0</v>
      </c>
      <c r="ED542" s="96">
        <f t="shared" si="859"/>
        <v>0</v>
      </c>
      <c r="EE542" s="96">
        <f t="shared" si="1173"/>
        <v>0</v>
      </c>
      <c r="EF542" s="96">
        <f t="shared" si="860"/>
        <v>0</v>
      </c>
      <c r="EG542" s="96">
        <f t="shared" si="861"/>
        <v>0</v>
      </c>
      <c r="EH542" s="101"/>
      <c r="EI542" s="101"/>
      <c r="EJ542" s="101"/>
      <c r="EK542" s="96">
        <f t="shared" si="1174"/>
        <v>0</v>
      </c>
      <c r="EL542" s="96">
        <f t="shared" si="1175"/>
        <v>0</v>
      </c>
      <c r="EM542" s="96">
        <f t="shared" si="1176"/>
        <v>0</v>
      </c>
      <c r="EN542" s="96">
        <f t="shared" si="1177"/>
        <v>0</v>
      </c>
      <c r="EO542" s="96">
        <f t="shared" si="1178"/>
        <v>0</v>
      </c>
      <c r="EP542" s="96">
        <f t="shared" si="1179"/>
        <v>0</v>
      </c>
      <c r="EQ542" s="96">
        <f t="shared" si="1180"/>
        <v>70384.31</v>
      </c>
      <c r="ER542" s="96">
        <f t="shared" si="1181"/>
        <v>73250.929999999993</v>
      </c>
      <c r="ES542" s="96">
        <f t="shared" si="1182"/>
        <v>73250.929999999993</v>
      </c>
      <c r="ET542" s="96">
        <f t="shared" si="1183"/>
        <v>21178.25</v>
      </c>
      <c r="EU542" s="96">
        <f t="shared" si="1184"/>
        <v>22145.13</v>
      </c>
      <c r="EV542" s="96">
        <f t="shared" si="1185"/>
        <v>22145.13</v>
      </c>
      <c r="EW542" s="96">
        <f t="shared" si="1186"/>
        <v>0</v>
      </c>
      <c r="EX542" s="96">
        <f t="shared" si="862"/>
        <v>0</v>
      </c>
      <c r="EY542" s="96">
        <f t="shared" si="863"/>
        <v>0</v>
      </c>
      <c r="EZ542" s="96">
        <f t="shared" si="1187"/>
        <v>0</v>
      </c>
      <c r="FA542" s="96">
        <f t="shared" si="864"/>
        <v>0</v>
      </c>
      <c r="FB542" s="96">
        <f t="shared" si="865"/>
        <v>0</v>
      </c>
      <c r="FC542" s="101"/>
      <c r="FD542" s="101"/>
      <c r="FE542" s="101"/>
      <c r="FF542" s="96">
        <f t="shared" si="1188"/>
        <v>0</v>
      </c>
      <c r="FG542" s="96">
        <f t="shared" si="1189"/>
        <v>0</v>
      </c>
      <c r="FH542" s="96">
        <f t="shared" si="1190"/>
        <v>0</v>
      </c>
      <c r="FI542" s="96">
        <f t="shared" si="1191"/>
        <v>0</v>
      </c>
      <c r="FJ542" s="96">
        <f t="shared" si="1192"/>
        <v>0</v>
      </c>
      <c r="FK542" s="96">
        <f t="shared" si="1193"/>
        <v>0</v>
      </c>
      <c r="FL542" s="96">
        <f t="shared" si="1194"/>
        <v>70384.11</v>
      </c>
      <c r="FM542" s="96">
        <f t="shared" si="1195"/>
        <v>73250.710000000006</v>
      </c>
      <c r="FN542" s="96">
        <f t="shared" si="1196"/>
        <v>73250.710000000006</v>
      </c>
      <c r="FO542" s="96">
        <f t="shared" si="1197"/>
        <v>17016.97</v>
      </c>
      <c r="FP542" s="96">
        <f t="shared" si="1198"/>
        <v>17876.05</v>
      </c>
      <c r="FQ542" s="96">
        <f t="shared" si="1199"/>
        <v>17876.05</v>
      </c>
      <c r="FR542" s="96">
        <f t="shared" si="1200"/>
        <v>0</v>
      </c>
      <c r="FS542" s="96">
        <f t="shared" si="866"/>
        <v>0</v>
      </c>
      <c r="FT542" s="96">
        <f t="shared" si="867"/>
        <v>0</v>
      </c>
      <c r="FU542" s="96">
        <f t="shared" si="1201"/>
        <v>0</v>
      </c>
      <c r="FV542" s="96">
        <f t="shared" si="868"/>
        <v>0</v>
      </c>
      <c r="FW542" s="96">
        <f t="shared" si="869"/>
        <v>0</v>
      </c>
      <c r="FX542" s="101"/>
      <c r="FY542" s="101"/>
      <c r="FZ542" s="101"/>
      <c r="GA542" s="96">
        <f t="shared" si="1202"/>
        <v>0</v>
      </c>
      <c r="GB542" s="96">
        <f t="shared" si="1203"/>
        <v>0</v>
      </c>
      <c r="GC542" s="96">
        <f t="shared" si="1204"/>
        <v>0</v>
      </c>
      <c r="GD542" s="96">
        <f t="shared" si="1205"/>
        <v>0</v>
      </c>
      <c r="GE542" s="96">
        <f t="shared" si="1206"/>
        <v>0</v>
      </c>
      <c r="GF542" s="96">
        <f t="shared" si="1207"/>
        <v>0</v>
      </c>
      <c r="GG542" s="96">
        <f t="shared" si="1208"/>
        <v>70383.759999999995</v>
      </c>
      <c r="GH542" s="96">
        <f t="shared" si="1209"/>
        <v>73251.42</v>
      </c>
      <c r="GI542" s="96">
        <f t="shared" si="1210"/>
        <v>73251.42</v>
      </c>
      <c r="GJ542" s="96">
        <f t="shared" si="1211"/>
        <v>16254.04</v>
      </c>
      <c r="GK542" s="96">
        <f t="shared" si="1212"/>
        <v>17016.36</v>
      </c>
      <c r="GL542" s="96">
        <f t="shared" si="1213"/>
        <v>17016.36</v>
      </c>
      <c r="GM542" s="96">
        <f t="shared" si="1214"/>
        <v>0</v>
      </c>
      <c r="GN542" s="96">
        <f t="shared" si="870"/>
        <v>0</v>
      </c>
      <c r="GO542" s="96">
        <f t="shared" si="871"/>
        <v>0</v>
      </c>
      <c r="GP542" s="96">
        <f t="shared" si="1215"/>
        <v>0</v>
      </c>
      <c r="GQ542" s="96">
        <f t="shared" si="872"/>
        <v>0</v>
      </c>
      <c r="GR542" s="96">
        <f t="shared" si="873"/>
        <v>0</v>
      </c>
      <c r="GS542" s="101"/>
      <c r="GT542" s="101"/>
      <c r="GU542" s="101"/>
      <c r="GV542" s="96">
        <f t="shared" si="1216"/>
        <v>0</v>
      </c>
      <c r="GW542" s="96">
        <f t="shared" si="1217"/>
        <v>0</v>
      </c>
      <c r="GX542" s="96">
        <f t="shared" si="1218"/>
        <v>0</v>
      </c>
      <c r="GY542" s="96">
        <f t="shared" si="1219"/>
        <v>0</v>
      </c>
      <c r="GZ542" s="96">
        <f t="shared" si="1220"/>
        <v>0</v>
      </c>
      <c r="HA542" s="96">
        <f t="shared" si="1221"/>
        <v>0</v>
      </c>
      <c r="HB542" s="96">
        <f t="shared" si="1222"/>
        <v>70384.479999999996</v>
      </c>
      <c r="HC542" s="96">
        <f t="shared" si="1223"/>
        <v>73250.69</v>
      </c>
      <c r="HD542" s="96">
        <f t="shared" si="1224"/>
        <v>73250.69</v>
      </c>
      <c r="HE542" s="96">
        <f t="shared" si="1225"/>
        <v>32816.879999999997</v>
      </c>
      <c r="HF542" s="96">
        <f t="shared" si="1226"/>
        <v>34591.39</v>
      </c>
      <c r="HG542" s="96">
        <f t="shared" si="1227"/>
        <v>34591.39</v>
      </c>
      <c r="HH542" s="96">
        <f t="shared" si="1228"/>
        <v>0</v>
      </c>
      <c r="HI542" s="96">
        <f t="shared" si="874"/>
        <v>0</v>
      </c>
      <c r="HJ542" s="96">
        <f t="shared" si="875"/>
        <v>0</v>
      </c>
      <c r="HK542" s="96">
        <f t="shared" si="1229"/>
        <v>0</v>
      </c>
      <c r="HL542" s="96">
        <f t="shared" si="876"/>
        <v>0</v>
      </c>
      <c r="HM542" s="96">
        <f t="shared" si="877"/>
        <v>0</v>
      </c>
      <c r="HN542" s="101"/>
      <c r="HO542" s="101"/>
      <c r="HP542" s="101"/>
      <c r="HQ542" s="96">
        <f t="shared" si="1230"/>
        <v>0</v>
      </c>
      <c r="HR542" s="96">
        <f t="shared" si="1231"/>
        <v>0</v>
      </c>
      <c r="HS542" s="96">
        <f t="shared" si="1232"/>
        <v>0</v>
      </c>
      <c r="HT542" s="96">
        <f t="shared" si="1233"/>
        <v>0</v>
      </c>
      <c r="HU542" s="96">
        <f t="shared" si="1234"/>
        <v>0</v>
      </c>
      <c r="HV542" s="96">
        <f t="shared" si="1235"/>
        <v>0</v>
      </c>
      <c r="HW542" s="96">
        <f t="shared" si="1236"/>
        <v>70384.69</v>
      </c>
      <c r="HX542" s="96">
        <f t="shared" si="1237"/>
        <v>73250.880000000005</v>
      </c>
      <c r="HY542" s="96">
        <f t="shared" si="1238"/>
        <v>73250.880000000005</v>
      </c>
      <c r="HZ542" s="96">
        <f t="shared" si="1239"/>
        <v>24674.05</v>
      </c>
      <c r="IA542" s="96">
        <f t="shared" si="1240"/>
        <v>25860.67</v>
      </c>
      <c r="IB542" s="96">
        <f t="shared" si="1241"/>
        <v>25860.67</v>
      </c>
      <c r="IC542" s="96">
        <f t="shared" si="1242"/>
        <v>0</v>
      </c>
      <c r="ID542" s="96">
        <f t="shared" si="878"/>
        <v>0</v>
      </c>
      <c r="IE542" s="96">
        <f t="shared" si="879"/>
        <v>0</v>
      </c>
      <c r="IF542" s="96">
        <f t="shared" si="1243"/>
        <v>0</v>
      </c>
      <c r="IG542" s="96">
        <f t="shared" si="880"/>
        <v>0</v>
      </c>
      <c r="IH542" s="96">
        <f t="shared" si="881"/>
        <v>0</v>
      </c>
      <c r="II542" s="101"/>
      <c r="IJ542" s="101"/>
      <c r="IK542" s="101"/>
      <c r="IL542" s="96">
        <f t="shared" si="1244"/>
        <v>0</v>
      </c>
      <c r="IM542" s="96">
        <f t="shared" si="1245"/>
        <v>0</v>
      </c>
      <c r="IN542" s="96">
        <f t="shared" si="1246"/>
        <v>0</v>
      </c>
      <c r="IO542" s="96">
        <f t="shared" si="1247"/>
        <v>0</v>
      </c>
      <c r="IP542" s="96">
        <f t="shared" si="1248"/>
        <v>0</v>
      </c>
      <c r="IQ542" s="96">
        <f t="shared" si="1249"/>
        <v>0</v>
      </c>
      <c r="IR542" s="96">
        <f t="shared" si="1250"/>
        <v>70384.31</v>
      </c>
      <c r="IS542" s="96">
        <f t="shared" si="1251"/>
        <v>73250.97</v>
      </c>
      <c r="IT542" s="96">
        <f t="shared" si="1252"/>
        <v>73250.97</v>
      </c>
      <c r="IU542" s="96">
        <f t="shared" si="1253"/>
        <v>17952.689999999999</v>
      </c>
      <c r="IV542" s="96">
        <f t="shared" si="1254"/>
        <v>18809.439999999999</v>
      </c>
      <c r="IW542" s="96">
        <f t="shared" si="1255"/>
        <v>18809.439999999999</v>
      </c>
      <c r="IX542" s="96">
        <f t="shared" si="1256"/>
        <v>0</v>
      </c>
      <c r="IY542" s="96">
        <f t="shared" si="882"/>
        <v>0</v>
      </c>
      <c r="IZ542" s="96">
        <f t="shared" si="883"/>
        <v>0</v>
      </c>
      <c r="JA542" s="96">
        <f t="shared" si="1257"/>
        <v>0</v>
      </c>
      <c r="JB542" s="96">
        <f t="shared" si="884"/>
        <v>0</v>
      </c>
      <c r="JC542" s="96">
        <f t="shared" si="885"/>
        <v>0</v>
      </c>
      <c r="JD542" s="101"/>
      <c r="JE542" s="101"/>
      <c r="JF542" s="101"/>
      <c r="JG542" s="96">
        <f t="shared" si="1258"/>
        <v>0</v>
      </c>
      <c r="JH542" s="96">
        <f t="shared" si="1259"/>
        <v>0</v>
      </c>
      <c r="JI542" s="96">
        <f t="shared" si="1260"/>
        <v>0</v>
      </c>
      <c r="JJ542" s="96">
        <f t="shared" si="1261"/>
        <v>0</v>
      </c>
      <c r="JK542" s="96">
        <f t="shared" si="1262"/>
        <v>0</v>
      </c>
      <c r="JL542" s="96">
        <f t="shared" si="1263"/>
        <v>0</v>
      </c>
      <c r="JM542" s="96">
        <f t="shared" si="1264"/>
        <v>70384.38</v>
      </c>
      <c r="JN542" s="96">
        <f t="shared" si="1265"/>
        <v>73251.13</v>
      </c>
      <c r="JO542" s="96">
        <f t="shared" si="1266"/>
        <v>73251.13</v>
      </c>
      <c r="JP542" s="96">
        <f t="shared" si="1267"/>
        <v>27129.95</v>
      </c>
      <c r="JQ542" s="96">
        <f t="shared" si="1268"/>
        <v>28528.36</v>
      </c>
      <c r="JR542" s="96">
        <f t="shared" si="1269"/>
        <v>28528.36</v>
      </c>
      <c r="JS542" s="96">
        <f t="shared" si="1270"/>
        <v>0</v>
      </c>
      <c r="JT542" s="96">
        <f t="shared" si="886"/>
        <v>0</v>
      </c>
      <c r="JU542" s="96">
        <f t="shared" si="887"/>
        <v>0</v>
      </c>
      <c r="JV542" s="96">
        <f t="shared" si="1271"/>
        <v>0</v>
      </c>
      <c r="JW542" s="96">
        <f t="shared" si="888"/>
        <v>0</v>
      </c>
      <c r="JX542" s="96">
        <f t="shared" si="889"/>
        <v>0</v>
      </c>
      <c r="JY542" s="101"/>
      <c r="JZ542" s="101"/>
      <c r="KA542" s="101"/>
      <c r="KB542" s="96">
        <f t="shared" si="1272"/>
        <v>0</v>
      </c>
      <c r="KC542" s="96">
        <f t="shared" si="1273"/>
        <v>0</v>
      </c>
      <c r="KD542" s="96">
        <f t="shared" si="1274"/>
        <v>0</v>
      </c>
      <c r="KE542" s="96">
        <f t="shared" si="1275"/>
        <v>0</v>
      </c>
      <c r="KF542" s="96">
        <f t="shared" si="1276"/>
        <v>0</v>
      </c>
      <c r="KG542" s="96">
        <f t="shared" si="1277"/>
        <v>0</v>
      </c>
      <c r="KH542" s="96">
        <f t="shared" si="1278"/>
        <v>70383.710000000006</v>
      </c>
      <c r="KI542" s="96">
        <f t="shared" si="1279"/>
        <v>73250.69</v>
      </c>
      <c r="KJ542" s="96">
        <f t="shared" si="1280"/>
        <v>73250.69</v>
      </c>
      <c r="KK542" s="96">
        <f t="shared" si="1281"/>
        <v>16033.38</v>
      </c>
      <c r="KL542" s="96">
        <f t="shared" si="1282"/>
        <v>16834.37</v>
      </c>
      <c r="KM542" s="96">
        <f t="shared" si="1283"/>
        <v>16834.37</v>
      </c>
      <c r="KN542" s="96">
        <f t="shared" si="1284"/>
        <v>0</v>
      </c>
      <c r="KO542" s="96">
        <f t="shared" si="890"/>
        <v>0</v>
      </c>
      <c r="KP542" s="96">
        <f t="shared" si="891"/>
        <v>0</v>
      </c>
      <c r="KQ542" s="96">
        <f t="shared" si="1285"/>
        <v>0</v>
      </c>
      <c r="KR542" s="96">
        <f t="shared" si="892"/>
        <v>0</v>
      </c>
      <c r="KS542" s="96">
        <f t="shared" si="893"/>
        <v>0</v>
      </c>
      <c r="KT542" s="101"/>
      <c r="KU542" s="101"/>
      <c r="KV542" s="101"/>
      <c r="KW542" s="96">
        <f t="shared" si="1286"/>
        <v>0</v>
      </c>
      <c r="KX542" s="96">
        <f t="shared" si="1287"/>
        <v>0</v>
      </c>
      <c r="KY542" s="96">
        <f t="shared" si="1288"/>
        <v>0</v>
      </c>
      <c r="KZ542" s="96">
        <f t="shared" si="1289"/>
        <v>0</v>
      </c>
      <c r="LA542" s="96">
        <f t="shared" si="1290"/>
        <v>0</v>
      </c>
      <c r="LB542" s="96">
        <f t="shared" si="1291"/>
        <v>0</v>
      </c>
      <c r="LC542" s="96">
        <f t="shared" si="1292"/>
        <v>70384.02</v>
      </c>
      <c r="LD542" s="96">
        <f t="shared" si="1293"/>
        <v>73250.98</v>
      </c>
      <c r="LE542" s="96">
        <f t="shared" si="1294"/>
        <v>73250.98</v>
      </c>
      <c r="LF542" s="96">
        <f t="shared" si="1295"/>
        <v>14867.36</v>
      </c>
      <c r="LG542" s="96">
        <f t="shared" si="1296"/>
        <v>15624.03</v>
      </c>
      <c r="LH542" s="96">
        <f t="shared" si="1297"/>
        <v>15624.03</v>
      </c>
      <c r="LI542" s="96">
        <f t="shared" si="1298"/>
        <v>0</v>
      </c>
      <c r="LJ542" s="96">
        <f t="shared" si="894"/>
        <v>0</v>
      </c>
      <c r="LK542" s="96">
        <f t="shared" si="895"/>
        <v>0</v>
      </c>
      <c r="LL542" s="96">
        <f t="shared" si="1299"/>
        <v>0</v>
      </c>
      <c r="LM542" s="96">
        <f t="shared" si="896"/>
        <v>0</v>
      </c>
      <c r="LN542" s="96">
        <f t="shared" si="897"/>
        <v>0</v>
      </c>
      <c r="LO542" s="101"/>
      <c r="LP542" s="101"/>
      <c r="LQ542" s="101"/>
      <c r="LR542" s="96">
        <f t="shared" si="1300"/>
        <v>0</v>
      </c>
      <c r="LS542" s="96">
        <f t="shared" si="1301"/>
        <v>0</v>
      </c>
      <c r="LT542" s="96">
        <f t="shared" si="1302"/>
        <v>0</v>
      </c>
      <c r="LU542" s="96">
        <f t="shared" si="1303"/>
        <v>0</v>
      </c>
      <c r="LV542" s="96">
        <f t="shared" si="1304"/>
        <v>0</v>
      </c>
      <c r="LW542" s="96">
        <f t="shared" si="1305"/>
        <v>0</v>
      </c>
      <c r="LX542" s="96">
        <f t="shared" si="1306"/>
        <v>70385.570000000007</v>
      </c>
      <c r="LY542" s="96">
        <f t="shared" si="1307"/>
        <v>73251.009999999995</v>
      </c>
      <c r="LZ542" s="96">
        <f t="shared" si="1308"/>
        <v>73251.009999999995</v>
      </c>
      <c r="MA542" s="96">
        <f t="shared" si="1309"/>
        <v>23477.95</v>
      </c>
      <c r="MB542" s="96">
        <f t="shared" si="1310"/>
        <v>24654.36</v>
      </c>
      <c r="MC542" s="96">
        <f t="shared" si="1311"/>
        <v>24654.36</v>
      </c>
      <c r="MD542" s="96">
        <f t="shared" si="1312"/>
        <v>0</v>
      </c>
      <c r="ME542" s="96">
        <f t="shared" si="898"/>
        <v>0</v>
      </c>
      <c r="MF542" s="96">
        <f t="shared" si="899"/>
        <v>0</v>
      </c>
      <c r="MG542" s="96">
        <f t="shared" si="1313"/>
        <v>0</v>
      </c>
      <c r="MH542" s="96">
        <f t="shared" si="900"/>
        <v>0</v>
      </c>
      <c r="MI542" s="96">
        <f t="shared" si="901"/>
        <v>0</v>
      </c>
      <c r="MJ542" s="101"/>
      <c r="MK542" s="101"/>
      <c r="ML542" s="101"/>
      <c r="MM542" s="96">
        <f t="shared" si="1314"/>
        <v>0</v>
      </c>
      <c r="MN542" s="96">
        <f t="shared" si="1315"/>
        <v>0</v>
      </c>
      <c r="MO542" s="96">
        <f t="shared" si="1316"/>
        <v>0</v>
      </c>
      <c r="MP542" s="96">
        <f t="shared" si="1317"/>
        <v>0</v>
      </c>
      <c r="MQ542" s="96">
        <f t="shared" si="1318"/>
        <v>0</v>
      </c>
      <c r="MR542" s="96">
        <f t="shared" si="1319"/>
        <v>0</v>
      </c>
      <c r="MS542" s="96">
        <f t="shared" si="1320"/>
        <v>70384.22</v>
      </c>
      <c r="MT542" s="96">
        <f t="shared" si="1321"/>
        <v>73250.460000000006</v>
      </c>
      <c r="MU542" s="96">
        <f t="shared" si="1322"/>
        <v>73250.460000000006</v>
      </c>
      <c r="MV542" s="96">
        <f t="shared" si="1323"/>
        <v>24400.85</v>
      </c>
      <c r="MW542" s="96">
        <f t="shared" si="1324"/>
        <v>25635.32</v>
      </c>
      <c r="MX542" s="96">
        <f t="shared" si="1325"/>
        <v>25635.32</v>
      </c>
      <c r="MY542" s="96">
        <f t="shared" si="1326"/>
        <v>0</v>
      </c>
      <c r="MZ542" s="96">
        <f t="shared" si="902"/>
        <v>0</v>
      </c>
      <c r="NA542" s="96">
        <f t="shared" si="903"/>
        <v>0</v>
      </c>
      <c r="NB542" s="96">
        <f t="shared" si="1327"/>
        <v>0</v>
      </c>
      <c r="NC542" s="96">
        <f t="shared" si="904"/>
        <v>0</v>
      </c>
      <c r="ND542" s="96">
        <f t="shared" si="905"/>
        <v>0</v>
      </c>
      <c r="NE542" s="101"/>
      <c r="NF542" s="101"/>
      <c r="NG542" s="101"/>
      <c r="NH542" s="96">
        <f t="shared" si="1328"/>
        <v>0</v>
      </c>
      <c r="NI542" s="96">
        <f t="shared" si="1329"/>
        <v>0</v>
      </c>
      <c r="NJ542" s="96">
        <f t="shared" si="1330"/>
        <v>0</v>
      </c>
      <c r="NK542" s="96">
        <f t="shared" si="1331"/>
        <v>0</v>
      </c>
      <c r="NL542" s="96">
        <f t="shared" si="1332"/>
        <v>0</v>
      </c>
      <c r="NM542" s="96">
        <f t="shared" si="1333"/>
        <v>0</v>
      </c>
      <c r="NN542" s="96">
        <f t="shared" si="1334"/>
        <v>70384.27</v>
      </c>
      <c r="NO542" s="96">
        <f t="shared" si="1335"/>
        <v>73251.08</v>
      </c>
      <c r="NP542" s="96">
        <f t="shared" si="1336"/>
        <v>73251.08</v>
      </c>
      <c r="NQ542" s="96">
        <f t="shared" si="1337"/>
        <v>18181.16</v>
      </c>
      <c r="NR542" s="96">
        <f t="shared" si="1338"/>
        <v>19065.419999999998</v>
      </c>
      <c r="NS542" s="96">
        <f t="shared" si="1339"/>
        <v>19065.419999999998</v>
      </c>
      <c r="NT542" s="96">
        <f t="shared" si="1340"/>
        <v>0</v>
      </c>
      <c r="NU542" s="96">
        <f t="shared" si="906"/>
        <v>0</v>
      </c>
      <c r="NV542" s="96">
        <f t="shared" si="907"/>
        <v>0</v>
      </c>
      <c r="NW542" s="96">
        <f t="shared" si="1341"/>
        <v>0</v>
      </c>
      <c r="NX542" s="96">
        <f t="shared" si="908"/>
        <v>0</v>
      </c>
      <c r="NY542" s="96">
        <f t="shared" si="909"/>
        <v>0</v>
      </c>
      <c r="NZ542" s="101"/>
      <c r="OA542" s="101"/>
      <c r="OB542" s="101"/>
      <c r="OC542" s="96">
        <f t="shared" si="1342"/>
        <v>0</v>
      </c>
      <c r="OD542" s="96">
        <f t="shared" si="1343"/>
        <v>0</v>
      </c>
      <c r="OE542" s="96">
        <f t="shared" si="1344"/>
        <v>0</v>
      </c>
      <c r="OF542" s="96">
        <f t="shared" si="1345"/>
        <v>0</v>
      </c>
      <c r="OG542" s="96">
        <f t="shared" si="1346"/>
        <v>0</v>
      </c>
      <c r="OH542" s="96">
        <f t="shared" si="1347"/>
        <v>0</v>
      </c>
      <c r="OI542" s="96">
        <f t="shared" si="1348"/>
        <v>70384.2</v>
      </c>
      <c r="OJ542" s="96">
        <f t="shared" si="1349"/>
        <v>73250.64</v>
      </c>
      <c r="OK542" s="96">
        <f t="shared" si="1350"/>
        <v>73250.64</v>
      </c>
      <c r="OL542" s="96">
        <f t="shared" si="1351"/>
        <v>23630.71</v>
      </c>
      <c r="OM542" s="96">
        <f t="shared" si="1352"/>
        <v>24816.12</v>
      </c>
      <c r="ON542" s="96">
        <f t="shared" si="1353"/>
        <v>24816.12</v>
      </c>
      <c r="OO542" s="96">
        <f t="shared" si="1354"/>
        <v>0</v>
      </c>
      <c r="OP542" s="96">
        <f t="shared" si="910"/>
        <v>0</v>
      </c>
      <c r="OQ542" s="96">
        <f t="shared" si="911"/>
        <v>0</v>
      </c>
      <c r="OR542" s="96">
        <f t="shared" si="1355"/>
        <v>0</v>
      </c>
      <c r="OS542" s="96">
        <f t="shared" si="912"/>
        <v>0</v>
      </c>
      <c r="OT542" s="96">
        <f t="shared" si="913"/>
        <v>0</v>
      </c>
      <c r="OU542" s="101"/>
      <c r="OV542" s="101"/>
      <c r="OW542" s="101"/>
      <c r="OX542" s="96">
        <f t="shared" si="1356"/>
        <v>0</v>
      </c>
      <c r="OY542" s="96">
        <f t="shared" si="1357"/>
        <v>0</v>
      </c>
      <c r="OZ542" s="96">
        <f t="shared" si="1358"/>
        <v>0</v>
      </c>
      <c r="PA542" s="96">
        <f t="shared" si="1359"/>
        <v>0</v>
      </c>
      <c r="PB542" s="96">
        <f t="shared" si="1360"/>
        <v>0</v>
      </c>
      <c r="PC542" s="96">
        <f t="shared" si="1361"/>
        <v>0</v>
      </c>
      <c r="PD542" s="96">
        <f t="shared" si="1362"/>
        <v>70383.87</v>
      </c>
      <c r="PE542" s="96">
        <f t="shared" si="1363"/>
        <v>73250.929999999993</v>
      </c>
      <c r="PF542" s="96">
        <f t="shared" si="1364"/>
        <v>73250.929999999993</v>
      </c>
      <c r="PG542" s="96">
        <f t="shared" si="1365"/>
        <v>20159.3</v>
      </c>
      <c r="PH542" s="96">
        <f t="shared" si="1366"/>
        <v>21146.94</v>
      </c>
      <c r="PI542" s="96">
        <f t="shared" si="1367"/>
        <v>21146.94</v>
      </c>
      <c r="PJ542" s="96">
        <f t="shared" si="1368"/>
        <v>0</v>
      </c>
      <c r="PK542" s="96">
        <f t="shared" si="914"/>
        <v>0</v>
      </c>
      <c r="PL542" s="96">
        <f t="shared" si="915"/>
        <v>0</v>
      </c>
      <c r="PM542" s="96">
        <f t="shared" si="1369"/>
        <v>0</v>
      </c>
      <c r="PN542" s="96">
        <f t="shared" si="916"/>
        <v>0</v>
      </c>
      <c r="PO542" s="96">
        <f t="shared" si="917"/>
        <v>0</v>
      </c>
      <c r="PP542" s="101"/>
      <c r="PQ542" s="101"/>
      <c r="PR542" s="101"/>
      <c r="PS542" s="96">
        <f t="shared" si="1370"/>
        <v>0</v>
      </c>
      <c r="PT542" s="96">
        <f t="shared" si="1371"/>
        <v>0</v>
      </c>
      <c r="PU542" s="96">
        <f t="shared" si="1372"/>
        <v>0</v>
      </c>
      <c r="PV542" s="96">
        <f t="shared" si="1373"/>
        <v>0</v>
      </c>
      <c r="PW542" s="96">
        <f t="shared" si="1374"/>
        <v>0</v>
      </c>
      <c r="PX542" s="96">
        <f t="shared" si="1375"/>
        <v>0</v>
      </c>
      <c r="PY542" s="96">
        <f t="shared" si="1376"/>
        <v>70384.19</v>
      </c>
      <c r="PZ542" s="96">
        <f t="shared" si="1377"/>
        <v>73251.11</v>
      </c>
      <c r="QA542" s="96">
        <f t="shared" si="1378"/>
        <v>73251.11</v>
      </c>
      <c r="QB542" s="96">
        <f t="shared" si="1379"/>
        <v>22880.45</v>
      </c>
      <c r="QC542" s="96">
        <f t="shared" si="1380"/>
        <v>24030.87</v>
      </c>
      <c r="QD542" s="96">
        <f t="shared" si="1381"/>
        <v>24030.87</v>
      </c>
      <c r="QE542" s="96">
        <f t="shared" si="1382"/>
        <v>0</v>
      </c>
      <c r="QF542" s="96">
        <f t="shared" si="918"/>
        <v>0</v>
      </c>
      <c r="QG542" s="96">
        <f t="shared" si="919"/>
        <v>0</v>
      </c>
      <c r="QH542" s="96">
        <f t="shared" si="1383"/>
        <v>0</v>
      </c>
      <c r="QI542" s="96">
        <f t="shared" si="920"/>
        <v>0</v>
      </c>
      <c r="QJ542" s="96">
        <f t="shared" si="921"/>
        <v>0</v>
      </c>
      <c r="QK542" s="101"/>
      <c r="QL542" s="101"/>
      <c r="QM542" s="101"/>
      <c r="QN542" s="96">
        <f t="shared" si="1384"/>
        <v>0</v>
      </c>
      <c r="QO542" s="96">
        <f t="shared" si="1385"/>
        <v>0</v>
      </c>
      <c r="QP542" s="96">
        <f t="shared" si="1386"/>
        <v>0</v>
      </c>
      <c r="QQ542" s="96">
        <f t="shared" si="1387"/>
        <v>0</v>
      </c>
      <c r="QR542" s="96">
        <f t="shared" si="1388"/>
        <v>0</v>
      </c>
      <c r="QS542" s="96">
        <f t="shared" si="1389"/>
        <v>0</v>
      </c>
      <c r="QT542" s="96">
        <f t="shared" si="1390"/>
        <v>70384.47</v>
      </c>
      <c r="QU542" s="96">
        <f t="shared" si="1391"/>
        <v>73251.08</v>
      </c>
      <c r="QV542" s="96">
        <f t="shared" si="1392"/>
        <v>73251.08</v>
      </c>
      <c r="QW542" s="96">
        <f t="shared" si="1393"/>
        <v>20343.72</v>
      </c>
      <c r="QX542" s="96">
        <f t="shared" si="1394"/>
        <v>21324.02</v>
      </c>
      <c r="QY542" s="96">
        <f t="shared" si="1395"/>
        <v>21324.02</v>
      </c>
      <c r="QZ542" s="96">
        <f t="shared" si="1396"/>
        <v>0</v>
      </c>
      <c r="RA542" s="96">
        <f t="shared" si="922"/>
        <v>0</v>
      </c>
      <c r="RB542" s="96">
        <f t="shared" si="923"/>
        <v>0</v>
      </c>
      <c r="RC542" s="96">
        <f t="shared" si="1397"/>
        <v>0</v>
      </c>
      <c r="RD542" s="96">
        <f t="shared" si="924"/>
        <v>0</v>
      </c>
      <c r="RE542" s="96">
        <f t="shared" si="925"/>
        <v>0</v>
      </c>
      <c r="RF542" s="101"/>
      <c r="RG542" s="101"/>
      <c r="RH542" s="101"/>
      <c r="RI542" s="96">
        <f t="shared" si="1398"/>
        <v>0</v>
      </c>
      <c r="RJ542" s="96">
        <f t="shared" si="1399"/>
        <v>0</v>
      </c>
      <c r="RK542" s="96">
        <f t="shared" si="1400"/>
        <v>0</v>
      </c>
      <c r="RL542" s="96">
        <f t="shared" si="1401"/>
        <v>0</v>
      </c>
      <c r="RM542" s="96">
        <f t="shared" si="1402"/>
        <v>0</v>
      </c>
      <c r="RN542" s="96">
        <f t="shared" si="1403"/>
        <v>0</v>
      </c>
      <c r="RO542" s="96">
        <f t="shared" si="1404"/>
        <v>70384.12</v>
      </c>
      <c r="RP542" s="96">
        <f t="shared" si="1405"/>
        <v>73250.91</v>
      </c>
      <c r="RQ542" s="96">
        <f t="shared" si="1406"/>
        <v>73250.91</v>
      </c>
      <c r="RR542" s="96">
        <f t="shared" si="1407"/>
        <v>14654.4</v>
      </c>
      <c r="RS542" s="96">
        <f t="shared" si="1408"/>
        <v>15344.28</v>
      </c>
      <c r="RT542" s="96">
        <f t="shared" si="1409"/>
        <v>15344.28</v>
      </c>
      <c r="RU542" s="96">
        <f t="shared" si="1410"/>
        <v>0</v>
      </c>
      <c r="RV542" s="96">
        <f t="shared" si="926"/>
        <v>0</v>
      </c>
      <c r="RW542" s="96">
        <f t="shared" si="927"/>
        <v>0</v>
      </c>
      <c r="RX542" s="96">
        <f t="shared" si="1411"/>
        <v>0</v>
      </c>
      <c r="RY542" s="96">
        <f t="shared" si="928"/>
        <v>0</v>
      </c>
      <c r="RZ542" s="96">
        <f t="shared" si="929"/>
        <v>0</v>
      </c>
      <c r="SA542" s="101"/>
      <c r="SB542" s="101"/>
      <c r="SC542" s="101"/>
      <c r="SD542" s="96">
        <f t="shared" si="1412"/>
        <v>0</v>
      </c>
      <c r="SE542" s="96">
        <f t="shared" si="1413"/>
        <v>0</v>
      </c>
      <c r="SF542" s="96">
        <f t="shared" si="1414"/>
        <v>0</v>
      </c>
      <c r="SG542" s="96">
        <f t="shared" si="1415"/>
        <v>0</v>
      </c>
      <c r="SH542" s="96">
        <f t="shared" si="1416"/>
        <v>0</v>
      </c>
      <c r="SI542" s="96">
        <f t="shared" si="1417"/>
        <v>0</v>
      </c>
      <c r="SJ542" s="96">
        <f t="shared" si="1418"/>
        <v>70383.899999999994</v>
      </c>
      <c r="SK542" s="96">
        <f t="shared" si="1419"/>
        <v>73251.05</v>
      </c>
      <c r="SL542" s="96">
        <f t="shared" si="1420"/>
        <v>73251.05</v>
      </c>
      <c r="SM542" s="96">
        <f t="shared" si="1421"/>
        <v>20059.82</v>
      </c>
      <c r="SN542" s="96">
        <f t="shared" si="1422"/>
        <v>21009.35</v>
      </c>
      <c r="SO542" s="96">
        <f t="shared" si="1423"/>
        <v>21009.35</v>
      </c>
      <c r="SP542" s="96">
        <f t="shared" si="1424"/>
        <v>0</v>
      </c>
      <c r="SQ542" s="96">
        <f t="shared" si="930"/>
        <v>0</v>
      </c>
      <c r="SR542" s="96">
        <f t="shared" si="931"/>
        <v>0</v>
      </c>
      <c r="SS542" s="96">
        <f t="shared" si="1425"/>
        <v>0</v>
      </c>
      <c r="ST542" s="96">
        <f t="shared" si="932"/>
        <v>0</v>
      </c>
      <c r="SU542" s="96">
        <f t="shared" si="933"/>
        <v>0</v>
      </c>
      <c r="SV542" s="101"/>
      <c r="SW542" s="101"/>
      <c r="SX542" s="101"/>
      <c r="SY542" s="96">
        <f t="shared" si="1426"/>
        <v>0</v>
      </c>
      <c r="SZ542" s="96">
        <f t="shared" si="1427"/>
        <v>0</v>
      </c>
      <c r="TA542" s="96">
        <f t="shared" si="1428"/>
        <v>0</v>
      </c>
      <c r="TB542" s="96">
        <f t="shared" si="1429"/>
        <v>0</v>
      </c>
      <c r="TC542" s="96">
        <f t="shared" si="1430"/>
        <v>0</v>
      </c>
      <c r="TD542" s="96">
        <f t="shared" si="1431"/>
        <v>0</v>
      </c>
      <c r="TE542" s="96">
        <f t="shared" si="1432"/>
        <v>70384.02</v>
      </c>
      <c r="TF542" s="96">
        <f t="shared" si="1433"/>
        <v>73251.570000000007</v>
      </c>
      <c r="TG542" s="96">
        <f t="shared" si="1434"/>
        <v>73251.570000000007</v>
      </c>
      <c r="TH542" s="96">
        <f t="shared" si="1435"/>
        <v>18560.62</v>
      </c>
      <c r="TI542" s="96">
        <f t="shared" si="1436"/>
        <v>19490.84</v>
      </c>
      <c r="TJ542" s="96">
        <f t="shared" si="1437"/>
        <v>19490.84</v>
      </c>
      <c r="TK542" s="96">
        <f t="shared" si="1438"/>
        <v>0</v>
      </c>
      <c r="TL542" s="96">
        <f t="shared" si="934"/>
        <v>0</v>
      </c>
      <c r="TM542" s="96">
        <f t="shared" si="935"/>
        <v>0</v>
      </c>
      <c r="TN542" s="96">
        <f t="shared" si="1439"/>
        <v>0</v>
      </c>
      <c r="TO542" s="96">
        <f t="shared" si="936"/>
        <v>0</v>
      </c>
      <c r="TP542" s="96">
        <f t="shared" si="937"/>
        <v>0</v>
      </c>
      <c r="TQ542" s="101"/>
      <c r="TR542" s="101"/>
      <c r="TS542" s="101"/>
      <c r="TT542" s="96">
        <f t="shared" si="1440"/>
        <v>0</v>
      </c>
      <c r="TU542" s="96">
        <f t="shared" si="1441"/>
        <v>0</v>
      </c>
      <c r="TV542" s="96">
        <f t="shared" si="1442"/>
        <v>0</v>
      </c>
      <c r="TW542" s="96">
        <f t="shared" si="1443"/>
        <v>0</v>
      </c>
      <c r="TX542" s="96">
        <f t="shared" si="1444"/>
        <v>0</v>
      </c>
      <c r="TY542" s="96">
        <f t="shared" si="1445"/>
        <v>0</v>
      </c>
      <c r="TZ542" s="96">
        <f t="shared" si="1446"/>
        <v>70383.81</v>
      </c>
      <c r="UA542" s="96">
        <f t="shared" si="1447"/>
        <v>73250.98</v>
      </c>
      <c r="UB542" s="96">
        <f t="shared" si="1448"/>
        <v>73250.98</v>
      </c>
      <c r="UC542" s="96">
        <f t="shared" si="1449"/>
        <v>20277.57</v>
      </c>
      <c r="UD542" s="96">
        <f t="shared" si="1450"/>
        <v>21302.41</v>
      </c>
      <c r="UE542" s="96">
        <f t="shared" si="1451"/>
        <v>21302.41</v>
      </c>
      <c r="UF542" s="96">
        <f t="shared" si="1452"/>
        <v>0</v>
      </c>
      <c r="UG542" s="96">
        <f t="shared" si="938"/>
        <v>0</v>
      </c>
      <c r="UH542" s="96">
        <f t="shared" si="939"/>
        <v>0</v>
      </c>
      <c r="UI542" s="96">
        <f t="shared" si="1453"/>
        <v>0</v>
      </c>
      <c r="UJ542" s="96">
        <f t="shared" si="940"/>
        <v>0</v>
      </c>
      <c r="UK542" s="96">
        <f t="shared" si="941"/>
        <v>0</v>
      </c>
      <c r="UL542" s="101"/>
      <c r="UM542" s="101"/>
      <c r="UN542" s="101"/>
      <c r="UO542" s="96">
        <f t="shared" si="1454"/>
        <v>0</v>
      </c>
      <c r="UP542" s="96">
        <f t="shared" si="1455"/>
        <v>0</v>
      </c>
      <c r="UQ542" s="96">
        <f t="shared" si="1456"/>
        <v>0</v>
      </c>
      <c r="UR542" s="96">
        <f t="shared" si="1457"/>
        <v>0</v>
      </c>
      <c r="US542" s="96">
        <f t="shared" si="1458"/>
        <v>0</v>
      </c>
      <c r="UT542" s="96">
        <f t="shared" si="1459"/>
        <v>0</v>
      </c>
      <c r="UU542" s="96">
        <f t="shared" si="1460"/>
        <v>70384.09</v>
      </c>
      <c r="UV542" s="96">
        <f t="shared" si="1461"/>
        <v>73251.600000000006</v>
      </c>
      <c r="UW542" s="96">
        <f t="shared" si="1462"/>
        <v>73251.600000000006</v>
      </c>
      <c r="UX542" s="96">
        <f t="shared" si="1463"/>
        <v>19552.32</v>
      </c>
      <c r="UY542" s="96">
        <f t="shared" si="1464"/>
        <v>20443.36</v>
      </c>
      <c r="UZ542" s="96">
        <f t="shared" si="1465"/>
        <v>20443.36</v>
      </c>
      <c r="VA542" s="96">
        <f t="shared" si="1466"/>
        <v>0</v>
      </c>
      <c r="VB542" s="96">
        <f t="shared" si="942"/>
        <v>0</v>
      </c>
      <c r="VC542" s="96">
        <f t="shared" si="943"/>
        <v>0</v>
      </c>
      <c r="VD542" s="96">
        <f t="shared" si="1467"/>
        <v>0</v>
      </c>
      <c r="VE542" s="96">
        <f t="shared" si="944"/>
        <v>0</v>
      </c>
      <c r="VF542" s="96">
        <f t="shared" si="945"/>
        <v>0</v>
      </c>
      <c r="VG542" s="101"/>
      <c r="VH542" s="101"/>
      <c r="VI542" s="101"/>
      <c r="VJ542" s="96">
        <f t="shared" si="1468"/>
        <v>0</v>
      </c>
      <c r="VK542" s="96">
        <f t="shared" si="1469"/>
        <v>0</v>
      </c>
      <c r="VL542" s="96">
        <f t="shared" si="1470"/>
        <v>0</v>
      </c>
      <c r="VM542" s="96">
        <f t="shared" si="1471"/>
        <v>0</v>
      </c>
      <c r="VN542" s="96">
        <f t="shared" si="1472"/>
        <v>0</v>
      </c>
      <c r="VO542" s="96">
        <f t="shared" si="1473"/>
        <v>0</v>
      </c>
      <c r="VP542" s="96">
        <f t="shared" si="1474"/>
        <v>70384.31</v>
      </c>
      <c r="VQ542" s="96">
        <f t="shared" si="1475"/>
        <v>73251.39</v>
      </c>
      <c r="VR542" s="96">
        <f t="shared" si="1476"/>
        <v>73251.39</v>
      </c>
      <c r="VS542" s="96">
        <f t="shared" si="1477"/>
        <v>21693.01</v>
      </c>
      <c r="VT542" s="96">
        <f t="shared" si="1478"/>
        <v>22758.39</v>
      </c>
      <c r="VU542" s="96">
        <f t="shared" si="1479"/>
        <v>22758.39</v>
      </c>
      <c r="VV542" s="96">
        <f t="shared" si="1480"/>
        <v>0</v>
      </c>
      <c r="VW542" s="96">
        <f t="shared" si="946"/>
        <v>0</v>
      </c>
      <c r="VX542" s="96">
        <f t="shared" si="947"/>
        <v>0</v>
      </c>
      <c r="VY542" s="96">
        <f t="shared" si="1481"/>
        <v>0</v>
      </c>
      <c r="VZ542" s="96">
        <f t="shared" si="948"/>
        <v>0</v>
      </c>
      <c r="WA542" s="96">
        <f t="shared" si="949"/>
        <v>0</v>
      </c>
      <c r="WB542" s="101"/>
      <c r="WC542" s="101"/>
      <c r="WD542" s="101"/>
      <c r="WE542" s="96">
        <f t="shared" si="1482"/>
        <v>0</v>
      </c>
      <c r="WF542" s="96">
        <f t="shared" si="1483"/>
        <v>0</v>
      </c>
      <c r="WG542" s="96">
        <f t="shared" si="1484"/>
        <v>0</v>
      </c>
      <c r="WH542" s="96">
        <f t="shared" si="1485"/>
        <v>0</v>
      </c>
      <c r="WI542" s="96">
        <f t="shared" si="1486"/>
        <v>0</v>
      </c>
      <c r="WJ542" s="96">
        <f t="shared" si="1487"/>
        <v>0</v>
      </c>
      <c r="WK542" s="96">
        <f t="shared" si="1488"/>
        <v>70384.100000000006</v>
      </c>
      <c r="WL542" s="96">
        <f t="shared" si="1489"/>
        <v>73251.320000000007</v>
      </c>
      <c r="WM542" s="96">
        <f t="shared" si="1490"/>
        <v>73251.320000000007</v>
      </c>
      <c r="WN542" s="96">
        <f t="shared" si="1491"/>
        <v>14732.78</v>
      </c>
      <c r="WO542" s="96">
        <f t="shared" si="1492"/>
        <v>15484.87</v>
      </c>
      <c r="WP542" s="96">
        <f t="shared" si="1493"/>
        <v>15484.87</v>
      </c>
      <c r="WQ542" s="96">
        <f t="shared" si="1494"/>
        <v>0</v>
      </c>
      <c r="WR542" s="96">
        <f t="shared" si="950"/>
        <v>0</v>
      </c>
      <c r="WS542" s="96">
        <f t="shared" si="951"/>
        <v>0</v>
      </c>
      <c r="WT542" s="96">
        <f t="shared" si="1495"/>
        <v>0</v>
      </c>
      <c r="WU542" s="96">
        <f t="shared" si="952"/>
        <v>0</v>
      </c>
      <c r="WV542" s="96">
        <f t="shared" si="953"/>
        <v>0</v>
      </c>
      <c r="WW542" s="101"/>
      <c r="WX542" s="101"/>
      <c r="WY542" s="101"/>
      <c r="WZ542" s="96">
        <f t="shared" si="1496"/>
        <v>0</v>
      </c>
      <c r="XA542" s="96">
        <f t="shared" si="1497"/>
        <v>0</v>
      </c>
      <c r="XB542" s="96">
        <f t="shared" si="1498"/>
        <v>0</v>
      </c>
      <c r="XC542" s="96">
        <f t="shared" si="1499"/>
        <v>0</v>
      </c>
      <c r="XD542" s="96">
        <f t="shared" si="1500"/>
        <v>0</v>
      </c>
      <c r="XE542" s="96">
        <f t="shared" si="1501"/>
        <v>0</v>
      </c>
      <c r="XF542" s="96">
        <f t="shared" si="1502"/>
        <v>70383.59</v>
      </c>
      <c r="XG542" s="96">
        <f t="shared" si="1503"/>
        <v>73251.12</v>
      </c>
      <c r="XH542" s="96">
        <f t="shared" si="1504"/>
        <v>73251.12</v>
      </c>
      <c r="XI542" s="96">
        <f t="shared" si="1505"/>
        <v>15588.15</v>
      </c>
      <c r="XJ542" s="96">
        <f t="shared" si="1506"/>
        <v>16326.58</v>
      </c>
      <c r="XK542" s="96">
        <f t="shared" si="1507"/>
        <v>16326.58</v>
      </c>
      <c r="XL542" s="96">
        <f t="shared" si="1508"/>
        <v>0</v>
      </c>
      <c r="XM542" s="96">
        <f t="shared" si="954"/>
        <v>0</v>
      </c>
      <c r="XN542" s="96">
        <f t="shared" si="955"/>
        <v>0</v>
      </c>
      <c r="XO542" s="96">
        <f t="shared" si="1509"/>
        <v>0</v>
      </c>
      <c r="XP542" s="96">
        <f t="shared" si="956"/>
        <v>0</v>
      </c>
      <c r="XQ542" s="96">
        <f t="shared" si="957"/>
        <v>0</v>
      </c>
      <c r="XR542" s="101"/>
      <c r="XS542" s="101"/>
      <c r="XT542" s="101"/>
      <c r="XU542" s="96">
        <f t="shared" si="1510"/>
        <v>0</v>
      </c>
      <c r="XV542" s="96">
        <f t="shared" si="1511"/>
        <v>0</v>
      </c>
      <c r="XW542" s="96">
        <f t="shared" si="1512"/>
        <v>0</v>
      </c>
      <c r="XX542" s="96">
        <f t="shared" si="1513"/>
        <v>0</v>
      </c>
      <c r="XY542" s="96">
        <f t="shared" si="1514"/>
        <v>0</v>
      </c>
      <c r="XZ542" s="96">
        <f t="shared" si="1515"/>
        <v>0</v>
      </c>
      <c r="YA542" s="96">
        <f t="shared" si="1516"/>
        <v>70383.92</v>
      </c>
      <c r="YB542" s="96">
        <f t="shared" si="1517"/>
        <v>73250.77</v>
      </c>
      <c r="YC542" s="96">
        <f t="shared" si="1518"/>
        <v>73250.77</v>
      </c>
      <c r="YD542" s="96">
        <f t="shared" si="1519"/>
        <v>14927.81</v>
      </c>
      <c r="YE542" s="96">
        <f t="shared" si="1520"/>
        <v>15642.2</v>
      </c>
      <c r="YF542" s="96">
        <f t="shared" si="1521"/>
        <v>15642.2</v>
      </c>
      <c r="YG542" s="96">
        <f t="shared" si="1522"/>
        <v>0</v>
      </c>
      <c r="YH542" s="96">
        <f t="shared" si="958"/>
        <v>0</v>
      </c>
      <c r="YI542" s="96">
        <f t="shared" si="959"/>
        <v>0</v>
      </c>
      <c r="YJ542" s="96">
        <f t="shared" si="1523"/>
        <v>0</v>
      </c>
      <c r="YK542" s="96">
        <f t="shared" si="960"/>
        <v>0</v>
      </c>
      <c r="YL542" s="96">
        <f t="shared" si="961"/>
        <v>0</v>
      </c>
      <c r="YM542" s="101"/>
      <c r="YN542" s="101"/>
      <c r="YO542" s="101"/>
      <c r="YP542" s="96">
        <f t="shared" si="1524"/>
        <v>0</v>
      </c>
      <c r="YQ542" s="96">
        <f t="shared" si="1525"/>
        <v>0</v>
      </c>
      <c r="YR542" s="96">
        <f t="shared" si="1526"/>
        <v>0</v>
      </c>
      <c r="YS542" s="96">
        <f t="shared" si="1527"/>
        <v>0</v>
      </c>
      <c r="YT542" s="96">
        <f t="shared" si="1528"/>
        <v>0</v>
      </c>
      <c r="YU542" s="96">
        <f t="shared" si="1529"/>
        <v>0</v>
      </c>
      <c r="YV542" s="96">
        <f t="shared" si="1530"/>
        <v>70383.59</v>
      </c>
      <c r="YW542" s="96">
        <f t="shared" si="1531"/>
        <v>73251.149999999994</v>
      </c>
      <c r="YX542" s="96">
        <f t="shared" si="1532"/>
        <v>73251.149999999994</v>
      </c>
      <c r="YY542" s="96">
        <f t="shared" si="1533"/>
        <v>16539.63</v>
      </c>
      <c r="YZ542" s="96">
        <f t="shared" si="1534"/>
        <v>17349.98</v>
      </c>
      <c r="ZA542" s="96">
        <f t="shared" si="1535"/>
        <v>17349.98</v>
      </c>
      <c r="ZB542" s="96">
        <f t="shared" si="1536"/>
        <v>0</v>
      </c>
      <c r="ZC542" s="96">
        <f t="shared" si="962"/>
        <v>0</v>
      </c>
      <c r="ZD542" s="96">
        <f t="shared" si="963"/>
        <v>0</v>
      </c>
      <c r="ZE542" s="96">
        <f t="shared" si="1537"/>
        <v>0</v>
      </c>
      <c r="ZF542" s="96">
        <f t="shared" si="964"/>
        <v>0</v>
      </c>
      <c r="ZG542" s="96">
        <f t="shared" si="965"/>
        <v>0</v>
      </c>
      <c r="ZH542" s="101"/>
      <c r="ZI542" s="101"/>
      <c r="ZJ542" s="101"/>
      <c r="ZK542" s="96">
        <f t="shared" si="1538"/>
        <v>0</v>
      </c>
      <c r="ZL542" s="96">
        <f t="shared" si="1539"/>
        <v>0</v>
      </c>
      <c r="ZM542" s="96">
        <f t="shared" si="1540"/>
        <v>0</v>
      </c>
      <c r="ZN542" s="96">
        <f t="shared" si="1541"/>
        <v>0</v>
      </c>
      <c r="ZO542" s="96">
        <f t="shared" si="1542"/>
        <v>0</v>
      </c>
      <c r="ZP542" s="96">
        <f t="shared" si="1543"/>
        <v>0</v>
      </c>
      <c r="ZQ542" s="96">
        <f t="shared" si="1544"/>
        <v>70384.06</v>
      </c>
      <c r="ZR542" s="96">
        <f t="shared" si="1545"/>
        <v>73251.679999999993</v>
      </c>
      <c r="ZS542" s="96">
        <f t="shared" si="1546"/>
        <v>73251.679999999993</v>
      </c>
      <c r="ZT542" s="96">
        <f t="shared" si="1547"/>
        <v>19629.95</v>
      </c>
      <c r="ZU542" s="96">
        <f t="shared" si="1548"/>
        <v>20582.07</v>
      </c>
      <c r="ZV542" s="96">
        <f t="shared" si="1549"/>
        <v>20582.07</v>
      </c>
      <c r="ZW542" s="96">
        <f t="shared" si="1550"/>
        <v>0</v>
      </c>
      <c r="ZX542" s="96">
        <f t="shared" si="966"/>
        <v>0</v>
      </c>
      <c r="ZY542" s="96">
        <f t="shared" si="967"/>
        <v>0</v>
      </c>
      <c r="ZZ542" s="96">
        <f t="shared" si="1551"/>
        <v>0</v>
      </c>
      <c r="AAA542" s="96">
        <f t="shared" si="968"/>
        <v>0</v>
      </c>
      <c r="AAB542" s="96">
        <f t="shared" si="969"/>
        <v>0</v>
      </c>
      <c r="AAC542" s="101"/>
      <c r="AAD542" s="101"/>
      <c r="AAE542" s="101"/>
      <c r="AAF542" s="96">
        <f t="shared" si="1552"/>
        <v>0</v>
      </c>
      <c r="AAG542" s="96">
        <f t="shared" si="1553"/>
        <v>0</v>
      </c>
      <c r="AAH542" s="96">
        <f t="shared" si="1554"/>
        <v>0</v>
      </c>
      <c r="AAI542" s="96">
        <f t="shared" si="1555"/>
        <v>0</v>
      </c>
      <c r="AAJ542" s="96">
        <f t="shared" si="1556"/>
        <v>0</v>
      </c>
      <c r="AAK542" s="96">
        <f t="shared" si="1557"/>
        <v>0</v>
      </c>
      <c r="AAL542" s="96">
        <f t="shared" si="1558"/>
        <v>70384.28</v>
      </c>
      <c r="AAM542" s="96">
        <f t="shared" si="1559"/>
        <v>73250.8</v>
      </c>
      <c r="AAN542" s="96">
        <f t="shared" si="1560"/>
        <v>73250.8</v>
      </c>
      <c r="AAO542" s="96">
        <f t="shared" si="1561"/>
        <v>19086.68</v>
      </c>
      <c r="AAP542" s="96">
        <f t="shared" si="1562"/>
        <v>20025.29</v>
      </c>
      <c r="AAQ542" s="96">
        <f t="shared" si="1563"/>
        <v>20025.29</v>
      </c>
      <c r="AAR542" s="96">
        <f t="shared" si="1564"/>
        <v>0</v>
      </c>
      <c r="AAS542" s="96">
        <f t="shared" si="970"/>
        <v>0</v>
      </c>
      <c r="AAT542" s="96">
        <f t="shared" si="971"/>
        <v>0</v>
      </c>
      <c r="AAU542" s="96">
        <f t="shared" si="1565"/>
        <v>0</v>
      </c>
      <c r="AAV542" s="96">
        <f t="shared" si="972"/>
        <v>0</v>
      </c>
      <c r="AAW542" s="96">
        <f t="shared" si="973"/>
        <v>0</v>
      </c>
      <c r="AAX542" s="101"/>
      <c r="AAY542" s="101"/>
      <c r="AAZ542" s="101"/>
      <c r="ABA542" s="96">
        <f t="shared" si="1566"/>
        <v>0</v>
      </c>
      <c r="ABB542" s="96">
        <f t="shared" si="1567"/>
        <v>0</v>
      </c>
      <c r="ABC542" s="96">
        <f t="shared" si="1568"/>
        <v>0</v>
      </c>
      <c r="ABD542" s="96">
        <f t="shared" si="1569"/>
        <v>0</v>
      </c>
      <c r="ABE542" s="96">
        <f t="shared" si="1570"/>
        <v>0</v>
      </c>
      <c r="ABF542" s="96">
        <f t="shared" si="1571"/>
        <v>0</v>
      </c>
      <c r="ABG542" s="96">
        <f t="shared" si="1572"/>
        <v>70384.45</v>
      </c>
      <c r="ABH542" s="96">
        <f t="shared" si="1573"/>
        <v>73251.009999999995</v>
      </c>
      <c r="ABI542" s="96">
        <f t="shared" si="1574"/>
        <v>73251.009999999995</v>
      </c>
      <c r="ABJ542" s="96">
        <f t="shared" si="1575"/>
        <v>13200.96</v>
      </c>
      <c r="ABK542" s="96">
        <f t="shared" si="1576"/>
        <v>13795.61</v>
      </c>
      <c r="ABL542" s="96">
        <f t="shared" si="1577"/>
        <v>13795.61</v>
      </c>
      <c r="ABM542" s="96">
        <f t="shared" si="1578"/>
        <v>0</v>
      </c>
      <c r="ABN542" s="96">
        <f t="shared" si="974"/>
        <v>0</v>
      </c>
      <c r="ABO542" s="96">
        <f t="shared" si="975"/>
        <v>0</v>
      </c>
      <c r="ABP542" s="96">
        <f t="shared" si="1579"/>
        <v>0</v>
      </c>
      <c r="ABQ542" s="96">
        <f t="shared" si="976"/>
        <v>0</v>
      </c>
      <c r="ABR542" s="96">
        <f t="shared" si="977"/>
        <v>0</v>
      </c>
      <c r="ABS542" s="101"/>
      <c r="ABT542" s="101"/>
      <c r="ABU542" s="101"/>
      <c r="ABV542" s="96">
        <f t="shared" si="1580"/>
        <v>0</v>
      </c>
      <c r="ABW542" s="96">
        <f t="shared" si="1581"/>
        <v>0</v>
      </c>
      <c r="ABX542" s="96">
        <f t="shared" si="1582"/>
        <v>0</v>
      </c>
      <c r="ABY542" s="96">
        <f t="shared" si="1583"/>
        <v>0</v>
      </c>
      <c r="ABZ542" s="96">
        <f t="shared" si="1584"/>
        <v>0</v>
      </c>
      <c r="ACA542" s="96">
        <f t="shared" si="1585"/>
        <v>0</v>
      </c>
      <c r="ACB542" s="96">
        <f t="shared" si="1586"/>
        <v>70384.08</v>
      </c>
      <c r="ACC542" s="96">
        <f t="shared" si="1587"/>
        <v>73250.820000000007</v>
      </c>
      <c r="ACD542" s="96">
        <f t="shared" si="1588"/>
        <v>73250.820000000007</v>
      </c>
      <c r="ACE542" s="96">
        <f t="shared" si="1589"/>
        <v>13961.39</v>
      </c>
      <c r="ACF542" s="96">
        <f t="shared" si="1590"/>
        <v>14630.25</v>
      </c>
      <c r="ACG542" s="96">
        <f t="shared" si="1591"/>
        <v>14630.25</v>
      </c>
      <c r="ACH542" s="96">
        <f t="shared" si="1592"/>
        <v>0</v>
      </c>
      <c r="ACI542" s="96">
        <f t="shared" si="978"/>
        <v>0</v>
      </c>
      <c r="ACJ542" s="96">
        <f t="shared" si="979"/>
        <v>0</v>
      </c>
      <c r="ACK542" s="96">
        <f t="shared" si="1593"/>
        <v>0</v>
      </c>
      <c r="ACL542" s="96">
        <f t="shared" si="980"/>
        <v>0</v>
      </c>
      <c r="ACM542" s="96">
        <f t="shared" si="981"/>
        <v>0</v>
      </c>
      <c r="ACN542" s="101"/>
      <c r="ACO542" s="101"/>
      <c r="ACP542" s="101"/>
      <c r="ACQ542" s="96">
        <f t="shared" si="1594"/>
        <v>0</v>
      </c>
      <c r="ACR542" s="96">
        <f t="shared" si="1595"/>
        <v>0</v>
      </c>
      <c r="ACS542" s="96">
        <f t="shared" si="1596"/>
        <v>0</v>
      </c>
      <c r="ACT542" s="96">
        <f t="shared" si="1597"/>
        <v>0</v>
      </c>
      <c r="ACU542" s="96">
        <f t="shared" si="1598"/>
        <v>0</v>
      </c>
      <c r="ACV542" s="96">
        <f t="shared" si="1599"/>
        <v>0</v>
      </c>
      <c r="ACW542" s="96">
        <f t="shared" si="1600"/>
        <v>70383.94</v>
      </c>
      <c r="ACX542" s="96">
        <f t="shared" si="1601"/>
        <v>73250.53</v>
      </c>
      <c r="ACY542" s="96">
        <f t="shared" si="1602"/>
        <v>73250.53</v>
      </c>
      <c r="ACZ542" s="96">
        <f t="shared" si="1603"/>
        <v>19274.39</v>
      </c>
      <c r="ADA542" s="96">
        <f t="shared" si="1604"/>
        <v>20221.439999999999</v>
      </c>
      <c r="ADB542" s="96">
        <f t="shared" si="1605"/>
        <v>20221.439999999999</v>
      </c>
      <c r="ADC542" s="96">
        <f t="shared" si="1606"/>
        <v>0</v>
      </c>
      <c r="ADD542" s="96">
        <f t="shared" si="982"/>
        <v>0</v>
      </c>
      <c r="ADE542" s="96">
        <f t="shared" si="983"/>
        <v>0</v>
      </c>
      <c r="ADF542" s="96">
        <f t="shared" si="1607"/>
        <v>0</v>
      </c>
      <c r="ADG542" s="96">
        <f t="shared" si="984"/>
        <v>0</v>
      </c>
      <c r="ADH542" s="96">
        <f t="shared" si="985"/>
        <v>0</v>
      </c>
      <c r="ADI542" s="101"/>
      <c r="ADJ542" s="101"/>
      <c r="ADK542" s="101"/>
      <c r="ADL542" s="96">
        <f t="shared" si="1608"/>
        <v>0</v>
      </c>
      <c r="ADM542" s="96">
        <f t="shared" si="1609"/>
        <v>0</v>
      </c>
      <c r="ADN542" s="96">
        <f t="shared" si="1610"/>
        <v>0</v>
      </c>
      <c r="ADO542" s="96">
        <f t="shared" si="1611"/>
        <v>0</v>
      </c>
      <c r="ADP542" s="96">
        <f t="shared" si="1612"/>
        <v>0</v>
      </c>
      <c r="ADQ542" s="96">
        <f t="shared" si="1613"/>
        <v>0</v>
      </c>
      <c r="ADR542" s="96">
        <f t="shared" si="1614"/>
        <v>70383.67</v>
      </c>
      <c r="ADS542" s="96">
        <f t="shared" si="1615"/>
        <v>73250.880000000005</v>
      </c>
      <c r="ADT542" s="96">
        <f t="shared" si="1616"/>
        <v>73250.880000000005</v>
      </c>
      <c r="ADU542" s="96">
        <f t="shared" si="1617"/>
        <v>11590.83</v>
      </c>
      <c r="ADV542" s="96">
        <f t="shared" si="1618"/>
        <v>12205.07</v>
      </c>
      <c r="ADW542" s="96">
        <f t="shared" si="1619"/>
        <v>12205.07</v>
      </c>
      <c r="ADX542" s="96">
        <f t="shared" si="1620"/>
        <v>0</v>
      </c>
      <c r="ADY542" s="96">
        <f t="shared" si="986"/>
        <v>0</v>
      </c>
      <c r="ADZ542" s="96">
        <f t="shared" si="987"/>
        <v>0</v>
      </c>
      <c r="AEA542" s="96">
        <f t="shared" si="1621"/>
        <v>0</v>
      </c>
      <c r="AEB542" s="96">
        <f t="shared" si="988"/>
        <v>0</v>
      </c>
      <c r="AEC542" s="96">
        <f t="shared" si="989"/>
        <v>0</v>
      </c>
      <c r="AED542" s="101"/>
      <c r="AEE542" s="101"/>
      <c r="AEF542" s="101"/>
      <c r="AEG542" s="96">
        <f t="shared" si="1622"/>
        <v>0</v>
      </c>
      <c r="AEH542" s="96">
        <f t="shared" si="1623"/>
        <v>0</v>
      </c>
      <c r="AEI542" s="96">
        <f t="shared" si="1624"/>
        <v>0</v>
      </c>
      <c r="AEJ542" s="96">
        <f t="shared" si="1625"/>
        <v>0</v>
      </c>
      <c r="AEK542" s="96">
        <f t="shared" si="1626"/>
        <v>0</v>
      </c>
      <c r="AEL542" s="96">
        <f t="shared" si="1627"/>
        <v>0</v>
      </c>
      <c r="AEM542" s="96">
        <f t="shared" si="1628"/>
        <v>70384.22</v>
      </c>
      <c r="AEN542" s="96">
        <f t="shared" si="1629"/>
        <v>73251.520000000004</v>
      </c>
      <c r="AEO542" s="96">
        <f t="shared" si="1630"/>
        <v>73251.520000000004</v>
      </c>
      <c r="AEP542" s="96">
        <f t="shared" si="1631"/>
        <v>17376.28</v>
      </c>
      <c r="AEQ542" s="96">
        <f t="shared" si="1632"/>
        <v>18189.57</v>
      </c>
      <c r="AER542" s="96">
        <f t="shared" si="1633"/>
        <v>18189.57</v>
      </c>
      <c r="AES542" s="96">
        <f t="shared" si="1634"/>
        <v>0</v>
      </c>
      <c r="AET542" s="96">
        <f t="shared" si="990"/>
        <v>0</v>
      </c>
      <c r="AEU542" s="96">
        <f t="shared" si="991"/>
        <v>0</v>
      </c>
      <c r="AEV542" s="96">
        <f t="shared" si="1635"/>
        <v>0</v>
      </c>
      <c r="AEW542" s="96">
        <f t="shared" si="992"/>
        <v>0</v>
      </c>
      <c r="AEX542" s="96">
        <f t="shared" si="993"/>
        <v>0</v>
      </c>
      <c r="AEY542" s="101"/>
      <c r="AEZ542" s="101"/>
      <c r="AFA542" s="101"/>
      <c r="AFB542" s="96">
        <f t="shared" si="1636"/>
        <v>0</v>
      </c>
      <c r="AFC542" s="96">
        <f t="shared" si="1637"/>
        <v>0</v>
      </c>
      <c r="AFD542" s="96">
        <f t="shared" si="1638"/>
        <v>0</v>
      </c>
      <c r="AFE542" s="96">
        <f t="shared" si="1639"/>
        <v>0</v>
      </c>
      <c r="AFF542" s="96">
        <f t="shared" si="1640"/>
        <v>0</v>
      </c>
      <c r="AFG542" s="96">
        <f t="shared" si="1641"/>
        <v>0</v>
      </c>
      <c r="AFH542" s="96">
        <f t="shared" si="1642"/>
        <v>70383.839999999997</v>
      </c>
      <c r="AFI542" s="96">
        <f t="shared" si="1643"/>
        <v>73250.86</v>
      </c>
      <c r="AFJ542" s="96">
        <f t="shared" si="1644"/>
        <v>73250.86</v>
      </c>
      <c r="AFK542" s="96">
        <f t="shared" si="1645"/>
        <v>17260.25</v>
      </c>
      <c r="AFL542" s="96">
        <f t="shared" si="1646"/>
        <v>18171.23</v>
      </c>
      <c r="AFM542" s="96">
        <f t="shared" si="1647"/>
        <v>18171.23</v>
      </c>
      <c r="AFN542" s="96">
        <f t="shared" si="1648"/>
        <v>0</v>
      </c>
      <c r="AFO542" s="96">
        <f t="shared" si="994"/>
        <v>0</v>
      </c>
      <c r="AFP542" s="96">
        <f t="shared" si="995"/>
        <v>0</v>
      </c>
      <c r="AFQ542" s="96">
        <f t="shared" si="1649"/>
        <v>0</v>
      </c>
      <c r="AFR542" s="96">
        <f t="shared" si="996"/>
        <v>0</v>
      </c>
      <c r="AFS542" s="96">
        <f t="shared" si="997"/>
        <v>0</v>
      </c>
      <c r="AFT542" s="101"/>
      <c r="AFU542" s="101"/>
      <c r="AFV542" s="101"/>
      <c r="AFW542" s="96">
        <f t="shared" si="1650"/>
        <v>0</v>
      </c>
      <c r="AFX542" s="96">
        <f t="shared" si="1651"/>
        <v>0</v>
      </c>
      <c r="AFY542" s="96">
        <f t="shared" si="1652"/>
        <v>0</v>
      </c>
      <c r="AFZ542" s="96">
        <f t="shared" si="1653"/>
        <v>0</v>
      </c>
      <c r="AGA542" s="96">
        <f t="shared" si="1654"/>
        <v>0</v>
      </c>
      <c r="AGB542" s="96">
        <f t="shared" si="1655"/>
        <v>0</v>
      </c>
      <c r="AGC542" s="96">
        <f t="shared" si="1656"/>
        <v>70384.3</v>
      </c>
      <c r="AGD542" s="96">
        <f t="shared" si="1657"/>
        <v>73251.039999999994</v>
      </c>
      <c r="AGE542" s="96">
        <f t="shared" si="1658"/>
        <v>73251.039999999994</v>
      </c>
      <c r="AGF542" s="96">
        <f t="shared" si="1659"/>
        <v>18095.41</v>
      </c>
      <c r="AGG542" s="96">
        <f t="shared" si="1660"/>
        <v>18986.87</v>
      </c>
      <c r="AGH542" s="96">
        <f t="shared" si="1661"/>
        <v>18986.87</v>
      </c>
      <c r="AGI542" s="96">
        <f t="shared" si="1662"/>
        <v>0</v>
      </c>
      <c r="AGJ542" s="96">
        <f t="shared" si="998"/>
        <v>0</v>
      </c>
      <c r="AGK542" s="96">
        <f t="shared" si="999"/>
        <v>0</v>
      </c>
      <c r="AGL542" s="96">
        <f t="shared" si="1663"/>
        <v>0</v>
      </c>
      <c r="AGM542" s="96">
        <f t="shared" si="1000"/>
        <v>0</v>
      </c>
      <c r="AGN542" s="96">
        <f t="shared" si="1001"/>
        <v>0</v>
      </c>
      <c r="AGO542" s="101"/>
      <c r="AGP542" s="101"/>
      <c r="AGQ542" s="101"/>
      <c r="AGR542" s="96">
        <f t="shared" si="1664"/>
        <v>0</v>
      </c>
      <c r="AGS542" s="96">
        <f t="shared" si="1665"/>
        <v>0</v>
      </c>
      <c r="AGT542" s="96">
        <f t="shared" si="1666"/>
        <v>0</v>
      </c>
      <c r="AGU542" s="96">
        <f t="shared" si="1667"/>
        <v>0</v>
      </c>
      <c r="AGV542" s="96">
        <f t="shared" si="1668"/>
        <v>0</v>
      </c>
      <c r="AGW542" s="96">
        <f t="shared" si="1669"/>
        <v>0</v>
      </c>
      <c r="AGX542" s="96">
        <f t="shared" si="1670"/>
        <v>70382.91</v>
      </c>
      <c r="AGY542" s="96">
        <f t="shared" si="1671"/>
        <v>73251.990000000005</v>
      </c>
      <c r="AGZ542" s="96">
        <f t="shared" si="1672"/>
        <v>73251.990000000005</v>
      </c>
      <c r="AHA542" s="96">
        <f t="shared" si="1673"/>
        <v>29354.66</v>
      </c>
      <c r="AHB542" s="96">
        <f t="shared" si="1674"/>
        <v>30864.880000000001</v>
      </c>
      <c r="AHC542" s="96">
        <f t="shared" si="1675"/>
        <v>30864.880000000001</v>
      </c>
      <c r="AHD542" s="96">
        <f t="shared" si="1676"/>
        <v>0</v>
      </c>
      <c r="AHE542" s="96">
        <f t="shared" si="1002"/>
        <v>0</v>
      </c>
      <c r="AHF542" s="96">
        <f t="shared" si="1003"/>
        <v>0</v>
      </c>
      <c r="AHG542" s="96">
        <f t="shared" si="1677"/>
        <v>0</v>
      </c>
      <c r="AHH542" s="96">
        <f t="shared" si="1004"/>
        <v>0</v>
      </c>
      <c r="AHI542" s="96">
        <f t="shared" si="1005"/>
        <v>0</v>
      </c>
      <c r="AHJ542" s="101"/>
      <c r="AHK542" s="101"/>
      <c r="AHL542" s="101"/>
      <c r="AHM542" s="96">
        <f t="shared" si="1678"/>
        <v>0</v>
      </c>
      <c r="AHN542" s="96">
        <f t="shared" si="1679"/>
        <v>0</v>
      </c>
      <c r="AHO542" s="96">
        <f t="shared" si="1680"/>
        <v>0</v>
      </c>
      <c r="AHP542" s="96">
        <f t="shared" si="1681"/>
        <v>0</v>
      </c>
      <c r="AHQ542" s="96">
        <f t="shared" si="1682"/>
        <v>0</v>
      </c>
      <c r="AHR542" s="96">
        <f t="shared" si="1683"/>
        <v>0</v>
      </c>
      <c r="AHS542" s="96">
        <f t="shared" si="1684"/>
        <v>70383.87</v>
      </c>
      <c r="AHT542" s="96">
        <f t="shared" si="1685"/>
        <v>73251.09</v>
      </c>
      <c r="AHU542" s="96">
        <f t="shared" si="1686"/>
        <v>73251.09</v>
      </c>
      <c r="AHV542" s="96">
        <f t="shared" si="1687"/>
        <v>16325.99</v>
      </c>
      <c r="AHW542" s="96">
        <f t="shared" si="1688"/>
        <v>17138.11</v>
      </c>
      <c r="AHX542" s="96">
        <f t="shared" si="1689"/>
        <v>17138.11</v>
      </c>
      <c r="AHY542" s="96">
        <f t="shared" si="1690"/>
        <v>0</v>
      </c>
      <c r="AHZ542" s="96">
        <f t="shared" si="1006"/>
        <v>0</v>
      </c>
      <c r="AIA542" s="96">
        <f t="shared" si="1007"/>
        <v>0</v>
      </c>
      <c r="AIB542" s="96">
        <f t="shared" si="1691"/>
        <v>0</v>
      </c>
      <c r="AIC542" s="96">
        <f t="shared" si="1008"/>
        <v>0</v>
      </c>
      <c r="AID542" s="96">
        <f t="shared" si="1009"/>
        <v>0</v>
      </c>
      <c r="AIE542" s="101"/>
      <c r="AIF542" s="101"/>
      <c r="AIG542" s="101"/>
      <c r="AIH542" s="96">
        <f t="shared" si="1692"/>
        <v>0</v>
      </c>
      <c r="AII542" s="96">
        <f t="shared" si="1693"/>
        <v>0</v>
      </c>
      <c r="AIJ542" s="96">
        <f t="shared" si="1694"/>
        <v>0</v>
      </c>
      <c r="AIK542" s="96">
        <f t="shared" si="1695"/>
        <v>0</v>
      </c>
      <c r="AIL542" s="96">
        <f t="shared" si="1696"/>
        <v>0</v>
      </c>
      <c r="AIM542" s="96">
        <f t="shared" si="1697"/>
        <v>0</v>
      </c>
      <c r="AIN542" s="96">
        <f t="shared" si="1698"/>
        <v>70383.92</v>
      </c>
      <c r="AIO542" s="96">
        <f t="shared" si="1699"/>
        <v>73250.84</v>
      </c>
      <c r="AIP542" s="96">
        <f t="shared" si="1700"/>
        <v>73250.84</v>
      </c>
      <c r="AIQ542" s="96">
        <f t="shared" si="1701"/>
        <v>18020.07</v>
      </c>
      <c r="AIR542" s="96">
        <f t="shared" si="1702"/>
        <v>18933.099999999999</v>
      </c>
      <c r="AIS542" s="96">
        <f t="shared" si="1703"/>
        <v>18933.099999999999</v>
      </c>
      <c r="AIT542" s="96">
        <f t="shared" si="1704"/>
        <v>0</v>
      </c>
      <c r="AIU542" s="96">
        <f t="shared" si="1010"/>
        <v>0</v>
      </c>
      <c r="AIV542" s="96">
        <f t="shared" si="1011"/>
        <v>0</v>
      </c>
      <c r="AIW542" s="96">
        <f t="shared" si="1705"/>
        <v>0</v>
      </c>
      <c r="AIX542" s="96">
        <f t="shared" si="1012"/>
        <v>0</v>
      </c>
      <c r="AIY542" s="96">
        <f t="shared" si="1013"/>
        <v>0</v>
      </c>
      <c r="AIZ542" s="101"/>
      <c r="AJA542" s="101"/>
      <c r="AJB542" s="101"/>
      <c r="AJC542" s="96">
        <f t="shared" si="1706"/>
        <v>0</v>
      </c>
      <c r="AJD542" s="96">
        <f t="shared" si="1707"/>
        <v>0</v>
      </c>
      <c r="AJE542" s="96">
        <f t="shared" si="1708"/>
        <v>0</v>
      </c>
      <c r="AJF542" s="96">
        <f t="shared" si="1709"/>
        <v>0</v>
      </c>
      <c r="AJG542" s="96">
        <f t="shared" si="1710"/>
        <v>0</v>
      </c>
      <c r="AJH542" s="96">
        <f t="shared" si="1711"/>
        <v>0</v>
      </c>
      <c r="AJI542" s="96">
        <f t="shared" si="1712"/>
        <v>70384.429999999993</v>
      </c>
      <c r="AJJ542" s="96">
        <f t="shared" si="1713"/>
        <v>73251.23</v>
      </c>
      <c r="AJK542" s="96">
        <f t="shared" si="1714"/>
        <v>73251.23</v>
      </c>
      <c r="AJL542" s="96">
        <f t="shared" si="1715"/>
        <v>17685.509999999998</v>
      </c>
      <c r="AJM542" s="96">
        <f t="shared" si="1716"/>
        <v>18552.89</v>
      </c>
      <c r="AJN542" s="96">
        <f t="shared" si="1717"/>
        <v>18552.89</v>
      </c>
      <c r="AJO542" s="96">
        <f t="shared" si="1718"/>
        <v>0</v>
      </c>
      <c r="AJP542" s="96">
        <f t="shared" si="1014"/>
        <v>0</v>
      </c>
      <c r="AJQ542" s="96">
        <f t="shared" si="1015"/>
        <v>0</v>
      </c>
      <c r="AJR542" s="96">
        <f t="shared" si="1719"/>
        <v>0</v>
      </c>
      <c r="AJS542" s="96">
        <f t="shared" si="1016"/>
        <v>0</v>
      </c>
      <c r="AJT542" s="96">
        <f t="shared" si="1017"/>
        <v>0</v>
      </c>
      <c r="AJU542" s="101"/>
      <c r="AJV542" s="101"/>
      <c r="AJW542" s="101"/>
      <c r="AJX542" s="96">
        <f t="shared" si="1720"/>
        <v>0</v>
      </c>
      <c r="AJY542" s="96">
        <f t="shared" si="1721"/>
        <v>0</v>
      </c>
      <c r="AJZ542" s="96">
        <f t="shared" si="1722"/>
        <v>0</v>
      </c>
      <c r="AKA542" s="96">
        <f t="shared" si="1723"/>
        <v>0</v>
      </c>
      <c r="AKB542" s="96">
        <f t="shared" si="1724"/>
        <v>0</v>
      </c>
      <c r="AKC542" s="96">
        <f t="shared" si="1725"/>
        <v>0</v>
      </c>
      <c r="AKD542" s="96">
        <f t="shared" si="1726"/>
        <v>70384.45</v>
      </c>
      <c r="AKE542" s="96">
        <f t="shared" si="1727"/>
        <v>73251.27</v>
      </c>
      <c r="AKF542" s="96">
        <f t="shared" si="1728"/>
        <v>73251.27</v>
      </c>
      <c r="AKG542" s="96">
        <f t="shared" si="1729"/>
        <v>16845.66</v>
      </c>
      <c r="AKH542" s="96">
        <f t="shared" si="1730"/>
        <v>17693.009999999998</v>
      </c>
      <c r="AKI542" s="96">
        <f t="shared" si="1731"/>
        <v>17693.009999999998</v>
      </c>
      <c r="AKJ542" s="96">
        <f t="shared" si="1732"/>
        <v>0</v>
      </c>
      <c r="AKK542" s="96">
        <f t="shared" si="1018"/>
        <v>0</v>
      </c>
      <c r="AKL542" s="96">
        <f t="shared" si="1019"/>
        <v>0</v>
      </c>
      <c r="AKM542" s="96">
        <f t="shared" si="1733"/>
        <v>0</v>
      </c>
      <c r="AKN542" s="96">
        <f t="shared" si="1020"/>
        <v>0</v>
      </c>
      <c r="AKO542" s="96">
        <f t="shared" si="1021"/>
        <v>0</v>
      </c>
      <c r="AKP542" s="101"/>
      <c r="AKQ542" s="101"/>
      <c r="AKR542" s="101"/>
      <c r="AKS542" s="96">
        <f t="shared" si="1734"/>
        <v>0</v>
      </c>
      <c r="AKT542" s="96">
        <f t="shared" si="1735"/>
        <v>0</v>
      </c>
      <c r="AKU542" s="96">
        <f t="shared" si="1736"/>
        <v>0</v>
      </c>
      <c r="AKV542" s="96">
        <f t="shared" si="1737"/>
        <v>0</v>
      </c>
      <c r="AKW542" s="96">
        <f t="shared" si="1738"/>
        <v>0</v>
      </c>
      <c r="AKX542" s="96">
        <f t="shared" si="1739"/>
        <v>0</v>
      </c>
      <c r="AKY542" s="96">
        <f t="shared" si="1740"/>
        <v>70384.03</v>
      </c>
      <c r="AKZ542" s="96">
        <f t="shared" si="1741"/>
        <v>73251.25</v>
      </c>
      <c r="ALA542" s="96">
        <f t="shared" si="1742"/>
        <v>73251.25</v>
      </c>
      <c r="ALB542" s="96">
        <f t="shared" si="1743"/>
        <v>17076.740000000002</v>
      </c>
      <c r="ALC542" s="96">
        <f t="shared" si="1744"/>
        <v>17919.57</v>
      </c>
      <c r="ALD542" s="96">
        <f t="shared" si="1745"/>
        <v>17919.57</v>
      </c>
      <c r="ALE542" s="96">
        <f t="shared" si="1746"/>
        <v>0</v>
      </c>
      <c r="ALF542" s="96">
        <f t="shared" si="1022"/>
        <v>0</v>
      </c>
      <c r="ALG542" s="96">
        <f t="shared" si="1023"/>
        <v>0</v>
      </c>
      <c r="ALH542" s="96">
        <f t="shared" si="1747"/>
        <v>0</v>
      </c>
      <c r="ALI542" s="96">
        <f t="shared" si="1024"/>
        <v>0</v>
      </c>
      <c r="ALJ542" s="96">
        <f t="shared" si="1025"/>
        <v>0</v>
      </c>
      <c r="ALK542" s="101"/>
      <c r="ALL542" s="101"/>
      <c r="ALM542" s="101"/>
      <c r="ALN542" s="96">
        <f t="shared" si="1748"/>
        <v>0</v>
      </c>
      <c r="ALO542" s="96">
        <f t="shared" si="1749"/>
        <v>0</v>
      </c>
      <c r="ALP542" s="96">
        <f t="shared" si="1750"/>
        <v>0</v>
      </c>
      <c r="ALQ542" s="96">
        <f t="shared" si="1751"/>
        <v>0</v>
      </c>
      <c r="ALR542" s="96">
        <f t="shared" si="1752"/>
        <v>0</v>
      </c>
      <c r="ALS542" s="96">
        <f t="shared" si="1753"/>
        <v>0</v>
      </c>
      <c r="ALT542" s="96">
        <f t="shared" si="1754"/>
        <v>70383.38</v>
      </c>
      <c r="ALU542" s="96">
        <f t="shared" si="1755"/>
        <v>73250.63</v>
      </c>
      <c r="ALV542" s="96">
        <f t="shared" si="1756"/>
        <v>73250.63</v>
      </c>
      <c r="ALW542" s="96">
        <f t="shared" si="1757"/>
        <v>19872.689999999999</v>
      </c>
      <c r="ALX542" s="96">
        <f t="shared" si="1758"/>
        <v>20827.86</v>
      </c>
      <c r="ALY542" s="96">
        <f t="shared" si="1759"/>
        <v>20827.86</v>
      </c>
      <c r="ALZ542" s="96">
        <f t="shared" si="1760"/>
        <v>0</v>
      </c>
      <c r="AMA542" s="96">
        <f t="shared" si="1026"/>
        <v>0</v>
      </c>
      <c r="AMB542" s="96">
        <f t="shared" si="1027"/>
        <v>0</v>
      </c>
      <c r="AMC542" s="96">
        <f t="shared" si="1761"/>
        <v>0</v>
      </c>
      <c r="AMD542" s="96">
        <f t="shared" si="1028"/>
        <v>0</v>
      </c>
      <c r="AME542" s="96">
        <f t="shared" si="1029"/>
        <v>0</v>
      </c>
      <c r="AMF542" s="101"/>
      <c r="AMG542" s="101"/>
      <c r="AMH542" s="101"/>
      <c r="AMI542" s="96">
        <f t="shared" si="1762"/>
        <v>0</v>
      </c>
      <c r="AMJ542" s="96">
        <f t="shared" si="1763"/>
        <v>0</v>
      </c>
      <c r="AMK542" s="96">
        <f t="shared" si="1764"/>
        <v>0</v>
      </c>
      <c r="AML542" s="96">
        <f t="shared" si="1765"/>
        <v>0</v>
      </c>
      <c r="AMM542" s="96">
        <f t="shared" si="1766"/>
        <v>0</v>
      </c>
      <c r="AMN542" s="96">
        <f t="shared" si="1767"/>
        <v>0</v>
      </c>
      <c r="AMO542" s="96">
        <f t="shared" si="1768"/>
        <v>70383.960000000006</v>
      </c>
      <c r="AMP542" s="96">
        <f t="shared" si="1769"/>
        <v>73250.91</v>
      </c>
      <c r="AMQ542" s="96">
        <f t="shared" si="1770"/>
        <v>73250.91</v>
      </c>
      <c r="AMR542" s="96">
        <f t="shared" si="1771"/>
        <v>16864.27</v>
      </c>
      <c r="AMS542" s="96">
        <f t="shared" si="1772"/>
        <v>17664.98</v>
      </c>
      <c r="AMT542" s="96">
        <f t="shared" si="1773"/>
        <v>17664.98</v>
      </c>
      <c r="AMU542" s="96">
        <f t="shared" si="1774"/>
        <v>0</v>
      </c>
      <c r="AMV542" s="96">
        <f t="shared" si="1030"/>
        <v>0</v>
      </c>
      <c r="AMW542" s="96">
        <f t="shared" si="1031"/>
        <v>0</v>
      </c>
      <c r="AMX542" s="96">
        <f t="shared" si="1775"/>
        <v>0</v>
      </c>
      <c r="AMY542" s="96">
        <f t="shared" si="1032"/>
        <v>0</v>
      </c>
      <c r="AMZ542" s="96">
        <f t="shared" si="1033"/>
        <v>0</v>
      </c>
      <c r="ANA542" s="101"/>
      <c r="ANB542" s="101"/>
      <c r="ANC542" s="101"/>
      <c r="AND542" s="96">
        <f t="shared" si="1776"/>
        <v>0</v>
      </c>
      <c r="ANE542" s="96">
        <f t="shared" si="1777"/>
        <v>0</v>
      </c>
      <c r="ANF542" s="96">
        <f t="shared" si="1778"/>
        <v>0</v>
      </c>
      <c r="ANG542" s="96">
        <f t="shared" si="1779"/>
        <v>0</v>
      </c>
      <c r="ANH542" s="96">
        <f t="shared" si="1780"/>
        <v>0</v>
      </c>
      <c r="ANI542" s="96">
        <f t="shared" si="1781"/>
        <v>0</v>
      </c>
      <c r="ANJ542" s="96">
        <f t="shared" si="1782"/>
        <v>0</v>
      </c>
      <c r="ANK542" s="96">
        <f t="shared" si="1783"/>
        <v>0</v>
      </c>
      <c r="ANL542" s="96">
        <f t="shared" si="1784"/>
        <v>0</v>
      </c>
      <c r="ANM542" s="96">
        <f t="shared" si="1785"/>
        <v>0</v>
      </c>
      <c r="ANN542" s="96">
        <f t="shared" si="1786"/>
        <v>0</v>
      </c>
      <c r="ANO542" s="96">
        <f t="shared" si="1787"/>
        <v>0</v>
      </c>
      <c r="ANP542" s="96">
        <f t="shared" si="1788"/>
        <v>0</v>
      </c>
      <c r="ANQ542" s="96">
        <f t="shared" si="1034"/>
        <v>0</v>
      </c>
      <c r="ANR542" s="96">
        <f t="shared" si="1035"/>
        <v>0</v>
      </c>
      <c r="ANS542" s="96">
        <f t="shared" si="1789"/>
        <v>0</v>
      </c>
      <c r="ANT542" s="96">
        <f t="shared" si="1036"/>
        <v>0</v>
      </c>
      <c r="ANU542" s="96">
        <f t="shared" si="1037"/>
        <v>0</v>
      </c>
      <c r="ANV542" s="101"/>
      <c r="ANW542" s="101"/>
      <c r="ANX542" s="101"/>
      <c r="ANY542" s="96">
        <f t="shared" si="1790"/>
        <v>0</v>
      </c>
      <c r="ANZ542" s="96">
        <f t="shared" si="1791"/>
        <v>0</v>
      </c>
      <c r="AOA542" s="96">
        <f t="shared" si="1792"/>
        <v>0</v>
      </c>
      <c r="AOB542" s="96">
        <f t="shared" si="1793"/>
        <v>0</v>
      </c>
      <c r="AOC542" s="96">
        <f t="shared" si="1794"/>
        <v>0</v>
      </c>
      <c r="AOD542" s="96">
        <f t="shared" si="1795"/>
        <v>0</v>
      </c>
      <c r="AOE542" s="96">
        <f t="shared" si="1796"/>
        <v>70384.490000000005</v>
      </c>
      <c r="AOF542" s="96">
        <f t="shared" si="1797"/>
        <v>73251.19</v>
      </c>
      <c r="AOG542" s="96">
        <f t="shared" si="1798"/>
        <v>73251.19</v>
      </c>
      <c r="AOH542" s="96">
        <f t="shared" si="1799"/>
        <v>17030.07</v>
      </c>
      <c r="AOI542" s="96">
        <f t="shared" si="1800"/>
        <v>17842.46</v>
      </c>
      <c r="AOJ542" s="96">
        <f t="shared" si="1801"/>
        <v>17842.46</v>
      </c>
      <c r="AOK542" s="96">
        <f t="shared" si="1802"/>
        <v>0</v>
      </c>
      <c r="AOL542" s="96">
        <f t="shared" si="1038"/>
        <v>0</v>
      </c>
      <c r="AOM542" s="96">
        <f t="shared" si="1039"/>
        <v>0</v>
      </c>
      <c r="AON542" s="96">
        <f t="shared" si="1803"/>
        <v>0</v>
      </c>
      <c r="AOO542" s="96">
        <f t="shared" si="1040"/>
        <v>0</v>
      </c>
      <c r="AOP542" s="96">
        <f t="shared" si="1041"/>
        <v>0</v>
      </c>
      <c r="AOQ542" s="101"/>
      <c r="AOR542" s="101"/>
      <c r="AOS542" s="101"/>
      <c r="AOT542" s="96">
        <f t="shared" si="1804"/>
        <v>0</v>
      </c>
      <c r="AOU542" s="96">
        <f t="shared" si="1805"/>
        <v>0</v>
      </c>
      <c r="AOV542" s="96">
        <f t="shared" si="1806"/>
        <v>0</v>
      </c>
      <c r="AOW542" s="96">
        <f t="shared" si="1807"/>
        <v>0</v>
      </c>
      <c r="AOX542" s="96">
        <f t="shared" si="1808"/>
        <v>0</v>
      </c>
      <c r="AOY542" s="96">
        <f t="shared" si="1809"/>
        <v>0</v>
      </c>
      <c r="AOZ542" s="96">
        <f t="shared" si="1810"/>
        <v>70383.210000000006</v>
      </c>
      <c r="APA542" s="96">
        <f t="shared" si="1811"/>
        <v>73251.179999999993</v>
      </c>
      <c r="APB542" s="96">
        <f t="shared" si="1812"/>
        <v>73251.179999999993</v>
      </c>
      <c r="APC542" s="96">
        <f t="shared" si="1813"/>
        <v>20001.46</v>
      </c>
      <c r="APD542" s="96">
        <f t="shared" si="1814"/>
        <v>20957.34</v>
      </c>
      <c r="APE542" s="96">
        <f t="shared" si="1815"/>
        <v>20957.34</v>
      </c>
      <c r="APF542" s="96">
        <f t="shared" si="1816"/>
        <v>0</v>
      </c>
      <c r="APG542" s="96">
        <f t="shared" si="1042"/>
        <v>0</v>
      </c>
      <c r="APH542" s="96">
        <f t="shared" si="1043"/>
        <v>0</v>
      </c>
      <c r="API542" s="96">
        <f t="shared" si="1817"/>
        <v>0</v>
      </c>
      <c r="APJ542" s="96">
        <f t="shared" si="1044"/>
        <v>0</v>
      </c>
      <c r="APK542" s="96">
        <f t="shared" si="1045"/>
        <v>0</v>
      </c>
      <c r="APL542" s="101"/>
      <c r="APM542" s="101"/>
      <c r="APN542" s="101"/>
      <c r="APO542" s="96">
        <f t="shared" si="1818"/>
        <v>0</v>
      </c>
      <c r="APP542" s="96">
        <f t="shared" si="1819"/>
        <v>0</v>
      </c>
      <c r="APQ542" s="96">
        <f t="shared" si="1820"/>
        <v>0</v>
      </c>
      <c r="APR542" s="96">
        <f t="shared" si="1821"/>
        <v>0</v>
      </c>
      <c r="APS542" s="96">
        <f t="shared" si="1822"/>
        <v>0</v>
      </c>
      <c r="APT542" s="96">
        <f t="shared" si="1823"/>
        <v>0</v>
      </c>
      <c r="APU542" s="96">
        <f t="shared" si="1824"/>
        <v>70383.259999999995</v>
      </c>
      <c r="APV542" s="96">
        <f t="shared" si="1825"/>
        <v>73250.880000000005</v>
      </c>
      <c r="APW542" s="96">
        <f t="shared" si="1826"/>
        <v>73250.880000000005</v>
      </c>
      <c r="APX542" s="96">
        <f t="shared" si="1827"/>
        <v>16969.900000000001</v>
      </c>
      <c r="APY542" s="96">
        <f t="shared" si="1828"/>
        <v>17805.849999999999</v>
      </c>
      <c r="APZ542" s="96">
        <f t="shared" si="1829"/>
        <v>17805.849999999999</v>
      </c>
      <c r="AQA542" s="96">
        <f t="shared" si="1830"/>
        <v>0</v>
      </c>
      <c r="AQB542" s="96">
        <f t="shared" si="1046"/>
        <v>0</v>
      </c>
      <c r="AQC542" s="96">
        <f t="shared" si="1047"/>
        <v>0</v>
      </c>
      <c r="AQD542" s="96">
        <f t="shared" si="1831"/>
        <v>0</v>
      </c>
      <c r="AQE542" s="96">
        <f t="shared" si="1048"/>
        <v>0</v>
      </c>
      <c r="AQF542" s="96">
        <f t="shared" si="1049"/>
        <v>0</v>
      </c>
      <c r="AQG542" s="101"/>
      <c r="AQH542" s="101"/>
      <c r="AQI542" s="101"/>
      <c r="AQJ542" s="96">
        <f t="shared" si="1832"/>
        <v>0</v>
      </c>
      <c r="AQK542" s="96">
        <f t="shared" si="1833"/>
        <v>0</v>
      </c>
      <c r="AQL542" s="96">
        <f t="shared" si="1834"/>
        <v>0</v>
      </c>
      <c r="AQM542" s="96">
        <f t="shared" si="1835"/>
        <v>0</v>
      </c>
      <c r="AQN542" s="96">
        <f t="shared" si="1836"/>
        <v>0</v>
      </c>
      <c r="AQO542" s="96">
        <f t="shared" si="1837"/>
        <v>0</v>
      </c>
      <c r="AQP542" s="96">
        <f t="shared" si="1838"/>
        <v>70384.22</v>
      </c>
      <c r="AQQ542" s="96">
        <f t="shared" si="1839"/>
        <v>73251.03</v>
      </c>
      <c r="AQR542" s="96">
        <f t="shared" si="1840"/>
        <v>73251.03</v>
      </c>
      <c r="AQS542" s="96">
        <f t="shared" si="1841"/>
        <v>15117.56</v>
      </c>
      <c r="AQT542" s="96">
        <f t="shared" si="1842"/>
        <v>15880.76</v>
      </c>
      <c r="AQU542" s="96">
        <f t="shared" si="1843"/>
        <v>15880.76</v>
      </c>
      <c r="AQV542" s="96">
        <f t="shared" si="1844"/>
        <v>0</v>
      </c>
      <c r="AQW542" s="96">
        <f t="shared" si="1050"/>
        <v>0</v>
      </c>
      <c r="AQX542" s="96">
        <f t="shared" si="1051"/>
        <v>0</v>
      </c>
      <c r="AQY542" s="96">
        <f t="shared" si="1845"/>
        <v>0</v>
      </c>
      <c r="AQZ542" s="96">
        <f t="shared" si="1052"/>
        <v>0</v>
      </c>
      <c r="ARA542" s="96">
        <f t="shared" si="1053"/>
        <v>0</v>
      </c>
      <c r="ARB542" s="101"/>
      <c r="ARC542" s="101"/>
      <c r="ARD542" s="101"/>
      <c r="ARE542" s="96">
        <f t="shared" si="1846"/>
        <v>0</v>
      </c>
      <c r="ARF542" s="96">
        <f t="shared" si="1847"/>
        <v>0</v>
      </c>
      <c r="ARG542" s="96">
        <f t="shared" si="1848"/>
        <v>0</v>
      </c>
      <c r="ARH542" s="96">
        <f t="shared" si="1849"/>
        <v>0</v>
      </c>
      <c r="ARI542" s="96">
        <f t="shared" si="1850"/>
        <v>0</v>
      </c>
      <c r="ARJ542" s="96">
        <f t="shared" si="1851"/>
        <v>0</v>
      </c>
      <c r="ARK542" s="96">
        <f t="shared" si="1852"/>
        <v>70384.100000000006</v>
      </c>
      <c r="ARL542" s="96">
        <f t="shared" si="1853"/>
        <v>73251.06</v>
      </c>
      <c r="ARM542" s="96">
        <f t="shared" si="1854"/>
        <v>73251.06</v>
      </c>
      <c r="ARN542" s="96">
        <f t="shared" si="1855"/>
        <v>16252.37</v>
      </c>
      <c r="ARO542" s="96">
        <f t="shared" si="1856"/>
        <v>16992.18</v>
      </c>
      <c r="ARP542" s="96">
        <f t="shared" si="1857"/>
        <v>16992.18</v>
      </c>
      <c r="ARQ542" s="96">
        <f t="shared" si="1858"/>
        <v>0</v>
      </c>
      <c r="ARR542" s="96">
        <f t="shared" si="1054"/>
        <v>0</v>
      </c>
      <c r="ARS542" s="96">
        <f t="shared" si="1055"/>
        <v>0</v>
      </c>
      <c r="ART542" s="96">
        <f t="shared" si="1859"/>
        <v>0</v>
      </c>
      <c r="ARU542" s="96">
        <f t="shared" si="1056"/>
        <v>0</v>
      </c>
      <c r="ARV542" s="96">
        <f t="shared" si="1057"/>
        <v>0</v>
      </c>
      <c r="ARW542" s="101"/>
      <c r="ARX542" s="101"/>
      <c r="ARY542" s="101"/>
      <c r="ARZ542" s="96">
        <f t="shared" si="1860"/>
        <v>0</v>
      </c>
      <c r="ASA542" s="96">
        <f t="shared" si="1861"/>
        <v>0</v>
      </c>
      <c r="ASB542" s="96">
        <f t="shared" si="1862"/>
        <v>0</v>
      </c>
      <c r="ASC542" s="96">
        <f t="shared" si="1863"/>
        <v>0</v>
      </c>
      <c r="ASD542" s="96">
        <f t="shared" si="1864"/>
        <v>0</v>
      </c>
      <c r="ASE542" s="96">
        <f t="shared" si="1865"/>
        <v>0</v>
      </c>
      <c r="ASF542" s="96">
        <f t="shared" si="1866"/>
        <v>70384.289999999994</v>
      </c>
      <c r="ASG542" s="96">
        <f t="shared" si="1867"/>
        <v>73250.960000000006</v>
      </c>
      <c r="ASH542" s="96">
        <f t="shared" si="1868"/>
        <v>73250.960000000006</v>
      </c>
      <c r="ASI542" s="96">
        <f t="shared" si="1869"/>
        <v>17413</v>
      </c>
      <c r="ASJ542" s="96">
        <f t="shared" si="1870"/>
        <v>18245.34</v>
      </c>
      <c r="ASK542" s="96">
        <f t="shared" si="1871"/>
        <v>18245.34</v>
      </c>
      <c r="ASL542" s="96">
        <f t="shared" si="1872"/>
        <v>0</v>
      </c>
      <c r="ASM542" s="96">
        <f t="shared" si="1058"/>
        <v>0</v>
      </c>
      <c r="ASN542" s="96">
        <f t="shared" si="1059"/>
        <v>0</v>
      </c>
      <c r="ASO542" s="96">
        <f t="shared" si="1873"/>
        <v>0</v>
      </c>
      <c r="ASP542" s="96">
        <f t="shared" si="1060"/>
        <v>0</v>
      </c>
      <c r="ASQ542" s="96">
        <f t="shared" si="1061"/>
        <v>0</v>
      </c>
      <c r="ASR542" s="101"/>
      <c r="ASS542" s="101"/>
      <c r="AST542" s="101"/>
      <c r="ASU542" s="96">
        <f t="shared" si="1874"/>
        <v>0</v>
      </c>
      <c r="ASV542" s="96">
        <f t="shared" si="1875"/>
        <v>0</v>
      </c>
      <c r="ASW542" s="96">
        <f t="shared" si="1876"/>
        <v>0</v>
      </c>
      <c r="ASX542" s="96">
        <f t="shared" si="1877"/>
        <v>0</v>
      </c>
      <c r="ASY542" s="96">
        <f t="shared" si="1878"/>
        <v>0</v>
      </c>
      <c r="ASZ542" s="96">
        <f t="shared" si="1879"/>
        <v>0</v>
      </c>
      <c r="ATA542" s="96">
        <f t="shared" si="1880"/>
        <v>70384.17</v>
      </c>
      <c r="ATB542" s="96">
        <f t="shared" si="1881"/>
        <v>73250.789999999994</v>
      </c>
      <c r="ATC542" s="96">
        <f t="shared" si="1882"/>
        <v>73250.789999999994</v>
      </c>
      <c r="ATD542" s="96">
        <f t="shared" si="1883"/>
        <v>15336.02</v>
      </c>
      <c r="ATE542" s="96">
        <f t="shared" si="1884"/>
        <v>16059.41</v>
      </c>
      <c r="ATF542" s="96">
        <f t="shared" si="1885"/>
        <v>16059.41</v>
      </c>
      <c r="ATG542" s="96">
        <f t="shared" si="1886"/>
        <v>0</v>
      </c>
      <c r="ATH542" s="96">
        <f t="shared" si="1062"/>
        <v>0</v>
      </c>
      <c r="ATI542" s="96">
        <f t="shared" si="1063"/>
        <v>0</v>
      </c>
      <c r="ATJ542" s="96">
        <f t="shared" si="1887"/>
        <v>0</v>
      </c>
      <c r="ATK542" s="96">
        <f t="shared" si="1064"/>
        <v>0</v>
      </c>
      <c r="ATL542" s="96">
        <f t="shared" si="1065"/>
        <v>0</v>
      </c>
      <c r="ATM542" s="101"/>
      <c r="ATN542" s="101"/>
      <c r="ATO542" s="101"/>
      <c r="ATP542" s="96">
        <f t="shared" si="1888"/>
        <v>0</v>
      </c>
      <c r="ATQ542" s="96">
        <f t="shared" si="1889"/>
        <v>0</v>
      </c>
      <c r="ATR542" s="96">
        <f t="shared" si="1890"/>
        <v>0</v>
      </c>
      <c r="ATS542" s="96">
        <f t="shared" si="1891"/>
        <v>0</v>
      </c>
      <c r="ATT542" s="96">
        <f t="shared" si="1892"/>
        <v>0</v>
      </c>
      <c r="ATU542" s="96">
        <f t="shared" si="1893"/>
        <v>0</v>
      </c>
      <c r="ATV542" s="96">
        <f t="shared" si="1894"/>
        <v>70384.100000000006</v>
      </c>
      <c r="ATW542" s="96">
        <f t="shared" si="1895"/>
        <v>73250.990000000005</v>
      </c>
      <c r="ATX542" s="96">
        <f t="shared" si="1896"/>
        <v>73250.990000000005</v>
      </c>
      <c r="ATY542" s="96">
        <f t="shared" si="1897"/>
        <v>16720.45</v>
      </c>
      <c r="ATZ542" s="96">
        <f t="shared" si="1898"/>
        <v>17496.63</v>
      </c>
      <c r="AUA542" s="96">
        <f t="shared" si="1899"/>
        <v>17496.63</v>
      </c>
      <c r="AUB542" s="96">
        <f t="shared" si="1900"/>
        <v>0</v>
      </c>
      <c r="AUC542" s="96">
        <f t="shared" si="1066"/>
        <v>0</v>
      </c>
      <c r="AUD542" s="96">
        <f t="shared" si="1067"/>
        <v>0</v>
      </c>
      <c r="AUE542" s="96">
        <f t="shared" si="1901"/>
        <v>0</v>
      </c>
      <c r="AUF542" s="96">
        <f t="shared" si="1068"/>
        <v>0</v>
      </c>
      <c r="AUG542" s="96">
        <f t="shared" si="1069"/>
        <v>0</v>
      </c>
      <c r="AUH542" s="101"/>
      <c r="AUI542" s="101"/>
      <c r="AUJ542" s="101"/>
      <c r="AUK542" s="96">
        <f t="shared" si="1902"/>
        <v>0</v>
      </c>
      <c r="AUL542" s="96">
        <f t="shared" si="1903"/>
        <v>0</v>
      </c>
      <c r="AUM542" s="96">
        <f t="shared" si="1904"/>
        <v>0</v>
      </c>
      <c r="AUN542" s="96">
        <f t="shared" si="1905"/>
        <v>0</v>
      </c>
      <c r="AUO542" s="96">
        <f t="shared" si="1906"/>
        <v>0</v>
      </c>
      <c r="AUP542" s="96">
        <f t="shared" si="1907"/>
        <v>0</v>
      </c>
      <c r="AUQ542" s="96">
        <f t="shared" si="1908"/>
        <v>70382.44</v>
      </c>
      <c r="AUR542" s="96">
        <f t="shared" si="1909"/>
        <v>73250.5</v>
      </c>
      <c r="AUS542" s="96">
        <f t="shared" si="1910"/>
        <v>73250.5</v>
      </c>
      <c r="AUT542" s="96">
        <f t="shared" si="1911"/>
        <v>17901.330000000002</v>
      </c>
      <c r="AUU542" s="96">
        <f t="shared" si="1912"/>
        <v>18766.53</v>
      </c>
      <c r="AUV542" s="96">
        <f t="shared" si="1913"/>
        <v>18766.53</v>
      </c>
      <c r="AUW542" s="96">
        <f t="shared" si="1914"/>
        <v>0</v>
      </c>
      <c r="AUX542" s="96">
        <f t="shared" si="1070"/>
        <v>0</v>
      </c>
      <c r="AUY542" s="96">
        <f t="shared" si="1071"/>
        <v>0</v>
      </c>
      <c r="AUZ542" s="96">
        <f t="shared" si="1915"/>
        <v>0</v>
      </c>
      <c r="AVA542" s="96">
        <f t="shared" si="1072"/>
        <v>0</v>
      </c>
      <c r="AVB542" s="96">
        <f t="shared" si="1073"/>
        <v>0</v>
      </c>
      <c r="AVC542" s="144">
        <f t="shared" si="1916"/>
        <v>0</v>
      </c>
      <c r="AVD542" s="144">
        <f t="shared" si="1074"/>
        <v>0</v>
      </c>
      <c r="AVE542" s="144">
        <f t="shared" si="1075"/>
        <v>0</v>
      </c>
      <c r="AVF542" s="96">
        <f t="shared" si="1076"/>
        <v>0</v>
      </c>
      <c r="AVG542" s="96">
        <f t="shared" si="1077"/>
        <v>0</v>
      </c>
      <c r="AVH542" s="96">
        <f t="shared" si="1078"/>
        <v>0</v>
      </c>
      <c r="AVI542" s="96">
        <f t="shared" si="1079"/>
        <v>0</v>
      </c>
      <c r="AVJ542" s="96">
        <f t="shared" si="1080"/>
        <v>0</v>
      </c>
      <c r="AVK542" s="96">
        <f t="shared" si="1081"/>
        <v>0</v>
      </c>
      <c r="AVL542" s="96"/>
      <c r="AVM542" s="96"/>
      <c r="AVN542" s="96"/>
      <c r="AVO542" s="96"/>
      <c r="AVP542" s="96"/>
      <c r="AVQ542" s="96"/>
      <c r="AVR542" s="96">
        <f t="shared" si="1082"/>
        <v>0</v>
      </c>
      <c r="AVS542" s="96">
        <f t="shared" si="1083"/>
        <v>0</v>
      </c>
      <c r="AVT542" s="96">
        <f t="shared" si="1084"/>
        <v>0</v>
      </c>
      <c r="AVU542" s="96">
        <f t="shared" si="1085"/>
        <v>0</v>
      </c>
      <c r="AVV542" s="96">
        <f t="shared" si="1086"/>
        <v>0</v>
      </c>
      <c r="AVW542" s="96">
        <f t="shared" si="1087"/>
        <v>0</v>
      </c>
    </row>
    <row r="543" spans="1:1271" ht="24">
      <c r="A543" s="544" t="s">
        <v>411</v>
      </c>
      <c r="B543" s="544" t="s">
        <v>423</v>
      </c>
      <c r="C543" s="5"/>
      <c r="D543" s="571"/>
      <c r="E543" s="286"/>
      <c r="F543" s="109">
        <f t="shared" si="1088"/>
        <v>61788</v>
      </c>
      <c r="G543" s="109">
        <f t="shared" si="1088"/>
        <v>64299</v>
      </c>
      <c r="H543" s="109">
        <f t="shared" si="1088"/>
        <v>64299</v>
      </c>
      <c r="I543" s="96">
        <f t="shared" si="1089"/>
        <v>40096.730000000003</v>
      </c>
      <c r="J543" s="96">
        <f t="shared" si="1089"/>
        <v>40603.730000000003</v>
      </c>
      <c r="K543" s="96">
        <f t="shared" si="1089"/>
        <v>40603.730000000003</v>
      </c>
      <c r="L543" s="101"/>
      <c r="M543" s="101"/>
      <c r="N543" s="101"/>
      <c r="O543" s="96">
        <f t="shared" si="1090"/>
        <v>0</v>
      </c>
      <c r="P543" s="96">
        <f t="shared" si="1091"/>
        <v>0</v>
      </c>
      <c r="Q543" s="96">
        <f t="shared" si="1092"/>
        <v>0</v>
      </c>
      <c r="R543" s="96">
        <f t="shared" si="1093"/>
        <v>0</v>
      </c>
      <c r="S543" s="96">
        <f t="shared" si="1094"/>
        <v>0</v>
      </c>
      <c r="T543" s="96">
        <f t="shared" si="1095"/>
        <v>0</v>
      </c>
      <c r="U543" s="96">
        <f t="shared" si="1096"/>
        <v>0</v>
      </c>
      <c r="V543" s="96">
        <f t="shared" si="1097"/>
        <v>0</v>
      </c>
      <c r="W543" s="96">
        <f t="shared" si="1098"/>
        <v>0</v>
      </c>
      <c r="X543" s="96">
        <f t="shared" si="1099"/>
        <v>0</v>
      </c>
      <c r="Y543" s="96">
        <f t="shared" si="1100"/>
        <v>0</v>
      </c>
      <c r="Z543" s="96">
        <f t="shared" si="1101"/>
        <v>0</v>
      </c>
      <c r="AA543" s="96">
        <f t="shared" si="1102"/>
        <v>0</v>
      </c>
      <c r="AB543" s="96">
        <f t="shared" si="840"/>
        <v>0</v>
      </c>
      <c r="AC543" s="96">
        <f t="shared" si="840"/>
        <v>0</v>
      </c>
      <c r="AD543" s="96">
        <f t="shared" si="1103"/>
        <v>0</v>
      </c>
      <c r="AE543" s="96">
        <f t="shared" si="841"/>
        <v>0</v>
      </c>
      <c r="AF543" s="96">
        <f t="shared" si="841"/>
        <v>0</v>
      </c>
      <c r="AG543" s="101"/>
      <c r="AH543" s="101"/>
      <c r="AI543" s="101"/>
      <c r="AJ543" s="96">
        <f t="shared" si="1104"/>
        <v>0</v>
      </c>
      <c r="AK543" s="96">
        <f t="shared" si="1105"/>
        <v>0</v>
      </c>
      <c r="AL543" s="96">
        <f t="shared" si="1106"/>
        <v>0</v>
      </c>
      <c r="AM543" s="96">
        <f t="shared" si="1107"/>
        <v>0</v>
      </c>
      <c r="AN543" s="96">
        <f t="shared" si="1108"/>
        <v>0</v>
      </c>
      <c r="AO543" s="96">
        <f t="shared" si="1109"/>
        <v>0</v>
      </c>
      <c r="AP543" s="96">
        <f t="shared" si="1110"/>
        <v>61787.88</v>
      </c>
      <c r="AQ543" s="96">
        <f t="shared" si="1111"/>
        <v>64299.03</v>
      </c>
      <c r="AR543" s="96">
        <f t="shared" si="1112"/>
        <v>64299.03</v>
      </c>
      <c r="AS543" s="96">
        <f t="shared" si="1113"/>
        <v>22027.06</v>
      </c>
      <c r="AT543" s="96">
        <f t="shared" si="1114"/>
        <v>23017.86</v>
      </c>
      <c r="AU543" s="96">
        <f t="shared" si="1115"/>
        <v>23017.86</v>
      </c>
      <c r="AV543" s="96">
        <f t="shared" si="1116"/>
        <v>0</v>
      </c>
      <c r="AW543" s="96">
        <f t="shared" si="842"/>
        <v>0</v>
      </c>
      <c r="AX543" s="96">
        <f t="shared" si="843"/>
        <v>0</v>
      </c>
      <c r="AY543" s="96">
        <f t="shared" si="1117"/>
        <v>0</v>
      </c>
      <c r="AZ543" s="96">
        <f t="shared" si="844"/>
        <v>0</v>
      </c>
      <c r="BA543" s="96">
        <f t="shared" si="845"/>
        <v>0</v>
      </c>
      <c r="BB543" s="101"/>
      <c r="BC543" s="101"/>
      <c r="BD543" s="101"/>
      <c r="BE543" s="96">
        <f t="shared" si="1118"/>
        <v>0</v>
      </c>
      <c r="BF543" s="96">
        <f t="shared" si="1119"/>
        <v>0</v>
      </c>
      <c r="BG543" s="96">
        <f t="shared" si="1120"/>
        <v>0</v>
      </c>
      <c r="BH543" s="96">
        <f t="shared" si="1121"/>
        <v>0</v>
      </c>
      <c r="BI543" s="96">
        <f t="shared" si="1122"/>
        <v>0</v>
      </c>
      <c r="BJ543" s="96">
        <f t="shared" si="1123"/>
        <v>0</v>
      </c>
      <c r="BK543" s="96">
        <f t="shared" si="1124"/>
        <v>61787.86</v>
      </c>
      <c r="BL543" s="96">
        <f t="shared" si="1125"/>
        <v>64298.76</v>
      </c>
      <c r="BM543" s="96">
        <f t="shared" si="1126"/>
        <v>64298.76</v>
      </c>
      <c r="BN543" s="96">
        <f t="shared" si="1127"/>
        <v>19192.900000000001</v>
      </c>
      <c r="BO543" s="96">
        <f t="shared" si="1128"/>
        <v>20139.28</v>
      </c>
      <c r="BP543" s="96">
        <f t="shared" si="1129"/>
        <v>20139.28</v>
      </c>
      <c r="BQ543" s="96">
        <f t="shared" si="1130"/>
        <v>0</v>
      </c>
      <c r="BR543" s="96">
        <f t="shared" si="846"/>
        <v>0</v>
      </c>
      <c r="BS543" s="96">
        <f t="shared" si="847"/>
        <v>0</v>
      </c>
      <c r="BT543" s="96">
        <f t="shared" si="1131"/>
        <v>0</v>
      </c>
      <c r="BU543" s="96">
        <f t="shared" si="848"/>
        <v>0</v>
      </c>
      <c r="BV543" s="96">
        <f t="shared" si="849"/>
        <v>0</v>
      </c>
      <c r="BW543" s="101"/>
      <c r="BX543" s="101"/>
      <c r="BY543" s="101"/>
      <c r="BZ543" s="96">
        <f t="shared" si="1132"/>
        <v>0</v>
      </c>
      <c r="CA543" s="96">
        <f t="shared" si="1133"/>
        <v>0</v>
      </c>
      <c r="CB543" s="96">
        <f t="shared" si="1134"/>
        <v>0</v>
      </c>
      <c r="CC543" s="96">
        <f t="shared" si="1135"/>
        <v>0</v>
      </c>
      <c r="CD543" s="96">
        <f t="shared" si="1136"/>
        <v>0</v>
      </c>
      <c r="CE543" s="96">
        <f t="shared" si="1137"/>
        <v>0</v>
      </c>
      <c r="CF543" s="96">
        <f t="shared" si="1138"/>
        <v>0</v>
      </c>
      <c r="CG543" s="96">
        <f t="shared" si="1139"/>
        <v>0</v>
      </c>
      <c r="CH543" s="96">
        <f t="shared" si="1140"/>
        <v>0</v>
      </c>
      <c r="CI543" s="96">
        <f t="shared" si="1141"/>
        <v>0</v>
      </c>
      <c r="CJ543" s="96">
        <f t="shared" si="1142"/>
        <v>0</v>
      </c>
      <c r="CK543" s="96">
        <f t="shared" si="1143"/>
        <v>0</v>
      </c>
      <c r="CL543" s="96">
        <f t="shared" si="1144"/>
        <v>0</v>
      </c>
      <c r="CM543" s="96">
        <f t="shared" si="850"/>
        <v>0</v>
      </c>
      <c r="CN543" s="96">
        <f t="shared" si="851"/>
        <v>0</v>
      </c>
      <c r="CO543" s="96">
        <f t="shared" si="1145"/>
        <v>0</v>
      </c>
      <c r="CP543" s="96">
        <f t="shared" si="852"/>
        <v>0</v>
      </c>
      <c r="CQ543" s="96">
        <f t="shared" si="853"/>
        <v>0</v>
      </c>
      <c r="CR543" s="101"/>
      <c r="CS543" s="101"/>
      <c r="CT543" s="101"/>
      <c r="CU543" s="96">
        <f t="shared" si="1146"/>
        <v>0</v>
      </c>
      <c r="CV543" s="96">
        <f t="shared" si="1147"/>
        <v>0</v>
      </c>
      <c r="CW543" s="96">
        <f t="shared" si="1148"/>
        <v>0</v>
      </c>
      <c r="CX543" s="96">
        <f t="shared" si="1149"/>
        <v>0</v>
      </c>
      <c r="CY543" s="96">
        <f t="shared" si="1150"/>
        <v>0</v>
      </c>
      <c r="CZ543" s="96">
        <f t="shared" si="1151"/>
        <v>0</v>
      </c>
      <c r="DA543" s="96">
        <f t="shared" si="1152"/>
        <v>61788.36</v>
      </c>
      <c r="DB543" s="96">
        <f t="shared" si="1153"/>
        <v>64299.17</v>
      </c>
      <c r="DC543" s="96">
        <f t="shared" si="1154"/>
        <v>64299.17</v>
      </c>
      <c r="DD543" s="96">
        <f t="shared" si="1155"/>
        <v>21718.97</v>
      </c>
      <c r="DE543" s="96">
        <f t="shared" si="1156"/>
        <v>22843.83</v>
      </c>
      <c r="DF543" s="96">
        <f t="shared" si="1157"/>
        <v>22843.83</v>
      </c>
      <c r="DG543" s="96">
        <f t="shared" si="1158"/>
        <v>0</v>
      </c>
      <c r="DH543" s="96">
        <f t="shared" si="854"/>
        <v>0</v>
      </c>
      <c r="DI543" s="96">
        <f t="shared" si="855"/>
        <v>0</v>
      </c>
      <c r="DJ543" s="96">
        <f t="shared" si="1159"/>
        <v>0</v>
      </c>
      <c r="DK543" s="96">
        <f t="shared" si="856"/>
        <v>0</v>
      </c>
      <c r="DL543" s="96">
        <f t="shared" si="857"/>
        <v>0</v>
      </c>
      <c r="DM543" s="101"/>
      <c r="DN543" s="101"/>
      <c r="DO543" s="101"/>
      <c r="DP543" s="96">
        <f t="shared" si="1160"/>
        <v>0</v>
      </c>
      <c r="DQ543" s="96">
        <f t="shared" si="1161"/>
        <v>0</v>
      </c>
      <c r="DR543" s="96">
        <f t="shared" si="1162"/>
        <v>0</v>
      </c>
      <c r="DS543" s="96">
        <f t="shared" si="1163"/>
        <v>0</v>
      </c>
      <c r="DT543" s="96">
        <f t="shared" si="1164"/>
        <v>0</v>
      </c>
      <c r="DU543" s="96">
        <f t="shared" si="1165"/>
        <v>0</v>
      </c>
      <c r="DV543" s="96">
        <f t="shared" si="1166"/>
        <v>61788.04</v>
      </c>
      <c r="DW543" s="96">
        <f t="shared" si="1167"/>
        <v>64298.75</v>
      </c>
      <c r="DX543" s="96">
        <f t="shared" si="1168"/>
        <v>64298.75</v>
      </c>
      <c r="DY543" s="96">
        <f t="shared" si="1169"/>
        <v>22458.7</v>
      </c>
      <c r="DZ543" s="96">
        <f t="shared" si="1170"/>
        <v>23559.73</v>
      </c>
      <c r="EA543" s="96">
        <f t="shared" si="1171"/>
        <v>23559.73</v>
      </c>
      <c r="EB543" s="96">
        <f t="shared" si="1172"/>
        <v>0</v>
      </c>
      <c r="EC543" s="96">
        <f t="shared" si="858"/>
        <v>0</v>
      </c>
      <c r="ED543" s="96">
        <f t="shared" si="859"/>
        <v>0</v>
      </c>
      <c r="EE543" s="96">
        <f t="shared" si="1173"/>
        <v>0</v>
      </c>
      <c r="EF543" s="96">
        <f t="shared" si="860"/>
        <v>0</v>
      </c>
      <c r="EG543" s="96">
        <f t="shared" si="861"/>
        <v>0</v>
      </c>
      <c r="EH543" s="101"/>
      <c r="EI543" s="101"/>
      <c r="EJ543" s="101"/>
      <c r="EK543" s="96">
        <f t="shared" si="1174"/>
        <v>0</v>
      </c>
      <c r="EL543" s="96">
        <f t="shared" si="1175"/>
        <v>0</v>
      </c>
      <c r="EM543" s="96">
        <f t="shared" si="1176"/>
        <v>0</v>
      </c>
      <c r="EN543" s="96">
        <f t="shared" si="1177"/>
        <v>0</v>
      </c>
      <c r="EO543" s="96">
        <f t="shared" si="1178"/>
        <v>0</v>
      </c>
      <c r="EP543" s="96">
        <f t="shared" si="1179"/>
        <v>0</v>
      </c>
      <c r="EQ543" s="96">
        <f t="shared" si="1180"/>
        <v>61788.27</v>
      </c>
      <c r="ER543" s="96">
        <f t="shared" si="1181"/>
        <v>64298.94</v>
      </c>
      <c r="ES543" s="96">
        <f t="shared" si="1182"/>
        <v>64298.94</v>
      </c>
      <c r="ET543" s="96">
        <f t="shared" si="1183"/>
        <v>21796.16</v>
      </c>
      <c r="EU543" s="96">
        <f t="shared" si="1184"/>
        <v>22714.46</v>
      </c>
      <c r="EV543" s="96">
        <f t="shared" si="1185"/>
        <v>22714.46</v>
      </c>
      <c r="EW543" s="96">
        <f t="shared" si="1186"/>
        <v>0</v>
      </c>
      <c r="EX543" s="96">
        <f t="shared" si="862"/>
        <v>0</v>
      </c>
      <c r="EY543" s="96">
        <f t="shared" si="863"/>
        <v>0</v>
      </c>
      <c r="EZ543" s="96">
        <f t="shared" si="1187"/>
        <v>0</v>
      </c>
      <c r="FA543" s="96">
        <f t="shared" si="864"/>
        <v>0</v>
      </c>
      <c r="FB543" s="96">
        <f t="shared" si="865"/>
        <v>0</v>
      </c>
      <c r="FC543" s="101"/>
      <c r="FD543" s="101"/>
      <c r="FE543" s="101"/>
      <c r="FF543" s="96">
        <f t="shared" si="1188"/>
        <v>0</v>
      </c>
      <c r="FG543" s="96">
        <f t="shared" si="1189"/>
        <v>0</v>
      </c>
      <c r="FH543" s="96">
        <f t="shared" si="1190"/>
        <v>0</v>
      </c>
      <c r="FI543" s="96">
        <f t="shared" si="1191"/>
        <v>0</v>
      </c>
      <c r="FJ543" s="96">
        <f t="shared" si="1192"/>
        <v>0</v>
      </c>
      <c r="FK543" s="96">
        <f t="shared" si="1193"/>
        <v>0</v>
      </c>
      <c r="FL543" s="96">
        <f t="shared" si="1194"/>
        <v>61788.09</v>
      </c>
      <c r="FM543" s="96">
        <f t="shared" si="1195"/>
        <v>64298.75</v>
      </c>
      <c r="FN543" s="96">
        <f t="shared" si="1196"/>
        <v>64298.75</v>
      </c>
      <c r="FO543" s="96">
        <f t="shared" si="1197"/>
        <v>17513.47</v>
      </c>
      <c r="FP543" s="96">
        <f t="shared" si="1198"/>
        <v>18335.63</v>
      </c>
      <c r="FQ543" s="96">
        <f t="shared" si="1199"/>
        <v>18335.63</v>
      </c>
      <c r="FR543" s="96">
        <f t="shared" si="1200"/>
        <v>0</v>
      </c>
      <c r="FS543" s="96">
        <f t="shared" si="866"/>
        <v>0</v>
      </c>
      <c r="FT543" s="96">
        <f t="shared" si="867"/>
        <v>0</v>
      </c>
      <c r="FU543" s="96">
        <f t="shared" si="1201"/>
        <v>0</v>
      </c>
      <c r="FV543" s="96">
        <f t="shared" si="868"/>
        <v>0</v>
      </c>
      <c r="FW543" s="96">
        <f t="shared" si="869"/>
        <v>0</v>
      </c>
      <c r="FX543" s="101"/>
      <c r="FY543" s="101"/>
      <c r="FZ543" s="101"/>
      <c r="GA543" s="96">
        <f t="shared" si="1202"/>
        <v>0</v>
      </c>
      <c r="GB543" s="96">
        <f t="shared" si="1203"/>
        <v>0</v>
      </c>
      <c r="GC543" s="96">
        <f t="shared" si="1204"/>
        <v>0</v>
      </c>
      <c r="GD543" s="96">
        <f t="shared" si="1205"/>
        <v>0</v>
      </c>
      <c r="GE543" s="96">
        <f t="shared" si="1206"/>
        <v>0</v>
      </c>
      <c r="GF543" s="96">
        <f t="shared" si="1207"/>
        <v>0</v>
      </c>
      <c r="GG543" s="96">
        <f t="shared" si="1208"/>
        <v>61787.79</v>
      </c>
      <c r="GH543" s="96">
        <f t="shared" si="1209"/>
        <v>64299.37</v>
      </c>
      <c r="GI543" s="96">
        <f t="shared" si="1210"/>
        <v>64299.37</v>
      </c>
      <c r="GJ543" s="96">
        <f t="shared" si="1211"/>
        <v>16728.28</v>
      </c>
      <c r="GK543" s="96">
        <f t="shared" si="1212"/>
        <v>17453.84</v>
      </c>
      <c r="GL543" s="96">
        <f t="shared" si="1213"/>
        <v>17453.84</v>
      </c>
      <c r="GM543" s="96">
        <f t="shared" si="1214"/>
        <v>0</v>
      </c>
      <c r="GN543" s="96">
        <f t="shared" si="870"/>
        <v>0</v>
      </c>
      <c r="GO543" s="96">
        <f t="shared" si="871"/>
        <v>0</v>
      </c>
      <c r="GP543" s="96">
        <f t="shared" si="1215"/>
        <v>0</v>
      </c>
      <c r="GQ543" s="96">
        <f t="shared" si="872"/>
        <v>0</v>
      </c>
      <c r="GR543" s="96">
        <f t="shared" si="873"/>
        <v>0</v>
      </c>
      <c r="GS543" s="101"/>
      <c r="GT543" s="101"/>
      <c r="GU543" s="101"/>
      <c r="GV543" s="96">
        <f t="shared" si="1216"/>
        <v>0</v>
      </c>
      <c r="GW543" s="96">
        <f t="shared" si="1217"/>
        <v>0</v>
      </c>
      <c r="GX543" s="96">
        <f t="shared" si="1218"/>
        <v>0</v>
      </c>
      <c r="GY543" s="96">
        <f t="shared" si="1219"/>
        <v>0</v>
      </c>
      <c r="GZ543" s="96">
        <f t="shared" si="1220"/>
        <v>0</v>
      </c>
      <c r="HA543" s="96">
        <f t="shared" si="1221"/>
        <v>0</v>
      </c>
      <c r="HB543" s="96">
        <f t="shared" si="1222"/>
        <v>61788.42</v>
      </c>
      <c r="HC543" s="96">
        <f t="shared" si="1223"/>
        <v>64298.720000000001</v>
      </c>
      <c r="HD543" s="96">
        <f t="shared" si="1224"/>
        <v>64298.720000000001</v>
      </c>
      <c r="HE543" s="96">
        <f t="shared" si="1225"/>
        <v>33774.370000000003</v>
      </c>
      <c r="HF543" s="96">
        <f t="shared" si="1226"/>
        <v>35480.71</v>
      </c>
      <c r="HG543" s="96">
        <f t="shared" si="1227"/>
        <v>35480.71</v>
      </c>
      <c r="HH543" s="96">
        <f t="shared" si="1228"/>
        <v>0</v>
      </c>
      <c r="HI543" s="96">
        <f t="shared" si="874"/>
        <v>0</v>
      </c>
      <c r="HJ543" s="96">
        <f t="shared" si="875"/>
        <v>0</v>
      </c>
      <c r="HK543" s="96">
        <f t="shared" si="1229"/>
        <v>0</v>
      </c>
      <c r="HL543" s="96">
        <f t="shared" si="876"/>
        <v>0</v>
      </c>
      <c r="HM543" s="96">
        <f t="shared" si="877"/>
        <v>0</v>
      </c>
      <c r="HN543" s="101"/>
      <c r="HO543" s="101"/>
      <c r="HP543" s="101"/>
      <c r="HQ543" s="96">
        <f t="shared" si="1230"/>
        <v>0</v>
      </c>
      <c r="HR543" s="96">
        <f t="shared" si="1231"/>
        <v>0</v>
      </c>
      <c r="HS543" s="96">
        <f t="shared" si="1232"/>
        <v>0</v>
      </c>
      <c r="HT543" s="96">
        <f t="shared" si="1233"/>
        <v>0</v>
      </c>
      <c r="HU543" s="96">
        <f t="shared" si="1234"/>
        <v>0</v>
      </c>
      <c r="HV543" s="96">
        <f t="shared" si="1235"/>
        <v>0</v>
      </c>
      <c r="HW543" s="96">
        <f t="shared" si="1236"/>
        <v>61788.61</v>
      </c>
      <c r="HX543" s="96">
        <f t="shared" si="1237"/>
        <v>64298.89</v>
      </c>
      <c r="HY543" s="96">
        <f t="shared" si="1238"/>
        <v>64298.89</v>
      </c>
      <c r="HZ543" s="96">
        <f t="shared" si="1239"/>
        <v>25393.96</v>
      </c>
      <c r="IA543" s="96">
        <f t="shared" si="1240"/>
        <v>26525.53</v>
      </c>
      <c r="IB543" s="96">
        <f t="shared" si="1241"/>
        <v>26525.53</v>
      </c>
      <c r="IC543" s="96">
        <f t="shared" si="1242"/>
        <v>0</v>
      </c>
      <c r="ID543" s="96">
        <f t="shared" si="878"/>
        <v>0</v>
      </c>
      <c r="IE543" s="96">
        <f t="shared" si="879"/>
        <v>0</v>
      </c>
      <c r="IF543" s="96">
        <f t="shared" si="1243"/>
        <v>0</v>
      </c>
      <c r="IG543" s="96">
        <f t="shared" si="880"/>
        <v>0</v>
      </c>
      <c r="IH543" s="96">
        <f t="shared" si="881"/>
        <v>0</v>
      </c>
      <c r="II543" s="101"/>
      <c r="IJ543" s="101"/>
      <c r="IK543" s="101"/>
      <c r="IL543" s="96">
        <f t="shared" si="1244"/>
        <v>0</v>
      </c>
      <c r="IM543" s="96">
        <f t="shared" si="1245"/>
        <v>0</v>
      </c>
      <c r="IN543" s="96">
        <f t="shared" si="1246"/>
        <v>0</v>
      </c>
      <c r="IO543" s="96">
        <f t="shared" si="1247"/>
        <v>0</v>
      </c>
      <c r="IP543" s="96">
        <f t="shared" si="1248"/>
        <v>0</v>
      </c>
      <c r="IQ543" s="96">
        <f t="shared" si="1249"/>
        <v>0</v>
      </c>
      <c r="IR543" s="96">
        <f t="shared" si="1250"/>
        <v>61788.27</v>
      </c>
      <c r="IS543" s="96">
        <f t="shared" si="1251"/>
        <v>64298.98</v>
      </c>
      <c r="IT543" s="96">
        <f t="shared" si="1252"/>
        <v>64298.98</v>
      </c>
      <c r="IU543" s="96">
        <f t="shared" si="1253"/>
        <v>18476.490000000002</v>
      </c>
      <c r="IV543" s="96">
        <f t="shared" si="1254"/>
        <v>19293.02</v>
      </c>
      <c r="IW543" s="96">
        <f t="shared" si="1255"/>
        <v>19293.02</v>
      </c>
      <c r="IX543" s="96">
        <f t="shared" si="1256"/>
        <v>0</v>
      </c>
      <c r="IY543" s="96">
        <f t="shared" si="882"/>
        <v>0</v>
      </c>
      <c r="IZ543" s="96">
        <f t="shared" si="883"/>
        <v>0</v>
      </c>
      <c r="JA543" s="96">
        <f t="shared" si="1257"/>
        <v>0</v>
      </c>
      <c r="JB543" s="96">
        <f t="shared" si="884"/>
        <v>0</v>
      </c>
      <c r="JC543" s="96">
        <f t="shared" si="885"/>
        <v>0</v>
      </c>
      <c r="JD543" s="101"/>
      <c r="JE543" s="101"/>
      <c r="JF543" s="101"/>
      <c r="JG543" s="96">
        <f t="shared" si="1258"/>
        <v>0</v>
      </c>
      <c r="JH543" s="96">
        <f t="shared" si="1259"/>
        <v>0</v>
      </c>
      <c r="JI543" s="96">
        <f t="shared" si="1260"/>
        <v>0</v>
      </c>
      <c r="JJ543" s="96">
        <f t="shared" si="1261"/>
        <v>0</v>
      </c>
      <c r="JK543" s="96">
        <f t="shared" si="1262"/>
        <v>0</v>
      </c>
      <c r="JL543" s="96">
        <f t="shared" si="1263"/>
        <v>0</v>
      </c>
      <c r="JM543" s="96">
        <f t="shared" si="1264"/>
        <v>61788.33</v>
      </c>
      <c r="JN543" s="96">
        <f t="shared" si="1265"/>
        <v>64299.11</v>
      </c>
      <c r="JO543" s="96">
        <f t="shared" si="1266"/>
        <v>64299.11</v>
      </c>
      <c r="JP543" s="96">
        <f t="shared" si="1267"/>
        <v>27921.51</v>
      </c>
      <c r="JQ543" s="96">
        <f t="shared" si="1268"/>
        <v>29261.81</v>
      </c>
      <c r="JR543" s="96">
        <f t="shared" si="1269"/>
        <v>29261.81</v>
      </c>
      <c r="JS543" s="96">
        <f t="shared" si="1270"/>
        <v>0</v>
      </c>
      <c r="JT543" s="96">
        <f t="shared" si="886"/>
        <v>0</v>
      </c>
      <c r="JU543" s="96">
        <f t="shared" si="887"/>
        <v>0</v>
      </c>
      <c r="JV543" s="96">
        <f t="shared" si="1271"/>
        <v>0</v>
      </c>
      <c r="JW543" s="96">
        <f t="shared" si="888"/>
        <v>0</v>
      </c>
      <c r="JX543" s="96">
        <f t="shared" si="889"/>
        <v>0</v>
      </c>
      <c r="JY543" s="101"/>
      <c r="JZ543" s="101"/>
      <c r="KA543" s="101"/>
      <c r="KB543" s="96">
        <f t="shared" si="1272"/>
        <v>0</v>
      </c>
      <c r="KC543" s="96">
        <f t="shared" si="1273"/>
        <v>0</v>
      </c>
      <c r="KD543" s="96">
        <f t="shared" si="1274"/>
        <v>0</v>
      </c>
      <c r="KE543" s="96">
        <f t="shared" si="1275"/>
        <v>0</v>
      </c>
      <c r="KF543" s="96">
        <f t="shared" si="1276"/>
        <v>0</v>
      </c>
      <c r="KG543" s="96">
        <f t="shared" si="1277"/>
        <v>0</v>
      </c>
      <c r="KH543" s="96">
        <f t="shared" si="1278"/>
        <v>61787.75</v>
      </c>
      <c r="KI543" s="96">
        <f t="shared" si="1279"/>
        <v>64298.73</v>
      </c>
      <c r="KJ543" s="96">
        <f t="shared" si="1280"/>
        <v>64298.73</v>
      </c>
      <c r="KK543" s="96">
        <f t="shared" si="1281"/>
        <v>16501.18</v>
      </c>
      <c r="KL543" s="96">
        <f t="shared" si="1282"/>
        <v>17267.169999999998</v>
      </c>
      <c r="KM543" s="96">
        <f t="shared" si="1283"/>
        <v>17267.169999999998</v>
      </c>
      <c r="KN543" s="96">
        <f t="shared" si="1284"/>
        <v>0</v>
      </c>
      <c r="KO543" s="96">
        <f t="shared" si="890"/>
        <v>0</v>
      </c>
      <c r="KP543" s="96">
        <f t="shared" si="891"/>
        <v>0</v>
      </c>
      <c r="KQ543" s="96">
        <f t="shared" si="1285"/>
        <v>0</v>
      </c>
      <c r="KR543" s="96">
        <f t="shared" si="892"/>
        <v>0</v>
      </c>
      <c r="KS543" s="96">
        <f t="shared" si="893"/>
        <v>0</v>
      </c>
      <c r="KT543" s="101"/>
      <c r="KU543" s="101"/>
      <c r="KV543" s="101"/>
      <c r="KW543" s="96">
        <f t="shared" si="1286"/>
        <v>0</v>
      </c>
      <c r="KX543" s="96">
        <f t="shared" si="1287"/>
        <v>0</v>
      </c>
      <c r="KY543" s="96">
        <f t="shared" si="1288"/>
        <v>0</v>
      </c>
      <c r="KZ543" s="96">
        <f t="shared" si="1289"/>
        <v>0</v>
      </c>
      <c r="LA543" s="96">
        <f t="shared" si="1290"/>
        <v>0</v>
      </c>
      <c r="LB543" s="96">
        <f t="shared" si="1291"/>
        <v>0</v>
      </c>
      <c r="LC543" s="96">
        <f t="shared" si="1292"/>
        <v>61788.02</v>
      </c>
      <c r="LD543" s="96">
        <f t="shared" si="1293"/>
        <v>64298.98</v>
      </c>
      <c r="LE543" s="96">
        <f t="shared" si="1294"/>
        <v>64298.98</v>
      </c>
      <c r="LF543" s="96">
        <f t="shared" si="1295"/>
        <v>15301.14</v>
      </c>
      <c r="LG543" s="96">
        <f t="shared" si="1296"/>
        <v>16025.71</v>
      </c>
      <c r="LH543" s="96">
        <f t="shared" si="1297"/>
        <v>16025.71</v>
      </c>
      <c r="LI543" s="96">
        <f t="shared" si="1298"/>
        <v>0</v>
      </c>
      <c r="LJ543" s="96">
        <f t="shared" si="894"/>
        <v>0</v>
      </c>
      <c r="LK543" s="96">
        <f t="shared" si="895"/>
        <v>0</v>
      </c>
      <c r="LL543" s="96">
        <f t="shared" si="1299"/>
        <v>0</v>
      </c>
      <c r="LM543" s="96">
        <f t="shared" si="896"/>
        <v>0</v>
      </c>
      <c r="LN543" s="96">
        <f t="shared" si="897"/>
        <v>0</v>
      </c>
      <c r="LO543" s="101"/>
      <c r="LP543" s="101"/>
      <c r="LQ543" s="101"/>
      <c r="LR543" s="96">
        <f t="shared" si="1300"/>
        <v>0</v>
      </c>
      <c r="LS543" s="96">
        <f t="shared" si="1301"/>
        <v>0</v>
      </c>
      <c r="LT543" s="96">
        <f t="shared" si="1302"/>
        <v>0</v>
      </c>
      <c r="LU543" s="96">
        <f t="shared" si="1303"/>
        <v>0</v>
      </c>
      <c r="LV543" s="96">
        <f t="shared" si="1304"/>
        <v>0</v>
      </c>
      <c r="LW543" s="96">
        <f t="shared" si="1305"/>
        <v>0</v>
      </c>
      <c r="LX543" s="96">
        <f t="shared" si="1306"/>
        <v>61789.38</v>
      </c>
      <c r="LY543" s="96">
        <f t="shared" si="1307"/>
        <v>64299.01</v>
      </c>
      <c r="LZ543" s="96">
        <f t="shared" si="1308"/>
        <v>64299.01</v>
      </c>
      <c r="MA543" s="96">
        <f t="shared" si="1309"/>
        <v>24162.959999999999</v>
      </c>
      <c r="MB543" s="96">
        <f t="shared" si="1310"/>
        <v>25288.21</v>
      </c>
      <c r="MC543" s="96">
        <f t="shared" si="1311"/>
        <v>25288.21</v>
      </c>
      <c r="MD543" s="96">
        <f t="shared" si="1312"/>
        <v>0</v>
      </c>
      <c r="ME543" s="96">
        <f t="shared" si="898"/>
        <v>0</v>
      </c>
      <c r="MF543" s="96">
        <f t="shared" si="899"/>
        <v>0</v>
      </c>
      <c r="MG543" s="96">
        <f t="shared" si="1313"/>
        <v>0</v>
      </c>
      <c r="MH543" s="96">
        <f t="shared" si="900"/>
        <v>0</v>
      </c>
      <c r="MI543" s="96">
        <f t="shared" si="901"/>
        <v>0</v>
      </c>
      <c r="MJ543" s="101"/>
      <c r="MK543" s="101"/>
      <c r="ML543" s="101"/>
      <c r="MM543" s="96">
        <f t="shared" si="1314"/>
        <v>0</v>
      </c>
      <c r="MN543" s="96">
        <f t="shared" si="1315"/>
        <v>0</v>
      </c>
      <c r="MO543" s="96">
        <f t="shared" si="1316"/>
        <v>0</v>
      </c>
      <c r="MP543" s="96">
        <f t="shared" si="1317"/>
        <v>0</v>
      </c>
      <c r="MQ543" s="96">
        <f t="shared" si="1318"/>
        <v>0</v>
      </c>
      <c r="MR543" s="96">
        <f t="shared" si="1319"/>
        <v>0</v>
      </c>
      <c r="MS543" s="96">
        <f t="shared" si="1320"/>
        <v>61788.19</v>
      </c>
      <c r="MT543" s="96">
        <f t="shared" si="1321"/>
        <v>64298.52</v>
      </c>
      <c r="MU543" s="96">
        <f t="shared" si="1322"/>
        <v>64298.52</v>
      </c>
      <c r="MV543" s="96">
        <f t="shared" si="1323"/>
        <v>25112.79</v>
      </c>
      <c r="MW543" s="96">
        <f t="shared" si="1324"/>
        <v>26294.39</v>
      </c>
      <c r="MX543" s="96">
        <f t="shared" si="1325"/>
        <v>26294.39</v>
      </c>
      <c r="MY543" s="96">
        <f t="shared" si="1326"/>
        <v>0</v>
      </c>
      <c r="MZ543" s="96">
        <f t="shared" si="902"/>
        <v>0</v>
      </c>
      <c r="NA543" s="96">
        <f t="shared" si="903"/>
        <v>0</v>
      </c>
      <c r="NB543" s="96">
        <f t="shared" si="1327"/>
        <v>0</v>
      </c>
      <c r="NC543" s="96">
        <f t="shared" si="904"/>
        <v>0</v>
      </c>
      <c r="ND543" s="96">
        <f t="shared" si="905"/>
        <v>0</v>
      </c>
      <c r="NE543" s="101"/>
      <c r="NF543" s="101"/>
      <c r="NG543" s="101"/>
      <c r="NH543" s="96">
        <f t="shared" si="1328"/>
        <v>0</v>
      </c>
      <c r="NI543" s="96">
        <f t="shared" si="1329"/>
        <v>0</v>
      </c>
      <c r="NJ543" s="96">
        <f t="shared" si="1330"/>
        <v>0</v>
      </c>
      <c r="NK543" s="96">
        <f t="shared" si="1331"/>
        <v>0</v>
      </c>
      <c r="NL543" s="96">
        <f t="shared" si="1332"/>
        <v>0</v>
      </c>
      <c r="NM543" s="96">
        <f t="shared" si="1333"/>
        <v>0</v>
      </c>
      <c r="NN543" s="96">
        <f t="shared" si="1334"/>
        <v>61788.24</v>
      </c>
      <c r="NO543" s="96">
        <f t="shared" si="1335"/>
        <v>64299.07</v>
      </c>
      <c r="NP543" s="96">
        <f t="shared" si="1336"/>
        <v>64299.07</v>
      </c>
      <c r="NQ543" s="96">
        <f t="shared" si="1337"/>
        <v>18711.62</v>
      </c>
      <c r="NR543" s="96">
        <f t="shared" si="1338"/>
        <v>19555.580000000002</v>
      </c>
      <c r="NS543" s="96">
        <f t="shared" si="1339"/>
        <v>19555.580000000002</v>
      </c>
      <c r="NT543" s="96">
        <f t="shared" si="1340"/>
        <v>0</v>
      </c>
      <c r="NU543" s="96">
        <f t="shared" si="906"/>
        <v>0</v>
      </c>
      <c r="NV543" s="96">
        <f t="shared" si="907"/>
        <v>0</v>
      </c>
      <c r="NW543" s="96">
        <f t="shared" si="1341"/>
        <v>0</v>
      </c>
      <c r="NX543" s="96">
        <f t="shared" si="908"/>
        <v>0</v>
      </c>
      <c r="NY543" s="96">
        <f t="shared" si="909"/>
        <v>0</v>
      </c>
      <c r="NZ543" s="101"/>
      <c r="OA543" s="101"/>
      <c r="OB543" s="101"/>
      <c r="OC543" s="96">
        <f t="shared" si="1342"/>
        <v>0</v>
      </c>
      <c r="OD543" s="96">
        <f t="shared" si="1343"/>
        <v>0</v>
      </c>
      <c r="OE543" s="96">
        <f t="shared" si="1344"/>
        <v>0</v>
      </c>
      <c r="OF543" s="96">
        <f t="shared" si="1345"/>
        <v>0</v>
      </c>
      <c r="OG543" s="96">
        <f t="shared" si="1346"/>
        <v>0</v>
      </c>
      <c r="OH543" s="96">
        <f t="shared" si="1347"/>
        <v>0</v>
      </c>
      <c r="OI543" s="96">
        <f t="shared" si="1348"/>
        <v>61788.18</v>
      </c>
      <c r="OJ543" s="96">
        <f t="shared" si="1349"/>
        <v>64298.68</v>
      </c>
      <c r="OK543" s="96">
        <f t="shared" si="1350"/>
        <v>64298.68</v>
      </c>
      <c r="OL543" s="96">
        <f t="shared" si="1351"/>
        <v>24320.18</v>
      </c>
      <c r="OM543" s="96">
        <f t="shared" si="1352"/>
        <v>25454.13</v>
      </c>
      <c r="ON543" s="96">
        <f t="shared" si="1353"/>
        <v>25454.13</v>
      </c>
      <c r="OO543" s="96">
        <f t="shared" si="1354"/>
        <v>0</v>
      </c>
      <c r="OP543" s="96">
        <f t="shared" si="910"/>
        <v>0</v>
      </c>
      <c r="OQ543" s="96">
        <f t="shared" si="911"/>
        <v>0</v>
      </c>
      <c r="OR543" s="96">
        <f t="shared" si="1355"/>
        <v>0</v>
      </c>
      <c r="OS543" s="96">
        <f t="shared" si="912"/>
        <v>0</v>
      </c>
      <c r="OT543" s="96">
        <f t="shared" si="913"/>
        <v>0</v>
      </c>
      <c r="OU543" s="101"/>
      <c r="OV543" s="101"/>
      <c r="OW543" s="101"/>
      <c r="OX543" s="96">
        <f t="shared" si="1356"/>
        <v>0</v>
      </c>
      <c r="OY543" s="96">
        <f t="shared" si="1357"/>
        <v>0</v>
      </c>
      <c r="OZ543" s="96">
        <f t="shared" si="1358"/>
        <v>0</v>
      </c>
      <c r="PA543" s="96">
        <f t="shared" si="1359"/>
        <v>0</v>
      </c>
      <c r="PB543" s="96">
        <f t="shared" si="1360"/>
        <v>0</v>
      </c>
      <c r="PC543" s="96">
        <f t="shared" si="1361"/>
        <v>0</v>
      </c>
      <c r="PD543" s="96">
        <f t="shared" si="1362"/>
        <v>61787.88</v>
      </c>
      <c r="PE543" s="96">
        <f t="shared" si="1363"/>
        <v>64298.94</v>
      </c>
      <c r="PF543" s="96">
        <f t="shared" si="1364"/>
        <v>64298.94</v>
      </c>
      <c r="PG543" s="96">
        <f t="shared" si="1365"/>
        <v>20747.48</v>
      </c>
      <c r="PH543" s="96">
        <f t="shared" si="1366"/>
        <v>21690.61</v>
      </c>
      <c r="PI543" s="96">
        <f t="shared" si="1367"/>
        <v>21690.61</v>
      </c>
      <c r="PJ543" s="96">
        <f t="shared" si="1368"/>
        <v>0</v>
      </c>
      <c r="PK543" s="96">
        <f t="shared" si="914"/>
        <v>0</v>
      </c>
      <c r="PL543" s="96">
        <f t="shared" si="915"/>
        <v>0</v>
      </c>
      <c r="PM543" s="96">
        <f t="shared" si="1369"/>
        <v>0</v>
      </c>
      <c r="PN543" s="96">
        <f t="shared" si="916"/>
        <v>0</v>
      </c>
      <c r="PO543" s="96">
        <f t="shared" si="917"/>
        <v>0</v>
      </c>
      <c r="PP543" s="101"/>
      <c r="PQ543" s="101"/>
      <c r="PR543" s="101"/>
      <c r="PS543" s="96">
        <f t="shared" si="1370"/>
        <v>0</v>
      </c>
      <c r="PT543" s="96">
        <f t="shared" si="1371"/>
        <v>0</v>
      </c>
      <c r="PU543" s="96">
        <f t="shared" si="1372"/>
        <v>0</v>
      </c>
      <c r="PV543" s="96">
        <f t="shared" si="1373"/>
        <v>0</v>
      </c>
      <c r="PW543" s="96">
        <f t="shared" si="1374"/>
        <v>0</v>
      </c>
      <c r="PX543" s="96">
        <f t="shared" si="1375"/>
        <v>0</v>
      </c>
      <c r="PY543" s="96">
        <f t="shared" si="1376"/>
        <v>61788.17</v>
      </c>
      <c r="PZ543" s="96">
        <f t="shared" si="1377"/>
        <v>64299.1</v>
      </c>
      <c r="QA543" s="96">
        <f t="shared" si="1378"/>
        <v>64299.1</v>
      </c>
      <c r="QB543" s="96">
        <f t="shared" si="1379"/>
        <v>23548.03</v>
      </c>
      <c r="QC543" s="96">
        <f t="shared" si="1380"/>
        <v>24648.68</v>
      </c>
      <c r="QD543" s="96">
        <f t="shared" si="1381"/>
        <v>24648.68</v>
      </c>
      <c r="QE543" s="96">
        <f t="shared" si="1382"/>
        <v>0</v>
      </c>
      <c r="QF543" s="96">
        <f t="shared" si="918"/>
        <v>0</v>
      </c>
      <c r="QG543" s="96">
        <f t="shared" si="919"/>
        <v>0</v>
      </c>
      <c r="QH543" s="96">
        <f t="shared" si="1383"/>
        <v>0</v>
      </c>
      <c r="QI543" s="96">
        <f t="shared" si="920"/>
        <v>0</v>
      </c>
      <c r="QJ543" s="96">
        <f t="shared" si="921"/>
        <v>0</v>
      </c>
      <c r="QK543" s="101"/>
      <c r="QL543" s="101"/>
      <c r="QM543" s="101"/>
      <c r="QN543" s="96">
        <f t="shared" si="1384"/>
        <v>0</v>
      </c>
      <c r="QO543" s="96">
        <f t="shared" si="1385"/>
        <v>0</v>
      </c>
      <c r="QP543" s="96">
        <f t="shared" si="1386"/>
        <v>0</v>
      </c>
      <c r="QQ543" s="96">
        <f t="shared" si="1387"/>
        <v>0</v>
      </c>
      <c r="QR543" s="96">
        <f t="shared" si="1388"/>
        <v>0</v>
      </c>
      <c r="QS543" s="96">
        <f t="shared" si="1389"/>
        <v>0</v>
      </c>
      <c r="QT543" s="96">
        <f t="shared" si="1390"/>
        <v>61788.41</v>
      </c>
      <c r="QU543" s="96">
        <f t="shared" si="1391"/>
        <v>64299.07</v>
      </c>
      <c r="QV543" s="96">
        <f t="shared" si="1392"/>
        <v>64299.07</v>
      </c>
      <c r="QW543" s="96">
        <f t="shared" si="1393"/>
        <v>20937.28</v>
      </c>
      <c r="QX543" s="96">
        <f t="shared" si="1394"/>
        <v>21872.25</v>
      </c>
      <c r="QY543" s="96">
        <f t="shared" si="1395"/>
        <v>21872.25</v>
      </c>
      <c r="QZ543" s="96">
        <f t="shared" si="1396"/>
        <v>0</v>
      </c>
      <c r="RA543" s="96">
        <f t="shared" si="922"/>
        <v>0</v>
      </c>
      <c r="RB543" s="96">
        <f t="shared" si="923"/>
        <v>0</v>
      </c>
      <c r="RC543" s="96">
        <f t="shared" si="1397"/>
        <v>0</v>
      </c>
      <c r="RD543" s="96">
        <f t="shared" si="924"/>
        <v>0</v>
      </c>
      <c r="RE543" s="96">
        <f t="shared" si="925"/>
        <v>0</v>
      </c>
      <c r="RF543" s="101"/>
      <c r="RG543" s="101"/>
      <c r="RH543" s="101"/>
      <c r="RI543" s="96">
        <f t="shared" si="1398"/>
        <v>0</v>
      </c>
      <c r="RJ543" s="96">
        <f t="shared" si="1399"/>
        <v>0</v>
      </c>
      <c r="RK543" s="96">
        <f t="shared" si="1400"/>
        <v>0</v>
      </c>
      <c r="RL543" s="96">
        <f t="shared" si="1401"/>
        <v>0</v>
      </c>
      <c r="RM543" s="96">
        <f t="shared" si="1402"/>
        <v>0</v>
      </c>
      <c r="RN543" s="96">
        <f t="shared" si="1403"/>
        <v>0</v>
      </c>
      <c r="RO543" s="96">
        <f t="shared" si="1404"/>
        <v>61788.1</v>
      </c>
      <c r="RP543" s="96">
        <f t="shared" si="1405"/>
        <v>64298.92</v>
      </c>
      <c r="RQ543" s="96">
        <f t="shared" si="1406"/>
        <v>64298.92</v>
      </c>
      <c r="RR543" s="96">
        <f t="shared" si="1407"/>
        <v>15081.97</v>
      </c>
      <c r="RS543" s="96">
        <f t="shared" si="1408"/>
        <v>15738.77</v>
      </c>
      <c r="RT543" s="96">
        <f t="shared" si="1409"/>
        <v>15738.77</v>
      </c>
      <c r="RU543" s="96">
        <f t="shared" si="1410"/>
        <v>0</v>
      </c>
      <c r="RV543" s="96">
        <f t="shared" si="926"/>
        <v>0</v>
      </c>
      <c r="RW543" s="96">
        <f t="shared" si="927"/>
        <v>0</v>
      </c>
      <c r="RX543" s="96">
        <f t="shared" si="1411"/>
        <v>0</v>
      </c>
      <c r="RY543" s="96">
        <f t="shared" si="928"/>
        <v>0</v>
      </c>
      <c r="RZ543" s="96">
        <f t="shared" si="929"/>
        <v>0</v>
      </c>
      <c r="SA543" s="101"/>
      <c r="SB543" s="101"/>
      <c r="SC543" s="101"/>
      <c r="SD543" s="96">
        <f t="shared" si="1412"/>
        <v>0</v>
      </c>
      <c r="SE543" s="96">
        <f t="shared" si="1413"/>
        <v>0</v>
      </c>
      <c r="SF543" s="96">
        <f t="shared" si="1414"/>
        <v>0</v>
      </c>
      <c r="SG543" s="96">
        <f t="shared" si="1415"/>
        <v>0</v>
      </c>
      <c r="SH543" s="96">
        <f t="shared" si="1416"/>
        <v>0</v>
      </c>
      <c r="SI543" s="96">
        <f t="shared" si="1417"/>
        <v>0</v>
      </c>
      <c r="SJ543" s="96">
        <f t="shared" si="1418"/>
        <v>61787.91</v>
      </c>
      <c r="SK543" s="96">
        <f t="shared" si="1419"/>
        <v>64299.040000000001</v>
      </c>
      <c r="SL543" s="96">
        <f t="shared" si="1420"/>
        <v>64299.040000000001</v>
      </c>
      <c r="SM543" s="96">
        <f t="shared" si="1421"/>
        <v>20645.099999999999</v>
      </c>
      <c r="SN543" s="96">
        <f t="shared" si="1422"/>
        <v>21549.49</v>
      </c>
      <c r="SO543" s="96">
        <f t="shared" si="1423"/>
        <v>21549.49</v>
      </c>
      <c r="SP543" s="96">
        <f t="shared" si="1424"/>
        <v>0</v>
      </c>
      <c r="SQ543" s="96">
        <f t="shared" si="930"/>
        <v>0</v>
      </c>
      <c r="SR543" s="96">
        <f t="shared" si="931"/>
        <v>0</v>
      </c>
      <c r="SS543" s="96">
        <f t="shared" si="1425"/>
        <v>0</v>
      </c>
      <c r="ST543" s="96">
        <f t="shared" si="932"/>
        <v>0</v>
      </c>
      <c r="SU543" s="96">
        <f t="shared" si="933"/>
        <v>0</v>
      </c>
      <c r="SV543" s="101"/>
      <c r="SW543" s="101"/>
      <c r="SX543" s="101"/>
      <c r="SY543" s="96">
        <f t="shared" si="1426"/>
        <v>0</v>
      </c>
      <c r="SZ543" s="96">
        <f t="shared" si="1427"/>
        <v>0</v>
      </c>
      <c r="TA543" s="96">
        <f t="shared" si="1428"/>
        <v>0</v>
      </c>
      <c r="TB543" s="96">
        <f t="shared" si="1429"/>
        <v>0</v>
      </c>
      <c r="TC543" s="96">
        <f t="shared" si="1430"/>
        <v>0</v>
      </c>
      <c r="TD543" s="96">
        <f t="shared" si="1431"/>
        <v>0</v>
      </c>
      <c r="TE543" s="96">
        <f t="shared" si="1432"/>
        <v>61788.02</v>
      </c>
      <c r="TF543" s="96">
        <f t="shared" si="1433"/>
        <v>64299.5</v>
      </c>
      <c r="TG543" s="96">
        <f t="shared" si="1434"/>
        <v>64299.5</v>
      </c>
      <c r="TH543" s="96">
        <f t="shared" si="1435"/>
        <v>19102.16</v>
      </c>
      <c r="TI543" s="96">
        <f t="shared" si="1436"/>
        <v>19991.939999999999</v>
      </c>
      <c r="TJ543" s="96">
        <f t="shared" si="1437"/>
        <v>19991.939999999999</v>
      </c>
      <c r="TK543" s="96">
        <f t="shared" si="1438"/>
        <v>0</v>
      </c>
      <c r="TL543" s="96">
        <f t="shared" si="934"/>
        <v>0</v>
      </c>
      <c r="TM543" s="96">
        <f t="shared" si="935"/>
        <v>0</v>
      </c>
      <c r="TN543" s="96">
        <f t="shared" si="1439"/>
        <v>0</v>
      </c>
      <c r="TO543" s="96">
        <f t="shared" si="936"/>
        <v>0</v>
      </c>
      <c r="TP543" s="96">
        <f t="shared" si="937"/>
        <v>0</v>
      </c>
      <c r="TQ543" s="101"/>
      <c r="TR543" s="101"/>
      <c r="TS543" s="101"/>
      <c r="TT543" s="96">
        <f t="shared" si="1440"/>
        <v>0</v>
      </c>
      <c r="TU543" s="96">
        <f t="shared" si="1441"/>
        <v>0</v>
      </c>
      <c r="TV543" s="96">
        <f t="shared" si="1442"/>
        <v>0</v>
      </c>
      <c r="TW543" s="96">
        <f t="shared" si="1443"/>
        <v>0</v>
      </c>
      <c r="TX543" s="96">
        <f t="shared" si="1444"/>
        <v>0</v>
      </c>
      <c r="TY543" s="96">
        <f t="shared" si="1445"/>
        <v>0</v>
      </c>
      <c r="TZ543" s="96">
        <f t="shared" si="1446"/>
        <v>61787.83</v>
      </c>
      <c r="UA543" s="96">
        <f t="shared" si="1447"/>
        <v>64298.98</v>
      </c>
      <c r="UB543" s="96">
        <f t="shared" si="1448"/>
        <v>64298.98</v>
      </c>
      <c r="UC543" s="96">
        <f t="shared" si="1449"/>
        <v>20869.2</v>
      </c>
      <c r="UD543" s="96">
        <f t="shared" si="1450"/>
        <v>21850.080000000002</v>
      </c>
      <c r="UE543" s="96">
        <f t="shared" si="1451"/>
        <v>21850.080000000002</v>
      </c>
      <c r="UF543" s="96">
        <f t="shared" si="1452"/>
        <v>0</v>
      </c>
      <c r="UG543" s="96">
        <f t="shared" si="938"/>
        <v>0</v>
      </c>
      <c r="UH543" s="96">
        <f t="shared" si="939"/>
        <v>0</v>
      </c>
      <c r="UI543" s="96">
        <f t="shared" si="1453"/>
        <v>0</v>
      </c>
      <c r="UJ543" s="96">
        <f t="shared" si="940"/>
        <v>0</v>
      </c>
      <c r="UK543" s="96">
        <f t="shared" si="941"/>
        <v>0</v>
      </c>
      <c r="UL543" s="101">
        <v>25</v>
      </c>
      <c r="UM543" s="101">
        <v>25</v>
      </c>
      <c r="UN543" s="101">
        <v>25</v>
      </c>
      <c r="UO543" s="96">
        <f t="shared" si="1454"/>
        <v>1544700</v>
      </c>
      <c r="UP543" s="96">
        <f t="shared" si="1455"/>
        <v>1607475</v>
      </c>
      <c r="UQ543" s="96">
        <f t="shared" si="1456"/>
        <v>1607475</v>
      </c>
      <c r="UR543" s="96">
        <f t="shared" si="1457"/>
        <v>1002418.25</v>
      </c>
      <c r="US543" s="96">
        <f t="shared" si="1458"/>
        <v>1015093.25</v>
      </c>
      <c r="UT543" s="96">
        <f t="shared" si="1459"/>
        <v>1015093.25</v>
      </c>
      <c r="UU543" s="96">
        <f t="shared" si="1460"/>
        <v>61788.08</v>
      </c>
      <c r="UV543" s="96">
        <f t="shared" si="1461"/>
        <v>64299.53</v>
      </c>
      <c r="UW543" s="96">
        <f t="shared" si="1462"/>
        <v>64299.53</v>
      </c>
      <c r="UX543" s="96">
        <f t="shared" si="1463"/>
        <v>20122.79</v>
      </c>
      <c r="UY543" s="96">
        <f t="shared" si="1464"/>
        <v>20968.939999999999</v>
      </c>
      <c r="UZ543" s="96">
        <f t="shared" si="1465"/>
        <v>20968.939999999999</v>
      </c>
      <c r="VA543" s="96">
        <f t="shared" si="1466"/>
        <v>1544702</v>
      </c>
      <c r="VB543" s="96">
        <f t="shared" si="942"/>
        <v>1607488.25</v>
      </c>
      <c r="VC543" s="96">
        <f t="shared" si="943"/>
        <v>1607488.25</v>
      </c>
      <c r="VD543" s="96">
        <f t="shared" si="1467"/>
        <v>503069.75</v>
      </c>
      <c r="VE543" s="96">
        <f t="shared" si="944"/>
        <v>524223.5</v>
      </c>
      <c r="VF543" s="96">
        <f t="shared" si="945"/>
        <v>524223.5</v>
      </c>
      <c r="VG543" s="101"/>
      <c r="VH543" s="101"/>
      <c r="VI543" s="101"/>
      <c r="VJ543" s="96">
        <f t="shared" si="1468"/>
        <v>0</v>
      </c>
      <c r="VK543" s="96">
        <f t="shared" si="1469"/>
        <v>0</v>
      </c>
      <c r="VL543" s="96">
        <f t="shared" si="1470"/>
        <v>0</v>
      </c>
      <c r="VM543" s="96">
        <f t="shared" si="1471"/>
        <v>0</v>
      </c>
      <c r="VN543" s="96">
        <f t="shared" si="1472"/>
        <v>0</v>
      </c>
      <c r="VO543" s="96">
        <f t="shared" si="1473"/>
        <v>0</v>
      </c>
      <c r="VP543" s="96">
        <f t="shared" si="1474"/>
        <v>61788.27</v>
      </c>
      <c r="VQ543" s="96">
        <f t="shared" si="1475"/>
        <v>64299.35</v>
      </c>
      <c r="VR543" s="96">
        <f t="shared" si="1476"/>
        <v>64299.35</v>
      </c>
      <c r="VS543" s="96">
        <f t="shared" si="1477"/>
        <v>22325.94</v>
      </c>
      <c r="VT543" s="96">
        <f t="shared" si="1478"/>
        <v>23343.49</v>
      </c>
      <c r="VU543" s="96">
        <f t="shared" si="1479"/>
        <v>23343.49</v>
      </c>
      <c r="VV543" s="96">
        <f t="shared" si="1480"/>
        <v>0</v>
      </c>
      <c r="VW543" s="96">
        <f t="shared" si="946"/>
        <v>0</v>
      </c>
      <c r="VX543" s="96">
        <f t="shared" si="947"/>
        <v>0</v>
      </c>
      <c r="VY543" s="96">
        <f t="shared" si="1481"/>
        <v>0</v>
      </c>
      <c r="VZ543" s="96">
        <f t="shared" si="948"/>
        <v>0</v>
      </c>
      <c r="WA543" s="96">
        <f t="shared" si="949"/>
        <v>0</v>
      </c>
      <c r="WB543" s="101"/>
      <c r="WC543" s="101"/>
      <c r="WD543" s="101"/>
      <c r="WE543" s="96">
        <f t="shared" si="1482"/>
        <v>0</v>
      </c>
      <c r="WF543" s="96">
        <f t="shared" si="1483"/>
        <v>0</v>
      </c>
      <c r="WG543" s="96">
        <f t="shared" si="1484"/>
        <v>0</v>
      </c>
      <c r="WH543" s="96">
        <f t="shared" si="1485"/>
        <v>0</v>
      </c>
      <c r="WI543" s="96">
        <f t="shared" si="1486"/>
        <v>0</v>
      </c>
      <c r="WJ543" s="96">
        <f t="shared" si="1487"/>
        <v>0</v>
      </c>
      <c r="WK543" s="96">
        <f t="shared" si="1488"/>
        <v>61788.08</v>
      </c>
      <c r="WL543" s="96">
        <f t="shared" si="1489"/>
        <v>64299.28</v>
      </c>
      <c r="WM543" s="96">
        <f t="shared" si="1490"/>
        <v>64299.28</v>
      </c>
      <c r="WN543" s="96">
        <f t="shared" si="1491"/>
        <v>15162.64</v>
      </c>
      <c r="WO543" s="96">
        <f t="shared" si="1492"/>
        <v>15882.97</v>
      </c>
      <c r="WP543" s="96">
        <f t="shared" si="1493"/>
        <v>15882.97</v>
      </c>
      <c r="WQ543" s="96">
        <f t="shared" si="1494"/>
        <v>0</v>
      </c>
      <c r="WR543" s="96">
        <f t="shared" si="950"/>
        <v>0</v>
      </c>
      <c r="WS543" s="96">
        <f t="shared" si="951"/>
        <v>0</v>
      </c>
      <c r="WT543" s="96">
        <f t="shared" si="1495"/>
        <v>0</v>
      </c>
      <c r="WU543" s="96">
        <f t="shared" si="952"/>
        <v>0</v>
      </c>
      <c r="WV543" s="96">
        <f t="shared" si="953"/>
        <v>0</v>
      </c>
      <c r="WW543" s="101"/>
      <c r="WX543" s="101"/>
      <c r="WY543" s="101"/>
      <c r="WZ543" s="96">
        <f t="shared" si="1496"/>
        <v>0</v>
      </c>
      <c r="XA543" s="96">
        <f t="shared" si="1497"/>
        <v>0</v>
      </c>
      <c r="XB543" s="96">
        <f t="shared" si="1498"/>
        <v>0</v>
      </c>
      <c r="XC543" s="96">
        <f t="shared" si="1499"/>
        <v>0</v>
      </c>
      <c r="XD543" s="96">
        <f t="shared" si="1500"/>
        <v>0</v>
      </c>
      <c r="XE543" s="96">
        <f t="shared" si="1501"/>
        <v>0</v>
      </c>
      <c r="XF543" s="96">
        <f t="shared" si="1502"/>
        <v>61787.64</v>
      </c>
      <c r="XG543" s="96">
        <f t="shared" si="1503"/>
        <v>64299.11</v>
      </c>
      <c r="XH543" s="96">
        <f t="shared" si="1504"/>
        <v>64299.11</v>
      </c>
      <c r="XI543" s="96">
        <f t="shared" si="1505"/>
        <v>16042.96</v>
      </c>
      <c r="XJ543" s="96">
        <f t="shared" si="1506"/>
        <v>16746.330000000002</v>
      </c>
      <c r="XK543" s="96">
        <f t="shared" si="1507"/>
        <v>16746.330000000002</v>
      </c>
      <c r="XL543" s="96">
        <f t="shared" si="1508"/>
        <v>0</v>
      </c>
      <c r="XM543" s="96">
        <f t="shared" si="954"/>
        <v>0</v>
      </c>
      <c r="XN543" s="96">
        <f t="shared" si="955"/>
        <v>0</v>
      </c>
      <c r="XO543" s="96">
        <f t="shared" si="1509"/>
        <v>0</v>
      </c>
      <c r="XP543" s="96">
        <f t="shared" si="956"/>
        <v>0</v>
      </c>
      <c r="XQ543" s="96">
        <f t="shared" si="957"/>
        <v>0</v>
      </c>
      <c r="XR543" s="101"/>
      <c r="XS543" s="101"/>
      <c r="XT543" s="101"/>
      <c r="XU543" s="96">
        <f t="shared" si="1510"/>
        <v>0</v>
      </c>
      <c r="XV543" s="96">
        <f t="shared" si="1511"/>
        <v>0</v>
      </c>
      <c r="XW543" s="96">
        <f t="shared" si="1512"/>
        <v>0</v>
      </c>
      <c r="XX543" s="96">
        <f t="shared" si="1513"/>
        <v>0</v>
      </c>
      <c r="XY543" s="96">
        <f t="shared" si="1514"/>
        <v>0</v>
      </c>
      <c r="XZ543" s="96">
        <f t="shared" si="1515"/>
        <v>0</v>
      </c>
      <c r="YA543" s="96">
        <f t="shared" si="1516"/>
        <v>61787.93</v>
      </c>
      <c r="YB543" s="96">
        <f t="shared" si="1517"/>
        <v>64298.8</v>
      </c>
      <c r="YC543" s="96">
        <f t="shared" si="1518"/>
        <v>64298.8</v>
      </c>
      <c r="YD543" s="96">
        <f t="shared" si="1519"/>
        <v>15363.35</v>
      </c>
      <c r="YE543" s="96">
        <f t="shared" si="1520"/>
        <v>16044.35</v>
      </c>
      <c r="YF543" s="96">
        <f t="shared" si="1521"/>
        <v>16044.35</v>
      </c>
      <c r="YG543" s="96">
        <f t="shared" si="1522"/>
        <v>0</v>
      </c>
      <c r="YH543" s="96">
        <f t="shared" si="958"/>
        <v>0</v>
      </c>
      <c r="YI543" s="96">
        <f t="shared" si="959"/>
        <v>0</v>
      </c>
      <c r="YJ543" s="96">
        <f t="shared" si="1523"/>
        <v>0</v>
      </c>
      <c r="YK543" s="96">
        <f t="shared" si="960"/>
        <v>0</v>
      </c>
      <c r="YL543" s="96">
        <f t="shared" si="961"/>
        <v>0</v>
      </c>
      <c r="YM543" s="101"/>
      <c r="YN543" s="101"/>
      <c r="YO543" s="101"/>
      <c r="YP543" s="96">
        <f t="shared" si="1524"/>
        <v>0</v>
      </c>
      <c r="YQ543" s="96">
        <f t="shared" si="1525"/>
        <v>0</v>
      </c>
      <c r="YR543" s="96">
        <f t="shared" si="1526"/>
        <v>0</v>
      </c>
      <c r="YS543" s="96">
        <f t="shared" si="1527"/>
        <v>0</v>
      </c>
      <c r="YT543" s="96">
        <f t="shared" si="1528"/>
        <v>0</v>
      </c>
      <c r="YU543" s="96">
        <f t="shared" si="1529"/>
        <v>0</v>
      </c>
      <c r="YV543" s="96">
        <f t="shared" si="1530"/>
        <v>61787.64</v>
      </c>
      <c r="YW543" s="96">
        <f t="shared" si="1531"/>
        <v>64299.13</v>
      </c>
      <c r="YX543" s="96">
        <f t="shared" si="1532"/>
        <v>64299.13</v>
      </c>
      <c r="YY543" s="96">
        <f t="shared" si="1533"/>
        <v>17022.2</v>
      </c>
      <c r="YZ543" s="96">
        <f t="shared" si="1534"/>
        <v>17796.04</v>
      </c>
      <c r="ZA543" s="96">
        <f t="shared" si="1535"/>
        <v>17796.04</v>
      </c>
      <c r="ZB543" s="96">
        <f t="shared" si="1536"/>
        <v>0</v>
      </c>
      <c r="ZC543" s="96">
        <f t="shared" si="962"/>
        <v>0</v>
      </c>
      <c r="ZD543" s="96">
        <f t="shared" si="963"/>
        <v>0</v>
      </c>
      <c r="ZE543" s="96">
        <f t="shared" si="1537"/>
        <v>0</v>
      </c>
      <c r="ZF543" s="96">
        <f t="shared" si="964"/>
        <v>0</v>
      </c>
      <c r="ZG543" s="96">
        <f t="shared" si="965"/>
        <v>0</v>
      </c>
      <c r="ZH543" s="101"/>
      <c r="ZI543" s="101"/>
      <c r="ZJ543" s="101"/>
      <c r="ZK543" s="96">
        <f t="shared" si="1538"/>
        <v>0</v>
      </c>
      <c r="ZL543" s="96">
        <f t="shared" si="1539"/>
        <v>0</v>
      </c>
      <c r="ZM543" s="96">
        <f t="shared" si="1540"/>
        <v>0</v>
      </c>
      <c r="ZN543" s="96">
        <f t="shared" si="1541"/>
        <v>0</v>
      </c>
      <c r="ZO543" s="96">
        <f t="shared" si="1542"/>
        <v>0</v>
      </c>
      <c r="ZP543" s="96">
        <f t="shared" si="1543"/>
        <v>0</v>
      </c>
      <c r="ZQ543" s="96">
        <f t="shared" si="1544"/>
        <v>61788.05</v>
      </c>
      <c r="ZR543" s="96">
        <f t="shared" si="1545"/>
        <v>64299.6</v>
      </c>
      <c r="ZS543" s="96">
        <f t="shared" si="1546"/>
        <v>64299.6</v>
      </c>
      <c r="ZT543" s="96">
        <f t="shared" si="1547"/>
        <v>20202.689999999999</v>
      </c>
      <c r="ZU543" s="96">
        <f t="shared" si="1548"/>
        <v>21111.23</v>
      </c>
      <c r="ZV543" s="96">
        <f t="shared" si="1549"/>
        <v>21111.23</v>
      </c>
      <c r="ZW543" s="96">
        <f t="shared" si="1550"/>
        <v>0</v>
      </c>
      <c r="ZX543" s="96">
        <f t="shared" si="966"/>
        <v>0</v>
      </c>
      <c r="ZY543" s="96">
        <f t="shared" si="967"/>
        <v>0</v>
      </c>
      <c r="ZZ543" s="96">
        <f t="shared" si="1551"/>
        <v>0</v>
      </c>
      <c r="AAA543" s="96">
        <f t="shared" si="968"/>
        <v>0</v>
      </c>
      <c r="AAB543" s="96">
        <f t="shared" si="969"/>
        <v>0</v>
      </c>
      <c r="AAC543" s="101"/>
      <c r="AAD543" s="101"/>
      <c r="AAE543" s="101"/>
      <c r="AAF543" s="96">
        <f t="shared" si="1552"/>
        <v>0</v>
      </c>
      <c r="AAG543" s="96">
        <f t="shared" si="1553"/>
        <v>0</v>
      </c>
      <c r="AAH543" s="96">
        <f t="shared" si="1554"/>
        <v>0</v>
      </c>
      <c r="AAI543" s="96">
        <f t="shared" si="1555"/>
        <v>0</v>
      </c>
      <c r="AAJ543" s="96">
        <f t="shared" si="1556"/>
        <v>0</v>
      </c>
      <c r="AAK543" s="96">
        <f t="shared" si="1557"/>
        <v>0</v>
      </c>
      <c r="AAL543" s="96">
        <f t="shared" si="1558"/>
        <v>61788.25</v>
      </c>
      <c r="AAM543" s="96">
        <f t="shared" si="1559"/>
        <v>64298.82</v>
      </c>
      <c r="AAN543" s="96">
        <f t="shared" si="1560"/>
        <v>64298.82</v>
      </c>
      <c r="AAO543" s="96">
        <f t="shared" si="1561"/>
        <v>19643.57</v>
      </c>
      <c r="AAP543" s="96">
        <f t="shared" si="1562"/>
        <v>20540.13</v>
      </c>
      <c r="AAQ543" s="96">
        <f t="shared" si="1563"/>
        <v>20540.13</v>
      </c>
      <c r="AAR543" s="96">
        <f t="shared" si="1564"/>
        <v>0</v>
      </c>
      <c r="AAS543" s="96">
        <f t="shared" si="970"/>
        <v>0</v>
      </c>
      <c r="AAT543" s="96">
        <f t="shared" si="971"/>
        <v>0</v>
      </c>
      <c r="AAU543" s="96">
        <f t="shared" si="1565"/>
        <v>0</v>
      </c>
      <c r="AAV543" s="96">
        <f t="shared" si="972"/>
        <v>0</v>
      </c>
      <c r="AAW543" s="96">
        <f t="shared" si="973"/>
        <v>0</v>
      </c>
      <c r="AAX543" s="101"/>
      <c r="AAY543" s="101"/>
      <c r="AAZ543" s="101"/>
      <c r="ABA543" s="96">
        <f t="shared" si="1566"/>
        <v>0</v>
      </c>
      <c r="ABB543" s="96">
        <f t="shared" si="1567"/>
        <v>0</v>
      </c>
      <c r="ABC543" s="96">
        <f t="shared" si="1568"/>
        <v>0</v>
      </c>
      <c r="ABD543" s="96">
        <f t="shared" si="1569"/>
        <v>0</v>
      </c>
      <c r="ABE543" s="96">
        <f t="shared" si="1570"/>
        <v>0</v>
      </c>
      <c r="ABF543" s="96">
        <f t="shared" si="1571"/>
        <v>0</v>
      </c>
      <c r="ABG543" s="96">
        <f t="shared" si="1572"/>
        <v>61788.39</v>
      </c>
      <c r="ABH543" s="96">
        <f t="shared" si="1573"/>
        <v>64299.01</v>
      </c>
      <c r="ABI543" s="96">
        <f t="shared" si="1574"/>
        <v>64299.01</v>
      </c>
      <c r="ABJ543" s="96">
        <f t="shared" si="1575"/>
        <v>13586.12</v>
      </c>
      <c r="ABK543" s="96">
        <f t="shared" si="1576"/>
        <v>14150.28</v>
      </c>
      <c r="ABL543" s="96">
        <f t="shared" si="1577"/>
        <v>14150.28</v>
      </c>
      <c r="ABM543" s="96">
        <f t="shared" si="1578"/>
        <v>0</v>
      </c>
      <c r="ABN543" s="96">
        <f t="shared" si="974"/>
        <v>0</v>
      </c>
      <c r="ABO543" s="96">
        <f t="shared" si="975"/>
        <v>0</v>
      </c>
      <c r="ABP543" s="96">
        <f t="shared" si="1579"/>
        <v>0</v>
      </c>
      <c r="ABQ543" s="96">
        <f t="shared" si="976"/>
        <v>0</v>
      </c>
      <c r="ABR543" s="96">
        <f t="shared" si="977"/>
        <v>0</v>
      </c>
      <c r="ABS543" s="101"/>
      <c r="ABT543" s="101"/>
      <c r="ABU543" s="101"/>
      <c r="ABV543" s="96">
        <f t="shared" si="1580"/>
        <v>0</v>
      </c>
      <c r="ABW543" s="96">
        <f t="shared" si="1581"/>
        <v>0</v>
      </c>
      <c r="ABX543" s="96">
        <f t="shared" si="1582"/>
        <v>0</v>
      </c>
      <c r="ABY543" s="96">
        <f t="shared" si="1583"/>
        <v>0</v>
      </c>
      <c r="ABZ543" s="96">
        <f t="shared" si="1584"/>
        <v>0</v>
      </c>
      <c r="ACA543" s="96">
        <f t="shared" si="1585"/>
        <v>0</v>
      </c>
      <c r="ACB543" s="96">
        <f t="shared" si="1586"/>
        <v>61788.07</v>
      </c>
      <c r="ACC543" s="96">
        <f t="shared" si="1587"/>
        <v>64298.84</v>
      </c>
      <c r="ACD543" s="96">
        <f t="shared" si="1588"/>
        <v>64298.84</v>
      </c>
      <c r="ACE543" s="96">
        <f t="shared" si="1589"/>
        <v>14368.74</v>
      </c>
      <c r="ACF543" s="96">
        <f t="shared" si="1590"/>
        <v>15006.39</v>
      </c>
      <c r="ACG543" s="96">
        <f t="shared" si="1591"/>
        <v>15006.39</v>
      </c>
      <c r="ACH543" s="96">
        <f t="shared" si="1592"/>
        <v>0</v>
      </c>
      <c r="ACI543" s="96">
        <f t="shared" si="978"/>
        <v>0</v>
      </c>
      <c r="ACJ543" s="96">
        <f t="shared" si="979"/>
        <v>0</v>
      </c>
      <c r="ACK543" s="96">
        <f t="shared" si="1593"/>
        <v>0</v>
      </c>
      <c r="ACL543" s="96">
        <f t="shared" si="980"/>
        <v>0</v>
      </c>
      <c r="ACM543" s="96">
        <f t="shared" si="981"/>
        <v>0</v>
      </c>
      <c r="ACN543" s="101"/>
      <c r="ACO543" s="101"/>
      <c r="ACP543" s="101"/>
      <c r="ACQ543" s="96">
        <f t="shared" si="1594"/>
        <v>0</v>
      </c>
      <c r="ACR543" s="96">
        <f t="shared" si="1595"/>
        <v>0</v>
      </c>
      <c r="ACS543" s="96">
        <f t="shared" si="1596"/>
        <v>0</v>
      </c>
      <c r="ACT543" s="96">
        <f t="shared" si="1597"/>
        <v>0</v>
      </c>
      <c r="ACU543" s="96">
        <f t="shared" si="1598"/>
        <v>0</v>
      </c>
      <c r="ACV543" s="96">
        <f t="shared" si="1599"/>
        <v>0</v>
      </c>
      <c r="ACW543" s="96">
        <f t="shared" si="1600"/>
        <v>61787.95</v>
      </c>
      <c r="ACX543" s="96">
        <f t="shared" si="1601"/>
        <v>64298.59</v>
      </c>
      <c r="ACY543" s="96">
        <f t="shared" si="1602"/>
        <v>64298.59</v>
      </c>
      <c r="ACZ543" s="96">
        <f t="shared" si="1603"/>
        <v>19836.759999999998</v>
      </c>
      <c r="ADA543" s="96">
        <f t="shared" si="1604"/>
        <v>20741.32</v>
      </c>
      <c r="ADB543" s="96">
        <f t="shared" si="1605"/>
        <v>20741.32</v>
      </c>
      <c r="ADC543" s="96">
        <f t="shared" si="1606"/>
        <v>0</v>
      </c>
      <c r="ADD543" s="96">
        <f t="shared" si="982"/>
        <v>0</v>
      </c>
      <c r="ADE543" s="96">
        <f t="shared" si="983"/>
        <v>0</v>
      </c>
      <c r="ADF543" s="96">
        <f t="shared" si="1607"/>
        <v>0</v>
      </c>
      <c r="ADG543" s="96">
        <f t="shared" si="984"/>
        <v>0</v>
      </c>
      <c r="ADH543" s="96">
        <f t="shared" si="985"/>
        <v>0</v>
      </c>
      <c r="ADI543" s="101"/>
      <c r="ADJ543" s="101"/>
      <c r="ADK543" s="101"/>
      <c r="ADL543" s="96">
        <f t="shared" si="1608"/>
        <v>0</v>
      </c>
      <c r="ADM543" s="96">
        <f t="shared" si="1609"/>
        <v>0</v>
      </c>
      <c r="ADN543" s="96">
        <f t="shared" si="1610"/>
        <v>0</v>
      </c>
      <c r="ADO543" s="96">
        <f t="shared" si="1611"/>
        <v>0</v>
      </c>
      <c r="ADP543" s="96">
        <f t="shared" si="1612"/>
        <v>0</v>
      </c>
      <c r="ADQ543" s="96">
        <f t="shared" si="1613"/>
        <v>0</v>
      </c>
      <c r="ADR543" s="96">
        <f t="shared" si="1614"/>
        <v>61787.71</v>
      </c>
      <c r="ADS543" s="96">
        <f t="shared" si="1615"/>
        <v>64298.89</v>
      </c>
      <c r="ADT543" s="96">
        <f t="shared" si="1616"/>
        <v>64298.89</v>
      </c>
      <c r="ADU543" s="96">
        <f t="shared" si="1617"/>
        <v>11929.02</v>
      </c>
      <c r="ADV543" s="96">
        <f t="shared" si="1618"/>
        <v>12518.86</v>
      </c>
      <c r="ADW543" s="96">
        <f t="shared" si="1619"/>
        <v>12518.86</v>
      </c>
      <c r="ADX543" s="96">
        <f t="shared" si="1620"/>
        <v>0</v>
      </c>
      <c r="ADY543" s="96">
        <f t="shared" si="986"/>
        <v>0</v>
      </c>
      <c r="ADZ543" s="96">
        <f t="shared" si="987"/>
        <v>0</v>
      </c>
      <c r="AEA543" s="96">
        <f t="shared" si="1621"/>
        <v>0</v>
      </c>
      <c r="AEB543" s="96">
        <f t="shared" si="988"/>
        <v>0</v>
      </c>
      <c r="AEC543" s="96">
        <f t="shared" si="989"/>
        <v>0</v>
      </c>
      <c r="AED543" s="101"/>
      <c r="AEE543" s="101"/>
      <c r="AEF543" s="101"/>
      <c r="AEG543" s="96">
        <f t="shared" si="1622"/>
        <v>0</v>
      </c>
      <c r="AEH543" s="96">
        <f t="shared" si="1623"/>
        <v>0</v>
      </c>
      <c r="AEI543" s="96">
        <f t="shared" si="1624"/>
        <v>0</v>
      </c>
      <c r="AEJ543" s="96">
        <f t="shared" si="1625"/>
        <v>0</v>
      </c>
      <c r="AEK543" s="96">
        <f t="shared" si="1626"/>
        <v>0</v>
      </c>
      <c r="AEL543" s="96">
        <f t="shared" si="1627"/>
        <v>0</v>
      </c>
      <c r="AEM543" s="96">
        <f t="shared" si="1628"/>
        <v>61788.19</v>
      </c>
      <c r="AEN543" s="96">
        <f t="shared" si="1629"/>
        <v>64299.45</v>
      </c>
      <c r="AEO543" s="96">
        <f t="shared" si="1630"/>
        <v>64299.45</v>
      </c>
      <c r="AEP543" s="96">
        <f t="shared" si="1631"/>
        <v>17883.27</v>
      </c>
      <c r="AEQ543" s="96">
        <f t="shared" si="1632"/>
        <v>18657.22</v>
      </c>
      <c r="AER543" s="96">
        <f t="shared" si="1633"/>
        <v>18657.22</v>
      </c>
      <c r="AES543" s="96">
        <f t="shared" si="1634"/>
        <v>0</v>
      </c>
      <c r="AET543" s="96">
        <f t="shared" si="990"/>
        <v>0</v>
      </c>
      <c r="AEU543" s="96">
        <f t="shared" si="991"/>
        <v>0</v>
      </c>
      <c r="AEV543" s="96">
        <f t="shared" si="1635"/>
        <v>0</v>
      </c>
      <c r="AEW543" s="96">
        <f t="shared" si="992"/>
        <v>0</v>
      </c>
      <c r="AEX543" s="96">
        <f t="shared" si="993"/>
        <v>0</v>
      </c>
      <c r="AEY543" s="101"/>
      <c r="AEZ543" s="101"/>
      <c r="AFA543" s="101"/>
      <c r="AFB543" s="96">
        <f t="shared" si="1636"/>
        <v>0</v>
      </c>
      <c r="AFC543" s="96">
        <f t="shared" si="1637"/>
        <v>0</v>
      </c>
      <c r="AFD543" s="96">
        <f t="shared" si="1638"/>
        <v>0</v>
      </c>
      <c r="AFE543" s="96">
        <f t="shared" si="1639"/>
        <v>0</v>
      </c>
      <c r="AFF543" s="96">
        <f t="shared" si="1640"/>
        <v>0</v>
      </c>
      <c r="AFG543" s="96">
        <f t="shared" si="1641"/>
        <v>0</v>
      </c>
      <c r="AFH543" s="96">
        <f t="shared" si="1642"/>
        <v>61787.86</v>
      </c>
      <c r="AFI543" s="96">
        <f t="shared" si="1643"/>
        <v>64298.879999999997</v>
      </c>
      <c r="AFJ543" s="96">
        <f t="shared" si="1644"/>
        <v>64298.879999999997</v>
      </c>
      <c r="AFK543" s="96">
        <f t="shared" si="1645"/>
        <v>17763.849999999999</v>
      </c>
      <c r="AFL543" s="96">
        <f t="shared" si="1646"/>
        <v>18638.400000000001</v>
      </c>
      <c r="AFM543" s="96">
        <f t="shared" si="1647"/>
        <v>18638.400000000001</v>
      </c>
      <c r="AFN543" s="96">
        <f t="shared" si="1648"/>
        <v>0</v>
      </c>
      <c r="AFO543" s="96">
        <f t="shared" si="994"/>
        <v>0</v>
      </c>
      <c r="AFP543" s="96">
        <f t="shared" si="995"/>
        <v>0</v>
      </c>
      <c r="AFQ543" s="96">
        <f t="shared" si="1649"/>
        <v>0</v>
      </c>
      <c r="AFR543" s="96">
        <f t="shared" si="996"/>
        <v>0</v>
      </c>
      <c r="AFS543" s="96">
        <f t="shared" si="997"/>
        <v>0</v>
      </c>
      <c r="AFT543" s="101"/>
      <c r="AFU543" s="101"/>
      <c r="AFV543" s="101"/>
      <c r="AFW543" s="96">
        <f t="shared" si="1650"/>
        <v>0</v>
      </c>
      <c r="AFX543" s="96">
        <f t="shared" si="1651"/>
        <v>0</v>
      </c>
      <c r="AFY543" s="96">
        <f t="shared" si="1652"/>
        <v>0</v>
      </c>
      <c r="AFZ543" s="96">
        <f t="shared" si="1653"/>
        <v>0</v>
      </c>
      <c r="AGA543" s="96">
        <f t="shared" si="1654"/>
        <v>0</v>
      </c>
      <c r="AGB543" s="96">
        <f t="shared" si="1655"/>
        <v>0</v>
      </c>
      <c r="AGC543" s="96">
        <f t="shared" si="1656"/>
        <v>61788.26</v>
      </c>
      <c r="AGD543" s="96">
        <f t="shared" si="1657"/>
        <v>64299.03</v>
      </c>
      <c r="AGE543" s="96">
        <f t="shared" si="1658"/>
        <v>64299.03</v>
      </c>
      <c r="AGF543" s="96">
        <f t="shared" si="1659"/>
        <v>18623.38</v>
      </c>
      <c r="AGG543" s="96">
        <f t="shared" si="1660"/>
        <v>19475.009999999998</v>
      </c>
      <c r="AGH543" s="96">
        <f t="shared" si="1661"/>
        <v>19475.009999999998</v>
      </c>
      <c r="AGI543" s="96">
        <f t="shared" si="1662"/>
        <v>0</v>
      </c>
      <c r="AGJ543" s="96">
        <f t="shared" si="998"/>
        <v>0</v>
      </c>
      <c r="AGK543" s="96">
        <f t="shared" si="999"/>
        <v>0</v>
      </c>
      <c r="AGL543" s="96">
        <f t="shared" si="1663"/>
        <v>0</v>
      </c>
      <c r="AGM543" s="96">
        <f t="shared" si="1000"/>
        <v>0</v>
      </c>
      <c r="AGN543" s="96">
        <f t="shared" si="1001"/>
        <v>0</v>
      </c>
      <c r="AGO543" s="101"/>
      <c r="AGP543" s="101"/>
      <c r="AGQ543" s="101"/>
      <c r="AGR543" s="96">
        <f t="shared" si="1664"/>
        <v>0</v>
      </c>
      <c r="AGS543" s="96">
        <f t="shared" si="1665"/>
        <v>0</v>
      </c>
      <c r="AGT543" s="96">
        <f t="shared" si="1666"/>
        <v>0</v>
      </c>
      <c r="AGU543" s="96">
        <f t="shared" si="1667"/>
        <v>0</v>
      </c>
      <c r="AGV543" s="96">
        <f t="shared" si="1668"/>
        <v>0</v>
      </c>
      <c r="AGW543" s="96">
        <f t="shared" si="1669"/>
        <v>0</v>
      </c>
      <c r="AGX543" s="96">
        <f t="shared" si="1670"/>
        <v>61787.05</v>
      </c>
      <c r="AGY543" s="96">
        <f t="shared" si="1671"/>
        <v>64299.87</v>
      </c>
      <c r="AGZ543" s="96">
        <f t="shared" si="1672"/>
        <v>64299.87</v>
      </c>
      <c r="AHA543" s="96">
        <f t="shared" si="1673"/>
        <v>30211.14</v>
      </c>
      <c r="AHB543" s="96">
        <f t="shared" si="1674"/>
        <v>31658.400000000001</v>
      </c>
      <c r="AHC543" s="96">
        <f t="shared" si="1675"/>
        <v>31658.400000000001</v>
      </c>
      <c r="AHD543" s="96">
        <f t="shared" si="1676"/>
        <v>0</v>
      </c>
      <c r="AHE543" s="96">
        <f t="shared" si="1002"/>
        <v>0</v>
      </c>
      <c r="AHF543" s="96">
        <f t="shared" si="1003"/>
        <v>0</v>
      </c>
      <c r="AHG543" s="96">
        <f t="shared" si="1677"/>
        <v>0</v>
      </c>
      <c r="AHH543" s="96">
        <f t="shared" si="1004"/>
        <v>0</v>
      </c>
      <c r="AHI543" s="96">
        <f t="shared" si="1005"/>
        <v>0</v>
      </c>
      <c r="AHJ543" s="101"/>
      <c r="AHK543" s="101"/>
      <c r="AHL543" s="101"/>
      <c r="AHM543" s="96">
        <f t="shared" si="1678"/>
        <v>0</v>
      </c>
      <c r="AHN543" s="96">
        <f t="shared" si="1679"/>
        <v>0</v>
      </c>
      <c r="AHO543" s="96">
        <f t="shared" si="1680"/>
        <v>0</v>
      </c>
      <c r="AHP543" s="96">
        <f t="shared" si="1681"/>
        <v>0</v>
      </c>
      <c r="AHQ543" s="96">
        <f t="shared" si="1682"/>
        <v>0</v>
      </c>
      <c r="AHR543" s="96">
        <f t="shared" si="1683"/>
        <v>0</v>
      </c>
      <c r="AHS543" s="96">
        <f t="shared" si="1684"/>
        <v>61787.89</v>
      </c>
      <c r="AHT543" s="96">
        <f t="shared" si="1685"/>
        <v>64299.08</v>
      </c>
      <c r="AHU543" s="96">
        <f t="shared" si="1686"/>
        <v>64299.08</v>
      </c>
      <c r="AHV543" s="96">
        <f t="shared" si="1687"/>
        <v>16802.330000000002</v>
      </c>
      <c r="AHW543" s="96">
        <f t="shared" si="1688"/>
        <v>17578.72</v>
      </c>
      <c r="AHX543" s="96">
        <f t="shared" si="1689"/>
        <v>17578.72</v>
      </c>
      <c r="AHY543" s="96">
        <f t="shared" si="1690"/>
        <v>0</v>
      </c>
      <c r="AHZ543" s="96">
        <f t="shared" si="1006"/>
        <v>0</v>
      </c>
      <c r="AIA543" s="96">
        <f t="shared" si="1007"/>
        <v>0</v>
      </c>
      <c r="AIB543" s="96">
        <f t="shared" si="1691"/>
        <v>0</v>
      </c>
      <c r="AIC543" s="96">
        <f t="shared" si="1008"/>
        <v>0</v>
      </c>
      <c r="AID543" s="96">
        <f t="shared" si="1009"/>
        <v>0</v>
      </c>
      <c r="AIE543" s="101"/>
      <c r="AIF543" s="101"/>
      <c r="AIG543" s="101"/>
      <c r="AIH543" s="96">
        <f t="shared" si="1692"/>
        <v>0</v>
      </c>
      <c r="AII543" s="96">
        <f t="shared" si="1693"/>
        <v>0</v>
      </c>
      <c r="AIJ543" s="96">
        <f t="shared" si="1694"/>
        <v>0</v>
      </c>
      <c r="AIK543" s="96">
        <f t="shared" si="1695"/>
        <v>0</v>
      </c>
      <c r="AIL543" s="96">
        <f t="shared" si="1696"/>
        <v>0</v>
      </c>
      <c r="AIM543" s="96">
        <f t="shared" si="1697"/>
        <v>0</v>
      </c>
      <c r="AIN543" s="96">
        <f t="shared" si="1698"/>
        <v>61787.93</v>
      </c>
      <c r="AIO543" s="96">
        <f t="shared" si="1699"/>
        <v>64298.86</v>
      </c>
      <c r="AIP543" s="96">
        <f t="shared" si="1700"/>
        <v>64298.86</v>
      </c>
      <c r="AIQ543" s="96">
        <f t="shared" si="1701"/>
        <v>18545.84</v>
      </c>
      <c r="AIR543" s="96">
        <f t="shared" si="1702"/>
        <v>19419.86</v>
      </c>
      <c r="AIS543" s="96">
        <f t="shared" si="1703"/>
        <v>19419.86</v>
      </c>
      <c r="AIT543" s="96">
        <f t="shared" si="1704"/>
        <v>0</v>
      </c>
      <c r="AIU543" s="96">
        <f t="shared" si="1010"/>
        <v>0</v>
      </c>
      <c r="AIV543" s="96">
        <f t="shared" si="1011"/>
        <v>0</v>
      </c>
      <c r="AIW543" s="96">
        <f t="shared" si="1705"/>
        <v>0</v>
      </c>
      <c r="AIX543" s="96">
        <f t="shared" si="1012"/>
        <v>0</v>
      </c>
      <c r="AIY543" s="96">
        <f t="shared" si="1013"/>
        <v>0</v>
      </c>
      <c r="AIZ543" s="101"/>
      <c r="AJA543" s="101"/>
      <c r="AJB543" s="101"/>
      <c r="AJC543" s="96">
        <f t="shared" si="1706"/>
        <v>0</v>
      </c>
      <c r="AJD543" s="96">
        <f t="shared" si="1707"/>
        <v>0</v>
      </c>
      <c r="AJE543" s="96">
        <f t="shared" si="1708"/>
        <v>0</v>
      </c>
      <c r="AJF543" s="96">
        <f t="shared" si="1709"/>
        <v>0</v>
      </c>
      <c r="AJG543" s="96">
        <f t="shared" si="1710"/>
        <v>0</v>
      </c>
      <c r="AJH543" s="96">
        <f t="shared" si="1711"/>
        <v>0</v>
      </c>
      <c r="AJI543" s="96">
        <f t="shared" si="1712"/>
        <v>61788.38</v>
      </c>
      <c r="AJJ543" s="96">
        <f t="shared" si="1713"/>
        <v>64299.199999999997</v>
      </c>
      <c r="AJK543" s="96">
        <f t="shared" si="1714"/>
        <v>64299.199999999997</v>
      </c>
      <c r="AJL543" s="96">
        <f t="shared" si="1715"/>
        <v>18201.52</v>
      </c>
      <c r="AJM543" s="96">
        <f t="shared" si="1716"/>
        <v>19029.88</v>
      </c>
      <c r="AJN543" s="96">
        <f t="shared" si="1717"/>
        <v>19029.88</v>
      </c>
      <c r="AJO543" s="96">
        <f t="shared" si="1718"/>
        <v>0</v>
      </c>
      <c r="AJP543" s="96">
        <f t="shared" si="1014"/>
        <v>0</v>
      </c>
      <c r="AJQ543" s="96">
        <f t="shared" si="1015"/>
        <v>0</v>
      </c>
      <c r="AJR543" s="96">
        <f t="shared" si="1719"/>
        <v>0</v>
      </c>
      <c r="AJS543" s="96">
        <f t="shared" si="1016"/>
        <v>0</v>
      </c>
      <c r="AJT543" s="96">
        <f t="shared" si="1017"/>
        <v>0</v>
      </c>
      <c r="AJU543" s="101"/>
      <c r="AJV543" s="101"/>
      <c r="AJW543" s="101"/>
      <c r="AJX543" s="96">
        <f t="shared" si="1720"/>
        <v>0</v>
      </c>
      <c r="AJY543" s="96">
        <f t="shared" si="1721"/>
        <v>0</v>
      </c>
      <c r="AJZ543" s="96">
        <f t="shared" si="1722"/>
        <v>0</v>
      </c>
      <c r="AKA543" s="96">
        <f t="shared" si="1723"/>
        <v>0</v>
      </c>
      <c r="AKB543" s="96">
        <f t="shared" si="1724"/>
        <v>0</v>
      </c>
      <c r="AKC543" s="96">
        <f t="shared" si="1725"/>
        <v>0</v>
      </c>
      <c r="AKD543" s="96">
        <f t="shared" si="1726"/>
        <v>61788.4</v>
      </c>
      <c r="AKE543" s="96">
        <f t="shared" si="1727"/>
        <v>64299.24</v>
      </c>
      <c r="AKF543" s="96">
        <f t="shared" si="1728"/>
        <v>64299.24</v>
      </c>
      <c r="AKG543" s="96">
        <f t="shared" si="1729"/>
        <v>17337.16</v>
      </c>
      <c r="AKH543" s="96">
        <f t="shared" si="1730"/>
        <v>18147.89</v>
      </c>
      <c r="AKI543" s="96">
        <f t="shared" si="1731"/>
        <v>18147.89</v>
      </c>
      <c r="AKJ543" s="96">
        <f t="shared" si="1732"/>
        <v>0</v>
      </c>
      <c r="AKK543" s="96">
        <f t="shared" si="1018"/>
        <v>0</v>
      </c>
      <c r="AKL543" s="96">
        <f t="shared" si="1019"/>
        <v>0</v>
      </c>
      <c r="AKM543" s="96">
        <f t="shared" si="1733"/>
        <v>0</v>
      </c>
      <c r="AKN543" s="96">
        <f t="shared" si="1020"/>
        <v>0</v>
      </c>
      <c r="AKO543" s="96">
        <f t="shared" si="1021"/>
        <v>0</v>
      </c>
      <c r="AKP543" s="101"/>
      <c r="AKQ543" s="101"/>
      <c r="AKR543" s="101"/>
      <c r="AKS543" s="96">
        <f t="shared" si="1734"/>
        <v>0</v>
      </c>
      <c r="AKT543" s="96">
        <f t="shared" si="1735"/>
        <v>0</v>
      </c>
      <c r="AKU543" s="96">
        <f t="shared" si="1736"/>
        <v>0</v>
      </c>
      <c r="AKV543" s="96">
        <f t="shared" si="1737"/>
        <v>0</v>
      </c>
      <c r="AKW543" s="96">
        <f t="shared" si="1738"/>
        <v>0</v>
      </c>
      <c r="AKX543" s="96">
        <f t="shared" si="1739"/>
        <v>0</v>
      </c>
      <c r="AKY543" s="96">
        <f t="shared" si="1740"/>
        <v>61788.02</v>
      </c>
      <c r="AKZ543" s="96">
        <f t="shared" si="1741"/>
        <v>64299.22</v>
      </c>
      <c r="ALA543" s="96">
        <f t="shared" si="1742"/>
        <v>64299.22</v>
      </c>
      <c r="ALB543" s="96">
        <f t="shared" si="1743"/>
        <v>17574.98</v>
      </c>
      <c r="ALC543" s="96">
        <f t="shared" si="1744"/>
        <v>18380.27</v>
      </c>
      <c r="ALD543" s="96">
        <f t="shared" si="1745"/>
        <v>18380.27</v>
      </c>
      <c r="ALE543" s="96">
        <f t="shared" si="1746"/>
        <v>0</v>
      </c>
      <c r="ALF543" s="96">
        <f t="shared" si="1022"/>
        <v>0</v>
      </c>
      <c r="ALG543" s="96">
        <f t="shared" si="1023"/>
        <v>0</v>
      </c>
      <c r="ALH543" s="96">
        <f t="shared" si="1747"/>
        <v>0</v>
      </c>
      <c r="ALI543" s="96">
        <f t="shared" si="1024"/>
        <v>0</v>
      </c>
      <c r="ALJ543" s="96">
        <f t="shared" si="1025"/>
        <v>0</v>
      </c>
      <c r="ALK543" s="101"/>
      <c r="ALL543" s="101"/>
      <c r="ALM543" s="101"/>
      <c r="ALN543" s="96">
        <f t="shared" si="1748"/>
        <v>0</v>
      </c>
      <c r="ALO543" s="96">
        <f t="shared" si="1749"/>
        <v>0</v>
      </c>
      <c r="ALP543" s="96">
        <f t="shared" si="1750"/>
        <v>0</v>
      </c>
      <c r="ALQ543" s="96">
        <f t="shared" si="1751"/>
        <v>0</v>
      </c>
      <c r="ALR543" s="96">
        <f t="shared" si="1752"/>
        <v>0</v>
      </c>
      <c r="ALS543" s="96">
        <f t="shared" si="1753"/>
        <v>0</v>
      </c>
      <c r="ALT543" s="96">
        <f t="shared" si="1754"/>
        <v>61787.45</v>
      </c>
      <c r="ALU543" s="96">
        <f t="shared" si="1755"/>
        <v>64298.68</v>
      </c>
      <c r="ALV543" s="96">
        <f t="shared" si="1756"/>
        <v>64298.68</v>
      </c>
      <c r="ALW543" s="96">
        <f t="shared" si="1757"/>
        <v>20452.509999999998</v>
      </c>
      <c r="ALX543" s="96">
        <f t="shared" si="1758"/>
        <v>21363.33</v>
      </c>
      <c r="ALY543" s="96">
        <f t="shared" si="1759"/>
        <v>21363.33</v>
      </c>
      <c r="ALZ543" s="96">
        <f t="shared" si="1760"/>
        <v>0</v>
      </c>
      <c r="AMA543" s="96">
        <f t="shared" si="1026"/>
        <v>0</v>
      </c>
      <c r="AMB543" s="96">
        <f t="shared" si="1027"/>
        <v>0</v>
      </c>
      <c r="AMC543" s="96">
        <f t="shared" si="1761"/>
        <v>0</v>
      </c>
      <c r="AMD543" s="96">
        <f t="shared" si="1028"/>
        <v>0</v>
      </c>
      <c r="AME543" s="96">
        <f t="shared" si="1029"/>
        <v>0</v>
      </c>
      <c r="AMF543" s="101"/>
      <c r="AMG543" s="101"/>
      <c r="AMH543" s="101"/>
      <c r="AMI543" s="96">
        <f t="shared" si="1762"/>
        <v>0</v>
      </c>
      <c r="AMJ543" s="96">
        <f t="shared" si="1763"/>
        <v>0</v>
      </c>
      <c r="AMK543" s="96">
        <f t="shared" si="1764"/>
        <v>0</v>
      </c>
      <c r="AML543" s="96">
        <f t="shared" si="1765"/>
        <v>0</v>
      </c>
      <c r="AMM543" s="96">
        <f t="shared" si="1766"/>
        <v>0</v>
      </c>
      <c r="AMN543" s="96">
        <f t="shared" si="1767"/>
        <v>0</v>
      </c>
      <c r="AMO543" s="96">
        <f t="shared" si="1768"/>
        <v>61787.97</v>
      </c>
      <c r="AMP543" s="96">
        <f t="shared" si="1769"/>
        <v>64298.93</v>
      </c>
      <c r="AMQ543" s="96">
        <f t="shared" si="1770"/>
        <v>64298.93</v>
      </c>
      <c r="AMR543" s="96">
        <f t="shared" si="1771"/>
        <v>17356.310000000001</v>
      </c>
      <c r="AMS543" s="96">
        <f t="shared" si="1772"/>
        <v>18119.13</v>
      </c>
      <c r="AMT543" s="96">
        <f t="shared" si="1773"/>
        <v>18119.13</v>
      </c>
      <c r="AMU543" s="96">
        <f t="shared" si="1774"/>
        <v>0</v>
      </c>
      <c r="AMV543" s="96">
        <f t="shared" si="1030"/>
        <v>0</v>
      </c>
      <c r="AMW543" s="96">
        <f t="shared" si="1031"/>
        <v>0</v>
      </c>
      <c r="AMX543" s="96">
        <f t="shared" si="1775"/>
        <v>0</v>
      </c>
      <c r="AMY543" s="96">
        <f t="shared" si="1032"/>
        <v>0</v>
      </c>
      <c r="AMZ543" s="96">
        <f t="shared" si="1033"/>
        <v>0</v>
      </c>
      <c r="ANA543" s="101"/>
      <c r="ANB543" s="101"/>
      <c r="ANC543" s="101"/>
      <c r="AND543" s="96">
        <f t="shared" si="1776"/>
        <v>0</v>
      </c>
      <c r="ANE543" s="96">
        <f t="shared" si="1777"/>
        <v>0</v>
      </c>
      <c r="ANF543" s="96">
        <f t="shared" si="1778"/>
        <v>0</v>
      </c>
      <c r="ANG543" s="96">
        <f t="shared" si="1779"/>
        <v>0</v>
      </c>
      <c r="ANH543" s="96">
        <f t="shared" si="1780"/>
        <v>0</v>
      </c>
      <c r="ANI543" s="96">
        <f t="shared" si="1781"/>
        <v>0</v>
      </c>
      <c r="ANJ543" s="96">
        <f t="shared" si="1782"/>
        <v>0</v>
      </c>
      <c r="ANK543" s="96">
        <f t="shared" si="1783"/>
        <v>0</v>
      </c>
      <c r="ANL543" s="96">
        <f t="shared" si="1784"/>
        <v>0</v>
      </c>
      <c r="ANM543" s="96">
        <f t="shared" si="1785"/>
        <v>0</v>
      </c>
      <c r="ANN543" s="96">
        <f t="shared" si="1786"/>
        <v>0</v>
      </c>
      <c r="ANO543" s="96">
        <f t="shared" si="1787"/>
        <v>0</v>
      </c>
      <c r="ANP543" s="96">
        <f t="shared" si="1788"/>
        <v>0</v>
      </c>
      <c r="ANQ543" s="96">
        <f t="shared" si="1034"/>
        <v>0</v>
      </c>
      <c r="ANR543" s="96">
        <f t="shared" si="1035"/>
        <v>0</v>
      </c>
      <c r="ANS543" s="96">
        <f t="shared" si="1789"/>
        <v>0</v>
      </c>
      <c r="ANT543" s="96">
        <f t="shared" si="1036"/>
        <v>0</v>
      </c>
      <c r="ANU543" s="96">
        <f t="shared" si="1037"/>
        <v>0</v>
      </c>
      <c r="ANV543" s="101"/>
      <c r="ANW543" s="101"/>
      <c r="ANX543" s="101"/>
      <c r="ANY543" s="96">
        <f t="shared" si="1790"/>
        <v>0</v>
      </c>
      <c r="ANZ543" s="96">
        <f t="shared" si="1791"/>
        <v>0</v>
      </c>
      <c r="AOA543" s="96">
        <f t="shared" si="1792"/>
        <v>0</v>
      </c>
      <c r="AOB543" s="96">
        <f t="shared" si="1793"/>
        <v>0</v>
      </c>
      <c r="AOC543" s="96">
        <f t="shared" si="1794"/>
        <v>0</v>
      </c>
      <c r="AOD543" s="96">
        <f t="shared" si="1795"/>
        <v>0</v>
      </c>
      <c r="AOE543" s="96">
        <f t="shared" si="1796"/>
        <v>61788.43</v>
      </c>
      <c r="AOF543" s="96">
        <f t="shared" si="1797"/>
        <v>64299.17</v>
      </c>
      <c r="AOG543" s="96">
        <f t="shared" si="1798"/>
        <v>64299.17</v>
      </c>
      <c r="AOH543" s="96">
        <f t="shared" si="1799"/>
        <v>17526.95</v>
      </c>
      <c r="AOI543" s="96">
        <f t="shared" si="1800"/>
        <v>18301.18</v>
      </c>
      <c r="AOJ543" s="96">
        <f t="shared" si="1801"/>
        <v>18301.18</v>
      </c>
      <c r="AOK543" s="96">
        <f t="shared" si="1802"/>
        <v>0</v>
      </c>
      <c r="AOL543" s="96">
        <f t="shared" si="1038"/>
        <v>0</v>
      </c>
      <c r="AOM543" s="96">
        <f t="shared" si="1039"/>
        <v>0</v>
      </c>
      <c r="AON543" s="96">
        <f t="shared" si="1803"/>
        <v>0</v>
      </c>
      <c r="AOO543" s="96">
        <f t="shared" si="1040"/>
        <v>0</v>
      </c>
      <c r="AOP543" s="96">
        <f t="shared" si="1041"/>
        <v>0</v>
      </c>
      <c r="AOQ543" s="101"/>
      <c r="AOR543" s="101"/>
      <c r="AOS543" s="101"/>
      <c r="AOT543" s="96">
        <f t="shared" si="1804"/>
        <v>0</v>
      </c>
      <c r="AOU543" s="96">
        <f t="shared" si="1805"/>
        <v>0</v>
      </c>
      <c r="AOV543" s="96">
        <f t="shared" si="1806"/>
        <v>0</v>
      </c>
      <c r="AOW543" s="96">
        <f t="shared" si="1807"/>
        <v>0</v>
      </c>
      <c r="AOX543" s="96">
        <f t="shared" si="1808"/>
        <v>0</v>
      </c>
      <c r="AOY543" s="96">
        <f t="shared" si="1809"/>
        <v>0</v>
      </c>
      <c r="AOZ543" s="96">
        <f t="shared" si="1810"/>
        <v>61787.31</v>
      </c>
      <c r="APA543" s="96">
        <f t="shared" si="1811"/>
        <v>64299.16</v>
      </c>
      <c r="APB543" s="96">
        <f t="shared" si="1812"/>
        <v>64299.16</v>
      </c>
      <c r="APC543" s="96">
        <f t="shared" si="1813"/>
        <v>20585.04</v>
      </c>
      <c r="APD543" s="96">
        <f t="shared" si="1814"/>
        <v>21496.14</v>
      </c>
      <c r="APE543" s="96">
        <f t="shared" si="1815"/>
        <v>21496.14</v>
      </c>
      <c r="APF543" s="96">
        <f t="shared" si="1816"/>
        <v>0</v>
      </c>
      <c r="APG543" s="96">
        <f t="shared" si="1042"/>
        <v>0</v>
      </c>
      <c r="APH543" s="96">
        <f t="shared" si="1043"/>
        <v>0</v>
      </c>
      <c r="API543" s="96">
        <f t="shared" si="1817"/>
        <v>0</v>
      </c>
      <c r="APJ543" s="96">
        <f t="shared" si="1044"/>
        <v>0</v>
      </c>
      <c r="APK543" s="96">
        <f t="shared" si="1045"/>
        <v>0</v>
      </c>
      <c r="APL543" s="101"/>
      <c r="APM543" s="101"/>
      <c r="APN543" s="101"/>
      <c r="APO543" s="96">
        <f t="shared" si="1818"/>
        <v>0</v>
      </c>
      <c r="APP543" s="96">
        <f t="shared" si="1819"/>
        <v>0</v>
      </c>
      <c r="APQ543" s="96">
        <f t="shared" si="1820"/>
        <v>0</v>
      </c>
      <c r="APR543" s="96">
        <f t="shared" si="1821"/>
        <v>0</v>
      </c>
      <c r="APS543" s="96">
        <f t="shared" si="1822"/>
        <v>0</v>
      </c>
      <c r="APT543" s="96">
        <f t="shared" si="1823"/>
        <v>0</v>
      </c>
      <c r="APU543" s="96">
        <f t="shared" si="1824"/>
        <v>61787.35</v>
      </c>
      <c r="APV543" s="96">
        <f t="shared" si="1825"/>
        <v>64298.89</v>
      </c>
      <c r="APW543" s="96">
        <f t="shared" si="1826"/>
        <v>64298.89</v>
      </c>
      <c r="APX543" s="96">
        <f t="shared" si="1827"/>
        <v>17465.03</v>
      </c>
      <c r="APY543" s="96">
        <f t="shared" si="1828"/>
        <v>18263.63</v>
      </c>
      <c r="APZ543" s="96">
        <f t="shared" si="1829"/>
        <v>18263.63</v>
      </c>
      <c r="AQA543" s="96">
        <f t="shared" si="1830"/>
        <v>0</v>
      </c>
      <c r="AQB543" s="96">
        <f t="shared" si="1046"/>
        <v>0</v>
      </c>
      <c r="AQC543" s="96">
        <f t="shared" si="1047"/>
        <v>0</v>
      </c>
      <c r="AQD543" s="96">
        <f t="shared" si="1831"/>
        <v>0</v>
      </c>
      <c r="AQE543" s="96">
        <f t="shared" si="1048"/>
        <v>0</v>
      </c>
      <c r="AQF543" s="96">
        <f t="shared" si="1049"/>
        <v>0</v>
      </c>
      <c r="AQG543" s="101"/>
      <c r="AQH543" s="101"/>
      <c r="AQI543" s="101"/>
      <c r="AQJ543" s="96">
        <f t="shared" si="1832"/>
        <v>0</v>
      </c>
      <c r="AQK543" s="96">
        <f t="shared" si="1833"/>
        <v>0</v>
      </c>
      <c r="AQL543" s="96">
        <f t="shared" si="1834"/>
        <v>0</v>
      </c>
      <c r="AQM543" s="96">
        <f t="shared" si="1835"/>
        <v>0</v>
      </c>
      <c r="AQN543" s="96">
        <f t="shared" si="1836"/>
        <v>0</v>
      </c>
      <c r="AQO543" s="96">
        <f t="shared" si="1837"/>
        <v>0</v>
      </c>
      <c r="AQP543" s="96">
        <f t="shared" si="1838"/>
        <v>61788.19</v>
      </c>
      <c r="AQQ543" s="96">
        <f t="shared" si="1839"/>
        <v>64299.03</v>
      </c>
      <c r="AQR543" s="96">
        <f t="shared" si="1840"/>
        <v>64299.03</v>
      </c>
      <c r="AQS543" s="96">
        <f t="shared" si="1841"/>
        <v>15558.64</v>
      </c>
      <c r="AQT543" s="96">
        <f t="shared" si="1842"/>
        <v>16289.04</v>
      </c>
      <c r="AQU543" s="96">
        <f t="shared" si="1843"/>
        <v>16289.04</v>
      </c>
      <c r="AQV543" s="96">
        <f t="shared" si="1844"/>
        <v>0</v>
      </c>
      <c r="AQW543" s="96">
        <f t="shared" si="1050"/>
        <v>0</v>
      </c>
      <c r="AQX543" s="96">
        <f t="shared" si="1051"/>
        <v>0</v>
      </c>
      <c r="AQY543" s="96">
        <f t="shared" si="1845"/>
        <v>0</v>
      </c>
      <c r="AQZ543" s="96">
        <f t="shared" si="1052"/>
        <v>0</v>
      </c>
      <c r="ARA543" s="96">
        <f t="shared" si="1053"/>
        <v>0</v>
      </c>
      <c r="ARB543" s="101"/>
      <c r="ARC543" s="101"/>
      <c r="ARD543" s="101"/>
      <c r="ARE543" s="96">
        <f t="shared" si="1846"/>
        <v>0</v>
      </c>
      <c r="ARF543" s="96">
        <f t="shared" si="1847"/>
        <v>0</v>
      </c>
      <c r="ARG543" s="96">
        <f t="shared" si="1848"/>
        <v>0</v>
      </c>
      <c r="ARH543" s="96">
        <f t="shared" si="1849"/>
        <v>0</v>
      </c>
      <c r="ARI543" s="96">
        <f t="shared" si="1850"/>
        <v>0</v>
      </c>
      <c r="ARJ543" s="96">
        <f t="shared" si="1851"/>
        <v>0</v>
      </c>
      <c r="ARK543" s="96">
        <f t="shared" si="1852"/>
        <v>61788.08</v>
      </c>
      <c r="ARL543" s="96">
        <f t="shared" si="1853"/>
        <v>64299.06</v>
      </c>
      <c r="ARM543" s="96">
        <f t="shared" si="1854"/>
        <v>64299.06</v>
      </c>
      <c r="ARN543" s="96">
        <f t="shared" si="1855"/>
        <v>16726.560000000001</v>
      </c>
      <c r="ARO543" s="96">
        <f t="shared" si="1856"/>
        <v>17429.03</v>
      </c>
      <c r="ARP543" s="96">
        <f t="shared" si="1857"/>
        <v>17429.03</v>
      </c>
      <c r="ARQ543" s="96">
        <f t="shared" si="1858"/>
        <v>0</v>
      </c>
      <c r="ARR543" s="96">
        <f t="shared" si="1054"/>
        <v>0</v>
      </c>
      <c r="ARS543" s="96">
        <f t="shared" si="1055"/>
        <v>0</v>
      </c>
      <c r="ART543" s="96">
        <f t="shared" si="1859"/>
        <v>0</v>
      </c>
      <c r="ARU543" s="96">
        <f t="shared" si="1056"/>
        <v>0</v>
      </c>
      <c r="ARV543" s="96">
        <f t="shared" si="1057"/>
        <v>0</v>
      </c>
      <c r="ARW543" s="101"/>
      <c r="ARX543" s="101"/>
      <c r="ARY543" s="101"/>
      <c r="ARZ543" s="96">
        <f t="shared" si="1860"/>
        <v>0</v>
      </c>
      <c r="ASA543" s="96">
        <f t="shared" si="1861"/>
        <v>0</v>
      </c>
      <c r="ASB543" s="96">
        <f t="shared" si="1862"/>
        <v>0</v>
      </c>
      <c r="ASC543" s="96">
        <f t="shared" si="1863"/>
        <v>0</v>
      </c>
      <c r="ASD543" s="96">
        <f t="shared" si="1864"/>
        <v>0</v>
      </c>
      <c r="ASE543" s="96">
        <f t="shared" si="1865"/>
        <v>0</v>
      </c>
      <c r="ASF543" s="96">
        <f t="shared" si="1866"/>
        <v>61788.25</v>
      </c>
      <c r="ASG543" s="96">
        <f t="shared" si="1867"/>
        <v>64298.96</v>
      </c>
      <c r="ASH543" s="96">
        <f t="shared" si="1868"/>
        <v>64298.96</v>
      </c>
      <c r="ASI543" s="96">
        <f t="shared" si="1869"/>
        <v>17921.060000000001</v>
      </c>
      <c r="ASJ543" s="96">
        <f t="shared" si="1870"/>
        <v>18714.419999999998</v>
      </c>
      <c r="ASK543" s="96">
        <f t="shared" si="1871"/>
        <v>18714.419999999998</v>
      </c>
      <c r="ASL543" s="96">
        <f t="shared" si="1872"/>
        <v>0</v>
      </c>
      <c r="ASM543" s="96">
        <f t="shared" si="1058"/>
        <v>0</v>
      </c>
      <c r="ASN543" s="96">
        <f t="shared" si="1059"/>
        <v>0</v>
      </c>
      <c r="ASO543" s="96">
        <f t="shared" si="1873"/>
        <v>0</v>
      </c>
      <c r="ASP543" s="96">
        <f t="shared" si="1060"/>
        <v>0</v>
      </c>
      <c r="ASQ543" s="96">
        <f t="shared" si="1061"/>
        <v>0</v>
      </c>
      <c r="ASR543" s="101"/>
      <c r="ASS543" s="101"/>
      <c r="AST543" s="101"/>
      <c r="ASU543" s="96">
        <f t="shared" si="1874"/>
        <v>0</v>
      </c>
      <c r="ASV543" s="96">
        <f t="shared" si="1875"/>
        <v>0</v>
      </c>
      <c r="ASW543" s="96">
        <f t="shared" si="1876"/>
        <v>0</v>
      </c>
      <c r="ASX543" s="96">
        <f t="shared" si="1877"/>
        <v>0</v>
      </c>
      <c r="ASY543" s="96">
        <f t="shared" si="1878"/>
        <v>0</v>
      </c>
      <c r="ASZ543" s="96">
        <f t="shared" si="1879"/>
        <v>0</v>
      </c>
      <c r="ATA543" s="96">
        <f t="shared" si="1880"/>
        <v>61788.15</v>
      </c>
      <c r="ATB543" s="96">
        <f t="shared" si="1881"/>
        <v>64298.81</v>
      </c>
      <c r="ATC543" s="96">
        <f t="shared" si="1882"/>
        <v>64298.81</v>
      </c>
      <c r="ATD543" s="96">
        <f t="shared" si="1883"/>
        <v>15783.48</v>
      </c>
      <c r="ATE543" s="96">
        <f t="shared" si="1884"/>
        <v>16472.29</v>
      </c>
      <c r="ATF543" s="96">
        <f t="shared" si="1885"/>
        <v>16472.29</v>
      </c>
      <c r="ATG543" s="96">
        <f t="shared" si="1886"/>
        <v>0</v>
      </c>
      <c r="ATH543" s="96">
        <f t="shared" si="1062"/>
        <v>0</v>
      </c>
      <c r="ATI543" s="96">
        <f t="shared" si="1063"/>
        <v>0</v>
      </c>
      <c r="ATJ543" s="96">
        <f t="shared" si="1887"/>
        <v>0</v>
      </c>
      <c r="ATK543" s="96">
        <f t="shared" si="1064"/>
        <v>0</v>
      </c>
      <c r="ATL543" s="96">
        <f t="shared" si="1065"/>
        <v>0</v>
      </c>
      <c r="ATM543" s="101"/>
      <c r="ATN543" s="101"/>
      <c r="ATO543" s="101"/>
      <c r="ATP543" s="96">
        <f t="shared" si="1888"/>
        <v>0</v>
      </c>
      <c r="ATQ543" s="96">
        <f t="shared" si="1889"/>
        <v>0</v>
      </c>
      <c r="ATR543" s="96">
        <f t="shared" si="1890"/>
        <v>0</v>
      </c>
      <c r="ATS543" s="96">
        <f t="shared" si="1891"/>
        <v>0</v>
      </c>
      <c r="ATT543" s="96">
        <f t="shared" si="1892"/>
        <v>0</v>
      </c>
      <c r="ATU543" s="96">
        <f t="shared" si="1893"/>
        <v>0</v>
      </c>
      <c r="ATV543" s="96">
        <f t="shared" si="1894"/>
        <v>61788.09</v>
      </c>
      <c r="ATW543" s="96">
        <f t="shared" si="1895"/>
        <v>64298.99</v>
      </c>
      <c r="ATX543" s="96">
        <f t="shared" si="1896"/>
        <v>64298.99</v>
      </c>
      <c r="ATY543" s="96">
        <f t="shared" si="1897"/>
        <v>17208.3</v>
      </c>
      <c r="ATZ543" s="96">
        <f t="shared" si="1898"/>
        <v>17946.45</v>
      </c>
      <c r="AUA543" s="96">
        <f t="shared" si="1899"/>
        <v>17946.45</v>
      </c>
      <c r="AUB543" s="96">
        <f t="shared" si="1900"/>
        <v>0</v>
      </c>
      <c r="AUC543" s="96">
        <f t="shared" si="1066"/>
        <v>0</v>
      </c>
      <c r="AUD543" s="96">
        <f t="shared" si="1067"/>
        <v>0</v>
      </c>
      <c r="AUE543" s="96">
        <f t="shared" si="1901"/>
        <v>0</v>
      </c>
      <c r="AUF543" s="96">
        <f t="shared" si="1068"/>
        <v>0</v>
      </c>
      <c r="AUG543" s="96">
        <f t="shared" si="1069"/>
        <v>0</v>
      </c>
      <c r="AUH543" s="101"/>
      <c r="AUI543" s="101"/>
      <c r="AUJ543" s="101"/>
      <c r="AUK543" s="96">
        <f t="shared" si="1902"/>
        <v>0</v>
      </c>
      <c r="AUL543" s="96">
        <f t="shared" si="1903"/>
        <v>0</v>
      </c>
      <c r="AUM543" s="96">
        <f t="shared" si="1904"/>
        <v>0</v>
      </c>
      <c r="AUN543" s="96">
        <f t="shared" si="1905"/>
        <v>0</v>
      </c>
      <c r="AUO543" s="96">
        <f t="shared" si="1906"/>
        <v>0</v>
      </c>
      <c r="AUP543" s="96">
        <f t="shared" si="1907"/>
        <v>0</v>
      </c>
      <c r="AUQ543" s="96">
        <f t="shared" si="1908"/>
        <v>61786.63</v>
      </c>
      <c r="AUR543" s="96">
        <f t="shared" si="1909"/>
        <v>64298.559999999998</v>
      </c>
      <c r="AUS543" s="96">
        <f t="shared" si="1910"/>
        <v>64298.559999999998</v>
      </c>
      <c r="AUT543" s="96">
        <f t="shared" si="1911"/>
        <v>18423.63</v>
      </c>
      <c r="AUU543" s="96">
        <f t="shared" si="1912"/>
        <v>19249</v>
      </c>
      <c r="AUV543" s="96">
        <f t="shared" si="1913"/>
        <v>19249</v>
      </c>
      <c r="AUW543" s="96">
        <f t="shared" si="1914"/>
        <v>0</v>
      </c>
      <c r="AUX543" s="96">
        <f t="shared" si="1070"/>
        <v>0</v>
      </c>
      <c r="AUY543" s="96">
        <f t="shared" si="1071"/>
        <v>0</v>
      </c>
      <c r="AUZ543" s="96">
        <f t="shared" si="1915"/>
        <v>0</v>
      </c>
      <c r="AVA543" s="96">
        <f t="shared" si="1072"/>
        <v>0</v>
      </c>
      <c r="AVB543" s="96">
        <f t="shared" si="1073"/>
        <v>0</v>
      </c>
      <c r="AVC543" s="144">
        <f t="shared" si="1916"/>
        <v>25</v>
      </c>
      <c r="AVD543" s="144">
        <f t="shared" si="1074"/>
        <v>25</v>
      </c>
      <c r="AVE543" s="144">
        <f t="shared" si="1075"/>
        <v>25</v>
      </c>
      <c r="AVF543" s="96">
        <f t="shared" si="1076"/>
        <v>1544700</v>
      </c>
      <c r="AVG543" s="96">
        <f t="shared" si="1077"/>
        <v>1607475</v>
      </c>
      <c r="AVH543" s="96">
        <f t="shared" si="1078"/>
        <v>1607475</v>
      </c>
      <c r="AVI543" s="96">
        <f t="shared" si="1079"/>
        <v>1002418.25</v>
      </c>
      <c r="AVJ543" s="96">
        <f t="shared" si="1080"/>
        <v>1015093.25</v>
      </c>
      <c r="AVK543" s="96">
        <f t="shared" si="1081"/>
        <v>1015093.25</v>
      </c>
      <c r="AVL543" s="96"/>
      <c r="AVM543" s="96"/>
      <c r="AVN543" s="96"/>
      <c r="AVO543" s="96"/>
      <c r="AVP543" s="96"/>
      <c r="AVQ543" s="96"/>
      <c r="AVR543" s="96">
        <f t="shared" si="1082"/>
        <v>1544702</v>
      </c>
      <c r="AVS543" s="96">
        <f t="shared" si="1083"/>
        <v>1607488.25</v>
      </c>
      <c r="AVT543" s="96">
        <f t="shared" si="1084"/>
        <v>1607488.25</v>
      </c>
      <c r="AVU543" s="96">
        <f t="shared" si="1085"/>
        <v>503069.75</v>
      </c>
      <c r="AVV543" s="96">
        <f t="shared" si="1086"/>
        <v>524223.5</v>
      </c>
      <c r="AVW543" s="96">
        <f t="shared" si="1087"/>
        <v>524223.5</v>
      </c>
    </row>
    <row r="544" spans="1:1271" ht="24" hidden="1">
      <c r="A544" s="85" t="s">
        <v>416</v>
      </c>
      <c r="B544" s="544" t="s">
        <v>420</v>
      </c>
      <c r="C544" s="5"/>
      <c r="D544" s="571"/>
      <c r="E544" s="286"/>
      <c r="F544" s="109">
        <f t="shared" si="1088"/>
        <v>60529</v>
      </c>
      <c r="G544" s="109">
        <f t="shared" si="1088"/>
        <v>62990</v>
      </c>
      <c r="H544" s="109">
        <f t="shared" si="1088"/>
        <v>62990</v>
      </c>
      <c r="I544" s="96">
        <f t="shared" si="1089"/>
        <v>58544</v>
      </c>
      <c r="J544" s="96">
        <f t="shared" si="1089"/>
        <v>59532</v>
      </c>
      <c r="K544" s="96">
        <f t="shared" si="1089"/>
        <v>59532</v>
      </c>
      <c r="L544" s="101"/>
      <c r="M544" s="101"/>
      <c r="N544" s="101"/>
      <c r="O544" s="96">
        <f t="shared" si="1090"/>
        <v>0</v>
      </c>
      <c r="P544" s="96">
        <f t="shared" si="1091"/>
        <v>0</v>
      </c>
      <c r="Q544" s="96">
        <f t="shared" si="1092"/>
        <v>0</v>
      </c>
      <c r="R544" s="96">
        <f t="shared" si="1093"/>
        <v>0</v>
      </c>
      <c r="S544" s="96">
        <f t="shared" si="1094"/>
        <v>0</v>
      </c>
      <c r="T544" s="96">
        <f t="shared" si="1095"/>
        <v>0</v>
      </c>
      <c r="U544" s="96">
        <f t="shared" si="1096"/>
        <v>0</v>
      </c>
      <c r="V544" s="96">
        <f t="shared" si="1097"/>
        <v>0</v>
      </c>
      <c r="W544" s="96">
        <f t="shared" si="1098"/>
        <v>0</v>
      </c>
      <c r="X544" s="96">
        <f t="shared" si="1099"/>
        <v>0</v>
      </c>
      <c r="Y544" s="96">
        <f t="shared" si="1100"/>
        <v>0</v>
      </c>
      <c r="Z544" s="96">
        <f t="shared" si="1101"/>
        <v>0</v>
      </c>
      <c r="AA544" s="96">
        <f t="shared" si="1102"/>
        <v>0</v>
      </c>
      <c r="AB544" s="96">
        <f t="shared" si="840"/>
        <v>0</v>
      </c>
      <c r="AC544" s="96">
        <f t="shared" si="840"/>
        <v>0</v>
      </c>
      <c r="AD544" s="96">
        <f t="shared" si="1103"/>
        <v>0</v>
      </c>
      <c r="AE544" s="96">
        <f t="shared" si="841"/>
        <v>0</v>
      </c>
      <c r="AF544" s="96">
        <f t="shared" si="841"/>
        <v>0</v>
      </c>
      <c r="AG544" s="101"/>
      <c r="AH544" s="101"/>
      <c r="AI544" s="101"/>
      <c r="AJ544" s="96">
        <f t="shared" si="1104"/>
        <v>0</v>
      </c>
      <c r="AK544" s="96">
        <f t="shared" si="1105"/>
        <v>0</v>
      </c>
      <c r="AL544" s="96">
        <f t="shared" si="1106"/>
        <v>0</v>
      </c>
      <c r="AM544" s="96">
        <f t="shared" si="1107"/>
        <v>0</v>
      </c>
      <c r="AN544" s="96">
        <f t="shared" si="1108"/>
        <v>0</v>
      </c>
      <c r="AO544" s="96">
        <f t="shared" si="1109"/>
        <v>0</v>
      </c>
      <c r="AP544" s="96">
        <f t="shared" si="1110"/>
        <v>60528.88</v>
      </c>
      <c r="AQ544" s="96">
        <f t="shared" si="1111"/>
        <v>62990.03</v>
      </c>
      <c r="AR544" s="96">
        <f t="shared" si="1112"/>
        <v>62990.03</v>
      </c>
      <c r="AS544" s="96">
        <f t="shared" si="1113"/>
        <v>32161.040000000001</v>
      </c>
      <c r="AT544" s="96">
        <f t="shared" si="1114"/>
        <v>33748.11</v>
      </c>
      <c r="AU544" s="96">
        <f t="shared" si="1115"/>
        <v>33748.11</v>
      </c>
      <c r="AV544" s="96">
        <f t="shared" si="1116"/>
        <v>0</v>
      </c>
      <c r="AW544" s="96">
        <f t="shared" si="842"/>
        <v>0</v>
      </c>
      <c r="AX544" s="96">
        <f t="shared" si="843"/>
        <v>0</v>
      </c>
      <c r="AY544" s="96">
        <f t="shared" si="1117"/>
        <v>0</v>
      </c>
      <c r="AZ544" s="96">
        <f t="shared" si="844"/>
        <v>0</v>
      </c>
      <c r="BA544" s="96">
        <f t="shared" si="845"/>
        <v>0</v>
      </c>
      <c r="BB544" s="101"/>
      <c r="BC544" s="101"/>
      <c r="BD544" s="101"/>
      <c r="BE544" s="96">
        <f t="shared" si="1118"/>
        <v>0</v>
      </c>
      <c r="BF544" s="96">
        <f t="shared" si="1119"/>
        <v>0</v>
      </c>
      <c r="BG544" s="96">
        <f t="shared" si="1120"/>
        <v>0</v>
      </c>
      <c r="BH544" s="96">
        <f t="shared" si="1121"/>
        <v>0</v>
      </c>
      <c r="BI544" s="96">
        <f t="shared" si="1122"/>
        <v>0</v>
      </c>
      <c r="BJ544" s="96">
        <f t="shared" si="1123"/>
        <v>0</v>
      </c>
      <c r="BK544" s="96">
        <f t="shared" si="1124"/>
        <v>60528.87</v>
      </c>
      <c r="BL544" s="96">
        <f t="shared" si="1125"/>
        <v>62989.760000000002</v>
      </c>
      <c r="BM544" s="96">
        <f t="shared" si="1126"/>
        <v>62989.760000000002</v>
      </c>
      <c r="BN544" s="96">
        <f t="shared" si="1127"/>
        <v>28022.97</v>
      </c>
      <c r="BO544" s="96">
        <f t="shared" si="1128"/>
        <v>29527.62</v>
      </c>
      <c r="BP544" s="96">
        <f t="shared" si="1129"/>
        <v>29527.62</v>
      </c>
      <c r="BQ544" s="96">
        <f t="shared" si="1130"/>
        <v>0</v>
      </c>
      <c r="BR544" s="96">
        <f t="shared" si="846"/>
        <v>0</v>
      </c>
      <c r="BS544" s="96">
        <f t="shared" si="847"/>
        <v>0</v>
      </c>
      <c r="BT544" s="96">
        <f t="shared" si="1131"/>
        <v>0</v>
      </c>
      <c r="BU544" s="96">
        <f t="shared" si="848"/>
        <v>0</v>
      </c>
      <c r="BV544" s="96">
        <f t="shared" si="849"/>
        <v>0</v>
      </c>
      <c r="BW544" s="101"/>
      <c r="BX544" s="101"/>
      <c r="BY544" s="101"/>
      <c r="BZ544" s="96">
        <f t="shared" si="1132"/>
        <v>0</v>
      </c>
      <c r="CA544" s="96">
        <f t="shared" si="1133"/>
        <v>0</v>
      </c>
      <c r="CB544" s="96">
        <f t="shared" si="1134"/>
        <v>0</v>
      </c>
      <c r="CC544" s="96">
        <f t="shared" si="1135"/>
        <v>0</v>
      </c>
      <c r="CD544" s="96">
        <f t="shared" si="1136"/>
        <v>0</v>
      </c>
      <c r="CE544" s="96">
        <f t="shared" si="1137"/>
        <v>0</v>
      </c>
      <c r="CF544" s="96">
        <f t="shared" si="1138"/>
        <v>0</v>
      </c>
      <c r="CG544" s="96">
        <f t="shared" si="1139"/>
        <v>0</v>
      </c>
      <c r="CH544" s="96">
        <f t="shared" si="1140"/>
        <v>0</v>
      </c>
      <c r="CI544" s="96">
        <f t="shared" si="1141"/>
        <v>0</v>
      </c>
      <c r="CJ544" s="96">
        <f t="shared" si="1142"/>
        <v>0</v>
      </c>
      <c r="CK544" s="96">
        <f t="shared" si="1143"/>
        <v>0</v>
      </c>
      <c r="CL544" s="96">
        <f t="shared" si="1144"/>
        <v>0</v>
      </c>
      <c r="CM544" s="96">
        <f t="shared" si="850"/>
        <v>0</v>
      </c>
      <c r="CN544" s="96">
        <f t="shared" si="851"/>
        <v>0</v>
      </c>
      <c r="CO544" s="96">
        <f t="shared" si="1145"/>
        <v>0</v>
      </c>
      <c r="CP544" s="96">
        <f t="shared" si="852"/>
        <v>0</v>
      </c>
      <c r="CQ544" s="96">
        <f t="shared" si="853"/>
        <v>0</v>
      </c>
      <c r="CR544" s="101"/>
      <c r="CS544" s="101"/>
      <c r="CT544" s="101"/>
      <c r="CU544" s="96">
        <f t="shared" si="1146"/>
        <v>0</v>
      </c>
      <c r="CV544" s="96">
        <f t="shared" si="1147"/>
        <v>0</v>
      </c>
      <c r="CW544" s="96">
        <f t="shared" si="1148"/>
        <v>0</v>
      </c>
      <c r="CX544" s="96">
        <f t="shared" si="1149"/>
        <v>0</v>
      </c>
      <c r="CY544" s="96">
        <f t="shared" si="1150"/>
        <v>0</v>
      </c>
      <c r="CZ544" s="96">
        <f t="shared" si="1151"/>
        <v>0</v>
      </c>
      <c r="DA544" s="96">
        <f t="shared" si="1152"/>
        <v>60529.35</v>
      </c>
      <c r="DB544" s="96">
        <f t="shared" si="1153"/>
        <v>62990.17</v>
      </c>
      <c r="DC544" s="96">
        <f t="shared" si="1154"/>
        <v>62990.17</v>
      </c>
      <c r="DD544" s="96">
        <f t="shared" si="1155"/>
        <v>31711.200000000001</v>
      </c>
      <c r="DE544" s="96">
        <f t="shared" si="1156"/>
        <v>33492.949999999997</v>
      </c>
      <c r="DF544" s="96">
        <f t="shared" si="1157"/>
        <v>33492.949999999997</v>
      </c>
      <c r="DG544" s="96">
        <f t="shared" si="1158"/>
        <v>0</v>
      </c>
      <c r="DH544" s="96">
        <f t="shared" si="854"/>
        <v>0</v>
      </c>
      <c r="DI544" s="96">
        <f t="shared" si="855"/>
        <v>0</v>
      </c>
      <c r="DJ544" s="96">
        <f t="shared" si="1159"/>
        <v>0</v>
      </c>
      <c r="DK544" s="96">
        <f t="shared" si="856"/>
        <v>0</v>
      </c>
      <c r="DL544" s="96">
        <f t="shared" si="857"/>
        <v>0</v>
      </c>
      <c r="DM544" s="101"/>
      <c r="DN544" s="101"/>
      <c r="DO544" s="101"/>
      <c r="DP544" s="96">
        <f t="shared" si="1160"/>
        <v>0</v>
      </c>
      <c r="DQ544" s="96">
        <f t="shared" si="1161"/>
        <v>0</v>
      </c>
      <c r="DR544" s="96">
        <f t="shared" si="1162"/>
        <v>0</v>
      </c>
      <c r="DS544" s="96">
        <f t="shared" si="1163"/>
        <v>0</v>
      </c>
      <c r="DT544" s="96">
        <f t="shared" si="1164"/>
        <v>0</v>
      </c>
      <c r="DU544" s="96">
        <f t="shared" si="1165"/>
        <v>0</v>
      </c>
      <c r="DV544" s="96">
        <f t="shared" si="1166"/>
        <v>60529.04</v>
      </c>
      <c r="DW544" s="96">
        <f t="shared" si="1167"/>
        <v>62989.75</v>
      </c>
      <c r="DX544" s="96">
        <f t="shared" si="1168"/>
        <v>62989.75</v>
      </c>
      <c r="DY544" s="96">
        <f t="shared" si="1169"/>
        <v>32791.26</v>
      </c>
      <c r="DZ544" s="96">
        <f t="shared" si="1170"/>
        <v>34542.589999999997</v>
      </c>
      <c r="EA544" s="96">
        <f t="shared" si="1171"/>
        <v>34542.589999999997</v>
      </c>
      <c r="EB544" s="96">
        <f t="shared" si="1172"/>
        <v>0</v>
      </c>
      <c r="EC544" s="96">
        <f t="shared" si="858"/>
        <v>0</v>
      </c>
      <c r="ED544" s="96">
        <f t="shared" si="859"/>
        <v>0</v>
      </c>
      <c r="EE544" s="96">
        <f t="shared" si="1173"/>
        <v>0</v>
      </c>
      <c r="EF544" s="96">
        <f t="shared" si="860"/>
        <v>0</v>
      </c>
      <c r="EG544" s="96">
        <f t="shared" si="861"/>
        <v>0</v>
      </c>
      <c r="EH544" s="101"/>
      <c r="EI544" s="101"/>
      <c r="EJ544" s="101"/>
      <c r="EK544" s="96">
        <f t="shared" si="1174"/>
        <v>0</v>
      </c>
      <c r="EL544" s="96">
        <f t="shared" si="1175"/>
        <v>0</v>
      </c>
      <c r="EM544" s="96">
        <f t="shared" si="1176"/>
        <v>0</v>
      </c>
      <c r="EN544" s="96">
        <f t="shared" si="1177"/>
        <v>0</v>
      </c>
      <c r="EO544" s="96">
        <f t="shared" si="1178"/>
        <v>0</v>
      </c>
      <c r="EP544" s="96">
        <f t="shared" si="1179"/>
        <v>0</v>
      </c>
      <c r="EQ544" s="96">
        <f t="shared" si="1180"/>
        <v>60529.27</v>
      </c>
      <c r="ER544" s="96">
        <f t="shared" si="1181"/>
        <v>62989.94</v>
      </c>
      <c r="ES544" s="96">
        <f t="shared" si="1182"/>
        <v>62989.94</v>
      </c>
      <c r="ET544" s="96">
        <f t="shared" si="1183"/>
        <v>31823.91</v>
      </c>
      <c r="EU544" s="96">
        <f t="shared" si="1184"/>
        <v>33303.279999999999</v>
      </c>
      <c r="EV544" s="96">
        <f t="shared" si="1185"/>
        <v>33303.279999999999</v>
      </c>
      <c r="EW544" s="96">
        <f t="shared" si="1186"/>
        <v>0</v>
      </c>
      <c r="EX544" s="96">
        <f t="shared" si="862"/>
        <v>0</v>
      </c>
      <c r="EY544" s="96">
        <f t="shared" si="863"/>
        <v>0</v>
      </c>
      <c r="EZ544" s="96">
        <f t="shared" si="1187"/>
        <v>0</v>
      </c>
      <c r="FA544" s="96">
        <f t="shared" si="864"/>
        <v>0</v>
      </c>
      <c r="FB544" s="96">
        <f t="shared" si="865"/>
        <v>0</v>
      </c>
      <c r="FC544" s="101"/>
      <c r="FD544" s="101"/>
      <c r="FE544" s="101"/>
      <c r="FF544" s="96">
        <f t="shared" si="1188"/>
        <v>0</v>
      </c>
      <c r="FG544" s="96">
        <f t="shared" si="1189"/>
        <v>0</v>
      </c>
      <c r="FH544" s="96">
        <f t="shared" si="1190"/>
        <v>0</v>
      </c>
      <c r="FI544" s="96">
        <f t="shared" si="1191"/>
        <v>0</v>
      </c>
      <c r="FJ544" s="96">
        <f t="shared" si="1192"/>
        <v>0</v>
      </c>
      <c r="FK544" s="96">
        <f t="shared" si="1193"/>
        <v>0</v>
      </c>
      <c r="FL544" s="96">
        <f t="shared" si="1194"/>
        <v>60529.09</v>
      </c>
      <c r="FM544" s="96">
        <f t="shared" si="1195"/>
        <v>62989.75</v>
      </c>
      <c r="FN544" s="96">
        <f t="shared" si="1196"/>
        <v>62989.75</v>
      </c>
      <c r="FO544" s="96">
        <f t="shared" si="1197"/>
        <v>25570.87</v>
      </c>
      <c r="FP544" s="96">
        <f t="shared" si="1198"/>
        <v>26883.17</v>
      </c>
      <c r="FQ544" s="96">
        <f t="shared" si="1199"/>
        <v>26883.17</v>
      </c>
      <c r="FR544" s="96">
        <f t="shared" si="1200"/>
        <v>0</v>
      </c>
      <c r="FS544" s="96">
        <f t="shared" si="866"/>
        <v>0</v>
      </c>
      <c r="FT544" s="96">
        <f t="shared" si="867"/>
        <v>0</v>
      </c>
      <c r="FU544" s="96">
        <f t="shared" si="1201"/>
        <v>0</v>
      </c>
      <c r="FV544" s="96">
        <f t="shared" si="868"/>
        <v>0</v>
      </c>
      <c r="FW544" s="96">
        <f t="shared" si="869"/>
        <v>0</v>
      </c>
      <c r="FX544" s="101"/>
      <c r="FY544" s="101"/>
      <c r="FZ544" s="101"/>
      <c r="GA544" s="96">
        <f t="shared" si="1202"/>
        <v>0</v>
      </c>
      <c r="GB544" s="96">
        <f t="shared" si="1203"/>
        <v>0</v>
      </c>
      <c r="GC544" s="96">
        <f t="shared" si="1204"/>
        <v>0</v>
      </c>
      <c r="GD544" s="96">
        <f t="shared" si="1205"/>
        <v>0</v>
      </c>
      <c r="GE544" s="96">
        <f t="shared" si="1206"/>
        <v>0</v>
      </c>
      <c r="GF544" s="96">
        <f t="shared" si="1207"/>
        <v>0</v>
      </c>
      <c r="GG544" s="96">
        <f t="shared" si="1208"/>
        <v>60528.79</v>
      </c>
      <c r="GH544" s="96">
        <f t="shared" si="1209"/>
        <v>62990.36</v>
      </c>
      <c r="GI544" s="96">
        <f t="shared" si="1210"/>
        <v>62990.36</v>
      </c>
      <c r="GJ544" s="96">
        <f t="shared" si="1211"/>
        <v>24424.45</v>
      </c>
      <c r="GK544" s="96">
        <f t="shared" si="1212"/>
        <v>25590.3</v>
      </c>
      <c r="GL544" s="96">
        <f t="shared" si="1213"/>
        <v>25590.3</v>
      </c>
      <c r="GM544" s="96">
        <f t="shared" si="1214"/>
        <v>0</v>
      </c>
      <c r="GN544" s="96">
        <f t="shared" si="870"/>
        <v>0</v>
      </c>
      <c r="GO544" s="96">
        <f t="shared" si="871"/>
        <v>0</v>
      </c>
      <c r="GP544" s="96">
        <f t="shared" si="1215"/>
        <v>0</v>
      </c>
      <c r="GQ544" s="96">
        <f t="shared" si="872"/>
        <v>0</v>
      </c>
      <c r="GR544" s="96">
        <f t="shared" si="873"/>
        <v>0</v>
      </c>
      <c r="GS544" s="101"/>
      <c r="GT544" s="101"/>
      <c r="GU544" s="101"/>
      <c r="GV544" s="96">
        <f t="shared" si="1216"/>
        <v>0</v>
      </c>
      <c r="GW544" s="96">
        <f t="shared" si="1217"/>
        <v>0</v>
      </c>
      <c r="GX544" s="96">
        <f t="shared" si="1218"/>
        <v>0</v>
      </c>
      <c r="GY544" s="96">
        <f t="shared" si="1219"/>
        <v>0</v>
      </c>
      <c r="GZ544" s="96">
        <f t="shared" si="1220"/>
        <v>0</v>
      </c>
      <c r="HA544" s="96">
        <f t="shared" si="1221"/>
        <v>0</v>
      </c>
      <c r="HB544" s="96">
        <f t="shared" si="1222"/>
        <v>60529.41</v>
      </c>
      <c r="HC544" s="96">
        <f t="shared" si="1223"/>
        <v>62989.73</v>
      </c>
      <c r="HD544" s="96">
        <f t="shared" si="1224"/>
        <v>62989.73</v>
      </c>
      <c r="HE544" s="96">
        <f t="shared" si="1225"/>
        <v>49312.92</v>
      </c>
      <c r="HF544" s="96">
        <f t="shared" si="1226"/>
        <v>52020.78</v>
      </c>
      <c r="HG544" s="96">
        <f t="shared" si="1227"/>
        <v>52020.78</v>
      </c>
      <c r="HH544" s="96">
        <f t="shared" si="1228"/>
        <v>0</v>
      </c>
      <c r="HI544" s="96">
        <f t="shared" si="874"/>
        <v>0</v>
      </c>
      <c r="HJ544" s="96">
        <f t="shared" si="875"/>
        <v>0</v>
      </c>
      <c r="HK544" s="96">
        <f t="shared" si="1229"/>
        <v>0</v>
      </c>
      <c r="HL544" s="96">
        <f t="shared" si="876"/>
        <v>0</v>
      </c>
      <c r="HM544" s="96">
        <f t="shared" si="877"/>
        <v>0</v>
      </c>
      <c r="HN544" s="101"/>
      <c r="HO544" s="101"/>
      <c r="HP544" s="101"/>
      <c r="HQ544" s="96">
        <f t="shared" si="1230"/>
        <v>0</v>
      </c>
      <c r="HR544" s="96">
        <f t="shared" si="1231"/>
        <v>0</v>
      </c>
      <c r="HS544" s="96">
        <f t="shared" si="1232"/>
        <v>0</v>
      </c>
      <c r="HT544" s="96">
        <f t="shared" si="1233"/>
        <v>0</v>
      </c>
      <c r="HU544" s="96">
        <f t="shared" si="1234"/>
        <v>0</v>
      </c>
      <c r="HV544" s="96">
        <f t="shared" si="1235"/>
        <v>0</v>
      </c>
      <c r="HW544" s="96">
        <f t="shared" si="1236"/>
        <v>60529.59</v>
      </c>
      <c r="HX544" s="96">
        <f t="shared" si="1237"/>
        <v>62989.89</v>
      </c>
      <c r="HY544" s="96">
        <f t="shared" si="1238"/>
        <v>62989.89</v>
      </c>
      <c r="HZ544" s="96">
        <f t="shared" si="1239"/>
        <v>37076.94</v>
      </c>
      <c r="IA544" s="96">
        <f t="shared" si="1240"/>
        <v>38890.949999999997</v>
      </c>
      <c r="IB544" s="96">
        <f t="shared" si="1241"/>
        <v>38890.949999999997</v>
      </c>
      <c r="IC544" s="96">
        <f t="shared" si="1242"/>
        <v>0</v>
      </c>
      <c r="ID544" s="96">
        <f t="shared" si="878"/>
        <v>0</v>
      </c>
      <c r="IE544" s="96">
        <f t="shared" si="879"/>
        <v>0</v>
      </c>
      <c r="IF544" s="96">
        <f t="shared" si="1243"/>
        <v>0</v>
      </c>
      <c r="IG544" s="96">
        <f t="shared" si="880"/>
        <v>0</v>
      </c>
      <c r="IH544" s="96">
        <f t="shared" si="881"/>
        <v>0</v>
      </c>
      <c r="II544" s="101"/>
      <c r="IJ544" s="101"/>
      <c r="IK544" s="101"/>
      <c r="IL544" s="96">
        <f t="shared" si="1244"/>
        <v>0</v>
      </c>
      <c r="IM544" s="96">
        <f t="shared" si="1245"/>
        <v>0</v>
      </c>
      <c r="IN544" s="96">
        <f t="shared" si="1246"/>
        <v>0</v>
      </c>
      <c r="IO544" s="96">
        <f t="shared" si="1247"/>
        <v>0</v>
      </c>
      <c r="IP544" s="96">
        <f t="shared" si="1248"/>
        <v>0</v>
      </c>
      <c r="IQ544" s="96">
        <f t="shared" si="1249"/>
        <v>0</v>
      </c>
      <c r="IR544" s="96">
        <f t="shared" si="1250"/>
        <v>60529.27</v>
      </c>
      <c r="IS544" s="96">
        <f t="shared" si="1251"/>
        <v>62989.98</v>
      </c>
      <c r="IT544" s="96">
        <f t="shared" si="1252"/>
        <v>62989.98</v>
      </c>
      <c r="IU544" s="96">
        <f t="shared" si="1253"/>
        <v>26976.959999999999</v>
      </c>
      <c r="IV544" s="96">
        <f t="shared" si="1254"/>
        <v>28286.86</v>
      </c>
      <c r="IW544" s="96">
        <f t="shared" si="1255"/>
        <v>28286.86</v>
      </c>
      <c r="IX544" s="96">
        <f t="shared" si="1256"/>
        <v>0</v>
      </c>
      <c r="IY544" s="96">
        <f t="shared" si="882"/>
        <v>0</v>
      </c>
      <c r="IZ544" s="96">
        <f t="shared" si="883"/>
        <v>0</v>
      </c>
      <c r="JA544" s="96">
        <f t="shared" si="1257"/>
        <v>0</v>
      </c>
      <c r="JB544" s="96">
        <f t="shared" si="884"/>
        <v>0</v>
      </c>
      <c r="JC544" s="96">
        <f t="shared" si="885"/>
        <v>0</v>
      </c>
      <c r="JD544" s="101"/>
      <c r="JE544" s="101"/>
      <c r="JF544" s="101"/>
      <c r="JG544" s="96">
        <f t="shared" si="1258"/>
        <v>0</v>
      </c>
      <c r="JH544" s="96">
        <f t="shared" si="1259"/>
        <v>0</v>
      </c>
      <c r="JI544" s="96">
        <f t="shared" si="1260"/>
        <v>0</v>
      </c>
      <c r="JJ544" s="96">
        <f t="shared" si="1261"/>
        <v>0</v>
      </c>
      <c r="JK544" s="96">
        <f t="shared" si="1262"/>
        <v>0</v>
      </c>
      <c r="JL544" s="96">
        <f t="shared" si="1263"/>
        <v>0</v>
      </c>
      <c r="JM544" s="96">
        <f t="shared" si="1264"/>
        <v>60529.32</v>
      </c>
      <c r="JN544" s="96">
        <f t="shared" si="1265"/>
        <v>62990.11</v>
      </c>
      <c r="JO544" s="96">
        <f t="shared" si="1266"/>
        <v>62990.11</v>
      </c>
      <c r="JP544" s="96">
        <f t="shared" si="1267"/>
        <v>40767.339999999997</v>
      </c>
      <c r="JQ544" s="96">
        <f t="shared" si="1268"/>
        <v>42902.8</v>
      </c>
      <c r="JR544" s="96">
        <f t="shared" si="1269"/>
        <v>42902.8</v>
      </c>
      <c r="JS544" s="96">
        <f t="shared" si="1270"/>
        <v>0</v>
      </c>
      <c r="JT544" s="96">
        <f t="shared" si="886"/>
        <v>0</v>
      </c>
      <c r="JU544" s="96">
        <f t="shared" si="887"/>
        <v>0</v>
      </c>
      <c r="JV544" s="96">
        <f t="shared" si="1271"/>
        <v>0</v>
      </c>
      <c r="JW544" s="96">
        <f t="shared" si="888"/>
        <v>0</v>
      </c>
      <c r="JX544" s="96">
        <f t="shared" si="889"/>
        <v>0</v>
      </c>
      <c r="JY544" s="101"/>
      <c r="JZ544" s="101"/>
      <c r="KA544" s="101"/>
      <c r="KB544" s="96">
        <f t="shared" si="1272"/>
        <v>0</v>
      </c>
      <c r="KC544" s="96">
        <f t="shared" si="1273"/>
        <v>0</v>
      </c>
      <c r="KD544" s="96">
        <f t="shared" si="1274"/>
        <v>0</v>
      </c>
      <c r="KE544" s="96">
        <f t="shared" si="1275"/>
        <v>0</v>
      </c>
      <c r="KF544" s="96">
        <f t="shared" si="1276"/>
        <v>0</v>
      </c>
      <c r="KG544" s="96">
        <f t="shared" si="1277"/>
        <v>0</v>
      </c>
      <c r="KH544" s="96">
        <f t="shared" si="1278"/>
        <v>60528.75</v>
      </c>
      <c r="KI544" s="96">
        <f t="shared" si="1279"/>
        <v>62989.73</v>
      </c>
      <c r="KJ544" s="96">
        <f t="shared" si="1280"/>
        <v>62989.73</v>
      </c>
      <c r="KK544" s="96">
        <f t="shared" si="1281"/>
        <v>24092.87</v>
      </c>
      <c r="KL544" s="96">
        <f t="shared" si="1282"/>
        <v>25316.62</v>
      </c>
      <c r="KM544" s="96">
        <f t="shared" si="1283"/>
        <v>25316.62</v>
      </c>
      <c r="KN544" s="96">
        <f t="shared" si="1284"/>
        <v>0</v>
      </c>
      <c r="KO544" s="96">
        <f t="shared" si="890"/>
        <v>0</v>
      </c>
      <c r="KP544" s="96">
        <f t="shared" si="891"/>
        <v>0</v>
      </c>
      <c r="KQ544" s="96">
        <f t="shared" si="1285"/>
        <v>0</v>
      </c>
      <c r="KR544" s="96">
        <f t="shared" si="892"/>
        <v>0</v>
      </c>
      <c r="KS544" s="96">
        <f t="shared" si="893"/>
        <v>0</v>
      </c>
      <c r="KT544" s="101"/>
      <c r="KU544" s="101"/>
      <c r="KV544" s="101"/>
      <c r="KW544" s="96">
        <f t="shared" si="1286"/>
        <v>0</v>
      </c>
      <c r="KX544" s="96">
        <f t="shared" si="1287"/>
        <v>0</v>
      </c>
      <c r="KY544" s="96">
        <f t="shared" si="1288"/>
        <v>0</v>
      </c>
      <c r="KZ544" s="96">
        <f t="shared" si="1289"/>
        <v>0</v>
      </c>
      <c r="LA544" s="96">
        <f t="shared" si="1290"/>
        <v>0</v>
      </c>
      <c r="LB544" s="96">
        <f t="shared" si="1291"/>
        <v>0</v>
      </c>
      <c r="LC544" s="96">
        <f t="shared" si="1292"/>
        <v>60529.02</v>
      </c>
      <c r="LD544" s="96">
        <f t="shared" si="1293"/>
        <v>62989.98</v>
      </c>
      <c r="LE544" s="96">
        <f t="shared" si="1294"/>
        <v>62989.98</v>
      </c>
      <c r="LF544" s="96">
        <f t="shared" si="1295"/>
        <v>22340.720000000001</v>
      </c>
      <c r="LG544" s="96">
        <f t="shared" si="1296"/>
        <v>23496.43</v>
      </c>
      <c r="LH544" s="96">
        <f t="shared" si="1297"/>
        <v>23496.43</v>
      </c>
      <c r="LI544" s="96">
        <f t="shared" si="1298"/>
        <v>0</v>
      </c>
      <c r="LJ544" s="96">
        <f t="shared" si="894"/>
        <v>0</v>
      </c>
      <c r="LK544" s="96">
        <f t="shared" si="895"/>
        <v>0</v>
      </c>
      <c r="LL544" s="96">
        <f t="shared" si="1299"/>
        <v>0</v>
      </c>
      <c r="LM544" s="96">
        <f t="shared" si="896"/>
        <v>0</v>
      </c>
      <c r="LN544" s="96">
        <f t="shared" si="897"/>
        <v>0</v>
      </c>
      <c r="LO544" s="101"/>
      <c r="LP544" s="101"/>
      <c r="LQ544" s="101"/>
      <c r="LR544" s="96">
        <f t="shared" si="1300"/>
        <v>0</v>
      </c>
      <c r="LS544" s="96">
        <f t="shared" si="1301"/>
        <v>0</v>
      </c>
      <c r="LT544" s="96">
        <f t="shared" si="1302"/>
        <v>0</v>
      </c>
      <c r="LU544" s="96">
        <f t="shared" si="1303"/>
        <v>0</v>
      </c>
      <c r="LV544" s="96">
        <f t="shared" si="1304"/>
        <v>0</v>
      </c>
      <c r="LW544" s="96">
        <f t="shared" si="1305"/>
        <v>0</v>
      </c>
      <c r="LX544" s="96">
        <f t="shared" si="1306"/>
        <v>60530.35</v>
      </c>
      <c r="LY544" s="96">
        <f t="shared" si="1307"/>
        <v>62990.01</v>
      </c>
      <c r="LZ544" s="96">
        <f t="shared" si="1308"/>
        <v>62990.01</v>
      </c>
      <c r="MA544" s="96">
        <f t="shared" si="1309"/>
        <v>35279.589999999997</v>
      </c>
      <c r="MB544" s="96">
        <f t="shared" si="1310"/>
        <v>37076.83</v>
      </c>
      <c r="MC544" s="96">
        <f t="shared" si="1311"/>
        <v>37076.83</v>
      </c>
      <c r="MD544" s="96">
        <f t="shared" si="1312"/>
        <v>0</v>
      </c>
      <c r="ME544" s="96">
        <f t="shared" si="898"/>
        <v>0</v>
      </c>
      <c r="MF544" s="96">
        <f t="shared" si="899"/>
        <v>0</v>
      </c>
      <c r="MG544" s="96">
        <f t="shared" si="1313"/>
        <v>0</v>
      </c>
      <c r="MH544" s="96">
        <f t="shared" si="900"/>
        <v>0</v>
      </c>
      <c r="MI544" s="96">
        <f t="shared" si="901"/>
        <v>0</v>
      </c>
      <c r="MJ544" s="101"/>
      <c r="MK544" s="101"/>
      <c r="ML544" s="101"/>
      <c r="MM544" s="96">
        <f t="shared" si="1314"/>
        <v>0</v>
      </c>
      <c r="MN544" s="96">
        <f t="shared" si="1315"/>
        <v>0</v>
      </c>
      <c r="MO544" s="96">
        <f t="shared" si="1316"/>
        <v>0</v>
      </c>
      <c r="MP544" s="96">
        <f t="shared" si="1317"/>
        <v>0</v>
      </c>
      <c r="MQ544" s="96">
        <f t="shared" si="1318"/>
        <v>0</v>
      </c>
      <c r="MR544" s="96">
        <f t="shared" si="1319"/>
        <v>0</v>
      </c>
      <c r="MS544" s="96">
        <f t="shared" si="1320"/>
        <v>60529.19</v>
      </c>
      <c r="MT544" s="96">
        <f t="shared" si="1321"/>
        <v>62989.53</v>
      </c>
      <c r="MU544" s="96">
        <f t="shared" si="1322"/>
        <v>62989.53</v>
      </c>
      <c r="MV544" s="96">
        <f t="shared" si="1323"/>
        <v>36666.410000000003</v>
      </c>
      <c r="MW544" s="96">
        <f t="shared" si="1324"/>
        <v>38552.06</v>
      </c>
      <c r="MX544" s="96">
        <f t="shared" si="1325"/>
        <v>38552.06</v>
      </c>
      <c r="MY544" s="96">
        <f t="shared" si="1326"/>
        <v>0</v>
      </c>
      <c r="MZ544" s="96">
        <f t="shared" si="902"/>
        <v>0</v>
      </c>
      <c r="NA544" s="96">
        <f t="shared" si="903"/>
        <v>0</v>
      </c>
      <c r="NB544" s="96">
        <f t="shared" si="1327"/>
        <v>0</v>
      </c>
      <c r="NC544" s="96">
        <f t="shared" si="904"/>
        <v>0</v>
      </c>
      <c r="ND544" s="96">
        <f t="shared" si="905"/>
        <v>0</v>
      </c>
      <c r="NE544" s="101"/>
      <c r="NF544" s="101"/>
      <c r="NG544" s="101"/>
      <c r="NH544" s="96">
        <f t="shared" si="1328"/>
        <v>0</v>
      </c>
      <c r="NI544" s="96">
        <f t="shared" si="1329"/>
        <v>0</v>
      </c>
      <c r="NJ544" s="96">
        <f t="shared" si="1330"/>
        <v>0</v>
      </c>
      <c r="NK544" s="96">
        <f t="shared" si="1331"/>
        <v>0</v>
      </c>
      <c r="NL544" s="96">
        <f t="shared" si="1332"/>
        <v>0</v>
      </c>
      <c r="NM544" s="96">
        <f t="shared" si="1333"/>
        <v>0</v>
      </c>
      <c r="NN544" s="96">
        <f t="shared" si="1334"/>
        <v>60529.24</v>
      </c>
      <c r="NO544" s="96">
        <f t="shared" si="1335"/>
        <v>62990.07</v>
      </c>
      <c r="NP544" s="96">
        <f t="shared" si="1336"/>
        <v>62990.07</v>
      </c>
      <c r="NQ544" s="96">
        <f t="shared" si="1337"/>
        <v>27320.27</v>
      </c>
      <c r="NR544" s="96">
        <f t="shared" si="1338"/>
        <v>28671.82</v>
      </c>
      <c r="NS544" s="96">
        <f t="shared" si="1339"/>
        <v>28671.82</v>
      </c>
      <c r="NT544" s="96">
        <f t="shared" si="1340"/>
        <v>0</v>
      </c>
      <c r="NU544" s="96">
        <f t="shared" si="906"/>
        <v>0</v>
      </c>
      <c r="NV544" s="96">
        <f t="shared" si="907"/>
        <v>0</v>
      </c>
      <c r="NW544" s="96">
        <f t="shared" si="1341"/>
        <v>0</v>
      </c>
      <c r="NX544" s="96">
        <f t="shared" si="908"/>
        <v>0</v>
      </c>
      <c r="NY544" s="96">
        <f t="shared" si="909"/>
        <v>0</v>
      </c>
      <c r="NZ544" s="101"/>
      <c r="OA544" s="101"/>
      <c r="OB544" s="101"/>
      <c r="OC544" s="96">
        <f t="shared" si="1342"/>
        <v>0</v>
      </c>
      <c r="OD544" s="96">
        <f t="shared" si="1343"/>
        <v>0</v>
      </c>
      <c r="OE544" s="96">
        <f t="shared" si="1344"/>
        <v>0</v>
      </c>
      <c r="OF544" s="96">
        <f t="shared" si="1345"/>
        <v>0</v>
      </c>
      <c r="OG544" s="96">
        <f t="shared" si="1346"/>
        <v>0</v>
      </c>
      <c r="OH544" s="96">
        <f t="shared" si="1347"/>
        <v>0</v>
      </c>
      <c r="OI544" s="96">
        <f t="shared" si="1348"/>
        <v>60529.17</v>
      </c>
      <c r="OJ544" s="96">
        <f t="shared" si="1349"/>
        <v>62989.69</v>
      </c>
      <c r="OK544" s="96">
        <f t="shared" si="1350"/>
        <v>62989.69</v>
      </c>
      <c r="OL544" s="96">
        <f t="shared" si="1351"/>
        <v>35509.14</v>
      </c>
      <c r="OM544" s="96">
        <f t="shared" si="1352"/>
        <v>37320.1</v>
      </c>
      <c r="ON544" s="96">
        <f t="shared" si="1353"/>
        <v>37320.1</v>
      </c>
      <c r="OO544" s="96">
        <f t="shared" si="1354"/>
        <v>0</v>
      </c>
      <c r="OP544" s="96">
        <f t="shared" si="910"/>
        <v>0</v>
      </c>
      <c r="OQ544" s="96">
        <f t="shared" si="911"/>
        <v>0</v>
      </c>
      <c r="OR544" s="96">
        <f t="shared" si="1355"/>
        <v>0</v>
      </c>
      <c r="OS544" s="96">
        <f t="shared" si="912"/>
        <v>0</v>
      </c>
      <c r="OT544" s="96">
        <f t="shared" si="913"/>
        <v>0</v>
      </c>
      <c r="OU544" s="101"/>
      <c r="OV544" s="101"/>
      <c r="OW544" s="101"/>
      <c r="OX544" s="96">
        <f t="shared" si="1356"/>
        <v>0</v>
      </c>
      <c r="OY544" s="96">
        <f t="shared" si="1357"/>
        <v>0</v>
      </c>
      <c r="OZ544" s="96">
        <f t="shared" si="1358"/>
        <v>0</v>
      </c>
      <c r="PA544" s="96">
        <f t="shared" si="1359"/>
        <v>0</v>
      </c>
      <c r="PB544" s="96">
        <f t="shared" si="1360"/>
        <v>0</v>
      </c>
      <c r="PC544" s="96">
        <f t="shared" si="1361"/>
        <v>0</v>
      </c>
      <c r="PD544" s="96">
        <f t="shared" si="1362"/>
        <v>60528.88</v>
      </c>
      <c r="PE544" s="96">
        <f t="shared" si="1363"/>
        <v>62989.94</v>
      </c>
      <c r="PF544" s="96">
        <f t="shared" si="1364"/>
        <v>62989.94</v>
      </c>
      <c r="PG544" s="96">
        <f t="shared" si="1365"/>
        <v>30292.76</v>
      </c>
      <c r="PH544" s="96">
        <f t="shared" si="1366"/>
        <v>31802.14</v>
      </c>
      <c r="PI544" s="96">
        <f t="shared" si="1367"/>
        <v>31802.14</v>
      </c>
      <c r="PJ544" s="96">
        <f t="shared" si="1368"/>
        <v>0</v>
      </c>
      <c r="PK544" s="96">
        <f t="shared" si="914"/>
        <v>0</v>
      </c>
      <c r="PL544" s="96">
        <f t="shared" si="915"/>
        <v>0</v>
      </c>
      <c r="PM544" s="96">
        <f t="shared" si="1369"/>
        <v>0</v>
      </c>
      <c r="PN544" s="96">
        <f t="shared" si="916"/>
        <v>0</v>
      </c>
      <c r="PO544" s="96">
        <f t="shared" si="917"/>
        <v>0</v>
      </c>
      <c r="PP544" s="101"/>
      <c r="PQ544" s="101"/>
      <c r="PR544" s="101"/>
      <c r="PS544" s="96">
        <f t="shared" si="1370"/>
        <v>0</v>
      </c>
      <c r="PT544" s="96">
        <f t="shared" si="1371"/>
        <v>0</v>
      </c>
      <c r="PU544" s="96">
        <f t="shared" si="1372"/>
        <v>0</v>
      </c>
      <c r="PV544" s="96">
        <f t="shared" si="1373"/>
        <v>0</v>
      </c>
      <c r="PW544" s="96">
        <f t="shared" si="1374"/>
        <v>0</v>
      </c>
      <c r="PX544" s="96">
        <f t="shared" si="1375"/>
        <v>0</v>
      </c>
      <c r="PY544" s="96">
        <f t="shared" si="1376"/>
        <v>60529.16</v>
      </c>
      <c r="PZ544" s="96">
        <f t="shared" si="1377"/>
        <v>62990.1</v>
      </c>
      <c r="QA544" s="96">
        <f t="shared" si="1378"/>
        <v>62990.1</v>
      </c>
      <c r="QB544" s="96">
        <f t="shared" si="1379"/>
        <v>34381.760000000002</v>
      </c>
      <c r="QC544" s="96">
        <f t="shared" si="1380"/>
        <v>36139.18</v>
      </c>
      <c r="QD544" s="96">
        <f t="shared" si="1381"/>
        <v>36139.18</v>
      </c>
      <c r="QE544" s="96">
        <f t="shared" si="1382"/>
        <v>0</v>
      </c>
      <c r="QF544" s="96">
        <f t="shared" si="918"/>
        <v>0</v>
      </c>
      <c r="QG544" s="96">
        <f t="shared" si="919"/>
        <v>0</v>
      </c>
      <c r="QH544" s="96">
        <f t="shared" si="1383"/>
        <v>0</v>
      </c>
      <c r="QI544" s="96">
        <f t="shared" si="920"/>
        <v>0</v>
      </c>
      <c r="QJ544" s="96">
        <f t="shared" si="921"/>
        <v>0</v>
      </c>
      <c r="QK544" s="101"/>
      <c r="QL544" s="101"/>
      <c r="QM544" s="101"/>
      <c r="QN544" s="96">
        <f t="shared" si="1384"/>
        <v>0</v>
      </c>
      <c r="QO544" s="96">
        <f t="shared" si="1385"/>
        <v>0</v>
      </c>
      <c r="QP544" s="96">
        <f t="shared" si="1386"/>
        <v>0</v>
      </c>
      <c r="QQ544" s="96">
        <f t="shared" si="1387"/>
        <v>0</v>
      </c>
      <c r="QR544" s="96">
        <f t="shared" si="1388"/>
        <v>0</v>
      </c>
      <c r="QS544" s="96">
        <f t="shared" si="1389"/>
        <v>0</v>
      </c>
      <c r="QT544" s="96">
        <f t="shared" si="1390"/>
        <v>60529.4</v>
      </c>
      <c r="QU544" s="96">
        <f t="shared" si="1391"/>
        <v>62990.07</v>
      </c>
      <c r="QV544" s="96">
        <f t="shared" si="1392"/>
        <v>62990.07</v>
      </c>
      <c r="QW544" s="96">
        <f t="shared" si="1393"/>
        <v>30569.88</v>
      </c>
      <c r="QX544" s="96">
        <f t="shared" si="1394"/>
        <v>32068.45</v>
      </c>
      <c r="QY544" s="96">
        <f t="shared" si="1395"/>
        <v>32068.45</v>
      </c>
      <c r="QZ544" s="96">
        <f t="shared" si="1396"/>
        <v>0</v>
      </c>
      <c r="RA544" s="96">
        <f t="shared" si="922"/>
        <v>0</v>
      </c>
      <c r="RB544" s="96">
        <f t="shared" si="923"/>
        <v>0</v>
      </c>
      <c r="RC544" s="96">
        <f t="shared" si="1397"/>
        <v>0</v>
      </c>
      <c r="RD544" s="96">
        <f t="shared" si="924"/>
        <v>0</v>
      </c>
      <c r="RE544" s="96">
        <f t="shared" si="925"/>
        <v>0</v>
      </c>
      <c r="RF544" s="101"/>
      <c r="RG544" s="101"/>
      <c r="RH544" s="101"/>
      <c r="RI544" s="96">
        <f t="shared" si="1398"/>
        <v>0</v>
      </c>
      <c r="RJ544" s="96">
        <f t="shared" si="1399"/>
        <v>0</v>
      </c>
      <c r="RK544" s="96">
        <f t="shared" si="1400"/>
        <v>0</v>
      </c>
      <c r="RL544" s="96">
        <f t="shared" si="1401"/>
        <v>0</v>
      </c>
      <c r="RM544" s="96">
        <f t="shared" si="1402"/>
        <v>0</v>
      </c>
      <c r="RN544" s="96">
        <f t="shared" si="1403"/>
        <v>0</v>
      </c>
      <c r="RO544" s="96">
        <f t="shared" si="1404"/>
        <v>60529.1</v>
      </c>
      <c r="RP544" s="96">
        <f t="shared" si="1405"/>
        <v>62989.919999999998</v>
      </c>
      <c r="RQ544" s="96">
        <f t="shared" si="1406"/>
        <v>62989.919999999998</v>
      </c>
      <c r="RR544" s="96">
        <f t="shared" si="1407"/>
        <v>22020.720000000001</v>
      </c>
      <c r="RS544" s="96">
        <f t="shared" si="1408"/>
        <v>23075.73</v>
      </c>
      <c r="RT544" s="96">
        <f t="shared" si="1409"/>
        <v>23075.73</v>
      </c>
      <c r="RU544" s="96">
        <f t="shared" si="1410"/>
        <v>0</v>
      </c>
      <c r="RV544" s="96">
        <f t="shared" si="926"/>
        <v>0</v>
      </c>
      <c r="RW544" s="96">
        <f t="shared" si="927"/>
        <v>0</v>
      </c>
      <c r="RX544" s="96">
        <f t="shared" si="1411"/>
        <v>0</v>
      </c>
      <c r="RY544" s="96">
        <f t="shared" si="928"/>
        <v>0</v>
      </c>
      <c r="RZ544" s="96">
        <f t="shared" si="929"/>
        <v>0</v>
      </c>
      <c r="SA544" s="101"/>
      <c r="SB544" s="101"/>
      <c r="SC544" s="101"/>
      <c r="SD544" s="96">
        <f t="shared" si="1412"/>
        <v>0</v>
      </c>
      <c r="SE544" s="96">
        <f t="shared" si="1413"/>
        <v>0</v>
      </c>
      <c r="SF544" s="96">
        <f t="shared" si="1414"/>
        <v>0</v>
      </c>
      <c r="SG544" s="96">
        <f t="shared" si="1415"/>
        <v>0</v>
      </c>
      <c r="SH544" s="96">
        <f t="shared" si="1416"/>
        <v>0</v>
      </c>
      <c r="SI544" s="96">
        <f t="shared" si="1417"/>
        <v>0</v>
      </c>
      <c r="SJ544" s="96">
        <f t="shared" si="1418"/>
        <v>60528.91</v>
      </c>
      <c r="SK544" s="96">
        <f t="shared" si="1419"/>
        <v>62990.04</v>
      </c>
      <c r="SL544" s="96">
        <f t="shared" si="1420"/>
        <v>62990.04</v>
      </c>
      <c r="SM544" s="96">
        <f t="shared" si="1421"/>
        <v>30143.279999999999</v>
      </c>
      <c r="SN544" s="96">
        <f t="shared" si="1422"/>
        <v>31595.23</v>
      </c>
      <c r="SO544" s="96">
        <f t="shared" si="1423"/>
        <v>31595.23</v>
      </c>
      <c r="SP544" s="96">
        <f t="shared" si="1424"/>
        <v>0</v>
      </c>
      <c r="SQ544" s="96">
        <f t="shared" si="930"/>
        <v>0</v>
      </c>
      <c r="SR544" s="96">
        <f t="shared" si="931"/>
        <v>0</v>
      </c>
      <c r="SS544" s="96">
        <f t="shared" si="1425"/>
        <v>0</v>
      </c>
      <c r="ST544" s="96">
        <f t="shared" si="932"/>
        <v>0</v>
      </c>
      <c r="SU544" s="96">
        <f t="shared" si="933"/>
        <v>0</v>
      </c>
      <c r="SV544" s="101"/>
      <c r="SW544" s="101"/>
      <c r="SX544" s="101"/>
      <c r="SY544" s="96">
        <f t="shared" si="1426"/>
        <v>0</v>
      </c>
      <c r="SZ544" s="96">
        <f t="shared" si="1427"/>
        <v>0</v>
      </c>
      <c r="TA544" s="96">
        <f t="shared" si="1428"/>
        <v>0</v>
      </c>
      <c r="TB544" s="96">
        <f t="shared" si="1429"/>
        <v>0</v>
      </c>
      <c r="TC544" s="96">
        <f t="shared" si="1430"/>
        <v>0</v>
      </c>
      <c r="TD544" s="96">
        <f t="shared" si="1431"/>
        <v>0</v>
      </c>
      <c r="TE544" s="96">
        <f t="shared" si="1432"/>
        <v>60529.02</v>
      </c>
      <c r="TF544" s="96">
        <f t="shared" si="1433"/>
        <v>62990.49</v>
      </c>
      <c r="TG544" s="96">
        <f t="shared" si="1434"/>
        <v>62990.49</v>
      </c>
      <c r="TH544" s="96">
        <f t="shared" si="1435"/>
        <v>27890.47</v>
      </c>
      <c r="TI544" s="96">
        <f t="shared" si="1436"/>
        <v>29311.59</v>
      </c>
      <c r="TJ544" s="96">
        <f t="shared" si="1437"/>
        <v>29311.59</v>
      </c>
      <c r="TK544" s="96">
        <f t="shared" si="1438"/>
        <v>0</v>
      </c>
      <c r="TL544" s="96">
        <f t="shared" si="934"/>
        <v>0</v>
      </c>
      <c r="TM544" s="96">
        <f t="shared" si="935"/>
        <v>0</v>
      </c>
      <c r="TN544" s="96">
        <f t="shared" si="1439"/>
        <v>0</v>
      </c>
      <c r="TO544" s="96">
        <f t="shared" si="936"/>
        <v>0</v>
      </c>
      <c r="TP544" s="96">
        <f t="shared" si="937"/>
        <v>0</v>
      </c>
      <c r="TQ544" s="101"/>
      <c r="TR544" s="101"/>
      <c r="TS544" s="101"/>
      <c r="TT544" s="96">
        <f t="shared" si="1440"/>
        <v>0</v>
      </c>
      <c r="TU544" s="96">
        <f t="shared" si="1441"/>
        <v>0</v>
      </c>
      <c r="TV544" s="96">
        <f t="shared" si="1442"/>
        <v>0</v>
      </c>
      <c r="TW544" s="96">
        <f t="shared" si="1443"/>
        <v>0</v>
      </c>
      <c r="TX544" s="96">
        <f t="shared" si="1444"/>
        <v>0</v>
      </c>
      <c r="TY544" s="96">
        <f t="shared" si="1445"/>
        <v>0</v>
      </c>
      <c r="TZ544" s="96">
        <f t="shared" si="1446"/>
        <v>60528.84</v>
      </c>
      <c r="UA544" s="96">
        <f t="shared" si="1447"/>
        <v>62989.98</v>
      </c>
      <c r="UB544" s="96">
        <f t="shared" si="1448"/>
        <v>62989.98</v>
      </c>
      <c r="UC544" s="96">
        <f t="shared" si="1449"/>
        <v>30470.48</v>
      </c>
      <c r="UD544" s="96">
        <f t="shared" si="1450"/>
        <v>32035.94</v>
      </c>
      <c r="UE544" s="96">
        <f t="shared" si="1451"/>
        <v>32035.94</v>
      </c>
      <c r="UF544" s="96">
        <f t="shared" si="1452"/>
        <v>0</v>
      </c>
      <c r="UG544" s="96">
        <f t="shared" si="938"/>
        <v>0</v>
      </c>
      <c r="UH544" s="96">
        <f t="shared" si="939"/>
        <v>0</v>
      </c>
      <c r="UI544" s="96">
        <f t="shared" si="1453"/>
        <v>0</v>
      </c>
      <c r="UJ544" s="96">
        <f t="shared" si="940"/>
        <v>0</v>
      </c>
      <c r="UK544" s="96">
        <f t="shared" si="941"/>
        <v>0</v>
      </c>
      <c r="UL544" s="101"/>
      <c r="UM544" s="101"/>
      <c r="UN544" s="101"/>
      <c r="UO544" s="96">
        <f t="shared" si="1454"/>
        <v>0</v>
      </c>
      <c r="UP544" s="96">
        <f t="shared" si="1455"/>
        <v>0</v>
      </c>
      <c r="UQ544" s="96">
        <f t="shared" si="1456"/>
        <v>0</v>
      </c>
      <c r="UR544" s="96">
        <f t="shared" si="1457"/>
        <v>0</v>
      </c>
      <c r="US544" s="96">
        <f t="shared" si="1458"/>
        <v>0</v>
      </c>
      <c r="UT544" s="96">
        <f t="shared" si="1459"/>
        <v>0</v>
      </c>
      <c r="UU544" s="96">
        <f t="shared" si="1460"/>
        <v>60529.08</v>
      </c>
      <c r="UV544" s="96">
        <f t="shared" si="1461"/>
        <v>62990.52</v>
      </c>
      <c r="UW544" s="96">
        <f t="shared" si="1462"/>
        <v>62990.52</v>
      </c>
      <c r="UX544" s="96">
        <f t="shared" si="1463"/>
        <v>29380.67</v>
      </c>
      <c r="UY544" s="96">
        <f t="shared" si="1464"/>
        <v>30744.05</v>
      </c>
      <c r="UZ544" s="96">
        <f t="shared" si="1465"/>
        <v>30744.05</v>
      </c>
      <c r="VA544" s="96">
        <f t="shared" si="1466"/>
        <v>0</v>
      </c>
      <c r="VB544" s="96">
        <f t="shared" si="942"/>
        <v>0</v>
      </c>
      <c r="VC544" s="96">
        <f t="shared" si="943"/>
        <v>0</v>
      </c>
      <c r="VD544" s="96">
        <f t="shared" si="1467"/>
        <v>0</v>
      </c>
      <c r="VE544" s="96">
        <f t="shared" si="944"/>
        <v>0</v>
      </c>
      <c r="VF544" s="96">
        <f t="shared" si="945"/>
        <v>0</v>
      </c>
      <c r="VG544" s="101"/>
      <c r="VH544" s="101"/>
      <c r="VI544" s="101"/>
      <c r="VJ544" s="96">
        <f t="shared" si="1468"/>
        <v>0</v>
      </c>
      <c r="VK544" s="96">
        <f t="shared" si="1469"/>
        <v>0</v>
      </c>
      <c r="VL544" s="96">
        <f t="shared" si="1470"/>
        <v>0</v>
      </c>
      <c r="VM544" s="96">
        <f t="shared" si="1471"/>
        <v>0</v>
      </c>
      <c r="VN544" s="96">
        <f t="shared" si="1472"/>
        <v>0</v>
      </c>
      <c r="VO544" s="96">
        <f t="shared" si="1473"/>
        <v>0</v>
      </c>
      <c r="VP544" s="96">
        <f t="shared" si="1474"/>
        <v>60529.27</v>
      </c>
      <c r="VQ544" s="96">
        <f t="shared" si="1475"/>
        <v>62990.34</v>
      </c>
      <c r="VR544" s="96">
        <f t="shared" si="1476"/>
        <v>62990.34</v>
      </c>
      <c r="VS544" s="96">
        <f t="shared" si="1477"/>
        <v>32597.42</v>
      </c>
      <c r="VT544" s="96">
        <f t="shared" si="1478"/>
        <v>34225.54</v>
      </c>
      <c r="VU544" s="96">
        <f t="shared" si="1479"/>
        <v>34225.54</v>
      </c>
      <c r="VV544" s="96">
        <f t="shared" si="1480"/>
        <v>0</v>
      </c>
      <c r="VW544" s="96">
        <f t="shared" si="946"/>
        <v>0</v>
      </c>
      <c r="VX544" s="96">
        <f t="shared" si="947"/>
        <v>0</v>
      </c>
      <c r="VY544" s="96">
        <f t="shared" si="1481"/>
        <v>0</v>
      </c>
      <c r="VZ544" s="96">
        <f t="shared" si="948"/>
        <v>0</v>
      </c>
      <c r="WA544" s="96">
        <f t="shared" si="949"/>
        <v>0</v>
      </c>
      <c r="WB544" s="101"/>
      <c r="WC544" s="101"/>
      <c r="WD544" s="101"/>
      <c r="WE544" s="96">
        <f t="shared" si="1482"/>
        <v>0</v>
      </c>
      <c r="WF544" s="96">
        <f t="shared" si="1483"/>
        <v>0</v>
      </c>
      <c r="WG544" s="96">
        <f t="shared" si="1484"/>
        <v>0</v>
      </c>
      <c r="WH544" s="96">
        <f t="shared" si="1485"/>
        <v>0</v>
      </c>
      <c r="WI544" s="96">
        <f t="shared" si="1486"/>
        <v>0</v>
      </c>
      <c r="WJ544" s="96">
        <f t="shared" si="1487"/>
        <v>0</v>
      </c>
      <c r="WK544" s="96">
        <f t="shared" si="1488"/>
        <v>60529.08</v>
      </c>
      <c r="WL544" s="96">
        <f t="shared" si="1489"/>
        <v>62990.27</v>
      </c>
      <c r="WM544" s="96">
        <f t="shared" si="1490"/>
        <v>62990.27</v>
      </c>
      <c r="WN544" s="96">
        <f t="shared" si="1491"/>
        <v>22138.5</v>
      </c>
      <c r="WO544" s="96">
        <f t="shared" si="1492"/>
        <v>23287.15</v>
      </c>
      <c r="WP544" s="96">
        <f t="shared" si="1493"/>
        <v>23287.15</v>
      </c>
      <c r="WQ544" s="96">
        <f t="shared" si="1494"/>
        <v>0</v>
      </c>
      <c r="WR544" s="96">
        <f t="shared" si="950"/>
        <v>0</v>
      </c>
      <c r="WS544" s="96">
        <f t="shared" si="951"/>
        <v>0</v>
      </c>
      <c r="WT544" s="96">
        <f t="shared" si="1495"/>
        <v>0</v>
      </c>
      <c r="WU544" s="96">
        <f t="shared" si="952"/>
        <v>0</v>
      </c>
      <c r="WV544" s="96">
        <f t="shared" si="953"/>
        <v>0</v>
      </c>
      <c r="WW544" s="101"/>
      <c r="WX544" s="101"/>
      <c r="WY544" s="101"/>
      <c r="WZ544" s="96">
        <f t="shared" si="1496"/>
        <v>0</v>
      </c>
      <c r="XA544" s="96">
        <f t="shared" si="1497"/>
        <v>0</v>
      </c>
      <c r="XB544" s="96">
        <f t="shared" si="1498"/>
        <v>0</v>
      </c>
      <c r="XC544" s="96">
        <f t="shared" si="1499"/>
        <v>0</v>
      </c>
      <c r="XD544" s="96">
        <f t="shared" si="1500"/>
        <v>0</v>
      </c>
      <c r="XE544" s="96">
        <f t="shared" si="1501"/>
        <v>0</v>
      </c>
      <c r="XF544" s="96">
        <f t="shared" si="1502"/>
        <v>60528.639999999999</v>
      </c>
      <c r="XG544" s="96">
        <f t="shared" si="1503"/>
        <v>62990.1</v>
      </c>
      <c r="XH544" s="96">
        <f t="shared" si="1504"/>
        <v>62990.1</v>
      </c>
      <c r="XI544" s="96">
        <f t="shared" si="1505"/>
        <v>23423.83</v>
      </c>
      <c r="XJ544" s="96">
        <f t="shared" si="1506"/>
        <v>24552.98</v>
      </c>
      <c r="XK544" s="96">
        <f t="shared" si="1507"/>
        <v>24552.98</v>
      </c>
      <c r="XL544" s="96">
        <f t="shared" si="1508"/>
        <v>0</v>
      </c>
      <c r="XM544" s="96">
        <f t="shared" si="954"/>
        <v>0</v>
      </c>
      <c r="XN544" s="96">
        <f t="shared" si="955"/>
        <v>0</v>
      </c>
      <c r="XO544" s="96">
        <f t="shared" si="1509"/>
        <v>0</v>
      </c>
      <c r="XP544" s="96">
        <f t="shared" si="956"/>
        <v>0</v>
      </c>
      <c r="XQ544" s="96">
        <f t="shared" si="957"/>
        <v>0</v>
      </c>
      <c r="XR544" s="101"/>
      <c r="XS544" s="101"/>
      <c r="XT544" s="101"/>
      <c r="XU544" s="96">
        <f t="shared" si="1510"/>
        <v>0</v>
      </c>
      <c r="XV544" s="96">
        <f t="shared" si="1511"/>
        <v>0</v>
      </c>
      <c r="XW544" s="96">
        <f t="shared" si="1512"/>
        <v>0</v>
      </c>
      <c r="XX544" s="96">
        <f t="shared" si="1513"/>
        <v>0</v>
      </c>
      <c r="XY544" s="96">
        <f t="shared" si="1514"/>
        <v>0</v>
      </c>
      <c r="XZ544" s="96">
        <f t="shared" si="1515"/>
        <v>0</v>
      </c>
      <c r="YA544" s="96">
        <f t="shared" si="1516"/>
        <v>60528.93</v>
      </c>
      <c r="YB544" s="96">
        <f t="shared" si="1517"/>
        <v>62989.8</v>
      </c>
      <c r="YC544" s="96">
        <f t="shared" si="1518"/>
        <v>62989.8</v>
      </c>
      <c r="YD544" s="96">
        <f t="shared" si="1519"/>
        <v>22431.56</v>
      </c>
      <c r="YE544" s="96">
        <f t="shared" si="1520"/>
        <v>23523.75</v>
      </c>
      <c r="YF544" s="96">
        <f t="shared" si="1521"/>
        <v>23523.75</v>
      </c>
      <c r="YG544" s="96">
        <f t="shared" si="1522"/>
        <v>0</v>
      </c>
      <c r="YH544" s="96">
        <f t="shared" si="958"/>
        <v>0</v>
      </c>
      <c r="YI544" s="96">
        <f t="shared" si="959"/>
        <v>0</v>
      </c>
      <c r="YJ544" s="96">
        <f t="shared" si="1523"/>
        <v>0</v>
      </c>
      <c r="YK544" s="96">
        <f t="shared" si="960"/>
        <v>0</v>
      </c>
      <c r="YL544" s="96">
        <f t="shared" si="961"/>
        <v>0</v>
      </c>
      <c r="YM544" s="101"/>
      <c r="YN544" s="101"/>
      <c r="YO544" s="101"/>
      <c r="YP544" s="96">
        <f t="shared" si="1524"/>
        <v>0</v>
      </c>
      <c r="YQ544" s="96">
        <f t="shared" si="1525"/>
        <v>0</v>
      </c>
      <c r="YR544" s="96">
        <f t="shared" si="1526"/>
        <v>0</v>
      </c>
      <c r="YS544" s="96">
        <f t="shared" si="1527"/>
        <v>0</v>
      </c>
      <c r="YT544" s="96">
        <f t="shared" si="1528"/>
        <v>0</v>
      </c>
      <c r="YU544" s="96">
        <f t="shared" si="1529"/>
        <v>0</v>
      </c>
      <c r="YV544" s="96">
        <f t="shared" si="1530"/>
        <v>60528.65</v>
      </c>
      <c r="YW544" s="96">
        <f t="shared" si="1531"/>
        <v>62990.13</v>
      </c>
      <c r="YX544" s="96">
        <f t="shared" si="1532"/>
        <v>62990.13</v>
      </c>
      <c r="YY544" s="96">
        <f t="shared" si="1533"/>
        <v>24853.59</v>
      </c>
      <c r="YZ544" s="96">
        <f t="shared" si="1534"/>
        <v>26092.03</v>
      </c>
      <c r="ZA544" s="96">
        <f t="shared" si="1535"/>
        <v>26092.03</v>
      </c>
      <c r="ZB544" s="96">
        <f t="shared" si="1536"/>
        <v>0</v>
      </c>
      <c r="ZC544" s="96">
        <f t="shared" si="962"/>
        <v>0</v>
      </c>
      <c r="ZD544" s="96">
        <f t="shared" si="963"/>
        <v>0</v>
      </c>
      <c r="ZE544" s="96">
        <f t="shared" si="1537"/>
        <v>0</v>
      </c>
      <c r="ZF544" s="96">
        <f t="shared" si="964"/>
        <v>0</v>
      </c>
      <c r="ZG544" s="96">
        <f t="shared" si="965"/>
        <v>0</v>
      </c>
      <c r="ZH544" s="101"/>
      <c r="ZI544" s="101"/>
      <c r="ZJ544" s="101"/>
      <c r="ZK544" s="96">
        <f t="shared" si="1538"/>
        <v>0</v>
      </c>
      <c r="ZL544" s="96">
        <f t="shared" si="1539"/>
        <v>0</v>
      </c>
      <c r="ZM544" s="96">
        <f t="shared" si="1540"/>
        <v>0</v>
      </c>
      <c r="ZN544" s="96">
        <f t="shared" si="1541"/>
        <v>0</v>
      </c>
      <c r="ZO544" s="96">
        <f t="shared" si="1542"/>
        <v>0</v>
      </c>
      <c r="ZP544" s="96">
        <f t="shared" si="1543"/>
        <v>0</v>
      </c>
      <c r="ZQ544" s="96">
        <f t="shared" si="1544"/>
        <v>60529.05</v>
      </c>
      <c r="ZR544" s="96">
        <f t="shared" si="1545"/>
        <v>62990.59</v>
      </c>
      <c r="ZS544" s="96">
        <f t="shared" si="1546"/>
        <v>62990.59</v>
      </c>
      <c r="ZT544" s="96">
        <f t="shared" si="1547"/>
        <v>29497.32</v>
      </c>
      <c r="ZU544" s="96">
        <f t="shared" si="1548"/>
        <v>30952.66</v>
      </c>
      <c r="ZV544" s="96">
        <f t="shared" si="1549"/>
        <v>30952.66</v>
      </c>
      <c r="ZW544" s="96">
        <f t="shared" si="1550"/>
        <v>0</v>
      </c>
      <c r="ZX544" s="96">
        <f t="shared" si="966"/>
        <v>0</v>
      </c>
      <c r="ZY544" s="96">
        <f t="shared" si="967"/>
        <v>0</v>
      </c>
      <c r="ZZ544" s="96">
        <f t="shared" si="1551"/>
        <v>0</v>
      </c>
      <c r="AAA544" s="96">
        <f t="shared" si="968"/>
        <v>0</v>
      </c>
      <c r="AAB544" s="96">
        <f t="shared" si="969"/>
        <v>0</v>
      </c>
      <c r="AAC544" s="101"/>
      <c r="AAD544" s="101"/>
      <c r="AAE544" s="101"/>
      <c r="AAF544" s="96">
        <f t="shared" si="1552"/>
        <v>0</v>
      </c>
      <c r="AAG544" s="96">
        <f t="shared" si="1553"/>
        <v>0</v>
      </c>
      <c r="AAH544" s="96">
        <f t="shared" si="1554"/>
        <v>0</v>
      </c>
      <c r="AAI544" s="96">
        <f t="shared" si="1555"/>
        <v>0</v>
      </c>
      <c r="AAJ544" s="96">
        <f t="shared" si="1556"/>
        <v>0</v>
      </c>
      <c r="AAK544" s="96">
        <f t="shared" si="1557"/>
        <v>0</v>
      </c>
      <c r="AAL544" s="96">
        <f t="shared" si="1558"/>
        <v>60529.24</v>
      </c>
      <c r="AAM544" s="96">
        <f t="shared" si="1559"/>
        <v>62989.83</v>
      </c>
      <c r="AAN544" s="96">
        <f t="shared" si="1560"/>
        <v>62989.83</v>
      </c>
      <c r="AAO544" s="96">
        <f t="shared" si="1561"/>
        <v>28680.97</v>
      </c>
      <c r="AAP544" s="96">
        <f t="shared" si="1562"/>
        <v>30115.34</v>
      </c>
      <c r="AAQ544" s="96">
        <f t="shared" si="1563"/>
        <v>30115.34</v>
      </c>
      <c r="AAR544" s="96">
        <f t="shared" si="1564"/>
        <v>0</v>
      </c>
      <c r="AAS544" s="96">
        <f t="shared" si="970"/>
        <v>0</v>
      </c>
      <c r="AAT544" s="96">
        <f t="shared" si="971"/>
        <v>0</v>
      </c>
      <c r="AAU544" s="96">
        <f t="shared" si="1565"/>
        <v>0</v>
      </c>
      <c r="AAV544" s="96">
        <f t="shared" si="972"/>
        <v>0</v>
      </c>
      <c r="AAW544" s="96">
        <f t="shared" si="973"/>
        <v>0</v>
      </c>
      <c r="AAX544" s="101"/>
      <c r="AAY544" s="101"/>
      <c r="AAZ544" s="101"/>
      <c r="ABA544" s="96">
        <f t="shared" si="1566"/>
        <v>0</v>
      </c>
      <c r="ABB544" s="96">
        <f t="shared" si="1567"/>
        <v>0</v>
      </c>
      <c r="ABC544" s="96">
        <f t="shared" si="1568"/>
        <v>0</v>
      </c>
      <c r="ABD544" s="96">
        <f t="shared" si="1569"/>
        <v>0</v>
      </c>
      <c r="ABE544" s="96">
        <f t="shared" si="1570"/>
        <v>0</v>
      </c>
      <c r="ABF544" s="96">
        <f t="shared" si="1571"/>
        <v>0</v>
      </c>
      <c r="ABG544" s="96">
        <f t="shared" si="1572"/>
        <v>60529.39</v>
      </c>
      <c r="ABH544" s="96">
        <f t="shared" si="1573"/>
        <v>62990.01</v>
      </c>
      <c r="ABI544" s="96">
        <f t="shared" si="1574"/>
        <v>62990.01</v>
      </c>
      <c r="ABJ544" s="96">
        <f t="shared" si="1575"/>
        <v>19836.68</v>
      </c>
      <c r="ABK544" s="96">
        <f t="shared" si="1576"/>
        <v>20746.73</v>
      </c>
      <c r="ABL544" s="96">
        <f t="shared" si="1577"/>
        <v>20746.73</v>
      </c>
      <c r="ABM544" s="96">
        <f t="shared" si="1578"/>
        <v>0</v>
      </c>
      <c r="ABN544" s="96">
        <f t="shared" si="974"/>
        <v>0</v>
      </c>
      <c r="ABO544" s="96">
        <f t="shared" si="975"/>
        <v>0</v>
      </c>
      <c r="ABP544" s="96">
        <f t="shared" si="1579"/>
        <v>0</v>
      </c>
      <c r="ABQ544" s="96">
        <f t="shared" si="976"/>
        <v>0</v>
      </c>
      <c r="ABR544" s="96">
        <f t="shared" si="977"/>
        <v>0</v>
      </c>
      <c r="ABS544" s="101"/>
      <c r="ABT544" s="101"/>
      <c r="ABU544" s="101"/>
      <c r="ABV544" s="96">
        <f t="shared" si="1580"/>
        <v>0</v>
      </c>
      <c r="ABW544" s="96">
        <f t="shared" si="1581"/>
        <v>0</v>
      </c>
      <c r="ABX544" s="96">
        <f t="shared" si="1582"/>
        <v>0</v>
      </c>
      <c r="ABY544" s="96">
        <f t="shared" si="1583"/>
        <v>0</v>
      </c>
      <c r="ABZ544" s="96">
        <f t="shared" si="1584"/>
        <v>0</v>
      </c>
      <c r="ACA544" s="96">
        <f t="shared" si="1585"/>
        <v>0</v>
      </c>
      <c r="ACB544" s="96">
        <f t="shared" si="1586"/>
        <v>60529.07</v>
      </c>
      <c r="ACC544" s="96">
        <f t="shared" si="1587"/>
        <v>62989.85</v>
      </c>
      <c r="ACD544" s="96">
        <f t="shared" si="1588"/>
        <v>62989.85</v>
      </c>
      <c r="ACE544" s="96">
        <f t="shared" si="1589"/>
        <v>20979.35</v>
      </c>
      <c r="ACF544" s="96">
        <f t="shared" si="1590"/>
        <v>22001.93</v>
      </c>
      <c r="ACG544" s="96">
        <f t="shared" si="1591"/>
        <v>22001.93</v>
      </c>
      <c r="ACH544" s="96">
        <f t="shared" si="1592"/>
        <v>0</v>
      </c>
      <c r="ACI544" s="96">
        <f t="shared" si="978"/>
        <v>0</v>
      </c>
      <c r="ACJ544" s="96">
        <f t="shared" si="979"/>
        <v>0</v>
      </c>
      <c r="ACK544" s="96">
        <f t="shared" si="1593"/>
        <v>0</v>
      </c>
      <c r="ACL544" s="96">
        <f t="shared" si="980"/>
        <v>0</v>
      </c>
      <c r="ACM544" s="96">
        <f t="shared" si="981"/>
        <v>0</v>
      </c>
      <c r="ACN544" s="101"/>
      <c r="ACO544" s="101"/>
      <c r="ACP544" s="101"/>
      <c r="ACQ544" s="96">
        <f t="shared" si="1594"/>
        <v>0</v>
      </c>
      <c r="ACR544" s="96">
        <f t="shared" si="1595"/>
        <v>0</v>
      </c>
      <c r="ACS544" s="96">
        <f t="shared" si="1596"/>
        <v>0</v>
      </c>
      <c r="ACT544" s="96">
        <f t="shared" si="1597"/>
        <v>0</v>
      </c>
      <c r="ACU544" s="96">
        <f t="shared" si="1598"/>
        <v>0</v>
      </c>
      <c r="ACV544" s="96">
        <f t="shared" si="1599"/>
        <v>0</v>
      </c>
      <c r="ACW544" s="96">
        <f t="shared" si="1600"/>
        <v>60528.95</v>
      </c>
      <c r="ACX544" s="96">
        <f t="shared" si="1601"/>
        <v>62989.59</v>
      </c>
      <c r="ACY544" s="96">
        <f t="shared" si="1602"/>
        <v>62989.59</v>
      </c>
      <c r="ACZ544" s="96">
        <f t="shared" si="1603"/>
        <v>28963.040000000001</v>
      </c>
      <c r="ADA544" s="96">
        <f t="shared" si="1604"/>
        <v>30410.32</v>
      </c>
      <c r="ADB544" s="96">
        <f t="shared" si="1605"/>
        <v>30410.32</v>
      </c>
      <c r="ADC544" s="96">
        <f t="shared" si="1606"/>
        <v>0</v>
      </c>
      <c r="ADD544" s="96">
        <f t="shared" si="982"/>
        <v>0</v>
      </c>
      <c r="ADE544" s="96">
        <f t="shared" si="983"/>
        <v>0</v>
      </c>
      <c r="ADF544" s="96">
        <f t="shared" si="1607"/>
        <v>0</v>
      </c>
      <c r="ADG544" s="96">
        <f t="shared" si="984"/>
        <v>0</v>
      </c>
      <c r="ADH544" s="96">
        <f t="shared" si="985"/>
        <v>0</v>
      </c>
      <c r="ADI544" s="101"/>
      <c r="ADJ544" s="101"/>
      <c r="ADK544" s="101"/>
      <c r="ADL544" s="96">
        <f t="shared" si="1608"/>
        <v>0</v>
      </c>
      <c r="ADM544" s="96">
        <f t="shared" si="1609"/>
        <v>0</v>
      </c>
      <c r="ADN544" s="96">
        <f t="shared" si="1610"/>
        <v>0</v>
      </c>
      <c r="ADO544" s="96">
        <f t="shared" si="1611"/>
        <v>0</v>
      </c>
      <c r="ADP544" s="96">
        <f t="shared" si="1612"/>
        <v>0</v>
      </c>
      <c r="ADQ544" s="96">
        <f t="shared" si="1613"/>
        <v>0</v>
      </c>
      <c r="ADR544" s="96">
        <f t="shared" si="1614"/>
        <v>60528.72</v>
      </c>
      <c r="ADS544" s="96">
        <f t="shared" si="1615"/>
        <v>62989.9</v>
      </c>
      <c r="ADT544" s="96">
        <f t="shared" si="1616"/>
        <v>62989.9</v>
      </c>
      <c r="ADU544" s="96">
        <f t="shared" si="1617"/>
        <v>17417.189999999999</v>
      </c>
      <c r="ADV544" s="96">
        <f t="shared" si="1618"/>
        <v>18354.78</v>
      </c>
      <c r="ADW544" s="96">
        <f t="shared" si="1619"/>
        <v>18354.78</v>
      </c>
      <c r="ADX544" s="96">
        <f t="shared" si="1620"/>
        <v>0</v>
      </c>
      <c r="ADY544" s="96">
        <f t="shared" si="986"/>
        <v>0</v>
      </c>
      <c r="ADZ544" s="96">
        <f t="shared" si="987"/>
        <v>0</v>
      </c>
      <c r="AEA544" s="96">
        <f t="shared" si="1621"/>
        <v>0</v>
      </c>
      <c r="AEB544" s="96">
        <f t="shared" si="988"/>
        <v>0</v>
      </c>
      <c r="AEC544" s="96">
        <f t="shared" si="989"/>
        <v>0</v>
      </c>
      <c r="AED544" s="101"/>
      <c r="AEE544" s="101"/>
      <c r="AEF544" s="101"/>
      <c r="AEG544" s="96">
        <f t="shared" si="1622"/>
        <v>0</v>
      </c>
      <c r="AEH544" s="96">
        <f t="shared" si="1623"/>
        <v>0</v>
      </c>
      <c r="AEI544" s="96">
        <f t="shared" si="1624"/>
        <v>0</v>
      </c>
      <c r="AEJ544" s="96">
        <f t="shared" si="1625"/>
        <v>0</v>
      </c>
      <c r="AEK544" s="96">
        <f t="shared" si="1626"/>
        <v>0</v>
      </c>
      <c r="AEL544" s="96">
        <f t="shared" si="1627"/>
        <v>0</v>
      </c>
      <c r="AEM544" s="96">
        <f t="shared" si="1628"/>
        <v>60529.19</v>
      </c>
      <c r="AEN544" s="96">
        <f t="shared" si="1629"/>
        <v>62990.44</v>
      </c>
      <c r="AEO544" s="96">
        <f t="shared" si="1630"/>
        <v>62990.44</v>
      </c>
      <c r="AEP544" s="96">
        <f t="shared" si="1631"/>
        <v>26110.81</v>
      </c>
      <c r="AEQ544" s="96">
        <f t="shared" si="1632"/>
        <v>27354.66</v>
      </c>
      <c r="AER544" s="96">
        <f t="shared" si="1633"/>
        <v>27354.66</v>
      </c>
      <c r="AES544" s="96">
        <f t="shared" si="1634"/>
        <v>0</v>
      </c>
      <c r="AET544" s="96">
        <f t="shared" si="990"/>
        <v>0</v>
      </c>
      <c r="AEU544" s="96">
        <f t="shared" si="991"/>
        <v>0</v>
      </c>
      <c r="AEV544" s="96">
        <f t="shared" si="1635"/>
        <v>0</v>
      </c>
      <c r="AEW544" s="96">
        <f t="shared" si="992"/>
        <v>0</v>
      </c>
      <c r="AEX544" s="96">
        <f t="shared" si="993"/>
        <v>0</v>
      </c>
      <c r="AEY544" s="101"/>
      <c r="AEZ544" s="101"/>
      <c r="AFA544" s="101"/>
      <c r="AFB544" s="96">
        <f t="shared" si="1636"/>
        <v>0</v>
      </c>
      <c r="AFC544" s="96">
        <f t="shared" si="1637"/>
        <v>0</v>
      </c>
      <c r="AFD544" s="96">
        <f t="shared" si="1638"/>
        <v>0</v>
      </c>
      <c r="AFE544" s="96">
        <f t="shared" si="1639"/>
        <v>0</v>
      </c>
      <c r="AFF544" s="96">
        <f t="shared" si="1640"/>
        <v>0</v>
      </c>
      <c r="AFG544" s="96">
        <f t="shared" si="1641"/>
        <v>0</v>
      </c>
      <c r="AFH544" s="96">
        <f t="shared" si="1642"/>
        <v>60528.86</v>
      </c>
      <c r="AFI544" s="96">
        <f t="shared" si="1643"/>
        <v>62989.88</v>
      </c>
      <c r="AFJ544" s="96">
        <f t="shared" si="1644"/>
        <v>62989.88</v>
      </c>
      <c r="AFK544" s="96">
        <f t="shared" si="1645"/>
        <v>25936.45</v>
      </c>
      <c r="AFL544" s="96">
        <f t="shared" si="1646"/>
        <v>27327.08</v>
      </c>
      <c r="AFM544" s="96">
        <f t="shared" si="1647"/>
        <v>27327.08</v>
      </c>
      <c r="AFN544" s="96">
        <f t="shared" si="1648"/>
        <v>0</v>
      </c>
      <c r="AFO544" s="96">
        <f t="shared" si="994"/>
        <v>0</v>
      </c>
      <c r="AFP544" s="96">
        <f t="shared" si="995"/>
        <v>0</v>
      </c>
      <c r="AFQ544" s="96">
        <f t="shared" si="1649"/>
        <v>0</v>
      </c>
      <c r="AFR544" s="96">
        <f t="shared" si="996"/>
        <v>0</v>
      </c>
      <c r="AFS544" s="96">
        <f t="shared" si="997"/>
        <v>0</v>
      </c>
      <c r="AFT544" s="101"/>
      <c r="AFU544" s="101"/>
      <c r="AFV544" s="101"/>
      <c r="AFW544" s="96">
        <f t="shared" si="1650"/>
        <v>0</v>
      </c>
      <c r="AFX544" s="96">
        <f t="shared" si="1651"/>
        <v>0</v>
      </c>
      <c r="AFY544" s="96">
        <f t="shared" si="1652"/>
        <v>0</v>
      </c>
      <c r="AFZ544" s="96">
        <f t="shared" si="1653"/>
        <v>0</v>
      </c>
      <c r="AGA544" s="96">
        <f t="shared" si="1654"/>
        <v>0</v>
      </c>
      <c r="AGB544" s="96">
        <f t="shared" si="1655"/>
        <v>0</v>
      </c>
      <c r="AGC544" s="96">
        <f t="shared" si="1656"/>
        <v>60529.26</v>
      </c>
      <c r="AGD544" s="96">
        <f t="shared" si="1657"/>
        <v>62990.03</v>
      </c>
      <c r="AGE544" s="96">
        <f t="shared" si="1658"/>
        <v>62990.03</v>
      </c>
      <c r="AGF544" s="96">
        <f t="shared" si="1659"/>
        <v>27191.42</v>
      </c>
      <c r="AGG544" s="96">
        <f t="shared" si="1660"/>
        <v>28553.7</v>
      </c>
      <c r="AGH544" s="96">
        <f t="shared" si="1661"/>
        <v>28553.7</v>
      </c>
      <c r="AGI544" s="96">
        <f t="shared" si="1662"/>
        <v>0</v>
      </c>
      <c r="AGJ544" s="96">
        <f t="shared" si="998"/>
        <v>0</v>
      </c>
      <c r="AGK544" s="96">
        <f t="shared" si="999"/>
        <v>0</v>
      </c>
      <c r="AGL544" s="96">
        <f t="shared" si="1663"/>
        <v>0</v>
      </c>
      <c r="AGM544" s="96">
        <f t="shared" si="1000"/>
        <v>0</v>
      </c>
      <c r="AGN544" s="96">
        <f t="shared" si="1001"/>
        <v>0</v>
      </c>
      <c r="AGO544" s="101"/>
      <c r="AGP544" s="101"/>
      <c r="AGQ544" s="101"/>
      <c r="AGR544" s="96">
        <f t="shared" si="1664"/>
        <v>0</v>
      </c>
      <c r="AGS544" s="96">
        <f t="shared" si="1665"/>
        <v>0</v>
      </c>
      <c r="AGT544" s="96">
        <f t="shared" si="1666"/>
        <v>0</v>
      </c>
      <c r="AGU544" s="96">
        <f t="shared" si="1667"/>
        <v>0</v>
      </c>
      <c r="AGV544" s="96">
        <f t="shared" si="1668"/>
        <v>0</v>
      </c>
      <c r="AGW544" s="96">
        <f t="shared" si="1669"/>
        <v>0</v>
      </c>
      <c r="AGX544" s="96">
        <f t="shared" si="1670"/>
        <v>60528.07</v>
      </c>
      <c r="AGY544" s="96">
        <f t="shared" si="1671"/>
        <v>62990.85</v>
      </c>
      <c r="AGZ544" s="96">
        <f t="shared" si="1672"/>
        <v>62990.85</v>
      </c>
      <c r="AHA544" s="96">
        <f t="shared" si="1673"/>
        <v>44110.35</v>
      </c>
      <c r="AHB544" s="96">
        <f t="shared" si="1674"/>
        <v>46416.62</v>
      </c>
      <c r="AHC544" s="96">
        <f t="shared" si="1675"/>
        <v>46416.62</v>
      </c>
      <c r="AHD544" s="96">
        <f t="shared" si="1676"/>
        <v>0</v>
      </c>
      <c r="AHE544" s="96">
        <f t="shared" si="1002"/>
        <v>0</v>
      </c>
      <c r="AHF544" s="96">
        <f t="shared" si="1003"/>
        <v>0</v>
      </c>
      <c r="AHG544" s="96">
        <f t="shared" si="1677"/>
        <v>0</v>
      </c>
      <c r="AHH544" s="96">
        <f t="shared" si="1004"/>
        <v>0</v>
      </c>
      <c r="AHI544" s="96">
        <f t="shared" si="1005"/>
        <v>0</v>
      </c>
      <c r="AHJ544" s="101"/>
      <c r="AHK544" s="101"/>
      <c r="AHL544" s="101"/>
      <c r="AHM544" s="96">
        <f t="shared" si="1678"/>
        <v>0</v>
      </c>
      <c r="AHN544" s="96">
        <f t="shared" si="1679"/>
        <v>0</v>
      </c>
      <c r="AHO544" s="96">
        <f t="shared" si="1680"/>
        <v>0</v>
      </c>
      <c r="AHP544" s="96">
        <f t="shared" si="1681"/>
        <v>0</v>
      </c>
      <c r="AHQ544" s="96">
        <f t="shared" si="1682"/>
        <v>0</v>
      </c>
      <c r="AHR544" s="96">
        <f t="shared" si="1683"/>
        <v>0</v>
      </c>
      <c r="AHS544" s="96">
        <f t="shared" si="1684"/>
        <v>60528.89</v>
      </c>
      <c r="AHT544" s="96">
        <f t="shared" si="1685"/>
        <v>62990.080000000002</v>
      </c>
      <c r="AHU544" s="96">
        <f t="shared" si="1686"/>
        <v>62990.080000000002</v>
      </c>
      <c r="AHV544" s="96">
        <f t="shared" si="1687"/>
        <v>24532.57</v>
      </c>
      <c r="AHW544" s="96">
        <f t="shared" si="1688"/>
        <v>25773.4</v>
      </c>
      <c r="AHX544" s="96">
        <f t="shared" si="1689"/>
        <v>25773.4</v>
      </c>
      <c r="AHY544" s="96">
        <f t="shared" si="1690"/>
        <v>0</v>
      </c>
      <c r="AHZ544" s="96">
        <f t="shared" si="1006"/>
        <v>0</v>
      </c>
      <c r="AIA544" s="96">
        <f t="shared" si="1007"/>
        <v>0</v>
      </c>
      <c r="AIB544" s="96">
        <f t="shared" si="1691"/>
        <v>0</v>
      </c>
      <c r="AIC544" s="96">
        <f t="shared" si="1008"/>
        <v>0</v>
      </c>
      <c r="AID544" s="96">
        <f t="shared" si="1009"/>
        <v>0</v>
      </c>
      <c r="AIE544" s="101"/>
      <c r="AIF544" s="101"/>
      <c r="AIG544" s="101"/>
      <c r="AIH544" s="96">
        <f t="shared" si="1692"/>
        <v>0</v>
      </c>
      <c r="AII544" s="96">
        <f t="shared" si="1693"/>
        <v>0</v>
      </c>
      <c r="AIJ544" s="96">
        <f t="shared" si="1694"/>
        <v>0</v>
      </c>
      <c r="AIK544" s="96">
        <f t="shared" si="1695"/>
        <v>0</v>
      </c>
      <c r="AIL544" s="96">
        <f t="shared" si="1696"/>
        <v>0</v>
      </c>
      <c r="AIM544" s="96">
        <f t="shared" si="1697"/>
        <v>0</v>
      </c>
      <c r="AIN544" s="96">
        <f t="shared" si="1698"/>
        <v>60528.93</v>
      </c>
      <c r="AIO544" s="96">
        <f t="shared" si="1699"/>
        <v>62989.87</v>
      </c>
      <c r="AIP544" s="96">
        <f t="shared" si="1700"/>
        <v>62989.87</v>
      </c>
      <c r="AIQ544" s="96">
        <f t="shared" si="1701"/>
        <v>27078.21</v>
      </c>
      <c r="AIR544" s="96">
        <f t="shared" si="1702"/>
        <v>28472.82</v>
      </c>
      <c r="AIS544" s="96">
        <f t="shared" si="1703"/>
        <v>28472.82</v>
      </c>
      <c r="AIT544" s="96">
        <f t="shared" si="1704"/>
        <v>0</v>
      </c>
      <c r="AIU544" s="96">
        <f t="shared" si="1010"/>
        <v>0</v>
      </c>
      <c r="AIV544" s="96">
        <f t="shared" si="1011"/>
        <v>0</v>
      </c>
      <c r="AIW544" s="96">
        <f t="shared" si="1705"/>
        <v>0</v>
      </c>
      <c r="AIX544" s="96">
        <f t="shared" si="1012"/>
        <v>0</v>
      </c>
      <c r="AIY544" s="96">
        <f t="shared" si="1013"/>
        <v>0</v>
      </c>
      <c r="AIZ544" s="101"/>
      <c r="AJA544" s="101"/>
      <c r="AJB544" s="101"/>
      <c r="AJC544" s="96">
        <f t="shared" si="1706"/>
        <v>0</v>
      </c>
      <c r="AJD544" s="96">
        <f t="shared" si="1707"/>
        <v>0</v>
      </c>
      <c r="AJE544" s="96">
        <f t="shared" si="1708"/>
        <v>0</v>
      </c>
      <c r="AJF544" s="96">
        <f t="shared" si="1709"/>
        <v>0</v>
      </c>
      <c r="AJG544" s="96">
        <f t="shared" si="1710"/>
        <v>0</v>
      </c>
      <c r="AJH544" s="96">
        <f t="shared" si="1711"/>
        <v>0</v>
      </c>
      <c r="AJI544" s="96">
        <f t="shared" si="1712"/>
        <v>60529.37</v>
      </c>
      <c r="AJJ544" s="96">
        <f t="shared" si="1713"/>
        <v>62990.2</v>
      </c>
      <c r="AJK544" s="96">
        <f t="shared" si="1714"/>
        <v>62990.2</v>
      </c>
      <c r="AJL544" s="96">
        <f t="shared" si="1715"/>
        <v>26575.48</v>
      </c>
      <c r="AJM544" s="96">
        <f t="shared" si="1716"/>
        <v>27901.05</v>
      </c>
      <c r="AJN544" s="96">
        <f t="shared" si="1717"/>
        <v>27901.05</v>
      </c>
      <c r="AJO544" s="96">
        <f t="shared" si="1718"/>
        <v>0</v>
      </c>
      <c r="AJP544" s="96">
        <f t="shared" si="1014"/>
        <v>0</v>
      </c>
      <c r="AJQ544" s="96">
        <f t="shared" si="1015"/>
        <v>0</v>
      </c>
      <c r="AJR544" s="96">
        <f t="shared" si="1719"/>
        <v>0</v>
      </c>
      <c r="AJS544" s="96">
        <f t="shared" si="1016"/>
        <v>0</v>
      </c>
      <c r="AJT544" s="96">
        <f t="shared" si="1017"/>
        <v>0</v>
      </c>
      <c r="AJU544" s="101"/>
      <c r="AJV544" s="101"/>
      <c r="AJW544" s="101"/>
      <c r="AJX544" s="96">
        <f t="shared" si="1720"/>
        <v>0</v>
      </c>
      <c r="AJY544" s="96">
        <f t="shared" si="1721"/>
        <v>0</v>
      </c>
      <c r="AJZ544" s="96">
        <f t="shared" si="1722"/>
        <v>0</v>
      </c>
      <c r="AKA544" s="96">
        <f t="shared" si="1723"/>
        <v>0</v>
      </c>
      <c r="AKB544" s="96">
        <f t="shared" si="1724"/>
        <v>0</v>
      </c>
      <c r="AKC544" s="96">
        <f t="shared" si="1725"/>
        <v>0</v>
      </c>
      <c r="AKD544" s="96">
        <f t="shared" si="1726"/>
        <v>60529.39</v>
      </c>
      <c r="AKE544" s="96">
        <f t="shared" si="1727"/>
        <v>62990.23</v>
      </c>
      <c r="AKF544" s="96">
        <f t="shared" si="1728"/>
        <v>62990.23</v>
      </c>
      <c r="AKG544" s="96">
        <f t="shared" si="1729"/>
        <v>25313.45</v>
      </c>
      <c r="AKH544" s="96">
        <f t="shared" si="1730"/>
        <v>26607.9</v>
      </c>
      <c r="AKI544" s="96">
        <f t="shared" si="1731"/>
        <v>26607.9</v>
      </c>
      <c r="AKJ544" s="96">
        <f t="shared" si="1732"/>
        <v>0</v>
      </c>
      <c r="AKK544" s="96">
        <f t="shared" si="1018"/>
        <v>0</v>
      </c>
      <c r="AKL544" s="96">
        <f t="shared" si="1019"/>
        <v>0</v>
      </c>
      <c r="AKM544" s="96">
        <f t="shared" si="1733"/>
        <v>0</v>
      </c>
      <c r="AKN544" s="96">
        <f t="shared" si="1020"/>
        <v>0</v>
      </c>
      <c r="AKO544" s="96">
        <f t="shared" si="1021"/>
        <v>0</v>
      </c>
      <c r="AKP544" s="101"/>
      <c r="AKQ544" s="101"/>
      <c r="AKR544" s="101"/>
      <c r="AKS544" s="96">
        <f t="shared" si="1734"/>
        <v>0</v>
      </c>
      <c r="AKT544" s="96">
        <f t="shared" si="1735"/>
        <v>0</v>
      </c>
      <c r="AKU544" s="96">
        <f t="shared" si="1736"/>
        <v>0</v>
      </c>
      <c r="AKV544" s="96">
        <f t="shared" si="1737"/>
        <v>0</v>
      </c>
      <c r="AKW544" s="96">
        <f t="shared" si="1738"/>
        <v>0</v>
      </c>
      <c r="AKX544" s="96">
        <f t="shared" si="1739"/>
        <v>0</v>
      </c>
      <c r="AKY544" s="96">
        <f t="shared" si="1740"/>
        <v>60529.02</v>
      </c>
      <c r="AKZ544" s="96">
        <f t="shared" si="1741"/>
        <v>62990.22</v>
      </c>
      <c r="ALA544" s="96">
        <f t="shared" si="1742"/>
        <v>62990.22</v>
      </c>
      <c r="ALB544" s="96">
        <f t="shared" si="1743"/>
        <v>25660.69</v>
      </c>
      <c r="ALC544" s="96">
        <f t="shared" si="1744"/>
        <v>26948.61</v>
      </c>
      <c r="ALD544" s="96">
        <f t="shared" si="1745"/>
        <v>26948.61</v>
      </c>
      <c r="ALE544" s="96">
        <f t="shared" si="1746"/>
        <v>0</v>
      </c>
      <c r="ALF544" s="96">
        <f t="shared" si="1022"/>
        <v>0</v>
      </c>
      <c r="ALG544" s="96">
        <f t="shared" si="1023"/>
        <v>0</v>
      </c>
      <c r="ALH544" s="96">
        <f t="shared" si="1747"/>
        <v>0</v>
      </c>
      <c r="ALI544" s="96">
        <f t="shared" si="1024"/>
        <v>0</v>
      </c>
      <c r="ALJ544" s="96">
        <f t="shared" si="1025"/>
        <v>0</v>
      </c>
      <c r="ALK544" s="101"/>
      <c r="ALL544" s="101"/>
      <c r="ALM544" s="101"/>
      <c r="ALN544" s="96">
        <f t="shared" si="1748"/>
        <v>0</v>
      </c>
      <c r="ALO544" s="96">
        <f t="shared" si="1749"/>
        <v>0</v>
      </c>
      <c r="ALP544" s="96">
        <f t="shared" si="1750"/>
        <v>0</v>
      </c>
      <c r="ALQ544" s="96">
        <f t="shared" si="1751"/>
        <v>0</v>
      </c>
      <c r="ALR544" s="96">
        <f t="shared" si="1752"/>
        <v>0</v>
      </c>
      <c r="ALS544" s="96">
        <f t="shared" si="1753"/>
        <v>0</v>
      </c>
      <c r="ALT544" s="96">
        <f t="shared" si="1754"/>
        <v>60528.46</v>
      </c>
      <c r="ALU544" s="96">
        <f t="shared" si="1755"/>
        <v>62989.69</v>
      </c>
      <c r="ALV544" s="96">
        <f t="shared" si="1756"/>
        <v>62989.69</v>
      </c>
      <c r="ALW544" s="96">
        <f t="shared" si="1757"/>
        <v>29862.080000000002</v>
      </c>
      <c r="ALX544" s="96">
        <f t="shared" si="1758"/>
        <v>31322.29</v>
      </c>
      <c r="ALY544" s="96">
        <f t="shared" si="1759"/>
        <v>31322.29</v>
      </c>
      <c r="ALZ544" s="96">
        <f t="shared" si="1760"/>
        <v>0</v>
      </c>
      <c r="AMA544" s="96">
        <f t="shared" si="1026"/>
        <v>0</v>
      </c>
      <c r="AMB544" s="96">
        <f t="shared" si="1027"/>
        <v>0</v>
      </c>
      <c r="AMC544" s="96">
        <f t="shared" si="1761"/>
        <v>0</v>
      </c>
      <c r="AMD544" s="96">
        <f t="shared" si="1028"/>
        <v>0</v>
      </c>
      <c r="AME544" s="96">
        <f t="shared" si="1029"/>
        <v>0</v>
      </c>
      <c r="AMF544" s="101"/>
      <c r="AMG544" s="101"/>
      <c r="AMH544" s="101"/>
      <c r="AMI544" s="96">
        <f t="shared" si="1762"/>
        <v>0</v>
      </c>
      <c r="AMJ544" s="96">
        <f t="shared" si="1763"/>
        <v>0</v>
      </c>
      <c r="AMK544" s="96">
        <f t="shared" si="1764"/>
        <v>0</v>
      </c>
      <c r="AML544" s="96">
        <f t="shared" si="1765"/>
        <v>0</v>
      </c>
      <c r="AMM544" s="96">
        <f t="shared" si="1766"/>
        <v>0</v>
      </c>
      <c r="AMN544" s="96">
        <f t="shared" si="1767"/>
        <v>0</v>
      </c>
      <c r="AMO544" s="96">
        <f t="shared" si="1768"/>
        <v>60528.97</v>
      </c>
      <c r="AMP544" s="96">
        <f t="shared" si="1769"/>
        <v>62989.93</v>
      </c>
      <c r="AMQ544" s="96">
        <f t="shared" si="1770"/>
        <v>62989.93</v>
      </c>
      <c r="AMR544" s="96">
        <f t="shared" si="1771"/>
        <v>25341.42</v>
      </c>
      <c r="AMS544" s="96">
        <f t="shared" si="1772"/>
        <v>26565.74</v>
      </c>
      <c r="AMT544" s="96">
        <f t="shared" si="1773"/>
        <v>26565.74</v>
      </c>
      <c r="AMU544" s="96">
        <f t="shared" si="1774"/>
        <v>0</v>
      </c>
      <c r="AMV544" s="96">
        <f t="shared" si="1030"/>
        <v>0</v>
      </c>
      <c r="AMW544" s="96">
        <f t="shared" si="1031"/>
        <v>0</v>
      </c>
      <c r="AMX544" s="96">
        <f t="shared" si="1775"/>
        <v>0</v>
      </c>
      <c r="AMY544" s="96">
        <f t="shared" si="1032"/>
        <v>0</v>
      </c>
      <c r="AMZ544" s="96">
        <f t="shared" si="1033"/>
        <v>0</v>
      </c>
      <c r="ANA544" s="101"/>
      <c r="ANB544" s="101"/>
      <c r="ANC544" s="101"/>
      <c r="AND544" s="96">
        <f t="shared" si="1776"/>
        <v>0</v>
      </c>
      <c r="ANE544" s="96">
        <f t="shared" si="1777"/>
        <v>0</v>
      </c>
      <c r="ANF544" s="96">
        <f t="shared" si="1778"/>
        <v>0</v>
      </c>
      <c r="ANG544" s="96">
        <f t="shared" si="1779"/>
        <v>0</v>
      </c>
      <c r="ANH544" s="96">
        <f t="shared" si="1780"/>
        <v>0</v>
      </c>
      <c r="ANI544" s="96">
        <f t="shared" si="1781"/>
        <v>0</v>
      </c>
      <c r="ANJ544" s="96">
        <f t="shared" si="1782"/>
        <v>0</v>
      </c>
      <c r="ANK544" s="96">
        <f t="shared" si="1783"/>
        <v>0</v>
      </c>
      <c r="ANL544" s="96">
        <f t="shared" si="1784"/>
        <v>0</v>
      </c>
      <c r="ANM544" s="96">
        <f t="shared" si="1785"/>
        <v>0</v>
      </c>
      <c r="ANN544" s="96">
        <f t="shared" si="1786"/>
        <v>0</v>
      </c>
      <c r="ANO544" s="96">
        <f t="shared" si="1787"/>
        <v>0</v>
      </c>
      <c r="ANP544" s="96">
        <f t="shared" si="1788"/>
        <v>0</v>
      </c>
      <c r="ANQ544" s="96">
        <f t="shared" si="1034"/>
        <v>0</v>
      </c>
      <c r="ANR544" s="96">
        <f t="shared" si="1035"/>
        <v>0</v>
      </c>
      <c r="ANS544" s="96">
        <f t="shared" si="1789"/>
        <v>0</v>
      </c>
      <c r="ANT544" s="96">
        <f t="shared" si="1036"/>
        <v>0</v>
      </c>
      <c r="ANU544" s="96">
        <f t="shared" si="1037"/>
        <v>0</v>
      </c>
      <c r="ANV544" s="101"/>
      <c r="ANW544" s="101"/>
      <c r="ANX544" s="101"/>
      <c r="ANY544" s="96">
        <f t="shared" si="1790"/>
        <v>0</v>
      </c>
      <c r="ANZ544" s="96">
        <f t="shared" si="1791"/>
        <v>0</v>
      </c>
      <c r="AOA544" s="96">
        <f t="shared" si="1792"/>
        <v>0</v>
      </c>
      <c r="AOB544" s="96">
        <f t="shared" si="1793"/>
        <v>0</v>
      </c>
      <c r="AOC544" s="96">
        <f t="shared" si="1794"/>
        <v>0</v>
      </c>
      <c r="AOD544" s="96">
        <f t="shared" si="1795"/>
        <v>0</v>
      </c>
      <c r="AOE544" s="96">
        <f t="shared" si="1796"/>
        <v>60529.42</v>
      </c>
      <c r="AOF544" s="96">
        <f t="shared" si="1797"/>
        <v>62990.16</v>
      </c>
      <c r="AOG544" s="96">
        <f t="shared" si="1798"/>
        <v>62990.16</v>
      </c>
      <c r="AOH544" s="96">
        <f t="shared" si="1799"/>
        <v>25590.560000000001</v>
      </c>
      <c r="AOI544" s="96">
        <f t="shared" si="1800"/>
        <v>26832.65</v>
      </c>
      <c r="AOJ544" s="96">
        <f t="shared" si="1801"/>
        <v>26832.65</v>
      </c>
      <c r="AOK544" s="96">
        <f t="shared" si="1802"/>
        <v>0</v>
      </c>
      <c r="AOL544" s="96">
        <f t="shared" si="1038"/>
        <v>0</v>
      </c>
      <c r="AOM544" s="96">
        <f t="shared" si="1039"/>
        <v>0</v>
      </c>
      <c r="AON544" s="96">
        <f t="shared" si="1803"/>
        <v>0</v>
      </c>
      <c r="AOO544" s="96">
        <f t="shared" si="1040"/>
        <v>0</v>
      </c>
      <c r="AOP544" s="96">
        <f t="shared" si="1041"/>
        <v>0</v>
      </c>
      <c r="AOQ544" s="101"/>
      <c r="AOR544" s="101"/>
      <c r="AOS544" s="101"/>
      <c r="AOT544" s="96">
        <f t="shared" si="1804"/>
        <v>0</v>
      </c>
      <c r="AOU544" s="96">
        <f t="shared" si="1805"/>
        <v>0</v>
      </c>
      <c r="AOV544" s="96">
        <f t="shared" si="1806"/>
        <v>0</v>
      </c>
      <c r="AOW544" s="96">
        <f t="shared" si="1807"/>
        <v>0</v>
      </c>
      <c r="AOX544" s="96">
        <f t="shared" si="1808"/>
        <v>0</v>
      </c>
      <c r="AOY544" s="96">
        <f t="shared" si="1809"/>
        <v>0</v>
      </c>
      <c r="AOZ544" s="96">
        <f t="shared" si="1810"/>
        <v>60528.32</v>
      </c>
      <c r="APA544" s="96">
        <f t="shared" si="1811"/>
        <v>62990.16</v>
      </c>
      <c r="APB544" s="96">
        <f t="shared" si="1812"/>
        <v>62990.16</v>
      </c>
      <c r="APC544" s="96">
        <f t="shared" si="1813"/>
        <v>30055.58</v>
      </c>
      <c r="APD544" s="96">
        <f t="shared" si="1814"/>
        <v>31517.01</v>
      </c>
      <c r="APE544" s="96">
        <f t="shared" si="1815"/>
        <v>31517.01</v>
      </c>
      <c r="APF544" s="96">
        <f t="shared" si="1816"/>
        <v>0</v>
      </c>
      <c r="APG544" s="96">
        <f t="shared" si="1042"/>
        <v>0</v>
      </c>
      <c r="APH544" s="96">
        <f t="shared" si="1043"/>
        <v>0</v>
      </c>
      <c r="API544" s="96">
        <f t="shared" si="1817"/>
        <v>0</v>
      </c>
      <c r="APJ544" s="96">
        <f t="shared" si="1044"/>
        <v>0</v>
      </c>
      <c r="APK544" s="96">
        <f t="shared" si="1045"/>
        <v>0</v>
      </c>
      <c r="APL544" s="101"/>
      <c r="APM544" s="101"/>
      <c r="APN544" s="101"/>
      <c r="APO544" s="96">
        <f t="shared" si="1818"/>
        <v>0</v>
      </c>
      <c r="APP544" s="96">
        <f t="shared" si="1819"/>
        <v>0</v>
      </c>
      <c r="APQ544" s="96">
        <f t="shared" si="1820"/>
        <v>0</v>
      </c>
      <c r="APR544" s="96">
        <f t="shared" si="1821"/>
        <v>0</v>
      </c>
      <c r="APS544" s="96">
        <f t="shared" si="1822"/>
        <v>0</v>
      </c>
      <c r="APT544" s="96">
        <f t="shared" si="1823"/>
        <v>0</v>
      </c>
      <c r="APU544" s="96">
        <f t="shared" si="1824"/>
        <v>60528.37</v>
      </c>
      <c r="APV544" s="96">
        <f t="shared" si="1825"/>
        <v>62989.9</v>
      </c>
      <c r="APW544" s="96">
        <f t="shared" si="1826"/>
        <v>62989.9</v>
      </c>
      <c r="APX544" s="96">
        <f t="shared" si="1827"/>
        <v>25500.15</v>
      </c>
      <c r="APY544" s="96">
        <f t="shared" si="1828"/>
        <v>26777.599999999999</v>
      </c>
      <c r="APZ544" s="96">
        <f t="shared" si="1829"/>
        <v>26777.599999999999</v>
      </c>
      <c r="AQA544" s="96">
        <f t="shared" si="1830"/>
        <v>0</v>
      </c>
      <c r="AQB544" s="96">
        <f t="shared" si="1046"/>
        <v>0</v>
      </c>
      <c r="AQC544" s="96">
        <f t="shared" si="1047"/>
        <v>0</v>
      </c>
      <c r="AQD544" s="96">
        <f t="shared" si="1831"/>
        <v>0</v>
      </c>
      <c r="AQE544" s="96">
        <f t="shared" si="1048"/>
        <v>0</v>
      </c>
      <c r="AQF544" s="96">
        <f t="shared" si="1049"/>
        <v>0</v>
      </c>
      <c r="AQG544" s="101"/>
      <c r="AQH544" s="101"/>
      <c r="AQI544" s="101"/>
      <c r="AQJ544" s="96">
        <f t="shared" si="1832"/>
        <v>0</v>
      </c>
      <c r="AQK544" s="96">
        <f t="shared" si="1833"/>
        <v>0</v>
      </c>
      <c r="AQL544" s="96">
        <f t="shared" si="1834"/>
        <v>0</v>
      </c>
      <c r="AQM544" s="96">
        <f t="shared" si="1835"/>
        <v>0</v>
      </c>
      <c r="AQN544" s="96">
        <f t="shared" si="1836"/>
        <v>0</v>
      </c>
      <c r="AQO544" s="96">
        <f t="shared" si="1837"/>
        <v>0</v>
      </c>
      <c r="AQP544" s="96">
        <f t="shared" si="1838"/>
        <v>60529.19</v>
      </c>
      <c r="AQQ544" s="96">
        <f t="shared" si="1839"/>
        <v>62990.03</v>
      </c>
      <c r="AQR544" s="96">
        <f t="shared" si="1840"/>
        <v>62990.03</v>
      </c>
      <c r="AQS544" s="96">
        <f t="shared" si="1841"/>
        <v>22716.7</v>
      </c>
      <c r="AQT544" s="96">
        <f t="shared" si="1842"/>
        <v>23882.51</v>
      </c>
      <c r="AQU544" s="96">
        <f t="shared" si="1843"/>
        <v>23882.51</v>
      </c>
      <c r="AQV544" s="96">
        <f t="shared" si="1844"/>
        <v>0</v>
      </c>
      <c r="AQW544" s="96">
        <f t="shared" si="1050"/>
        <v>0</v>
      </c>
      <c r="AQX544" s="96">
        <f t="shared" si="1051"/>
        <v>0</v>
      </c>
      <c r="AQY544" s="96">
        <f t="shared" si="1845"/>
        <v>0</v>
      </c>
      <c r="AQZ544" s="96">
        <f t="shared" si="1052"/>
        <v>0</v>
      </c>
      <c r="ARA544" s="96">
        <f t="shared" si="1053"/>
        <v>0</v>
      </c>
      <c r="ARB544" s="101"/>
      <c r="ARC544" s="101"/>
      <c r="ARD544" s="101"/>
      <c r="ARE544" s="96">
        <f t="shared" si="1846"/>
        <v>0</v>
      </c>
      <c r="ARF544" s="96">
        <f t="shared" si="1847"/>
        <v>0</v>
      </c>
      <c r="ARG544" s="96">
        <f t="shared" si="1848"/>
        <v>0</v>
      </c>
      <c r="ARH544" s="96">
        <f t="shared" si="1849"/>
        <v>0</v>
      </c>
      <c r="ARI544" s="96">
        <f t="shared" si="1850"/>
        <v>0</v>
      </c>
      <c r="ARJ544" s="96">
        <f t="shared" si="1851"/>
        <v>0</v>
      </c>
      <c r="ARK544" s="96">
        <f t="shared" si="1852"/>
        <v>60529.08</v>
      </c>
      <c r="ARL544" s="96">
        <f t="shared" si="1853"/>
        <v>62990.06</v>
      </c>
      <c r="ARM544" s="96">
        <f t="shared" si="1854"/>
        <v>62990.06</v>
      </c>
      <c r="ARN544" s="96">
        <f t="shared" si="1855"/>
        <v>24421.94</v>
      </c>
      <c r="ARO544" s="96">
        <f t="shared" si="1856"/>
        <v>25553.94</v>
      </c>
      <c r="ARP544" s="96">
        <f t="shared" si="1857"/>
        <v>25553.94</v>
      </c>
      <c r="ARQ544" s="96">
        <f t="shared" si="1858"/>
        <v>0</v>
      </c>
      <c r="ARR544" s="96">
        <f t="shared" si="1054"/>
        <v>0</v>
      </c>
      <c r="ARS544" s="96">
        <f t="shared" si="1055"/>
        <v>0</v>
      </c>
      <c r="ART544" s="96">
        <f t="shared" si="1859"/>
        <v>0</v>
      </c>
      <c r="ARU544" s="96">
        <f t="shared" si="1056"/>
        <v>0</v>
      </c>
      <c r="ARV544" s="96">
        <f t="shared" si="1057"/>
        <v>0</v>
      </c>
      <c r="ARW544" s="101"/>
      <c r="ARX544" s="101"/>
      <c r="ARY544" s="101"/>
      <c r="ARZ544" s="96">
        <f t="shared" si="1860"/>
        <v>0</v>
      </c>
      <c r="ASA544" s="96">
        <f t="shared" si="1861"/>
        <v>0</v>
      </c>
      <c r="ASB544" s="96">
        <f t="shared" si="1862"/>
        <v>0</v>
      </c>
      <c r="ASC544" s="96">
        <f t="shared" si="1863"/>
        <v>0</v>
      </c>
      <c r="ASD544" s="96">
        <f t="shared" si="1864"/>
        <v>0</v>
      </c>
      <c r="ASE544" s="96">
        <f t="shared" si="1865"/>
        <v>0</v>
      </c>
      <c r="ASF544" s="96">
        <f t="shared" si="1866"/>
        <v>60529.25</v>
      </c>
      <c r="ASG544" s="96">
        <f t="shared" si="1867"/>
        <v>62989.96</v>
      </c>
      <c r="ASH544" s="96">
        <f t="shared" si="1868"/>
        <v>62989.96</v>
      </c>
      <c r="ASI544" s="96">
        <f t="shared" si="1869"/>
        <v>26165.98</v>
      </c>
      <c r="ASJ544" s="96">
        <f t="shared" si="1870"/>
        <v>27438.53</v>
      </c>
      <c r="ASK544" s="96">
        <f t="shared" si="1871"/>
        <v>27438.53</v>
      </c>
      <c r="ASL544" s="96">
        <f t="shared" si="1872"/>
        <v>0</v>
      </c>
      <c r="ASM544" s="96">
        <f t="shared" si="1058"/>
        <v>0</v>
      </c>
      <c r="ASN544" s="96">
        <f t="shared" si="1059"/>
        <v>0</v>
      </c>
      <c r="ASO544" s="96">
        <f t="shared" si="1873"/>
        <v>0</v>
      </c>
      <c r="ASP544" s="96">
        <f t="shared" si="1060"/>
        <v>0</v>
      </c>
      <c r="ASQ544" s="96">
        <f t="shared" si="1061"/>
        <v>0</v>
      </c>
      <c r="ASR544" s="101"/>
      <c r="ASS544" s="101"/>
      <c r="AST544" s="101"/>
      <c r="ASU544" s="96">
        <f t="shared" si="1874"/>
        <v>0</v>
      </c>
      <c r="ASV544" s="96">
        <f t="shared" si="1875"/>
        <v>0</v>
      </c>
      <c r="ASW544" s="96">
        <f t="shared" si="1876"/>
        <v>0</v>
      </c>
      <c r="ASX544" s="96">
        <f t="shared" si="1877"/>
        <v>0</v>
      </c>
      <c r="ASY544" s="96">
        <f t="shared" si="1878"/>
        <v>0</v>
      </c>
      <c r="ASZ544" s="96">
        <f t="shared" si="1879"/>
        <v>0</v>
      </c>
      <c r="ATA544" s="96">
        <f t="shared" si="1880"/>
        <v>60529.15</v>
      </c>
      <c r="ATB544" s="96">
        <f t="shared" si="1881"/>
        <v>62989.82</v>
      </c>
      <c r="ATC544" s="96">
        <f t="shared" si="1882"/>
        <v>62989.82</v>
      </c>
      <c r="ATD544" s="96">
        <f t="shared" si="1883"/>
        <v>23044.97</v>
      </c>
      <c r="ATE544" s="96">
        <f t="shared" si="1884"/>
        <v>24151.19</v>
      </c>
      <c r="ATF544" s="96">
        <f t="shared" si="1885"/>
        <v>24151.19</v>
      </c>
      <c r="ATG544" s="96">
        <f t="shared" si="1886"/>
        <v>0</v>
      </c>
      <c r="ATH544" s="96">
        <f t="shared" si="1062"/>
        <v>0</v>
      </c>
      <c r="ATI544" s="96">
        <f t="shared" si="1063"/>
        <v>0</v>
      </c>
      <c r="ATJ544" s="96">
        <f t="shared" si="1887"/>
        <v>0</v>
      </c>
      <c r="ATK544" s="96">
        <f t="shared" si="1064"/>
        <v>0</v>
      </c>
      <c r="ATL544" s="96">
        <f t="shared" si="1065"/>
        <v>0</v>
      </c>
      <c r="ATM544" s="101"/>
      <c r="ATN544" s="101"/>
      <c r="ATO544" s="101"/>
      <c r="ATP544" s="96">
        <f t="shared" si="1888"/>
        <v>0</v>
      </c>
      <c r="ATQ544" s="96">
        <f t="shared" si="1889"/>
        <v>0</v>
      </c>
      <c r="ATR544" s="96">
        <f t="shared" si="1890"/>
        <v>0</v>
      </c>
      <c r="ATS544" s="96">
        <f t="shared" si="1891"/>
        <v>0</v>
      </c>
      <c r="ATT544" s="96">
        <f t="shared" si="1892"/>
        <v>0</v>
      </c>
      <c r="ATU544" s="96">
        <f t="shared" si="1893"/>
        <v>0</v>
      </c>
      <c r="ATV544" s="96">
        <f t="shared" si="1894"/>
        <v>60529.09</v>
      </c>
      <c r="ATW544" s="96">
        <f t="shared" si="1895"/>
        <v>62989.99</v>
      </c>
      <c r="ATX544" s="96">
        <f t="shared" si="1896"/>
        <v>62989.99</v>
      </c>
      <c r="ATY544" s="96">
        <f t="shared" si="1897"/>
        <v>25125.31</v>
      </c>
      <c r="ATZ544" s="96">
        <f t="shared" si="1898"/>
        <v>26312.560000000001</v>
      </c>
      <c r="AUA544" s="96">
        <f t="shared" si="1899"/>
        <v>26312.560000000001</v>
      </c>
      <c r="AUB544" s="96">
        <f t="shared" si="1900"/>
        <v>0</v>
      </c>
      <c r="AUC544" s="96">
        <f t="shared" si="1066"/>
        <v>0</v>
      </c>
      <c r="AUD544" s="96">
        <f t="shared" si="1067"/>
        <v>0</v>
      </c>
      <c r="AUE544" s="96">
        <f t="shared" si="1901"/>
        <v>0</v>
      </c>
      <c r="AUF544" s="96">
        <f t="shared" si="1068"/>
        <v>0</v>
      </c>
      <c r="AUG544" s="96">
        <f t="shared" si="1069"/>
        <v>0</v>
      </c>
      <c r="AUH544" s="101"/>
      <c r="AUI544" s="101"/>
      <c r="AUJ544" s="101"/>
      <c r="AUK544" s="96">
        <f t="shared" si="1902"/>
        <v>0</v>
      </c>
      <c r="AUL544" s="96">
        <f t="shared" si="1903"/>
        <v>0</v>
      </c>
      <c r="AUM544" s="96">
        <f t="shared" si="1904"/>
        <v>0</v>
      </c>
      <c r="AUN544" s="96">
        <f t="shared" si="1905"/>
        <v>0</v>
      </c>
      <c r="AUO544" s="96">
        <f t="shared" si="1906"/>
        <v>0</v>
      </c>
      <c r="AUP544" s="96">
        <f t="shared" si="1907"/>
        <v>0</v>
      </c>
      <c r="AUQ544" s="96">
        <f t="shared" si="1908"/>
        <v>60527.66</v>
      </c>
      <c r="AUR544" s="96">
        <f t="shared" si="1909"/>
        <v>62989.57</v>
      </c>
      <c r="AUS544" s="96">
        <f t="shared" si="1910"/>
        <v>62989.57</v>
      </c>
      <c r="AUT544" s="96">
        <f t="shared" si="1911"/>
        <v>26899.78</v>
      </c>
      <c r="AUU544" s="96">
        <f t="shared" si="1912"/>
        <v>28222.32</v>
      </c>
      <c r="AUV544" s="96">
        <f t="shared" si="1913"/>
        <v>28222.32</v>
      </c>
      <c r="AUW544" s="96">
        <f t="shared" si="1914"/>
        <v>0</v>
      </c>
      <c r="AUX544" s="96">
        <f t="shared" si="1070"/>
        <v>0</v>
      </c>
      <c r="AUY544" s="96">
        <f t="shared" si="1071"/>
        <v>0</v>
      </c>
      <c r="AUZ544" s="96">
        <f t="shared" si="1915"/>
        <v>0</v>
      </c>
      <c r="AVA544" s="96">
        <f t="shared" si="1072"/>
        <v>0</v>
      </c>
      <c r="AVB544" s="96">
        <f t="shared" si="1073"/>
        <v>0</v>
      </c>
      <c r="AVC544" s="144">
        <f t="shared" si="1916"/>
        <v>0</v>
      </c>
      <c r="AVD544" s="144">
        <f t="shared" si="1074"/>
        <v>0</v>
      </c>
      <c r="AVE544" s="144">
        <f t="shared" si="1075"/>
        <v>0</v>
      </c>
      <c r="AVF544" s="96">
        <f t="shared" si="1076"/>
        <v>0</v>
      </c>
      <c r="AVG544" s="96">
        <f t="shared" si="1077"/>
        <v>0</v>
      </c>
      <c r="AVH544" s="96">
        <f t="shared" si="1078"/>
        <v>0</v>
      </c>
      <c r="AVI544" s="96">
        <f t="shared" si="1079"/>
        <v>0</v>
      </c>
      <c r="AVJ544" s="96">
        <f t="shared" si="1080"/>
        <v>0</v>
      </c>
      <c r="AVK544" s="96">
        <f t="shared" si="1081"/>
        <v>0</v>
      </c>
      <c r="AVL544" s="96"/>
      <c r="AVM544" s="96"/>
      <c r="AVN544" s="96"/>
      <c r="AVO544" s="96"/>
      <c r="AVP544" s="96"/>
      <c r="AVQ544" s="96"/>
      <c r="AVR544" s="96">
        <f t="shared" si="1082"/>
        <v>0</v>
      </c>
      <c r="AVS544" s="96">
        <f t="shared" si="1083"/>
        <v>0</v>
      </c>
      <c r="AVT544" s="96">
        <f t="shared" si="1084"/>
        <v>0</v>
      </c>
      <c r="AVU544" s="96">
        <f t="shared" si="1085"/>
        <v>0</v>
      </c>
      <c r="AVV544" s="96">
        <f t="shared" si="1086"/>
        <v>0</v>
      </c>
      <c r="AVW544" s="96">
        <f t="shared" si="1087"/>
        <v>0</v>
      </c>
    </row>
    <row r="545" spans="1:1271" ht="24">
      <c r="A545" s="544" t="s">
        <v>412</v>
      </c>
      <c r="B545" s="544" t="s">
        <v>423</v>
      </c>
      <c r="C545" s="5"/>
      <c r="D545" s="571"/>
      <c r="E545" s="286"/>
      <c r="F545" s="109">
        <f t="shared" si="1088"/>
        <v>53263</v>
      </c>
      <c r="G545" s="109">
        <f t="shared" si="1088"/>
        <v>55421</v>
      </c>
      <c r="H545" s="109">
        <f t="shared" si="1088"/>
        <v>55421</v>
      </c>
      <c r="I545" s="96">
        <f t="shared" si="1089"/>
        <v>53731.94</v>
      </c>
      <c r="J545" s="96">
        <f t="shared" si="1089"/>
        <v>54490.94</v>
      </c>
      <c r="K545" s="96">
        <f t="shared" si="1089"/>
        <v>54490.94</v>
      </c>
      <c r="L545" s="101"/>
      <c r="M545" s="101"/>
      <c r="N545" s="101"/>
      <c r="O545" s="96">
        <f t="shared" si="1090"/>
        <v>0</v>
      </c>
      <c r="P545" s="96">
        <f t="shared" si="1091"/>
        <v>0</v>
      </c>
      <c r="Q545" s="96">
        <f t="shared" si="1092"/>
        <v>0</v>
      </c>
      <c r="R545" s="96">
        <f t="shared" si="1093"/>
        <v>0</v>
      </c>
      <c r="S545" s="96">
        <f t="shared" si="1094"/>
        <v>0</v>
      </c>
      <c r="T545" s="96">
        <f t="shared" si="1095"/>
        <v>0</v>
      </c>
      <c r="U545" s="96">
        <f t="shared" si="1096"/>
        <v>0</v>
      </c>
      <c r="V545" s="96">
        <f t="shared" si="1097"/>
        <v>0</v>
      </c>
      <c r="W545" s="96">
        <f t="shared" si="1098"/>
        <v>0</v>
      </c>
      <c r="X545" s="96">
        <f t="shared" si="1099"/>
        <v>0</v>
      </c>
      <c r="Y545" s="96">
        <f t="shared" si="1100"/>
        <v>0</v>
      </c>
      <c r="Z545" s="96">
        <f t="shared" si="1101"/>
        <v>0</v>
      </c>
      <c r="AA545" s="96">
        <f t="shared" si="1102"/>
        <v>0</v>
      </c>
      <c r="AB545" s="96">
        <f t="shared" si="840"/>
        <v>0</v>
      </c>
      <c r="AC545" s="96">
        <f t="shared" si="840"/>
        <v>0</v>
      </c>
      <c r="AD545" s="96">
        <f t="shared" si="1103"/>
        <v>0</v>
      </c>
      <c r="AE545" s="96">
        <f t="shared" si="841"/>
        <v>0</v>
      </c>
      <c r="AF545" s="96">
        <f t="shared" si="841"/>
        <v>0</v>
      </c>
      <c r="AG545" s="101"/>
      <c r="AH545" s="101"/>
      <c r="AI545" s="101"/>
      <c r="AJ545" s="96">
        <f t="shared" si="1104"/>
        <v>0</v>
      </c>
      <c r="AK545" s="96">
        <f t="shared" si="1105"/>
        <v>0</v>
      </c>
      <c r="AL545" s="96">
        <f t="shared" si="1106"/>
        <v>0</v>
      </c>
      <c r="AM545" s="96">
        <f t="shared" si="1107"/>
        <v>0</v>
      </c>
      <c r="AN545" s="96">
        <f t="shared" si="1108"/>
        <v>0</v>
      </c>
      <c r="AO545" s="96">
        <f t="shared" si="1109"/>
        <v>0</v>
      </c>
      <c r="AP545" s="96">
        <f t="shared" si="1110"/>
        <v>53262.89</v>
      </c>
      <c r="AQ545" s="96">
        <f t="shared" si="1111"/>
        <v>55421.03</v>
      </c>
      <c r="AR545" s="96">
        <f t="shared" si="1112"/>
        <v>55421.03</v>
      </c>
      <c r="AS545" s="96">
        <f t="shared" si="1113"/>
        <v>29517.54</v>
      </c>
      <c r="AT545" s="96">
        <f t="shared" si="1114"/>
        <v>30890.38</v>
      </c>
      <c r="AU545" s="96">
        <f t="shared" si="1115"/>
        <v>30890.38</v>
      </c>
      <c r="AV545" s="96">
        <f t="shared" si="1116"/>
        <v>0</v>
      </c>
      <c r="AW545" s="96">
        <f t="shared" si="842"/>
        <v>0</v>
      </c>
      <c r="AX545" s="96">
        <f t="shared" si="843"/>
        <v>0</v>
      </c>
      <c r="AY545" s="96">
        <f t="shared" si="1117"/>
        <v>0</v>
      </c>
      <c r="AZ545" s="96">
        <f t="shared" si="844"/>
        <v>0</v>
      </c>
      <c r="BA545" s="96">
        <f t="shared" si="845"/>
        <v>0</v>
      </c>
      <c r="BB545" s="101"/>
      <c r="BC545" s="101"/>
      <c r="BD545" s="101"/>
      <c r="BE545" s="96">
        <f t="shared" si="1118"/>
        <v>0</v>
      </c>
      <c r="BF545" s="96">
        <f t="shared" si="1119"/>
        <v>0</v>
      </c>
      <c r="BG545" s="96">
        <f t="shared" si="1120"/>
        <v>0</v>
      </c>
      <c r="BH545" s="96">
        <f t="shared" si="1121"/>
        <v>0</v>
      </c>
      <c r="BI545" s="96">
        <f t="shared" si="1122"/>
        <v>0</v>
      </c>
      <c r="BJ545" s="96">
        <f t="shared" si="1123"/>
        <v>0</v>
      </c>
      <c r="BK545" s="96">
        <f t="shared" si="1124"/>
        <v>53262.879999999997</v>
      </c>
      <c r="BL545" s="96">
        <f t="shared" si="1125"/>
        <v>55420.79</v>
      </c>
      <c r="BM545" s="96">
        <f t="shared" si="1126"/>
        <v>55420.79</v>
      </c>
      <c r="BN545" s="96">
        <f t="shared" si="1127"/>
        <v>25719.599999999999</v>
      </c>
      <c r="BO545" s="96">
        <f t="shared" si="1128"/>
        <v>27027.27</v>
      </c>
      <c r="BP545" s="96">
        <f t="shared" si="1129"/>
        <v>27027.27</v>
      </c>
      <c r="BQ545" s="96">
        <f t="shared" si="1130"/>
        <v>0</v>
      </c>
      <c r="BR545" s="96">
        <f t="shared" si="846"/>
        <v>0</v>
      </c>
      <c r="BS545" s="96">
        <f t="shared" si="847"/>
        <v>0</v>
      </c>
      <c r="BT545" s="96">
        <f t="shared" si="1131"/>
        <v>0</v>
      </c>
      <c r="BU545" s="96">
        <f t="shared" si="848"/>
        <v>0</v>
      </c>
      <c r="BV545" s="96">
        <f t="shared" si="849"/>
        <v>0</v>
      </c>
      <c r="BW545" s="101"/>
      <c r="BX545" s="101"/>
      <c r="BY545" s="101"/>
      <c r="BZ545" s="96">
        <f t="shared" si="1132"/>
        <v>0</v>
      </c>
      <c r="CA545" s="96">
        <f t="shared" si="1133"/>
        <v>0</v>
      </c>
      <c r="CB545" s="96">
        <f t="shared" si="1134"/>
        <v>0</v>
      </c>
      <c r="CC545" s="96">
        <f t="shared" si="1135"/>
        <v>0</v>
      </c>
      <c r="CD545" s="96">
        <f t="shared" si="1136"/>
        <v>0</v>
      </c>
      <c r="CE545" s="96">
        <f t="shared" si="1137"/>
        <v>0</v>
      </c>
      <c r="CF545" s="96">
        <f t="shared" si="1138"/>
        <v>0</v>
      </c>
      <c r="CG545" s="96">
        <f t="shared" si="1139"/>
        <v>0</v>
      </c>
      <c r="CH545" s="96">
        <f t="shared" si="1140"/>
        <v>0</v>
      </c>
      <c r="CI545" s="96">
        <f t="shared" si="1141"/>
        <v>0</v>
      </c>
      <c r="CJ545" s="96">
        <f t="shared" si="1142"/>
        <v>0</v>
      </c>
      <c r="CK545" s="96">
        <f t="shared" si="1143"/>
        <v>0</v>
      </c>
      <c r="CL545" s="96">
        <f t="shared" si="1144"/>
        <v>0</v>
      </c>
      <c r="CM545" s="96">
        <f t="shared" si="850"/>
        <v>0</v>
      </c>
      <c r="CN545" s="96">
        <f t="shared" si="851"/>
        <v>0</v>
      </c>
      <c r="CO545" s="96">
        <f t="shared" si="1145"/>
        <v>0</v>
      </c>
      <c r="CP545" s="96">
        <f t="shared" si="852"/>
        <v>0</v>
      </c>
      <c r="CQ545" s="96">
        <f t="shared" si="853"/>
        <v>0</v>
      </c>
      <c r="CR545" s="101"/>
      <c r="CS545" s="101"/>
      <c r="CT545" s="101"/>
      <c r="CU545" s="96">
        <f t="shared" si="1146"/>
        <v>0</v>
      </c>
      <c r="CV545" s="96">
        <f t="shared" si="1147"/>
        <v>0</v>
      </c>
      <c r="CW545" s="96">
        <f t="shared" si="1148"/>
        <v>0</v>
      </c>
      <c r="CX545" s="96">
        <f t="shared" si="1149"/>
        <v>0</v>
      </c>
      <c r="CY545" s="96">
        <f t="shared" si="1150"/>
        <v>0</v>
      </c>
      <c r="CZ545" s="96">
        <f t="shared" si="1151"/>
        <v>0</v>
      </c>
      <c r="DA545" s="96">
        <f t="shared" si="1152"/>
        <v>53263.31</v>
      </c>
      <c r="DB545" s="96">
        <f t="shared" si="1153"/>
        <v>55421.15</v>
      </c>
      <c r="DC545" s="96">
        <f t="shared" si="1154"/>
        <v>55421.15</v>
      </c>
      <c r="DD545" s="96">
        <f t="shared" si="1155"/>
        <v>29104.68</v>
      </c>
      <c r="DE545" s="96">
        <f t="shared" si="1156"/>
        <v>30656.83</v>
      </c>
      <c r="DF545" s="96">
        <f t="shared" si="1157"/>
        <v>30656.83</v>
      </c>
      <c r="DG545" s="96">
        <f t="shared" si="1158"/>
        <v>0</v>
      </c>
      <c r="DH545" s="96">
        <f t="shared" si="854"/>
        <v>0</v>
      </c>
      <c r="DI545" s="96">
        <f t="shared" si="855"/>
        <v>0</v>
      </c>
      <c r="DJ545" s="96">
        <f t="shared" si="1159"/>
        <v>0</v>
      </c>
      <c r="DK545" s="96">
        <f t="shared" si="856"/>
        <v>0</v>
      </c>
      <c r="DL545" s="96">
        <f t="shared" si="857"/>
        <v>0</v>
      </c>
      <c r="DM545" s="101"/>
      <c r="DN545" s="101"/>
      <c r="DO545" s="101"/>
      <c r="DP545" s="96">
        <f t="shared" si="1160"/>
        <v>0</v>
      </c>
      <c r="DQ545" s="96">
        <f t="shared" si="1161"/>
        <v>0</v>
      </c>
      <c r="DR545" s="96">
        <f t="shared" si="1162"/>
        <v>0</v>
      </c>
      <c r="DS545" s="96">
        <f t="shared" si="1163"/>
        <v>0</v>
      </c>
      <c r="DT545" s="96">
        <f t="shared" si="1164"/>
        <v>0</v>
      </c>
      <c r="DU545" s="96">
        <f t="shared" si="1165"/>
        <v>0</v>
      </c>
      <c r="DV545" s="96">
        <f t="shared" si="1166"/>
        <v>53263.040000000001</v>
      </c>
      <c r="DW545" s="96">
        <f t="shared" si="1167"/>
        <v>55420.78</v>
      </c>
      <c r="DX545" s="96">
        <f t="shared" si="1168"/>
        <v>55420.78</v>
      </c>
      <c r="DY545" s="96">
        <f t="shared" si="1169"/>
        <v>30095.96</v>
      </c>
      <c r="DZ545" s="96">
        <f t="shared" si="1170"/>
        <v>31617.59</v>
      </c>
      <c r="EA545" s="96">
        <f t="shared" si="1171"/>
        <v>31617.59</v>
      </c>
      <c r="EB545" s="96">
        <f t="shared" si="1172"/>
        <v>0</v>
      </c>
      <c r="EC545" s="96">
        <f t="shared" si="858"/>
        <v>0</v>
      </c>
      <c r="ED545" s="96">
        <f t="shared" si="859"/>
        <v>0</v>
      </c>
      <c r="EE545" s="96">
        <f t="shared" si="1173"/>
        <v>0</v>
      </c>
      <c r="EF545" s="96">
        <f t="shared" si="860"/>
        <v>0</v>
      </c>
      <c r="EG545" s="96">
        <f t="shared" si="861"/>
        <v>0</v>
      </c>
      <c r="EH545" s="101"/>
      <c r="EI545" s="101"/>
      <c r="EJ545" s="101"/>
      <c r="EK545" s="96">
        <f t="shared" si="1174"/>
        <v>0</v>
      </c>
      <c r="EL545" s="96">
        <f t="shared" si="1175"/>
        <v>0</v>
      </c>
      <c r="EM545" s="96">
        <f t="shared" si="1176"/>
        <v>0</v>
      </c>
      <c r="EN545" s="96">
        <f t="shared" si="1177"/>
        <v>0</v>
      </c>
      <c r="EO545" s="96">
        <f t="shared" si="1178"/>
        <v>0</v>
      </c>
      <c r="EP545" s="96">
        <f t="shared" si="1179"/>
        <v>0</v>
      </c>
      <c r="EQ545" s="96">
        <f t="shared" si="1180"/>
        <v>53263.24</v>
      </c>
      <c r="ER545" s="96">
        <f t="shared" si="1181"/>
        <v>55420.95</v>
      </c>
      <c r="ES545" s="96">
        <f t="shared" si="1182"/>
        <v>55420.95</v>
      </c>
      <c r="ET545" s="96">
        <f t="shared" si="1183"/>
        <v>29208.12</v>
      </c>
      <c r="EU545" s="96">
        <f t="shared" si="1184"/>
        <v>30483.22</v>
      </c>
      <c r="EV545" s="96">
        <f t="shared" si="1185"/>
        <v>30483.22</v>
      </c>
      <c r="EW545" s="96">
        <f t="shared" si="1186"/>
        <v>0</v>
      </c>
      <c r="EX545" s="96">
        <f t="shared" si="862"/>
        <v>0</v>
      </c>
      <c r="EY545" s="96">
        <f t="shared" si="863"/>
        <v>0</v>
      </c>
      <c r="EZ545" s="96">
        <f t="shared" si="1187"/>
        <v>0</v>
      </c>
      <c r="FA545" s="96">
        <f t="shared" si="864"/>
        <v>0</v>
      </c>
      <c r="FB545" s="96">
        <f t="shared" si="865"/>
        <v>0</v>
      </c>
      <c r="FC545" s="101"/>
      <c r="FD545" s="101"/>
      <c r="FE545" s="101"/>
      <c r="FF545" s="96">
        <f t="shared" si="1188"/>
        <v>0</v>
      </c>
      <c r="FG545" s="96">
        <f t="shared" si="1189"/>
        <v>0</v>
      </c>
      <c r="FH545" s="96">
        <f t="shared" si="1190"/>
        <v>0</v>
      </c>
      <c r="FI545" s="96">
        <f t="shared" si="1191"/>
        <v>0</v>
      </c>
      <c r="FJ545" s="96">
        <f t="shared" si="1192"/>
        <v>0</v>
      </c>
      <c r="FK545" s="96">
        <f t="shared" si="1193"/>
        <v>0</v>
      </c>
      <c r="FL545" s="96">
        <f t="shared" si="1194"/>
        <v>53263.08</v>
      </c>
      <c r="FM545" s="96">
        <f t="shared" si="1195"/>
        <v>55420.78</v>
      </c>
      <c r="FN545" s="96">
        <f t="shared" si="1196"/>
        <v>55420.78</v>
      </c>
      <c r="FO545" s="96">
        <f t="shared" si="1197"/>
        <v>23469.06</v>
      </c>
      <c r="FP545" s="96">
        <f t="shared" si="1198"/>
        <v>24606.75</v>
      </c>
      <c r="FQ545" s="96">
        <f t="shared" si="1199"/>
        <v>24606.75</v>
      </c>
      <c r="FR545" s="96">
        <f t="shared" si="1200"/>
        <v>0</v>
      </c>
      <c r="FS545" s="96">
        <f t="shared" si="866"/>
        <v>0</v>
      </c>
      <c r="FT545" s="96">
        <f t="shared" si="867"/>
        <v>0</v>
      </c>
      <c r="FU545" s="96">
        <f t="shared" si="1201"/>
        <v>0</v>
      </c>
      <c r="FV545" s="96">
        <f t="shared" si="868"/>
        <v>0</v>
      </c>
      <c r="FW545" s="96">
        <f t="shared" si="869"/>
        <v>0</v>
      </c>
      <c r="FX545" s="101"/>
      <c r="FY545" s="101"/>
      <c r="FZ545" s="101"/>
      <c r="GA545" s="96">
        <f t="shared" si="1202"/>
        <v>0</v>
      </c>
      <c r="GB545" s="96">
        <f t="shared" si="1203"/>
        <v>0</v>
      </c>
      <c r="GC545" s="96">
        <f t="shared" si="1204"/>
        <v>0</v>
      </c>
      <c r="GD545" s="96">
        <f t="shared" si="1205"/>
        <v>0</v>
      </c>
      <c r="GE545" s="96">
        <f t="shared" si="1206"/>
        <v>0</v>
      </c>
      <c r="GF545" s="96">
        <f t="shared" si="1207"/>
        <v>0</v>
      </c>
      <c r="GG545" s="96">
        <f t="shared" si="1208"/>
        <v>53262.82</v>
      </c>
      <c r="GH545" s="96">
        <f t="shared" si="1209"/>
        <v>55421.32</v>
      </c>
      <c r="GI545" s="96">
        <f t="shared" si="1210"/>
        <v>55421.32</v>
      </c>
      <c r="GJ545" s="96">
        <f t="shared" si="1211"/>
        <v>22416.86</v>
      </c>
      <c r="GK545" s="96">
        <f t="shared" si="1212"/>
        <v>23423.360000000001</v>
      </c>
      <c r="GL545" s="96">
        <f t="shared" si="1213"/>
        <v>23423.360000000001</v>
      </c>
      <c r="GM545" s="96">
        <f t="shared" si="1214"/>
        <v>0</v>
      </c>
      <c r="GN545" s="96">
        <f t="shared" si="870"/>
        <v>0</v>
      </c>
      <c r="GO545" s="96">
        <f t="shared" si="871"/>
        <v>0</v>
      </c>
      <c r="GP545" s="96">
        <f t="shared" si="1215"/>
        <v>0</v>
      </c>
      <c r="GQ545" s="96">
        <f t="shared" si="872"/>
        <v>0</v>
      </c>
      <c r="GR545" s="96">
        <f t="shared" si="873"/>
        <v>0</v>
      </c>
      <c r="GS545" s="101"/>
      <c r="GT545" s="101"/>
      <c r="GU545" s="101"/>
      <c r="GV545" s="96">
        <f t="shared" si="1216"/>
        <v>0</v>
      </c>
      <c r="GW545" s="96">
        <f t="shared" si="1217"/>
        <v>0</v>
      </c>
      <c r="GX545" s="96">
        <f t="shared" si="1218"/>
        <v>0</v>
      </c>
      <c r="GY545" s="96">
        <f t="shared" si="1219"/>
        <v>0</v>
      </c>
      <c r="GZ545" s="96">
        <f t="shared" si="1220"/>
        <v>0</v>
      </c>
      <c r="HA545" s="96">
        <f t="shared" si="1221"/>
        <v>0</v>
      </c>
      <c r="HB545" s="96">
        <f t="shared" si="1222"/>
        <v>53263.360000000001</v>
      </c>
      <c r="HC545" s="96">
        <f t="shared" si="1223"/>
        <v>55420.76</v>
      </c>
      <c r="HD545" s="96">
        <f t="shared" si="1224"/>
        <v>55420.76</v>
      </c>
      <c r="HE545" s="96">
        <f t="shared" si="1225"/>
        <v>45259.61</v>
      </c>
      <c r="HF545" s="96">
        <f t="shared" si="1226"/>
        <v>47615.76</v>
      </c>
      <c r="HG545" s="96">
        <f t="shared" si="1227"/>
        <v>47615.76</v>
      </c>
      <c r="HH545" s="96">
        <f t="shared" si="1228"/>
        <v>0</v>
      </c>
      <c r="HI545" s="96">
        <f t="shared" si="874"/>
        <v>0</v>
      </c>
      <c r="HJ545" s="96">
        <f t="shared" si="875"/>
        <v>0</v>
      </c>
      <c r="HK545" s="96">
        <f t="shared" si="1229"/>
        <v>0</v>
      </c>
      <c r="HL545" s="96">
        <f t="shared" si="876"/>
        <v>0</v>
      </c>
      <c r="HM545" s="96">
        <f t="shared" si="877"/>
        <v>0</v>
      </c>
      <c r="HN545" s="101"/>
      <c r="HO545" s="101"/>
      <c r="HP545" s="101"/>
      <c r="HQ545" s="96">
        <f t="shared" si="1230"/>
        <v>0</v>
      </c>
      <c r="HR545" s="96">
        <f t="shared" si="1231"/>
        <v>0</v>
      </c>
      <c r="HS545" s="96">
        <f t="shared" si="1232"/>
        <v>0</v>
      </c>
      <c r="HT545" s="96">
        <f t="shared" si="1233"/>
        <v>0</v>
      </c>
      <c r="HU545" s="96">
        <f t="shared" si="1234"/>
        <v>0</v>
      </c>
      <c r="HV545" s="96">
        <f t="shared" si="1235"/>
        <v>0</v>
      </c>
      <c r="HW545" s="96">
        <f t="shared" si="1236"/>
        <v>53263.519999999997</v>
      </c>
      <c r="HX545" s="96">
        <f t="shared" si="1237"/>
        <v>55420.91</v>
      </c>
      <c r="HY545" s="96">
        <f t="shared" si="1238"/>
        <v>55420.91</v>
      </c>
      <c r="HZ545" s="96">
        <f t="shared" si="1239"/>
        <v>34029.379999999997</v>
      </c>
      <c r="IA545" s="96">
        <f t="shared" si="1240"/>
        <v>35597.74</v>
      </c>
      <c r="IB545" s="96">
        <f t="shared" si="1241"/>
        <v>35597.74</v>
      </c>
      <c r="IC545" s="96">
        <f t="shared" si="1242"/>
        <v>0</v>
      </c>
      <c r="ID545" s="96">
        <f t="shared" si="878"/>
        <v>0</v>
      </c>
      <c r="IE545" s="96">
        <f t="shared" si="879"/>
        <v>0</v>
      </c>
      <c r="IF545" s="96">
        <f t="shared" si="1243"/>
        <v>0</v>
      </c>
      <c r="IG545" s="96">
        <f t="shared" si="880"/>
        <v>0</v>
      </c>
      <c r="IH545" s="96">
        <f t="shared" si="881"/>
        <v>0</v>
      </c>
      <c r="II545" s="101"/>
      <c r="IJ545" s="101"/>
      <c r="IK545" s="101"/>
      <c r="IL545" s="96">
        <f t="shared" si="1244"/>
        <v>0</v>
      </c>
      <c r="IM545" s="96">
        <f t="shared" si="1245"/>
        <v>0</v>
      </c>
      <c r="IN545" s="96">
        <f t="shared" si="1246"/>
        <v>0</v>
      </c>
      <c r="IO545" s="96">
        <f t="shared" si="1247"/>
        <v>0</v>
      </c>
      <c r="IP545" s="96">
        <f t="shared" si="1248"/>
        <v>0</v>
      </c>
      <c r="IQ545" s="96">
        <f t="shared" si="1249"/>
        <v>0</v>
      </c>
      <c r="IR545" s="96">
        <f t="shared" si="1250"/>
        <v>53263.24</v>
      </c>
      <c r="IS545" s="96">
        <f t="shared" si="1251"/>
        <v>55420.98</v>
      </c>
      <c r="IT545" s="96">
        <f t="shared" si="1252"/>
        <v>55420.98</v>
      </c>
      <c r="IU545" s="96">
        <f t="shared" si="1253"/>
        <v>24759.57</v>
      </c>
      <c r="IV545" s="96">
        <f t="shared" si="1254"/>
        <v>25891.58</v>
      </c>
      <c r="IW545" s="96">
        <f t="shared" si="1255"/>
        <v>25891.58</v>
      </c>
      <c r="IX545" s="96">
        <f t="shared" si="1256"/>
        <v>0</v>
      </c>
      <c r="IY545" s="96">
        <f t="shared" si="882"/>
        <v>0</v>
      </c>
      <c r="IZ545" s="96">
        <f t="shared" si="883"/>
        <v>0</v>
      </c>
      <c r="JA545" s="96">
        <f t="shared" si="1257"/>
        <v>0</v>
      </c>
      <c r="JB545" s="96">
        <f t="shared" si="884"/>
        <v>0</v>
      </c>
      <c r="JC545" s="96">
        <f t="shared" si="885"/>
        <v>0</v>
      </c>
      <c r="JD545" s="101"/>
      <c r="JE545" s="101"/>
      <c r="JF545" s="101"/>
      <c r="JG545" s="96">
        <f t="shared" si="1258"/>
        <v>0</v>
      </c>
      <c r="JH545" s="96">
        <f t="shared" si="1259"/>
        <v>0</v>
      </c>
      <c r="JI545" s="96">
        <f t="shared" si="1260"/>
        <v>0</v>
      </c>
      <c r="JJ545" s="96">
        <f t="shared" si="1261"/>
        <v>0</v>
      </c>
      <c r="JK545" s="96">
        <f t="shared" si="1262"/>
        <v>0</v>
      </c>
      <c r="JL545" s="96">
        <f t="shared" si="1263"/>
        <v>0</v>
      </c>
      <c r="JM545" s="96">
        <f t="shared" si="1264"/>
        <v>53263.29</v>
      </c>
      <c r="JN545" s="96">
        <f t="shared" si="1265"/>
        <v>55421.1</v>
      </c>
      <c r="JO545" s="96">
        <f t="shared" si="1266"/>
        <v>55421.1</v>
      </c>
      <c r="JP545" s="96">
        <f t="shared" si="1267"/>
        <v>37416.44</v>
      </c>
      <c r="JQ545" s="96">
        <f t="shared" si="1268"/>
        <v>39269.870000000003</v>
      </c>
      <c r="JR545" s="96">
        <f t="shared" si="1269"/>
        <v>39269.870000000003</v>
      </c>
      <c r="JS545" s="96">
        <f t="shared" si="1270"/>
        <v>0</v>
      </c>
      <c r="JT545" s="96">
        <f t="shared" si="886"/>
        <v>0</v>
      </c>
      <c r="JU545" s="96">
        <f t="shared" si="887"/>
        <v>0</v>
      </c>
      <c r="JV545" s="96">
        <f t="shared" si="1271"/>
        <v>0</v>
      </c>
      <c r="JW545" s="96">
        <f t="shared" si="888"/>
        <v>0</v>
      </c>
      <c r="JX545" s="96">
        <f t="shared" si="889"/>
        <v>0</v>
      </c>
      <c r="JY545" s="101"/>
      <c r="JZ545" s="101"/>
      <c r="KA545" s="101"/>
      <c r="KB545" s="96">
        <f t="shared" si="1272"/>
        <v>0</v>
      </c>
      <c r="KC545" s="96">
        <f t="shared" si="1273"/>
        <v>0</v>
      </c>
      <c r="KD545" s="96">
        <f t="shared" si="1274"/>
        <v>0</v>
      </c>
      <c r="KE545" s="96">
        <f t="shared" si="1275"/>
        <v>0</v>
      </c>
      <c r="KF545" s="96">
        <f t="shared" si="1276"/>
        <v>0</v>
      </c>
      <c r="KG545" s="96">
        <f t="shared" si="1277"/>
        <v>0</v>
      </c>
      <c r="KH545" s="96">
        <f t="shared" si="1278"/>
        <v>53262.78</v>
      </c>
      <c r="KI545" s="96">
        <f t="shared" si="1279"/>
        <v>55420.77</v>
      </c>
      <c r="KJ545" s="96">
        <f t="shared" si="1280"/>
        <v>55420.77</v>
      </c>
      <c r="KK545" s="96">
        <f t="shared" si="1281"/>
        <v>22112.54</v>
      </c>
      <c r="KL545" s="96">
        <f t="shared" si="1282"/>
        <v>23172.85</v>
      </c>
      <c r="KM545" s="96">
        <f t="shared" si="1283"/>
        <v>23172.85</v>
      </c>
      <c r="KN545" s="96">
        <f t="shared" si="1284"/>
        <v>0</v>
      </c>
      <c r="KO545" s="96">
        <f t="shared" si="890"/>
        <v>0</v>
      </c>
      <c r="KP545" s="96">
        <f t="shared" si="891"/>
        <v>0</v>
      </c>
      <c r="KQ545" s="96">
        <f t="shared" si="1285"/>
        <v>0</v>
      </c>
      <c r="KR545" s="96">
        <f t="shared" si="892"/>
        <v>0</v>
      </c>
      <c r="KS545" s="96">
        <f t="shared" si="893"/>
        <v>0</v>
      </c>
      <c r="KT545" s="101"/>
      <c r="KU545" s="101"/>
      <c r="KV545" s="101"/>
      <c r="KW545" s="96">
        <f t="shared" si="1286"/>
        <v>0</v>
      </c>
      <c r="KX545" s="96">
        <f t="shared" si="1287"/>
        <v>0</v>
      </c>
      <c r="KY545" s="96">
        <f t="shared" si="1288"/>
        <v>0</v>
      </c>
      <c r="KZ545" s="96">
        <f t="shared" si="1289"/>
        <v>0</v>
      </c>
      <c r="LA545" s="96">
        <f t="shared" si="1290"/>
        <v>0</v>
      </c>
      <c r="LB545" s="96">
        <f t="shared" si="1291"/>
        <v>0</v>
      </c>
      <c r="LC545" s="96">
        <f t="shared" si="1292"/>
        <v>53263.01</v>
      </c>
      <c r="LD545" s="96">
        <f t="shared" si="1293"/>
        <v>55420.99</v>
      </c>
      <c r="LE545" s="96">
        <f t="shared" si="1294"/>
        <v>55420.99</v>
      </c>
      <c r="LF545" s="96">
        <f t="shared" si="1295"/>
        <v>20504.41</v>
      </c>
      <c r="LG545" s="96">
        <f t="shared" si="1296"/>
        <v>21506.79</v>
      </c>
      <c r="LH545" s="96">
        <f t="shared" si="1297"/>
        <v>21506.79</v>
      </c>
      <c r="LI545" s="96">
        <f t="shared" si="1298"/>
        <v>0</v>
      </c>
      <c r="LJ545" s="96">
        <f t="shared" si="894"/>
        <v>0</v>
      </c>
      <c r="LK545" s="96">
        <f t="shared" si="895"/>
        <v>0</v>
      </c>
      <c r="LL545" s="96">
        <f t="shared" si="1299"/>
        <v>0</v>
      </c>
      <c r="LM545" s="96">
        <f t="shared" si="896"/>
        <v>0</v>
      </c>
      <c r="LN545" s="96">
        <f t="shared" si="897"/>
        <v>0</v>
      </c>
      <c r="LO545" s="101"/>
      <c r="LP545" s="101"/>
      <c r="LQ545" s="101"/>
      <c r="LR545" s="96">
        <f t="shared" si="1300"/>
        <v>0</v>
      </c>
      <c r="LS545" s="96">
        <f t="shared" si="1301"/>
        <v>0</v>
      </c>
      <c r="LT545" s="96">
        <f t="shared" si="1302"/>
        <v>0</v>
      </c>
      <c r="LU545" s="96">
        <f t="shared" si="1303"/>
        <v>0</v>
      </c>
      <c r="LV545" s="96">
        <f t="shared" si="1304"/>
        <v>0</v>
      </c>
      <c r="LW545" s="96">
        <f t="shared" si="1305"/>
        <v>0</v>
      </c>
      <c r="LX545" s="96">
        <f t="shared" si="1306"/>
        <v>53264.19</v>
      </c>
      <c r="LY545" s="96">
        <f t="shared" si="1307"/>
        <v>55421.01</v>
      </c>
      <c r="LZ545" s="96">
        <f t="shared" si="1308"/>
        <v>55421.01</v>
      </c>
      <c r="MA545" s="96">
        <f t="shared" si="1309"/>
        <v>32379.77</v>
      </c>
      <c r="MB545" s="96">
        <f t="shared" si="1310"/>
        <v>33937.230000000003</v>
      </c>
      <c r="MC545" s="96">
        <f t="shared" si="1311"/>
        <v>33937.230000000003</v>
      </c>
      <c r="MD545" s="96">
        <f t="shared" si="1312"/>
        <v>0</v>
      </c>
      <c r="ME545" s="96">
        <f t="shared" si="898"/>
        <v>0</v>
      </c>
      <c r="MF545" s="96">
        <f t="shared" si="899"/>
        <v>0</v>
      </c>
      <c r="MG545" s="96">
        <f t="shared" si="1313"/>
        <v>0</v>
      </c>
      <c r="MH545" s="96">
        <f t="shared" si="900"/>
        <v>0</v>
      </c>
      <c r="MI545" s="96">
        <f t="shared" si="901"/>
        <v>0</v>
      </c>
      <c r="MJ545" s="101"/>
      <c r="MK545" s="101"/>
      <c r="ML545" s="101"/>
      <c r="MM545" s="96">
        <f t="shared" si="1314"/>
        <v>0</v>
      </c>
      <c r="MN545" s="96">
        <f t="shared" si="1315"/>
        <v>0</v>
      </c>
      <c r="MO545" s="96">
        <f t="shared" si="1316"/>
        <v>0</v>
      </c>
      <c r="MP545" s="96">
        <f t="shared" si="1317"/>
        <v>0</v>
      </c>
      <c r="MQ545" s="96">
        <f t="shared" si="1318"/>
        <v>0</v>
      </c>
      <c r="MR545" s="96">
        <f t="shared" si="1319"/>
        <v>0</v>
      </c>
      <c r="MS545" s="96">
        <f t="shared" si="1320"/>
        <v>53263.17</v>
      </c>
      <c r="MT545" s="96">
        <f t="shared" si="1321"/>
        <v>55420.59</v>
      </c>
      <c r="MU545" s="96">
        <f t="shared" si="1322"/>
        <v>55420.59</v>
      </c>
      <c r="MV545" s="96">
        <f t="shared" si="1323"/>
        <v>33652.589999999997</v>
      </c>
      <c r="MW545" s="96">
        <f t="shared" si="1324"/>
        <v>35287.54</v>
      </c>
      <c r="MX545" s="96">
        <f t="shared" si="1325"/>
        <v>35287.54</v>
      </c>
      <c r="MY545" s="96">
        <f t="shared" si="1326"/>
        <v>0</v>
      </c>
      <c r="MZ545" s="96">
        <f t="shared" si="902"/>
        <v>0</v>
      </c>
      <c r="NA545" s="96">
        <f t="shared" si="903"/>
        <v>0</v>
      </c>
      <c r="NB545" s="96">
        <f t="shared" si="1327"/>
        <v>0</v>
      </c>
      <c r="NC545" s="96">
        <f t="shared" si="904"/>
        <v>0</v>
      </c>
      <c r="ND545" s="96">
        <f t="shared" si="905"/>
        <v>0</v>
      </c>
      <c r="NE545" s="101"/>
      <c r="NF545" s="101"/>
      <c r="NG545" s="101"/>
      <c r="NH545" s="96">
        <f t="shared" si="1328"/>
        <v>0</v>
      </c>
      <c r="NI545" s="96">
        <f t="shared" si="1329"/>
        <v>0</v>
      </c>
      <c r="NJ545" s="96">
        <f t="shared" si="1330"/>
        <v>0</v>
      </c>
      <c r="NK545" s="96">
        <f t="shared" si="1331"/>
        <v>0</v>
      </c>
      <c r="NL545" s="96">
        <f t="shared" si="1332"/>
        <v>0</v>
      </c>
      <c r="NM545" s="96">
        <f t="shared" si="1333"/>
        <v>0</v>
      </c>
      <c r="NN545" s="96">
        <f t="shared" si="1334"/>
        <v>53263.21</v>
      </c>
      <c r="NO545" s="96">
        <f t="shared" si="1335"/>
        <v>55421.06</v>
      </c>
      <c r="NP545" s="96">
        <f t="shared" si="1336"/>
        <v>55421.06</v>
      </c>
      <c r="NQ545" s="96">
        <f t="shared" si="1337"/>
        <v>25074.66</v>
      </c>
      <c r="NR545" s="96">
        <f t="shared" si="1338"/>
        <v>26243.94</v>
      </c>
      <c r="NS545" s="96">
        <f t="shared" si="1339"/>
        <v>26243.94</v>
      </c>
      <c r="NT545" s="96">
        <f t="shared" si="1340"/>
        <v>0</v>
      </c>
      <c r="NU545" s="96">
        <f t="shared" si="906"/>
        <v>0</v>
      </c>
      <c r="NV545" s="96">
        <f t="shared" si="907"/>
        <v>0</v>
      </c>
      <c r="NW545" s="96">
        <f t="shared" si="1341"/>
        <v>0</v>
      </c>
      <c r="NX545" s="96">
        <f t="shared" si="908"/>
        <v>0</v>
      </c>
      <c r="NY545" s="96">
        <f t="shared" si="909"/>
        <v>0</v>
      </c>
      <c r="NZ545" s="101"/>
      <c r="OA545" s="101"/>
      <c r="OB545" s="101"/>
      <c r="OC545" s="96">
        <f t="shared" si="1342"/>
        <v>0</v>
      </c>
      <c r="OD545" s="96">
        <f t="shared" si="1343"/>
        <v>0</v>
      </c>
      <c r="OE545" s="96">
        <f t="shared" si="1344"/>
        <v>0</v>
      </c>
      <c r="OF545" s="96">
        <f t="shared" si="1345"/>
        <v>0</v>
      </c>
      <c r="OG545" s="96">
        <f t="shared" si="1346"/>
        <v>0</v>
      </c>
      <c r="OH545" s="96">
        <f t="shared" si="1347"/>
        <v>0</v>
      </c>
      <c r="OI545" s="96">
        <f t="shared" si="1348"/>
        <v>53263.15</v>
      </c>
      <c r="OJ545" s="96">
        <f t="shared" si="1349"/>
        <v>55420.73</v>
      </c>
      <c r="OK545" s="96">
        <f t="shared" si="1350"/>
        <v>55420.73</v>
      </c>
      <c r="OL545" s="96">
        <f t="shared" si="1351"/>
        <v>32590.44</v>
      </c>
      <c r="OM545" s="96">
        <f t="shared" si="1352"/>
        <v>34159.9</v>
      </c>
      <c r="ON545" s="96">
        <f t="shared" si="1353"/>
        <v>34159.9</v>
      </c>
      <c r="OO545" s="96">
        <f t="shared" si="1354"/>
        <v>0</v>
      </c>
      <c r="OP545" s="96">
        <f t="shared" si="910"/>
        <v>0</v>
      </c>
      <c r="OQ545" s="96">
        <f t="shared" si="911"/>
        <v>0</v>
      </c>
      <c r="OR545" s="96">
        <f t="shared" si="1355"/>
        <v>0</v>
      </c>
      <c r="OS545" s="96">
        <f t="shared" si="912"/>
        <v>0</v>
      </c>
      <c r="OT545" s="96">
        <f t="shared" si="913"/>
        <v>0</v>
      </c>
      <c r="OU545" s="101"/>
      <c r="OV545" s="101"/>
      <c r="OW545" s="101"/>
      <c r="OX545" s="96">
        <f t="shared" si="1356"/>
        <v>0</v>
      </c>
      <c r="OY545" s="96">
        <f t="shared" si="1357"/>
        <v>0</v>
      </c>
      <c r="OZ545" s="96">
        <f t="shared" si="1358"/>
        <v>0</v>
      </c>
      <c r="PA545" s="96">
        <f t="shared" si="1359"/>
        <v>0</v>
      </c>
      <c r="PB545" s="96">
        <f t="shared" si="1360"/>
        <v>0</v>
      </c>
      <c r="PC545" s="96">
        <f t="shared" si="1361"/>
        <v>0</v>
      </c>
      <c r="PD545" s="96">
        <f t="shared" si="1362"/>
        <v>53262.9</v>
      </c>
      <c r="PE545" s="96">
        <f t="shared" si="1363"/>
        <v>55420.95</v>
      </c>
      <c r="PF545" s="96">
        <f t="shared" si="1364"/>
        <v>55420.95</v>
      </c>
      <c r="PG545" s="96">
        <f t="shared" si="1365"/>
        <v>27802.83</v>
      </c>
      <c r="PH545" s="96">
        <f t="shared" si="1366"/>
        <v>29109.200000000001</v>
      </c>
      <c r="PI545" s="96">
        <f t="shared" si="1367"/>
        <v>29109.200000000001</v>
      </c>
      <c r="PJ545" s="96">
        <f t="shared" si="1368"/>
        <v>0</v>
      </c>
      <c r="PK545" s="96">
        <f t="shared" si="914"/>
        <v>0</v>
      </c>
      <c r="PL545" s="96">
        <f t="shared" si="915"/>
        <v>0</v>
      </c>
      <c r="PM545" s="96">
        <f t="shared" si="1369"/>
        <v>0</v>
      </c>
      <c r="PN545" s="96">
        <f t="shared" si="916"/>
        <v>0</v>
      </c>
      <c r="PO545" s="96">
        <f t="shared" si="917"/>
        <v>0</v>
      </c>
      <c r="PP545" s="101"/>
      <c r="PQ545" s="101"/>
      <c r="PR545" s="101"/>
      <c r="PS545" s="96">
        <f t="shared" si="1370"/>
        <v>0</v>
      </c>
      <c r="PT545" s="96">
        <f t="shared" si="1371"/>
        <v>0</v>
      </c>
      <c r="PU545" s="96">
        <f t="shared" si="1372"/>
        <v>0</v>
      </c>
      <c r="PV545" s="96">
        <f t="shared" si="1373"/>
        <v>0</v>
      </c>
      <c r="PW545" s="96">
        <f t="shared" si="1374"/>
        <v>0</v>
      </c>
      <c r="PX545" s="96">
        <f t="shared" si="1375"/>
        <v>0</v>
      </c>
      <c r="PY545" s="96">
        <f t="shared" si="1376"/>
        <v>53263.14</v>
      </c>
      <c r="PZ545" s="96">
        <f t="shared" si="1377"/>
        <v>55421.09</v>
      </c>
      <c r="QA545" s="96">
        <f t="shared" si="1378"/>
        <v>55421.09</v>
      </c>
      <c r="QB545" s="96">
        <f t="shared" si="1379"/>
        <v>31555.73</v>
      </c>
      <c r="QC545" s="96">
        <f t="shared" si="1380"/>
        <v>33078.980000000003</v>
      </c>
      <c r="QD545" s="96">
        <f t="shared" si="1381"/>
        <v>33078.980000000003</v>
      </c>
      <c r="QE545" s="96">
        <f t="shared" si="1382"/>
        <v>0</v>
      </c>
      <c r="QF545" s="96">
        <f t="shared" si="918"/>
        <v>0</v>
      </c>
      <c r="QG545" s="96">
        <f t="shared" si="919"/>
        <v>0</v>
      </c>
      <c r="QH545" s="96">
        <f t="shared" si="1383"/>
        <v>0</v>
      </c>
      <c r="QI545" s="96">
        <f t="shared" si="920"/>
        <v>0</v>
      </c>
      <c r="QJ545" s="96">
        <f t="shared" si="921"/>
        <v>0</v>
      </c>
      <c r="QK545" s="101"/>
      <c r="QL545" s="101"/>
      <c r="QM545" s="101"/>
      <c r="QN545" s="96">
        <f t="shared" si="1384"/>
        <v>0</v>
      </c>
      <c r="QO545" s="96">
        <f t="shared" si="1385"/>
        <v>0</v>
      </c>
      <c r="QP545" s="96">
        <f t="shared" si="1386"/>
        <v>0</v>
      </c>
      <c r="QQ545" s="96">
        <f t="shared" si="1387"/>
        <v>0</v>
      </c>
      <c r="QR545" s="96">
        <f t="shared" si="1388"/>
        <v>0</v>
      </c>
      <c r="QS545" s="96">
        <f t="shared" si="1389"/>
        <v>0</v>
      </c>
      <c r="QT545" s="96">
        <f t="shared" si="1390"/>
        <v>53263.35</v>
      </c>
      <c r="QU545" s="96">
        <f t="shared" si="1391"/>
        <v>55421.06</v>
      </c>
      <c r="QV545" s="96">
        <f t="shared" si="1392"/>
        <v>55421.06</v>
      </c>
      <c r="QW545" s="96">
        <f t="shared" si="1393"/>
        <v>28057.17</v>
      </c>
      <c r="QX545" s="96">
        <f t="shared" si="1394"/>
        <v>29352.959999999999</v>
      </c>
      <c r="QY545" s="96">
        <f t="shared" si="1395"/>
        <v>29352.959999999999</v>
      </c>
      <c r="QZ545" s="96">
        <f t="shared" si="1396"/>
        <v>0</v>
      </c>
      <c r="RA545" s="96">
        <f t="shared" si="922"/>
        <v>0</v>
      </c>
      <c r="RB545" s="96">
        <f t="shared" si="923"/>
        <v>0</v>
      </c>
      <c r="RC545" s="96">
        <f t="shared" si="1397"/>
        <v>0</v>
      </c>
      <c r="RD545" s="96">
        <f t="shared" si="924"/>
        <v>0</v>
      </c>
      <c r="RE545" s="96">
        <f t="shared" si="925"/>
        <v>0</v>
      </c>
      <c r="RF545" s="101"/>
      <c r="RG545" s="101"/>
      <c r="RH545" s="101"/>
      <c r="RI545" s="96">
        <f t="shared" si="1398"/>
        <v>0</v>
      </c>
      <c r="RJ545" s="96">
        <f t="shared" si="1399"/>
        <v>0</v>
      </c>
      <c r="RK545" s="96">
        <f t="shared" si="1400"/>
        <v>0</v>
      </c>
      <c r="RL545" s="96">
        <f t="shared" si="1401"/>
        <v>0</v>
      </c>
      <c r="RM545" s="96">
        <f t="shared" si="1402"/>
        <v>0</v>
      </c>
      <c r="RN545" s="96">
        <f t="shared" si="1403"/>
        <v>0</v>
      </c>
      <c r="RO545" s="96">
        <f t="shared" si="1404"/>
        <v>53263.09</v>
      </c>
      <c r="RP545" s="96">
        <f t="shared" si="1405"/>
        <v>55420.93</v>
      </c>
      <c r="RQ545" s="96">
        <f t="shared" si="1406"/>
        <v>55420.93</v>
      </c>
      <c r="RR545" s="96">
        <f t="shared" si="1407"/>
        <v>20210.71</v>
      </c>
      <c r="RS545" s="96">
        <f t="shared" si="1408"/>
        <v>21121.72</v>
      </c>
      <c r="RT545" s="96">
        <f t="shared" si="1409"/>
        <v>21121.72</v>
      </c>
      <c r="RU545" s="96">
        <f t="shared" si="1410"/>
        <v>0</v>
      </c>
      <c r="RV545" s="96">
        <f t="shared" si="926"/>
        <v>0</v>
      </c>
      <c r="RW545" s="96">
        <f t="shared" si="927"/>
        <v>0</v>
      </c>
      <c r="RX545" s="96">
        <f t="shared" si="1411"/>
        <v>0</v>
      </c>
      <c r="RY545" s="96">
        <f t="shared" si="928"/>
        <v>0</v>
      </c>
      <c r="RZ545" s="96">
        <f t="shared" si="929"/>
        <v>0</v>
      </c>
      <c r="SA545" s="101"/>
      <c r="SB545" s="101"/>
      <c r="SC545" s="101"/>
      <c r="SD545" s="96">
        <f t="shared" si="1412"/>
        <v>0</v>
      </c>
      <c r="SE545" s="96">
        <f t="shared" si="1413"/>
        <v>0</v>
      </c>
      <c r="SF545" s="96">
        <f t="shared" si="1414"/>
        <v>0</v>
      </c>
      <c r="SG545" s="96">
        <f t="shared" si="1415"/>
        <v>0</v>
      </c>
      <c r="SH545" s="96">
        <f t="shared" si="1416"/>
        <v>0</v>
      </c>
      <c r="SI545" s="96">
        <f t="shared" si="1417"/>
        <v>0</v>
      </c>
      <c r="SJ545" s="96">
        <f t="shared" si="1418"/>
        <v>53262.92</v>
      </c>
      <c r="SK545" s="96">
        <f t="shared" si="1419"/>
        <v>55421.04</v>
      </c>
      <c r="SL545" s="96">
        <f t="shared" si="1420"/>
        <v>55421.04</v>
      </c>
      <c r="SM545" s="96">
        <f t="shared" si="1421"/>
        <v>27665.63</v>
      </c>
      <c r="SN545" s="96">
        <f t="shared" si="1422"/>
        <v>28919.8</v>
      </c>
      <c r="SO545" s="96">
        <f t="shared" si="1423"/>
        <v>28919.8</v>
      </c>
      <c r="SP545" s="96">
        <f t="shared" si="1424"/>
        <v>0</v>
      </c>
      <c r="SQ545" s="96">
        <f t="shared" si="930"/>
        <v>0</v>
      </c>
      <c r="SR545" s="96">
        <f t="shared" si="931"/>
        <v>0</v>
      </c>
      <c r="SS545" s="96">
        <f t="shared" si="1425"/>
        <v>0</v>
      </c>
      <c r="ST545" s="96">
        <f t="shared" si="932"/>
        <v>0</v>
      </c>
      <c r="SU545" s="96">
        <f t="shared" si="933"/>
        <v>0</v>
      </c>
      <c r="SV545" s="101"/>
      <c r="SW545" s="101"/>
      <c r="SX545" s="101"/>
      <c r="SY545" s="96">
        <f t="shared" si="1426"/>
        <v>0</v>
      </c>
      <c r="SZ545" s="96">
        <f t="shared" si="1427"/>
        <v>0</v>
      </c>
      <c r="TA545" s="96">
        <f t="shared" si="1428"/>
        <v>0</v>
      </c>
      <c r="TB545" s="96">
        <f t="shared" si="1429"/>
        <v>0</v>
      </c>
      <c r="TC545" s="96">
        <f t="shared" si="1430"/>
        <v>0</v>
      </c>
      <c r="TD545" s="96">
        <f t="shared" si="1431"/>
        <v>0</v>
      </c>
      <c r="TE545" s="96">
        <f t="shared" si="1432"/>
        <v>53263.02</v>
      </c>
      <c r="TF545" s="96">
        <f t="shared" si="1433"/>
        <v>55421.43</v>
      </c>
      <c r="TG545" s="96">
        <f t="shared" si="1434"/>
        <v>55421.43</v>
      </c>
      <c r="TH545" s="96">
        <f t="shared" si="1435"/>
        <v>25598</v>
      </c>
      <c r="TI545" s="96">
        <f t="shared" si="1436"/>
        <v>26829.54</v>
      </c>
      <c r="TJ545" s="96">
        <f t="shared" si="1437"/>
        <v>26829.54</v>
      </c>
      <c r="TK545" s="96">
        <f t="shared" si="1438"/>
        <v>0</v>
      </c>
      <c r="TL545" s="96">
        <f t="shared" si="934"/>
        <v>0</v>
      </c>
      <c r="TM545" s="96">
        <f t="shared" si="935"/>
        <v>0</v>
      </c>
      <c r="TN545" s="96">
        <f t="shared" si="1439"/>
        <v>0</v>
      </c>
      <c r="TO545" s="96">
        <f t="shared" si="936"/>
        <v>0</v>
      </c>
      <c r="TP545" s="96">
        <f t="shared" si="937"/>
        <v>0</v>
      </c>
      <c r="TQ545" s="101"/>
      <c r="TR545" s="101"/>
      <c r="TS545" s="101"/>
      <c r="TT545" s="96">
        <f t="shared" si="1440"/>
        <v>0</v>
      </c>
      <c r="TU545" s="96">
        <f t="shared" si="1441"/>
        <v>0</v>
      </c>
      <c r="TV545" s="96">
        <f t="shared" si="1442"/>
        <v>0</v>
      </c>
      <c r="TW545" s="96">
        <f t="shared" si="1443"/>
        <v>0</v>
      </c>
      <c r="TX545" s="96">
        <f t="shared" si="1444"/>
        <v>0</v>
      </c>
      <c r="TY545" s="96">
        <f t="shared" si="1445"/>
        <v>0</v>
      </c>
      <c r="TZ545" s="96">
        <f t="shared" si="1446"/>
        <v>53262.86</v>
      </c>
      <c r="UA545" s="96">
        <f t="shared" si="1447"/>
        <v>55420.98</v>
      </c>
      <c r="UB545" s="96">
        <f t="shared" si="1448"/>
        <v>55420.98</v>
      </c>
      <c r="UC545" s="96">
        <f t="shared" si="1449"/>
        <v>27965.94</v>
      </c>
      <c r="UD545" s="96">
        <f t="shared" si="1450"/>
        <v>29323.200000000001</v>
      </c>
      <c r="UE545" s="96">
        <f t="shared" si="1451"/>
        <v>29323.200000000001</v>
      </c>
      <c r="UF545" s="96">
        <f t="shared" si="1452"/>
        <v>0</v>
      </c>
      <c r="UG545" s="96">
        <f t="shared" si="938"/>
        <v>0</v>
      </c>
      <c r="UH545" s="96">
        <f t="shared" si="939"/>
        <v>0</v>
      </c>
      <c r="UI545" s="96">
        <f t="shared" si="1453"/>
        <v>0</v>
      </c>
      <c r="UJ545" s="96">
        <f t="shared" si="940"/>
        <v>0</v>
      </c>
      <c r="UK545" s="96">
        <f t="shared" si="941"/>
        <v>0</v>
      </c>
      <c r="UL545" s="101"/>
      <c r="UM545" s="101"/>
      <c r="UN545" s="101"/>
      <c r="UO545" s="96">
        <f t="shared" si="1454"/>
        <v>0</v>
      </c>
      <c r="UP545" s="96">
        <f t="shared" si="1455"/>
        <v>0</v>
      </c>
      <c r="UQ545" s="96">
        <f t="shared" si="1456"/>
        <v>0</v>
      </c>
      <c r="UR545" s="96">
        <f t="shared" si="1457"/>
        <v>0</v>
      </c>
      <c r="US545" s="96">
        <f t="shared" si="1458"/>
        <v>0</v>
      </c>
      <c r="UT545" s="96">
        <f t="shared" si="1459"/>
        <v>0</v>
      </c>
      <c r="UU545" s="96">
        <f t="shared" si="1460"/>
        <v>53263.07</v>
      </c>
      <c r="UV545" s="96">
        <f t="shared" si="1461"/>
        <v>55421.45</v>
      </c>
      <c r="UW545" s="96">
        <f t="shared" si="1462"/>
        <v>55421.45</v>
      </c>
      <c r="UX545" s="96">
        <f t="shared" si="1463"/>
        <v>26965.71</v>
      </c>
      <c r="UY545" s="96">
        <f t="shared" si="1464"/>
        <v>28140.7</v>
      </c>
      <c r="UZ545" s="96">
        <f t="shared" si="1465"/>
        <v>28140.7</v>
      </c>
      <c r="VA545" s="96">
        <f t="shared" si="1466"/>
        <v>0</v>
      </c>
      <c r="VB545" s="96">
        <f t="shared" si="942"/>
        <v>0</v>
      </c>
      <c r="VC545" s="96">
        <f t="shared" si="943"/>
        <v>0</v>
      </c>
      <c r="VD545" s="96">
        <f t="shared" si="1467"/>
        <v>0</v>
      </c>
      <c r="VE545" s="96">
        <f t="shared" si="944"/>
        <v>0</v>
      </c>
      <c r="VF545" s="96">
        <f t="shared" si="945"/>
        <v>0</v>
      </c>
      <c r="VG545" s="101"/>
      <c r="VH545" s="101"/>
      <c r="VI545" s="101"/>
      <c r="VJ545" s="96">
        <f t="shared" si="1468"/>
        <v>0</v>
      </c>
      <c r="VK545" s="96">
        <f t="shared" si="1469"/>
        <v>0</v>
      </c>
      <c r="VL545" s="96">
        <f t="shared" si="1470"/>
        <v>0</v>
      </c>
      <c r="VM545" s="96">
        <f t="shared" si="1471"/>
        <v>0</v>
      </c>
      <c r="VN545" s="96">
        <f t="shared" si="1472"/>
        <v>0</v>
      </c>
      <c r="VO545" s="96">
        <f t="shared" si="1473"/>
        <v>0</v>
      </c>
      <c r="VP545" s="96">
        <f t="shared" si="1474"/>
        <v>53263.23</v>
      </c>
      <c r="VQ545" s="96">
        <f t="shared" si="1475"/>
        <v>55421.3</v>
      </c>
      <c r="VR545" s="96">
        <f t="shared" si="1476"/>
        <v>55421.3</v>
      </c>
      <c r="VS545" s="96">
        <f t="shared" si="1477"/>
        <v>29918.05</v>
      </c>
      <c r="VT545" s="96">
        <f t="shared" si="1478"/>
        <v>31327.39</v>
      </c>
      <c r="VU545" s="96">
        <f t="shared" si="1479"/>
        <v>31327.39</v>
      </c>
      <c r="VV545" s="96">
        <f t="shared" si="1480"/>
        <v>0</v>
      </c>
      <c r="VW545" s="96">
        <f t="shared" si="946"/>
        <v>0</v>
      </c>
      <c r="VX545" s="96">
        <f t="shared" si="947"/>
        <v>0</v>
      </c>
      <c r="VY545" s="96">
        <f t="shared" si="1481"/>
        <v>0</v>
      </c>
      <c r="VZ545" s="96">
        <f t="shared" si="948"/>
        <v>0</v>
      </c>
      <c r="WA545" s="96">
        <f t="shared" si="949"/>
        <v>0</v>
      </c>
      <c r="WB545" s="101"/>
      <c r="WC545" s="101"/>
      <c r="WD545" s="101"/>
      <c r="WE545" s="96">
        <f t="shared" si="1482"/>
        <v>0</v>
      </c>
      <c r="WF545" s="96">
        <f t="shared" si="1483"/>
        <v>0</v>
      </c>
      <c r="WG545" s="96">
        <f t="shared" si="1484"/>
        <v>0</v>
      </c>
      <c r="WH545" s="96">
        <f t="shared" si="1485"/>
        <v>0</v>
      </c>
      <c r="WI545" s="96">
        <f t="shared" si="1486"/>
        <v>0</v>
      </c>
      <c r="WJ545" s="96">
        <f t="shared" si="1487"/>
        <v>0</v>
      </c>
      <c r="WK545" s="96">
        <f t="shared" si="1488"/>
        <v>53263.07</v>
      </c>
      <c r="WL545" s="96">
        <f t="shared" si="1489"/>
        <v>55421.24</v>
      </c>
      <c r="WM545" s="96">
        <f t="shared" si="1490"/>
        <v>55421.24</v>
      </c>
      <c r="WN545" s="96">
        <f t="shared" si="1491"/>
        <v>20318.810000000001</v>
      </c>
      <c r="WO545" s="96">
        <f t="shared" si="1492"/>
        <v>21315.24</v>
      </c>
      <c r="WP545" s="96">
        <f t="shared" si="1493"/>
        <v>21315.24</v>
      </c>
      <c r="WQ545" s="96">
        <f t="shared" si="1494"/>
        <v>0</v>
      </c>
      <c r="WR545" s="96">
        <f t="shared" si="950"/>
        <v>0</v>
      </c>
      <c r="WS545" s="96">
        <f t="shared" si="951"/>
        <v>0</v>
      </c>
      <c r="WT545" s="96">
        <f t="shared" si="1495"/>
        <v>0</v>
      </c>
      <c r="WU545" s="96">
        <f t="shared" si="952"/>
        <v>0</v>
      </c>
      <c r="WV545" s="96">
        <f t="shared" si="953"/>
        <v>0</v>
      </c>
      <c r="WW545" s="101"/>
      <c r="WX545" s="101"/>
      <c r="WY545" s="101"/>
      <c r="WZ545" s="96">
        <f t="shared" si="1496"/>
        <v>0</v>
      </c>
      <c r="XA545" s="96">
        <f t="shared" si="1497"/>
        <v>0</v>
      </c>
      <c r="XB545" s="96">
        <f t="shared" si="1498"/>
        <v>0</v>
      </c>
      <c r="XC545" s="96">
        <f t="shared" si="1499"/>
        <v>0</v>
      </c>
      <c r="XD545" s="96">
        <f t="shared" si="1500"/>
        <v>0</v>
      </c>
      <c r="XE545" s="96">
        <f t="shared" si="1501"/>
        <v>0</v>
      </c>
      <c r="XF545" s="96">
        <f t="shared" si="1502"/>
        <v>53262.69</v>
      </c>
      <c r="XG545" s="96">
        <f t="shared" si="1503"/>
        <v>55421.09</v>
      </c>
      <c r="XH545" s="96">
        <f t="shared" si="1504"/>
        <v>55421.09</v>
      </c>
      <c r="XI545" s="96">
        <f t="shared" si="1505"/>
        <v>21498.5</v>
      </c>
      <c r="XJ545" s="96">
        <f t="shared" si="1506"/>
        <v>22473.87</v>
      </c>
      <c r="XK545" s="96">
        <f t="shared" si="1507"/>
        <v>22473.87</v>
      </c>
      <c r="XL545" s="96">
        <f t="shared" si="1508"/>
        <v>0</v>
      </c>
      <c r="XM545" s="96">
        <f t="shared" si="954"/>
        <v>0</v>
      </c>
      <c r="XN545" s="96">
        <f t="shared" si="955"/>
        <v>0</v>
      </c>
      <c r="XO545" s="96">
        <f t="shared" si="1509"/>
        <v>0</v>
      </c>
      <c r="XP545" s="96">
        <f t="shared" si="956"/>
        <v>0</v>
      </c>
      <c r="XQ545" s="96">
        <f t="shared" si="957"/>
        <v>0</v>
      </c>
      <c r="XR545" s="101"/>
      <c r="XS545" s="101"/>
      <c r="XT545" s="101"/>
      <c r="XU545" s="96">
        <f t="shared" si="1510"/>
        <v>0</v>
      </c>
      <c r="XV545" s="96">
        <f t="shared" si="1511"/>
        <v>0</v>
      </c>
      <c r="XW545" s="96">
        <f t="shared" si="1512"/>
        <v>0</v>
      </c>
      <c r="XX545" s="96">
        <f t="shared" si="1513"/>
        <v>0</v>
      </c>
      <c r="XY545" s="96">
        <f t="shared" si="1514"/>
        <v>0</v>
      </c>
      <c r="XZ545" s="96">
        <f t="shared" si="1515"/>
        <v>0</v>
      </c>
      <c r="YA545" s="96">
        <f t="shared" si="1516"/>
        <v>53262.94</v>
      </c>
      <c r="YB545" s="96">
        <f t="shared" si="1517"/>
        <v>55420.82</v>
      </c>
      <c r="YC545" s="96">
        <f t="shared" si="1518"/>
        <v>55420.82</v>
      </c>
      <c r="YD545" s="96">
        <f t="shared" si="1519"/>
        <v>20587.78</v>
      </c>
      <c r="YE545" s="96">
        <f t="shared" si="1520"/>
        <v>21531.8</v>
      </c>
      <c r="YF545" s="96">
        <f t="shared" si="1521"/>
        <v>21531.8</v>
      </c>
      <c r="YG545" s="96">
        <f t="shared" si="1522"/>
        <v>0</v>
      </c>
      <c r="YH545" s="96">
        <f t="shared" si="958"/>
        <v>0</v>
      </c>
      <c r="YI545" s="96">
        <f t="shared" si="959"/>
        <v>0</v>
      </c>
      <c r="YJ545" s="96">
        <f t="shared" si="1523"/>
        <v>0</v>
      </c>
      <c r="YK545" s="96">
        <f t="shared" si="960"/>
        <v>0</v>
      </c>
      <c r="YL545" s="96">
        <f t="shared" si="961"/>
        <v>0</v>
      </c>
      <c r="YM545" s="101"/>
      <c r="YN545" s="101"/>
      <c r="YO545" s="101"/>
      <c r="YP545" s="96">
        <f t="shared" si="1524"/>
        <v>0</v>
      </c>
      <c r="YQ545" s="96">
        <f t="shared" si="1525"/>
        <v>0</v>
      </c>
      <c r="YR545" s="96">
        <f t="shared" si="1526"/>
        <v>0</v>
      </c>
      <c r="YS545" s="96">
        <f t="shared" si="1527"/>
        <v>0</v>
      </c>
      <c r="YT545" s="96">
        <f t="shared" si="1528"/>
        <v>0</v>
      </c>
      <c r="YU545" s="96">
        <f t="shared" si="1529"/>
        <v>0</v>
      </c>
      <c r="YV545" s="96">
        <f t="shared" si="1530"/>
        <v>53262.69</v>
      </c>
      <c r="YW545" s="96">
        <f t="shared" si="1531"/>
        <v>55421.11</v>
      </c>
      <c r="YX545" s="96">
        <f t="shared" si="1532"/>
        <v>55421.11</v>
      </c>
      <c r="YY545" s="96">
        <f t="shared" si="1533"/>
        <v>22810.73</v>
      </c>
      <c r="YZ545" s="96">
        <f t="shared" si="1534"/>
        <v>23882.6</v>
      </c>
      <c r="ZA545" s="96">
        <f t="shared" si="1535"/>
        <v>23882.6</v>
      </c>
      <c r="ZB545" s="96">
        <f t="shared" si="1536"/>
        <v>0</v>
      </c>
      <c r="ZC545" s="96">
        <f t="shared" si="962"/>
        <v>0</v>
      </c>
      <c r="ZD545" s="96">
        <f t="shared" si="963"/>
        <v>0</v>
      </c>
      <c r="ZE545" s="96">
        <f t="shared" si="1537"/>
        <v>0</v>
      </c>
      <c r="ZF545" s="96">
        <f t="shared" si="964"/>
        <v>0</v>
      </c>
      <c r="ZG545" s="96">
        <f t="shared" si="965"/>
        <v>0</v>
      </c>
      <c r="ZH545" s="101"/>
      <c r="ZI545" s="101"/>
      <c r="ZJ545" s="101"/>
      <c r="ZK545" s="96">
        <f t="shared" si="1538"/>
        <v>0</v>
      </c>
      <c r="ZL545" s="96">
        <f t="shared" si="1539"/>
        <v>0</v>
      </c>
      <c r="ZM545" s="96">
        <f t="shared" si="1540"/>
        <v>0</v>
      </c>
      <c r="ZN545" s="96">
        <f t="shared" si="1541"/>
        <v>0</v>
      </c>
      <c r="ZO545" s="96">
        <f t="shared" si="1542"/>
        <v>0</v>
      </c>
      <c r="ZP545" s="96">
        <f t="shared" si="1543"/>
        <v>0</v>
      </c>
      <c r="ZQ545" s="96">
        <f t="shared" si="1544"/>
        <v>53263.040000000001</v>
      </c>
      <c r="ZR545" s="96">
        <f t="shared" si="1545"/>
        <v>55421.52</v>
      </c>
      <c r="ZS545" s="96">
        <f t="shared" si="1546"/>
        <v>55421.52</v>
      </c>
      <c r="ZT545" s="96">
        <f t="shared" si="1547"/>
        <v>27072.77</v>
      </c>
      <c r="ZU545" s="96">
        <f t="shared" si="1548"/>
        <v>28331.65</v>
      </c>
      <c r="ZV545" s="96">
        <f t="shared" si="1549"/>
        <v>28331.65</v>
      </c>
      <c r="ZW545" s="96">
        <f t="shared" si="1550"/>
        <v>0</v>
      </c>
      <c r="ZX545" s="96">
        <f t="shared" si="966"/>
        <v>0</v>
      </c>
      <c r="ZY545" s="96">
        <f t="shared" si="967"/>
        <v>0</v>
      </c>
      <c r="ZZ545" s="96">
        <f t="shared" si="1551"/>
        <v>0</v>
      </c>
      <c r="AAA545" s="96">
        <f t="shared" si="968"/>
        <v>0</v>
      </c>
      <c r="AAB545" s="96">
        <f t="shared" si="969"/>
        <v>0</v>
      </c>
      <c r="AAC545" s="101"/>
      <c r="AAD545" s="101"/>
      <c r="AAE545" s="101"/>
      <c r="AAF545" s="96">
        <f t="shared" si="1552"/>
        <v>0</v>
      </c>
      <c r="AAG545" s="96">
        <f t="shared" si="1553"/>
        <v>0</v>
      </c>
      <c r="AAH545" s="96">
        <f t="shared" si="1554"/>
        <v>0</v>
      </c>
      <c r="AAI545" s="96">
        <f t="shared" si="1555"/>
        <v>0</v>
      </c>
      <c r="AAJ545" s="96">
        <f t="shared" si="1556"/>
        <v>0</v>
      </c>
      <c r="AAK545" s="96">
        <f t="shared" si="1557"/>
        <v>0</v>
      </c>
      <c r="AAL545" s="96">
        <f t="shared" si="1558"/>
        <v>53263.21</v>
      </c>
      <c r="AAM545" s="96">
        <f t="shared" si="1559"/>
        <v>55420.85</v>
      </c>
      <c r="AAN545" s="96">
        <f t="shared" si="1560"/>
        <v>55420.85</v>
      </c>
      <c r="AAO545" s="96">
        <f t="shared" si="1561"/>
        <v>26323.52</v>
      </c>
      <c r="AAP545" s="96">
        <f t="shared" si="1562"/>
        <v>27565.22</v>
      </c>
      <c r="AAQ545" s="96">
        <f t="shared" si="1563"/>
        <v>27565.22</v>
      </c>
      <c r="AAR545" s="96">
        <f t="shared" si="1564"/>
        <v>0</v>
      </c>
      <c r="AAS545" s="96">
        <f t="shared" si="970"/>
        <v>0</v>
      </c>
      <c r="AAT545" s="96">
        <f t="shared" si="971"/>
        <v>0</v>
      </c>
      <c r="AAU545" s="96">
        <f t="shared" si="1565"/>
        <v>0</v>
      </c>
      <c r="AAV545" s="96">
        <f t="shared" si="972"/>
        <v>0</v>
      </c>
      <c r="AAW545" s="96">
        <f t="shared" si="973"/>
        <v>0</v>
      </c>
      <c r="AAX545" s="101">
        <v>63</v>
      </c>
      <c r="AAY545" s="101">
        <v>63</v>
      </c>
      <c r="AAZ545" s="101">
        <v>63</v>
      </c>
      <c r="ABA545" s="96">
        <f t="shared" si="1566"/>
        <v>3355569</v>
      </c>
      <c r="ABB545" s="96">
        <f t="shared" si="1567"/>
        <v>3491523</v>
      </c>
      <c r="ABC545" s="96">
        <f t="shared" si="1568"/>
        <v>3491523</v>
      </c>
      <c r="ABD545" s="96">
        <f t="shared" si="1569"/>
        <v>3385112.22</v>
      </c>
      <c r="ABE545" s="96">
        <f t="shared" si="1570"/>
        <v>3432929.22</v>
      </c>
      <c r="ABF545" s="96">
        <f t="shared" si="1571"/>
        <v>3432929.22</v>
      </c>
      <c r="ABG545" s="96">
        <f t="shared" si="1572"/>
        <v>53263.34</v>
      </c>
      <c r="ABH545" s="96">
        <f t="shared" si="1573"/>
        <v>55421.01</v>
      </c>
      <c r="ABI545" s="96">
        <f t="shared" si="1574"/>
        <v>55421.01</v>
      </c>
      <c r="ABJ545" s="96">
        <f t="shared" si="1575"/>
        <v>18206.189999999999</v>
      </c>
      <c r="ABK545" s="96">
        <f t="shared" si="1576"/>
        <v>18989.93</v>
      </c>
      <c r="ABL545" s="96">
        <f t="shared" si="1577"/>
        <v>18989.93</v>
      </c>
      <c r="ABM545" s="96">
        <f t="shared" si="1578"/>
        <v>3355590.42</v>
      </c>
      <c r="ABN545" s="96">
        <f t="shared" si="974"/>
        <v>3491523.63</v>
      </c>
      <c r="ABO545" s="96">
        <f t="shared" si="975"/>
        <v>3491523.63</v>
      </c>
      <c r="ABP545" s="96">
        <f t="shared" si="1579"/>
        <v>1146989.97</v>
      </c>
      <c r="ABQ545" s="96">
        <f t="shared" si="976"/>
        <v>1196365.5900000001</v>
      </c>
      <c r="ABR545" s="96">
        <f t="shared" si="977"/>
        <v>1196365.5900000001</v>
      </c>
      <c r="ABS545" s="101"/>
      <c r="ABT545" s="101"/>
      <c r="ABU545" s="101"/>
      <c r="ABV545" s="96">
        <f t="shared" si="1580"/>
        <v>0</v>
      </c>
      <c r="ABW545" s="96">
        <f t="shared" si="1581"/>
        <v>0</v>
      </c>
      <c r="ABX545" s="96">
        <f t="shared" si="1582"/>
        <v>0</v>
      </c>
      <c r="ABY545" s="96">
        <f t="shared" si="1583"/>
        <v>0</v>
      </c>
      <c r="ABZ545" s="96">
        <f t="shared" si="1584"/>
        <v>0</v>
      </c>
      <c r="ACA545" s="96">
        <f t="shared" si="1585"/>
        <v>0</v>
      </c>
      <c r="ACB545" s="96">
        <f t="shared" si="1586"/>
        <v>53263.06</v>
      </c>
      <c r="ACC545" s="96">
        <f t="shared" si="1587"/>
        <v>55420.86</v>
      </c>
      <c r="ACD545" s="96">
        <f t="shared" si="1588"/>
        <v>55420.86</v>
      </c>
      <c r="ACE545" s="96">
        <f t="shared" si="1589"/>
        <v>19254.939999999999</v>
      </c>
      <c r="ACF545" s="96">
        <f t="shared" si="1590"/>
        <v>20138.84</v>
      </c>
      <c r="ACG545" s="96">
        <f t="shared" si="1591"/>
        <v>20138.84</v>
      </c>
      <c r="ACH545" s="96">
        <f t="shared" si="1592"/>
        <v>0</v>
      </c>
      <c r="ACI545" s="96">
        <f t="shared" si="978"/>
        <v>0</v>
      </c>
      <c r="ACJ545" s="96">
        <f t="shared" si="979"/>
        <v>0</v>
      </c>
      <c r="ACK545" s="96">
        <f t="shared" si="1593"/>
        <v>0</v>
      </c>
      <c r="ACL545" s="96">
        <f t="shared" si="980"/>
        <v>0</v>
      </c>
      <c r="ACM545" s="96">
        <f t="shared" si="981"/>
        <v>0</v>
      </c>
      <c r="ACN545" s="101"/>
      <c r="ACO545" s="101"/>
      <c r="ACP545" s="101"/>
      <c r="ACQ545" s="96">
        <f t="shared" si="1594"/>
        <v>0</v>
      </c>
      <c r="ACR545" s="96">
        <f t="shared" si="1595"/>
        <v>0</v>
      </c>
      <c r="ACS545" s="96">
        <f t="shared" si="1596"/>
        <v>0</v>
      </c>
      <c r="ACT545" s="96">
        <f t="shared" si="1597"/>
        <v>0</v>
      </c>
      <c r="ACU545" s="96">
        <f t="shared" si="1598"/>
        <v>0</v>
      </c>
      <c r="ACV545" s="96">
        <f t="shared" si="1599"/>
        <v>0</v>
      </c>
      <c r="ACW545" s="96">
        <f t="shared" si="1600"/>
        <v>53262.96</v>
      </c>
      <c r="ACX545" s="96">
        <f t="shared" si="1601"/>
        <v>55420.639999999999</v>
      </c>
      <c r="ACY545" s="96">
        <f t="shared" si="1602"/>
        <v>55420.639999999999</v>
      </c>
      <c r="ACZ545" s="96">
        <f t="shared" si="1603"/>
        <v>26582.400000000001</v>
      </c>
      <c r="ADA545" s="96">
        <f t="shared" si="1604"/>
        <v>27835.23</v>
      </c>
      <c r="ADB545" s="96">
        <f t="shared" si="1605"/>
        <v>27835.23</v>
      </c>
      <c r="ADC545" s="96">
        <f t="shared" si="1606"/>
        <v>0</v>
      </c>
      <c r="ADD545" s="96">
        <f t="shared" si="982"/>
        <v>0</v>
      </c>
      <c r="ADE545" s="96">
        <f t="shared" si="983"/>
        <v>0</v>
      </c>
      <c r="ADF545" s="96">
        <f t="shared" si="1607"/>
        <v>0</v>
      </c>
      <c r="ADG545" s="96">
        <f t="shared" si="984"/>
        <v>0</v>
      </c>
      <c r="ADH545" s="96">
        <f t="shared" si="985"/>
        <v>0</v>
      </c>
      <c r="ADI545" s="101">
        <v>64</v>
      </c>
      <c r="ADJ545" s="101">
        <v>64</v>
      </c>
      <c r="ADK545" s="101">
        <v>64</v>
      </c>
      <c r="ADL545" s="96">
        <f t="shared" si="1608"/>
        <v>3408832</v>
      </c>
      <c r="ADM545" s="96">
        <f t="shared" si="1609"/>
        <v>3546944</v>
      </c>
      <c r="ADN545" s="96">
        <f t="shared" si="1610"/>
        <v>3546944</v>
      </c>
      <c r="ADO545" s="96">
        <f t="shared" si="1611"/>
        <v>3438844.16</v>
      </c>
      <c r="ADP545" s="96">
        <f t="shared" si="1612"/>
        <v>3487420.16</v>
      </c>
      <c r="ADQ545" s="96">
        <f t="shared" si="1613"/>
        <v>3487420.16</v>
      </c>
      <c r="ADR545" s="96">
        <f t="shared" si="1614"/>
        <v>53262.75</v>
      </c>
      <c r="ADS545" s="96">
        <f t="shared" si="1615"/>
        <v>55420.91</v>
      </c>
      <c r="ADT545" s="96">
        <f t="shared" si="1616"/>
        <v>55420.91</v>
      </c>
      <c r="ADU545" s="96">
        <f t="shared" si="1617"/>
        <v>15985.57</v>
      </c>
      <c r="ADV545" s="96">
        <f t="shared" si="1618"/>
        <v>16800.53</v>
      </c>
      <c r="ADW545" s="96">
        <f t="shared" si="1619"/>
        <v>16800.53</v>
      </c>
      <c r="ADX545" s="96">
        <f t="shared" si="1620"/>
        <v>3408816</v>
      </c>
      <c r="ADY545" s="96">
        <f t="shared" si="986"/>
        <v>3546938.24</v>
      </c>
      <c r="ADZ545" s="96">
        <f t="shared" si="987"/>
        <v>3546938.24</v>
      </c>
      <c r="AEA545" s="96">
        <f t="shared" si="1621"/>
        <v>1023076.48</v>
      </c>
      <c r="AEB545" s="96">
        <f t="shared" si="988"/>
        <v>1075233.92</v>
      </c>
      <c r="AEC545" s="96">
        <f t="shared" si="989"/>
        <v>1075233.92</v>
      </c>
      <c r="AED545" s="101"/>
      <c r="AEE545" s="101"/>
      <c r="AEF545" s="101"/>
      <c r="AEG545" s="96">
        <f t="shared" si="1622"/>
        <v>0</v>
      </c>
      <c r="AEH545" s="96">
        <f t="shared" si="1623"/>
        <v>0</v>
      </c>
      <c r="AEI545" s="96">
        <f t="shared" si="1624"/>
        <v>0</v>
      </c>
      <c r="AEJ545" s="96">
        <f t="shared" si="1625"/>
        <v>0</v>
      </c>
      <c r="AEK545" s="96">
        <f t="shared" si="1626"/>
        <v>0</v>
      </c>
      <c r="AEL545" s="96">
        <f t="shared" si="1627"/>
        <v>0</v>
      </c>
      <c r="AEM545" s="96">
        <f t="shared" si="1628"/>
        <v>53263.16</v>
      </c>
      <c r="AEN545" s="96">
        <f t="shared" si="1629"/>
        <v>55421.39</v>
      </c>
      <c r="AEO545" s="96">
        <f t="shared" si="1630"/>
        <v>55421.39</v>
      </c>
      <c r="AEP545" s="96">
        <f t="shared" si="1631"/>
        <v>23964.62</v>
      </c>
      <c r="AEQ545" s="96">
        <f t="shared" si="1632"/>
        <v>25038.32</v>
      </c>
      <c r="AER545" s="96">
        <f t="shared" si="1633"/>
        <v>25038.32</v>
      </c>
      <c r="AES545" s="96">
        <f t="shared" si="1634"/>
        <v>0</v>
      </c>
      <c r="AET545" s="96">
        <f t="shared" si="990"/>
        <v>0</v>
      </c>
      <c r="AEU545" s="96">
        <f t="shared" si="991"/>
        <v>0</v>
      </c>
      <c r="AEV545" s="96">
        <f t="shared" si="1635"/>
        <v>0</v>
      </c>
      <c r="AEW545" s="96">
        <f t="shared" si="992"/>
        <v>0</v>
      </c>
      <c r="AEX545" s="96">
        <f t="shared" si="993"/>
        <v>0</v>
      </c>
      <c r="AEY545" s="101"/>
      <c r="AEZ545" s="101"/>
      <c r="AFA545" s="101"/>
      <c r="AFB545" s="96">
        <f t="shared" si="1636"/>
        <v>0</v>
      </c>
      <c r="AFC545" s="96">
        <f t="shared" si="1637"/>
        <v>0</v>
      </c>
      <c r="AFD545" s="96">
        <f t="shared" si="1638"/>
        <v>0</v>
      </c>
      <c r="AFE545" s="96">
        <f t="shared" si="1639"/>
        <v>0</v>
      </c>
      <c r="AFF545" s="96">
        <f t="shared" si="1640"/>
        <v>0</v>
      </c>
      <c r="AFG545" s="96">
        <f t="shared" si="1641"/>
        <v>0</v>
      </c>
      <c r="AFH545" s="96">
        <f t="shared" si="1642"/>
        <v>53262.879999999997</v>
      </c>
      <c r="AFI545" s="96">
        <f t="shared" si="1643"/>
        <v>55420.89</v>
      </c>
      <c r="AFJ545" s="96">
        <f t="shared" si="1644"/>
        <v>55420.89</v>
      </c>
      <c r="AFK545" s="96">
        <f t="shared" si="1645"/>
        <v>23804.59</v>
      </c>
      <c r="AFL545" s="96">
        <f t="shared" si="1646"/>
        <v>25013.07</v>
      </c>
      <c r="AFM545" s="96">
        <f t="shared" si="1647"/>
        <v>25013.07</v>
      </c>
      <c r="AFN545" s="96">
        <f t="shared" si="1648"/>
        <v>0</v>
      </c>
      <c r="AFO545" s="96">
        <f t="shared" si="994"/>
        <v>0</v>
      </c>
      <c r="AFP545" s="96">
        <f t="shared" si="995"/>
        <v>0</v>
      </c>
      <c r="AFQ545" s="96">
        <f t="shared" si="1649"/>
        <v>0</v>
      </c>
      <c r="AFR545" s="96">
        <f t="shared" si="996"/>
        <v>0</v>
      </c>
      <c r="AFS545" s="96">
        <f t="shared" si="997"/>
        <v>0</v>
      </c>
      <c r="AFT545" s="101"/>
      <c r="AFU545" s="101"/>
      <c r="AFV545" s="101"/>
      <c r="AFW545" s="96">
        <f t="shared" si="1650"/>
        <v>0</v>
      </c>
      <c r="AFX545" s="96">
        <f t="shared" si="1651"/>
        <v>0</v>
      </c>
      <c r="AFY545" s="96">
        <f t="shared" si="1652"/>
        <v>0</v>
      </c>
      <c r="AFZ545" s="96">
        <f t="shared" si="1653"/>
        <v>0</v>
      </c>
      <c r="AGA545" s="96">
        <f t="shared" si="1654"/>
        <v>0</v>
      </c>
      <c r="AGB545" s="96">
        <f t="shared" si="1655"/>
        <v>0</v>
      </c>
      <c r="AGC545" s="96">
        <f t="shared" si="1656"/>
        <v>53263.22</v>
      </c>
      <c r="AGD545" s="96">
        <f t="shared" si="1657"/>
        <v>55421.03</v>
      </c>
      <c r="AGE545" s="96">
        <f t="shared" si="1658"/>
        <v>55421.03</v>
      </c>
      <c r="AGF545" s="96">
        <f t="shared" si="1659"/>
        <v>24956.400000000001</v>
      </c>
      <c r="AGG545" s="96">
        <f t="shared" si="1660"/>
        <v>26135.82</v>
      </c>
      <c r="AGH545" s="96">
        <f t="shared" si="1661"/>
        <v>26135.82</v>
      </c>
      <c r="AGI545" s="96">
        <f t="shared" si="1662"/>
        <v>0</v>
      </c>
      <c r="AGJ545" s="96">
        <f t="shared" si="998"/>
        <v>0</v>
      </c>
      <c r="AGK545" s="96">
        <f t="shared" si="999"/>
        <v>0</v>
      </c>
      <c r="AGL545" s="96">
        <f t="shared" si="1663"/>
        <v>0</v>
      </c>
      <c r="AGM545" s="96">
        <f t="shared" si="1000"/>
        <v>0</v>
      </c>
      <c r="AGN545" s="96">
        <f t="shared" si="1001"/>
        <v>0</v>
      </c>
      <c r="AGO545" s="101"/>
      <c r="AGP545" s="101"/>
      <c r="AGQ545" s="101"/>
      <c r="AGR545" s="96">
        <f t="shared" si="1664"/>
        <v>0</v>
      </c>
      <c r="AGS545" s="96">
        <f t="shared" si="1665"/>
        <v>0</v>
      </c>
      <c r="AGT545" s="96">
        <f t="shared" si="1666"/>
        <v>0</v>
      </c>
      <c r="AGU545" s="96">
        <f t="shared" si="1667"/>
        <v>0</v>
      </c>
      <c r="AGV545" s="96">
        <f t="shared" si="1668"/>
        <v>0</v>
      </c>
      <c r="AGW545" s="96">
        <f t="shared" si="1669"/>
        <v>0</v>
      </c>
      <c r="AGX545" s="96">
        <f t="shared" si="1670"/>
        <v>53262.18</v>
      </c>
      <c r="AGY545" s="96">
        <f t="shared" si="1671"/>
        <v>55421.75</v>
      </c>
      <c r="AGZ545" s="96">
        <f t="shared" si="1672"/>
        <v>55421.75</v>
      </c>
      <c r="AHA545" s="96">
        <f t="shared" si="1673"/>
        <v>40484.68</v>
      </c>
      <c r="AHB545" s="96">
        <f t="shared" si="1674"/>
        <v>42486.14</v>
      </c>
      <c r="AHC545" s="96">
        <f t="shared" si="1675"/>
        <v>42486.14</v>
      </c>
      <c r="AHD545" s="96">
        <f t="shared" si="1676"/>
        <v>0</v>
      </c>
      <c r="AHE545" s="96">
        <f t="shared" si="1002"/>
        <v>0</v>
      </c>
      <c r="AHF545" s="96">
        <f t="shared" si="1003"/>
        <v>0</v>
      </c>
      <c r="AHG545" s="96">
        <f t="shared" si="1677"/>
        <v>0</v>
      </c>
      <c r="AHH545" s="96">
        <f t="shared" si="1004"/>
        <v>0</v>
      </c>
      <c r="AHI545" s="96">
        <f t="shared" si="1005"/>
        <v>0</v>
      </c>
      <c r="AHJ545" s="101"/>
      <c r="AHK545" s="101"/>
      <c r="AHL545" s="101"/>
      <c r="AHM545" s="96">
        <f t="shared" si="1678"/>
        <v>0</v>
      </c>
      <c r="AHN545" s="96">
        <f t="shared" si="1679"/>
        <v>0</v>
      </c>
      <c r="AHO545" s="96">
        <f t="shared" si="1680"/>
        <v>0</v>
      </c>
      <c r="AHP545" s="96">
        <f t="shared" si="1681"/>
        <v>0</v>
      </c>
      <c r="AHQ545" s="96">
        <f t="shared" si="1682"/>
        <v>0</v>
      </c>
      <c r="AHR545" s="96">
        <f t="shared" si="1683"/>
        <v>0</v>
      </c>
      <c r="AHS545" s="96">
        <f t="shared" si="1684"/>
        <v>53262.91</v>
      </c>
      <c r="AHT545" s="96">
        <f t="shared" si="1685"/>
        <v>55421.07</v>
      </c>
      <c r="AHU545" s="96">
        <f t="shared" si="1686"/>
        <v>55421.07</v>
      </c>
      <c r="AHV545" s="96">
        <f t="shared" si="1687"/>
        <v>22516.1</v>
      </c>
      <c r="AHW545" s="96">
        <f t="shared" si="1688"/>
        <v>23590.95</v>
      </c>
      <c r="AHX545" s="96">
        <f t="shared" si="1689"/>
        <v>23590.95</v>
      </c>
      <c r="AHY545" s="96">
        <f t="shared" si="1690"/>
        <v>0</v>
      </c>
      <c r="AHZ545" s="96">
        <f t="shared" si="1006"/>
        <v>0</v>
      </c>
      <c r="AIA545" s="96">
        <f t="shared" si="1007"/>
        <v>0</v>
      </c>
      <c r="AIB545" s="96">
        <f t="shared" si="1691"/>
        <v>0</v>
      </c>
      <c r="AIC545" s="96">
        <f t="shared" si="1008"/>
        <v>0</v>
      </c>
      <c r="AID545" s="96">
        <f t="shared" si="1009"/>
        <v>0</v>
      </c>
      <c r="AIE545" s="101"/>
      <c r="AIF545" s="101"/>
      <c r="AIG545" s="101"/>
      <c r="AIH545" s="96">
        <f t="shared" si="1692"/>
        <v>0</v>
      </c>
      <c r="AII545" s="96">
        <f t="shared" si="1693"/>
        <v>0</v>
      </c>
      <c r="AIJ545" s="96">
        <f t="shared" si="1694"/>
        <v>0</v>
      </c>
      <c r="AIK545" s="96">
        <f t="shared" si="1695"/>
        <v>0</v>
      </c>
      <c r="AIL545" s="96">
        <f t="shared" si="1696"/>
        <v>0</v>
      </c>
      <c r="AIM545" s="96">
        <f t="shared" si="1697"/>
        <v>0</v>
      </c>
      <c r="AIN545" s="96">
        <f t="shared" si="1698"/>
        <v>53262.94</v>
      </c>
      <c r="AIO545" s="96">
        <f t="shared" si="1699"/>
        <v>55420.88</v>
      </c>
      <c r="AIP545" s="96">
        <f t="shared" si="1700"/>
        <v>55420.88</v>
      </c>
      <c r="AIQ545" s="96">
        <f t="shared" si="1701"/>
        <v>24852.5</v>
      </c>
      <c r="AIR545" s="96">
        <f t="shared" si="1702"/>
        <v>26061.8</v>
      </c>
      <c r="AIS545" s="96">
        <f t="shared" si="1703"/>
        <v>26061.8</v>
      </c>
      <c r="AIT545" s="96">
        <f t="shared" si="1704"/>
        <v>0</v>
      </c>
      <c r="AIU545" s="96">
        <f t="shared" si="1010"/>
        <v>0</v>
      </c>
      <c r="AIV545" s="96">
        <f t="shared" si="1011"/>
        <v>0</v>
      </c>
      <c r="AIW545" s="96">
        <f t="shared" si="1705"/>
        <v>0</v>
      </c>
      <c r="AIX545" s="96">
        <f t="shared" si="1012"/>
        <v>0</v>
      </c>
      <c r="AIY545" s="96">
        <f t="shared" si="1013"/>
        <v>0</v>
      </c>
      <c r="AIZ545" s="101"/>
      <c r="AJA545" s="101"/>
      <c r="AJB545" s="101"/>
      <c r="AJC545" s="96">
        <f t="shared" si="1706"/>
        <v>0</v>
      </c>
      <c r="AJD545" s="96">
        <f t="shared" si="1707"/>
        <v>0</v>
      </c>
      <c r="AJE545" s="96">
        <f t="shared" si="1708"/>
        <v>0</v>
      </c>
      <c r="AJF545" s="96">
        <f t="shared" si="1709"/>
        <v>0</v>
      </c>
      <c r="AJG545" s="96">
        <f t="shared" si="1710"/>
        <v>0</v>
      </c>
      <c r="AJH545" s="96">
        <f t="shared" si="1711"/>
        <v>0</v>
      </c>
      <c r="AJI545" s="96">
        <f t="shared" si="1712"/>
        <v>53263.32</v>
      </c>
      <c r="AJJ545" s="96">
        <f t="shared" si="1713"/>
        <v>55421.17</v>
      </c>
      <c r="AJK545" s="96">
        <f t="shared" si="1714"/>
        <v>55421.17</v>
      </c>
      <c r="AJL545" s="96">
        <f t="shared" si="1715"/>
        <v>24391.09</v>
      </c>
      <c r="AJM545" s="96">
        <f t="shared" si="1716"/>
        <v>25538.44</v>
      </c>
      <c r="AJN545" s="96">
        <f t="shared" si="1717"/>
        <v>25538.44</v>
      </c>
      <c r="AJO545" s="96">
        <f t="shared" si="1718"/>
        <v>0</v>
      </c>
      <c r="AJP545" s="96">
        <f t="shared" si="1014"/>
        <v>0</v>
      </c>
      <c r="AJQ545" s="96">
        <f t="shared" si="1015"/>
        <v>0</v>
      </c>
      <c r="AJR545" s="96">
        <f t="shared" si="1719"/>
        <v>0</v>
      </c>
      <c r="AJS545" s="96">
        <f t="shared" si="1016"/>
        <v>0</v>
      </c>
      <c r="AJT545" s="96">
        <f t="shared" si="1017"/>
        <v>0</v>
      </c>
      <c r="AJU545" s="101"/>
      <c r="AJV545" s="101"/>
      <c r="AJW545" s="101"/>
      <c r="AJX545" s="96">
        <f t="shared" si="1720"/>
        <v>0</v>
      </c>
      <c r="AJY545" s="96">
        <f t="shared" si="1721"/>
        <v>0</v>
      </c>
      <c r="AJZ545" s="96">
        <f t="shared" si="1722"/>
        <v>0</v>
      </c>
      <c r="AKA545" s="96">
        <f t="shared" si="1723"/>
        <v>0</v>
      </c>
      <c r="AKB545" s="96">
        <f t="shared" si="1724"/>
        <v>0</v>
      </c>
      <c r="AKC545" s="96">
        <f t="shared" si="1725"/>
        <v>0</v>
      </c>
      <c r="AKD545" s="96">
        <f t="shared" si="1726"/>
        <v>53263.34</v>
      </c>
      <c r="AKE545" s="96">
        <f t="shared" si="1727"/>
        <v>55421.2</v>
      </c>
      <c r="AKF545" s="96">
        <f t="shared" si="1728"/>
        <v>55421.2</v>
      </c>
      <c r="AKG545" s="96">
        <f t="shared" si="1729"/>
        <v>23232.799999999999</v>
      </c>
      <c r="AKH545" s="96">
        <f t="shared" si="1730"/>
        <v>24354.79</v>
      </c>
      <c r="AKI545" s="96">
        <f t="shared" si="1731"/>
        <v>24354.79</v>
      </c>
      <c r="AKJ545" s="96">
        <f t="shared" si="1732"/>
        <v>0</v>
      </c>
      <c r="AKK545" s="96">
        <f t="shared" si="1018"/>
        <v>0</v>
      </c>
      <c r="AKL545" s="96">
        <f t="shared" si="1019"/>
        <v>0</v>
      </c>
      <c r="AKM545" s="96">
        <f t="shared" si="1733"/>
        <v>0</v>
      </c>
      <c r="AKN545" s="96">
        <f t="shared" si="1020"/>
        <v>0</v>
      </c>
      <c r="AKO545" s="96">
        <f t="shared" si="1021"/>
        <v>0</v>
      </c>
      <c r="AKP545" s="101"/>
      <c r="AKQ545" s="101"/>
      <c r="AKR545" s="101"/>
      <c r="AKS545" s="96">
        <f t="shared" si="1734"/>
        <v>0</v>
      </c>
      <c r="AKT545" s="96">
        <f t="shared" si="1735"/>
        <v>0</v>
      </c>
      <c r="AKU545" s="96">
        <f t="shared" si="1736"/>
        <v>0</v>
      </c>
      <c r="AKV545" s="96">
        <f t="shared" si="1737"/>
        <v>0</v>
      </c>
      <c r="AKW545" s="96">
        <f t="shared" si="1738"/>
        <v>0</v>
      </c>
      <c r="AKX545" s="96">
        <f t="shared" si="1739"/>
        <v>0</v>
      </c>
      <c r="AKY545" s="96">
        <f t="shared" si="1740"/>
        <v>53263.02</v>
      </c>
      <c r="AKZ545" s="96">
        <f t="shared" si="1741"/>
        <v>55421.19</v>
      </c>
      <c r="ALA545" s="96">
        <f t="shared" si="1742"/>
        <v>55421.19</v>
      </c>
      <c r="ALB545" s="96">
        <f t="shared" si="1743"/>
        <v>23551.49</v>
      </c>
      <c r="ALC545" s="96">
        <f t="shared" si="1744"/>
        <v>24666.65</v>
      </c>
      <c r="ALD545" s="96">
        <f t="shared" si="1745"/>
        <v>24666.65</v>
      </c>
      <c r="ALE545" s="96">
        <f t="shared" si="1746"/>
        <v>0</v>
      </c>
      <c r="ALF545" s="96">
        <f t="shared" si="1022"/>
        <v>0</v>
      </c>
      <c r="ALG545" s="96">
        <f t="shared" si="1023"/>
        <v>0</v>
      </c>
      <c r="ALH545" s="96">
        <f t="shared" si="1747"/>
        <v>0</v>
      </c>
      <c r="ALI545" s="96">
        <f t="shared" si="1024"/>
        <v>0</v>
      </c>
      <c r="ALJ545" s="96">
        <f t="shared" si="1025"/>
        <v>0</v>
      </c>
      <c r="ALK545" s="101"/>
      <c r="ALL545" s="101"/>
      <c r="ALM545" s="101"/>
      <c r="ALN545" s="96">
        <f t="shared" si="1748"/>
        <v>0</v>
      </c>
      <c r="ALO545" s="96">
        <f t="shared" si="1749"/>
        <v>0</v>
      </c>
      <c r="ALP545" s="96">
        <f t="shared" si="1750"/>
        <v>0</v>
      </c>
      <c r="ALQ545" s="96">
        <f t="shared" si="1751"/>
        <v>0</v>
      </c>
      <c r="ALR545" s="96">
        <f t="shared" si="1752"/>
        <v>0</v>
      </c>
      <c r="ALS545" s="96">
        <f t="shared" si="1753"/>
        <v>0</v>
      </c>
      <c r="ALT545" s="96">
        <f t="shared" si="1754"/>
        <v>53262.53</v>
      </c>
      <c r="ALU545" s="96">
        <f t="shared" si="1755"/>
        <v>55420.72</v>
      </c>
      <c r="ALV545" s="96">
        <f t="shared" si="1756"/>
        <v>55420.72</v>
      </c>
      <c r="ALW545" s="96">
        <f t="shared" si="1757"/>
        <v>27407.55</v>
      </c>
      <c r="ALX545" s="96">
        <f t="shared" si="1758"/>
        <v>28669.98</v>
      </c>
      <c r="ALY545" s="96">
        <f t="shared" si="1759"/>
        <v>28669.98</v>
      </c>
      <c r="ALZ545" s="96">
        <f t="shared" si="1760"/>
        <v>0</v>
      </c>
      <c r="AMA545" s="96">
        <f t="shared" si="1026"/>
        <v>0</v>
      </c>
      <c r="AMB545" s="96">
        <f t="shared" si="1027"/>
        <v>0</v>
      </c>
      <c r="AMC545" s="96">
        <f t="shared" si="1761"/>
        <v>0</v>
      </c>
      <c r="AMD545" s="96">
        <f t="shared" si="1028"/>
        <v>0</v>
      </c>
      <c r="AME545" s="96">
        <f t="shared" si="1029"/>
        <v>0</v>
      </c>
      <c r="AMF545" s="101"/>
      <c r="AMG545" s="101"/>
      <c r="AMH545" s="101"/>
      <c r="AMI545" s="96">
        <f t="shared" si="1762"/>
        <v>0</v>
      </c>
      <c r="AMJ545" s="96">
        <f t="shared" si="1763"/>
        <v>0</v>
      </c>
      <c r="AMK545" s="96">
        <f t="shared" si="1764"/>
        <v>0</v>
      </c>
      <c r="AML545" s="96">
        <f t="shared" si="1765"/>
        <v>0</v>
      </c>
      <c r="AMM545" s="96">
        <f t="shared" si="1766"/>
        <v>0</v>
      </c>
      <c r="AMN545" s="96">
        <f t="shared" si="1767"/>
        <v>0</v>
      </c>
      <c r="AMO545" s="96">
        <f t="shared" si="1768"/>
        <v>53262.97</v>
      </c>
      <c r="AMP545" s="96">
        <f t="shared" si="1769"/>
        <v>55420.94</v>
      </c>
      <c r="AMQ545" s="96">
        <f t="shared" si="1770"/>
        <v>55420.94</v>
      </c>
      <c r="AMR545" s="96">
        <f t="shared" si="1771"/>
        <v>23258.47</v>
      </c>
      <c r="AMS545" s="96">
        <f t="shared" si="1772"/>
        <v>24316.2</v>
      </c>
      <c r="AMT545" s="96">
        <f t="shared" si="1773"/>
        <v>24316.2</v>
      </c>
      <c r="AMU545" s="96">
        <f t="shared" si="1774"/>
        <v>0</v>
      </c>
      <c r="AMV545" s="96">
        <f t="shared" si="1030"/>
        <v>0</v>
      </c>
      <c r="AMW545" s="96">
        <f t="shared" si="1031"/>
        <v>0</v>
      </c>
      <c r="AMX545" s="96">
        <f t="shared" si="1775"/>
        <v>0</v>
      </c>
      <c r="AMY545" s="96">
        <f t="shared" si="1032"/>
        <v>0</v>
      </c>
      <c r="AMZ545" s="96">
        <f t="shared" si="1033"/>
        <v>0</v>
      </c>
      <c r="ANA545" s="101"/>
      <c r="ANB545" s="101"/>
      <c r="ANC545" s="101"/>
      <c r="AND545" s="96">
        <f t="shared" si="1776"/>
        <v>0</v>
      </c>
      <c r="ANE545" s="96">
        <f t="shared" si="1777"/>
        <v>0</v>
      </c>
      <c r="ANF545" s="96">
        <f t="shared" si="1778"/>
        <v>0</v>
      </c>
      <c r="ANG545" s="96">
        <f t="shared" si="1779"/>
        <v>0</v>
      </c>
      <c r="ANH545" s="96">
        <f t="shared" si="1780"/>
        <v>0</v>
      </c>
      <c r="ANI545" s="96">
        <f t="shared" si="1781"/>
        <v>0</v>
      </c>
      <c r="ANJ545" s="96">
        <f t="shared" si="1782"/>
        <v>0</v>
      </c>
      <c r="ANK545" s="96">
        <f t="shared" si="1783"/>
        <v>0</v>
      </c>
      <c r="ANL545" s="96">
        <f t="shared" si="1784"/>
        <v>0</v>
      </c>
      <c r="ANM545" s="96">
        <f t="shared" si="1785"/>
        <v>0</v>
      </c>
      <c r="ANN545" s="96">
        <f t="shared" si="1786"/>
        <v>0</v>
      </c>
      <c r="ANO545" s="96">
        <f t="shared" si="1787"/>
        <v>0</v>
      </c>
      <c r="ANP545" s="96">
        <f t="shared" si="1788"/>
        <v>0</v>
      </c>
      <c r="ANQ545" s="96">
        <f t="shared" si="1034"/>
        <v>0</v>
      </c>
      <c r="ANR545" s="96">
        <f t="shared" si="1035"/>
        <v>0</v>
      </c>
      <c r="ANS545" s="96">
        <f t="shared" si="1789"/>
        <v>0</v>
      </c>
      <c r="ANT545" s="96">
        <f t="shared" si="1036"/>
        <v>0</v>
      </c>
      <c r="ANU545" s="96">
        <f t="shared" si="1037"/>
        <v>0</v>
      </c>
      <c r="ANV545" s="101"/>
      <c r="ANW545" s="101"/>
      <c r="ANX545" s="101"/>
      <c r="ANY545" s="96">
        <f t="shared" si="1790"/>
        <v>0</v>
      </c>
      <c r="ANZ545" s="96">
        <f t="shared" si="1791"/>
        <v>0</v>
      </c>
      <c r="AOA545" s="96">
        <f t="shared" si="1792"/>
        <v>0</v>
      </c>
      <c r="AOB545" s="96">
        <f t="shared" si="1793"/>
        <v>0</v>
      </c>
      <c r="AOC545" s="96">
        <f t="shared" si="1794"/>
        <v>0</v>
      </c>
      <c r="AOD545" s="96">
        <f t="shared" si="1795"/>
        <v>0</v>
      </c>
      <c r="AOE545" s="96">
        <f t="shared" si="1796"/>
        <v>53263.37</v>
      </c>
      <c r="AOF545" s="96">
        <f t="shared" si="1797"/>
        <v>55421.14</v>
      </c>
      <c r="AOG545" s="96">
        <f t="shared" si="1798"/>
        <v>55421.14</v>
      </c>
      <c r="AOH545" s="96">
        <f t="shared" si="1799"/>
        <v>23487.13</v>
      </c>
      <c r="AOI545" s="96">
        <f t="shared" si="1800"/>
        <v>24560.51</v>
      </c>
      <c r="AOJ545" s="96">
        <f t="shared" si="1801"/>
        <v>24560.51</v>
      </c>
      <c r="AOK545" s="96">
        <f t="shared" si="1802"/>
        <v>0</v>
      </c>
      <c r="AOL545" s="96">
        <f t="shared" si="1038"/>
        <v>0</v>
      </c>
      <c r="AOM545" s="96">
        <f t="shared" si="1039"/>
        <v>0</v>
      </c>
      <c r="AON545" s="96">
        <f t="shared" si="1803"/>
        <v>0</v>
      </c>
      <c r="AOO545" s="96">
        <f t="shared" si="1040"/>
        <v>0</v>
      </c>
      <c r="AOP545" s="96">
        <f t="shared" si="1041"/>
        <v>0</v>
      </c>
      <c r="AOQ545" s="101">
        <v>23</v>
      </c>
      <c r="AOR545" s="101">
        <v>23</v>
      </c>
      <c r="AOS545" s="101">
        <v>23</v>
      </c>
      <c r="AOT545" s="96">
        <f t="shared" si="1804"/>
        <v>1225049</v>
      </c>
      <c r="AOU545" s="96">
        <f t="shared" si="1805"/>
        <v>1274683</v>
      </c>
      <c r="AOV545" s="96">
        <f t="shared" si="1806"/>
        <v>1274683</v>
      </c>
      <c r="AOW545" s="96">
        <f t="shared" si="1807"/>
        <v>1235834.6200000001</v>
      </c>
      <c r="AOX545" s="96">
        <f t="shared" si="1808"/>
        <v>1253291.6200000001</v>
      </c>
      <c r="AOY545" s="96">
        <f t="shared" si="1809"/>
        <v>1253291.6200000001</v>
      </c>
      <c r="AOZ545" s="96">
        <f t="shared" si="1810"/>
        <v>53262.400000000001</v>
      </c>
      <c r="APA545" s="96">
        <f t="shared" si="1811"/>
        <v>55421.14</v>
      </c>
      <c r="APB545" s="96">
        <f t="shared" si="1812"/>
        <v>55421.14</v>
      </c>
      <c r="APC545" s="96">
        <f t="shared" si="1813"/>
        <v>27585.15</v>
      </c>
      <c r="APD545" s="96">
        <f t="shared" si="1814"/>
        <v>28848.21</v>
      </c>
      <c r="APE545" s="96">
        <f t="shared" si="1815"/>
        <v>28848.21</v>
      </c>
      <c r="APF545" s="96">
        <f t="shared" si="1816"/>
        <v>1225035.2</v>
      </c>
      <c r="APG545" s="96">
        <f t="shared" si="1042"/>
        <v>1274686.22</v>
      </c>
      <c r="APH545" s="96">
        <f t="shared" si="1043"/>
        <v>1274686.22</v>
      </c>
      <c r="API545" s="96">
        <f t="shared" si="1817"/>
        <v>634458.44999999995</v>
      </c>
      <c r="APJ545" s="96">
        <f t="shared" si="1044"/>
        <v>663508.82999999996</v>
      </c>
      <c r="APK545" s="96">
        <f t="shared" si="1045"/>
        <v>663508.82999999996</v>
      </c>
      <c r="APL545" s="101"/>
      <c r="APM545" s="101"/>
      <c r="APN545" s="101"/>
      <c r="APO545" s="96">
        <f t="shared" si="1818"/>
        <v>0</v>
      </c>
      <c r="APP545" s="96">
        <f t="shared" si="1819"/>
        <v>0</v>
      </c>
      <c r="APQ545" s="96">
        <f t="shared" si="1820"/>
        <v>0</v>
      </c>
      <c r="APR545" s="96">
        <f t="shared" si="1821"/>
        <v>0</v>
      </c>
      <c r="APS545" s="96">
        <f t="shared" si="1822"/>
        <v>0</v>
      </c>
      <c r="APT545" s="96">
        <f t="shared" si="1823"/>
        <v>0</v>
      </c>
      <c r="APU545" s="96">
        <f t="shared" si="1824"/>
        <v>53262.44</v>
      </c>
      <c r="APV545" s="96">
        <f t="shared" si="1825"/>
        <v>55420.91</v>
      </c>
      <c r="APW545" s="96">
        <f t="shared" si="1826"/>
        <v>55420.91</v>
      </c>
      <c r="APX545" s="96">
        <f t="shared" si="1827"/>
        <v>23404.15</v>
      </c>
      <c r="APY545" s="96">
        <f t="shared" si="1828"/>
        <v>24510.12</v>
      </c>
      <c r="APZ545" s="96">
        <f t="shared" si="1829"/>
        <v>24510.12</v>
      </c>
      <c r="AQA545" s="96">
        <f t="shared" si="1830"/>
        <v>0</v>
      </c>
      <c r="AQB545" s="96">
        <f t="shared" si="1046"/>
        <v>0</v>
      </c>
      <c r="AQC545" s="96">
        <f t="shared" si="1047"/>
        <v>0</v>
      </c>
      <c r="AQD545" s="96">
        <f t="shared" si="1831"/>
        <v>0</v>
      </c>
      <c r="AQE545" s="96">
        <f t="shared" si="1048"/>
        <v>0</v>
      </c>
      <c r="AQF545" s="96">
        <f t="shared" si="1049"/>
        <v>0</v>
      </c>
      <c r="AQG545" s="101"/>
      <c r="AQH545" s="101"/>
      <c r="AQI545" s="101"/>
      <c r="AQJ545" s="96">
        <f t="shared" si="1832"/>
        <v>0</v>
      </c>
      <c r="AQK545" s="96">
        <f t="shared" si="1833"/>
        <v>0</v>
      </c>
      <c r="AQL545" s="96">
        <f t="shared" si="1834"/>
        <v>0</v>
      </c>
      <c r="AQM545" s="96">
        <f t="shared" si="1835"/>
        <v>0</v>
      </c>
      <c r="AQN545" s="96">
        <f t="shared" si="1836"/>
        <v>0</v>
      </c>
      <c r="AQO545" s="96">
        <f t="shared" si="1837"/>
        <v>0</v>
      </c>
      <c r="AQP545" s="96">
        <f t="shared" si="1838"/>
        <v>53263.17</v>
      </c>
      <c r="AQQ545" s="96">
        <f t="shared" si="1839"/>
        <v>55421.02</v>
      </c>
      <c r="AQR545" s="96">
        <f t="shared" si="1840"/>
        <v>55421.02</v>
      </c>
      <c r="AQS545" s="96">
        <f t="shared" si="1841"/>
        <v>20849.48</v>
      </c>
      <c r="AQT545" s="96">
        <f t="shared" si="1842"/>
        <v>21860.19</v>
      </c>
      <c r="AQU545" s="96">
        <f t="shared" si="1843"/>
        <v>21860.19</v>
      </c>
      <c r="AQV545" s="96">
        <f t="shared" si="1844"/>
        <v>0</v>
      </c>
      <c r="AQW545" s="96">
        <f t="shared" si="1050"/>
        <v>0</v>
      </c>
      <c r="AQX545" s="96">
        <f t="shared" si="1051"/>
        <v>0</v>
      </c>
      <c r="AQY545" s="96">
        <f t="shared" si="1845"/>
        <v>0</v>
      </c>
      <c r="AQZ545" s="96">
        <f t="shared" si="1052"/>
        <v>0</v>
      </c>
      <c r="ARA545" s="96">
        <f t="shared" si="1053"/>
        <v>0</v>
      </c>
      <c r="ARB545" s="101"/>
      <c r="ARC545" s="101"/>
      <c r="ARD545" s="101"/>
      <c r="ARE545" s="96">
        <f t="shared" si="1846"/>
        <v>0</v>
      </c>
      <c r="ARF545" s="96">
        <f t="shared" si="1847"/>
        <v>0</v>
      </c>
      <c r="ARG545" s="96">
        <f t="shared" si="1848"/>
        <v>0</v>
      </c>
      <c r="ARH545" s="96">
        <f t="shared" si="1849"/>
        <v>0</v>
      </c>
      <c r="ARI545" s="96">
        <f t="shared" si="1850"/>
        <v>0</v>
      </c>
      <c r="ARJ545" s="96">
        <f t="shared" si="1851"/>
        <v>0</v>
      </c>
      <c r="ARK545" s="96">
        <f t="shared" si="1852"/>
        <v>53263.07</v>
      </c>
      <c r="ARL545" s="96">
        <f t="shared" si="1853"/>
        <v>55421.05</v>
      </c>
      <c r="ARM545" s="96">
        <f t="shared" si="1854"/>
        <v>55421.05</v>
      </c>
      <c r="ARN545" s="96">
        <f t="shared" si="1855"/>
        <v>22414.560000000001</v>
      </c>
      <c r="ARO545" s="96">
        <f t="shared" si="1856"/>
        <v>23390.080000000002</v>
      </c>
      <c r="ARP545" s="96">
        <f t="shared" si="1857"/>
        <v>23390.080000000002</v>
      </c>
      <c r="ARQ545" s="96">
        <f t="shared" si="1858"/>
        <v>0</v>
      </c>
      <c r="ARR545" s="96">
        <f t="shared" si="1054"/>
        <v>0</v>
      </c>
      <c r="ARS545" s="96">
        <f t="shared" si="1055"/>
        <v>0</v>
      </c>
      <c r="ART545" s="96">
        <f t="shared" si="1859"/>
        <v>0</v>
      </c>
      <c r="ARU545" s="96">
        <f t="shared" si="1056"/>
        <v>0</v>
      </c>
      <c r="ARV545" s="96">
        <f t="shared" si="1057"/>
        <v>0</v>
      </c>
      <c r="ARW545" s="101"/>
      <c r="ARX545" s="101"/>
      <c r="ARY545" s="101"/>
      <c r="ARZ545" s="96">
        <f t="shared" si="1860"/>
        <v>0</v>
      </c>
      <c r="ASA545" s="96">
        <f t="shared" si="1861"/>
        <v>0</v>
      </c>
      <c r="ASB545" s="96">
        <f t="shared" si="1862"/>
        <v>0</v>
      </c>
      <c r="ASC545" s="96">
        <f t="shared" si="1863"/>
        <v>0</v>
      </c>
      <c r="ASD545" s="96">
        <f t="shared" si="1864"/>
        <v>0</v>
      </c>
      <c r="ASE545" s="96">
        <f t="shared" si="1865"/>
        <v>0</v>
      </c>
      <c r="ASF545" s="96">
        <f t="shared" si="1866"/>
        <v>53263.22</v>
      </c>
      <c r="ASG545" s="96">
        <f t="shared" si="1867"/>
        <v>55420.97</v>
      </c>
      <c r="ASH545" s="96">
        <f t="shared" si="1868"/>
        <v>55420.97</v>
      </c>
      <c r="ASI545" s="96">
        <f t="shared" si="1869"/>
        <v>24015.25</v>
      </c>
      <c r="ASJ545" s="96">
        <f t="shared" si="1870"/>
        <v>25115.09</v>
      </c>
      <c r="ASK545" s="96">
        <f t="shared" si="1871"/>
        <v>25115.09</v>
      </c>
      <c r="ASL545" s="96">
        <f t="shared" si="1872"/>
        <v>0</v>
      </c>
      <c r="ASM545" s="96">
        <f t="shared" si="1058"/>
        <v>0</v>
      </c>
      <c r="ASN545" s="96">
        <f t="shared" si="1059"/>
        <v>0</v>
      </c>
      <c r="ASO545" s="96">
        <f t="shared" si="1873"/>
        <v>0</v>
      </c>
      <c r="ASP545" s="96">
        <f t="shared" si="1060"/>
        <v>0</v>
      </c>
      <c r="ASQ545" s="96">
        <f t="shared" si="1061"/>
        <v>0</v>
      </c>
      <c r="ASR545" s="101"/>
      <c r="ASS545" s="101"/>
      <c r="AST545" s="101"/>
      <c r="ASU545" s="96">
        <f t="shared" si="1874"/>
        <v>0</v>
      </c>
      <c r="ASV545" s="96">
        <f t="shared" si="1875"/>
        <v>0</v>
      </c>
      <c r="ASW545" s="96">
        <f t="shared" si="1876"/>
        <v>0</v>
      </c>
      <c r="ASX545" s="96">
        <f t="shared" si="1877"/>
        <v>0</v>
      </c>
      <c r="ASY545" s="96">
        <f t="shared" si="1878"/>
        <v>0</v>
      </c>
      <c r="ASZ545" s="96">
        <f t="shared" si="1879"/>
        <v>0</v>
      </c>
      <c r="ATA545" s="96">
        <f t="shared" si="1880"/>
        <v>53263.13</v>
      </c>
      <c r="ATB545" s="96">
        <f t="shared" si="1881"/>
        <v>55420.84</v>
      </c>
      <c r="ATC545" s="96">
        <f t="shared" si="1882"/>
        <v>55420.84</v>
      </c>
      <c r="ATD545" s="96">
        <f t="shared" si="1883"/>
        <v>21150.78</v>
      </c>
      <c r="ATE545" s="96">
        <f t="shared" si="1884"/>
        <v>22106.11</v>
      </c>
      <c r="ATF545" s="96">
        <f t="shared" si="1885"/>
        <v>22106.11</v>
      </c>
      <c r="ATG545" s="96">
        <f t="shared" si="1886"/>
        <v>0</v>
      </c>
      <c r="ATH545" s="96">
        <f t="shared" si="1062"/>
        <v>0</v>
      </c>
      <c r="ATI545" s="96">
        <f t="shared" si="1063"/>
        <v>0</v>
      </c>
      <c r="ATJ545" s="96">
        <f t="shared" si="1887"/>
        <v>0</v>
      </c>
      <c r="ATK545" s="96">
        <f t="shared" si="1064"/>
        <v>0</v>
      </c>
      <c r="ATL545" s="96">
        <f t="shared" si="1065"/>
        <v>0</v>
      </c>
      <c r="ATM545" s="101"/>
      <c r="ATN545" s="101"/>
      <c r="ATO545" s="101"/>
      <c r="ATP545" s="96">
        <f t="shared" si="1888"/>
        <v>0</v>
      </c>
      <c r="ATQ545" s="96">
        <f t="shared" si="1889"/>
        <v>0</v>
      </c>
      <c r="ATR545" s="96">
        <f t="shared" si="1890"/>
        <v>0</v>
      </c>
      <c r="ATS545" s="96">
        <f t="shared" si="1891"/>
        <v>0</v>
      </c>
      <c r="ATT545" s="96">
        <f t="shared" si="1892"/>
        <v>0</v>
      </c>
      <c r="ATU545" s="96">
        <f t="shared" si="1893"/>
        <v>0</v>
      </c>
      <c r="ATV545" s="96">
        <f t="shared" si="1894"/>
        <v>53263.08</v>
      </c>
      <c r="ATW545" s="96">
        <f t="shared" si="1895"/>
        <v>55420.99</v>
      </c>
      <c r="ATX545" s="96">
        <f t="shared" si="1896"/>
        <v>55420.99</v>
      </c>
      <c r="ATY545" s="96">
        <f t="shared" si="1897"/>
        <v>23060.12</v>
      </c>
      <c r="ATZ545" s="96">
        <f t="shared" si="1898"/>
        <v>24084.46</v>
      </c>
      <c r="AUA545" s="96">
        <f t="shared" si="1899"/>
        <v>24084.46</v>
      </c>
      <c r="AUB545" s="96">
        <f t="shared" si="1900"/>
        <v>0</v>
      </c>
      <c r="AUC545" s="96">
        <f t="shared" si="1066"/>
        <v>0</v>
      </c>
      <c r="AUD545" s="96">
        <f t="shared" si="1067"/>
        <v>0</v>
      </c>
      <c r="AUE545" s="96">
        <f t="shared" si="1901"/>
        <v>0</v>
      </c>
      <c r="AUF545" s="96">
        <f t="shared" si="1068"/>
        <v>0</v>
      </c>
      <c r="AUG545" s="96">
        <f t="shared" si="1069"/>
        <v>0</v>
      </c>
      <c r="AUH545" s="101"/>
      <c r="AUI545" s="101"/>
      <c r="AUJ545" s="101"/>
      <c r="AUK545" s="96">
        <f t="shared" si="1902"/>
        <v>0</v>
      </c>
      <c r="AUL545" s="96">
        <f t="shared" si="1903"/>
        <v>0</v>
      </c>
      <c r="AUM545" s="96">
        <f t="shared" si="1904"/>
        <v>0</v>
      </c>
      <c r="AUN545" s="96">
        <f t="shared" si="1905"/>
        <v>0</v>
      </c>
      <c r="AUO545" s="96">
        <f t="shared" si="1906"/>
        <v>0</v>
      </c>
      <c r="AUP545" s="96">
        <f t="shared" si="1907"/>
        <v>0</v>
      </c>
      <c r="AUQ545" s="96">
        <f t="shared" si="1908"/>
        <v>53261.82</v>
      </c>
      <c r="AUR545" s="96">
        <f t="shared" si="1909"/>
        <v>55420.62</v>
      </c>
      <c r="AUS545" s="96">
        <f t="shared" si="1910"/>
        <v>55420.62</v>
      </c>
      <c r="AUT545" s="96">
        <f t="shared" si="1911"/>
        <v>24688.74</v>
      </c>
      <c r="AUU545" s="96">
        <f t="shared" si="1912"/>
        <v>25832.51</v>
      </c>
      <c r="AUV545" s="96">
        <f t="shared" si="1913"/>
        <v>25832.51</v>
      </c>
      <c r="AUW545" s="96">
        <f t="shared" si="1914"/>
        <v>0</v>
      </c>
      <c r="AUX545" s="96">
        <f t="shared" si="1070"/>
        <v>0</v>
      </c>
      <c r="AUY545" s="96">
        <f t="shared" si="1071"/>
        <v>0</v>
      </c>
      <c r="AUZ545" s="96">
        <f t="shared" si="1915"/>
        <v>0</v>
      </c>
      <c r="AVA545" s="96">
        <f t="shared" si="1072"/>
        <v>0</v>
      </c>
      <c r="AVB545" s="96">
        <f t="shared" si="1073"/>
        <v>0</v>
      </c>
      <c r="AVC545" s="144">
        <f t="shared" si="1916"/>
        <v>150</v>
      </c>
      <c r="AVD545" s="144">
        <f t="shared" si="1074"/>
        <v>150</v>
      </c>
      <c r="AVE545" s="144">
        <f t="shared" si="1075"/>
        <v>150</v>
      </c>
      <c r="AVF545" s="96">
        <f t="shared" si="1076"/>
        <v>7989450</v>
      </c>
      <c r="AVG545" s="96">
        <f t="shared" si="1077"/>
        <v>8313150</v>
      </c>
      <c r="AVH545" s="96">
        <f t="shared" si="1078"/>
        <v>8313150</v>
      </c>
      <c r="AVI545" s="96">
        <f t="shared" si="1079"/>
        <v>8059791</v>
      </c>
      <c r="AVJ545" s="96">
        <f t="shared" si="1080"/>
        <v>8173641</v>
      </c>
      <c r="AVK545" s="96">
        <f t="shared" si="1081"/>
        <v>8173641</v>
      </c>
      <c r="AVL545" s="96"/>
      <c r="AVM545" s="96"/>
      <c r="AVN545" s="96"/>
      <c r="AVO545" s="96"/>
      <c r="AVP545" s="96"/>
      <c r="AVQ545" s="96"/>
      <c r="AVR545" s="96">
        <f t="shared" si="1082"/>
        <v>7989441.6200000001</v>
      </c>
      <c r="AVS545" s="96">
        <f t="shared" si="1083"/>
        <v>8313148.0899999999</v>
      </c>
      <c r="AVT545" s="96">
        <f t="shared" si="1084"/>
        <v>8313148.0899999999</v>
      </c>
      <c r="AVU545" s="96">
        <f t="shared" si="1085"/>
        <v>2804524.9</v>
      </c>
      <c r="AVV545" s="96">
        <f t="shared" si="1086"/>
        <v>2935108.34</v>
      </c>
      <c r="AVW545" s="96">
        <f t="shared" si="1087"/>
        <v>2935108.34</v>
      </c>
    </row>
    <row r="546" spans="1:1271" ht="15" hidden="1" customHeight="1">
      <c r="A546" s="571"/>
      <c r="B546" s="544"/>
      <c r="C546" s="5"/>
      <c r="D546" s="571"/>
      <c r="E546" s="286"/>
      <c r="F546" s="109">
        <f t="shared" si="1088"/>
        <v>0</v>
      </c>
      <c r="G546" s="109">
        <f t="shared" si="1088"/>
        <v>0</v>
      </c>
      <c r="H546" s="109">
        <f t="shared" si="1088"/>
        <v>0</v>
      </c>
      <c r="I546" s="96">
        <f t="shared" si="1089"/>
        <v>0</v>
      </c>
      <c r="J546" s="96">
        <f t="shared" si="1089"/>
        <v>0</v>
      </c>
      <c r="K546" s="96">
        <f t="shared" si="1089"/>
        <v>0</v>
      </c>
      <c r="L546" s="101"/>
      <c r="M546" s="101"/>
      <c r="N546" s="101"/>
      <c r="O546" s="96">
        <f t="shared" si="1090"/>
        <v>0</v>
      </c>
      <c r="P546" s="96">
        <f t="shared" si="1091"/>
        <v>0</v>
      </c>
      <c r="Q546" s="96">
        <f t="shared" si="1092"/>
        <v>0</v>
      </c>
      <c r="R546" s="96">
        <f t="shared" si="1093"/>
        <v>0</v>
      </c>
      <c r="S546" s="96">
        <f t="shared" si="1094"/>
        <v>0</v>
      </c>
      <c r="T546" s="96">
        <f t="shared" si="1095"/>
        <v>0</v>
      </c>
      <c r="U546" s="96">
        <f t="shared" si="1096"/>
        <v>0</v>
      </c>
      <c r="V546" s="96">
        <f t="shared" si="1097"/>
        <v>0</v>
      </c>
      <c r="W546" s="96">
        <f t="shared" si="1098"/>
        <v>0</v>
      </c>
      <c r="X546" s="96">
        <f t="shared" si="1099"/>
        <v>0</v>
      </c>
      <c r="Y546" s="96">
        <f t="shared" si="1100"/>
        <v>0</v>
      </c>
      <c r="Z546" s="96">
        <f t="shared" si="1101"/>
        <v>0</v>
      </c>
      <c r="AA546" s="96">
        <f t="shared" si="1102"/>
        <v>0</v>
      </c>
      <c r="AB546" s="96">
        <f t="shared" si="840"/>
        <v>0</v>
      </c>
      <c r="AC546" s="96">
        <f t="shared" si="840"/>
        <v>0</v>
      </c>
      <c r="AD546" s="96">
        <f t="shared" si="1103"/>
        <v>0</v>
      </c>
      <c r="AE546" s="96">
        <f t="shared" si="841"/>
        <v>0</v>
      </c>
      <c r="AF546" s="96">
        <f t="shared" si="841"/>
        <v>0</v>
      </c>
      <c r="AG546" s="101"/>
      <c r="AH546" s="101"/>
      <c r="AI546" s="101"/>
      <c r="AJ546" s="96">
        <f t="shared" si="1104"/>
        <v>0</v>
      </c>
      <c r="AK546" s="96">
        <f t="shared" si="1105"/>
        <v>0</v>
      </c>
      <c r="AL546" s="96">
        <f t="shared" si="1106"/>
        <v>0</v>
      </c>
      <c r="AM546" s="96">
        <f t="shared" si="1107"/>
        <v>0</v>
      </c>
      <c r="AN546" s="96">
        <f t="shared" si="1108"/>
        <v>0</v>
      </c>
      <c r="AO546" s="96">
        <f t="shared" si="1109"/>
        <v>0</v>
      </c>
      <c r="AP546" s="96">
        <f t="shared" si="1110"/>
        <v>0</v>
      </c>
      <c r="AQ546" s="96">
        <f t="shared" si="1111"/>
        <v>0</v>
      </c>
      <c r="AR546" s="96">
        <f t="shared" si="1112"/>
        <v>0</v>
      </c>
      <c r="AS546" s="96">
        <f t="shared" si="1113"/>
        <v>0</v>
      </c>
      <c r="AT546" s="96">
        <f t="shared" si="1114"/>
        <v>0</v>
      </c>
      <c r="AU546" s="96">
        <f t="shared" si="1115"/>
        <v>0</v>
      </c>
      <c r="AV546" s="96">
        <f t="shared" si="1116"/>
        <v>0</v>
      </c>
      <c r="AW546" s="96">
        <f t="shared" si="842"/>
        <v>0</v>
      </c>
      <c r="AX546" s="96">
        <f t="shared" si="843"/>
        <v>0</v>
      </c>
      <c r="AY546" s="96">
        <f t="shared" si="1117"/>
        <v>0</v>
      </c>
      <c r="AZ546" s="96">
        <f t="shared" si="844"/>
        <v>0</v>
      </c>
      <c r="BA546" s="96">
        <f t="shared" si="845"/>
        <v>0</v>
      </c>
      <c r="BB546" s="101"/>
      <c r="BC546" s="101"/>
      <c r="BD546" s="101"/>
      <c r="BE546" s="96">
        <f t="shared" si="1118"/>
        <v>0</v>
      </c>
      <c r="BF546" s="96">
        <f t="shared" si="1119"/>
        <v>0</v>
      </c>
      <c r="BG546" s="96">
        <f t="shared" si="1120"/>
        <v>0</v>
      </c>
      <c r="BH546" s="96">
        <f t="shared" si="1121"/>
        <v>0</v>
      </c>
      <c r="BI546" s="96">
        <f t="shared" si="1122"/>
        <v>0</v>
      </c>
      <c r="BJ546" s="96">
        <f t="shared" si="1123"/>
        <v>0</v>
      </c>
      <c r="BK546" s="96">
        <f t="shared" si="1124"/>
        <v>0</v>
      </c>
      <c r="BL546" s="96">
        <f t="shared" si="1125"/>
        <v>0</v>
      </c>
      <c r="BM546" s="96">
        <f t="shared" si="1126"/>
        <v>0</v>
      </c>
      <c r="BN546" s="96">
        <f t="shared" si="1127"/>
        <v>0</v>
      </c>
      <c r="BO546" s="96">
        <f t="shared" si="1128"/>
        <v>0</v>
      </c>
      <c r="BP546" s="96">
        <f t="shared" si="1129"/>
        <v>0</v>
      </c>
      <c r="BQ546" s="96">
        <f t="shared" si="1130"/>
        <v>0</v>
      </c>
      <c r="BR546" s="96">
        <f t="shared" si="846"/>
        <v>0</v>
      </c>
      <c r="BS546" s="96">
        <f t="shared" si="847"/>
        <v>0</v>
      </c>
      <c r="BT546" s="96">
        <f t="shared" si="1131"/>
        <v>0</v>
      </c>
      <c r="BU546" s="96">
        <f t="shared" si="848"/>
        <v>0</v>
      </c>
      <c r="BV546" s="96">
        <f t="shared" si="849"/>
        <v>0</v>
      </c>
      <c r="BW546" s="101"/>
      <c r="BX546" s="101"/>
      <c r="BY546" s="101"/>
      <c r="BZ546" s="96">
        <f t="shared" si="1132"/>
        <v>0</v>
      </c>
      <c r="CA546" s="96">
        <f t="shared" si="1133"/>
        <v>0</v>
      </c>
      <c r="CB546" s="96">
        <f t="shared" si="1134"/>
        <v>0</v>
      </c>
      <c r="CC546" s="96">
        <f t="shared" si="1135"/>
        <v>0</v>
      </c>
      <c r="CD546" s="96">
        <f t="shared" si="1136"/>
        <v>0</v>
      </c>
      <c r="CE546" s="96">
        <f t="shared" si="1137"/>
        <v>0</v>
      </c>
      <c r="CF546" s="96">
        <f t="shared" si="1138"/>
        <v>0</v>
      </c>
      <c r="CG546" s="96">
        <f t="shared" si="1139"/>
        <v>0</v>
      </c>
      <c r="CH546" s="96">
        <f t="shared" si="1140"/>
        <v>0</v>
      </c>
      <c r="CI546" s="96">
        <f t="shared" si="1141"/>
        <v>0</v>
      </c>
      <c r="CJ546" s="96">
        <f t="shared" si="1142"/>
        <v>0</v>
      </c>
      <c r="CK546" s="96">
        <f t="shared" si="1143"/>
        <v>0</v>
      </c>
      <c r="CL546" s="96">
        <f t="shared" si="1144"/>
        <v>0</v>
      </c>
      <c r="CM546" s="96">
        <f t="shared" si="850"/>
        <v>0</v>
      </c>
      <c r="CN546" s="96">
        <f t="shared" si="851"/>
        <v>0</v>
      </c>
      <c r="CO546" s="96">
        <f t="shared" si="1145"/>
        <v>0</v>
      </c>
      <c r="CP546" s="96">
        <f t="shared" si="852"/>
        <v>0</v>
      </c>
      <c r="CQ546" s="96">
        <f t="shared" si="853"/>
        <v>0</v>
      </c>
      <c r="CR546" s="101"/>
      <c r="CS546" s="101"/>
      <c r="CT546" s="101"/>
      <c r="CU546" s="96">
        <f t="shared" si="1146"/>
        <v>0</v>
      </c>
      <c r="CV546" s="96">
        <f t="shared" si="1147"/>
        <v>0</v>
      </c>
      <c r="CW546" s="96">
        <f t="shared" si="1148"/>
        <v>0</v>
      </c>
      <c r="CX546" s="96">
        <f t="shared" si="1149"/>
        <v>0</v>
      </c>
      <c r="CY546" s="96">
        <f t="shared" si="1150"/>
        <v>0</v>
      </c>
      <c r="CZ546" s="96">
        <f t="shared" si="1151"/>
        <v>0</v>
      </c>
      <c r="DA546" s="96">
        <f t="shared" si="1152"/>
        <v>0</v>
      </c>
      <c r="DB546" s="96">
        <f t="shared" si="1153"/>
        <v>0</v>
      </c>
      <c r="DC546" s="96">
        <f t="shared" si="1154"/>
        <v>0</v>
      </c>
      <c r="DD546" s="96">
        <f t="shared" si="1155"/>
        <v>0</v>
      </c>
      <c r="DE546" s="96">
        <f t="shared" si="1156"/>
        <v>0</v>
      </c>
      <c r="DF546" s="96">
        <f t="shared" si="1157"/>
        <v>0</v>
      </c>
      <c r="DG546" s="96">
        <f t="shared" si="1158"/>
        <v>0</v>
      </c>
      <c r="DH546" s="96">
        <f t="shared" si="854"/>
        <v>0</v>
      </c>
      <c r="DI546" s="96">
        <f t="shared" si="855"/>
        <v>0</v>
      </c>
      <c r="DJ546" s="96">
        <f t="shared" si="1159"/>
        <v>0</v>
      </c>
      <c r="DK546" s="96">
        <f t="shared" si="856"/>
        <v>0</v>
      </c>
      <c r="DL546" s="96">
        <f t="shared" si="857"/>
        <v>0</v>
      </c>
      <c r="DM546" s="101"/>
      <c r="DN546" s="101"/>
      <c r="DO546" s="101"/>
      <c r="DP546" s="96">
        <f t="shared" si="1160"/>
        <v>0</v>
      </c>
      <c r="DQ546" s="96">
        <f t="shared" si="1161"/>
        <v>0</v>
      </c>
      <c r="DR546" s="96">
        <f t="shared" si="1162"/>
        <v>0</v>
      </c>
      <c r="DS546" s="96">
        <f t="shared" si="1163"/>
        <v>0</v>
      </c>
      <c r="DT546" s="96">
        <f t="shared" si="1164"/>
        <v>0</v>
      </c>
      <c r="DU546" s="96">
        <f t="shared" si="1165"/>
        <v>0</v>
      </c>
      <c r="DV546" s="96">
        <f t="shared" si="1166"/>
        <v>0</v>
      </c>
      <c r="DW546" s="96">
        <f t="shared" si="1167"/>
        <v>0</v>
      </c>
      <c r="DX546" s="96">
        <f t="shared" si="1168"/>
        <v>0</v>
      </c>
      <c r="DY546" s="96">
        <f t="shared" si="1169"/>
        <v>0</v>
      </c>
      <c r="DZ546" s="96">
        <f t="shared" si="1170"/>
        <v>0</v>
      </c>
      <c r="EA546" s="96">
        <f t="shared" si="1171"/>
        <v>0</v>
      </c>
      <c r="EB546" s="96">
        <f t="shared" si="1172"/>
        <v>0</v>
      </c>
      <c r="EC546" s="96">
        <f t="shared" si="858"/>
        <v>0</v>
      </c>
      <c r="ED546" s="96">
        <f t="shared" si="859"/>
        <v>0</v>
      </c>
      <c r="EE546" s="96">
        <f t="shared" si="1173"/>
        <v>0</v>
      </c>
      <c r="EF546" s="96">
        <f t="shared" si="860"/>
        <v>0</v>
      </c>
      <c r="EG546" s="96">
        <f t="shared" si="861"/>
        <v>0</v>
      </c>
      <c r="EH546" s="101"/>
      <c r="EI546" s="101"/>
      <c r="EJ546" s="101"/>
      <c r="EK546" s="96">
        <f t="shared" si="1174"/>
        <v>0</v>
      </c>
      <c r="EL546" s="96">
        <f t="shared" si="1175"/>
        <v>0</v>
      </c>
      <c r="EM546" s="96">
        <f t="shared" si="1176"/>
        <v>0</v>
      </c>
      <c r="EN546" s="96">
        <f t="shared" si="1177"/>
        <v>0</v>
      </c>
      <c r="EO546" s="96">
        <f t="shared" si="1178"/>
        <v>0</v>
      </c>
      <c r="EP546" s="96">
        <f t="shared" si="1179"/>
        <v>0</v>
      </c>
      <c r="EQ546" s="96">
        <f t="shared" si="1180"/>
        <v>0</v>
      </c>
      <c r="ER546" s="96">
        <f t="shared" si="1181"/>
        <v>0</v>
      </c>
      <c r="ES546" s="96">
        <f t="shared" si="1182"/>
        <v>0</v>
      </c>
      <c r="ET546" s="96">
        <f t="shared" si="1183"/>
        <v>0</v>
      </c>
      <c r="EU546" s="96">
        <f t="shared" si="1184"/>
        <v>0</v>
      </c>
      <c r="EV546" s="96">
        <f t="shared" si="1185"/>
        <v>0</v>
      </c>
      <c r="EW546" s="96">
        <f t="shared" si="1186"/>
        <v>0</v>
      </c>
      <c r="EX546" s="96">
        <f t="shared" si="862"/>
        <v>0</v>
      </c>
      <c r="EY546" s="96">
        <f t="shared" si="863"/>
        <v>0</v>
      </c>
      <c r="EZ546" s="96">
        <f t="shared" si="1187"/>
        <v>0</v>
      </c>
      <c r="FA546" s="96">
        <f t="shared" si="864"/>
        <v>0</v>
      </c>
      <c r="FB546" s="96">
        <f t="shared" si="865"/>
        <v>0</v>
      </c>
      <c r="FC546" s="101"/>
      <c r="FD546" s="101"/>
      <c r="FE546" s="101"/>
      <c r="FF546" s="96">
        <f t="shared" si="1188"/>
        <v>0</v>
      </c>
      <c r="FG546" s="96">
        <f t="shared" si="1189"/>
        <v>0</v>
      </c>
      <c r="FH546" s="96">
        <f t="shared" si="1190"/>
        <v>0</v>
      </c>
      <c r="FI546" s="96">
        <f t="shared" si="1191"/>
        <v>0</v>
      </c>
      <c r="FJ546" s="96">
        <f t="shared" si="1192"/>
        <v>0</v>
      </c>
      <c r="FK546" s="96">
        <f t="shared" si="1193"/>
        <v>0</v>
      </c>
      <c r="FL546" s="96">
        <f t="shared" si="1194"/>
        <v>0</v>
      </c>
      <c r="FM546" s="96">
        <f t="shared" si="1195"/>
        <v>0</v>
      </c>
      <c r="FN546" s="96">
        <f t="shared" si="1196"/>
        <v>0</v>
      </c>
      <c r="FO546" s="96">
        <f t="shared" si="1197"/>
        <v>0</v>
      </c>
      <c r="FP546" s="96">
        <f t="shared" si="1198"/>
        <v>0</v>
      </c>
      <c r="FQ546" s="96">
        <f t="shared" si="1199"/>
        <v>0</v>
      </c>
      <c r="FR546" s="96">
        <f t="shared" si="1200"/>
        <v>0</v>
      </c>
      <c r="FS546" s="96">
        <f t="shared" si="866"/>
        <v>0</v>
      </c>
      <c r="FT546" s="96">
        <f t="shared" si="867"/>
        <v>0</v>
      </c>
      <c r="FU546" s="96">
        <f t="shared" si="1201"/>
        <v>0</v>
      </c>
      <c r="FV546" s="96">
        <f t="shared" si="868"/>
        <v>0</v>
      </c>
      <c r="FW546" s="96">
        <f t="shared" si="869"/>
        <v>0</v>
      </c>
      <c r="FX546" s="101"/>
      <c r="FY546" s="101"/>
      <c r="FZ546" s="101"/>
      <c r="GA546" s="96">
        <f t="shared" si="1202"/>
        <v>0</v>
      </c>
      <c r="GB546" s="96">
        <f t="shared" si="1203"/>
        <v>0</v>
      </c>
      <c r="GC546" s="96">
        <f t="shared" si="1204"/>
        <v>0</v>
      </c>
      <c r="GD546" s="96">
        <f t="shared" si="1205"/>
        <v>0</v>
      </c>
      <c r="GE546" s="96">
        <f t="shared" si="1206"/>
        <v>0</v>
      </c>
      <c r="GF546" s="96">
        <f t="shared" si="1207"/>
        <v>0</v>
      </c>
      <c r="GG546" s="96">
        <f t="shared" si="1208"/>
        <v>0</v>
      </c>
      <c r="GH546" s="96">
        <f t="shared" si="1209"/>
        <v>0</v>
      </c>
      <c r="GI546" s="96">
        <f t="shared" si="1210"/>
        <v>0</v>
      </c>
      <c r="GJ546" s="96">
        <f t="shared" si="1211"/>
        <v>0</v>
      </c>
      <c r="GK546" s="96">
        <f t="shared" si="1212"/>
        <v>0</v>
      </c>
      <c r="GL546" s="96">
        <f t="shared" si="1213"/>
        <v>0</v>
      </c>
      <c r="GM546" s="96">
        <f t="shared" si="1214"/>
        <v>0</v>
      </c>
      <c r="GN546" s="96">
        <f t="shared" si="870"/>
        <v>0</v>
      </c>
      <c r="GO546" s="96">
        <f t="shared" si="871"/>
        <v>0</v>
      </c>
      <c r="GP546" s="96">
        <f t="shared" si="1215"/>
        <v>0</v>
      </c>
      <c r="GQ546" s="96">
        <f t="shared" si="872"/>
        <v>0</v>
      </c>
      <c r="GR546" s="96">
        <f t="shared" si="873"/>
        <v>0</v>
      </c>
      <c r="GS546" s="101"/>
      <c r="GT546" s="101"/>
      <c r="GU546" s="101"/>
      <c r="GV546" s="96">
        <f t="shared" si="1216"/>
        <v>0</v>
      </c>
      <c r="GW546" s="96">
        <f t="shared" si="1217"/>
        <v>0</v>
      </c>
      <c r="GX546" s="96">
        <f t="shared" si="1218"/>
        <v>0</v>
      </c>
      <c r="GY546" s="96">
        <f t="shared" si="1219"/>
        <v>0</v>
      </c>
      <c r="GZ546" s="96">
        <f t="shared" si="1220"/>
        <v>0</v>
      </c>
      <c r="HA546" s="96">
        <f t="shared" si="1221"/>
        <v>0</v>
      </c>
      <c r="HB546" s="96">
        <f t="shared" si="1222"/>
        <v>0</v>
      </c>
      <c r="HC546" s="96">
        <f t="shared" si="1223"/>
        <v>0</v>
      </c>
      <c r="HD546" s="96">
        <f t="shared" si="1224"/>
        <v>0</v>
      </c>
      <c r="HE546" s="96">
        <f t="shared" si="1225"/>
        <v>0</v>
      </c>
      <c r="HF546" s="96">
        <f t="shared" si="1226"/>
        <v>0</v>
      </c>
      <c r="HG546" s="96">
        <f t="shared" si="1227"/>
        <v>0</v>
      </c>
      <c r="HH546" s="96">
        <f t="shared" si="1228"/>
        <v>0</v>
      </c>
      <c r="HI546" s="96">
        <f t="shared" si="874"/>
        <v>0</v>
      </c>
      <c r="HJ546" s="96">
        <f t="shared" si="875"/>
        <v>0</v>
      </c>
      <c r="HK546" s="96">
        <f t="shared" si="1229"/>
        <v>0</v>
      </c>
      <c r="HL546" s="96">
        <f t="shared" si="876"/>
        <v>0</v>
      </c>
      <c r="HM546" s="96">
        <f t="shared" si="877"/>
        <v>0</v>
      </c>
      <c r="HN546" s="101"/>
      <c r="HO546" s="101"/>
      <c r="HP546" s="101"/>
      <c r="HQ546" s="96">
        <f t="shared" si="1230"/>
        <v>0</v>
      </c>
      <c r="HR546" s="96">
        <f t="shared" si="1231"/>
        <v>0</v>
      </c>
      <c r="HS546" s="96">
        <f t="shared" si="1232"/>
        <v>0</v>
      </c>
      <c r="HT546" s="96">
        <f t="shared" si="1233"/>
        <v>0</v>
      </c>
      <c r="HU546" s="96">
        <f t="shared" si="1234"/>
        <v>0</v>
      </c>
      <c r="HV546" s="96">
        <f t="shared" si="1235"/>
        <v>0</v>
      </c>
      <c r="HW546" s="96">
        <f t="shared" si="1236"/>
        <v>0</v>
      </c>
      <c r="HX546" s="96">
        <f t="shared" si="1237"/>
        <v>0</v>
      </c>
      <c r="HY546" s="96">
        <f t="shared" si="1238"/>
        <v>0</v>
      </c>
      <c r="HZ546" s="96">
        <f t="shared" si="1239"/>
        <v>0</v>
      </c>
      <c r="IA546" s="96">
        <f t="shared" si="1240"/>
        <v>0</v>
      </c>
      <c r="IB546" s="96">
        <f t="shared" si="1241"/>
        <v>0</v>
      </c>
      <c r="IC546" s="96">
        <f t="shared" si="1242"/>
        <v>0</v>
      </c>
      <c r="ID546" s="96">
        <f t="shared" si="878"/>
        <v>0</v>
      </c>
      <c r="IE546" s="96">
        <f t="shared" si="879"/>
        <v>0</v>
      </c>
      <c r="IF546" s="96">
        <f t="shared" si="1243"/>
        <v>0</v>
      </c>
      <c r="IG546" s="96">
        <f t="shared" si="880"/>
        <v>0</v>
      </c>
      <c r="IH546" s="96">
        <f t="shared" si="881"/>
        <v>0</v>
      </c>
      <c r="II546" s="101"/>
      <c r="IJ546" s="101"/>
      <c r="IK546" s="101"/>
      <c r="IL546" s="96">
        <f t="shared" si="1244"/>
        <v>0</v>
      </c>
      <c r="IM546" s="96">
        <f t="shared" si="1245"/>
        <v>0</v>
      </c>
      <c r="IN546" s="96">
        <f t="shared" si="1246"/>
        <v>0</v>
      </c>
      <c r="IO546" s="96">
        <f t="shared" si="1247"/>
        <v>0</v>
      </c>
      <c r="IP546" s="96">
        <f t="shared" si="1248"/>
        <v>0</v>
      </c>
      <c r="IQ546" s="96">
        <f t="shared" si="1249"/>
        <v>0</v>
      </c>
      <c r="IR546" s="96">
        <f t="shared" si="1250"/>
        <v>0</v>
      </c>
      <c r="IS546" s="96">
        <f t="shared" si="1251"/>
        <v>0</v>
      </c>
      <c r="IT546" s="96">
        <f t="shared" si="1252"/>
        <v>0</v>
      </c>
      <c r="IU546" s="96">
        <f t="shared" si="1253"/>
        <v>0</v>
      </c>
      <c r="IV546" s="96">
        <f t="shared" si="1254"/>
        <v>0</v>
      </c>
      <c r="IW546" s="96">
        <f t="shared" si="1255"/>
        <v>0</v>
      </c>
      <c r="IX546" s="96">
        <f t="shared" si="1256"/>
        <v>0</v>
      </c>
      <c r="IY546" s="96">
        <f t="shared" si="882"/>
        <v>0</v>
      </c>
      <c r="IZ546" s="96">
        <f t="shared" si="883"/>
        <v>0</v>
      </c>
      <c r="JA546" s="96">
        <f t="shared" si="1257"/>
        <v>0</v>
      </c>
      <c r="JB546" s="96">
        <f t="shared" si="884"/>
        <v>0</v>
      </c>
      <c r="JC546" s="96">
        <f t="shared" si="885"/>
        <v>0</v>
      </c>
      <c r="JD546" s="101"/>
      <c r="JE546" s="101"/>
      <c r="JF546" s="101"/>
      <c r="JG546" s="96">
        <f t="shared" si="1258"/>
        <v>0</v>
      </c>
      <c r="JH546" s="96">
        <f t="shared" si="1259"/>
        <v>0</v>
      </c>
      <c r="JI546" s="96">
        <f t="shared" si="1260"/>
        <v>0</v>
      </c>
      <c r="JJ546" s="96">
        <f t="shared" si="1261"/>
        <v>0</v>
      </c>
      <c r="JK546" s="96">
        <f t="shared" si="1262"/>
        <v>0</v>
      </c>
      <c r="JL546" s="96">
        <f t="shared" si="1263"/>
        <v>0</v>
      </c>
      <c r="JM546" s="96">
        <f t="shared" si="1264"/>
        <v>0</v>
      </c>
      <c r="JN546" s="96">
        <f t="shared" si="1265"/>
        <v>0</v>
      </c>
      <c r="JO546" s="96">
        <f t="shared" si="1266"/>
        <v>0</v>
      </c>
      <c r="JP546" s="96">
        <f t="shared" si="1267"/>
        <v>0</v>
      </c>
      <c r="JQ546" s="96">
        <f t="shared" si="1268"/>
        <v>0</v>
      </c>
      <c r="JR546" s="96">
        <f t="shared" si="1269"/>
        <v>0</v>
      </c>
      <c r="JS546" s="96">
        <f t="shared" si="1270"/>
        <v>0</v>
      </c>
      <c r="JT546" s="96">
        <f t="shared" si="886"/>
        <v>0</v>
      </c>
      <c r="JU546" s="96">
        <f t="shared" si="887"/>
        <v>0</v>
      </c>
      <c r="JV546" s="96">
        <f t="shared" si="1271"/>
        <v>0</v>
      </c>
      <c r="JW546" s="96">
        <f t="shared" si="888"/>
        <v>0</v>
      </c>
      <c r="JX546" s="96">
        <f t="shared" si="889"/>
        <v>0</v>
      </c>
      <c r="JY546" s="101"/>
      <c r="JZ546" s="101"/>
      <c r="KA546" s="101"/>
      <c r="KB546" s="96">
        <f t="shared" si="1272"/>
        <v>0</v>
      </c>
      <c r="KC546" s="96">
        <f t="shared" si="1273"/>
        <v>0</v>
      </c>
      <c r="KD546" s="96">
        <f t="shared" si="1274"/>
        <v>0</v>
      </c>
      <c r="KE546" s="96">
        <f t="shared" si="1275"/>
        <v>0</v>
      </c>
      <c r="KF546" s="96">
        <f t="shared" si="1276"/>
        <v>0</v>
      </c>
      <c r="KG546" s="96">
        <f t="shared" si="1277"/>
        <v>0</v>
      </c>
      <c r="KH546" s="96">
        <f t="shared" si="1278"/>
        <v>0</v>
      </c>
      <c r="KI546" s="96">
        <f t="shared" si="1279"/>
        <v>0</v>
      </c>
      <c r="KJ546" s="96">
        <f t="shared" si="1280"/>
        <v>0</v>
      </c>
      <c r="KK546" s="96">
        <f t="shared" si="1281"/>
        <v>0</v>
      </c>
      <c r="KL546" s="96">
        <f t="shared" si="1282"/>
        <v>0</v>
      </c>
      <c r="KM546" s="96">
        <f t="shared" si="1283"/>
        <v>0</v>
      </c>
      <c r="KN546" s="96">
        <f t="shared" si="1284"/>
        <v>0</v>
      </c>
      <c r="KO546" s="96">
        <f t="shared" si="890"/>
        <v>0</v>
      </c>
      <c r="KP546" s="96">
        <f t="shared" si="891"/>
        <v>0</v>
      </c>
      <c r="KQ546" s="96">
        <f t="shared" si="1285"/>
        <v>0</v>
      </c>
      <c r="KR546" s="96">
        <f t="shared" si="892"/>
        <v>0</v>
      </c>
      <c r="KS546" s="96">
        <f t="shared" si="893"/>
        <v>0</v>
      </c>
      <c r="KT546" s="101"/>
      <c r="KU546" s="101"/>
      <c r="KV546" s="101"/>
      <c r="KW546" s="96">
        <f t="shared" si="1286"/>
        <v>0</v>
      </c>
      <c r="KX546" s="96">
        <f t="shared" si="1287"/>
        <v>0</v>
      </c>
      <c r="KY546" s="96">
        <f t="shared" si="1288"/>
        <v>0</v>
      </c>
      <c r="KZ546" s="96">
        <f t="shared" si="1289"/>
        <v>0</v>
      </c>
      <c r="LA546" s="96">
        <f t="shared" si="1290"/>
        <v>0</v>
      </c>
      <c r="LB546" s="96">
        <f t="shared" si="1291"/>
        <v>0</v>
      </c>
      <c r="LC546" s="96">
        <f t="shared" si="1292"/>
        <v>0</v>
      </c>
      <c r="LD546" s="96">
        <f t="shared" si="1293"/>
        <v>0</v>
      </c>
      <c r="LE546" s="96">
        <f t="shared" si="1294"/>
        <v>0</v>
      </c>
      <c r="LF546" s="96">
        <f t="shared" si="1295"/>
        <v>0</v>
      </c>
      <c r="LG546" s="96">
        <f t="shared" si="1296"/>
        <v>0</v>
      </c>
      <c r="LH546" s="96">
        <f t="shared" si="1297"/>
        <v>0</v>
      </c>
      <c r="LI546" s="96">
        <f t="shared" si="1298"/>
        <v>0</v>
      </c>
      <c r="LJ546" s="96">
        <f t="shared" si="894"/>
        <v>0</v>
      </c>
      <c r="LK546" s="96">
        <f t="shared" si="895"/>
        <v>0</v>
      </c>
      <c r="LL546" s="96">
        <f t="shared" si="1299"/>
        <v>0</v>
      </c>
      <c r="LM546" s="96">
        <f t="shared" si="896"/>
        <v>0</v>
      </c>
      <c r="LN546" s="96">
        <f t="shared" si="897"/>
        <v>0</v>
      </c>
      <c r="LO546" s="101"/>
      <c r="LP546" s="101"/>
      <c r="LQ546" s="101"/>
      <c r="LR546" s="96">
        <f t="shared" si="1300"/>
        <v>0</v>
      </c>
      <c r="LS546" s="96">
        <f t="shared" si="1301"/>
        <v>0</v>
      </c>
      <c r="LT546" s="96">
        <f t="shared" si="1302"/>
        <v>0</v>
      </c>
      <c r="LU546" s="96">
        <f t="shared" si="1303"/>
        <v>0</v>
      </c>
      <c r="LV546" s="96">
        <f t="shared" si="1304"/>
        <v>0</v>
      </c>
      <c r="LW546" s="96">
        <f t="shared" si="1305"/>
        <v>0</v>
      </c>
      <c r="LX546" s="96">
        <f t="shared" si="1306"/>
        <v>0</v>
      </c>
      <c r="LY546" s="96">
        <f t="shared" si="1307"/>
        <v>0</v>
      </c>
      <c r="LZ546" s="96">
        <f t="shared" si="1308"/>
        <v>0</v>
      </c>
      <c r="MA546" s="96">
        <f t="shared" si="1309"/>
        <v>0</v>
      </c>
      <c r="MB546" s="96">
        <f t="shared" si="1310"/>
        <v>0</v>
      </c>
      <c r="MC546" s="96">
        <f t="shared" si="1311"/>
        <v>0</v>
      </c>
      <c r="MD546" s="96">
        <f t="shared" si="1312"/>
        <v>0</v>
      </c>
      <c r="ME546" s="96">
        <f t="shared" si="898"/>
        <v>0</v>
      </c>
      <c r="MF546" s="96">
        <f t="shared" si="899"/>
        <v>0</v>
      </c>
      <c r="MG546" s="96">
        <f t="shared" si="1313"/>
        <v>0</v>
      </c>
      <c r="MH546" s="96">
        <f t="shared" si="900"/>
        <v>0</v>
      </c>
      <c r="MI546" s="96">
        <f t="shared" si="901"/>
        <v>0</v>
      </c>
      <c r="MJ546" s="101"/>
      <c r="MK546" s="101"/>
      <c r="ML546" s="101"/>
      <c r="MM546" s="96">
        <f t="shared" si="1314"/>
        <v>0</v>
      </c>
      <c r="MN546" s="96">
        <f t="shared" si="1315"/>
        <v>0</v>
      </c>
      <c r="MO546" s="96">
        <f t="shared" si="1316"/>
        <v>0</v>
      </c>
      <c r="MP546" s="96">
        <f t="shared" si="1317"/>
        <v>0</v>
      </c>
      <c r="MQ546" s="96">
        <f t="shared" si="1318"/>
        <v>0</v>
      </c>
      <c r="MR546" s="96">
        <f t="shared" si="1319"/>
        <v>0</v>
      </c>
      <c r="MS546" s="96">
        <f t="shared" si="1320"/>
        <v>0</v>
      </c>
      <c r="MT546" s="96">
        <f t="shared" si="1321"/>
        <v>0</v>
      </c>
      <c r="MU546" s="96">
        <f t="shared" si="1322"/>
        <v>0</v>
      </c>
      <c r="MV546" s="96">
        <f t="shared" si="1323"/>
        <v>0</v>
      </c>
      <c r="MW546" s="96">
        <f t="shared" si="1324"/>
        <v>0</v>
      </c>
      <c r="MX546" s="96">
        <f t="shared" si="1325"/>
        <v>0</v>
      </c>
      <c r="MY546" s="96">
        <f t="shared" si="1326"/>
        <v>0</v>
      </c>
      <c r="MZ546" s="96">
        <f t="shared" si="902"/>
        <v>0</v>
      </c>
      <c r="NA546" s="96">
        <f t="shared" si="903"/>
        <v>0</v>
      </c>
      <c r="NB546" s="96">
        <f t="shared" si="1327"/>
        <v>0</v>
      </c>
      <c r="NC546" s="96">
        <f t="shared" si="904"/>
        <v>0</v>
      </c>
      <c r="ND546" s="96">
        <f t="shared" si="905"/>
        <v>0</v>
      </c>
      <c r="NE546" s="101"/>
      <c r="NF546" s="101"/>
      <c r="NG546" s="101"/>
      <c r="NH546" s="96">
        <f t="shared" si="1328"/>
        <v>0</v>
      </c>
      <c r="NI546" s="96">
        <f t="shared" si="1329"/>
        <v>0</v>
      </c>
      <c r="NJ546" s="96">
        <f t="shared" si="1330"/>
        <v>0</v>
      </c>
      <c r="NK546" s="96">
        <f t="shared" si="1331"/>
        <v>0</v>
      </c>
      <c r="NL546" s="96">
        <f t="shared" si="1332"/>
        <v>0</v>
      </c>
      <c r="NM546" s="96">
        <f t="shared" si="1333"/>
        <v>0</v>
      </c>
      <c r="NN546" s="96">
        <f t="shared" si="1334"/>
        <v>0</v>
      </c>
      <c r="NO546" s="96">
        <f t="shared" si="1335"/>
        <v>0</v>
      </c>
      <c r="NP546" s="96">
        <f t="shared" si="1336"/>
        <v>0</v>
      </c>
      <c r="NQ546" s="96">
        <f t="shared" si="1337"/>
        <v>0</v>
      </c>
      <c r="NR546" s="96">
        <f t="shared" si="1338"/>
        <v>0</v>
      </c>
      <c r="NS546" s="96">
        <f t="shared" si="1339"/>
        <v>0</v>
      </c>
      <c r="NT546" s="96">
        <f t="shared" si="1340"/>
        <v>0</v>
      </c>
      <c r="NU546" s="96">
        <f t="shared" si="906"/>
        <v>0</v>
      </c>
      <c r="NV546" s="96">
        <f t="shared" si="907"/>
        <v>0</v>
      </c>
      <c r="NW546" s="96">
        <f t="shared" si="1341"/>
        <v>0</v>
      </c>
      <c r="NX546" s="96">
        <f t="shared" si="908"/>
        <v>0</v>
      </c>
      <c r="NY546" s="96">
        <f t="shared" si="909"/>
        <v>0</v>
      </c>
      <c r="NZ546" s="101"/>
      <c r="OA546" s="101"/>
      <c r="OB546" s="101"/>
      <c r="OC546" s="96">
        <f t="shared" si="1342"/>
        <v>0</v>
      </c>
      <c r="OD546" s="96">
        <f t="shared" si="1343"/>
        <v>0</v>
      </c>
      <c r="OE546" s="96">
        <f t="shared" si="1344"/>
        <v>0</v>
      </c>
      <c r="OF546" s="96">
        <f t="shared" si="1345"/>
        <v>0</v>
      </c>
      <c r="OG546" s="96">
        <f t="shared" si="1346"/>
        <v>0</v>
      </c>
      <c r="OH546" s="96">
        <f t="shared" si="1347"/>
        <v>0</v>
      </c>
      <c r="OI546" s="96">
        <f t="shared" si="1348"/>
        <v>0</v>
      </c>
      <c r="OJ546" s="96">
        <f t="shared" si="1349"/>
        <v>0</v>
      </c>
      <c r="OK546" s="96">
        <f t="shared" si="1350"/>
        <v>0</v>
      </c>
      <c r="OL546" s="96">
        <f t="shared" si="1351"/>
        <v>0</v>
      </c>
      <c r="OM546" s="96">
        <f t="shared" si="1352"/>
        <v>0</v>
      </c>
      <c r="ON546" s="96">
        <f t="shared" si="1353"/>
        <v>0</v>
      </c>
      <c r="OO546" s="96">
        <f t="shared" si="1354"/>
        <v>0</v>
      </c>
      <c r="OP546" s="96">
        <f t="shared" si="910"/>
        <v>0</v>
      </c>
      <c r="OQ546" s="96">
        <f t="shared" si="911"/>
        <v>0</v>
      </c>
      <c r="OR546" s="96">
        <f t="shared" si="1355"/>
        <v>0</v>
      </c>
      <c r="OS546" s="96">
        <f t="shared" si="912"/>
        <v>0</v>
      </c>
      <c r="OT546" s="96">
        <f t="shared" si="913"/>
        <v>0</v>
      </c>
      <c r="OU546" s="101"/>
      <c r="OV546" s="101"/>
      <c r="OW546" s="101"/>
      <c r="OX546" s="96">
        <f t="shared" si="1356"/>
        <v>0</v>
      </c>
      <c r="OY546" s="96">
        <f t="shared" si="1357"/>
        <v>0</v>
      </c>
      <c r="OZ546" s="96">
        <f t="shared" si="1358"/>
        <v>0</v>
      </c>
      <c r="PA546" s="96">
        <f t="shared" si="1359"/>
        <v>0</v>
      </c>
      <c r="PB546" s="96">
        <f t="shared" si="1360"/>
        <v>0</v>
      </c>
      <c r="PC546" s="96">
        <f t="shared" si="1361"/>
        <v>0</v>
      </c>
      <c r="PD546" s="96">
        <f t="shared" si="1362"/>
        <v>0</v>
      </c>
      <c r="PE546" s="96">
        <f t="shared" si="1363"/>
        <v>0</v>
      </c>
      <c r="PF546" s="96">
        <f t="shared" si="1364"/>
        <v>0</v>
      </c>
      <c r="PG546" s="96">
        <f t="shared" si="1365"/>
        <v>0</v>
      </c>
      <c r="PH546" s="96">
        <f t="shared" si="1366"/>
        <v>0</v>
      </c>
      <c r="PI546" s="96">
        <f t="shared" si="1367"/>
        <v>0</v>
      </c>
      <c r="PJ546" s="96">
        <f t="shared" si="1368"/>
        <v>0</v>
      </c>
      <c r="PK546" s="96">
        <f t="shared" si="914"/>
        <v>0</v>
      </c>
      <c r="PL546" s="96">
        <f t="shared" si="915"/>
        <v>0</v>
      </c>
      <c r="PM546" s="96">
        <f t="shared" si="1369"/>
        <v>0</v>
      </c>
      <c r="PN546" s="96">
        <f t="shared" si="916"/>
        <v>0</v>
      </c>
      <c r="PO546" s="96">
        <f t="shared" si="917"/>
        <v>0</v>
      </c>
      <c r="PP546" s="101"/>
      <c r="PQ546" s="101"/>
      <c r="PR546" s="101"/>
      <c r="PS546" s="96">
        <f t="shared" si="1370"/>
        <v>0</v>
      </c>
      <c r="PT546" s="96">
        <f t="shared" si="1371"/>
        <v>0</v>
      </c>
      <c r="PU546" s="96">
        <f t="shared" si="1372"/>
        <v>0</v>
      </c>
      <c r="PV546" s="96">
        <f t="shared" si="1373"/>
        <v>0</v>
      </c>
      <c r="PW546" s="96">
        <f t="shared" si="1374"/>
        <v>0</v>
      </c>
      <c r="PX546" s="96">
        <f t="shared" si="1375"/>
        <v>0</v>
      </c>
      <c r="PY546" s="96">
        <f t="shared" si="1376"/>
        <v>0</v>
      </c>
      <c r="PZ546" s="96">
        <f t="shared" si="1377"/>
        <v>0</v>
      </c>
      <c r="QA546" s="96">
        <f t="shared" si="1378"/>
        <v>0</v>
      </c>
      <c r="QB546" s="96">
        <f t="shared" si="1379"/>
        <v>0</v>
      </c>
      <c r="QC546" s="96">
        <f t="shared" si="1380"/>
        <v>0</v>
      </c>
      <c r="QD546" s="96">
        <f t="shared" si="1381"/>
        <v>0</v>
      </c>
      <c r="QE546" s="96">
        <f t="shared" si="1382"/>
        <v>0</v>
      </c>
      <c r="QF546" s="96">
        <f t="shared" si="918"/>
        <v>0</v>
      </c>
      <c r="QG546" s="96">
        <f t="shared" si="919"/>
        <v>0</v>
      </c>
      <c r="QH546" s="96">
        <f t="shared" si="1383"/>
        <v>0</v>
      </c>
      <c r="QI546" s="96">
        <f t="shared" si="920"/>
        <v>0</v>
      </c>
      <c r="QJ546" s="96">
        <f t="shared" si="921"/>
        <v>0</v>
      </c>
      <c r="QK546" s="101"/>
      <c r="QL546" s="101"/>
      <c r="QM546" s="101"/>
      <c r="QN546" s="96">
        <f t="shared" si="1384"/>
        <v>0</v>
      </c>
      <c r="QO546" s="96">
        <f t="shared" si="1385"/>
        <v>0</v>
      </c>
      <c r="QP546" s="96">
        <f t="shared" si="1386"/>
        <v>0</v>
      </c>
      <c r="QQ546" s="96">
        <f t="shared" si="1387"/>
        <v>0</v>
      </c>
      <c r="QR546" s="96">
        <f t="shared" si="1388"/>
        <v>0</v>
      </c>
      <c r="QS546" s="96">
        <f t="shared" si="1389"/>
        <v>0</v>
      </c>
      <c r="QT546" s="96">
        <f t="shared" si="1390"/>
        <v>0</v>
      </c>
      <c r="QU546" s="96">
        <f t="shared" si="1391"/>
        <v>0</v>
      </c>
      <c r="QV546" s="96">
        <f t="shared" si="1392"/>
        <v>0</v>
      </c>
      <c r="QW546" s="96">
        <f t="shared" si="1393"/>
        <v>0</v>
      </c>
      <c r="QX546" s="96">
        <f t="shared" si="1394"/>
        <v>0</v>
      </c>
      <c r="QY546" s="96">
        <f t="shared" si="1395"/>
        <v>0</v>
      </c>
      <c r="QZ546" s="96">
        <f t="shared" si="1396"/>
        <v>0</v>
      </c>
      <c r="RA546" s="96">
        <f t="shared" si="922"/>
        <v>0</v>
      </c>
      <c r="RB546" s="96">
        <f t="shared" si="923"/>
        <v>0</v>
      </c>
      <c r="RC546" s="96">
        <f t="shared" si="1397"/>
        <v>0</v>
      </c>
      <c r="RD546" s="96">
        <f t="shared" si="924"/>
        <v>0</v>
      </c>
      <c r="RE546" s="96">
        <f t="shared" si="925"/>
        <v>0</v>
      </c>
      <c r="RF546" s="101"/>
      <c r="RG546" s="101"/>
      <c r="RH546" s="101"/>
      <c r="RI546" s="96">
        <f t="shared" si="1398"/>
        <v>0</v>
      </c>
      <c r="RJ546" s="96">
        <f t="shared" si="1399"/>
        <v>0</v>
      </c>
      <c r="RK546" s="96">
        <f t="shared" si="1400"/>
        <v>0</v>
      </c>
      <c r="RL546" s="96">
        <f t="shared" si="1401"/>
        <v>0</v>
      </c>
      <c r="RM546" s="96">
        <f t="shared" si="1402"/>
        <v>0</v>
      </c>
      <c r="RN546" s="96">
        <f t="shared" si="1403"/>
        <v>0</v>
      </c>
      <c r="RO546" s="96">
        <f t="shared" si="1404"/>
        <v>0</v>
      </c>
      <c r="RP546" s="96">
        <f t="shared" si="1405"/>
        <v>0</v>
      </c>
      <c r="RQ546" s="96">
        <f t="shared" si="1406"/>
        <v>0</v>
      </c>
      <c r="RR546" s="96">
        <f t="shared" si="1407"/>
        <v>0</v>
      </c>
      <c r="RS546" s="96">
        <f t="shared" si="1408"/>
        <v>0</v>
      </c>
      <c r="RT546" s="96">
        <f t="shared" si="1409"/>
        <v>0</v>
      </c>
      <c r="RU546" s="96">
        <f t="shared" si="1410"/>
        <v>0</v>
      </c>
      <c r="RV546" s="96">
        <f t="shared" si="926"/>
        <v>0</v>
      </c>
      <c r="RW546" s="96">
        <f t="shared" si="927"/>
        <v>0</v>
      </c>
      <c r="RX546" s="96">
        <f t="shared" si="1411"/>
        <v>0</v>
      </c>
      <c r="RY546" s="96">
        <f t="shared" si="928"/>
        <v>0</v>
      </c>
      <c r="RZ546" s="96">
        <f t="shared" si="929"/>
        <v>0</v>
      </c>
      <c r="SA546" s="101"/>
      <c r="SB546" s="101"/>
      <c r="SC546" s="101"/>
      <c r="SD546" s="96">
        <f t="shared" si="1412"/>
        <v>0</v>
      </c>
      <c r="SE546" s="96">
        <f t="shared" si="1413"/>
        <v>0</v>
      </c>
      <c r="SF546" s="96">
        <f t="shared" si="1414"/>
        <v>0</v>
      </c>
      <c r="SG546" s="96">
        <f t="shared" si="1415"/>
        <v>0</v>
      </c>
      <c r="SH546" s="96">
        <f t="shared" si="1416"/>
        <v>0</v>
      </c>
      <c r="SI546" s="96">
        <f t="shared" si="1417"/>
        <v>0</v>
      </c>
      <c r="SJ546" s="96">
        <f t="shared" si="1418"/>
        <v>0</v>
      </c>
      <c r="SK546" s="96">
        <f t="shared" si="1419"/>
        <v>0</v>
      </c>
      <c r="SL546" s="96">
        <f t="shared" si="1420"/>
        <v>0</v>
      </c>
      <c r="SM546" s="96">
        <f t="shared" si="1421"/>
        <v>0</v>
      </c>
      <c r="SN546" s="96">
        <f t="shared" si="1422"/>
        <v>0</v>
      </c>
      <c r="SO546" s="96">
        <f t="shared" si="1423"/>
        <v>0</v>
      </c>
      <c r="SP546" s="96">
        <f t="shared" si="1424"/>
        <v>0</v>
      </c>
      <c r="SQ546" s="96">
        <f t="shared" si="930"/>
        <v>0</v>
      </c>
      <c r="SR546" s="96">
        <f t="shared" si="931"/>
        <v>0</v>
      </c>
      <c r="SS546" s="96">
        <f t="shared" si="1425"/>
        <v>0</v>
      </c>
      <c r="ST546" s="96">
        <f t="shared" si="932"/>
        <v>0</v>
      </c>
      <c r="SU546" s="96">
        <f t="shared" si="933"/>
        <v>0</v>
      </c>
      <c r="SV546" s="101"/>
      <c r="SW546" s="101"/>
      <c r="SX546" s="101"/>
      <c r="SY546" s="96">
        <f t="shared" si="1426"/>
        <v>0</v>
      </c>
      <c r="SZ546" s="96">
        <f t="shared" si="1427"/>
        <v>0</v>
      </c>
      <c r="TA546" s="96">
        <f t="shared" si="1428"/>
        <v>0</v>
      </c>
      <c r="TB546" s="96">
        <f t="shared" si="1429"/>
        <v>0</v>
      </c>
      <c r="TC546" s="96">
        <f t="shared" si="1430"/>
        <v>0</v>
      </c>
      <c r="TD546" s="96">
        <f t="shared" si="1431"/>
        <v>0</v>
      </c>
      <c r="TE546" s="96">
        <f t="shared" si="1432"/>
        <v>0</v>
      </c>
      <c r="TF546" s="96">
        <f t="shared" si="1433"/>
        <v>0</v>
      </c>
      <c r="TG546" s="96">
        <f t="shared" si="1434"/>
        <v>0</v>
      </c>
      <c r="TH546" s="96">
        <f t="shared" si="1435"/>
        <v>0</v>
      </c>
      <c r="TI546" s="96">
        <f t="shared" si="1436"/>
        <v>0</v>
      </c>
      <c r="TJ546" s="96">
        <f t="shared" si="1437"/>
        <v>0</v>
      </c>
      <c r="TK546" s="96">
        <f t="shared" si="1438"/>
        <v>0</v>
      </c>
      <c r="TL546" s="96">
        <f t="shared" si="934"/>
        <v>0</v>
      </c>
      <c r="TM546" s="96">
        <f t="shared" si="935"/>
        <v>0</v>
      </c>
      <c r="TN546" s="96">
        <f t="shared" si="1439"/>
        <v>0</v>
      </c>
      <c r="TO546" s="96">
        <f t="shared" si="936"/>
        <v>0</v>
      </c>
      <c r="TP546" s="96">
        <f t="shared" si="937"/>
        <v>0</v>
      </c>
      <c r="TQ546" s="101"/>
      <c r="TR546" s="101"/>
      <c r="TS546" s="101"/>
      <c r="TT546" s="96">
        <f t="shared" si="1440"/>
        <v>0</v>
      </c>
      <c r="TU546" s="96">
        <f t="shared" si="1441"/>
        <v>0</v>
      </c>
      <c r="TV546" s="96">
        <f t="shared" si="1442"/>
        <v>0</v>
      </c>
      <c r="TW546" s="96">
        <f t="shared" si="1443"/>
        <v>0</v>
      </c>
      <c r="TX546" s="96">
        <f t="shared" si="1444"/>
        <v>0</v>
      </c>
      <c r="TY546" s="96">
        <f t="shared" si="1445"/>
        <v>0</v>
      </c>
      <c r="TZ546" s="96">
        <f t="shared" si="1446"/>
        <v>0</v>
      </c>
      <c r="UA546" s="96">
        <f t="shared" si="1447"/>
        <v>0</v>
      </c>
      <c r="UB546" s="96">
        <f t="shared" si="1448"/>
        <v>0</v>
      </c>
      <c r="UC546" s="96">
        <f t="shared" si="1449"/>
        <v>0</v>
      </c>
      <c r="UD546" s="96">
        <f t="shared" si="1450"/>
        <v>0</v>
      </c>
      <c r="UE546" s="96">
        <f t="shared" si="1451"/>
        <v>0</v>
      </c>
      <c r="UF546" s="96">
        <f t="shared" si="1452"/>
        <v>0</v>
      </c>
      <c r="UG546" s="96">
        <f t="shared" si="938"/>
        <v>0</v>
      </c>
      <c r="UH546" s="96">
        <f t="shared" si="939"/>
        <v>0</v>
      </c>
      <c r="UI546" s="96">
        <f t="shared" si="1453"/>
        <v>0</v>
      </c>
      <c r="UJ546" s="96">
        <f t="shared" si="940"/>
        <v>0</v>
      </c>
      <c r="UK546" s="96">
        <f t="shared" si="941"/>
        <v>0</v>
      </c>
      <c r="UL546" s="101"/>
      <c r="UM546" s="101"/>
      <c r="UN546" s="101"/>
      <c r="UO546" s="96">
        <f t="shared" si="1454"/>
        <v>0</v>
      </c>
      <c r="UP546" s="96">
        <f t="shared" si="1455"/>
        <v>0</v>
      </c>
      <c r="UQ546" s="96">
        <f t="shared" si="1456"/>
        <v>0</v>
      </c>
      <c r="UR546" s="96">
        <f t="shared" si="1457"/>
        <v>0</v>
      </c>
      <c r="US546" s="96">
        <f t="shared" si="1458"/>
        <v>0</v>
      </c>
      <c r="UT546" s="96">
        <f t="shared" si="1459"/>
        <v>0</v>
      </c>
      <c r="UU546" s="96">
        <f t="shared" si="1460"/>
        <v>0</v>
      </c>
      <c r="UV546" s="96">
        <f t="shared" si="1461"/>
        <v>0</v>
      </c>
      <c r="UW546" s="96">
        <f t="shared" si="1462"/>
        <v>0</v>
      </c>
      <c r="UX546" s="96">
        <f t="shared" si="1463"/>
        <v>0</v>
      </c>
      <c r="UY546" s="96">
        <f t="shared" si="1464"/>
        <v>0</v>
      </c>
      <c r="UZ546" s="96">
        <f t="shared" si="1465"/>
        <v>0</v>
      </c>
      <c r="VA546" s="96">
        <f t="shared" si="1466"/>
        <v>0</v>
      </c>
      <c r="VB546" s="96">
        <f t="shared" si="942"/>
        <v>0</v>
      </c>
      <c r="VC546" s="96">
        <f t="shared" si="943"/>
        <v>0</v>
      </c>
      <c r="VD546" s="96">
        <f t="shared" si="1467"/>
        <v>0</v>
      </c>
      <c r="VE546" s="96">
        <f t="shared" si="944"/>
        <v>0</v>
      </c>
      <c r="VF546" s="96">
        <f t="shared" si="945"/>
        <v>0</v>
      </c>
      <c r="VG546" s="101"/>
      <c r="VH546" s="101"/>
      <c r="VI546" s="101"/>
      <c r="VJ546" s="96">
        <f t="shared" si="1468"/>
        <v>0</v>
      </c>
      <c r="VK546" s="96">
        <f t="shared" si="1469"/>
        <v>0</v>
      </c>
      <c r="VL546" s="96">
        <f t="shared" si="1470"/>
        <v>0</v>
      </c>
      <c r="VM546" s="96">
        <f t="shared" si="1471"/>
        <v>0</v>
      </c>
      <c r="VN546" s="96">
        <f t="shared" si="1472"/>
        <v>0</v>
      </c>
      <c r="VO546" s="96">
        <f t="shared" si="1473"/>
        <v>0</v>
      </c>
      <c r="VP546" s="96">
        <f t="shared" si="1474"/>
        <v>0</v>
      </c>
      <c r="VQ546" s="96">
        <f t="shared" si="1475"/>
        <v>0</v>
      </c>
      <c r="VR546" s="96">
        <f t="shared" si="1476"/>
        <v>0</v>
      </c>
      <c r="VS546" s="96">
        <f t="shared" si="1477"/>
        <v>0</v>
      </c>
      <c r="VT546" s="96">
        <f t="shared" si="1478"/>
        <v>0</v>
      </c>
      <c r="VU546" s="96">
        <f t="shared" si="1479"/>
        <v>0</v>
      </c>
      <c r="VV546" s="96">
        <f t="shared" si="1480"/>
        <v>0</v>
      </c>
      <c r="VW546" s="96">
        <f t="shared" si="946"/>
        <v>0</v>
      </c>
      <c r="VX546" s="96">
        <f t="shared" si="947"/>
        <v>0</v>
      </c>
      <c r="VY546" s="96">
        <f t="shared" si="1481"/>
        <v>0</v>
      </c>
      <c r="VZ546" s="96">
        <f t="shared" si="948"/>
        <v>0</v>
      </c>
      <c r="WA546" s="96">
        <f t="shared" si="949"/>
        <v>0</v>
      </c>
      <c r="WB546" s="101"/>
      <c r="WC546" s="101"/>
      <c r="WD546" s="101"/>
      <c r="WE546" s="96">
        <f t="shared" si="1482"/>
        <v>0</v>
      </c>
      <c r="WF546" s="96">
        <f t="shared" si="1483"/>
        <v>0</v>
      </c>
      <c r="WG546" s="96">
        <f t="shared" si="1484"/>
        <v>0</v>
      </c>
      <c r="WH546" s="96">
        <f t="shared" si="1485"/>
        <v>0</v>
      </c>
      <c r="WI546" s="96">
        <f t="shared" si="1486"/>
        <v>0</v>
      </c>
      <c r="WJ546" s="96">
        <f t="shared" si="1487"/>
        <v>0</v>
      </c>
      <c r="WK546" s="96">
        <f t="shared" si="1488"/>
        <v>0</v>
      </c>
      <c r="WL546" s="96">
        <f t="shared" si="1489"/>
        <v>0</v>
      </c>
      <c r="WM546" s="96">
        <f t="shared" si="1490"/>
        <v>0</v>
      </c>
      <c r="WN546" s="96">
        <f t="shared" si="1491"/>
        <v>0</v>
      </c>
      <c r="WO546" s="96">
        <f t="shared" si="1492"/>
        <v>0</v>
      </c>
      <c r="WP546" s="96">
        <f t="shared" si="1493"/>
        <v>0</v>
      </c>
      <c r="WQ546" s="96">
        <f t="shared" si="1494"/>
        <v>0</v>
      </c>
      <c r="WR546" s="96">
        <f t="shared" si="950"/>
        <v>0</v>
      </c>
      <c r="WS546" s="96">
        <f t="shared" si="951"/>
        <v>0</v>
      </c>
      <c r="WT546" s="96">
        <f t="shared" si="1495"/>
        <v>0</v>
      </c>
      <c r="WU546" s="96">
        <f t="shared" si="952"/>
        <v>0</v>
      </c>
      <c r="WV546" s="96">
        <f t="shared" si="953"/>
        <v>0</v>
      </c>
      <c r="WW546" s="101"/>
      <c r="WX546" s="101"/>
      <c r="WY546" s="101"/>
      <c r="WZ546" s="96">
        <f t="shared" si="1496"/>
        <v>0</v>
      </c>
      <c r="XA546" s="96">
        <f t="shared" si="1497"/>
        <v>0</v>
      </c>
      <c r="XB546" s="96">
        <f t="shared" si="1498"/>
        <v>0</v>
      </c>
      <c r="XC546" s="96">
        <f t="shared" si="1499"/>
        <v>0</v>
      </c>
      <c r="XD546" s="96">
        <f t="shared" si="1500"/>
        <v>0</v>
      </c>
      <c r="XE546" s="96">
        <f t="shared" si="1501"/>
        <v>0</v>
      </c>
      <c r="XF546" s="96">
        <f t="shared" si="1502"/>
        <v>0</v>
      </c>
      <c r="XG546" s="96">
        <f t="shared" si="1503"/>
        <v>0</v>
      </c>
      <c r="XH546" s="96">
        <f t="shared" si="1504"/>
        <v>0</v>
      </c>
      <c r="XI546" s="96">
        <f t="shared" si="1505"/>
        <v>0</v>
      </c>
      <c r="XJ546" s="96">
        <f t="shared" si="1506"/>
        <v>0</v>
      </c>
      <c r="XK546" s="96">
        <f t="shared" si="1507"/>
        <v>0</v>
      </c>
      <c r="XL546" s="96">
        <f t="shared" si="1508"/>
        <v>0</v>
      </c>
      <c r="XM546" s="96">
        <f t="shared" si="954"/>
        <v>0</v>
      </c>
      <c r="XN546" s="96">
        <f t="shared" si="955"/>
        <v>0</v>
      </c>
      <c r="XO546" s="96">
        <f t="shared" si="1509"/>
        <v>0</v>
      </c>
      <c r="XP546" s="96">
        <f t="shared" si="956"/>
        <v>0</v>
      </c>
      <c r="XQ546" s="96">
        <f t="shared" si="957"/>
        <v>0</v>
      </c>
      <c r="XR546" s="101"/>
      <c r="XS546" s="101"/>
      <c r="XT546" s="101"/>
      <c r="XU546" s="96">
        <f t="shared" si="1510"/>
        <v>0</v>
      </c>
      <c r="XV546" s="96">
        <f t="shared" si="1511"/>
        <v>0</v>
      </c>
      <c r="XW546" s="96">
        <f t="shared" si="1512"/>
        <v>0</v>
      </c>
      <c r="XX546" s="96">
        <f t="shared" si="1513"/>
        <v>0</v>
      </c>
      <c r="XY546" s="96">
        <f t="shared" si="1514"/>
        <v>0</v>
      </c>
      <c r="XZ546" s="96">
        <f t="shared" si="1515"/>
        <v>0</v>
      </c>
      <c r="YA546" s="96">
        <f t="shared" si="1516"/>
        <v>0</v>
      </c>
      <c r="YB546" s="96">
        <f t="shared" si="1517"/>
        <v>0</v>
      </c>
      <c r="YC546" s="96">
        <f t="shared" si="1518"/>
        <v>0</v>
      </c>
      <c r="YD546" s="96">
        <f t="shared" si="1519"/>
        <v>0</v>
      </c>
      <c r="YE546" s="96">
        <f t="shared" si="1520"/>
        <v>0</v>
      </c>
      <c r="YF546" s="96">
        <f t="shared" si="1521"/>
        <v>0</v>
      </c>
      <c r="YG546" s="96">
        <f t="shared" si="1522"/>
        <v>0</v>
      </c>
      <c r="YH546" s="96">
        <f t="shared" si="958"/>
        <v>0</v>
      </c>
      <c r="YI546" s="96">
        <f t="shared" si="959"/>
        <v>0</v>
      </c>
      <c r="YJ546" s="96">
        <f t="shared" si="1523"/>
        <v>0</v>
      </c>
      <c r="YK546" s="96">
        <f t="shared" si="960"/>
        <v>0</v>
      </c>
      <c r="YL546" s="96">
        <f t="shared" si="961"/>
        <v>0</v>
      </c>
      <c r="YM546" s="101"/>
      <c r="YN546" s="101"/>
      <c r="YO546" s="101"/>
      <c r="YP546" s="96">
        <f t="shared" si="1524"/>
        <v>0</v>
      </c>
      <c r="YQ546" s="96">
        <f t="shared" si="1525"/>
        <v>0</v>
      </c>
      <c r="YR546" s="96">
        <f t="shared" si="1526"/>
        <v>0</v>
      </c>
      <c r="YS546" s="96">
        <f t="shared" si="1527"/>
        <v>0</v>
      </c>
      <c r="YT546" s="96">
        <f t="shared" si="1528"/>
        <v>0</v>
      </c>
      <c r="YU546" s="96">
        <f t="shared" si="1529"/>
        <v>0</v>
      </c>
      <c r="YV546" s="96">
        <f t="shared" si="1530"/>
        <v>0</v>
      </c>
      <c r="YW546" s="96">
        <f t="shared" si="1531"/>
        <v>0</v>
      </c>
      <c r="YX546" s="96">
        <f t="shared" si="1532"/>
        <v>0</v>
      </c>
      <c r="YY546" s="96">
        <f t="shared" si="1533"/>
        <v>0</v>
      </c>
      <c r="YZ546" s="96">
        <f t="shared" si="1534"/>
        <v>0</v>
      </c>
      <c r="ZA546" s="96">
        <f t="shared" si="1535"/>
        <v>0</v>
      </c>
      <c r="ZB546" s="96">
        <f t="shared" si="1536"/>
        <v>0</v>
      </c>
      <c r="ZC546" s="96">
        <f t="shared" si="962"/>
        <v>0</v>
      </c>
      <c r="ZD546" s="96">
        <f t="shared" si="963"/>
        <v>0</v>
      </c>
      <c r="ZE546" s="96">
        <f t="shared" si="1537"/>
        <v>0</v>
      </c>
      <c r="ZF546" s="96">
        <f t="shared" si="964"/>
        <v>0</v>
      </c>
      <c r="ZG546" s="96">
        <f t="shared" si="965"/>
        <v>0</v>
      </c>
      <c r="ZH546" s="101"/>
      <c r="ZI546" s="101"/>
      <c r="ZJ546" s="101"/>
      <c r="ZK546" s="96">
        <f t="shared" si="1538"/>
        <v>0</v>
      </c>
      <c r="ZL546" s="96">
        <f t="shared" si="1539"/>
        <v>0</v>
      </c>
      <c r="ZM546" s="96">
        <f t="shared" si="1540"/>
        <v>0</v>
      </c>
      <c r="ZN546" s="96">
        <f t="shared" si="1541"/>
        <v>0</v>
      </c>
      <c r="ZO546" s="96">
        <f t="shared" si="1542"/>
        <v>0</v>
      </c>
      <c r="ZP546" s="96">
        <f t="shared" si="1543"/>
        <v>0</v>
      </c>
      <c r="ZQ546" s="96">
        <f t="shared" si="1544"/>
        <v>0</v>
      </c>
      <c r="ZR546" s="96">
        <f t="shared" si="1545"/>
        <v>0</v>
      </c>
      <c r="ZS546" s="96">
        <f t="shared" si="1546"/>
        <v>0</v>
      </c>
      <c r="ZT546" s="96">
        <f t="shared" si="1547"/>
        <v>0</v>
      </c>
      <c r="ZU546" s="96">
        <f t="shared" si="1548"/>
        <v>0</v>
      </c>
      <c r="ZV546" s="96">
        <f t="shared" si="1549"/>
        <v>0</v>
      </c>
      <c r="ZW546" s="96">
        <f t="shared" si="1550"/>
        <v>0</v>
      </c>
      <c r="ZX546" s="96">
        <f t="shared" si="966"/>
        <v>0</v>
      </c>
      <c r="ZY546" s="96">
        <f t="shared" si="967"/>
        <v>0</v>
      </c>
      <c r="ZZ546" s="96">
        <f t="shared" si="1551"/>
        <v>0</v>
      </c>
      <c r="AAA546" s="96">
        <f t="shared" si="968"/>
        <v>0</v>
      </c>
      <c r="AAB546" s="96">
        <f t="shared" si="969"/>
        <v>0</v>
      </c>
      <c r="AAC546" s="101"/>
      <c r="AAD546" s="101"/>
      <c r="AAE546" s="101"/>
      <c r="AAF546" s="96">
        <f t="shared" si="1552"/>
        <v>0</v>
      </c>
      <c r="AAG546" s="96">
        <f t="shared" si="1553"/>
        <v>0</v>
      </c>
      <c r="AAH546" s="96">
        <f t="shared" si="1554"/>
        <v>0</v>
      </c>
      <c r="AAI546" s="96">
        <f t="shared" si="1555"/>
        <v>0</v>
      </c>
      <c r="AAJ546" s="96">
        <f t="shared" si="1556"/>
        <v>0</v>
      </c>
      <c r="AAK546" s="96">
        <f t="shared" si="1557"/>
        <v>0</v>
      </c>
      <c r="AAL546" s="96">
        <f t="shared" si="1558"/>
        <v>0</v>
      </c>
      <c r="AAM546" s="96">
        <f t="shared" si="1559"/>
        <v>0</v>
      </c>
      <c r="AAN546" s="96">
        <f t="shared" si="1560"/>
        <v>0</v>
      </c>
      <c r="AAO546" s="96">
        <f t="shared" si="1561"/>
        <v>0</v>
      </c>
      <c r="AAP546" s="96">
        <f t="shared" si="1562"/>
        <v>0</v>
      </c>
      <c r="AAQ546" s="96">
        <f t="shared" si="1563"/>
        <v>0</v>
      </c>
      <c r="AAR546" s="96">
        <f t="shared" si="1564"/>
        <v>0</v>
      </c>
      <c r="AAS546" s="96">
        <f t="shared" si="970"/>
        <v>0</v>
      </c>
      <c r="AAT546" s="96">
        <f t="shared" si="971"/>
        <v>0</v>
      </c>
      <c r="AAU546" s="96">
        <f t="shared" si="1565"/>
        <v>0</v>
      </c>
      <c r="AAV546" s="96">
        <f t="shared" si="972"/>
        <v>0</v>
      </c>
      <c r="AAW546" s="96">
        <f t="shared" si="973"/>
        <v>0</v>
      </c>
      <c r="AAX546" s="101"/>
      <c r="AAY546" s="101"/>
      <c r="AAZ546" s="101"/>
      <c r="ABA546" s="96">
        <f t="shared" si="1566"/>
        <v>0</v>
      </c>
      <c r="ABB546" s="96">
        <f t="shared" si="1567"/>
        <v>0</v>
      </c>
      <c r="ABC546" s="96">
        <f t="shared" si="1568"/>
        <v>0</v>
      </c>
      <c r="ABD546" s="96">
        <f t="shared" si="1569"/>
        <v>0</v>
      </c>
      <c r="ABE546" s="96">
        <f t="shared" si="1570"/>
        <v>0</v>
      </c>
      <c r="ABF546" s="96">
        <f t="shared" si="1571"/>
        <v>0</v>
      </c>
      <c r="ABG546" s="96">
        <f t="shared" si="1572"/>
        <v>0</v>
      </c>
      <c r="ABH546" s="96">
        <f t="shared" si="1573"/>
        <v>0</v>
      </c>
      <c r="ABI546" s="96">
        <f t="shared" si="1574"/>
        <v>0</v>
      </c>
      <c r="ABJ546" s="96">
        <f t="shared" si="1575"/>
        <v>0</v>
      </c>
      <c r="ABK546" s="96">
        <f t="shared" si="1576"/>
        <v>0</v>
      </c>
      <c r="ABL546" s="96">
        <f t="shared" si="1577"/>
        <v>0</v>
      </c>
      <c r="ABM546" s="96">
        <f t="shared" si="1578"/>
        <v>0</v>
      </c>
      <c r="ABN546" s="96">
        <f t="shared" si="974"/>
        <v>0</v>
      </c>
      <c r="ABO546" s="96">
        <f t="shared" si="975"/>
        <v>0</v>
      </c>
      <c r="ABP546" s="96">
        <f t="shared" si="1579"/>
        <v>0</v>
      </c>
      <c r="ABQ546" s="96">
        <f t="shared" si="976"/>
        <v>0</v>
      </c>
      <c r="ABR546" s="96">
        <f t="shared" si="977"/>
        <v>0</v>
      </c>
      <c r="ABS546" s="101"/>
      <c r="ABT546" s="101"/>
      <c r="ABU546" s="101"/>
      <c r="ABV546" s="96">
        <f t="shared" si="1580"/>
        <v>0</v>
      </c>
      <c r="ABW546" s="96">
        <f t="shared" si="1581"/>
        <v>0</v>
      </c>
      <c r="ABX546" s="96">
        <f t="shared" si="1582"/>
        <v>0</v>
      </c>
      <c r="ABY546" s="96">
        <f t="shared" si="1583"/>
        <v>0</v>
      </c>
      <c r="ABZ546" s="96">
        <f t="shared" si="1584"/>
        <v>0</v>
      </c>
      <c r="ACA546" s="96">
        <f t="shared" si="1585"/>
        <v>0</v>
      </c>
      <c r="ACB546" s="96">
        <f t="shared" si="1586"/>
        <v>0</v>
      </c>
      <c r="ACC546" s="96">
        <f t="shared" si="1587"/>
        <v>0</v>
      </c>
      <c r="ACD546" s="96">
        <f t="shared" si="1588"/>
        <v>0</v>
      </c>
      <c r="ACE546" s="96">
        <f t="shared" si="1589"/>
        <v>0</v>
      </c>
      <c r="ACF546" s="96">
        <f t="shared" si="1590"/>
        <v>0</v>
      </c>
      <c r="ACG546" s="96">
        <f t="shared" si="1591"/>
        <v>0</v>
      </c>
      <c r="ACH546" s="96">
        <f t="shared" si="1592"/>
        <v>0</v>
      </c>
      <c r="ACI546" s="96">
        <f t="shared" si="978"/>
        <v>0</v>
      </c>
      <c r="ACJ546" s="96">
        <f t="shared" si="979"/>
        <v>0</v>
      </c>
      <c r="ACK546" s="96">
        <f t="shared" si="1593"/>
        <v>0</v>
      </c>
      <c r="ACL546" s="96">
        <f t="shared" si="980"/>
        <v>0</v>
      </c>
      <c r="ACM546" s="96">
        <f t="shared" si="981"/>
        <v>0</v>
      </c>
      <c r="ACN546" s="101"/>
      <c r="ACO546" s="101"/>
      <c r="ACP546" s="101"/>
      <c r="ACQ546" s="96">
        <f t="shared" si="1594"/>
        <v>0</v>
      </c>
      <c r="ACR546" s="96">
        <f t="shared" si="1595"/>
        <v>0</v>
      </c>
      <c r="ACS546" s="96">
        <f t="shared" si="1596"/>
        <v>0</v>
      </c>
      <c r="ACT546" s="96">
        <f t="shared" si="1597"/>
        <v>0</v>
      </c>
      <c r="ACU546" s="96">
        <f t="shared" si="1598"/>
        <v>0</v>
      </c>
      <c r="ACV546" s="96">
        <f t="shared" si="1599"/>
        <v>0</v>
      </c>
      <c r="ACW546" s="96">
        <f t="shared" si="1600"/>
        <v>0</v>
      </c>
      <c r="ACX546" s="96">
        <f t="shared" si="1601"/>
        <v>0</v>
      </c>
      <c r="ACY546" s="96">
        <f t="shared" si="1602"/>
        <v>0</v>
      </c>
      <c r="ACZ546" s="96">
        <f t="shared" si="1603"/>
        <v>0</v>
      </c>
      <c r="ADA546" s="96">
        <f t="shared" si="1604"/>
        <v>0</v>
      </c>
      <c r="ADB546" s="96">
        <f t="shared" si="1605"/>
        <v>0</v>
      </c>
      <c r="ADC546" s="96">
        <f t="shared" si="1606"/>
        <v>0</v>
      </c>
      <c r="ADD546" s="96">
        <f t="shared" si="982"/>
        <v>0</v>
      </c>
      <c r="ADE546" s="96">
        <f t="shared" si="983"/>
        <v>0</v>
      </c>
      <c r="ADF546" s="96">
        <f t="shared" si="1607"/>
        <v>0</v>
      </c>
      <c r="ADG546" s="96">
        <f t="shared" si="984"/>
        <v>0</v>
      </c>
      <c r="ADH546" s="96">
        <f t="shared" si="985"/>
        <v>0</v>
      </c>
      <c r="ADI546" s="101"/>
      <c r="ADJ546" s="101"/>
      <c r="ADK546" s="101"/>
      <c r="ADL546" s="96">
        <f t="shared" si="1608"/>
        <v>0</v>
      </c>
      <c r="ADM546" s="96">
        <f t="shared" si="1609"/>
        <v>0</v>
      </c>
      <c r="ADN546" s="96">
        <f t="shared" si="1610"/>
        <v>0</v>
      </c>
      <c r="ADO546" s="96">
        <f t="shared" si="1611"/>
        <v>0</v>
      </c>
      <c r="ADP546" s="96">
        <f t="shared" si="1612"/>
        <v>0</v>
      </c>
      <c r="ADQ546" s="96">
        <f t="shared" si="1613"/>
        <v>0</v>
      </c>
      <c r="ADR546" s="96">
        <f t="shared" si="1614"/>
        <v>0</v>
      </c>
      <c r="ADS546" s="96">
        <f t="shared" si="1615"/>
        <v>0</v>
      </c>
      <c r="ADT546" s="96">
        <f t="shared" si="1616"/>
        <v>0</v>
      </c>
      <c r="ADU546" s="96">
        <f t="shared" si="1617"/>
        <v>0</v>
      </c>
      <c r="ADV546" s="96">
        <f t="shared" si="1618"/>
        <v>0</v>
      </c>
      <c r="ADW546" s="96">
        <f t="shared" si="1619"/>
        <v>0</v>
      </c>
      <c r="ADX546" s="96">
        <f t="shared" si="1620"/>
        <v>0</v>
      </c>
      <c r="ADY546" s="96">
        <f t="shared" si="986"/>
        <v>0</v>
      </c>
      <c r="ADZ546" s="96">
        <f t="shared" si="987"/>
        <v>0</v>
      </c>
      <c r="AEA546" s="96">
        <f t="shared" si="1621"/>
        <v>0</v>
      </c>
      <c r="AEB546" s="96">
        <f t="shared" si="988"/>
        <v>0</v>
      </c>
      <c r="AEC546" s="96">
        <f t="shared" si="989"/>
        <v>0</v>
      </c>
      <c r="AED546" s="101"/>
      <c r="AEE546" s="101"/>
      <c r="AEF546" s="101"/>
      <c r="AEG546" s="96">
        <f t="shared" si="1622"/>
        <v>0</v>
      </c>
      <c r="AEH546" s="96">
        <f t="shared" si="1623"/>
        <v>0</v>
      </c>
      <c r="AEI546" s="96">
        <f t="shared" si="1624"/>
        <v>0</v>
      </c>
      <c r="AEJ546" s="96">
        <f t="shared" si="1625"/>
        <v>0</v>
      </c>
      <c r="AEK546" s="96">
        <f t="shared" si="1626"/>
        <v>0</v>
      </c>
      <c r="AEL546" s="96">
        <f t="shared" si="1627"/>
        <v>0</v>
      </c>
      <c r="AEM546" s="96">
        <f t="shared" si="1628"/>
        <v>0</v>
      </c>
      <c r="AEN546" s="96">
        <f t="shared" si="1629"/>
        <v>0</v>
      </c>
      <c r="AEO546" s="96">
        <f t="shared" si="1630"/>
        <v>0</v>
      </c>
      <c r="AEP546" s="96">
        <f t="shared" si="1631"/>
        <v>0</v>
      </c>
      <c r="AEQ546" s="96">
        <f t="shared" si="1632"/>
        <v>0</v>
      </c>
      <c r="AER546" s="96">
        <f t="shared" si="1633"/>
        <v>0</v>
      </c>
      <c r="AES546" s="96">
        <f t="shared" si="1634"/>
        <v>0</v>
      </c>
      <c r="AET546" s="96">
        <f t="shared" si="990"/>
        <v>0</v>
      </c>
      <c r="AEU546" s="96">
        <f t="shared" si="991"/>
        <v>0</v>
      </c>
      <c r="AEV546" s="96">
        <f t="shared" si="1635"/>
        <v>0</v>
      </c>
      <c r="AEW546" s="96">
        <f t="shared" si="992"/>
        <v>0</v>
      </c>
      <c r="AEX546" s="96">
        <f t="shared" si="993"/>
        <v>0</v>
      </c>
      <c r="AEY546" s="101"/>
      <c r="AEZ546" s="101"/>
      <c r="AFA546" s="101"/>
      <c r="AFB546" s="96">
        <f t="shared" si="1636"/>
        <v>0</v>
      </c>
      <c r="AFC546" s="96">
        <f t="shared" si="1637"/>
        <v>0</v>
      </c>
      <c r="AFD546" s="96">
        <f t="shared" si="1638"/>
        <v>0</v>
      </c>
      <c r="AFE546" s="96">
        <f t="shared" si="1639"/>
        <v>0</v>
      </c>
      <c r="AFF546" s="96">
        <f t="shared" si="1640"/>
        <v>0</v>
      </c>
      <c r="AFG546" s="96">
        <f t="shared" si="1641"/>
        <v>0</v>
      </c>
      <c r="AFH546" s="96">
        <f t="shared" si="1642"/>
        <v>0</v>
      </c>
      <c r="AFI546" s="96">
        <f t="shared" si="1643"/>
        <v>0</v>
      </c>
      <c r="AFJ546" s="96">
        <f t="shared" si="1644"/>
        <v>0</v>
      </c>
      <c r="AFK546" s="96">
        <f t="shared" si="1645"/>
        <v>0</v>
      </c>
      <c r="AFL546" s="96">
        <f t="shared" si="1646"/>
        <v>0</v>
      </c>
      <c r="AFM546" s="96">
        <f t="shared" si="1647"/>
        <v>0</v>
      </c>
      <c r="AFN546" s="96">
        <f t="shared" si="1648"/>
        <v>0</v>
      </c>
      <c r="AFO546" s="96">
        <f t="shared" si="994"/>
        <v>0</v>
      </c>
      <c r="AFP546" s="96">
        <f t="shared" si="995"/>
        <v>0</v>
      </c>
      <c r="AFQ546" s="96">
        <f t="shared" si="1649"/>
        <v>0</v>
      </c>
      <c r="AFR546" s="96">
        <f t="shared" si="996"/>
        <v>0</v>
      </c>
      <c r="AFS546" s="96">
        <f t="shared" si="997"/>
        <v>0</v>
      </c>
      <c r="AFT546" s="101"/>
      <c r="AFU546" s="101"/>
      <c r="AFV546" s="101"/>
      <c r="AFW546" s="96">
        <f t="shared" si="1650"/>
        <v>0</v>
      </c>
      <c r="AFX546" s="96">
        <f t="shared" si="1651"/>
        <v>0</v>
      </c>
      <c r="AFY546" s="96">
        <f t="shared" si="1652"/>
        <v>0</v>
      </c>
      <c r="AFZ546" s="96">
        <f t="shared" si="1653"/>
        <v>0</v>
      </c>
      <c r="AGA546" s="96">
        <f t="shared" si="1654"/>
        <v>0</v>
      </c>
      <c r="AGB546" s="96">
        <f t="shared" si="1655"/>
        <v>0</v>
      </c>
      <c r="AGC546" s="96">
        <f t="shared" si="1656"/>
        <v>0</v>
      </c>
      <c r="AGD546" s="96">
        <f t="shared" si="1657"/>
        <v>0</v>
      </c>
      <c r="AGE546" s="96">
        <f t="shared" si="1658"/>
        <v>0</v>
      </c>
      <c r="AGF546" s="96">
        <f t="shared" si="1659"/>
        <v>0</v>
      </c>
      <c r="AGG546" s="96">
        <f t="shared" si="1660"/>
        <v>0</v>
      </c>
      <c r="AGH546" s="96">
        <f t="shared" si="1661"/>
        <v>0</v>
      </c>
      <c r="AGI546" s="96">
        <f t="shared" si="1662"/>
        <v>0</v>
      </c>
      <c r="AGJ546" s="96">
        <f t="shared" si="998"/>
        <v>0</v>
      </c>
      <c r="AGK546" s="96">
        <f t="shared" si="999"/>
        <v>0</v>
      </c>
      <c r="AGL546" s="96">
        <f t="shared" si="1663"/>
        <v>0</v>
      </c>
      <c r="AGM546" s="96">
        <f t="shared" si="1000"/>
        <v>0</v>
      </c>
      <c r="AGN546" s="96">
        <f t="shared" si="1001"/>
        <v>0</v>
      </c>
      <c r="AGO546" s="101"/>
      <c r="AGP546" s="101"/>
      <c r="AGQ546" s="101"/>
      <c r="AGR546" s="96">
        <f t="shared" si="1664"/>
        <v>0</v>
      </c>
      <c r="AGS546" s="96">
        <f t="shared" si="1665"/>
        <v>0</v>
      </c>
      <c r="AGT546" s="96">
        <f t="shared" si="1666"/>
        <v>0</v>
      </c>
      <c r="AGU546" s="96">
        <f t="shared" si="1667"/>
        <v>0</v>
      </c>
      <c r="AGV546" s="96">
        <f t="shared" si="1668"/>
        <v>0</v>
      </c>
      <c r="AGW546" s="96">
        <f t="shared" si="1669"/>
        <v>0</v>
      </c>
      <c r="AGX546" s="96">
        <f t="shared" si="1670"/>
        <v>0</v>
      </c>
      <c r="AGY546" s="96">
        <f t="shared" si="1671"/>
        <v>0</v>
      </c>
      <c r="AGZ546" s="96">
        <f t="shared" si="1672"/>
        <v>0</v>
      </c>
      <c r="AHA546" s="96">
        <f t="shared" si="1673"/>
        <v>0</v>
      </c>
      <c r="AHB546" s="96">
        <f t="shared" si="1674"/>
        <v>0</v>
      </c>
      <c r="AHC546" s="96">
        <f t="shared" si="1675"/>
        <v>0</v>
      </c>
      <c r="AHD546" s="96">
        <f t="shared" si="1676"/>
        <v>0</v>
      </c>
      <c r="AHE546" s="96">
        <f t="shared" si="1002"/>
        <v>0</v>
      </c>
      <c r="AHF546" s="96">
        <f t="shared" si="1003"/>
        <v>0</v>
      </c>
      <c r="AHG546" s="96">
        <f t="shared" si="1677"/>
        <v>0</v>
      </c>
      <c r="AHH546" s="96">
        <f t="shared" si="1004"/>
        <v>0</v>
      </c>
      <c r="AHI546" s="96">
        <f t="shared" si="1005"/>
        <v>0</v>
      </c>
      <c r="AHJ546" s="101"/>
      <c r="AHK546" s="101"/>
      <c r="AHL546" s="101"/>
      <c r="AHM546" s="96">
        <f t="shared" si="1678"/>
        <v>0</v>
      </c>
      <c r="AHN546" s="96">
        <f t="shared" si="1679"/>
        <v>0</v>
      </c>
      <c r="AHO546" s="96">
        <f t="shared" si="1680"/>
        <v>0</v>
      </c>
      <c r="AHP546" s="96">
        <f t="shared" si="1681"/>
        <v>0</v>
      </c>
      <c r="AHQ546" s="96">
        <f t="shared" si="1682"/>
        <v>0</v>
      </c>
      <c r="AHR546" s="96">
        <f t="shared" si="1683"/>
        <v>0</v>
      </c>
      <c r="AHS546" s="96">
        <f t="shared" si="1684"/>
        <v>0</v>
      </c>
      <c r="AHT546" s="96">
        <f t="shared" si="1685"/>
        <v>0</v>
      </c>
      <c r="AHU546" s="96">
        <f t="shared" si="1686"/>
        <v>0</v>
      </c>
      <c r="AHV546" s="96">
        <f t="shared" si="1687"/>
        <v>0</v>
      </c>
      <c r="AHW546" s="96">
        <f t="shared" si="1688"/>
        <v>0</v>
      </c>
      <c r="AHX546" s="96">
        <f t="shared" si="1689"/>
        <v>0</v>
      </c>
      <c r="AHY546" s="96">
        <f t="shared" si="1690"/>
        <v>0</v>
      </c>
      <c r="AHZ546" s="96">
        <f t="shared" si="1006"/>
        <v>0</v>
      </c>
      <c r="AIA546" s="96">
        <f t="shared" si="1007"/>
        <v>0</v>
      </c>
      <c r="AIB546" s="96">
        <f t="shared" si="1691"/>
        <v>0</v>
      </c>
      <c r="AIC546" s="96">
        <f t="shared" si="1008"/>
        <v>0</v>
      </c>
      <c r="AID546" s="96">
        <f t="shared" si="1009"/>
        <v>0</v>
      </c>
      <c r="AIE546" s="101"/>
      <c r="AIF546" s="101"/>
      <c r="AIG546" s="101"/>
      <c r="AIH546" s="96">
        <f t="shared" si="1692"/>
        <v>0</v>
      </c>
      <c r="AII546" s="96">
        <f t="shared" si="1693"/>
        <v>0</v>
      </c>
      <c r="AIJ546" s="96">
        <f t="shared" si="1694"/>
        <v>0</v>
      </c>
      <c r="AIK546" s="96">
        <f t="shared" si="1695"/>
        <v>0</v>
      </c>
      <c r="AIL546" s="96">
        <f t="shared" si="1696"/>
        <v>0</v>
      </c>
      <c r="AIM546" s="96">
        <f t="shared" si="1697"/>
        <v>0</v>
      </c>
      <c r="AIN546" s="96">
        <f t="shared" si="1698"/>
        <v>0</v>
      </c>
      <c r="AIO546" s="96">
        <f t="shared" si="1699"/>
        <v>0</v>
      </c>
      <c r="AIP546" s="96">
        <f t="shared" si="1700"/>
        <v>0</v>
      </c>
      <c r="AIQ546" s="96">
        <f t="shared" si="1701"/>
        <v>0</v>
      </c>
      <c r="AIR546" s="96">
        <f t="shared" si="1702"/>
        <v>0</v>
      </c>
      <c r="AIS546" s="96">
        <f t="shared" si="1703"/>
        <v>0</v>
      </c>
      <c r="AIT546" s="96">
        <f t="shared" si="1704"/>
        <v>0</v>
      </c>
      <c r="AIU546" s="96">
        <f t="shared" si="1010"/>
        <v>0</v>
      </c>
      <c r="AIV546" s="96">
        <f t="shared" si="1011"/>
        <v>0</v>
      </c>
      <c r="AIW546" s="96">
        <f t="shared" si="1705"/>
        <v>0</v>
      </c>
      <c r="AIX546" s="96">
        <f t="shared" si="1012"/>
        <v>0</v>
      </c>
      <c r="AIY546" s="96">
        <f t="shared" si="1013"/>
        <v>0</v>
      </c>
      <c r="AIZ546" s="101"/>
      <c r="AJA546" s="101"/>
      <c r="AJB546" s="101"/>
      <c r="AJC546" s="96">
        <f t="shared" si="1706"/>
        <v>0</v>
      </c>
      <c r="AJD546" s="96">
        <f t="shared" si="1707"/>
        <v>0</v>
      </c>
      <c r="AJE546" s="96">
        <f t="shared" si="1708"/>
        <v>0</v>
      </c>
      <c r="AJF546" s="96">
        <f t="shared" si="1709"/>
        <v>0</v>
      </c>
      <c r="AJG546" s="96">
        <f t="shared" si="1710"/>
        <v>0</v>
      </c>
      <c r="AJH546" s="96">
        <f t="shared" si="1711"/>
        <v>0</v>
      </c>
      <c r="AJI546" s="96">
        <f t="shared" si="1712"/>
        <v>0</v>
      </c>
      <c r="AJJ546" s="96">
        <f t="shared" si="1713"/>
        <v>0</v>
      </c>
      <c r="AJK546" s="96">
        <f t="shared" si="1714"/>
        <v>0</v>
      </c>
      <c r="AJL546" s="96">
        <f t="shared" si="1715"/>
        <v>0</v>
      </c>
      <c r="AJM546" s="96">
        <f t="shared" si="1716"/>
        <v>0</v>
      </c>
      <c r="AJN546" s="96">
        <f t="shared" si="1717"/>
        <v>0</v>
      </c>
      <c r="AJO546" s="96">
        <f t="shared" si="1718"/>
        <v>0</v>
      </c>
      <c r="AJP546" s="96">
        <f t="shared" si="1014"/>
        <v>0</v>
      </c>
      <c r="AJQ546" s="96">
        <f t="shared" si="1015"/>
        <v>0</v>
      </c>
      <c r="AJR546" s="96">
        <f t="shared" si="1719"/>
        <v>0</v>
      </c>
      <c r="AJS546" s="96">
        <f t="shared" si="1016"/>
        <v>0</v>
      </c>
      <c r="AJT546" s="96">
        <f t="shared" si="1017"/>
        <v>0</v>
      </c>
      <c r="AJU546" s="101"/>
      <c r="AJV546" s="101"/>
      <c r="AJW546" s="101"/>
      <c r="AJX546" s="96">
        <f t="shared" si="1720"/>
        <v>0</v>
      </c>
      <c r="AJY546" s="96">
        <f t="shared" si="1721"/>
        <v>0</v>
      </c>
      <c r="AJZ546" s="96">
        <f t="shared" si="1722"/>
        <v>0</v>
      </c>
      <c r="AKA546" s="96">
        <f t="shared" si="1723"/>
        <v>0</v>
      </c>
      <c r="AKB546" s="96">
        <f t="shared" si="1724"/>
        <v>0</v>
      </c>
      <c r="AKC546" s="96">
        <f t="shared" si="1725"/>
        <v>0</v>
      </c>
      <c r="AKD546" s="96">
        <f t="shared" si="1726"/>
        <v>0</v>
      </c>
      <c r="AKE546" s="96">
        <f t="shared" si="1727"/>
        <v>0</v>
      </c>
      <c r="AKF546" s="96">
        <f t="shared" si="1728"/>
        <v>0</v>
      </c>
      <c r="AKG546" s="96">
        <f t="shared" si="1729"/>
        <v>0</v>
      </c>
      <c r="AKH546" s="96">
        <f t="shared" si="1730"/>
        <v>0</v>
      </c>
      <c r="AKI546" s="96">
        <f t="shared" si="1731"/>
        <v>0</v>
      </c>
      <c r="AKJ546" s="96">
        <f t="shared" si="1732"/>
        <v>0</v>
      </c>
      <c r="AKK546" s="96">
        <f t="shared" si="1018"/>
        <v>0</v>
      </c>
      <c r="AKL546" s="96">
        <f t="shared" si="1019"/>
        <v>0</v>
      </c>
      <c r="AKM546" s="96">
        <f t="shared" si="1733"/>
        <v>0</v>
      </c>
      <c r="AKN546" s="96">
        <f t="shared" si="1020"/>
        <v>0</v>
      </c>
      <c r="AKO546" s="96">
        <f t="shared" si="1021"/>
        <v>0</v>
      </c>
      <c r="AKP546" s="101"/>
      <c r="AKQ546" s="101"/>
      <c r="AKR546" s="101"/>
      <c r="AKS546" s="96">
        <f t="shared" si="1734"/>
        <v>0</v>
      </c>
      <c r="AKT546" s="96">
        <f t="shared" si="1735"/>
        <v>0</v>
      </c>
      <c r="AKU546" s="96">
        <f t="shared" si="1736"/>
        <v>0</v>
      </c>
      <c r="AKV546" s="96">
        <f t="shared" si="1737"/>
        <v>0</v>
      </c>
      <c r="AKW546" s="96">
        <f t="shared" si="1738"/>
        <v>0</v>
      </c>
      <c r="AKX546" s="96">
        <f t="shared" si="1739"/>
        <v>0</v>
      </c>
      <c r="AKY546" s="96">
        <f t="shared" si="1740"/>
        <v>0</v>
      </c>
      <c r="AKZ546" s="96">
        <f t="shared" si="1741"/>
        <v>0</v>
      </c>
      <c r="ALA546" s="96">
        <f t="shared" si="1742"/>
        <v>0</v>
      </c>
      <c r="ALB546" s="96">
        <f t="shared" si="1743"/>
        <v>0</v>
      </c>
      <c r="ALC546" s="96">
        <f t="shared" si="1744"/>
        <v>0</v>
      </c>
      <c r="ALD546" s="96">
        <f t="shared" si="1745"/>
        <v>0</v>
      </c>
      <c r="ALE546" s="96">
        <f t="shared" si="1746"/>
        <v>0</v>
      </c>
      <c r="ALF546" s="96">
        <f t="shared" si="1022"/>
        <v>0</v>
      </c>
      <c r="ALG546" s="96">
        <f t="shared" si="1023"/>
        <v>0</v>
      </c>
      <c r="ALH546" s="96">
        <f t="shared" si="1747"/>
        <v>0</v>
      </c>
      <c r="ALI546" s="96">
        <f t="shared" si="1024"/>
        <v>0</v>
      </c>
      <c r="ALJ546" s="96">
        <f t="shared" si="1025"/>
        <v>0</v>
      </c>
      <c r="ALK546" s="101"/>
      <c r="ALL546" s="101"/>
      <c r="ALM546" s="101"/>
      <c r="ALN546" s="96">
        <f t="shared" si="1748"/>
        <v>0</v>
      </c>
      <c r="ALO546" s="96">
        <f t="shared" si="1749"/>
        <v>0</v>
      </c>
      <c r="ALP546" s="96">
        <f t="shared" si="1750"/>
        <v>0</v>
      </c>
      <c r="ALQ546" s="96">
        <f t="shared" si="1751"/>
        <v>0</v>
      </c>
      <c r="ALR546" s="96">
        <f t="shared" si="1752"/>
        <v>0</v>
      </c>
      <c r="ALS546" s="96">
        <f t="shared" si="1753"/>
        <v>0</v>
      </c>
      <c r="ALT546" s="96">
        <f t="shared" si="1754"/>
        <v>0</v>
      </c>
      <c r="ALU546" s="96">
        <f t="shared" si="1755"/>
        <v>0</v>
      </c>
      <c r="ALV546" s="96">
        <f t="shared" si="1756"/>
        <v>0</v>
      </c>
      <c r="ALW546" s="96">
        <f t="shared" si="1757"/>
        <v>0</v>
      </c>
      <c r="ALX546" s="96">
        <f t="shared" si="1758"/>
        <v>0</v>
      </c>
      <c r="ALY546" s="96">
        <f t="shared" si="1759"/>
        <v>0</v>
      </c>
      <c r="ALZ546" s="96">
        <f t="shared" si="1760"/>
        <v>0</v>
      </c>
      <c r="AMA546" s="96">
        <f t="shared" si="1026"/>
        <v>0</v>
      </c>
      <c r="AMB546" s="96">
        <f t="shared" si="1027"/>
        <v>0</v>
      </c>
      <c r="AMC546" s="96">
        <f t="shared" si="1761"/>
        <v>0</v>
      </c>
      <c r="AMD546" s="96">
        <f t="shared" si="1028"/>
        <v>0</v>
      </c>
      <c r="AME546" s="96">
        <f t="shared" si="1029"/>
        <v>0</v>
      </c>
      <c r="AMF546" s="101"/>
      <c r="AMG546" s="101"/>
      <c r="AMH546" s="101"/>
      <c r="AMI546" s="96">
        <f t="shared" si="1762"/>
        <v>0</v>
      </c>
      <c r="AMJ546" s="96">
        <f t="shared" si="1763"/>
        <v>0</v>
      </c>
      <c r="AMK546" s="96">
        <f t="shared" si="1764"/>
        <v>0</v>
      </c>
      <c r="AML546" s="96">
        <f t="shared" si="1765"/>
        <v>0</v>
      </c>
      <c r="AMM546" s="96">
        <f t="shared" si="1766"/>
        <v>0</v>
      </c>
      <c r="AMN546" s="96">
        <f t="shared" si="1767"/>
        <v>0</v>
      </c>
      <c r="AMO546" s="96">
        <f t="shared" si="1768"/>
        <v>0</v>
      </c>
      <c r="AMP546" s="96">
        <f t="shared" si="1769"/>
        <v>0</v>
      </c>
      <c r="AMQ546" s="96">
        <f t="shared" si="1770"/>
        <v>0</v>
      </c>
      <c r="AMR546" s="96">
        <f t="shared" si="1771"/>
        <v>0</v>
      </c>
      <c r="AMS546" s="96">
        <f t="shared" si="1772"/>
        <v>0</v>
      </c>
      <c r="AMT546" s="96">
        <f t="shared" si="1773"/>
        <v>0</v>
      </c>
      <c r="AMU546" s="96">
        <f t="shared" si="1774"/>
        <v>0</v>
      </c>
      <c r="AMV546" s="96">
        <f t="shared" si="1030"/>
        <v>0</v>
      </c>
      <c r="AMW546" s="96">
        <f t="shared" si="1031"/>
        <v>0</v>
      </c>
      <c r="AMX546" s="96">
        <f t="shared" si="1775"/>
        <v>0</v>
      </c>
      <c r="AMY546" s="96">
        <f t="shared" si="1032"/>
        <v>0</v>
      </c>
      <c r="AMZ546" s="96">
        <f t="shared" si="1033"/>
        <v>0</v>
      </c>
      <c r="ANA546" s="101"/>
      <c r="ANB546" s="101"/>
      <c r="ANC546" s="101"/>
      <c r="AND546" s="96">
        <f t="shared" si="1776"/>
        <v>0</v>
      </c>
      <c r="ANE546" s="96">
        <f t="shared" si="1777"/>
        <v>0</v>
      </c>
      <c r="ANF546" s="96">
        <f t="shared" si="1778"/>
        <v>0</v>
      </c>
      <c r="ANG546" s="96">
        <f t="shared" si="1779"/>
        <v>0</v>
      </c>
      <c r="ANH546" s="96">
        <f t="shared" si="1780"/>
        <v>0</v>
      </c>
      <c r="ANI546" s="96">
        <f t="shared" si="1781"/>
        <v>0</v>
      </c>
      <c r="ANJ546" s="96">
        <f t="shared" si="1782"/>
        <v>0</v>
      </c>
      <c r="ANK546" s="96">
        <f t="shared" si="1783"/>
        <v>0</v>
      </c>
      <c r="ANL546" s="96">
        <f t="shared" si="1784"/>
        <v>0</v>
      </c>
      <c r="ANM546" s="96">
        <f t="shared" si="1785"/>
        <v>0</v>
      </c>
      <c r="ANN546" s="96">
        <f t="shared" si="1786"/>
        <v>0</v>
      </c>
      <c r="ANO546" s="96">
        <f t="shared" si="1787"/>
        <v>0</v>
      </c>
      <c r="ANP546" s="96">
        <f t="shared" si="1788"/>
        <v>0</v>
      </c>
      <c r="ANQ546" s="96">
        <f t="shared" si="1034"/>
        <v>0</v>
      </c>
      <c r="ANR546" s="96">
        <f t="shared" si="1035"/>
        <v>0</v>
      </c>
      <c r="ANS546" s="96">
        <f t="shared" si="1789"/>
        <v>0</v>
      </c>
      <c r="ANT546" s="96">
        <f t="shared" si="1036"/>
        <v>0</v>
      </c>
      <c r="ANU546" s="96">
        <f t="shared" si="1037"/>
        <v>0</v>
      </c>
      <c r="ANV546" s="101"/>
      <c r="ANW546" s="101"/>
      <c r="ANX546" s="101"/>
      <c r="ANY546" s="96">
        <f t="shared" si="1790"/>
        <v>0</v>
      </c>
      <c r="ANZ546" s="96">
        <f t="shared" si="1791"/>
        <v>0</v>
      </c>
      <c r="AOA546" s="96">
        <f t="shared" si="1792"/>
        <v>0</v>
      </c>
      <c r="AOB546" s="96">
        <f t="shared" si="1793"/>
        <v>0</v>
      </c>
      <c r="AOC546" s="96">
        <f t="shared" si="1794"/>
        <v>0</v>
      </c>
      <c r="AOD546" s="96">
        <f t="shared" si="1795"/>
        <v>0</v>
      </c>
      <c r="AOE546" s="96">
        <f t="shared" si="1796"/>
        <v>0</v>
      </c>
      <c r="AOF546" s="96">
        <f t="shared" si="1797"/>
        <v>0</v>
      </c>
      <c r="AOG546" s="96">
        <f t="shared" si="1798"/>
        <v>0</v>
      </c>
      <c r="AOH546" s="96">
        <f t="shared" si="1799"/>
        <v>0</v>
      </c>
      <c r="AOI546" s="96">
        <f t="shared" si="1800"/>
        <v>0</v>
      </c>
      <c r="AOJ546" s="96">
        <f t="shared" si="1801"/>
        <v>0</v>
      </c>
      <c r="AOK546" s="96">
        <f t="shared" si="1802"/>
        <v>0</v>
      </c>
      <c r="AOL546" s="96">
        <f t="shared" si="1038"/>
        <v>0</v>
      </c>
      <c r="AOM546" s="96">
        <f t="shared" si="1039"/>
        <v>0</v>
      </c>
      <c r="AON546" s="96">
        <f t="shared" si="1803"/>
        <v>0</v>
      </c>
      <c r="AOO546" s="96">
        <f t="shared" si="1040"/>
        <v>0</v>
      </c>
      <c r="AOP546" s="96">
        <f t="shared" si="1041"/>
        <v>0</v>
      </c>
      <c r="AOQ546" s="101"/>
      <c r="AOR546" s="101"/>
      <c r="AOS546" s="101"/>
      <c r="AOT546" s="96">
        <f t="shared" si="1804"/>
        <v>0</v>
      </c>
      <c r="AOU546" s="96">
        <f t="shared" si="1805"/>
        <v>0</v>
      </c>
      <c r="AOV546" s="96">
        <f t="shared" si="1806"/>
        <v>0</v>
      </c>
      <c r="AOW546" s="96">
        <f t="shared" si="1807"/>
        <v>0</v>
      </c>
      <c r="AOX546" s="96">
        <f t="shared" si="1808"/>
        <v>0</v>
      </c>
      <c r="AOY546" s="96">
        <f t="shared" si="1809"/>
        <v>0</v>
      </c>
      <c r="AOZ546" s="96">
        <f t="shared" si="1810"/>
        <v>0</v>
      </c>
      <c r="APA546" s="96">
        <f t="shared" si="1811"/>
        <v>0</v>
      </c>
      <c r="APB546" s="96">
        <f t="shared" si="1812"/>
        <v>0</v>
      </c>
      <c r="APC546" s="96">
        <f t="shared" si="1813"/>
        <v>0</v>
      </c>
      <c r="APD546" s="96">
        <f t="shared" si="1814"/>
        <v>0</v>
      </c>
      <c r="APE546" s="96">
        <f t="shared" si="1815"/>
        <v>0</v>
      </c>
      <c r="APF546" s="96">
        <f t="shared" si="1816"/>
        <v>0</v>
      </c>
      <c r="APG546" s="96">
        <f t="shared" si="1042"/>
        <v>0</v>
      </c>
      <c r="APH546" s="96">
        <f t="shared" si="1043"/>
        <v>0</v>
      </c>
      <c r="API546" s="96">
        <f t="shared" si="1817"/>
        <v>0</v>
      </c>
      <c r="APJ546" s="96">
        <f t="shared" si="1044"/>
        <v>0</v>
      </c>
      <c r="APK546" s="96">
        <f t="shared" si="1045"/>
        <v>0</v>
      </c>
      <c r="APL546" s="101"/>
      <c r="APM546" s="101"/>
      <c r="APN546" s="101"/>
      <c r="APO546" s="96">
        <f t="shared" si="1818"/>
        <v>0</v>
      </c>
      <c r="APP546" s="96">
        <f t="shared" si="1819"/>
        <v>0</v>
      </c>
      <c r="APQ546" s="96">
        <f t="shared" si="1820"/>
        <v>0</v>
      </c>
      <c r="APR546" s="96">
        <f t="shared" si="1821"/>
        <v>0</v>
      </c>
      <c r="APS546" s="96">
        <f t="shared" si="1822"/>
        <v>0</v>
      </c>
      <c r="APT546" s="96">
        <f t="shared" si="1823"/>
        <v>0</v>
      </c>
      <c r="APU546" s="96">
        <f t="shared" si="1824"/>
        <v>0</v>
      </c>
      <c r="APV546" s="96">
        <f t="shared" si="1825"/>
        <v>0</v>
      </c>
      <c r="APW546" s="96">
        <f t="shared" si="1826"/>
        <v>0</v>
      </c>
      <c r="APX546" s="96">
        <f t="shared" si="1827"/>
        <v>0</v>
      </c>
      <c r="APY546" s="96">
        <f t="shared" si="1828"/>
        <v>0</v>
      </c>
      <c r="APZ546" s="96">
        <f t="shared" si="1829"/>
        <v>0</v>
      </c>
      <c r="AQA546" s="96">
        <f t="shared" si="1830"/>
        <v>0</v>
      </c>
      <c r="AQB546" s="96">
        <f t="shared" si="1046"/>
        <v>0</v>
      </c>
      <c r="AQC546" s="96">
        <f t="shared" si="1047"/>
        <v>0</v>
      </c>
      <c r="AQD546" s="96">
        <f t="shared" si="1831"/>
        <v>0</v>
      </c>
      <c r="AQE546" s="96">
        <f t="shared" si="1048"/>
        <v>0</v>
      </c>
      <c r="AQF546" s="96">
        <f t="shared" si="1049"/>
        <v>0</v>
      </c>
      <c r="AQG546" s="101"/>
      <c r="AQH546" s="101"/>
      <c r="AQI546" s="101"/>
      <c r="AQJ546" s="96">
        <f t="shared" si="1832"/>
        <v>0</v>
      </c>
      <c r="AQK546" s="96">
        <f t="shared" si="1833"/>
        <v>0</v>
      </c>
      <c r="AQL546" s="96">
        <f t="shared" si="1834"/>
        <v>0</v>
      </c>
      <c r="AQM546" s="96">
        <f t="shared" si="1835"/>
        <v>0</v>
      </c>
      <c r="AQN546" s="96">
        <f t="shared" si="1836"/>
        <v>0</v>
      </c>
      <c r="AQO546" s="96">
        <f t="shared" si="1837"/>
        <v>0</v>
      </c>
      <c r="AQP546" s="96">
        <f t="shared" si="1838"/>
        <v>0</v>
      </c>
      <c r="AQQ546" s="96">
        <f t="shared" si="1839"/>
        <v>0</v>
      </c>
      <c r="AQR546" s="96">
        <f t="shared" si="1840"/>
        <v>0</v>
      </c>
      <c r="AQS546" s="96">
        <f t="shared" si="1841"/>
        <v>0</v>
      </c>
      <c r="AQT546" s="96">
        <f t="shared" si="1842"/>
        <v>0</v>
      </c>
      <c r="AQU546" s="96">
        <f t="shared" si="1843"/>
        <v>0</v>
      </c>
      <c r="AQV546" s="96">
        <f t="shared" si="1844"/>
        <v>0</v>
      </c>
      <c r="AQW546" s="96">
        <f t="shared" si="1050"/>
        <v>0</v>
      </c>
      <c r="AQX546" s="96">
        <f t="shared" si="1051"/>
        <v>0</v>
      </c>
      <c r="AQY546" s="96">
        <f t="shared" si="1845"/>
        <v>0</v>
      </c>
      <c r="AQZ546" s="96">
        <f t="shared" si="1052"/>
        <v>0</v>
      </c>
      <c r="ARA546" s="96">
        <f t="shared" si="1053"/>
        <v>0</v>
      </c>
      <c r="ARB546" s="101"/>
      <c r="ARC546" s="101"/>
      <c r="ARD546" s="101"/>
      <c r="ARE546" s="96">
        <f t="shared" si="1846"/>
        <v>0</v>
      </c>
      <c r="ARF546" s="96">
        <f t="shared" si="1847"/>
        <v>0</v>
      </c>
      <c r="ARG546" s="96">
        <f t="shared" si="1848"/>
        <v>0</v>
      </c>
      <c r="ARH546" s="96">
        <f t="shared" si="1849"/>
        <v>0</v>
      </c>
      <c r="ARI546" s="96">
        <f t="shared" si="1850"/>
        <v>0</v>
      </c>
      <c r="ARJ546" s="96">
        <f t="shared" si="1851"/>
        <v>0</v>
      </c>
      <c r="ARK546" s="96">
        <f t="shared" si="1852"/>
        <v>0</v>
      </c>
      <c r="ARL546" s="96">
        <f t="shared" si="1853"/>
        <v>0</v>
      </c>
      <c r="ARM546" s="96">
        <f t="shared" si="1854"/>
        <v>0</v>
      </c>
      <c r="ARN546" s="96">
        <f t="shared" si="1855"/>
        <v>0</v>
      </c>
      <c r="ARO546" s="96">
        <f t="shared" si="1856"/>
        <v>0</v>
      </c>
      <c r="ARP546" s="96">
        <f t="shared" si="1857"/>
        <v>0</v>
      </c>
      <c r="ARQ546" s="96">
        <f t="shared" si="1858"/>
        <v>0</v>
      </c>
      <c r="ARR546" s="96">
        <f t="shared" si="1054"/>
        <v>0</v>
      </c>
      <c r="ARS546" s="96">
        <f t="shared" si="1055"/>
        <v>0</v>
      </c>
      <c r="ART546" s="96">
        <f t="shared" si="1859"/>
        <v>0</v>
      </c>
      <c r="ARU546" s="96">
        <f t="shared" si="1056"/>
        <v>0</v>
      </c>
      <c r="ARV546" s="96">
        <f t="shared" si="1057"/>
        <v>0</v>
      </c>
      <c r="ARW546" s="101"/>
      <c r="ARX546" s="101"/>
      <c r="ARY546" s="101"/>
      <c r="ARZ546" s="96">
        <f t="shared" si="1860"/>
        <v>0</v>
      </c>
      <c r="ASA546" s="96">
        <f t="shared" si="1861"/>
        <v>0</v>
      </c>
      <c r="ASB546" s="96">
        <f t="shared" si="1862"/>
        <v>0</v>
      </c>
      <c r="ASC546" s="96">
        <f t="shared" si="1863"/>
        <v>0</v>
      </c>
      <c r="ASD546" s="96">
        <f t="shared" si="1864"/>
        <v>0</v>
      </c>
      <c r="ASE546" s="96">
        <f t="shared" si="1865"/>
        <v>0</v>
      </c>
      <c r="ASF546" s="96">
        <f t="shared" si="1866"/>
        <v>0</v>
      </c>
      <c r="ASG546" s="96">
        <f t="shared" si="1867"/>
        <v>0</v>
      </c>
      <c r="ASH546" s="96">
        <f t="shared" si="1868"/>
        <v>0</v>
      </c>
      <c r="ASI546" s="96">
        <f t="shared" si="1869"/>
        <v>0</v>
      </c>
      <c r="ASJ546" s="96">
        <f t="shared" si="1870"/>
        <v>0</v>
      </c>
      <c r="ASK546" s="96">
        <f t="shared" si="1871"/>
        <v>0</v>
      </c>
      <c r="ASL546" s="96">
        <f t="shared" si="1872"/>
        <v>0</v>
      </c>
      <c r="ASM546" s="96">
        <f t="shared" si="1058"/>
        <v>0</v>
      </c>
      <c r="ASN546" s="96">
        <f t="shared" si="1059"/>
        <v>0</v>
      </c>
      <c r="ASO546" s="96">
        <f t="shared" si="1873"/>
        <v>0</v>
      </c>
      <c r="ASP546" s="96">
        <f t="shared" si="1060"/>
        <v>0</v>
      </c>
      <c r="ASQ546" s="96">
        <f t="shared" si="1061"/>
        <v>0</v>
      </c>
      <c r="ASR546" s="101"/>
      <c r="ASS546" s="101"/>
      <c r="AST546" s="101"/>
      <c r="ASU546" s="96">
        <f t="shared" si="1874"/>
        <v>0</v>
      </c>
      <c r="ASV546" s="96">
        <f t="shared" si="1875"/>
        <v>0</v>
      </c>
      <c r="ASW546" s="96">
        <f t="shared" si="1876"/>
        <v>0</v>
      </c>
      <c r="ASX546" s="96">
        <f t="shared" si="1877"/>
        <v>0</v>
      </c>
      <c r="ASY546" s="96">
        <f t="shared" si="1878"/>
        <v>0</v>
      </c>
      <c r="ASZ546" s="96">
        <f t="shared" si="1879"/>
        <v>0</v>
      </c>
      <c r="ATA546" s="96">
        <f t="shared" si="1880"/>
        <v>0</v>
      </c>
      <c r="ATB546" s="96">
        <f t="shared" si="1881"/>
        <v>0</v>
      </c>
      <c r="ATC546" s="96">
        <f t="shared" si="1882"/>
        <v>0</v>
      </c>
      <c r="ATD546" s="96">
        <f t="shared" si="1883"/>
        <v>0</v>
      </c>
      <c r="ATE546" s="96">
        <f t="shared" si="1884"/>
        <v>0</v>
      </c>
      <c r="ATF546" s="96">
        <f t="shared" si="1885"/>
        <v>0</v>
      </c>
      <c r="ATG546" s="96">
        <f t="shared" si="1886"/>
        <v>0</v>
      </c>
      <c r="ATH546" s="96">
        <f t="shared" si="1062"/>
        <v>0</v>
      </c>
      <c r="ATI546" s="96">
        <f t="shared" si="1063"/>
        <v>0</v>
      </c>
      <c r="ATJ546" s="96">
        <f t="shared" si="1887"/>
        <v>0</v>
      </c>
      <c r="ATK546" s="96">
        <f t="shared" si="1064"/>
        <v>0</v>
      </c>
      <c r="ATL546" s="96">
        <f t="shared" si="1065"/>
        <v>0</v>
      </c>
      <c r="ATM546" s="101"/>
      <c r="ATN546" s="101"/>
      <c r="ATO546" s="101"/>
      <c r="ATP546" s="96">
        <f t="shared" si="1888"/>
        <v>0</v>
      </c>
      <c r="ATQ546" s="96">
        <f t="shared" si="1889"/>
        <v>0</v>
      </c>
      <c r="ATR546" s="96">
        <f t="shared" si="1890"/>
        <v>0</v>
      </c>
      <c r="ATS546" s="96">
        <f t="shared" si="1891"/>
        <v>0</v>
      </c>
      <c r="ATT546" s="96">
        <f t="shared" si="1892"/>
        <v>0</v>
      </c>
      <c r="ATU546" s="96">
        <f t="shared" si="1893"/>
        <v>0</v>
      </c>
      <c r="ATV546" s="96">
        <f t="shared" si="1894"/>
        <v>0</v>
      </c>
      <c r="ATW546" s="96">
        <f t="shared" si="1895"/>
        <v>0</v>
      </c>
      <c r="ATX546" s="96">
        <f t="shared" si="1896"/>
        <v>0</v>
      </c>
      <c r="ATY546" s="96">
        <f t="shared" si="1897"/>
        <v>0</v>
      </c>
      <c r="ATZ546" s="96">
        <f t="shared" si="1898"/>
        <v>0</v>
      </c>
      <c r="AUA546" s="96">
        <f t="shared" si="1899"/>
        <v>0</v>
      </c>
      <c r="AUB546" s="96">
        <f t="shared" si="1900"/>
        <v>0</v>
      </c>
      <c r="AUC546" s="96">
        <f t="shared" si="1066"/>
        <v>0</v>
      </c>
      <c r="AUD546" s="96">
        <f t="shared" si="1067"/>
        <v>0</v>
      </c>
      <c r="AUE546" s="96">
        <f t="shared" si="1901"/>
        <v>0</v>
      </c>
      <c r="AUF546" s="96">
        <f t="shared" si="1068"/>
        <v>0</v>
      </c>
      <c r="AUG546" s="96">
        <f t="shared" si="1069"/>
        <v>0</v>
      </c>
      <c r="AUH546" s="101"/>
      <c r="AUI546" s="101"/>
      <c r="AUJ546" s="101"/>
      <c r="AUK546" s="96">
        <f t="shared" si="1902"/>
        <v>0</v>
      </c>
      <c r="AUL546" s="96">
        <f t="shared" si="1903"/>
        <v>0</v>
      </c>
      <c r="AUM546" s="96">
        <f t="shared" si="1904"/>
        <v>0</v>
      </c>
      <c r="AUN546" s="96">
        <f t="shared" si="1905"/>
        <v>0</v>
      </c>
      <c r="AUO546" s="96">
        <f t="shared" si="1906"/>
        <v>0</v>
      </c>
      <c r="AUP546" s="96">
        <f t="shared" si="1907"/>
        <v>0</v>
      </c>
      <c r="AUQ546" s="96">
        <f t="shared" si="1908"/>
        <v>0</v>
      </c>
      <c r="AUR546" s="96">
        <f t="shared" si="1909"/>
        <v>0</v>
      </c>
      <c r="AUS546" s="96">
        <f t="shared" si="1910"/>
        <v>0</v>
      </c>
      <c r="AUT546" s="96">
        <f t="shared" si="1911"/>
        <v>0</v>
      </c>
      <c r="AUU546" s="96">
        <f t="shared" si="1912"/>
        <v>0</v>
      </c>
      <c r="AUV546" s="96">
        <f t="shared" si="1913"/>
        <v>0</v>
      </c>
      <c r="AUW546" s="96">
        <f t="shared" si="1914"/>
        <v>0</v>
      </c>
      <c r="AUX546" s="96">
        <f t="shared" si="1070"/>
        <v>0</v>
      </c>
      <c r="AUY546" s="96">
        <f t="shared" si="1071"/>
        <v>0</v>
      </c>
      <c r="AUZ546" s="96">
        <f t="shared" si="1915"/>
        <v>0</v>
      </c>
      <c r="AVA546" s="96">
        <f t="shared" si="1072"/>
        <v>0</v>
      </c>
      <c r="AVB546" s="96">
        <f t="shared" si="1073"/>
        <v>0</v>
      </c>
      <c r="AVC546" s="144">
        <f t="shared" si="1916"/>
        <v>0</v>
      </c>
      <c r="AVD546" s="144">
        <f t="shared" si="1074"/>
        <v>0</v>
      </c>
      <c r="AVE546" s="144">
        <f t="shared" si="1075"/>
        <v>0</v>
      </c>
      <c r="AVF546" s="96">
        <f t="shared" si="1076"/>
        <v>0</v>
      </c>
      <c r="AVG546" s="96">
        <f t="shared" si="1077"/>
        <v>0</v>
      </c>
      <c r="AVH546" s="96">
        <f t="shared" si="1078"/>
        <v>0</v>
      </c>
      <c r="AVI546" s="96">
        <f t="shared" si="1079"/>
        <v>0</v>
      </c>
      <c r="AVJ546" s="96">
        <f t="shared" si="1080"/>
        <v>0</v>
      </c>
      <c r="AVK546" s="96">
        <f t="shared" si="1081"/>
        <v>0</v>
      </c>
      <c r="AVL546" s="96"/>
      <c r="AVM546" s="96"/>
      <c r="AVN546" s="96"/>
      <c r="AVO546" s="96"/>
      <c r="AVP546" s="96"/>
      <c r="AVQ546" s="96"/>
      <c r="AVR546" s="96">
        <f t="shared" si="1082"/>
        <v>0</v>
      </c>
      <c r="AVS546" s="96">
        <f t="shared" si="1083"/>
        <v>0</v>
      </c>
      <c r="AVT546" s="96">
        <f t="shared" si="1084"/>
        <v>0</v>
      </c>
      <c r="AVU546" s="96">
        <f t="shared" si="1085"/>
        <v>0</v>
      </c>
      <c r="AVV546" s="96">
        <f t="shared" si="1086"/>
        <v>0</v>
      </c>
      <c r="AVW546" s="96">
        <f t="shared" si="1087"/>
        <v>0</v>
      </c>
    </row>
    <row r="547" spans="1:1271" s="281" customFormat="1" ht="24" customHeight="1">
      <c r="A547" s="582" t="s">
        <v>1077</v>
      </c>
      <c r="B547" s="778"/>
    </row>
    <row r="548" spans="1:1271">
      <c r="A548" s="113" t="s">
        <v>704</v>
      </c>
      <c r="B548" s="105"/>
      <c r="C548" s="112" t="s">
        <v>442</v>
      </c>
      <c r="D548" s="817"/>
      <c r="E548" s="818"/>
      <c r="F548" s="583" t="s">
        <v>1082</v>
      </c>
      <c r="G548" s="583" t="s">
        <v>1082</v>
      </c>
      <c r="H548" s="583" t="s">
        <v>1082</v>
      </c>
      <c r="I548" s="583" t="s">
        <v>1082</v>
      </c>
      <c r="J548" s="583" t="s">
        <v>1082</v>
      </c>
      <c r="K548" s="583" t="s">
        <v>1082</v>
      </c>
      <c r="L548" s="128">
        <f>SUM(L549:L558)</f>
        <v>0</v>
      </c>
      <c r="M548" s="128">
        <f t="shared" ref="M548:T548" si="1917">SUM(M549:M558)</f>
        <v>0</v>
      </c>
      <c r="N548" s="128">
        <f t="shared" si="1917"/>
        <v>0</v>
      </c>
      <c r="O548" s="128">
        <f t="shared" si="1917"/>
        <v>0</v>
      </c>
      <c r="P548" s="128">
        <f t="shared" si="1917"/>
        <v>0</v>
      </c>
      <c r="Q548" s="128">
        <f t="shared" si="1917"/>
        <v>0</v>
      </c>
      <c r="R548" s="128">
        <f t="shared" si="1917"/>
        <v>0</v>
      </c>
      <c r="S548" s="128">
        <f t="shared" si="1917"/>
        <v>0</v>
      </c>
      <c r="T548" s="128">
        <f t="shared" si="1917"/>
        <v>0</v>
      </c>
      <c r="U548" s="583" t="s">
        <v>1082</v>
      </c>
      <c r="V548" s="583" t="s">
        <v>1082</v>
      </c>
      <c r="W548" s="583" t="s">
        <v>1082</v>
      </c>
      <c r="X548" s="583" t="s">
        <v>1082</v>
      </c>
      <c r="Y548" s="583" t="s">
        <v>1082</v>
      </c>
      <c r="Z548" s="583" t="s">
        <v>1082</v>
      </c>
      <c r="AA548" s="128">
        <f t="shared" ref="AA548:AF548" si="1918">SUM(AA549:AA558)</f>
        <v>0</v>
      </c>
      <c r="AB548" s="128">
        <f t="shared" si="1918"/>
        <v>0</v>
      </c>
      <c r="AC548" s="128">
        <f t="shared" si="1918"/>
        <v>0</v>
      </c>
      <c r="AD548" s="128">
        <f t="shared" si="1918"/>
        <v>0</v>
      </c>
      <c r="AE548" s="128">
        <f t="shared" si="1918"/>
        <v>0</v>
      </c>
      <c r="AF548" s="128">
        <f t="shared" si="1918"/>
        <v>0</v>
      </c>
      <c r="AG548" s="128">
        <f>SUM(AG549:AG558)</f>
        <v>396</v>
      </c>
      <c r="AH548" s="128">
        <f t="shared" ref="AH548" si="1919">SUM(AH549:AH558)</f>
        <v>396</v>
      </c>
      <c r="AI548" s="128">
        <f t="shared" ref="AI548" si="1920">SUM(AI549:AI558)</f>
        <v>396</v>
      </c>
      <c r="AJ548" s="128">
        <f t="shared" ref="AJ548" si="1921">SUM(AJ549:AJ558)</f>
        <v>0</v>
      </c>
      <c r="AK548" s="128">
        <f t="shared" ref="AK548" si="1922">SUM(AK549:AK558)</f>
        <v>0</v>
      </c>
      <c r="AL548" s="128">
        <f t="shared" ref="AL548" si="1923">SUM(AL549:AL558)</f>
        <v>0</v>
      </c>
      <c r="AM548" s="128">
        <f t="shared" ref="AM548" si="1924">SUM(AM549:AM558)</f>
        <v>3486721.4</v>
      </c>
      <c r="AN548" s="128">
        <f t="shared" ref="AN548" si="1925">SUM(AN549:AN558)</f>
        <v>3486721.4</v>
      </c>
      <c r="AO548" s="128">
        <f t="shared" ref="AO548" si="1926">SUM(AO549:AO558)</f>
        <v>3486721.4</v>
      </c>
      <c r="AP548" s="583" t="s">
        <v>1082</v>
      </c>
      <c r="AQ548" s="583" t="s">
        <v>1082</v>
      </c>
      <c r="AR548" s="583" t="s">
        <v>1082</v>
      </c>
      <c r="AS548" s="583" t="s">
        <v>1082</v>
      </c>
      <c r="AT548" s="583" t="s">
        <v>1082</v>
      </c>
      <c r="AU548" s="583" t="s">
        <v>1082</v>
      </c>
      <c r="AV548" s="128">
        <f t="shared" ref="AV548" si="1927">SUM(AV549:AV558)</f>
        <v>0</v>
      </c>
      <c r="AW548" s="128">
        <f t="shared" ref="AW548" si="1928">SUM(AW549:AW558)</f>
        <v>0</v>
      </c>
      <c r="AX548" s="128">
        <f t="shared" ref="AX548" si="1929">SUM(AX549:AX558)</f>
        <v>0</v>
      </c>
      <c r="AY548" s="128">
        <f t="shared" ref="AY548" si="1930">SUM(AY549:AY558)</f>
        <v>1915425.25</v>
      </c>
      <c r="AZ548" s="128">
        <f t="shared" ref="AZ548" si="1931">SUM(AZ549:AZ558)</f>
        <v>1976589.52</v>
      </c>
      <c r="BA548" s="128">
        <f t="shared" ref="BA548" si="1932">SUM(BA549:BA558)</f>
        <v>1976589.52</v>
      </c>
      <c r="BB548" s="128">
        <f>SUM(BB549:BB558)</f>
        <v>273</v>
      </c>
      <c r="BC548" s="128">
        <f t="shared" ref="BC548" si="1933">SUM(BC549:BC558)</f>
        <v>273</v>
      </c>
      <c r="BD548" s="128">
        <f t="shared" ref="BD548" si="1934">SUM(BD549:BD558)</f>
        <v>273</v>
      </c>
      <c r="BE548" s="128">
        <f t="shared" ref="BE548" si="1935">SUM(BE549:BE558)</f>
        <v>0</v>
      </c>
      <c r="BF548" s="128">
        <f t="shared" ref="BF548" si="1936">SUM(BF549:BF558)</f>
        <v>0</v>
      </c>
      <c r="BG548" s="128">
        <f t="shared" ref="BG548" si="1937">SUM(BG549:BG558)</f>
        <v>0</v>
      </c>
      <c r="BH548" s="128">
        <f t="shared" ref="BH548" si="1938">SUM(BH549:BH558)</f>
        <v>1699455.3</v>
      </c>
      <c r="BI548" s="128">
        <f t="shared" ref="BI548" si="1939">SUM(BI549:BI558)</f>
        <v>1699455.3</v>
      </c>
      <c r="BJ548" s="128">
        <f t="shared" ref="BJ548" si="1940">SUM(BJ549:BJ558)</f>
        <v>1699455.3</v>
      </c>
      <c r="BK548" s="583" t="s">
        <v>1082</v>
      </c>
      <c r="BL548" s="583" t="s">
        <v>1082</v>
      </c>
      <c r="BM548" s="583" t="s">
        <v>1082</v>
      </c>
      <c r="BN548" s="583" t="s">
        <v>1082</v>
      </c>
      <c r="BO548" s="583" t="s">
        <v>1082</v>
      </c>
      <c r="BP548" s="583" t="s">
        <v>1082</v>
      </c>
      <c r="BQ548" s="128">
        <f t="shared" ref="BQ548" si="1941">SUM(BQ549:BQ558)</f>
        <v>0</v>
      </c>
      <c r="BR548" s="128">
        <f t="shared" ref="BR548" si="1942">SUM(BR549:BR558)</f>
        <v>0</v>
      </c>
      <c r="BS548" s="128">
        <f t="shared" ref="BS548" si="1943">SUM(BS549:BS558)</f>
        <v>0</v>
      </c>
      <c r="BT548" s="128">
        <f t="shared" ref="BT548" si="1944">SUM(BT549:BT558)</f>
        <v>813470.01</v>
      </c>
      <c r="BU548" s="128">
        <f t="shared" ref="BU548" si="1945">SUM(BU549:BU558)</f>
        <v>842922.41</v>
      </c>
      <c r="BV548" s="128">
        <f t="shared" ref="BV548" si="1946">SUM(BV549:BV558)</f>
        <v>842922.41</v>
      </c>
      <c r="BW548" s="128">
        <f>SUM(BW549:BW558)</f>
        <v>0</v>
      </c>
      <c r="BX548" s="128">
        <f t="shared" ref="BX548" si="1947">SUM(BX549:BX558)</f>
        <v>0</v>
      </c>
      <c r="BY548" s="128">
        <f t="shared" ref="BY548" si="1948">SUM(BY549:BY558)</f>
        <v>0</v>
      </c>
      <c r="BZ548" s="128">
        <f t="shared" ref="BZ548" si="1949">SUM(BZ549:BZ558)</f>
        <v>0</v>
      </c>
      <c r="CA548" s="128">
        <f t="shared" ref="CA548" si="1950">SUM(CA549:CA558)</f>
        <v>0</v>
      </c>
      <c r="CB548" s="128">
        <f t="shared" ref="CB548" si="1951">SUM(CB549:CB558)</f>
        <v>0</v>
      </c>
      <c r="CC548" s="128">
        <f t="shared" ref="CC548" si="1952">SUM(CC549:CC558)</f>
        <v>0</v>
      </c>
      <c r="CD548" s="128">
        <f t="shared" ref="CD548" si="1953">SUM(CD549:CD558)</f>
        <v>0</v>
      </c>
      <c r="CE548" s="128">
        <f t="shared" ref="CE548" si="1954">SUM(CE549:CE558)</f>
        <v>0</v>
      </c>
      <c r="CF548" s="583" t="s">
        <v>1082</v>
      </c>
      <c r="CG548" s="583" t="s">
        <v>1082</v>
      </c>
      <c r="CH548" s="583" t="s">
        <v>1082</v>
      </c>
      <c r="CI548" s="583" t="s">
        <v>1082</v>
      </c>
      <c r="CJ548" s="583" t="s">
        <v>1082</v>
      </c>
      <c r="CK548" s="583" t="s">
        <v>1082</v>
      </c>
      <c r="CL548" s="128">
        <f t="shared" ref="CL548" si="1955">SUM(CL549:CL558)</f>
        <v>0</v>
      </c>
      <c r="CM548" s="128">
        <f t="shared" ref="CM548" si="1956">SUM(CM549:CM558)</f>
        <v>0</v>
      </c>
      <c r="CN548" s="128">
        <f t="shared" ref="CN548" si="1957">SUM(CN549:CN558)</f>
        <v>0</v>
      </c>
      <c r="CO548" s="128">
        <f t="shared" ref="CO548" si="1958">SUM(CO549:CO558)</f>
        <v>0</v>
      </c>
      <c r="CP548" s="128">
        <f t="shared" ref="CP548" si="1959">SUM(CP549:CP558)</f>
        <v>0</v>
      </c>
      <c r="CQ548" s="128">
        <f t="shared" ref="CQ548" si="1960">SUM(CQ549:CQ558)</f>
        <v>0</v>
      </c>
      <c r="CR548" s="128">
        <f>SUM(CR549:CR558)</f>
        <v>131</v>
      </c>
      <c r="CS548" s="128">
        <f t="shared" ref="CS548" si="1961">SUM(CS549:CS558)</f>
        <v>131</v>
      </c>
      <c r="CT548" s="128">
        <f t="shared" ref="CT548" si="1962">SUM(CT549:CT558)</f>
        <v>131</v>
      </c>
      <c r="CU548" s="128">
        <f t="shared" ref="CU548" si="1963">SUM(CU549:CU558)</f>
        <v>0</v>
      </c>
      <c r="CV548" s="128">
        <f t="shared" ref="CV548" si="1964">SUM(CV549:CV558)</f>
        <v>0</v>
      </c>
      <c r="CW548" s="128">
        <f t="shared" ref="CW548" si="1965">SUM(CW549:CW558)</f>
        <v>0</v>
      </c>
      <c r="CX548" s="128">
        <f t="shared" ref="CX548" si="1966">SUM(CX549:CX558)</f>
        <v>1135197.95</v>
      </c>
      <c r="CY548" s="128">
        <f t="shared" ref="CY548" si="1967">SUM(CY549:CY558)</f>
        <v>1135197.95</v>
      </c>
      <c r="CZ548" s="128">
        <f t="shared" ref="CZ548" si="1968">SUM(CZ549:CZ558)</f>
        <v>1135197.95</v>
      </c>
      <c r="DA548" s="583" t="s">
        <v>1082</v>
      </c>
      <c r="DB548" s="583" t="s">
        <v>1082</v>
      </c>
      <c r="DC548" s="583" t="s">
        <v>1082</v>
      </c>
      <c r="DD548" s="583" t="s">
        <v>1082</v>
      </c>
      <c r="DE548" s="583" t="s">
        <v>1082</v>
      </c>
      <c r="DF548" s="583" t="s">
        <v>1082</v>
      </c>
      <c r="DG548" s="128">
        <f t="shared" ref="DG548" si="1969">SUM(DG549:DG558)</f>
        <v>0</v>
      </c>
      <c r="DH548" s="128">
        <f t="shared" ref="DH548" si="1970">SUM(DH549:DH558)</f>
        <v>0</v>
      </c>
      <c r="DI548" s="128">
        <f t="shared" ref="DI548" si="1971">SUM(DI549:DI558)</f>
        <v>0</v>
      </c>
      <c r="DJ548" s="128">
        <f t="shared" ref="DJ548" si="1972">SUM(DJ549:DJ558)</f>
        <v>614896.71</v>
      </c>
      <c r="DK548" s="128">
        <f t="shared" ref="DK548" si="1973">SUM(DK549:DK558)</f>
        <v>638666.73</v>
      </c>
      <c r="DL548" s="128">
        <f t="shared" ref="DL548" si="1974">SUM(DL549:DL558)</f>
        <v>638666.73</v>
      </c>
      <c r="DM548" s="128">
        <f>SUM(DM549:DM558)</f>
        <v>153</v>
      </c>
      <c r="DN548" s="128">
        <f t="shared" ref="DN548" si="1975">SUM(DN549:DN558)</f>
        <v>153</v>
      </c>
      <c r="DO548" s="128">
        <f t="shared" ref="DO548" si="1976">SUM(DO549:DO558)</f>
        <v>153</v>
      </c>
      <c r="DP548" s="128">
        <f t="shared" ref="DP548" si="1977">SUM(DP549:DP558)</f>
        <v>0</v>
      </c>
      <c r="DQ548" s="128">
        <f t="shared" ref="DQ548" si="1978">SUM(DQ549:DQ558)</f>
        <v>0</v>
      </c>
      <c r="DR548" s="128">
        <f t="shared" ref="DR548" si="1979">SUM(DR549:DR558)</f>
        <v>0</v>
      </c>
      <c r="DS548" s="128">
        <f t="shared" ref="DS548" si="1980">SUM(DS549:DS558)</f>
        <v>1287996.6000000001</v>
      </c>
      <c r="DT548" s="128">
        <f t="shared" ref="DT548" si="1981">SUM(DT549:DT558)</f>
        <v>1287996.6000000001</v>
      </c>
      <c r="DU548" s="128">
        <f t="shared" ref="DU548" si="1982">SUM(DU549:DU558)</f>
        <v>1287996.6000000001</v>
      </c>
      <c r="DV548" s="583" t="s">
        <v>1082</v>
      </c>
      <c r="DW548" s="583" t="s">
        <v>1082</v>
      </c>
      <c r="DX548" s="583" t="s">
        <v>1082</v>
      </c>
      <c r="DY548" s="583" t="s">
        <v>1082</v>
      </c>
      <c r="DZ548" s="583" t="s">
        <v>1082</v>
      </c>
      <c r="EA548" s="583" t="s">
        <v>1082</v>
      </c>
      <c r="EB548" s="128">
        <f t="shared" ref="EB548" si="1983">SUM(EB549:EB558)</f>
        <v>0</v>
      </c>
      <c r="EC548" s="128">
        <f t="shared" ref="EC548" si="1984">SUM(EC549:EC558)</f>
        <v>0</v>
      </c>
      <c r="ED548" s="128">
        <f t="shared" ref="ED548" si="1985">SUM(ED549:ED558)</f>
        <v>0</v>
      </c>
      <c r="EE548" s="128">
        <f t="shared" ref="EE548" si="1986">SUM(EE549:EE558)</f>
        <v>721423.25</v>
      </c>
      <c r="EF548" s="128">
        <f t="shared" ref="EF548" si="1987">SUM(EF549:EF558)</f>
        <v>747341.13</v>
      </c>
      <c r="EG548" s="128">
        <f t="shared" ref="EG548" si="1988">SUM(EG549:EG558)</f>
        <v>747341.13</v>
      </c>
      <c r="EH548" s="128">
        <f>SUM(EH549:EH558)</f>
        <v>54</v>
      </c>
      <c r="EI548" s="128">
        <f t="shared" ref="EI548" si="1989">SUM(EI549:EI558)</f>
        <v>54</v>
      </c>
      <c r="EJ548" s="128">
        <f t="shared" ref="EJ548" si="1990">SUM(EJ549:EJ558)</f>
        <v>54</v>
      </c>
      <c r="EK548" s="128">
        <f t="shared" ref="EK548" si="1991">SUM(EK549:EK558)</f>
        <v>0</v>
      </c>
      <c r="EL548" s="128">
        <f t="shared" ref="EL548" si="1992">SUM(EL549:EL558)</f>
        <v>0</v>
      </c>
      <c r="EM548" s="128">
        <f t="shared" ref="EM548" si="1993">SUM(EM549:EM558)</f>
        <v>0</v>
      </c>
      <c r="EN548" s="128">
        <f t="shared" ref="EN548" si="1994">SUM(EN549:EN558)</f>
        <v>441727.05</v>
      </c>
      <c r="EO548" s="128">
        <f t="shared" ref="EO548" si="1995">SUM(EO549:EO558)</f>
        <v>441727.05</v>
      </c>
      <c r="EP548" s="128">
        <f t="shared" ref="EP548" si="1996">SUM(EP549:EP558)</f>
        <v>441727.05</v>
      </c>
      <c r="EQ548" s="583" t="s">
        <v>1082</v>
      </c>
      <c r="ER548" s="583" t="s">
        <v>1082</v>
      </c>
      <c r="ES548" s="583" t="s">
        <v>1082</v>
      </c>
      <c r="ET548" s="583" t="s">
        <v>1082</v>
      </c>
      <c r="EU548" s="583" t="s">
        <v>1082</v>
      </c>
      <c r="EV548" s="583" t="s">
        <v>1082</v>
      </c>
      <c r="EW548" s="128">
        <f t="shared" ref="EW548" si="1997">SUM(EW549:EW558)</f>
        <v>0</v>
      </c>
      <c r="EX548" s="128">
        <f t="shared" ref="EX548" si="1998">SUM(EX549:EX558)</f>
        <v>0</v>
      </c>
      <c r="EY548" s="128">
        <f t="shared" ref="EY548" si="1999">SUM(EY549:EY558)</f>
        <v>0</v>
      </c>
      <c r="EZ548" s="128">
        <f t="shared" ref="EZ548" si="2000">SUM(EZ549:EZ558)</f>
        <v>240117.97</v>
      </c>
      <c r="FA548" s="128">
        <f t="shared" ref="FA548" si="2001">SUM(FA549:FA558)</f>
        <v>247109.92</v>
      </c>
      <c r="FB548" s="128">
        <f t="shared" ref="FB548" si="2002">SUM(FB549:FB558)</f>
        <v>247109.92</v>
      </c>
      <c r="FC548" s="128">
        <f>SUM(FC549:FC558)</f>
        <v>165</v>
      </c>
      <c r="FD548" s="128">
        <f t="shared" ref="FD548" si="2003">SUM(FD549:FD558)</f>
        <v>165</v>
      </c>
      <c r="FE548" s="128">
        <f t="shared" ref="FE548" si="2004">SUM(FE549:FE558)</f>
        <v>165</v>
      </c>
      <c r="FF548" s="128">
        <f t="shared" ref="FF548" si="2005">SUM(FF549:FF558)</f>
        <v>0</v>
      </c>
      <c r="FG548" s="128">
        <f t="shared" ref="FG548" si="2006">SUM(FG549:FG558)</f>
        <v>0</v>
      </c>
      <c r="FH548" s="128">
        <f t="shared" ref="FH548" si="2007">SUM(FH549:FH558)</f>
        <v>0</v>
      </c>
      <c r="FI548" s="128">
        <f t="shared" ref="FI548" si="2008">SUM(FI549:FI558)</f>
        <v>1397179.39</v>
      </c>
      <c r="FJ548" s="128">
        <f t="shared" ref="FJ548" si="2009">SUM(FJ549:FJ558)</f>
        <v>1397179.39</v>
      </c>
      <c r="FK548" s="128">
        <f t="shared" ref="FK548" si="2010">SUM(FK549:FK558)</f>
        <v>1397179.39</v>
      </c>
      <c r="FL548" s="583" t="s">
        <v>1082</v>
      </c>
      <c r="FM548" s="583" t="s">
        <v>1082</v>
      </c>
      <c r="FN548" s="583" t="s">
        <v>1082</v>
      </c>
      <c r="FO548" s="583" t="s">
        <v>1082</v>
      </c>
      <c r="FP548" s="583" t="s">
        <v>1082</v>
      </c>
      <c r="FQ548" s="583" t="s">
        <v>1082</v>
      </c>
      <c r="FR548" s="128">
        <f t="shared" ref="FR548" si="2011">SUM(FR549:FR558)</f>
        <v>0</v>
      </c>
      <c r="FS548" s="128">
        <f t="shared" ref="FS548" si="2012">SUM(FS549:FS558)</f>
        <v>0</v>
      </c>
      <c r="FT548" s="128">
        <f t="shared" ref="FT548" si="2013">SUM(FT549:FT558)</f>
        <v>0</v>
      </c>
      <c r="FU548" s="128">
        <f t="shared" ref="FU548" si="2014">SUM(FU549:FU558)</f>
        <v>610260.22</v>
      </c>
      <c r="FV548" s="128">
        <f t="shared" ref="FV548" si="2015">SUM(FV549:FV558)</f>
        <v>630931.16</v>
      </c>
      <c r="FW548" s="128">
        <f t="shared" ref="FW548" si="2016">SUM(FW549:FW558)</f>
        <v>630931.16</v>
      </c>
      <c r="FX548" s="128">
        <f>SUM(FX549:FX558)</f>
        <v>163</v>
      </c>
      <c r="FY548" s="128">
        <f t="shared" ref="FY548" si="2017">SUM(FY549:FY558)</f>
        <v>163</v>
      </c>
      <c r="FZ548" s="128">
        <f t="shared" ref="FZ548" si="2018">SUM(FZ549:FZ558)</f>
        <v>163</v>
      </c>
      <c r="GA548" s="128">
        <f t="shared" ref="GA548" si="2019">SUM(GA549:GA558)</f>
        <v>0</v>
      </c>
      <c r="GB548" s="128">
        <f t="shared" ref="GB548" si="2020">SUM(GB549:GB558)</f>
        <v>0</v>
      </c>
      <c r="GC548" s="128">
        <f t="shared" ref="GC548" si="2021">SUM(GC549:GC558)</f>
        <v>0</v>
      </c>
      <c r="GD548" s="128">
        <f t="shared" ref="GD548" si="2022">SUM(GD549:GD558)</f>
        <v>1426598.03</v>
      </c>
      <c r="GE548" s="128">
        <f t="shared" ref="GE548" si="2023">SUM(GE549:GE558)</f>
        <v>1426598.03</v>
      </c>
      <c r="GF548" s="128">
        <f t="shared" ref="GF548" si="2024">SUM(GF549:GF558)</f>
        <v>1426598.03</v>
      </c>
      <c r="GG548" s="583" t="s">
        <v>1082</v>
      </c>
      <c r="GH548" s="583" t="s">
        <v>1082</v>
      </c>
      <c r="GI548" s="583" t="s">
        <v>1082</v>
      </c>
      <c r="GJ548" s="583" t="s">
        <v>1082</v>
      </c>
      <c r="GK548" s="583" t="s">
        <v>1082</v>
      </c>
      <c r="GL548" s="583" t="s">
        <v>1082</v>
      </c>
      <c r="GM548" s="128">
        <f t="shared" ref="GM548" si="2025">SUM(GM549:GM558)</f>
        <v>0</v>
      </c>
      <c r="GN548" s="128">
        <f t="shared" ref="GN548" si="2026">SUM(GN549:GN558)</f>
        <v>0</v>
      </c>
      <c r="GO548" s="128">
        <f t="shared" ref="GO548" si="2027">SUM(GO549:GO558)</f>
        <v>0</v>
      </c>
      <c r="GP548" s="128">
        <f t="shared" ref="GP548" si="2028">SUM(GP549:GP558)</f>
        <v>595174.05000000005</v>
      </c>
      <c r="GQ548" s="128">
        <f t="shared" ref="GQ548" si="2029">SUM(GQ549:GQ558)</f>
        <v>613234.9</v>
      </c>
      <c r="GR548" s="128">
        <f t="shared" ref="GR548" si="2030">SUM(GR549:GR558)</f>
        <v>613234.9</v>
      </c>
      <c r="GS548" s="128">
        <f>SUM(GS549:GS558)</f>
        <v>111</v>
      </c>
      <c r="GT548" s="128">
        <f t="shared" ref="GT548" si="2031">SUM(GT549:GT558)</f>
        <v>111</v>
      </c>
      <c r="GU548" s="128">
        <f t="shared" ref="GU548" si="2032">SUM(GU549:GU558)</f>
        <v>111</v>
      </c>
      <c r="GV548" s="128">
        <f t="shared" ref="GV548" si="2033">SUM(GV549:GV558)</f>
        <v>0</v>
      </c>
      <c r="GW548" s="128">
        <f t="shared" ref="GW548" si="2034">SUM(GW549:GW558)</f>
        <v>0</v>
      </c>
      <c r="GX548" s="128">
        <f t="shared" ref="GX548" si="2035">SUM(GX549:GX558)</f>
        <v>0</v>
      </c>
      <c r="GY548" s="128">
        <f t="shared" ref="GY548" si="2036">SUM(GY549:GY558)</f>
        <v>1018087.95</v>
      </c>
      <c r="GZ548" s="128">
        <f t="shared" ref="GZ548" si="2037">SUM(GZ549:GZ558)</f>
        <v>1018087.95</v>
      </c>
      <c r="HA548" s="128">
        <f t="shared" ref="HA548" si="2038">SUM(HA549:HA558)</f>
        <v>1018087.95</v>
      </c>
      <c r="HB548" s="583" t="s">
        <v>1082</v>
      </c>
      <c r="HC548" s="583" t="s">
        <v>1082</v>
      </c>
      <c r="HD548" s="583" t="s">
        <v>1082</v>
      </c>
      <c r="HE548" s="583" t="s">
        <v>1082</v>
      </c>
      <c r="HF548" s="583" t="s">
        <v>1082</v>
      </c>
      <c r="HG548" s="583" t="s">
        <v>1082</v>
      </c>
      <c r="HH548" s="128">
        <f t="shared" ref="HH548" si="2039">SUM(HH549:HH558)</f>
        <v>0</v>
      </c>
      <c r="HI548" s="128">
        <f t="shared" ref="HI548" si="2040">SUM(HI549:HI558)</f>
        <v>0</v>
      </c>
      <c r="HJ548" s="128">
        <f t="shared" ref="HJ548" si="2041">SUM(HJ549:HJ558)</f>
        <v>0</v>
      </c>
      <c r="HK548" s="128">
        <f t="shared" ref="HK548" si="2042">SUM(HK549:HK558)</f>
        <v>857558.07</v>
      </c>
      <c r="HL548" s="128">
        <f t="shared" ref="HL548" si="2043">SUM(HL549:HL558)</f>
        <v>889635</v>
      </c>
      <c r="HM548" s="128">
        <f t="shared" ref="HM548" si="2044">SUM(HM549:HM558)</f>
        <v>889635</v>
      </c>
      <c r="HN548" s="128">
        <f>SUM(HN549:HN558)</f>
        <v>179</v>
      </c>
      <c r="HO548" s="128">
        <f t="shared" ref="HO548" si="2045">SUM(HO549:HO558)</f>
        <v>179</v>
      </c>
      <c r="HP548" s="128">
        <f t="shared" ref="HP548" si="2046">SUM(HP549:HP558)</f>
        <v>179</v>
      </c>
      <c r="HQ548" s="128">
        <f t="shared" ref="HQ548" si="2047">SUM(HQ549:HQ558)</f>
        <v>0</v>
      </c>
      <c r="HR548" s="128">
        <f t="shared" ref="HR548" si="2048">SUM(HR549:HR558)</f>
        <v>0</v>
      </c>
      <c r="HS548" s="128">
        <f t="shared" ref="HS548" si="2049">SUM(HS549:HS558)</f>
        <v>0</v>
      </c>
      <c r="HT548" s="128">
        <f t="shared" ref="HT548" si="2050">SUM(HT549:HT558)</f>
        <v>1481906.64</v>
      </c>
      <c r="HU548" s="128">
        <f t="shared" ref="HU548" si="2051">SUM(HU549:HU558)</f>
        <v>1481906.64</v>
      </c>
      <c r="HV548" s="128">
        <f t="shared" ref="HV548" si="2052">SUM(HV549:HV558)</f>
        <v>1481906.64</v>
      </c>
      <c r="HW548" s="583" t="s">
        <v>1082</v>
      </c>
      <c r="HX548" s="583" t="s">
        <v>1082</v>
      </c>
      <c r="HY548" s="583" t="s">
        <v>1082</v>
      </c>
      <c r="HZ548" s="583" t="s">
        <v>1082</v>
      </c>
      <c r="IA548" s="583" t="s">
        <v>1082</v>
      </c>
      <c r="IB548" s="583" t="s">
        <v>1082</v>
      </c>
      <c r="IC548" s="128">
        <f t="shared" ref="IC548" si="2053">SUM(IC549:IC558)</f>
        <v>0</v>
      </c>
      <c r="ID548" s="128">
        <f t="shared" ref="ID548" si="2054">SUM(ID549:ID558)</f>
        <v>0</v>
      </c>
      <c r="IE548" s="128">
        <f t="shared" ref="IE548" si="2055">SUM(IE549:IE558)</f>
        <v>0</v>
      </c>
      <c r="IF548" s="128">
        <f t="shared" ref="IF548" si="2056">SUM(IF549:IF558)</f>
        <v>938517.04</v>
      </c>
      <c r="IG548" s="128">
        <f t="shared" ref="IG548" si="2057">SUM(IG549:IG558)</f>
        <v>968097.86</v>
      </c>
      <c r="IH548" s="128">
        <f t="shared" ref="IH548" si="2058">SUM(IH549:IH558)</f>
        <v>968097.86</v>
      </c>
      <c r="II548" s="128">
        <f>SUM(II549:II558)</f>
        <v>171</v>
      </c>
      <c r="IJ548" s="128">
        <f t="shared" ref="IJ548" si="2059">SUM(IJ549:IJ558)</f>
        <v>171</v>
      </c>
      <c r="IK548" s="128">
        <f t="shared" ref="IK548" si="2060">SUM(IK549:IK558)</f>
        <v>171</v>
      </c>
      <c r="IL548" s="128">
        <f t="shared" ref="IL548" si="2061">SUM(IL549:IL558)</f>
        <v>0</v>
      </c>
      <c r="IM548" s="128">
        <f t="shared" ref="IM548" si="2062">SUM(IM549:IM558)</f>
        <v>0</v>
      </c>
      <c r="IN548" s="128">
        <f t="shared" ref="IN548" si="2063">SUM(IN549:IN558)</f>
        <v>0</v>
      </c>
      <c r="IO548" s="128">
        <f t="shared" ref="IO548" si="2064">SUM(IO549:IO558)</f>
        <v>1446992.7</v>
      </c>
      <c r="IP548" s="128">
        <f t="shared" ref="IP548" si="2065">SUM(IP549:IP558)</f>
        <v>1446992.7</v>
      </c>
      <c r="IQ548" s="128">
        <f t="shared" ref="IQ548" si="2066">SUM(IQ549:IQ558)</f>
        <v>1446992.7</v>
      </c>
      <c r="IR548" s="583" t="s">
        <v>1082</v>
      </c>
      <c r="IS548" s="583" t="s">
        <v>1082</v>
      </c>
      <c r="IT548" s="583" t="s">
        <v>1082</v>
      </c>
      <c r="IU548" s="583" t="s">
        <v>1082</v>
      </c>
      <c r="IV548" s="583" t="s">
        <v>1082</v>
      </c>
      <c r="IW548" s="583" t="s">
        <v>1082</v>
      </c>
      <c r="IX548" s="128">
        <f t="shared" ref="IX548" si="2067">SUM(IX549:IX558)</f>
        <v>0</v>
      </c>
      <c r="IY548" s="128">
        <f t="shared" ref="IY548" si="2068">SUM(IY549:IY558)</f>
        <v>0</v>
      </c>
      <c r="IZ548" s="128">
        <f t="shared" ref="IZ548" si="2069">SUM(IZ549:IZ558)</f>
        <v>0</v>
      </c>
      <c r="JA548" s="128">
        <f t="shared" ref="JA548" si="2070">SUM(JA549:JA558)</f>
        <v>666772.07999999996</v>
      </c>
      <c r="JB548" s="128">
        <f t="shared" ref="JB548" si="2071">SUM(JB549:JB558)</f>
        <v>687543.63</v>
      </c>
      <c r="JC548" s="128">
        <f t="shared" ref="JC548" si="2072">SUM(JC549:JC558)</f>
        <v>687543.63</v>
      </c>
      <c r="JD548" s="128">
        <f>SUM(JD549:JD558)</f>
        <v>51</v>
      </c>
      <c r="JE548" s="128">
        <f t="shared" ref="JE548" si="2073">SUM(JE549:JE558)</f>
        <v>51</v>
      </c>
      <c r="JF548" s="128">
        <f t="shared" ref="JF548" si="2074">SUM(JF549:JF558)</f>
        <v>51</v>
      </c>
      <c r="JG548" s="128">
        <f t="shared" ref="JG548" si="2075">SUM(JG549:JG558)</f>
        <v>0</v>
      </c>
      <c r="JH548" s="128">
        <f t="shared" ref="JH548" si="2076">SUM(JH549:JH558)</f>
        <v>0</v>
      </c>
      <c r="JI548" s="128">
        <f t="shared" ref="JI548" si="2077">SUM(JI549:JI558)</f>
        <v>0</v>
      </c>
      <c r="JJ548" s="128">
        <f t="shared" ref="JJ548" si="2078">SUM(JJ549:JJ558)</f>
        <v>426981.45</v>
      </c>
      <c r="JK548" s="128">
        <f t="shared" ref="JK548" si="2079">SUM(JK549:JK558)</f>
        <v>426981.45</v>
      </c>
      <c r="JL548" s="128">
        <f t="shared" ref="JL548" si="2080">SUM(JL549:JL558)</f>
        <v>426981.45</v>
      </c>
      <c r="JM548" s="583" t="s">
        <v>1082</v>
      </c>
      <c r="JN548" s="583" t="s">
        <v>1082</v>
      </c>
      <c r="JO548" s="583" t="s">
        <v>1082</v>
      </c>
      <c r="JP548" s="583" t="s">
        <v>1082</v>
      </c>
      <c r="JQ548" s="583" t="s">
        <v>1082</v>
      </c>
      <c r="JR548" s="583" t="s">
        <v>1082</v>
      </c>
      <c r="JS548" s="128">
        <f t="shared" ref="JS548" si="2081">SUM(JS549:JS558)</f>
        <v>0</v>
      </c>
      <c r="JT548" s="128">
        <f t="shared" ref="JT548" si="2082">SUM(JT549:JT558)</f>
        <v>0</v>
      </c>
      <c r="JU548" s="128">
        <f t="shared" ref="JU548" si="2083">SUM(JU549:JU558)</f>
        <v>0</v>
      </c>
      <c r="JV548" s="128">
        <f t="shared" ref="JV548" si="2084">SUM(JV549:JV558)</f>
        <v>297330.06</v>
      </c>
      <c r="JW548" s="128">
        <f t="shared" ref="JW548" si="2085">SUM(JW549:JW558)</f>
        <v>307711.98</v>
      </c>
      <c r="JX548" s="128">
        <f t="shared" ref="JX548" si="2086">SUM(JX549:JX558)</f>
        <v>307711.98</v>
      </c>
      <c r="JY548" s="128">
        <f>SUM(JY549:JY558)</f>
        <v>250</v>
      </c>
      <c r="JZ548" s="128">
        <f t="shared" ref="JZ548" si="2087">SUM(JZ549:JZ558)</f>
        <v>250</v>
      </c>
      <c r="KA548" s="128">
        <f t="shared" ref="KA548" si="2088">SUM(KA549:KA558)</f>
        <v>250</v>
      </c>
      <c r="KB548" s="128">
        <f t="shared" ref="KB548" si="2089">SUM(KB549:KB558)</f>
        <v>0</v>
      </c>
      <c r="KC548" s="128">
        <f t="shared" ref="KC548" si="2090">SUM(KC549:KC558)</f>
        <v>0</v>
      </c>
      <c r="KD548" s="128">
        <f t="shared" ref="KD548" si="2091">SUM(KD549:KD558)</f>
        <v>0</v>
      </c>
      <c r="KE548" s="128">
        <f t="shared" ref="KE548" si="2092">SUM(KE549:KE558)</f>
        <v>2013989.32</v>
      </c>
      <c r="KF548" s="128">
        <f t="shared" ref="KF548" si="2093">SUM(KF549:KF558)</f>
        <v>2013989.32</v>
      </c>
      <c r="KG548" s="128">
        <f t="shared" ref="KG548" si="2094">SUM(KG549:KG558)</f>
        <v>2013989.32</v>
      </c>
      <c r="KH548" s="583" t="s">
        <v>1082</v>
      </c>
      <c r="KI548" s="583" t="s">
        <v>1082</v>
      </c>
      <c r="KJ548" s="583" t="s">
        <v>1082</v>
      </c>
      <c r="KK548" s="583" t="s">
        <v>1082</v>
      </c>
      <c r="KL548" s="583" t="s">
        <v>1082</v>
      </c>
      <c r="KM548" s="583" t="s">
        <v>1082</v>
      </c>
      <c r="KN548" s="128">
        <f t="shared" ref="KN548" si="2095">SUM(KN549:KN558)</f>
        <v>0</v>
      </c>
      <c r="KO548" s="128">
        <f t="shared" ref="KO548" si="2096">SUM(KO549:KO558)</f>
        <v>0</v>
      </c>
      <c r="KP548" s="128">
        <f t="shared" ref="KP548" si="2097">SUM(KP549:KP558)</f>
        <v>0</v>
      </c>
      <c r="KQ548" s="128">
        <f t="shared" ref="KQ548" si="2098">SUM(KQ549:KQ558)</f>
        <v>828825.93</v>
      </c>
      <c r="KR548" s="128">
        <f t="shared" ref="KR548" si="2099">SUM(KR549:KR558)</f>
        <v>856470.13</v>
      </c>
      <c r="KS548" s="128">
        <f t="shared" ref="KS548" si="2100">SUM(KS549:KS558)</f>
        <v>856470.13</v>
      </c>
      <c r="KT548" s="128">
        <f>SUM(KT549:KT558)</f>
        <v>325</v>
      </c>
      <c r="KU548" s="128">
        <f t="shared" ref="KU548" si="2101">SUM(KU549:KU558)</f>
        <v>325</v>
      </c>
      <c r="KV548" s="128">
        <f t="shared" ref="KV548" si="2102">SUM(KV549:KV558)</f>
        <v>325</v>
      </c>
      <c r="KW548" s="128">
        <f t="shared" ref="KW548" si="2103">SUM(KW549:KW558)</f>
        <v>0</v>
      </c>
      <c r="KX548" s="128">
        <f t="shared" ref="KX548" si="2104">SUM(KX549:KX558)</f>
        <v>0</v>
      </c>
      <c r="KY548" s="128">
        <f t="shared" ref="KY548" si="2105">SUM(KY549:KY558)</f>
        <v>0</v>
      </c>
      <c r="KZ548" s="128">
        <f t="shared" ref="KZ548" si="2106">SUM(KZ549:KZ558)</f>
        <v>2656532.64</v>
      </c>
      <c r="LA548" s="128">
        <f t="shared" ref="LA548" si="2107">SUM(LA549:LA558)</f>
        <v>2656532.64</v>
      </c>
      <c r="LB548" s="128">
        <f t="shared" ref="LB548" si="2108">SUM(LB549:LB558)</f>
        <v>2656532.64</v>
      </c>
      <c r="LC548" s="583" t="s">
        <v>1082</v>
      </c>
      <c r="LD548" s="583" t="s">
        <v>1082</v>
      </c>
      <c r="LE548" s="583" t="s">
        <v>1082</v>
      </c>
      <c r="LF548" s="583" t="s">
        <v>1082</v>
      </c>
      <c r="LG548" s="583" t="s">
        <v>1082</v>
      </c>
      <c r="LH548" s="583" t="s">
        <v>1082</v>
      </c>
      <c r="LI548" s="128">
        <f t="shared" ref="LI548" si="2109">SUM(LI549:LI558)</f>
        <v>0</v>
      </c>
      <c r="LJ548" s="128">
        <f t="shared" ref="LJ548" si="2110">SUM(LJ549:LJ558)</f>
        <v>0</v>
      </c>
      <c r="LK548" s="128">
        <f t="shared" ref="LK548" si="2111">SUM(LK549:LK558)</f>
        <v>0</v>
      </c>
      <c r="LL548" s="128">
        <f t="shared" ref="LL548" si="2112">SUM(LL549:LL558)</f>
        <v>1013748.5</v>
      </c>
      <c r="LM548" s="128">
        <f t="shared" ref="LM548" si="2113">SUM(LM549:LM558)</f>
        <v>1048496.3</v>
      </c>
      <c r="LN548" s="128">
        <f t="shared" ref="LN548" si="2114">SUM(LN549:LN558)</f>
        <v>1048496.3</v>
      </c>
      <c r="LO548" s="128">
        <f>SUM(LO549:LO558)</f>
        <v>99</v>
      </c>
      <c r="LP548" s="128">
        <f t="shared" ref="LP548" si="2115">SUM(LP549:LP558)</f>
        <v>99</v>
      </c>
      <c r="LQ548" s="128">
        <f t="shared" ref="LQ548" si="2116">SUM(LQ549:LQ558)</f>
        <v>99</v>
      </c>
      <c r="LR548" s="128">
        <f t="shared" ref="LR548" si="2117">SUM(LR549:LR558)</f>
        <v>0</v>
      </c>
      <c r="LS548" s="128">
        <f t="shared" ref="LS548" si="2118">SUM(LS549:LS558)</f>
        <v>0</v>
      </c>
      <c r="LT548" s="128">
        <f t="shared" ref="LT548" si="2119">SUM(LT549:LT558)</f>
        <v>0</v>
      </c>
      <c r="LU548" s="128">
        <f t="shared" ref="LU548" si="2120">SUM(LU549:LU558)</f>
        <v>809435.33</v>
      </c>
      <c r="LV548" s="128">
        <f t="shared" ref="LV548" si="2121">SUM(LV549:LV558)</f>
        <v>809435.33</v>
      </c>
      <c r="LW548" s="128">
        <f t="shared" ref="LW548" si="2122">SUM(LW549:LW558)</f>
        <v>809435.33</v>
      </c>
      <c r="LX548" s="583" t="s">
        <v>1082</v>
      </c>
      <c r="LY548" s="583" t="s">
        <v>1082</v>
      </c>
      <c r="LZ548" s="583" t="s">
        <v>1082</v>
      </c>
      <c r="MA548" s="583" t="s">
        <v>1082</v>
      </c>
      <c r="MB548" s="583" t="s">
        <v>1082</v>
      </c>
      <c r="MC548" s="583" t="s">
        <v>1082</v>
      </c>
      <c r="MD548" s="128">
        <f t="shared" ref="MD548" si="2123">SUM(MD549:MD558)</f>
        <v>0</v>
      </c>
      <c r="ME548" s="128">
        <f t="shared" ref="ME548" si="2124">SUM(ME549:ME558)</f>
        <v>0</v>
      </c>
      <c r="MF548" s="128">
        <f t="shared" ref="MF548" si="2125">SUM(MF549:MF558)</f>
        <v>0</v>
      </c>
      <c r="MG548" s="128">
        <f t="shared" ref="MG548" si="2126">SUM(MG549:MG558)</f>
        <v>487779.26</v>
      </c>
      <c r="MH548" s="128">
        <f t="shared" ref="MH548" si="2127">SUM(MH549:MH558)</f>
        <v>504120.33</v>
      </c>
      <c r="MI548" s="128">
        <f t="shared" ref="MI548" si="2128">SUM(MI549:MI558)</f>
        <v>504120.33</v>
      </c>
      <c r="MJ548" s="128">
        <f>SUM(MJ549:MJ558)</f>
        <v>167</v>
      </c>
      <c r="MK548" s="128">
        <f t="shared" ref="MK548" si="2129">SUM(MK549:MK558)</f>
        <v>167</v>
      </c>
      <c r="ML548" s="128">
        <f t="shared" ref="ML548" si="2130">SUM(ML549:ML558)</f>
        <v>167</v>
      </c>
      <c r="MM548" s="128">
        <f t="shared" ref="MM548" si="2131">SUM(MM549:MM558)</f>
        <v>0</v>
      </c>
      <c r="MN548" s="128">
        <f t="shared" ref="MN548" si="2132">SUM(MN549:MN558)</f>
        <v>0</v>
      </c>
      <c r="MO548" s="128">
        <f t="shared" ref="MO548" si="2133">SUM(MO549:MO558)</f>
        <v>0</v>
      </c>
      <c r="MP548" s="128">
        <f t="shared" ref="MP548" si="2134">SUM(MP549:MP558)</f>
        <v>1422942.91</v>
      </c>
      <c r="MQ548" s="128">
        <f t="shared" ref="MQ548" si="2135">SUM(MQ549:MQ558)</f>
        <v>1422942.91</v>
      </c>
      <c r="MR548" s="128">
        <f t="shared" ref="MR548" si="2136">SUM(MR549:MR558)</f>
        <v>1422942.91</v>
      </c>
      <c r="MS548" s="583" t="s">
        <v>1082</v>
      </c>
      <c r="MT548" s="583" t="s">
        <v>1082</v>
      </c>
      <c r="MU548" s="583" t="s">
        <v>1082</v>
      </c>
      <c r="MV548" s="583" t="s">
        <v>1082</v>
      </c>
      <c r="MW548" s="583" t="s">
        <v>1082</v>
      </c>
      <c r="MX548" s="583" t="s">
        <v>1082</v>
      </c>
      <c r="MY548" s="128">
        <f t="shared" ref="MY548" si="2137">SUM(MY549:MY558)</f>
        <v>0</v>
      </c>
      <c r="MZ548" s="128">
        <f t="shared" ref="MZ548" si="2138">SUM(MZ549:MZ558)</f>
        <v>0</v>
      </c>
      <c r="NA548" s="128">
        <f t="shared" ref="NA548" si="2139">SUM(NA549:NA558)</f>
        <v>0</v>
      </c>
      <c r="NB548" s="128">
        <f t="shared" ref="NB548" si="2140">SUM(NB549:NB558)</f>
        <v>891196.16</v>
      </c>
      <c r="NC548" s="128">
        <f t="shared" ref="NC548" si="2141">SUM(NC549:NC558)</f>
        <v>921476.93</v>
      </c>
      <c r="ND548" s="128">
        <f t="shared" ref="ND548" si="2142">SUM(ND549:ND558)</f>
        <v>921476.93</v>
      </c>
      <c r="NE548" s="128">
        <f>SUM(NE549:NE558)</f>
        <v>267</v>
      </c>
      <c r="NF548" s="128">
        <f t="shared" ref="NF548" si="2143">SUM(NF549:NF558)</f>
        <v>267</v>
      </c>
      <c r="NG548" s="128">
        <f t="shared" ref="NG548" si="2144">SUM(NG549:NG558)</f>
        <v>267</v>
      </c>
      <c r="NH548" s="128">
        <f t="shared" ref="NH548" si="2145">SUM(NH549:NH558)</f>
        <v>0</v>
      </c>
      <c r="NI548" s="128">
        <f t="shared" ref="NI548" si="2146">SUM(NI549:NI558)</f>
        <v>0</v>
      </c>
      <c r="NJ548" s="128">
        <f t="shared" ref="NJ548" si="2147">SUM(NJ549:NJ558)</f>
        <v>0</v>
      </c>
      <c r="NK548" s="128">
        <f t="shared" ref="NK548" si="2148">SUM(NK549:NK558)</f>
        <v>2178498.81</v>
      </c>
      <c r="NL548" s="128">
        <f t="shared" ref="NL548" si="2149">SUM(NL549:NL558)</f>
        <v>2178498.81</v>
      </c>
      <c r="NM548" s="128">
        <f t="shared" ref="NM548" si="2150">SUM(NM549:NM558)</f>
        <v>2178498.81</v>
      </c>
      <c r="NN548" s="583" t="s">
        <v>1082</v>
      </c>
      <c r="NO548" s="583" t="s">
        <v>1082</v>
      </c>
      <c r="NP548" s="583" t="s">
        <v>1082</v>
      </c>
      <c r="NQ548" s="583" t="s">
        <v>1082</v>
      </c>
      <c r="NR548" s="583" t="s">
        <v>1082</v>
      </c>
      <c r="NS548" s="583" t="s">
        <v>1082</v>
      </c>
      <c r="NT548" s="128">
        <f t="shared" ref="NT548" si="2151">SUM(NT549:NT558)</f>
        <v>0</v>
      </c>
      <c r="NU548" s="128">
        <f t="shared" ref="NU548" si="2152">SUM(NU549:NU558)</f>
        <v>0</v>
      </c>
      <c r="NV548" s="128">
        <f t="shared" ref="NV548" si="2153">SUM(NV549:NV558)</f>
        <v>0</v>
      </c>
      <c r="NW548" s="128">
        <f t="shared" ref="NW548" si="2154">SUM(NW549:NW558)</f>
        <v>1016622.23</v>
      </c>
      <c r="NX548" s="128">
        <f t="shared" ref="NX548" si="2155">SUM(NX549:NX558)</f>
        <v>1049209.6599999999</v>
      </c>
      <c r="NY548" s="128">
        <f t="shared" ref="NY548" si="2156">SUM(NY549:NY558)</f>
        <v>1049209.6599999999</v>
      </c>
      <c r="NZ548" s="128">
        <f>SUM(NZ549:NZ558)</f>
        <v>152</v>
      </c>
      <c r="OA548" s="128">
        <f t="shared" ref="OA548" si="2157">SUM(OA549:OA558)</f>
        <v>152</v>
      </c>
      <c r="OB548" s="128">
        <f t="shared" ref="OB548" si="2158">SUM(OB549:OB558)</f>
        <v>152</v>
      </c>
      <c r="OC548" s="128">
        <f t="shared" ref="OC548" si="2159">SUM(OC549:OC558)</f>
        <v>0</v>
      </c>
      <c r="OD548" s="128">
        <f t="shared" ref="OD548" si="2160">SUM(OD549:OD558)</f>
        <v>0</v>
      </c>
      <c r="OE548" s="128">
        <f t="shared" ref="OE548" si="2161">SUM(OE549:OE558)</f>
        <v>0</v>
      </c>
      <c r="OF548" s="128">
        <f t="shared" ref="OF548" si="2162">SUM(OF549:OF558)</f>
        <v>1344200.9</v>
      </c>
      <c r="OG548" s="128">
        <f t="shared" ref="OG548" si="2163">SUM(OG549:OG558)</f>
        <v>1344200.9</v>
      </c>
      <c r="OH548" s="128">
        <f t="shared" ref="OH548" si="2164">SUM(OH549:OH558)</f>
        <v>1344200.9</v>
      </c>
      <c r="OI548" s="583" t="s">
        <v>1082</v>
      </c>
      <c r="OJ548" s="583" t="s">
        <v>1082</v>
      </c>
      <c r="OK548" s="583" t="s">
        <v>1082</v>
      </c>
      <c r="OL548" s="583" t="s">
        <v>1082</v>
      </c>
      <c r="OM548" s="583" t="s">
        <v>1082</v>
      </c>
      <c r="ON548" s="583" t="s">
        <v>1082</v>
      </c>
      <c r="OO548" s="128">
        <f t="shared" ref="OO548" si="2165">SUM(OO549:OO558)</f>
        <v>0</v>
      </c>
      <c r="OP548" s="128">
        <f t="shared" ref="OP548" si="2166">SUM(OP549:OP558)</f>
        <v>0</v>
      </c>
      <c r="OQ548" s="128">
        <f t="shared" ref="OQ548" si="2167">SUM(OQ549:OQ558)</f>
        <v>0</v>
      </c>
      <c r="OR548" s="128">
        <f t="shared" ref="OR548" si="2168">SUM(OR549:OR558)</f>
        <v>815308.28</v>
      </c>
      <c r="OS548" s="128">
        <f t="shared" ref="OS548" si="2169">SUM(OS549:OS558)</f>
        <v>842667.92</v>
      </c>
      <c r="OT548" s="128">
        <f t="shared" ref="OT548" si="2170">SUM(OT549:OT558)</f>
        <v>842667.92</v>
      </c>
      <c r="OU548" s="128">
        <f>SUM(OU549:OU558)</f>
        <v>90</v>
      </c>
      <c r="OV548" s="128">
        <f t="shared" ref="OV548" si="2171">SUM(OV549:OV558)</f>
        <v>90</v>
      </c>
      <c r="OW548" s="128">
        <f t="shared" ref="OW548" si="2172">SUM(OW549:OW558)</f>
        <v>90</v>
      </c>
      <c r="OX548" s="128">
        <f t="shared" ref="OX548" si="2173">SUM(OX549:OX558)</f>
        <v>0</v>
      </c>
      <c r="OY548" s="128">
        <f t="shared" ref="OY548" si="2174">SUM(OY549:OY558)</f>
        <v>0</v>
      </c>
      <c r="OZ548" s="128">
        <f t="shared" ref="OZ548" si="2175">SUM(OZ549:OZ558)</f>
        <v>0</v>
      </c>
      <c r="PA548" s="128">
        <f t="shared" ref="PA548" si="2176">SUM(PA549:PA558)</f>
        <v>844346.25</v>
      </c>
      <c r="PB548" s="128">
        <f t="shared" ref="PB548" si="2177">SUM(PB549:PB558)</f>
        <v>844346.25</v>
      </c>
      <c r="PC548" s="128">
        <f t="shared" ref="PC548" si="2178">SUM(PC549:PC558)</f>
        <v>844346.25</v>
      </c>
      <c r="PD548" s="583" t="s">
        <v>1082</v>
      </c>
      <c r="PE548" s="583" t="s">
        <v>1082</v>
      </c>
      <c r="PF548" s="583" t="s">
        <v>1082</v>
      </c>
      <c r="PG548" s="583" t="s">
        <v>1082</v>
      </c>
      <c r="PH548" s="583" t="s">
        <v>1082</v>
      </c>
      <c r="PI548" s="583" t="s">
        <v>1082</v>
      </c>
      <c r="PJ548" s="128">
        <f t="shared" ref="PJ548" si="2179">SUM(PJ549:PJ558)</f>
        <v>0</v>
      </c>
      <c r="PK548" s="128">
        <f t="shared" ref="PK548" si="2180">SUM(PK549:PK558)</f>
        <v>0</v>
      </c>
      <c r="PL548" s="128">
        <f t="shared" ref="PL548" si="2181">SUM(PL549:PL558)</f>
        <v>0</v>
      </c>
      <c r="PM548" s="128">
        <f t="shared" ref="PM548" si="2182">SUM(PM549:PM558)</f>
        <v>436894.83</v>
      </c>
      <c r="PN548" s="128">
        <f t="shared" ref="PN548" si="2183">SUM(PN549:PN558)</f>
        <v>451052.01</v>
      </c>
      <c r="PO548" s="128">
        <f t="shared" ref="PO548" si="2184">SUM(PO549:PO558)</f>
        <v>451052.01</v>
      </c>
      <c r="PP548" s="128">
        <f>SUM(PP549:PP558)</f>
        <v>195</v>
      </c>
      <c r="PQ548" s="128">
        <f t="shared" ref="PQ548" si="2185">SUM(PQ549:PQ558)</f>
        <v>195</v>
      </c>
      <c r="PR548" s="128">
        <f t="shared" ref="PR548" si="2186">SUM(PR549:PR558)</f>
        <v>195</v>
      </c>
      <c r="PS548" s="128">
        <f t="shared" ref="PS548" si="2187">SUM(PS549:PS558)</f>
        <v>0</v>
      </c>
      <c r="PT548" s="128">
        <f t="shared" ref="PT548" si="2188">SUM(PT549:PT558)</f>
        <v>0</v>
      </c>
      <c r="PU548" s="128">
        <f t="shared" ref="PU548" si="2189">SUM(PU549:PU558)</f>
        <v>0</v>
      </c>
      <c r="PV548" s="128">
        <f t="shared" ref="PV548" si="2190">SUM(PV549:PV558)</f>
        <v>1602029.33</v>
      </c>
      <c r="PW548" s="128">
        <f t="shared" ref="PW548" si="2191">SUM(PW549:PW558)</f>
        <v>1602029.33</v>
      </c>
      <c r="PX548" s="128">
        <f t="shared" ref="PX548" si="2192">SUM(PX549:PX558)</f>
        <v>1602029.33</v>
      </c>
      <c r="PY548" s="583" t="s">
        <v>1082</v>
      </c>
      <c r="PZ548" s="583" t="s">
        <v>1082</v>
      </c>
      <c r="QA548" s="583" t="s">
        <v>1082</v>
      </c>
      <c r="QB548" s="583" t="s">
        <v>1082</v>
      </c>
      <c r="QC548" s="583" t="s">
        <v>1082</v>
      </c>
      <c r="QD548" s="583" t="s">
        <v>1082</v>
      </c>
      <c r="QE548" s="128">
        <f t="shared" ref="QE548" si="2193">SUM(QE549:QE558)</f>
        <v>0</v>
      </c>
      <c r="QF548" s="128">
        <f t="shared" ref="QF548" si="2194">SUM(QF549:QF558)</f>
        <v>0</v>
      </c>
      <c r="QG548" s="128">
        <f t="shared" ref="QG548" si="2195">SUM(QG549:QG558)</f>
        <v>0</v>
      </c>
      <c r="QH548" s="128">
        <f t="shared" ref="QH548" si="2196">SUM(QH549:QH558)</f>
        <v>940840.55</v>
      </c>
      <c r="QI548" s="128">
        <f t="shared" ref="QI548" si="2197">SUM(QI549:QI558)</f>
        <v>972519.53</v>
      </c>
      <c r="QJ548" s="128">
        <f t="shared" ref="QJ548" si="2198">SUM(QJ549:QJ558)</f>
        <v>972519.53</v>
      </c>
      <c r="QK548" s="128">
        <f>SUM(QK549:QK558)</f>
        <v>275</v>
      </c>
      <c r="QL548" s="128">
        <f t="shared" ref="QL548" si="2199">SUM(QL549:QL558)</f>
        <v>275</v>
      </c>
      <c r="QM548" s="128">
        <f t="shared" ref="QM548" si="2200">SUM(QM549:QM558)</f>
        <v>275</v>
      </c>
      <c r="QN548" s="128">
        <f t="shared" ref="QN548" si="2201">SUM(QN549:QN558)</f>
        <v>0</v>
      </c>
      <c r="QO548" s="128">
        <f t="shared" ref="QO548" si="2202">SUM(QO549:QO558)</f>
        <v>0</v>
      </c>
      <c r="QP548" s="128">
        <f t="shared" ref="QP548" si="2203">SUM(QP549:QP558)</f>
        <v>0</v>
      </c>
      <c r="QQ548" s="128">
        <f t="shared" ref="QQ548" si="2204">SUM(QQ549:QQ558)</f>
        <v>2316538.12</v>
      </c>
      <c r="QR548" s="128">
        <f t="shared" ref="QR548" si="2205">SUM(QR549:QR558)</f>
        <v>2316538.12</v>
      </c>
      <c r="QS548" s="128">
        <f t="shared" ref="QS548" si="2206">SUM(QS549:QS558)</f>
        <v>2316538.12</v>
      </c>
      <c r="QT548" s="583" t="s">
        <v>1082</v>
      </c>
      <c r="QU548" s="583" t="s">
        <v>1082</v>
      </c>
      <c r="QV548" s="583" t="s">
        <v>1082</v>
      </c>
      <c r="QW548" s="583" t="s">
        <v>1082</v>
      </c>
      <c r="QX548" s="583" t="s">
        <v>1082</v>
      </c>
      <c r="QY548" s="583" t="s">
        <v>1082</v>
      </c>
      <c r="QZ548" s="128">
        <f t="shared" ref="QZ548" si="2207">SUM(QZ549:QZ558)</f>
        <v>0</v>
      </c>
      <c r="RA548" s="128">
        <f t="shared" ref="RA548" si="2208">SUM(RA549:RA558)</f>
        <v>0</v>
      </c>
      <c r="RB548" s="128">
        <f t="shared" ref="RB548" si="2209">SUM(RB549:RB558)</f>
        <v>0</v>
      </c>
      <c r="RC548" s="128">
        <f t="shared" ref="RC548" si="2210">SUM(RC549:RC558)</f>
        <v>1209625.69</v>
      </c>
      <c r="RD548" s="128">
        <f t="shared" ref="RD548" si="2211">SUM(RD549:RD558)</f>
        <v>1247862.8</v>
      </c>
      <c r="RE548" s="128">
        <f t="shared" ref="RE548" si="2212">SUM(RE549:RE558)</f>
        <v>1247862.8</v>
      </c>
      <c r="RF548" s="128">
        <f>SUM(RF549:RF558)</f>
        <v>424</v>
      </c>
      <c r="RG548" s="128">
        <f t="shared" ref="RG548" si="2213">SUM(RG549:RG558)</f>
        <v>424</v>
      </c>
      <c r="RH548" s="128">
        <f t="shared" ref="RH548" si="2214">SUM(RH549:RH558)</f>
        <v>424</v>
      </c>
      <c r="RI548" s="128">
        <f t="shared" ref="RI548" si="2215">SUM(RI549:RI558)</f>
        <v>0</v>
      </c>
      <c r="RJ548" s="128">
        <f t="shared" ref="RJ548" si="2216">SUM(RJ549:RJ558)</f>
        <v>0</v>
      </c>
      <c r="RK548" s="128">
        <f t="shared" ref="RK548" si="2217">SUM(RK549:RK558)</f>
        <v>0</v>
      </c>
      <c r="RL548" s="128">
        <f t="shared" ref="RL548" si="2218">SUM(RL549:RL558)</f>
        <v>3649860.91</v>
      </c>
      <c r="RM548" s="128">
        <f t="shared" ref="RM548" si="2219">SUM(RM549:RM558)</f>
        <v>3649860.91</v>
      </c>
      <c r="RN548" s="128">
        <f t="shared" ref="RN548" si="2220">SUM(RN549:RN558)</f>
        <v>3649860.91</v>
      </c>
      <c r="RO548" s="583" t="s">
        <v>1082</v>
      </c>
      <c r="RP548" s="583" t="s">
        <v>1082</v>
      </c>
      <c r="RQ548" s="583" t="s">
        <v>1082</v>
      </c>
      <c r="RR548" s="583" t="s">
        <v>1082</v>
      </c>
      <c r="RS548" s="583" t="s">
        <v>1082</v>
      </c>
      <c r="RT548" s="583" t="s">
        <v>1082</v>
      </c>
      <c r="RU548" s="128">
        <f t="shared" ref="RU548" si="2221">SUM(RU549:RU558)</f>
        <v>0</v>
      </c>
      <c r="RV548" s="128">
        <f t="shared" ref="RV548" si="2222">SUM(RV549:RV558)</f>
        <v>0</v>
      </c>
      <c r="RW548" s="128">
        <f t="shared" ref="RW548" si="2223">SUM(RW549:RW558)</f>
        <v>0</v>
      </c>
      <c r="RX548" s="128">
        <f t="shared" ref="RX548" si="2224">SUM(RX549:RX558)</f>
        <v>1372856.49</v>
      </c>
      <c r="RY548" s="128">
        <f t="shared" ref="RY548" si="2225">SUM(RY549:RY558)</f>
        <v>1414754.79</v>
      </c>
      <c r="RZ548" s="128">
        <f t="shared" ref="RZ548" si="2226">SUM(RZ549:RZ558)</f>
        <v>1414754.79</v>
      </c>
      <c r="SA548" s="128">
        <f>SUM(SA549:SA558)</f>
        <v>171</v>
      </c>
      <c r="SB548" s="128">
        <f t="shared" ref="SB548" si="2227">SUM(SB549:SB558)</f>
        <v>171</v>
      </c>
      <c r="SC548" s="128">
        <f t="shared" ref="SC548" si="2228">SUM(SC549:SC558)</f>
        <v>171</v>
      </c>
      <c r="SD548" s="128">
        <f t="shared" ref="SD548" si="2229">SUM(SD549:SD558)</f>
        <v>0</v>
      </c>
      <c r="SE548" s="128">
        <f t="shared" ref="SE548" si="2230">SUM(SE549:SE558)</f>
        <v>0</v>
      </c>
      <c r="SF548" s="128">
        <f t="shared" ref="SF548" si="2231">SUM(SF549:SF558)</f>
        <v>0</v>
      </c>
      <c r="SG548" s="128">
        <f t="shared" ref="SG548" si="2232">SUM(SG549:SG558)</f>
        <v>1588037.7</v>
      </c>
      <c r="SH548" s="128">
        <f t="shared" ref="SH548" si="2233">SUM(SH549:SH558)</f>
        <v>1588037.7</v>
      </c>
      <c r="SI548" s="128">
        <f t="shared" ref="SI548" si="2234">SUM(SI549:SI558)</f>
        <v>1588037.7</v>
      </c>
      <c r="SJ548" s="583" t="s">
        <v>1082</v>
      </c>
      <c r="SK548" s="583" t="s">
        <v>1082</v>
      </c>
      <c r="SL548" s="583" t="s">
        <v>1082</v>
      </c>
      <c r="SM548" s="583" t="s">
        <v>1082</v>
      </c>
      <c r="SN548" s="583" t="s">
        <v>1082</v>
      </c>
      <c r="SO548" s="583" t="s">
        <v>1082</v>
      </c>
      <c r="SP548" s="128">
        <f t="shared" ref="SP548" si="2235">SUM(SP549:SP558)</f>
        <v>0</v>
      </c>
      <c r="SQ548" s="128">
        <f t="shared" ref="SQ548" si="2236">SUM(SQ549:SQ558)</f>
        <v>0</v>
      </c>
      <c r="SR548" s="128">
        <f t="shared" ref="SR548" si="2237">SUM(SR549:SR558)</f>
        <v>0</v>
      </c>
      <c r="SS548" s="128">
        <f t="shared" ref="SS548" si="2238">SUM(SS549:SS558)</f>
        <v>817652.73</v>
      </c>
      <c r="ST548" s="128">
        <f t="shared" ref="ST548" si="2239">SUM(ST549:ST558)</f>
        <v>842813.51</v>
      </c>
      <c r="SU548" s="128">
        <f t="shared" ref="SU548" si="2240">SUM(SU549:SU558)</f>
        <v>842813.51</v>
      </c>
      <c r="SV548" s="128">
        <f>SUM(SV549:SV558)</f>
        <v>119</v>
      </c>
      <c r="SW548" s="128">
        <f t="shared" ref="SW548" si="2241">SUM(SW549:SW558)</f>
        <v>119</v>
      </c>
      <c r="SX548" s="128">
        <f t="shared" ref="SX548" si="2242">SUM(SX549:SX558)</f>
        <v>119</v>
      </c>
      <c r="SY548" s="128">
        <f t="shared" ref="SY548" si="2243">SUM(SY549:SY558)</f>
        <v>0</v>
      </c>
      <c r="SZ548" s="128">
        <f t="shared" ref="SZ548" si="2244">SUM(SZ549:SZ558)</f>
        <v>0</v>
      </c>
      <c r="TA548" s="128">
        <f t="shared" ref="TA548" si="2245">SUM(TA549:TA558)</f>
        <v>0</v>
      </c>
      <c r="TB548" s="128">
        <f t="shared" ref="TB548" si="2246">SUM(TB549:TB558)</f>
        <v>999296.8</v>
      </c>
      <c r="TC548" s="128">
        <f t="shared" ref="TC548" si="2247">SUM(TC549:TC558)</f>
        <v>999296.8</v>
      </c>
      <c r="TD548" s="128">
        <f t="shared" ref="TD548" si="2248">SUM(TD549:TD558)</f>
        <v>999296.8</v>
      </c>
      <c r="TE548" s="583" t="s">
        <v>1082</v>
      </c>
      <c r="TF548" s="583" t="s">
        <v>1082</v>
      </c>
      <c r="TG548" s="583" t="s">
        <v>1082</v>
      </c>
      <c r="TH548" s="583" t="s">
        <v>1082</v>
      </c>
      <c r="TI548" s="583" t="s">
        <v>1082</v>
      </c>
      <c r="TJ548" s="583" t="s">
        <v>1082</v>
      </c>
      <c r="TK548" s="128">
        <f t="shared" ref="TK548" si="2249">SUM(TK549:TK558)</f>
        <v>0</v>
      </c>
      <c r="TL548" s="128">
        <f t="shared" ref="TL548" si="2250">SUM(TL549:TL558)</f>
        <v>0</v>
      </c>
      <c r="TM548" s="128">
        <f t="shared" ref="TM548" si="2251">SUM(TM549:TM558)</f>
        <v>0</v>
      </c>
      <c r="TN548" s="128">
        <f t="shared" ref="TN548" si="2252">SUM(TN549:TN558)</f>
        <v>476066.71</v>
      </c>
      <c r="TO548" s="128">
        <f t="shared" ref="TO548" si="2253">SUM(TO549:TO558)</f>
        <v>492020.56</v>
      </c>
      <c r="TP548" s="128">
        <f t="shared" ref="TP548" si="2254">SUM(TP549:TP558)</f>
        <v>492020.56</v>
      </c>
      <c r="TQ548" s="128">
        <f>SUM(TQ549:TQ558)</f>
        <v>140</v>
      </c>
      <c r="TR548" s="128">
        <f t="shared" ref="TR548" si="2255">SUM(TR549:TR558)</f>
        <v>140</v>
      </c>
      <c r="TS548" s="128">
        <f t="shared" ref="TS548" si="2256">SUM(TS549:TS558)</f>
        <v>140</v>
      </c>
      <c r="TT548" s="128">
        <f t="shared" ref="TT548" si="2257">SUM(TT549:TT558)</f>
        <v>0</v>
      </c>
      <c r="TU548" s="128">
        <f t="shared" ref="TU548" si="2258">SUM(TU549:TU558)</f>
        <v>0</v>
      </c>
      <c r="TV548" s="128">
        <f t="shared" ref="TV548" si="2259">SUM(TV549:TV558)</f>
        <v>0</v>
      </c>
      <c r="TW548" s="128">
        <f t="shared" ref="TW548" si="2260">SUM(TW549:TW558)</f>
        <v>1112779.74</v>
      </c>
      <c r="TX548" s="128">
        <f t="shared" ref="TX548" si="2261">SUM(TX549:TX558)</f>
        <v>1112779.74</v>
      </c>
      <c r="TY548" s="128">
        <f t="shared" ref="TY548" si="2262">SUM(TY549:TY558)</f>
        <v>1112779.74</v>
      </c>
      <c r="TZ548" s="583" t="s">
        <v>1082</v>
      </c>
      <c r="UA548" s="583" t="s">
        <v>1082</v>
      </c>
      <c r="UB548" s="583" t="s">
        <v>1082</v>
      </c>
      <c r="UC548" s="583" t="s">
        <v>1082</v>
      </c>
      <c r="UD548" s="583" t="s">
        <v>1082</v>
      </c>
      <c r="UE548" s="583" t="s">
        <v>1082</v>
      </c>
      <c r="UF548" s="128">
        <f t="shared" ref="UF548" si="2263">SUM(UF549:UF558)</f>
        <v>0</v>
      </c>
      <c r="UG548" s="128">
        <f t="shared" ref="UG548" si="2264">SUM(UG549:UG558)</f>
        <v>0</v>
      </c>
      <c r="UH548" s="128">
        <f t="shared" ref="UH548" si="2265">SUM(UH549:UH558)</f>
        <v>0</v>
      </c>
      <c r="UI548" s="128">
        <f t="shared" ref="UI548" si="2266">SUM(UI549:UI558)</f>
        <v>579170.1</v>
      </c>
      <c r="UJ548" s="128">
        <f t="shared" ref="UJ548" si="2267">SUM(UJ549:UJ558)</f>
        <v>598819.61</v>
      </c>
      <c r="UK548" s="128">
        <f t="shared" ref="UK548" si="2268">SUM(UK549:UK558)</f>
        <v>598819.61</v>
      </c>
      <c r="UL548" s="128">
        <f>SUM(UL549:UL558)</f>
        <v>334</v>
      </c>
      <c r="UM548" s="128">
        <f t="shared" ref="UM548" si="2269">SUM(UM549:UM558)</f>
        <v>334</v>
      </c>
      <c r="UN548" s="128">
        <f t="shared" ref="UN548" si="2270">SUM(UN549:UN558)</f>
        <v>334</v>
      </c>
      <c r="UO548" s="128">
        <f t="shared" ref="UO548" si="2271">SUM(UO549:UO558)</f>
        <v>0</v>
      </c>
      <c r="UP548" s="128">
        <f t="shared" ref="UP548" si="2272">SUM(UP549:UP558)</f>
        <v>0</v>
      </c>
      <c r="UQ548" s="128">
        <f t="shared" ref="UQ548" si="2273">SUM(UQ549:UQ558)</f>
        <v>0</v>
      </c>
      <c r="UR548" s="128">
        <f t="shared" ref="UR548" si="2274">SUM(UR549:UR558)</f>
        <v>3125937.58</v>
      </c>
      <c r="US548" s="128">
        <f t="shared" ref="US548" si="2275">SUM(US549:US558)</f>
        <v>3125937.58</v>
      </c>
      <c r="UT548" s="128">
        <f t="shared" ref="UT548" si="2276">SUM(UT549:UT558)</f>
        <v>3125937.58</v>
      </c>
      <c r="UU548" s="583" t="s">
        <v>1082</v>
      </c>
      <c r="UV548" s="583" t="s">
        <v>1082</v>
      </c>
      <c r="UW548" s="583" t="s">
        <v>1082</v>
      </c>
      <c r="UX548" s="583" t="s">
        <v>1082</v>
      </c>
      <c r="UY548" s="583" t="s">
        <v>1082</v>
      </c>
      <c r="UZ548" s="583" t="s">
        <v>1082</v>
      </c>
      <c r="VA548" s="128">
        <f t="shared" ref="VA548" si="2277">SUM(VA549:VA558)</f>
        <v>0</v>
      </c>
      <c r="VB548" s="128">
        <f t="shared" ref="VB548" si="2278">SUM(VB549:VB558)</f>
        <v>0</v>
      </c>
      <c r="VC548" s="128">
        <f t="shared" ref="VC548" si="2279">SUM(VC549:VC558)</f>
        <v>0</v>
      </c>
      <c r="VD548" s="128">
        <f t="shared" ref="VD548" si="2280">SUM(VD549:VD558)</f>
        <v>1568770.86</v>
      </c>
      <c r="VE548" s="128">
        <f t="shared" ref="VE548" si="2281">SUM(VE549:VE558)</f>
        <v>1614325.03</v>
      </c>
      <c r="VF548" s="128">
        <f t="shared" ref="VF548" si="2282">SUM(VF549:VF558)</f>
        <v>1614325.03</v>
      </c>
      <c r="VG548" s="128">
        <f>SUM(VG549:VG558)</f>
        <v>177</v>
      </c>
      <c r="VH548" s="128">
        <f t="shared" ref="VH548" si="2283">SUM(VH549:VH558)</f>
        <v>177</v>
      </c>
      <c r="VI548" s="128">
        <f t="shared" ref="VI548" si="2284">SUM(VI549:VI558)</f>
        <v>177</v>
      </c>
      <c r="VJ548" s="128">
        <f t="shared" ref="VJ548" si="2285">SUM(VJ549:VJ558)</f>
        <v>0</v>
      </c>
      <c r="VK548" s="128">
        <f t="shared" ref="VK548" si="2286">SUM(VK549:VK558)</f>
        <v>0</v>
      </c>
      <c r="VL548" s="128">
        <f t="shared" ref="VL548" si="2287">SUM(VL549:VL558)</f>
        <v>0</v>
      </c>
      <c r="VM548" s="128">
        <f t="shared" ref="VM548" si="2288">SUM(VM549:VM558)</f>
        <v>1425187.9</v>
      </c>
      <c r="VN548" s="128">
        <f t="shared" ref="VN548" si="2289">SUM(VN549:VN558)</f>
        <v>1425187.9</v>
      </c>
      <c r="VO548" s="128">
        <f t="shared" ref="VO548" si="2290">SUM(VO549:VO558)</f>
        <v>1425187.9</v>
      </c>
      <c r="VP548" s="583" t="s">
        <v>1082</v>
      </c>
      <c r="VQ548" s="583" t="s">
        <v>1082</v>
      </c>
      <c r="VR548" s="583" t="s">
        <v>1082</v>
      </c>
      <c r="VS548" s="583" t="s">
        <v>1082</v>
      </c>
      <c r="VT548" s="583" t="s">
        <v>1082</v>
      </c>
      <c r="VU548" s="583" t="s">
        <v>1082</v>
      </c>
      <c r="VV548" s="128">
        <f t="shared" ref="VV548" si="2291">SUM(VV549:VV558)</f>
        <v>0</v>
      </c>
      <c r="VW548" s="128">
        <f t="shared" ref="VW548" si="2292">SUM(VW549:VW558)</f>
        <v>0</v>
      </c>
      <c r="VX548" s="128">
        <f t="shared" ref="VX548" si="2293">SUM(VX549:VX558)</f>
        <v>0</v>
      </c>
      <c r="VY548" s="128">
        <f t="shared" ref="VY548" si="2294">SUM(VY549:VY558)</f>
        <v>793548.02</v>
      </c>
      <c r="VZ548" s="128">
        <f t="shared" ref="VZ548" si="2295">SUM(VZ549:VZ558)</f>
        <v>819355.16</v>
      </c>
      <c r="WA548" s="128">
        <f t="shared" ref="WA548" si="2296">SUM(WA549:WA558)</f>
        <v>819355.16</v>
      </c>
      <c r="WB548" s="128">
        <f>SUM(WB549:WB558)</f>
        <v>181</v>
      </c>
      <c r="WC548" s="128">
        <f t="shared" ref="WC548" si="2297">SUM(WC549:WC558)</f>
        <v>181</v>
      </c>
      <c r="WD548" s="128">
        <f t="shared" ref="WD548" si="2298">SUM(WD549:WD558)</f>
        <v>181</v>
      </c>
      <c r="WE548" s="128">
        <f t="shared" ref="WE548" si="2299">SUM(WE549:WE558)</f>
        <v>0</v>
      </c>
      <c r="WF548" s="128">
        <f t="shared" ref="WF548" si="2300">SUM(WF549:WF558)</f>
        <v>0</v>
      </c>
      <c r="WG548" s="128">
        <f t="shared" ref="WG548" si="2301">SUM(WG549:WG558)</f>
        <v>0</v>
      </c>
      <c r="WH548" s="128">
        <f t="shared" ref="WH548" si="2302">SUM(WH549:WH558)</f>
        <v>1407849.63</v>
      </c>
      <c r="WI548" s="128">
        <f t="shared" ref="WI548" si="2303">SUM(WI549:WI558)</f>
        <v>1407849.63</v>
      </c>
      <c r="WJ548" s="128">
        <f t="shared" ref="WJ548" si="2304">SUM(WJ549:WJ558)</f>
        <v>1407849.63</v>
      </c>
      <c r="WK548" s="583" t="s">
        <v>1082</v>
      </c>
      <c r="WL548" s="583" t="s">
        <v>1082</v>
      </c>
      <c r="WM548" s="583" t="s">
        <v>1082</v>
      </c>
      <c r="WN548" s="583" t="s">
        <v>1082</v>
      </c>
      <c r="WO548" s="583" t="s">
        <v>1082</v>
      </c>
      <c r="WP548" s="583" t="s">
        <v>1082</v>
      </c>
      <c r="WQ548" s="128">
        <f t="shared" ref="WQ548" si="2305">SUM(WQ549:WQ558)</f>
        <v>0</v>
      </c>
      <c r="WR548" s="128">
        <f t="shared" ref="WR548" si="2306">SUM(WR549:WR558)</f>
        <v>0</v>
      </c>
      <c r="WS548" s="128">
        <f t="shared" ref="WS548" si="2307">SUM(WS549:WS558)</f>
        <v>0</v>
      </c>
      <c r="WT548" s="128">
        <f t="shared" ref="WT548" si="2308">SUM(WT549:WT558)</f>
        <v>532380.35</v>
      </c>
      <c r="WU548" s="128">
        <f t="shared" ref="WU548" si="2309">SUM(WU549:WU558)</f>
        <v>550708.9</v>
      </c>
      <c r="WV548" s="128">
        <f t="shared" ref="WV548" si="2310">SUM(WV549:WV558)</f>
        <v>550708.9</v>
      </c>
      <c r="WW548" s="128">
        <f>SUM(WW549:WW558)</f>
        <v>351</v>
      </c>
      <c r="WX548" s="128">
        <f t="shared" ref="WX548" si="2311">SUM(WX549:WX558)</f>
        <v>351</v>
      </c>
      <c r="WY548" s="128">
        <f t="shared" ref="WY548" si="2312">SUM(WY549:WY558)</f>
        <v>351</v>
      </c>
      <c r="WZ548" s="128">
        <f t="shared" ref="WZ548" si="2313">SUM(WZ549:WZ558)</f>
        <v>0</v>
      </c>
      <c r="XA548" s="128">
        <f t="shared" ref="XA548" si="2314">SUM(XA549:XA558)</f>
        <v>0</v>
      </c>
      <c r="XB548" s="128">
        <f t="shared" ref="XB548" si="2315">SUM(XB549:XB558)</f>
        <v>0</v>
      </c>
      <c r="XC548" s="128">
        <f t="shared" ref="XC548" si="2316">SUM(XC549:XC558)</f>
        <v>2984307.29</v>
      </c>
      <c r="XD548" s="128">
        <f t="shared" ref="XD548" si="2317">SUM(XD549:XD558)</f>
        <v>2984307.29</v>
      </c>
      <c r="XE548" s="128">
        <f t="shared" ref="XE548" si="2318">SUM(XE549:XE558)</f>
        <v>2984307.29</v>
      </c>
      <c r="XF548" s="583" t="s">
        <v>1082</v>
      </c>
      <c r="XG548" s="583" t="s">
        <v>1082</v>
      </c>
      <c r="XH548" s="583" t="s">
        <v>1082</v>
      </c>
      <c r="XI548" s="583" t="s">
        <v>1082</v>
      </c>
      <c r="XJ548" s="583" t="s">
        <v>1082</v>
      </c>
      <c r="XK548" s="583" t="s">
        <v>1082</v>
      </c>
      <c r="XL548" s="128">
        <f t="shared" ref="XL548" si="2319">SUM(XL549:XL558)</f>
        <v>0</v>
      </c>
      <c r="XM548" s="128">
        <f t="shared" ref="XM548" si="2320">SUM(XM549:XM558)</f>
        <v>0</v>
      </c>
      <c r="XN548" s="128">
        <f t="shared" ref="XN548" si="2321">SUM(XN549:XN558)</f>
        <v>0</v>
      </c>
      <c r="XO548" s="128">
        <f t="shared" ref="XO548" si="2322">SUM(XO549:XO558)</f>
        <v>1194039.57</v>
      </c>
      <c r="XP548" s="128">
        <f t="shared" ref="XP548" si="2323">SUM(XP549:XP558)</f>
        <v>1230827.74</v>
      </c>
      <c r="XQ548" s="128">
        <f t="shared" ref="XQ548" si="2324">SUM(XQ549:XQ558)</f>
        <v>1230827.74</v>
      </c>
      <c r="XR548" s="128">
        <f>SUM(XR549:XR558)</f>
        <v>298</v>
      </c>
      <c r="XS548" s="128">
        <f t="shared" ref="XS548" si="2325">SUM(XS549:XS558)</f>
        <v>298</v>
      </c>
      <c r="XT548" s="128">
        <f t="shared" ref="XT548" si="2326">SUM(XT549:XT558)</f>
        <v>298</v>
      </c>
      <c r="XU548" s="128">
        <f t="shared" ref="XU548" si="2327">SUM(XU549:XU558)</f>
        <v>0</v>
      </c>
      <c r="XV548" s="128">
        <f t="shared" ref="XV548" si="2328">SUM(XV549:XV558)</f>
        <v>0</v>
      </c>
      <c r="XW548" s="128">
        <f t="shared" ref="XW548" si="2329">SUM(XW549:XW558)</f>
        <v>0</v>
      </c>
      <c r="XX548" s="128">
        <f t="shared" ref="XX548" si="2330">SUM(XX549:XX558)</f>
        <v>2325463.4900000002</v>
      </c>
      <c r="XY548" s="128">
        <f t="shared" ref="XY548" si="2331">SUM(XY549:XY558)</f>
        <v>2325463.4900000002</v>
      </c>
      <c r="XZ548" s="128">
        <f t="shared" ref="XZ548" si="2332">SUM(XZ549:XZ558)</f>
        <v>2325463.4900000002</v>
      </c>
      <c r="YA548" s="583" t="s">
        <v>1082</v>
      </c>
      <c r="YB548" s="583" t="s">
        <v>1082</v>
      </c>
      <c r="YC548" s="583" t="s">
        <v>1082</v>
      </c>
      <c r="YD548" s="583" t="s">
        <v>1082</v>
      </c>
      <c r="YE548" s="583" t="s">
        <v>1082</v>
      </c>
      <c r="YF548" s="583" t="s">
        <v>1082</v>
      </c>
      <c r="YG548" s="128">
        <f t="shared" ref="YG548" si="2333">SUM(YG549:YG558)</f>
        <v>0</v>
      </c>
      <c r="YH548" s="128">
        <f t="shared" ref="YH548" si="2334">SUM(YH549:YH558)</f>
        <v>0</v>
      </c>
      <c r="YI548" s="128">
        <f t="shared" ref="YI548" si="2335">SUM(YI549:YI558)</f>
        <v>0</v>
      </c>
      <c r="YJ548" s="128">
        <f t="shared" ref="YJ548" si="2336">SUM(YJ549:YJ558)</f>
        <v>891017.44</v>
      </c>
      <c r="YK548" s="128">
        <f t="shared" ref="YK548" si="2337">SUM(YK549:YK558)</f>
        <v>918894.29</v>
      </c>
      <c r="YL548" s="128">
        <f t="shared" ref="YL548" si="2338">SUM(YL549:YL558)</f>
        <v>918894.29</v>
      </c>
      <c r="YM548" s="128">
        <f>SUM(YM549:YM558)</f>
        <v>230</v>
      </c>
      <c r="YN548" s="128">
        <f t="shared" ref="YN548" si="2339">SUM(YN549:YN558)</f>
        <v>230</v>
      </c>
      <c r="YO548" s="128">
        <f t="shared" ref="YO548" si="2340">SUM(YO549:YO558)</f>
        <v>230</v>
      </c>
      <c r="YP548" s="128">
        <f t="shared" ref="YP548" si="2341">SUM(YP549:YP558)</f>
        <v>0</v>
      </c>
      <c r="YQ548" s="128">
        <f t="shared" ref="YQ548" si="2342">SUM(YQ549:YQ558)</f>
        <v>0</v>
      </c>
      <c r="YR548" s="128">
        <f t="shared" ref="YR548" si="2343">SUM(YR549:YR558)</f>
        <v>0</v>
      </c>
      <c r="YS548" s="128">
        <f t="shared" ref="YS548" si="2344">SUM(YS549:YS558)</f>
        <v>1926062.78</v>
      </c>
      <c r="YT548" s="128">
        <f t="shared" ref="YT548" si="2345">SUM(YT549:YT558)</f>
        <v>1926062.78</v>
      </c>
      <c r="YU548" s="128">
        <f t="shared" ref="YU548" si="2346">SUM(YU549:YU558)</f>
        <v>1926062.78</v>
      </c>
      <c r="YV548" s="583" t="s">
        <v>1082</v>
      </c>
      <c r="YW548" s="583" t="s">
        <v>1082</v>
      </c>
      <c r="YX548" s="583" t="s">
        <v>1082</v>
      </c>
      <c r="YY548" s="583" t="s">
        <v>1082</v>
      </c>
      <c r="YZ548" s="583" t="s">
        <v>1082</v>
      </c>
      <c r="ZA548" s="583" t="s">
        <v>1082</v>
      </c>
      <c r="ZB548" s="128">
        <f t="shared" ref="ZB548" si="2347">SUM(ZB549:ZB558)</f>
        <v>0</v>
      </c>
      <c r="ZC548" s="128">
        <f t="shared" ref="ZC548" si="2348">SUM(ZC549:ZC558)</f>
        <v>0</v>
      </c>
      <c r="ZD548" s="128">
        <f t="shared" ref="ZD548" si="2349">SUM(ZD549:ZD558)</f>
        <v>0</v>
      </c>
      <c r="ZE548" s="128">
        <f t="shared" ref="ZE548" si="2350">SUM(ZE549:ZE558)</f>
        <v>817667.82</v>
      </c>
      <c r="ZF548" s="128">
        <f t="shared" ref="ZF548" si="2351">SUM(ZF549:ZF558)</f>
        <v>844165.38</v>
      </c>
      <c r="ZG548" s="128">
        <f t="shared" ref="ZG548" si="2352">SUM(ZG549:ZG558)</f>
        <v>844165.38</v>
      </c>
      <c r="ZH548" s="128">
        <f>SUM(ZH549:ZH558)</f>
        <v>153</v>
      </c>
      <c r="ZI548" s="128">
        <f t="shared" ref="ZI548" si="2353">SUM(ZI549:ZI558)</f>
        <v>153</v>
      </c>
      <c r="ZJ548" s="128">
        <f t="shared" ref="ZJ548" si="2354">SUM(ZJ549:ZJ558)</f>
        <v>153</v>
      </c>
      <c r="ZK548" s="128">
        <f t="shared" ref="ZK548" si="2355">SUM(ZK549:ZK558)</f>
        <v>0</v>
      </c>
      <c r="ZL548" s="128">
        <f t="shared" ref="ZL548" si="2356">SUM(ZL549:ZL558)</f>
        <v>0</v>
      </c>
      <c r="ZM548" s="128">
        <f t="shared" ref="ZM548" si="2357">SUM(ZM549:ZM558)</f>
        <v>0</v>
      </c>
      <c r="ZN548" s="128">
        <f t="shared" ref="ZN548" si="2358">SUM(ZN549:ZN558)</f>
        <v>1231553.3500000001</v>
      </c>
      <c r="ZO548" s="128">
        <f t="shared" ref="ZO548" si="2359">SUM(ZO549:ZO558)</f>
        <v>1231553.3500000001</v>
      </c>
      <c r="ZP548" s="128">
        <f t="shared" ref="ZP548" si="2360">SUM(ZP549:ZP558)</f>
        <v>1231553.3500000001</v>
      </c>
      <c r="ZQ548" s="583" t="s">
        <v>1082</v>
      </c>
      <c r="ZR548" s="583" t="s">
        <v>1082</v>
      </c>
      <c r="ZS548" s="583" t="s">
        <v>1082</v>
      </c>
      <c r="ZT548" s="583" t="s">
        <v>1082</v>
      </c>
      <c r="ZU548" s="583" t="s">
        <v>1082</v>
      </c>
      <c r="ZV548" s="583" t="s">
        <v>1082</v>
      </c>
      <c r="ZW548" s="128">
        <f t="shared" ref="ZW548" si="2361">SUM(ZW549:ZW558)</f>
        <v>0</v>
      </c>
      <c r="ZX548" s="128">
        <f t="shared" ref="ZX548" si="2362">SUM(ZX549:ZX558)</f>
        <v>0</v>
      </c>
      <c r="ZY548" s="128">
        <f t="shared" ref="ZY548" si="2363">SUM(ZY549:ZY558)</f>
        <v>0</v>
      </c>
      <c r="ZZ548" s="128">
        <f t="shared" ref="ZZ548" si="2364">SUM(ZZ549:ZZ558)</f>
        <v>620516.74</v>
      </c>
      <c r="AAA548" s="128">
        <f t="shared" ref="AAA548" si="2365">SUM(AAA549:AAA558)</f>
        <v>640325.61</v>
      </c>
      <c r="AAB548" s="128">
        <f t="shared" ref="AAB548" si="2366">SUM(AAB549:AAB558)</f>
        <v>640325.61</v>
      </c>
      <c r="AAC548" s="128">
        <f>SUM(AAC549:AAC558)</f>
        <v>149</v>
      </c>
      <c r="AAD548" s="128">
        <f t="shared" ref="AAD548" si="2367">SUM(AAD549:AAD558)</f>
        <v>149</v>
      </c>
      <c r="AAE548" s="128">
        <f t="shared" ref="AAE548" si="2368">SUM(AAE549:AAE558)</f>
        <v>149</v>
      </c>
      <c r="AAF548" s="128">
        <f t="shared" ref="AAF548" si="2369">SUM(AAF549:AAF558)</f>
        <v>0</v>
      </c>
      <c r="AAG548" s="128">
        <f t="shared" ref="AAG548" si="2370">SUM(AAG549:AAG558)</f>
        <v>0</v>
      </c>
      <c r="AAH548" s="128">
        <f t="shared" ref="AAH548" si="2371">SUM(AAH549:AAH558)</f>
        <v>0</v>
      </c>
      <c r="AAI548" s="128">
        <f t="shared" ref="AAI548" si="2372">SUM(AAI549:AAI558)</f>
        <v>1160730.6399999999</v>
      </c>
      <c r="AAJ548" s="128">
        <f t="shared" ref="AAJ548" si="2373">SUM(AAJ549:AAJ558)</f>
        <v>1160730.6399999999</v>
      </c>
      <c r="AAK548" s="128">
        <f t="shared" ref="AAK548" si="2374">SUM(AAK549:AAK558)</f>
        <v>1160730.6399999999</v>
      </c>
      <c r="AAL548" s="583" t="s">
        <v>1082</v>
      </c>
      <c r="AAM548" s="583" t="s">
        <v>1082</v>
      </c>
      <c r="AAN548" s="583" t="s">
        <v>1082</v>
      </c>
      <c r="AAO548" s="583" t="s">
        <v>1082</v>
      </c>
      <c r="AAP548" s="583" t="s">
        <v>1082</v>
      </c>
      <c r="AAQ548" s="583" t="s">
        <v>1082</v>
      </c>
      <c r="AAR548" s="128">
        <f t="shared" ref="AAR548" si="2375">SUM(AAR549:AAR558)</f>
        <v>0</v>
      </c>
      <c r="AAS548" s="128">
        <f t="shared" ref="AAS548" si="2376">SUM(AAS549:AAS558)</f>
        <v>0</v>
      </c>
      <c r="AAT548" s="128">
        <f t="shared" ref="AAT548" si="2377">SUM(AAT549:AAT558)</f>
        <v>0</v>
      </c>
      <c r="AAU548" s="128">
        <f t="shared" ref="AAU548" si="2378">SUM(AAU549:AAU558)</f>
        <v>568647.05000000005</v>
      </c>
      <c r="AAV548" s="128">
        <f t="shared" ref="AAV548" si="2379">SUM(AAV549:AAV558)</f>
        <v>587176.36</v>
      </c>
      <c r="AAW548" s="128">
        <f t="shared" ref="AAW548" si="2380">SUM(AAW549:AAW558)</f>
        <v>587176.36</v>
      </c>
      <c r="AAX548" s="128">
        <f>SUM(AAX549:AAX558)</f>
        <v>307</v>
      </c>
      <c r="AAY548" s="128">
        <f t="shared" ref="AAY548" si="2381">SUM(AAY549:AAY558)</f>
        <v>307</v>
      </c>
      <c r="AAZ548" s="128">
        <f t="shared" ref="AAZ548" si="2382">SUM(AAZ549:AAZ558)</f>
        <v>307</v>
      </c>
      <c r="ABA548" s="128">
        <f t="shared" ref="ABA548" si="2383">SUM(ABA549:ABA558)</f>
        <v>0</v>
      </c>
      <c r="ABB548" s="128">
        <f t="shared" ref="ABB548" si="2384">SUM(ABB549:ABB558)</f>
        <v>0</v>
      </c>
      <c r="ABC548" s="128">
        <f t="shared" ref="ABC548" si="2385">SUM(ABC549:ABC558)</f>
        <v>0</v>
      </c>
      <c r="ABD548" s="128">
        <f t="shared" ref="ABD548" si="2386">SUM(ABD549:ABD558)</f>
        <v>2605231.87</v>
      </c>
      <c r="ABE548" s="128">
        <f t="shared" ref="ABE548" si="2387">SUM(ABE549:ABE558)</f>
        <v>2605231.87</v>
      </c>
      <c r="ABF548" s="128">
        <f t="shared" ref="ABF548" si="2388">SUM(ABF549:ABF558)</f>
        <v>2605231.87</v>
      </c>
      <c r="ABG548" s="583" t="s">
        <v>1082</v>
      </c>
      <c r="ABH548" s="583" t="s">
        <v>1082</v>
      </c>
      <c r="ABI548" s="583" t="s">
        <v>1082</v>
      </c>
      <c r="ABJ548" s="583" t="s">
        <v>1082</v>
      </c>
      <c r="ABK548" s="583" t="s">
        <v>1082</v>
      </c>
      <c r="ABL548" s="583" t="s">
        <v>1082</v>
      </c>
      <c r="ABM548" s="128">
        <f t="shared" ref="ABM548" si="2389">SUM(ABM549:ABM558)</f>
        <v>0</v>
      </c>
      <c r="ABN548" s="128">
        <f t="shared" ref="ABN548" si="2390">SUM(ABN549:ABN558)</f>
        <v>0</v>
      </c>
      <c r="ABO548" s="128">
        <f t="shared" ref="ABO548" si="2391">SUM(ABO549:ABO558)</f>
        <v>0</v>
      </c>
      <c r="ABP548" s="128">
        <f t="shared" ref="ABP548" si="2392">SUM(ABP549:ABP558)</f>
        <v>882740.71</v>
      </c>
      <c r="ABQ548" s="128">
        <f t="shared" ref="ABQ548" si="2393">SUM(ABQ549:ABQ558)</f>
        <v>907915.2</v>
      </c>
      <c r="ABR548" s="128">
        <f t="shared" ref="ABR548" si="2394">SUM(ABR549:ABR558)</f>
        <v>907915.2</v>
      </c>
      <c r="ABS548" s="128">
        <f>SUM(ABS549:ABS558)</f>
        <v>105</v>
      </c>
      <c r="ABT548" s="128">
        <f t="shared" ref="ABT548" si="2395">SUM(ABT549:ABT558)</f>
        <v>105</v>
      </c>
      <c r="ABU548" s="128">
        <f t="shared" ref="ABU548" si="2396">SUM(ABU549:ABU558)</f>
        <v>105</v>
      </c>
      <c r="ABV548" s="128">
        <f t="shared" ref="ABV548" si="2397">SUM(ABV549:ABV558)</f>
        <v>0</v>
      </c>
      <c r="ABW548" s="128">
        <f t="shared" ref="ABW548" si="2398">SUM(ABW549:ABW558)</f>
        <v>0</v>
      </c>
      <c r="ABX548" s="128">
        <f t="shared" ref="ABX548" si="2399">SUM(ABX549:ABX558)</f>
        <v>0</v>
      </c>
      <c r="ABY548" s="128">
        <f t="shared" ref="ABY548" si="2400">SUM(ABY549:ABY558)</f>
        <v>937683.28</v>
      </c>
      <c r="ABZ548" s="128">
        <f t="shared" ref="ABZ548" si="2401">SUM(ABZ549:ABZ558)</f>
        <v>937683.28</v>
      </c>
      <c r="ACA548" s="128">
        <f t="shared" ref="ACA548" si="2402">SUM(ACA549:ACA558)</f>
        <v>937683.28</v>
      </c>
      <c r="ACB548" s="583" t="s">
        <v>1082</v>
      </c>
      <c r="ACC548" s="583" t="s">
        <v>1082</v>
      </c>
      <c r="ACD548" s="583" t="s">
        <v>1082</v>
      </c>
      <c r="ACE548" s="583" t="s">
        <v>1082</v>
      </c>
      <c r="ACF548" s="583" t="s">
        <v>1082</v>
      </c>
      <c r="ACG548" s="583" t="s">
        <v>1082</v>
      </c>
      <c r="ACH548" s="128">
        <f t="shared" ref="ACH548" si="2403">SUM(ACH549:ACH558)</f>
        <v>0</v>
      </c>
      <c r="ACI548" s="128">
        <f t="shared" ref="ACI548" si="2404">SUM(ACI549:ACI558)</f>
        <v>0</v>
      </c>
      <c r="ACJ548" s="128">
        <f t="shared" ref="ACJ548" si="2405">SUM(ACJ549:ACJ558)</f>
        <v>0</v>
      </c>
      <c r="ACK548" s="128">
        <f t="shared" ref="ACK548" si="2406">SUM(ACK549:ACK558)</f>
        <v>336020.64</v>
      </c>
      <c r="ACL548" s="128">
        <f t="shared" ref="ACL548" si="2407">SUM(ACL549:ACL558)</f>
        <v>346550.27</v>
      </c>
      <c r="ACM548" s="128">
        <f t="shared" ref="ACM548" si="2408">SUM(ACM549:ACM558)</f>
        <v>346550.27</v>
      </c>
      <c r="ACN548" s="128">
        <f>SUM(ACN549:ACN558)</f>
        <v>157</v>
      </c>
      <c r="ACO548" s="128">
        <f t="shared" ref="ACO548" si="2409">SUM(ACO549:ACO558)</f>
        <v>157</v>
      </c>
      <c r="ACP548" s="128">
        <f t="shared" ref="ACP548" si="2410">SUM(ACP549:ACP558)</f>
        <v>157</v>
      </c>
      <c r="ACQ548" s="128">
        <f t="shared" ref="ACQ548" si="2411">SUM(ACQ549:ACQ558)</f>
        <v>0</v>
      </c>
      <c r="ACR548" s="128">
        <f t="shared" ref="ACR548" si="2412">SUM(ACR549:ACR558)</f>
        <v>0</v>
      </c>
      <c r="ACS548" s="128">
        <f t="shared" ref="ACS548" si="2413">SUM(ACS549:ACS558)</f>
        <v>0</v>
      </c>
      <c r="ACT548" s="128">
        <f t="shared" ref="ACT548" si="2414">SUM(ACT549:ACT558)</f>
        <v>1219986.0900000001</v>
      </c>
      <c r="ACU548" s="128">
        <f t="shared" ref="ACU548" si="2415">SUM(ACU549:ACU558)</f>
        <v>1219986.0900000001</v>
      </c>
      <c r="ACV548" s="128">
        <f t="shared" ref="ACV548" si="2416">SUM(ACV549:ACV558)</f>
        <v>1219986.0900000001</v>
      </c>
      <c r="ACW548" s="583" t="s">
        <v>1082</v>
      </c>
      <c r="ACX548" s="583" t="s">
        <v>1082</v>
      </c>
      <c r="ACY548" s="583" t="s">
        <v>1082</v>
      </c>
      <c r="ACZ548" s="583" t="s">
        <v>1082</v>
      </c>
      <c r="ADA548" s="583" t="s">
        <v>1082</v>
      </c>
      <c r="ADB548" s="583" t="s">
        <v>1082</v>
      </c>
      <c r="ADC548" s="128">
        <f t="shared" ref="ADC548" si="2417">SUM(ADC549:ADC558)</f>
        <v>0</v>
      </c>
      <c r="ADD548" s="128">
        <f t="shared" ref="ADD548" si="2418">SUM(ADD549:ADD558)</f>
        <v>0</v>
      </c>
      <c r="ADE548" s="128">
        <f t="shared" ref="ADE548" si="2419">SUM(ADE549:ADE558)</f>
        <v>0</v>
      </c>
      <c r="ADF548" s="128">
        <f t="shared" ref="ADF548" si="2420">SUM(ADF549:ADF558)</f>
        <v>603554.73</v>
      </c>
      <c r="ADG548" s="128">
        <f t="shared" ref="ADG548" si="2421">SUM(ADG549:ADG558)</f>
        <v>623196.56000000006</v>
      </c>
      <c r="ADH548" s="128">
        <f t="shared" ref="ADH548" si="2422">SUM(ADH549:ADH558)</f>
        <v>623196.56000000006</v>
      </c>
      <c r="ADI548" s="128">
        <f>SUM(ADI549:ADI558)</f>
        <v>330</v>
      </c>
      <c r="ADJ548" s="128">
        <f t="shared" ref="ADJ548" si="2423">SUM(ADJ549:ADJ558)</f>
        <v>330</v>
      </c>
      <c r="ADK548" s="128">
        <f t="shared" ref="ADK548" si="2424">SUM(ADK549:ADK558)</f>
        <v>330</v>
      </c>
      <c r="ADL548" s="128">
        <f t="shared" ref="ADL548" si="2425">SUM(ADL549:ADL558)</f>
        <v>0</v>
      </c>
      <c r="ADM548" s="128">
        <f t="shared" ref="ADM548" si="2426">SUM(ADM549:ADM558)</f>
        <v>0</v>
      </c>
      <c r="ADN548" s="128">
        <f t="shared" ref="ADN548" si="2427">SUM(ADN549:ADN558)</f>
        <v>0</v>
      </c>
      <c r="ADO548" s="128">
        <f t="shared" ref="ADO548" si="2428">SUM(ADO549:ADO558)</f>
        <v>2726270.62</v>
      </c>
      <c r="ADP548" s="128">
        <f t="shared" ref="ADP548" si="2429">SUM(ADP549:ADP558)</f>
        <v>2726270.62</v>
      </c>
      <c r="ADQ548" s="128">
        <f t="shared" ref="ADQ548" si="2430">SUM(ADQ549:ADQ558)</f>
        <v>2726270.62</v>
      </c>
      <c r="ADR548" s="583" t="s">
        <v>1082</v>
      </c>
      <c r="ADS548" s="583" t="s">
        <v>1082</v>
      </c>
      <c r="ADT548" s="583" t="s">
        <v>1082</v>
      </c>
      <c r="ADU548" s="583" t="s">
        <v>1082</v>
      </c>
      <c r="ADV548" s="583" t="s">
        <v>1082</v>
      </c>
      <c r="ADW548" s="583" t="s">
        <v>1082</v>
      </c>
      <c r="ADX548" s="128">
        <f t="shared" ref="ADX548" si="2431">SUM(ADX549:ADX558)</f>
        <v>0</v>
      </c>
      <c r="ADY548" s="128">
        <f t="shared" ref="ADY548" si="2432">SUM(ADY549:ADY558)</f>
        <v>0</v>
      </c>
      <c r="ADZ548" s="128">
        <f t="shared" ref="ADZ548" si="2433">SUM(ADZ549:ADZ558)</f>
        <v>0</v>
      </c>
      <c r="AEA548" s="128">
        <f t="shared" ref="AEA548" si="2434">SUM(AEA549:AEA558)</f>
        <v>811080.91</v>
      </c>
      <c r="AEB548" s="128">
        <f t="shared" ref="AEB548" si="2435">SUM(AEB549:AEB558)</f>
        <v>840557.69</v>
      </c>
      <c r="AEC548" s="128">
        <f t="shared" ref="AEC548" si="2436">SUM(AEC549:AEC558)</f>
        <v>840557.69</v>
      </c>
      <c r="AED548" s="128">
        <f>SUM(AED549:AED558)</f>
        <v>153</v>
      </c>
      <c r="AEE548" s="128">
        <f t="shared" ref="AEE548" si="2437">SUM(AEE549:AEE558)</f>
        <v>153</v>
      </c>
      <c r="AEF548" s="128">
        <f t="shared" ref="AEF548" si="2438">SUM(AEF549:AEF558)</f>
        <v>153</v>
      </c>
      <c r="AEG548" s="128">
        <f t="shared" ref="AEG548" si="2439">SUM(AEG549:AEG558)</f>
        <v>0</v>
      </c>
      <c r="AEH548" s="128">
        <f t="shared" ref="AEH548" si="2440">SUM(AEH549:AEH558)</f>
        <v>0</v>
      </c>
      <c r="AEI548" s="128">
        <f t="shared" ref="AEI548" si="2441">SUM(AEI549:AEI558)</f>
        <v>0</v>
      </c>
      <c r="AEJ548" s="128">
        <f t="shared" ref="AEJ548" si="2442">SUM(AEJ549:AEJ558)</f>
        <v>1589599.73</v>
      </c>
      <c r="AEK548" s="128">
        <f t="shared" ref="AEK548" si="2443">SUM(AEK549:AEK558)</f>
        <v>1589599.73</v>
      </c>
      <c r="AEL548" s="128">
        <f t="shared" ref="AEL548" si="2444">SUM(AEL549:AEL558)</f>
        <v>1589599.73</v>
      </c>
      <c r="AEM548" s="583" t="s">
        <v>1082</v>
      </c>
      <c r="AEN548" s="583" t="s">
        <v>1082</v>
      </c>
      <c r="AEO548" s="583" t="s">
        <v>1082</v>
      </c>
      <c r="AEP548" s="583" t="s">
        <v>1082</v>
      </c>
      <c r="AEQ548" s="583" t="s">
        <v>1082</v>
      </c>
      <c r="AER548" s="583" t="s">
        <v>1082</v>
      </c>
      <c r="AES548" s="128">
        <f t="shared" ref="AES548" si="2445">SUM(AES549:AES558)</f>
        <v>0</v>
      </c>
      <c r="AET548" s="128">
        <f t="shared" ref="AET548" si="2446">SUM(AET549:AET558)</f>
        <v>0</v>
      </c>
      <c r="AEU548" s="128">
        <f t="shared" ref="AEU548" si="2447">SUM(AEU549:AEU558)</f>
        <v>0</v>
      </c>
      <c r="AEV548" s="128">
        <f t="shared" ref="AEV548" si="2448">SUM(AEV549:AEV558)</f>
        <v>708966.69</v>
      </c>
      <c r="AEW548" s="128">
        <f t="shared" ref="AEW548" si="2449">SUM(AEW549:AEW558)</f>
        <v>730413.31</v>
      </c>
      <c r="AEX548" s="128">
        <f t="shared" ref="AEX548" si="2450">SUM(AEX549:AEX558)</f>
        <v>730413.31</v>
      </c>
      <c r="AEY548" s="128">
        <f>SUM(AEY549:AEY558)</f>
        <v>141</v>
      </c>
      <c r="AEZ548" s="128">
        <f t="shared" ref="AEZ548" si="2451">SUM(AEZ549:AEZ558)</f>
        <v>141</v>
      </c>
      <c r="AFA548" s="128">
        <f t="shared" ref="AFA548" si="2452">SUM(AFA549:AFA558)</f>
        <v>141</v>
      </c>
      <c r="AFB548" s="128">
        <f t="shared" ref="AFB548" si="2453">SUM(AFB549:AFB558)</f>
        <v>0</v>
      </c>
      <c r="AFC548" s="128">
        <f t="shared" ref="AFC548" si="2454">SUM(AFC549:AFC558)</f>
        <v>0</v>
      </c>
      <c r="AFD548" s="128">
        <f t="shared" ref="AFD548" si="2455">SUM(AFD549:AFD558)</f>
        <v>0</v>
      </c>
      <c r="AFE548" s="128">
        <f t="shared" ref="AFE548" si="2456">SUM(AFE549:AFE558)</f>
        <v>1214909.7</v>
      </c>
      <c r="AFF548" s="128">
        <f t="shared" ref="AFF548" si="2457">SUM(AFF549:AFF558)</f>
        <v>1214909.7</v>
      </c>
      <c r="AFG548" s="128">
        <f t="shared" ref="AFG548" si="2458">SUM(AFG549:AFG558)</f>
        <v>1214909.7</v>
      </c>
      <c r="AFH548" s="583" t="s">
        <v>1082</v>
      </c>
      <c r="AFI548" s="583" t="s">
        <v>1082</v>
      </c>
      <c r="AFJ548" s="583" t="s">
        <v>1082</v>
      </c>
      <c r="AFK548" s="583" t="s">
        <v>1082</v>
      </c>
      <c r="AFL548" s="583" t="s">
        <v>1082</v>
      </c>
      <c r="AFM548" s="583" t="s">
        <v>1082</v>
      </c>
      <c r="AFN548" s="128">
        <f t="shared" ref="AFN548" si="2459">SUM(AFN549:AFN558)</f>
        <v>0</v>
      </c>
      <c r="AFO548" s="128">
        <f t="shared" ref="AFO548" si="2460">SUM(AFO549:AFO558)</f>
        <v>0</v>
      </c>
      <c r="AFP548" s="128">
        <f t="shared" ref="AFP548" si="2461">SUM(AFP549:AFP558)</f>
        <v>0</v>
      </c>
      <c r="AFQ548" s="128">
        <f t="shared" ref="AFQ548" si="2462">SUM(AFQ549:AFQ558)</f>
        <v>538235.64</v>
      </c>
      <c r="AFR548" s="128">
        <f t="shared" ref="AFR548" si="2463">SUM(AFR549:AFR558)</f>
        <v>557681.97</v>
      </c>
      <c r="AFS548" s="128">
        <f t="shared" ref="AFS548" si="2464">SUM(AFS549:AFS558)</f>
        <v>557681.97</v>
      </c>
      <c r="AFT548" s="128">
        <f>SUM(AFT549:AFT558)</f>
        <v>231</v>
      </c>
      <c r="AFU548" s="128">
        <f t="shared" ref="AFU548" si="2465">SUM(AFU549:AFU558)</f>
        <v>231</v>
      </c>
      <c r="AFV548" s="128">
        <f t="shared" ref="AFV548" si="2466">SUM(AFV549:AFV558)</f>
        <v>231</v>
      </c>
      <c r="AFW548" s="128">
        <f t="shared" ref="AFW548" si="2467">SUM(AFW549:AFW558)</f>
        <v>0</v>
      </c>
      <c r="AFX548" s="128">
        <f t="shared" ref="AFX548" si="2468">SUM(AFX549:AFX558)</f>
        <v>0</v>
      </c>
      <c r="AFY548" s="128">
        <f t="shared" ref="AFY548" si="2469">SUM(AFY549:AFY558)</f>
        <v>0</v>
      </c>
      <c r="AFZ548" s="128">
        <f t="shared" ref="AFZ548" si="2470">SUM(AFZ549:AFZ558)</f>
        <v>2011923.34</v>
      </c>
      <c r="AGA548" s="128">
        <f t="shared" ref="AGA548" si="2471">SUM(AGA549:AGA558)</f>
        <v>2011923.34</v>
      </c>
      <c r="AGB548" s="128">
        <f t="shared" ref="AGB548" si="2472">SUM(AGB549:AGB558)</f>
        <v>2011923.34</v>
      </c>
      <c r="AGC548" s="583" t="s">
        <v>1082</v>
      </c>
      <c r="AGD548" s="583" t="s">
        <v>1082</v>
      </c>
      <c r="AGE548" s="583" t="s">
        <v>1082</v>
      </c>
      <c r="AGF548" s="583" t="s">
        <v>1082</v>
      </c>
      <c r="AGG548" s="583" t="s">
        <v>1082</v>
      </c>
      <c r="AGH548" s="583" t="s">
        <v>1082</v>
      </c>
      <c r="AGI548" s="128">
        <f t="shared" ref="AGI548" si="2473">SUM(AGI549:AGI558)</f>
        <v>0</v>
      </c>
      <c r="AGJ548" s="128">
        <f t="shared" ref="AGJ548" si="2474">SUM(AGJ549:AGJ558)</f>
        <v>0</v>
      </c>
      <c r="AGK548" s="128">
        <f t="shared" ref="AGK548" si="2475">SUM(AGK549:AGK558)</f>
        <v>0</v>
      </c>
      <c r="AGL548" s="128">
        <f t="shared" ref="AGL548" si="2476">SUM(AGL549:AGL558)</f>
        <v>934460.14</v>
      </c>
      <c r="AGM548" s="128">
        <f t="shared" ref="AGM548" si="2477">SUM(AGM549:AGM558)</f>
        <v>964990.9</v>
      </c>
      <c r="AGN548" s="128">
        <f t="shared" ref="AGN548" si="2478">SUM(AGN549:AGN558)</f>
        <v>964990.9</v>
      </c>
      <c r="AGO548" s="128">
        <f>SUM(AGO549:AGO558)</f>
        <v>63</v>
      </c>
      <c r="AGP548" s="128">
        <f t="shared" ref="AGP548" si="2479">SUM(AGP549:AGP558)</f>
        <v>63</v>
      </c>
      <c r="AGQ548" s="128">
        <f t="shared" ref="AGQ548" si="2480">SUM(AGQ549:AGQ558)</f>
        <v>63</v>
      </c>
      <c r="AGR548" s="128">
        <f t="shared" ref="AGR548" si="2481">SUM(AGR549:AGR558)</f>
        <v>0</v>
      </c>
      <c r="AGS548" s="128">
        <f t="shared" ref="AGS548" si="2482">SUM(AGS549:AGS558)</f>
        <v>0</v>
      </c>
      <c r="AGT548" s="128">
        <f t="shared" ref="AGT548" si="2483">SUM(AGT549:AGT558)</f>
        <v>0</v>
      </c>
      <c r="AGU548" s="128">
        <f t="shared" ref="AGU548" si="2484">SUM(AGU549:AGU558)</f>
        <v>556486.35</v>
      </c>
      <c r="AGV548" s="128">
        <f t="shared" ref="AGV548" si="2485">SUM(AGV549:AGV558)</f>
        <v>556486.35</v>
      </c>
      <c r="AGW548" s="128">
        <f t="shared" ref="AGW548" si="2486">SUM(AGW549:AGW558)</f>
        <v>556486.35</v>
      </c>
      <c r="AGX548" s="583" t="s">
        <v>1082</v>
      </c>
      <c r="AGY548" s="583" t="s">
        <v>1082</v>
      </c>
      <c r="AGZ548" s="583" t="s">
        <v>1082</v>
      </c>
      <c r="AHA548" s="583" t="s">
        <v>1082</v>
      </c>
      <c r="AHB548" s="583" t="s">
        <v>1082</v>
      </c>
      <c r="AHC548" s="583" t="s">
        <v>1082</v>
      </c>
      <c r="AHD548" s="128">
        <f t="shared" ref="AHD548" si="2487">SUM(AHD549:AHD558)</f>
        <v>0</v>
      </c>
      <c r="AHE548" s="128">
        <f t="shared" ref="AHE548" si="2488">SUM(AHE549:AHE558)</f>
        <v>0</v>
      </c>
      <c r="AHF548" s="128">
        <f t="shared" ref="AHF548" si="2489">SUM(AHF549:AHF558)</f>
        <v>0</v>
      </c>
      <c r="AHG548" s="128">
        <f t="shared" ref="AHG548" si="2490">SUM(AHG549:AHG558)</f>
        <v>419288.38</v>
      </c>
      <c r="AHH548" s="128">
        <f t="shared" ref="AHH548" si="2491">SUM(AHH549:AHH558)</f>
        <v>433887.72</v>
      </c>
      <c r="AHI548" s="128">
        <f t="shared" ref="AHI548" si="2492">SUM(AHI549:AHI558)</f>
        <v>433887.72</v>
      </c>
      <c r="AHJ548" s="128">
        <f>SUM(AHJ549:AHJ558)</f>
        <v>163</v>
      </c>
      <c r="AHK548" s="128">
        <f t="shared" ref="AHK548" si="2493">SUM(AHK549:AHK558)</f>
        <v>163</v>
      </c>
      <c r="AHL548" s="128">
        <f t="shared" ref="AHL548" si="2494">SUM(AHL549:AHL558)</f>
        <v>163</v>
      </c>
      <c r="AHM548" s="128">
        <f t="shared" ref="AHM548" si="2495">SUM(AHM549:AHM558)</f>
        <v>0</v>
      </c>
      <c r="AHN548" s="128">
        <f t="shared" ref="AHN548" si="2496">SUM(AHN549:AHN558)</f>
        <v>0</v>
      </c>
      <c r="AHO548" s="128">
        <f t="shared" ref="AHO548" si="2497">SUM(AHO549:AHO558)</f>
        <v>0</v>
      </c>
      <c r="AHP548" s="128">
        <f t="shared" ref="AHP548" si="2498">SUM(AHP549:AHP558)</f>
        <v>1239150.96</v>
      </c>
      <c r="AHQ548" s="128">
        <f t="shared" ref="AHQ548" si="2499">SUM(AHQ549:AHQ558)</f>
        <v>1239150.96</v>
      </c>
      <c r="AHR548" s="128">
        <f t="shared" ref="AHR548" si="2500">SUM(AHR549:AHR558)</f>
        <v>1239150.96</v>
      </c>
      <c r="AHS548" s="583" t="s">
        <v>1082</v>
      </c>
      <c r="AHT548" s="583" t="s">
        <v>1082</v>
      </c>
      <c r="AHU548" s="583" t="s">
        <v>1082</v>
      </c>
      <c r="AHV548" s="583" t="s">
        <v>1082</v>
      </c>
      <c r="AHW548" s="583" t="s">
        <v>1082</v>
      </c>
      <c r="AHX548" s="583" t="s">
        <v>1082</v>
      </c>
      <c r="AHY548" s="128">
        <f t="shared" ref="AHY548" si="2501">SUM(AHY549:AHY558)</f>
        <v>0</v>
      </c>
      <c r="AHZ548" s="128">
        <f t="shared" ref="AHZ548" si="2502">SUM(AHZ549:AHZ558)</f>
        <v>0</v>
      </c>
      <c r="AIA548" s="128">
        <f t="shared" ref="AIA548" si="2503">SUM(AIA549:AIA558)</f>
        <v>0</v>
      </c>
      <c r="AIB548" s="128">
        <f t="shared" ref="AIB548" si="2504">SUM(AIB549:AIB558)</f>
        <v>519259.76</v>
      </c>
      <c r="AIC548" s="128">
        <f t="shared" ref="AIC548" si="2505">SUM(AIC549:AIC558)</f>
        <v>536469.88</v>
      </c>
      <c r="AID548" s="128">
        <f t="shared" ref="AID548" si="2506">SUM(AID549:AID558)</f>
        <v>536469.88</v>
      </c>
      <c r="AIE548" s="128">
        <f>SUM(AIE549:AIE558)</f>
        <v>153</v>
      </c>
      <c r="AIF548" s="128">
        <f t="shared" ref="AIF548" si="2507">SUM(AIF549:AIF558)</f>
        <v>153</v>
      </c>
      <c r="AIG548" s="128">
        <f t="shared" ref="AIG548" si="2508">SUM(AIG549:AIG558)</f>
        <v>153</v>
      </c>
      <c r="AIH548" s="128">
        <f t="shared" ref="AIH548" si="2509">SUM(AIH549:AIH558)</f>
        <v>0</v>
      </c>
      <c r="AII548" s="128">
        <f t="shared" ref="AII548" si="2510">SUM(AII549:AII558)</f>
        <v>0</v>
      </c>
      <c r="AIJ548" s="128">
        <f t="shared" ref="AIJ548" si="2511">SUM(AIJ549:AIJ558)</f>
        <v>0</v>
      </c>
      <c r="AIK548" s="128">
        <f t="shared" ref="AIK548" si="2512">SUM(AIK549:AIK558)</f>
        <v>1183404.77</v>
      </c>
      <c r="AIL548" s="128">
        <f t="shared" ref="AIL548" si="2513">SUM(AIL549:AIL558)</f>
        <v>1183404.77</v>
      </c>
      <c r="AIM548" s="128">
        <f t="shared" ref="AIM548" si="2514">SUM(AIM549:AIM558)</f>
        <v>1183404.77</v>
      </c>
      <c r="AIN548" s="583" t="s">
        <v>1082</v>
      </c>
      <c r="AIO548" s="583" t="s">
        <v>1082</v>
      </c>
      <c r="AIP548" s="583" t="s">
        <v>1082</v>
      </c>
      <c r="AIQ548" s="583" t="s">
        <v>1082</v>
      </c>
      <c r="AIR548" s="583" t="s">
        <v>1082</v>
      </c>
      <c r="AIS548" s="583" t="s">
        <v>1082</v>
      </c>
      <c r="AIT548" s="128">
        <f t="shared" ref="AIT548" si="2515">SUM(AIT549:AIT558)</f>
        <v>0</v>
      </c>
      <c r="AIU548" s="128">
        <f t="shared" ref="AIU548" si="2516">SUM(AIU549:AIU558)</f>
        <v>0</v>
      </c>
      <c r="AIV548" s="128">
        <f t="shared" ref="AIV548" si="2517">SUM(AIV549:AIV558)</f>
        <v>0</v>
      </c>
      <c r="AIW548" s="128">
        <f t="shared" ref="AIW548" si="2518">SUM(AIW549:AIW558)</f>
        <v>547357.14</v>
      </c>
      <c r="AIX548" s="128">
        <f t="shared" ref="AIX548" si="2519">SUM(AIX549:AIX558)</f>
        <v>565995.81000000006</v>
      </c>
      <c r="AIY548" s="128">
        <f t="shared" ref="AIY548" si="2520">SUM(AIY549:AIY558)</f>
        <v>565995.81000000006</v>
      </c>
      <c r="AIZ548" s="128">
        <f>SUM(AIZ549:AIZ558)</f>
        <v>225</v>
      </c>
      <c r="AJA548" s="128">
        <f t="shared" ref="AJA548" si="2521">SUM(AJA549:AJA558)</f>
        <v>225</v>
      </c>
      <c r="AJB548" s="128">
        <f t="shared" ref="AJB548" si="2522">SUM(AJB549:AJB558)</f>
        <v>225</v>
      </c>
      <c r="AJC548" s="128">
        <f t="shared" ref="AJC548" si="2523">SUM(AJC549:AJC558)</f>
        <v>0</v>
      </c>
      <c r="AJD548" s="128">
        <f t="shared" ref="AJD548" si="2524">SUM(AJD549:AJD558)</f>
        <v>0</v>
      </c>
      <c r="AJE548" s="128">
        <f t="shared" ref="AJE548" si="2525">SUM(AJE549:AJE558)</f>
        <v>0</v>
      </c>
      <c r="AJF548" s="128">
        <f t="shared" ref="AJF548" si="2526">SUM(AJF549:AJF558)</f>
        <v>1845533.2</v>
      </c>
      <c r="AJG548" s="128">
        <f t="shared" ref="AJG548" si="2527">SUM(AJG549:AJG558)</f>
        <v>1845533.2</v>
      </c>
      <c r="AJH548" s="128">
        <f t="shared" ref="AJH548" si="2528">SUM(AJH549:AJH558)</f>
        <v>1845533.2</v>
      </c>
      <c r="AJI548" s="583" t="s">
        <v>1082</v>
      </c>
      <c r="AJJ548" s="583" t="s">
        <v>1082</v>
      </c>
      <c r="AJK548" s="583" t="s">
        <v>1082</v>
      </c>
      <c r="AJL548" s="583" t="s">
        <v>1082</v>
      </c>
      <c r="AJM548" s="583" t="s">
        <v>1082</v>
      </c>
      <c r="AJN548" s="583" t="s">
        <v>1082</v>
      </c>
      <c r="AJO548" s="128">
        <f t="shared" ref="AJO548" si="2529">SUM(AJO549:AJO558)</f>
        <v>0</v>
      </c>
      <c r="AJP548" s="128">
        <f t="shared" ref="AJP548" si="2530">SUM(AJP549:AJP558)</f>
        <v>0</v>
      </c>
      <c r="AJQ548" s="128">
        <f t="shared" ref="AJQ548" si="2531">SUM(AJQ549:AJQ558)</f>
        <v>0</v>
      </c>
      <c r="AJR548" s="128">
        <f t="shared" ref="AJR548" si="2532">SUM(AJR549:AJR558)</f>
        <v>837762.4</v>
      </c>
      <c r="AJS548" s="128">
        <f t="shared" ref="AJS548" si="2533">SUM(AJS549:AJS558)</f>
        <v>864952.5</v>
      </c>
      <c r="AJT548" s="128">
        <f t="shared" ref="AJT548" si="2534">SUM(AJT549:AJT558)</f>
        <v>864952.5</v>
      </c>
      <c r="AJU548" s="128">
        <f>SUM(AJU549:AJU558)</f>
        <v>165</v>
      </c>
      <c r="AJV548" s="128">
        <f t="shared" ref="AJV548" si="2535">SUM(AJV549:AJV558)</f>
        <v>165</v>
      </c>
      <c r="AJW548" s="128">
        <f t="shared" ref="AJW548" si="2536">SUM(AJW549:AJW558)</f>
        <v>165</v>
      </c>
      <c r="AJX548" s="128">
        <f t="shared" ref="AJX548" si="2537">SUM(AJX549:AJX558)</f>
        <v>0</v>
      </c>
      <c r="AJY548" s="128">
        <f t="shared" ref="AJY548" si="2538">SUM(AJY549:AJY558)</f>
        <v>0</v>
      </c>
      <c r="AJZ548" s="128">
        <f t="shared" ref="AJZ548" si="2539">SUM(AJZ549:AJZ558)</f>
        <v>0</v>
      </c>
      <c r="AKA548" s="128">
        <f t="shared" ref="AKA548" si="2540">SUM(AKA549:AKA558)</f>
        <v>1396803.44</v>
      </c>
      <c r="AKB548" s="128">
        <f t="shared" ref="AKB548" si="2541">SUM(AKB549:AKB558)</f>
        <v>1396803.44</v>
      </c>
      <c r="AKC548" s="128">
        <f t="shared" ref="AKC548" si="2542">SUM(AKC549:AKC558)</f>
        <v>1396803.44</v>
      </c>
      <c r="AKD548" s="583" t="s">
        <v>1082</v>
      </c>
      <c r="AKE548" s="583" t="s">
        <v>1082</v>
      </c>
      <c r="AKF548" s="583" t="s">
        <v>1082</v>
      </c>
      <c r="AKG548" s="583" t="s">
        <v>1082</v>
      </c>
      <c r="AKH548" s="583" t="s">
        <v>1082</v>
      </c>
      <c r="AKI548" s="583" t="s">
        <v>1082</v>
      </c>
      <c r="AKJ548" s="128">
        <f t="shared" ref="AKJ548" si="2543">SUM(AKJ549:AKJ558)</f>
        <v>0</v>
      </c>
      <c r="AKK548" s="128">
        <f t="shared" ref="AKK548" si="2544">SUM(AKK549:AKK558)</f>
        <v>0</v>
      </c>
      <c r="AKL548" s="128">
        <f t="shared" ref="AKL548" si="2545">SUM(AKL549:AKL558)</f>
        <v>0</v>
      </c>
      <c r="AKM548" s="128">
        <f t="shared" ref="AKM548" si="2546">SUM(AKM549:AKM558)</f>
        <v>603955.05000000005</v>
      </c>
      <c r="AKN548" s="128">
        <f t="shared" ref="AKN548" si="2547">SUM(AKN549:AKN558)</f>
        <v>624303.49</v>
      </c>
      <c r="AKO548" s="128">
        <f t="shared" ref="AKO548" si="2548">SUM(AKO549:AKO558)</f>
        <v>624303.49</v>
      </c>
      <c r="AKP548" s="128">
        <f>SUM(AKP549:AKP558)</f>
        <v>171</v>
      </c>
      <c r="AKQ548" s="128">
        <f t="shared" ref="AKQ548" si="2549">SUM(AKQ549:AKQ558)</f>
        <v>171</v>
      </c>
      <c r="AKR548" s="128">
        <f t="shared" ref="AKR548" si="2550">SUM(AKR549:AKR558)</f>
        <v>171</v>
      </c>
      <c r="AKS548" s="128">
        <f t="shared" ref="AKS548" si="2551">SUM(AKS549:AKS558)</f>
        <v>0</v>
      </c>
      <c r="AKT548" s="128">
        <f t="shared" ref="AKT548" si="2552">SUM(AKT549:AKT558)</f>
        <v>0</v>
      </c>
      <c r="AKU548" s="128">
        <f t="shared" ref="AKU548" si="2553">SUM(AKU549:AKU558)</f>
        <v>0</v>
      </c>
      <c r="AKV548" s="128">
        <f t="shared" ref="AKV548" si="2554">SUM(AKV549:AKV558)</f>
        <v>1331742.51</v>
      </c>
      <c r="AKW548" s="128">
        <f t="shared" ref="AKW548" si="2555">SUM(AKW549:AKW558)</f>
        <v>1331742.51</v>
      </c>
      <c r="AKX548" s="128">
        <f t="shared" ref="AKX548" si="2556">SUM(AKX549:AKX558)</f>
        <v>1331742.51</v>
      </c>
      <c r="AKY548" s="583" t="s">
        <v>1082</v>
      </c>
      <c r="AKZ548" s="583" t="s">
        <v>1082</v>
      </c>
      <c r="ALA548" s="583" t="s">
        <v>1082</v>
      </c>
      <c r="ALB548" s="583" t="s">
        <v>1082</v>
      </c>
      <c r="ALC548" s="583" t="s">
        <v>1082</v>
      </c>
      <c r="ALD548" s="583" t="s">
        <v>1082</v>
      </c>
      <c r="ALE548" s="128">
        <f t="shared" ref="ALE548" si="2557">SUM(ALE549:ALE558)</f>
        <v>0</v>
      </c>
      <c r="ALF548" s="128">
        <f t="shared" ref="ALF548" si="2558">SUM(ALF549:ALF558)</f>
        <v>0</v>
      </c>
      <c r="ALG548" s="128">
        <f t="shared" ref="ALG548" si="2559">SUM(ALG549:ALG558)</f>
        <v>0</v>
      </c>
      <c r="ALH548" s="128">
        <f t="shared" ref="ALH548" si="2560">SUM(ALH549:ALH558)</f>
        <v>583722</v>
      </c>
      <c r="ALI548" s="128">
        <f t="shared" ref="ALI548" si="2561">SUM(ALI549:ALI558)</f>
        <v>602845.62</v>
      </c>
      <c r="ALJ548" s="128">
        <f t="shared" ref="ALJ548" si="2562">SUM(ALJ549:ALJ558)</f>
        <v>602845.62</v>
      </c>
      <c r="ALK548" s="128">
        <f>SUM(ALK549:ALK558)</f>
        <v>150</v>
      </c>
      <c r="ALL548" s="128">
        <f t="shared" ref="ALL548" si="2563">SUM(ALL549:ALL558)</f>
        <v>150</v>
      </c>
      <c r="ALM548" s="128">
        <f t="shared" ref="ALM548" si="2564">SUM(ALM549:ALM558)</f>
        <v>150</v>
      </c>
      <c r="ALN548" s="128">
        <f t="shared" ref="ALN548" si="2565">SUM(ALN549:ALN558)</f>
        <v>0</v>
      </c>
      <c r="ALO548" s="128">
        <f t="shared" ref="ALO548" si="2566">SUM(ALO549:ALO558)</f>
        <v>0</v>
      </c>
      <c r="ALP548" s="128">
        <f t="shared" ref="ALP548" si="2567">SUM(ALP549:ALP558)</f>
        <v>0</v>
      </c>
      <c r="ALQ548" s="128">
        <f t="shared" ref="ALQ548" si="2568">SUM(ALQ549:ALQ558)</f>
        <v>1217846.28</v>
      </c>
      <c r="ALR548" s="128">
        <f t="shared" ref="ALR548" si="2569">SUM(ALR549:ALR558)</f>
        <v>1217846.28</v>
      </c>
      <c r="ALS548" s="128">
        <f t="shared" ref="ALS548" si="2570">SUM(ALS549:ALS558)</f>
        <v>1217846.28</v>
      </c>
      <c r="ALT548" s="583" t="s">
        <v>1082</v>
      </c>
      <c r="ALU548" s="583" t="s">
        <v>1082</v>
      </c>
      <c r="ALV548" s="583" t="s">
        <v>1082</v>
      </c>
      <c r="ALW548" s="583" t="s">
        <v>1082</v>
      </c>
      <c r="ALX548" s="583" t="s">
        <v>1082</v>
      </c>
      <c r="ALY548" s="583" t="s">
        <v>1082</v>
      </c>
      <c r="ALZ548" s="128">
        <f t="shared" ref="ALZ548" si="2571">SUM(ALZ549:ALZ558)</f>
        <v>0</v>
      </c>
      <c r="AMA548" s="128">
        <f t="shared" ref="AMA548" si="2572">SUM(AMA549:AMA558)</f>
        <v>0</v>
      </c>
      <c r="AMB548" s="128">
        <f t="shared" ref="AMB548" si="2573">SUM(AMB549:AMB558)</f>
        <v>0</v>
      </c>
      <c r="AMC548" s="128">
        <f t="shared" ref="AMC548" si="2574">SUM(AMC549:AMC558)</f>
        <v>621198.19999999995</v>
      </c>
      <c r="AMD548" s="128">
        <f t="shared" ref="AMD548" si="2575">SUM(AMD549:AMD558)</f>
        <v>640760</v>
      </c>
      <c r="AME548" s="128">
        <f t="shared" ref="AME548" si="2576">SUM(AME549:AME558)</f>
        <v>640760</v>
      </c>
      <c r="AMF548" s="128">
        <f>SUM(AMF549:AMF558)</f>
        <v>335</v>
      </c>
      <c r="AMG548" s="128">
        <f t="shared" ref="AMG548" si="2577">SUM(AMG549:AMG558)</f>
        <v>335</v>
      </c>
      <c r="AMH548" s="128">
        <f t="shared" ref="AMH548" si="2578">SUM(AMH549:AMH558)</f>
        <v>335</v>
      </c>
      <c r="AMI548" s="128">
        <f t="shared" ref="AMI548" si="2579">SUM(AMI549:AMI558)</f>
        <v>0</v>
      </c>
      <c r="AMJ548" s="128">
        <f t="shared" ref="AMJ548" si="2580">SUM(AMJ549:AMJ558)</f>
        <v>0</v>
      </c>
      <c r="AMK548" s="128">
        <f t="shared" ref="AMK548" si="2581">SUM(AMK549:AMK558)</f>
        <v>0</v>
      </c>
      <c r="AML548" s="128">
        <f t="shared" ref="AML548" si="2582">SUM(AML549:AML558)</f>
        <v>3016550.54</v>
      </c>
      <c r="AMM548" s="128">
        <f t="shared" ref="AMM548" si="2583">SUM(AMM549:AMM558)</f>
        <v>3016550.54</v>
      </c>
      <c r="AMN548" s="128">
        <f t="shared" ref="AMN548" si="2584">SUM(AMN549:AMN558)</f>
        <v>3016550.54</v>
      </c>
      <c r="AMO548" s="583" t="s">
        <v>1082</v>
      </c>
      <c r="AMP548" s="583" t="s">
        <v>1082</v>
      </c>
      <c r="AMQ548" s="583" t="s">
        <v>1082</v>
      </c>
      <c r="AMR548" s="583" t="s">
        <v>1082</v>
      </c>
      <c r="AMS548" s="583" t="s">
        <v>1082</v>
      </c>
      <c r="AMT548" s="583" t="s">
        <v>1082</v>
      </c>
      <c r="AMU548" s="128">
        <f t="shared" ref="AMU548" si="2585">SUM(AMU549:AMU558)</f>
        <v>0</v>
      </c>
      <c r="AMV548" s="128">
        <f t="shared" ref="AMV548" si="2586">SUM(AMV549:AMV558)</f>
        <v>0</v>
      </c>
      <c r="AMW548" s="128">
        <f t="shared" ref="AMW548" si="2587">SUM(AMW549:AMW558)</f>
        <v>0</v>
      </c>
      <c r="AMX548" s="128">
        <f t="shared" ref="AMX548" si="2588">SUM(AMX549:AMX558)</f>
        <v>1305747.83</v>
      </c>
      <c r="AMY548" s="128">
        <f t="shared" ref="AMY548" si="2589">SUM(AMY549:AMY558)</f>
        <v>1346114.92</v>
      </c>
      <c r="AMZ548" s="128">
        <f t="shared" ref="AMZ548" si="2590">SUM(AMZ549:AMZ558)</f>
        <v>1346114.92</v>
      </c>
      <c r="ANA548" s="128">
        <f>SUM(ANA549:ANA558)</f>
        <v>0</v>
      </c>
      <c r="ANB548" s="128">
        <f t="shared" ref="ANB548" si="2591">SUM(ANB549:ANB558)</f>
        <v>0</v>
      </c>
      <c r="ANC548" s="128">
        <f t="shared" ref="ANC548" si="2592">SUM(ANC549:ANC558)</f>
        <v>0</v>
      </c>
      <c r="AND548" s="128">
        <f t="shared" ref="AND548" si="2593">SUM(AND549:AND558)</f>
        <v>0</v>
      </c>
      <c r="ANE548" s="128">
        <f t="shared" ref="ANE548" si="2594">SUM(ANE549:ANE558)</f>
        <v>0</v>
      </c>
      <c r="ANF548" s="128">
        <f t="shared" ref="ANF548" si="2595">SUM(ANF549:ANF558)</f>
        <v>0</v>
      </c>
      <c r="ANG548" s="128">
        <f t="shared" ref="ANG548" si="2596">SUM(ANG549:ANG558)</f>
        <v>0</v>
      </c>
      <c r="ANH548" s="128">
        <f t="shared" ref="ANH548" si="2597">SUM(ANH549:ANH558)</f>
        <v>0</v>
      </c>
      <c r="ANI548" s="128">
        <f t="shared" ref="ANI548" si="2598">SUM(ANI549:ANI558)</f>
        <v>0</v>
      </c>
      <c r="ANJ548" s="583" t="s">
        <v>1082</v>
      </c>
      <c r="ANK548" s="583" t="s">
        <v>1082</v>
      </c>
      <c r="ANL548" s="583" t="s">
        <v>1082</v>
      </c>
      <c r="ANM548" s="583" t="s">
        <v>1082</v>
      </c>
      <c r="ANN548" s="583" t="s">
        <v>1082</v>
      </c>
      <c r="ANO548" s="583" t="s">
        <v>1082</v>
      </c>
      <c r="ANP548" s="128">
        <f t="shared" ref="ANP548" si="2599">SUM(ANP549:ANP558)</f>
        <v>0</v>
      </c>
      <c r="ANQ548" s="128">
        <f t="shared" ref="ANQ548" si="2600">SUM(ANQ549:ANQ558)</f>
        <v>0</v>
      </c>
      <c r="ANR548" s="128">
        <f t="shared" ref="ANR548" si="2601">SUM(ANR549:ANR558)</f>
        <v>0</v>
      </c>
      <c r="ANS548" s="128">
        <f t="shared" ref="ANS548" si="2602">SUM(ANS549:ANS558)</f>
        <v>0</v>
      </c>
      <c r="ANT548" s="128">
        <f t="shared" ref="ANT548" si="2603">SUM(ANT549:ANT558)</f>
        <v>0</v>
      </c>
      <c r="ANU548" s="128">
        <f t="shared" ref="ANU548" si="2604">SUM(ANU549:ANU558)</f>
        <v>0</v>
      </c>
      <c r="ANV548" s="128">
        <f>SUM(ANV549:ANV558)</f>
        <v>297</v>
      </c>
      <c r="ANW548" s="128">
        <f t="shared" ref="ANW548" si="2605">SUM(ANW549:ANW558)</f>
        <v>297</v>
      </c>
      <c r="ANX548" s="128">
        <f t="shared" ref="ANX548" si="2606">SUM(ANX549:ANX558)</f>
        <v>297</v>
      </c>
      <c r="ANY548" s="128">
        <f t="shared" ref="ANY548" si="2607">SUM(ANY549:ANY558)</f>
        <v>0</v>
      </c>
      <c r="ANZ548" s="128">
        <f t="shared" ref="ANZ548" si="2608">SUM(ANZ549:ANZ558)</f>
        <v>0</v>
      </c>
      <c r="AOA548" s="128">
        <f t="shared" ref="AOA548" si="2609">SUM(AOA549:AOA558)</f>
        <v>0</v>
      </c>
      <c r="AOB548" s="128">
        <f t="shared" ref="AOB548" si="2610">SUM(AOB549:AOB558)</f>
        <v>2722625.84</v>
      </c>
      <c r="AOC548" s="128">
        <f t="shared" ref="AOC548" si="2611">SUM(AOC549:AOC558)</f>
        <v>2722625.84</v>
      </c>
      <c r="AOD548" s="128">
        <f t="shared" ref="AOD548" si="2612">SUM(AOD549:AOD558)</f>
        <v>2722625.84</v>
      </c>
      <c r="AOE548" s="583" t="s">
        <v>1082</v>
      </c>
      <c r="AOF548" s="583" t="s">
        <v>1082</v>
      </c>
      <c r="AOG548" s="583" t="s">
        <v>1082</v>
      </c>
      <c r="AOH548" s="583" t="s">
        <v>1082</v>
      </c>
      <c r="AOI548" s="583" t="s">
        <v>1082</v>
      </c>
      <c r="AOJ548" s="583" t="s">
        <v>1082</v>
      </c>
      <c r="AOK548" s="128">
        <f t="shared" ref="AOK548" si="2613">SUM(AOK549:AOK558)</f>
        <v>0</v>
      </c>
      <c r="AOL548" s="128">
        <f t="shared" ref="AOL548" si="2614">SUM(AOL549:AOL558)</f>
        <v>0</v>
      </c>
      <c r="AOM548" s="128">
        <f t="shared" ref="AOM548" si="2615">SUM(AOM549:AOM558)</f>
        <v>0</v>
      </c>
      <c r="AON548" s="128">
        <f t="shared" ref="AON548" si="2616">SUM(AON549:AON558)</f>
        <v>1190106.01</v>
      </c>
      <c r="AOO548" s="128">
        <f t="shared" ref="AOO548" si="2617">SUM(AOO549:AOO558)</f>
        <v>1227160.18</v>
      </c>
      <c r="AOP548" s="128">
        <f t="shared" ref="AOP548" si="2618">SUM(AOP549:AOP558)</f>
        <v>1227160.18</v>
      </c>
      <c r="AOQ548" s="128">
        <f>SUM(AOQ549:AOQ558)</f>
        <v>310</v>
      </c>
      <c r="AOR548" s="128">
        <f t="shared" ref="AOR548" si="2619">SUM(AOR549:AOR558)</f>
        <v>310</v>
      </c>
      <c r="AOS548" s="128">
        <f t="shared" ref="AOS548" si="2620">SUM(AOS549:AOS558)</f>
        <v>310</v>
      </c>
      <c r="AOT548" s="128">
        <f t="shared" ref="AOT548" si="2621">SUM(AOT549:AOT558)</f>
        <v>0</v>
      </c>
      <c r="AOU548" s="128">
        <f t="shared" ref="AOU548" si="2622">SUM(AOU549:AOU558)</f>
        <v>0</v>
      </c>
      <c r="AOV548" s="128">
        <f t="shared" ref="AOV548" si="2623">SUM(AOV549:AOV558)</f>
        <v>0</v>
      </c>
      <c r="AOW548" s="128">
        <f t="shared" ref="AOW548" si="2624">SUM(AOW549:AOW558)</f>
        <v>2613007.96</v>
      </c>
      <c r="AOX548" s="128">
        <f t="shared" ref="AOX548" si="2625">SUM(AOX549:AOX558)</f>
        <v>2613007.96</v>
      </c>
      <c r="AOY548" s="128">
        <f t="shared" ref="AOY548" si="2626">SUM(AOY549:AOY558)</f>
        <v>2613007.96</v>
      </c>
      <c r="AOZ548" s="583" t="s">
        <v>1082</v>
      </c>
      <c r="APA548" s="583" t="s">
        <v>1082</v>
      </c>
      <c r="APB548" s="583" t="s">
        <v>1082</v>
      </c>
      <c r="APC548" s="583" t="s">
        <v>1082</v>
      </c>
      <c r="APD548" s="583" t="s">
        <v>1082</v>
      </c>
      <c r="APE548" s="583" t="s">
        <v>1082</v>
      </c>
      <c r="APF548" s="128">
        <f t="shared" ref="APF548" si="2627">SUM(APF549:APF558)</f>
        <v>0</v>
      </c>
      <c r="APG548" s="128">
        <f t="shared" ref="APG548" si="2628">SUM(APG549:APG558)</f>
        <v>0</v>
      </c>
      <c r="APH548" s="128">
        <f t="shared" ref="APH548" si="2629">SUM(APH549:APH558)</f>
        <v>0</v>
      </c>
      <c r="API548" s="128">
        <f t="shared" ref="API548" si="2630">SUM(API549:API558)</f>
        <v>1341478.3700000001</v>
      </c>
      <c r="APJ548" s="128">
        <f t="shared" ref="APJ548" si="2631">SUM(APJ549:APJ558)</f>
        <v>1383360.64</v>
      </c>
      <c r="APK548" s="128">
        <f t="shared" ref="APK548" si="2632">SUM(APK549:APK558)</f>
        <v>1383360.64</v>
      </c>
      <c r="APL548" s="128">
        <f>SUM(APL549:APL558)</f>
        <v>175</v>
      </c>
      <c r="APM548" s="128">
        <f t="shared" ref="APM548" si="2633">SUM(APM549:APM558)</f>
        <v>175</v>
      </c>
      <c r="APN548" s="128">
        <f t="shared" ref="APN548" si="2634">SUM(APN549:APN558)</f>
        <v>175</v>
      </c>
      <c r="APO548" s="128">
        <f t="shared" ref="APO548" si="2635">SUM(APO549:APO558)</f>
        <v>0</v>
      </c>
      <c r="APP548" s="128">
        <f t="shared" ref="APP548" si="2636">SUM(APP549:APP558)</f>
        <v>0</v>
      </c>
      <c r="APQ548" s="128">
        <f t="shared" ref="APQ548" si="2637">SUM(APQ549:APQ558)</f>
        <v>0</v>
      </c>
      <c r="APR548" s="128">
        <f t="shared" ref="APR548" si="2638">SUM(APR549:APR558)</f>
        <v>1539304.19</v>
      </c>
      <c r="APS548" s="128">
        <f t="shared" ref="APS548" si="2639">SUM(APS549:APS558)</f>
        <v>1539304.19</v>
      </c>
      <c r="APT548" s="128">
        <f t="shared" ref="APT548" si="2640">SUM(APT549:APT558)</f>
        <v>1539304.19</v>
      </c>
      <c r="APU548" s="583" t="s">
        <v>1082</v>
      </c>
      <c r="APV548" s="583" t="s">
        <v>1082</v>
      </c>
      <c r="APW548" s="583" t="s">
        <v>1082</v>
      </c>
      <c r="APX548" s="583" t="s">
        <v>1082</v>
      </c>
      <c r="APY548" s="583" t="s">
        <v>1082</v>
      </c>
      <c r="APZ548" s="583" t="s">
        <v>1082</v>
      </c>
      <c r="AQA548" s="128">
        <f t="shared" ref="AQA548" si="2641">SUM(AQA549:AQA558)</f>
        <v>0</v>
      </c>
      <c r="AQB548" s="128">
        <f t="shared" ref="AQB548" si="2642">SUM(AQB549:AQB558)</f>
        <v>0</v>
      </c>
      <c r="AQC548" s="128">
        <f t="shared" ref="AQC548" si="2643">SUM(AQC549:AQC558)</f>
        <v>0</v>
      </c>
      <c r="AQD548" s="128">
        <f t="shared" ref="AQD548" si="2644">SUM(AQD549:AQD558)</f>
        <v>670478.59</v>
      </c>
      <c r="AQE548" s="128">
        <f t="shared" ref="AQE548" si="2645">SUM(AQE549:AQE558)</f>
        <v>692381.98</v>
      </c>
      <c r="AQF548" s="128">
        <f t="shared" ref="AQF548" si="2646">SUM(AQF549:AQF558)</f>
        <v>692381.98</v>
      </c>
      <c r="AQG548" s="128">
        <f>SUM(AQG549:AQG558)</f>
        <v>286</v>
      </c>
      <c r="AQH548" s="128">
        <f t="shared" ref="AQH548" si="2647">SUM(AQH549:AQH558)</f>
        <v>286</v>
      </c>
      <c r="AQI548" s="128">
        <f t="shared" ref="AQI548" si="2648">SUM(AQI549:AQI558)</f>
        <v>286</v>
      </c>
      <c r="AQJ548" s="128">
        <f t="shared" ref="AQJ548" si="2649">SUM(AQJ549:AQJ558)</f>
        <v>0</v>
      </c>
      <c r="AQK548" s="128">
        <f t="shared" ref="AQK548" si="2650">SUM(AQK549:AQK558)</f>
        <v>0</v>
      </c>
      <c r="AQL548" s="128">
        <f t="shared" ref="AQL548" si="2651">SUM(AQL549:AQL558)</f>
        <v>0</v>
      </c>
      <c r="AQM548" s="128">
        <f t="shared" ref="AQM548" si="2652">SUM(AQM549:AQM558)</f>
        <v>2523098.77</v>
      </c>
      <c r="AQN548" s="128">
        <f t="shared" ref="AQN548" si="2653">SUM(AQN549:AQN558)</f>
        <v>2523098.77</v>
      </c>
      <c r="AQO548" s="128">
        <f t="shared" ref="AQO548" si="2654">SUM(AQO549:AQO558)</f>
        <v>2523098.77</v>
      </c>
      <c r="AQP548" s="583" t="s">
        <v>1082</v>
      </c>
      <c r="AQQ548" s="583" t="s">
        <v>1082</v>
      </c>
      <c r="AQR548" s="583" t="s">
        <v>1082</v>
      </c>
      <c r="AQS548" s="583" t="s">
        <v>1082</v>
      </c>
      <c r="AQT548" s="583" t="s">
        <v>1082</v>
      </c>
      <c r="AQU548" s="583" t="s">
        <v>1082</v>
      </c>
      <c r="AQV548" s="128">
        <f t="shared" ref="AQV548" si="2655">SUM(AQV549:AQV558)</f>
        <v>0</v>
      </c>
      <c r="AQW548" s="128">
        <f t="shared" ref="AQW548" si="2656">SUM(AQW549:AQW558)</f>
        <v>0</v>
      </c>
      <c r="AQX548" s="128">
        <f t="shared" ref="AQX548" si="2657">SUM(AQX549:AQX558)</f>
        <v>0</v>
      </c>
      <c r="AQY548" s="128">
        <f t="shared" ref="AQY548" si="2658">SUM(AQY549:AQY558)</f>
        <v>979032.49</v>
      </c>
      <c r="AQZ548" s="128">
        <f t="shared" ref="AQZ548" si="2659">SUM(AQZ549:AQZ558)</f>
        <v>1012194.64</v>
      </c>
      <c r="ARA548" s="128">
        <f t="shared" ref="ARA548" si="2660">SUM(ARA549:ARA558)</f>
        <v>1012194.64</v>
      </c>
      <c r="ARB548" s="128">
        <f>SUM(ARB549:ARB558)</f>
        <v>185</v>
      </c>
      <c r="ARC548" s="128">
        <f t="shared" ref="ARC548" si="2661">SUM(ARC549:ARC558)</f>
        <v>185</v>
      </c>
      <c r="ARD548" s="128">
        <f t="shared" ref="ARD548" si="2662">SUM(ARD549:ARD558)</f>
        <v>185</v>
      </c>
      <c r="ARE548" s="128">
        <f t="shared" ref="ARE548" si="2663">SUM(ARE549:ARE558)</f>
        <v>0</v>
      </c>
      <c r="ARF548" s="128">
        <f t="shared" ref="ARF548" si="2664">SUM(ARF549:ARF558)</f>
        <v>0</v>
      </c>
      <c r="ARG548" s="128">
        <f t="shared" ref="ARG548" si="2665">SUM(ARG549:ARG558)</f>
        <v>0</v>
      </c>
      <c r="ARH548" s="128">
        <f t="shared" ref="ARH548" si="2666">SUM(ARH549:ARH558)</f>
        <v>1549907.92</v>
      </c>
      <c r="ARI548" s="128">
        <f t="shared" ref="ARI548" si="2667">SUM(ARI549:ARI558)</f>
        <v>1549907.92</v>
      </c>
      <c r="ARJ548" s="128">
        <f t="shared" ref="ARJ548" si="2668">SUM(ARJ549:ARJ558)</f>
        <v>1549907.92</v>
      </c>
      <c r="ARK548" s="583" t="s">
        <v>1082</v>
      </c>
      <c r="ARL548" s="583" t="s">
        <v>1082</v>
      </c>
      <c r="ARM548" s="583" t="s">
        <v>1082</v>
      </c>
      <c r="ARN548" s="583" t="s">
        <v>1082</v>
      </c>
      <c r="ARO548" s="583" t="s">
        <v>1082</v>
      </c>
      <c r="ARP548" s="583" t="s">
        <v>1082</v>
      </c>
      <c r="ARQ548" s="128">
        <f t="shared" ref="ARQ548" si="2669">SUM(ARQ549:ARQ558)</f>
        <v>0</v>
      </c>
      <c r="ARR548" s="128">
        <f t="shared" ref="ARR548" si="2670">SUM(ARR549:ARR558)</f>
        <v>0</v>
      </c>
      <c r="ARS548" s="128">
        <f t="shared" ref="ARS548" si="2671">SUM(ARS549:ARS558)</f>
        <v>0</v>
      </c>
      <c r="ART548" s="128">
        <f t="shared" ref="ART548" si="2672">SUM(ART549:ART558)</f>
        <v>646552.22</v>
      </c>
      <c r="ARU548" s="128">
        <f t="shared" ref="ARU548" si="2673">SUM(ARU549:ARU558)</f>
        <v>665293.92000000004</v>
      </c>
      <c r="ARV548" s="128">
        <f t="shared" ref="ARV548" si="2674">SUM(ARV549:ARV558)</f>
        <v>665293.92000000004</v>
      </c>
      <c r="ARW548" s="128">
        <f>SUM(ARW549:ARW558)</f>
        <v>343</v>
      </c>
      <c r="ARX548" s="128">
        <f t="shared" ref="ARX548" si="2675">SUM(ARX549:ARX558)</f>
        <v>343</v>
      </c>
      <c r="ARY548" s="128">
        <f t="shared" ref="ARY548" si="2676">SUM(ARY549:ARY558)</f>
        <v>343</v>
      </c>
      <c r="ARZ548" s="128">
        <f t="shared" ref="ARZ548" si="2677">SUM(ARZ549:ARZ558)</f>
        <v>0</v>
      </c>
      <c r="ASA548" s="128">
        <f t="shared" ref="ASA548" si="2678">SUM(ASA549:ASA558)</f>
        <v>0</v>
      </c>
      <c r="ASB548" s="128">
        <f t="shared" ref="ASB548" si="2679">SUM(ASB549:ASB558)</f>
        <v>0</v>
      </c>
      <c r="ASC548" s="128">
        <f t="shared" ref="ASC548" si="2680">SUM(ASC549:ASC558)</f>
        <v>3000676.19</v>
      </c>
      <c r="ASD548" s="128">
        <f t="shared" ref="ASD548" si="2681">SUM(ASD549:ASD558)</f>
        <v>3000676.19</v>
      </c>
      <c r="ASE548" s="128">
        <f t="shared" ref="ASE548" si="2682">SUM(ASE549:ASE558)</f>
        <v>3000676.19</v>
      </c>
      <c r="ASF548" s="583" t="s">
        <v>1082</v>
      </c>
      <c r="ASG548" s="583" t="s">
        <v>1082</v>
      </c>
      <c r="ASH548" s="583" t="s">
        <v>1082</v>
      </c>
      <c r="ASI548" s="583" t="s">
        <v>1082</v>
      </c>
      <c r="ASJ548" s="583" t="s">
        <v>1082</v>
      </c>
      <c r="ASK548" s="583" t="s">
        <v>1082</v>
      </c>
      <c r="ASL548" s="128">
        <f t="shared" ref="ASL548" si="2683">SUM(ASL549:ASL558)</f>
        <v>0</v>
      </c>
      <c r="ASM548" s="128">
        <f t="shared" ref="ASM548" si="2684">SUM(ASM549:ASM558)</f>
        <v>0</v>
      </c>
      <c r="ASN548" s="128">
        <f t="shared" ref="ASN548" si="2685">SUM(ASN549:ASN558)</f>
        <v>0</v>
      </c>
      <c r="ASO548" s="128">
        <f t="shared" ref="ASO548" si="2686">SUM(ASO549:ASO558)</f>
        <v>1341138.0900000001</v>
      </c>
      <c r="ASP548" s="128">
        <f t="shared" ref="ASP548" si="2687">SUM(ASP549:ASP558)</f>
        <v>1383021.95</v>
      </c>
      <c r="ASQ548" s="128">
        <f t="shared" ref="ASQ548" si="2688">SUM(ASQ549:ASQ558)</f>
        <v>1383021.95</v>
      </c>
      <c r="ASR548" s="128">
        <f>SUM(ASR549:ASR558)</f>
        <v>317</v>
      </c>
      <c r="ASS548" s="128">
        <f t="shared" ref="ASS548" si="2689">SUM(ASS549:ASS558)</f>
        <v>317</v>
      </c>
      <c r="AST548" s="128">
        <f t="shared" ref="AST548" si="2690">SUM(AST549:AST558)</f>
        <v>317</v>
      </c>
      <c r="ASU548" s="128">
        <f t="shared" ref="ASU548" si="2691">SUM(ASU549:ASU558)</f>
        <v>0</v>
      </c>
      <c r="ASV548" s="128">
        <f t="shared" ref="ASV548" si="2692">SUM(ASV549:ASV558)</f>
        <v>0</v>
      </c>
      <c r="ASW548" s="128">
        <f t="shared" ref="ASW548" si="2693">SUM(ASW549:ASW558)</f>
        <v>0</v>
      </c>
      <c r="ASX548" s="128">
        <f t="shared" ref="ASX548" si="2694">SUM(ASX549:ASX558)</f>
        <v>2615363.75</v>
      </c>
      <c r="ASY548" s="128">
        <f t="shared" ref="ASY548" si="2695">SUM(ASY549:ASY558)</f>
        <v>2615363.75</v>
      </c>
      <c r="ASZ548" s="128">
        <f t="shared" ref="ASZ548" si="2696">SUM(ASZ549:ASZ558)</f>
        <v>2615363.75</v>
      </c>
      <c r="ATA548" s="583" t="s">
        <v>1082</v>
      </c>
      <c r="ATB548" s="583" t="s">
        <v>1082</v>
      </c>
      <c r="ATC548" s="583" t="s">
        <v>1082</v>
      </c>
      <c r="ATD548" s="583" t="s">
        <v>1082</v>
      </c>
      <c r="ATE548" s="583" t="s">
        <v>1082</v>
      </c>
      <c r="ATF548" s="583" t="s">
        <v>1082</v>
      </c>
      <c r="ATG548" s="128">
        <f t="shared" ref="ATG548" si="2697">SUM(ATG549:ATG558)</f>
        <v>0</v>
      </c>
      <c r="ATH548" s="128">
        <f t="shared" ref="ATH548" si="2698">SUM(ATH549:ATH558)</f>
        <v>0</v>
      </c>
      <c r="ATI548" s="128">
        <f t="shared" ref="ATI548" si="2699">SUM(ATI549:ATI558)</f>
        <v>0</v>
      </c>
      <c r="ATJ548" s="128">
        <f t="shared" ref="ATJ548" si="2700">SUM(ATJ549:ATJ558)</f>
        <v>1029498.53</v>
      </c>
      <c r="ATK548" s="128">
        <f t="shared" ref="ATK548" si="2701">SUM(ATK549:ATK558)</f>
        <v>1061011.8400000001</v>
      </c>
      <c r="ATL548" s="128">
        <f t="shared" ref="ATL548" si="2702">SUM(ATL549:ATL558)</f>
        <v>1061011.8400000001</v>
      </c>
      <c r="ATM548" s="128">
        <f>SUM(ATM549:ATM558)</f>
        <v>573</v>
      </c>
      <c r="ATN548" s="128">
        <f t="shared" ref="ATN548" si="2703">SUM(ATN549:ATN558)</f>
        <v>573</v>
      </c>
      <c r="ATO548" s="128">
        <f t="shared" ref="ATO548" si="2704">SUM(ATO549:ATO558)</f>
        <v>573</v>
      </c>
      <c r="ATP548" s="128">
        <f t="shared" ref="ATP548" si="2705">SUM(ATP549:ATP558)</f>
        <v>0</v>
      </c>
      <c r="ATQ548" s="128">
        <f t="shared" ref="ATQ548" si="2706">SUM(ATQ549:ATQ558)</f>
        <v>0</v>
      </c>
      <c r="ATR548" s="128">
        <f t="shared" ref="ATR548" si="2707">SUM(ATR549:ATR558)</f>
        <v>0</v>
      </c>
      <c r="ATS548" s="128">
        <f t="shared" ref="ATS548" si="2708">SUM(ATS549:ATS558)</f>
        <v>4553252.32</v>
      </c>
      <c r="ATT548" s="128">
        <f t="shared" ref="ATT548" si="2709">SUM(ATT549:ATT558)</f>
        <v>4553252.32</v>
      </c>
      <c r="ATU548" s="128">
        <f t="shared" ref="ATU548" si="2710">SUM(ATU549:ATU558)</f>
        <v>4553252.32</v>
      </c>
      <c r="ATV548" s="583" t="s">
        <v>1082</v>
      </c>
      <c r="ATW548" s="583" t="s">
        <v>1082</v>
      </c>
      <c r="ATX548" s="583" t="s">
        <v>1082</v>
      </c>
      <c r="ATY548" s="583" t="s">
        <v>1082</v>
      </c>
      <c r="ATZ548" s="583" t="s">
        <v>1082</v>
      </c>
      <c r="AUA548" s="583" t="s">
        <v>1082</v>
      </c>
      <c r="AUB548" s="128">
        <f t="shared" ref="AUB548" si="2711">SUM(AUB549:AUB558)</f>
        <v>0</v>
      </c>
      <c r="AUC548" s="128">
        <f t="shared" ref="AUC548" si="2712">SUM(AUC549:AUC558)</f>
        <v>0</v>
      </c>
      <c r="AUD548" s="128">
        <f t="shared" ref="AUD548" si="2713">SUM(AUD549:AUD558)</f>
        <v>0</v>
      </c>
      <c r="AUE548" s="128">
        <f t="shared" ref="AUE548" si="2714">SUM(AUE549:AUE558)</f>
        <v>1954119.96</v>
      </c>
      <c r="AUF548" s="128">
        <f t="shared" ref="AUF548" si="2715">SUM(AUF549:AUF558)</f>
        <v>2012493.27</v>
      </c>
      <c r="AUG548" s="128">
        <f t="shared" ref="AUG548" si="2716">SUM(AUG549:AUG558)</f>
        <v>2012493.27</v>
      </c>
      <c r="AUH548" s="128">
        <f>SUM(AUH549:AUH558)</f>
        <v>360</v>
      </c>
      <c r="AUI548" s="128">
        <f t="shared" ref="AUI548" si="2717">SUM(AUI549:AUI558)</f>
        <v>360</v>
      </c>
      <c r="AUJ548" s="128">
        <f t="shared" ref="AUJ548" si="2718">SUM(AUJ549:AUJ558)</f>
        <v>360</v>
      </c>
      <c r="AUK548" s="128">
        <f t="shared" ref="AUK548" si="2719">SUM(AUK549:AUK558)</f>
        <v>0</v>
      </c>
      <c r="AUL548" s="128">
        <f t="shared" ref="AUL548" si="2720">SUM(AUL549:AUL558)</f>
        <v>0</v>
      </c>
      <c r="AUM548" s="128">
        <f t="shared" ref="AUM548" si="2721">SUM(AUM549:AUM558)</f>
        <v>0</v>
      </c>
      <c r="AUN548" s="128">
        <f t="shared" ref="AUN548" si="2722">SUM(AUN549:AUN558)</f>
        <v>2970362.39</v>
      </c>
      <c r="AUO548" s="128">
        <f t="shared" ref="AUO548" si="2723">SUM(AUO549:AUO558)</f>
        <v>2970362.39</v>
      </c>
      <c r="AUP548" s="128">
        <f t="shared" ref="AUP548" si="2724">SUM(AUP549:AUP558)</f>
        <v>2970362.39</v>
      </c>
      <c r="AUQ548" s="583" t="s">
        <v>1082</v>
      </c>
      <c r="AUR548" s="583" t="s">
        <v>1082</v>
      </c>
      <c r="AUS548" s="583" t="s">
        <v>1082</v>
      </c>
      <c r="AUT548" s="583" t="s">
        <v>1082</v>
      </c>
      <c r="AUU548" s="583" t="s">
        <v>1082</v>
      </c>
      <c r="AUV548" s="583" t="s">
        <v>1082</v>
      </c>
      <c r="AUW548" s="128">
        <f t="shared" ref="AUW548" si="2725">SUM(AUW549:AUW558)</f>
        <v>0</v>
      </c>
      <c r="AUX548" s="128">
        <f t="shared" ref="AUX548" si="2726">SUM(AUX549:AUX558)</f>
        <v>0</v>
      </c>
      <c r="AUY548" s="128">
        <f t="shared" ref="AUY548" si="2727">SUM(AUY549:AUY558)</f>
        <v>0</v>
      </c>
      <c r="AUZ548" s="128">
        <f t="shared" ref="AUZ548" si="2728">SUM(AUZ549:AUZ558)</f>
        <v>1364821.74</v>
      </c>
      <c r="AVA548" s="128">
        <f t="shared" ref="AVA548" si="2729">SUM(AVA549:AVA558)</f>
        <v>1408159.92</v>
      </c>
      <c r="AVB548" s="128">
        <f t="shared" ref="AVB548" si="2730">SUM(AVB549:AVB558)</f>
        <v>1408159.92</v>
      </c>
      <c r="AVC548" s="128">
        <f>SUM(AVC549:AVC558)</f>
        <v>12089</v>
      </c>
      <c r="AVD548" s="128">
        <f t="shared" ref="AVD548" si="2731">SUM(AVD549:AVD558)</f>
        <v>12089</v>
      </c>
      <c r="AVE548" s="128">
        <f t="shared" ref="AVE548" si="2732">SUM(AVE549:AVE558)</f>
        <v>12089</v>
      </c>
      <c r="AVF548" s="128">
        <f t="shared" ref="AVF548" si="2733">SUM(AVF549:AVF558)</f>
        <v>0</v>
      </c>
      <c r="AVG548" s="128">
        <f t="shared" ref="AVG548" si="2734">SUM(AVG549:AVG558)</f>
        <v>0</v>
      </c>
      <c r="AVH548" s="128">
        <f t="shared" ref="AVH548" si="2735">SUM(AVH549:AVH558)</f>
        <v>0</v>
      </c>
      <c r="AVI548" s="128">
        <f t="shared" ref="AVI548" si="2736">SUM(AVI549:AVI558)</f>
        <v>101555147.89</v>
      </c>
      <c r="AVJ548" s="128">
        <f t="shared" ref="AVJ548" si="2737">SUM(AVJ549:AVJ558)</f>
        <v>101555147.89</v>
      </c>
      <c r="AVK548" s="128">
        <f t="shared" ref="AVK548" si="2738">SUM(AVK549:AVK558)</f>
        <v>101555147.89</v>
      </c>
      <c r="AVL548" s="583" t="s">
        <v>1082</v>
      </c>
      <c r="AVM548" s="583" t="s">
        <v>1082</v>
      </c>
      <c r="AVN548" s="583" t="s">
        <v>1082</v>
      </c>
      <c r="AVO548" s="583" t="s">
        <v>1082</v>
      </c>
      <c r="AVP548" s="583" t="s">
        <v>1082</v>
      </c>
      <c r="AVQ548" s="583" t="s">
        <v>1082</v>
      </c>
      <c r="AVR548" s="128">
        <f t="shared" ref="AVR548" si="2739">SUM(AVR549:AVR558)</f>
        <v>0</v>
      </c>
      <c r="AVS548" s="128">
        <f t="shared" ref="AVS548" si="2740">SUM(AVS549:AVS558)</f>
        <v>0</v>
      </c>
      <c r="AVT548" s="128">
        <f t="shared" ref="AVT548" si="2741">SUM(AVT549:AVT558)</f>
        <v>0</v>
      </c>
      <c r="AVU548" s="128">
        <f t="shared" ref="AVU548" si="2742">SUM(AVU549:AVU558)</f>
        <v>46914696.240000002</v>
      </c>
      <c r="AVV548" s="128">
        <f t="shared" ref="AVV548" si="2743">SUM(AVV549:AVV558)</f>
        <v>48429560.969999999</v>
      </c>
      <c r="AVW548" s="128">
        <f t="shared" ref="AVW548" si="2744">SUM(AVW549:AVW558)</f>
        <v>48429560.969999999</v>
      </c>
    </row>
    <row r="549" spans="1:1271" ht="24" hidden="1">
      <c r="A549" s="11" t="s">
        <v>1040</v>
      </c>
      <c r="B549" s="544" t="s">
        <v>425</v>
      </c>
      <c r="C549" s="5"/>
      <c r="D549" s="571"/>
      <c r="E549" s="286"/>
      <c r="F549" s="109"/>
      <c r="G549" s="109"/>
      <c r="H549" s="109"/>
      <c r="I549" s="96">
        <f>F515</f>
        <v>17853.66</v>
      </c>
      <c r="J549" s="96">
        <f t="shared" ref="J549:K549" si="2745">G515</f>
        <v>17853.66</v>
      </c>
      <c r="K549" s="96">
        <f t="shared" si="2745"/>
        <v>17853.66</v>
      </c>
      <c r="L549" s="101"/>
      <c r="M549" s="101"/>
      <c r="N549" s="101"/>
      <c r="O549" s="122"/>
      <c r="P549" s="122"/>
      <c r="Q549" s="122"/>
      <c r="R549" s="96">
        <f>$I549*L549</f>
        <v>0</v>
      </c>
      <c r="S549" s="96">
        <f>$J549*M549</f>
        <v>0</v>
      </c>
      <c r="T549" s="96">
        <f>$K549*N549</f>
        <v>0</v>
      </c>
      <c r="U549" s="122"/>
      <c r="V549" s="122"/>
      <c r="W549" s="122"/>
      <c r="X549" s="96">
        <f>$I549*X$561</f>
        <v>0</v>
      </c>
      <c r="Y549" s="96">
        <f>$J549*Y$561</f>
        <v>0</v>
      </c>
      <c r="Z549" s="96">
        <f>$K549*Z$561</f>
        <v>0</v>
      </c>
      <c r="AA549" s="122"/>
      <c r="AB549" s="122"/>
      <c r="AC549" s="122"/>
      <c r="AD549" s="96">
        <f t="shared" ref="AD549:AF558" si="2746">L549*X549</f>
        <v>0</v>
      </c>
      <c r="AE549" s="96">
        <f t="shared" si="2746"/>
        <v>0</v>
      </c>
      <c r="AF549" s="96">
        <f t="shared" si="2746"/>
        <v>0</v>
      </c>
      <c r="AG549" s="101"/>
      <c r="AH549" s="101"/>
      <c r="AI549" s="101"/>
      <c r="AJ549" s="122"/>
      <c r="AK549" s="122"/>
      <c r="AL549" s="122"/>
      <c r="AM549" s="96">
        <f>$I549*AG549</f>
        <v>0</v>
      </c>
      <c r="AN549" s="96">
        <f>$J549*AH549</f>
        <v>0</v>
      </c>
      <c r="AO549" s="96">
        <f>$K549*AI549</f>
        <v>0</v>
      </c>
      <c r="AP549" s="122"/>
      <c r="AQ549" s="122"/>
      <c r="AR549" s="122"/>
      <c r="AS549" s="96">
        <f>$I549*AS$561</f>
        <v>9807.8799999999992</v>
      </c>
      <c r="AT549" s="96">
        <f>$J549*AT$561</f>
        <v>10121.07</v>
      </c>
      <c r="AU549" s="96">
        <f>$K549*AU$561</f>
        <v>10121.07</v>
      </c>
      <c r="AV549" s="122"/>
      <c r="AW549" s="122"/>
      <c r="AX549" s="122"/>
      <c r="AY549" s="96">
        <f t="shared" ref="AY549:AY558" si="2747">AG549*AS549</f>
        <v>0</v>
      </c>
      <c r="AZ549" s="96">
        <f t="shared" ref="AZ549:AZ558" si="2748">AH549*AT549</f>
        <v>0</v>
      </c>
      <c r="BA549" s="96">
        <f t="shared" ref="BA549:BA558" si="2749">AI549*AU549</f>
        <v>0</v>
      </c>
      <c r="BB549" s="101"/>
      <c r="BC549" s="101"/>
      <c r="BD549" s="101"/>
      <c r="BE549" s="122"/>
      <c r="BF549" s="122"/>
      <c r="BG549" s="122"/>
      <c r="BH549" s="96">
        <f>$I549*BB549</f>
        <v>0</v>
      </c>
      <c r="BI549" s="96">
        <f>$J549*BC549</f>
        <v>0</v>
      </c>
      <c r="BJ549" s="96">
        <f>$K549*BD549</f>
        <v>0</v>
      </c>
      <c r="BK549" s="122"/>
      <c r="BL549" s="122"/>
      <c r="BM549" s="122"/>
      <c r="BN549" s="96">
        <f>$I549*BN$561</f>
        <v>8545.92</v>
      </c>
      <c r="BO549" s="96">
        <f>$J549*BO$561</f>
        <v>8855.34</v>
      </c>
      <c r="BP549" s="96">
        <f>$K549*BP$561</f>
        <v>8855.34</v>
      </c>
      <c r="BQ549" s="122"/>
      <c r="BR549" s="122"/>
      <c r="BS549" s="122"/>
      <c r="BT549" s="96">
        <f t="shared" ref="BT549:BT558" si="2750">BB549*BN549</f>
        <v>0</v>
      </c>
      <c r="BU549" s="96">
        <f t="shared" ref="BU549:BU558" si="2751">BC549*BO549</f>
        <v>0</v>
      </c>
      <c r="BV549" s="96">
        <f t="shared" ref="BV549:BV558" si="2752">BD549*BP549</f>
        <v>0</v>
      </c>
      <c r="BW549" s="101"/>
      <c r="BX549" s="101"/>
      <c r="BY549" s="101"/>
      <c r="BZ549" s="122"/>
      <c r="CA549" s="122"/>
      <c r="CB549" s="122"/>
      <c r="CC549" s="96">
        <f>$I549*BW549</f>
        <v>0</v>
      </c>
      <c r="CD549" s="96">
        <f>$J549*BX549</f>
        <v>0</v>
      </c>
      <c r="CE549" s="96">
        <f>$K549*BY549</f>
        <v>0</v>
      </c>
      <c r="CF549" s="122"/>
      <c r="CG549" s="122"/>
      <c r="CH549" s="122"/>
      <c r="CI549" s="96">
        <f>$I549*CI$561</f>
        <v>0</v>
      </c>
      <c r="CJ549" s="96">
        <f>$J549*CJ$561</f>
        <v>0</v>
      </c>
      <c r="CK549" s="96">
        <f>$K549*CK$561</f>
        <v>0</v>
      </c>
      <c r="CL549" s="122"/>
      <c r="CM549" s="122"/>
      <c r="CN549" s="122"/>
      <c r="CO549" s="96">
        <f t="shared" ref="CO549:CO558" si="2753">BW549*CI549</f>
        <v>0</v>
      </c>
      <c r="CP549" s="96">
        <f t="shared" ref="CP549:CP558" si="2754">BX549*CJ549</f>
        <v>0</v>
      </c>
      <c r="CQ549" s="96">
        <f t="shared" ref="CQ549:CQ558" si="2755">BY549*CK549</f>
        <v>0</v>
      </c>
      <c r="CR549" s="101"/>
      <c r="CS549" s="101"/>
      <c r="CT549" s="101"/>
      <c r="CU549" s="122"/>
      <c r="CV549" s="122"/>
      <c r="CW549" s="122"/>
      <c r="CX549" s="96">
        <f>$I549*CR549</f>
        <v>0</v>
      </c>
      <c r="CY549" s="96">
        <f>$J549*CS549</f>
        <v>0</v>
      </c>
      <c r="CZ549" s="96">
        <f>$K549*CT549</f>
        <v>0</v>
      </c>
      <c r="DA549" s="122"/>
      <c r="DB549" s="122"/>
      <c r="DC549" s="122"/>
      <c r="DD549" s="96">
        <f>$I549*DD$561</f>
        <v>9670.69</v>
      </c>
      <c r="DE549" s="96">
        <f>$J549*DE$561</f>
        <v>10044.540000000001</v>
      </c>
      <c r="DF549" s="96">
        <f>$K549*DF$561</f>
        <v>10044.540000000001</v>
      </c>
      <c r="DG549" s="122"/>
      <c r="DH549" s="122"/>
      <c r="DI549" s="122"/>
      <c r="DJ549" s="96">
        <f t="shared" ref="DJ549:DJ558" si="2756">CR549*DD549</f>
        <v>0</v>
      </c>
      <c r="DK549" s="96">
        <f t="shared" ref="DK549:DK558" si="2757">CS549*DE549</f>
        <v>0</v>
      </c>
      <c r="DL549" s="96">
        <f t="shared" ref="DL549:DL558" si="2758">CT549*DF549</f>
        <v>0</v>
      </c>
      <c r="DM549" s="101"/>
      <c r="DN549" s="101"/>
      <c r="DO549" s="101"/>
      <c r="DP549" s="122"/>
      <c r="DQ549" s="122"/>
      <c r="DR549" s="122"/>
      <c r="DS549" s="96">
        <f>$I549*DM549</f>
        <v>0</v>
      </c>
      <c r="DT549" s="96">
        <f>$J549*DN549</f>
        <v>0</v>
      </c>
      <c r="DU549" s="96">
        <f>$K549*DO549</f>
        <v>0</v>
      </c>
      <c r="DV549" s="122"/>
      <c r="DW549" s="122"/>
      <c r="DX549" s="122"/>
      <c r="DY549" s="96">
        <f>$I549*DY$561</f>
        <v>10000.07</v>
      </c>
      <c r="DZ549" s="96">
        <f>$J549*DZ$561</f>
        <v>10359.33</v>
      </c>
      <c r="EA549" s="96">
        <f>$K549*EA$561</f>
        <v>10359.33</v>
      </c>
      <c r="EB549" s="122"/>
      <c r="EC549" s="122"/>
      <c r="ED549" s="122"/>
      <c r="EE549" s="96">
        <f t="shared" ref="EE549:EE558" si="2759">DM549*DY549</f>
        <v>0</v>
      </c>
      <c r="EF549" s="96">
        <f t="shared" ref="EF549:EF558" si="2760">DN549*DZ549</f>
        <v>0</v>
      </c>
      <c r="EG549" s="96">
        <f t="shared" ref="EG549:EG558" si="2761">DO549*EA549</f>
        <v>0</v>
      </c>
      <c r="EH549" s="101"/>
      <c r="EI549" s="101"/>
      <c r="EJ549" s="101"/>
      <c r="EK549" s="122"/>
      <c r="EL549" s="122"/>
      <c r="EM549" s="122"/>
      <c r="EN549" s="96">
        <f>$I549*EH549</f>
        <v>0</v>
      </c>
      <c r="EO549" s="96">
        <f>$J549*EI549</f>
        <v>0</v>
      </c>
      <c r="EP549" s="96">
        <f>$K549*EJ549</f>
        <v>0</v>
      </c>
      <c r="EQ549" s="122"/>
      <c r="ER549" s="122"/>
      <c r="ES549" s="122"/>
      <c r="ET549" s="96">
        <f>$I549*ET$561</f>
        <v>9705.06</v>
      </c>
      <c r="EU549" s="96">
        <f>$J549*EU$561</f>
        <v>9987.66</v>
      </c>
      <c r="EV549" s="96">
        <f>$K549*EV$561</f>
        <v>9987.66</v>
      </c>
      <c r="EW549" s="122"/>
      <c r="EX549" s="122"/>
      <c r="EY549" s="122"/>
      <c r="EZ549" s="96">
        <f t="shared" ref="EZ549:EZ558" si="2762">EH549*ET549</f>
        <v>0</v>
      </c>
      <c r="FA549" s="96">
        <f t="shared" ref="FA549:FA558" si="2763">EI549*EU549</f>
        <v>0</v>
      </c>
      <c r="FB549" s="96">
        <f t="shared" ref="FB549:FB558" si="2764">EJ549*EV549</f>
        <v>0</v>
      </c>
      <c r="FC549" s="101"/>
      <c r="FD549" s="101"/>
      <c r="FE549" s="101"/>
      <c r="FF549" s="122"/>
      <c r="FG549" s="122"/>
      <c r="FH549" s="122"/>
      <c r="FI549" s="96">
        <f>$I549*FC549</f>
        <v>0</v>
      </c>
      <c r="FJ549" s="96">
        <f>$J549*FD549</f>
        <v>0</v>
      </c>
      <c r="FK549" s="96">
        <f>$K549*FE549</f>
        <v>0</v>
      </c>
      <c r="FL549" s="122"/>
      <c r="FM549" s="122"/>
      <c r="FN549" s="122"/>
      <c r="FO549" s="96">
        <f>$I549*FO$561</f>
        <v>7798.13</v>
      </c>
      <c r="FP549" s="96">
        <f>$J549*FP$561</f>
        <v>8062.27</v>
      </c>
      <c r="FQ549" s="96">
        <f>$K549*FQ$561</f>
        <v>8062.27</v>
      </c>
      <c r="FR549" s="122"/>
      <c r="FS549" s="122"/>
      <c r="FT549" s="122"/>
      <c r="FU549" s="96">
        <f t="shared" ref="FU549:FU558" si="2765">FC549*FO549</f>
        <v>0</v>
      </c>
      <c r="FV549" s="96">
        <f t="shared" ref="FV549:FV558" si="2766">FD549*FP549</f>
        <v>0</v>
      </c>
      <c r="FW549" s="96">
        <f t="shared" ref="FW549:FW558" si="2767">FE549*FQ549</f>
        <v>0</v>
      </c>
      <c r="FX549" s="101"/>
      <c r="FY549" s="101"/>
      <c r="FZ549" s="101"/>
      <c r="GA549" s="122"/>
      <c r="GB549" s="122"/>
      <c r="GC549" s="122"/>
      <c r="GD549" s="96">
        <f>$I549*FX549</f>
        <v>0</v>
      </c>
      <c r="GE549" s="96">
        <f>$J549*FY549</f>
        <v>0</v>
      </c>
      <c r="GF549" s="96">
        <f>$K549*FZ549</f>
        <v>0</v>
      </c>
      <c r="GG549" s="122"/>
      <c r="GH549" s="122"/>
      <c r="GI549" s="122"/>
      <c r="GJ549" s="96">
        <f>$I549*GJ$561</f>
        <v>7448.51</v>
      </c>
      <c r="GK549" s="96">
        <f>$J549*GK$561</f>
        <v>7674.54</v>
      </c>
      <c r="GL549" s="96">
        <f>$K549*GL$561</f>
        <v>7674.54</v>
      </c>
      <c r="GM549" s="122"/>
      <c r="GN549" s="122"/>
      <c r="GO549" s="122"/>
      <c r="GP549" s="96">
        <f t="shared" ref="GP549:GP558" si="2768">FX549*GJ549</f>
        <v>0</v>
      </c>
      <c r="GQ549" s="96">
        <f t="shared" ref="GQ549:GQ558" si="2769">FY549*GK549</f>
        <v>0</v>
      </c>
      <c r="GR549" s="96">
        <f t="shared" ref="GR549:GR558" si="2770">FZ549*GL549</f>
        <v>0</v>
      </c>
      <c r="GS549" s="101"/>
      <c r="GT549" s="101"/>
      <c r="GU549" s="101"/>
      <c r="GV549" s="122"/>
      <c r="GW549" s="122"/>
      <c r="GX549" s="122"/>
      <c r="GY549" s="96">
        <f>$I549*GS549</f>
        <v>0</v>
      </c>
      <c r="GZ549" s="96">
        <f>$J549*GT549</f>
        <v>0</v>
      </c>
      <c r="HA549" s="96">
        <f>$K549*GU549</f>
        <v>0</v>
      </c>
      <c r="HB549" s="122"/>
      <c r="HC549" s="122"/>
      <c r="HD549" s="122"/>
      <c r="HE549" s="96">
        <f>$I549*HE$561</f>
        <v>15038.54</v>
      </c>
      <c r="HF549" s="96">
        <f>$J549*HF$561</f>
        <v>15601.04</v>
      </c>
      <c r="HG549" s="96">
        <f>$K549*HG$561</f>
        <v>15601.04</v>
      </c>
      <c r="HH549" s="122"/>
      <c r="HI549" s="122"/>
      <c r="HJ549" s="122"/>
      <c r="HK549" s="96">
        <f t="shared" ref="HK549:HK558" si="2771">GS549*HE549</f>
        <v>0</v>
      </c>
      <c r="HL549" s="96">
        <f t="shared" ref="HL549:HL558" si="2772">GT549*HF549</f>
        <v>0</v>
      </c>
      <c r="HM549" s="96">
        <f t="shared" ref="HM549:HM558" si="2773">GU549*HG549</f>
        <v>0</v>
      </c>
      <c r="HN549" s="101"/>
      <c r="HO549" s="101"/>
      <c r="HP549" s="101"/>
      <c r="HQ549" s="122"/>
      <c r="HR549" s="122"/>
      <c r="HS549" s="122"/>
      <c r="HT549" s="96">
        <f>$I549*HN549</f>
        <v>0</v>
      </c>
      <c r="HU549" s="96">
        <f>$J549*HO549</f>
        <v>0</v>
      </c>
      <c r="HV549" s="96">
        <f>$K549*HP549</f>
        <v>0</v>
      </c>
      <c r="HW549" s="122"/>
      <c r="HX549" s="122"/>
      <c r="HY549" s="122"/>
      <c r="HZ549" s="96">
        <f>$I549*HZ$561</f>
        <v>11307.03</v>
      </c>
      <c r="IA549" s="96">
        <f>$J549*IA$561</f>
        <v>11663.41</v>
      </c>
      <c r="IB549" s="96">
        <f>$K549*IB$561</f>
        <v>11663.41</v>
      </c>
      <c r="IC549" s="122"/>
      <c r="ID549" s="122"/>
      <c r="IE549" s="122"/>
      <c r="IF549" s="96">
        <f t="shared" ref="IF549:IF558" si="2774">HN549*HZ549</f>
        <v>0</v>
      </c>
      <c r="IG549" s="96">
        <f t="shared" ref="IG549:IG558" si="2775">HO549*IA549</f>
        <v>0</v>
      </c>
      <c r="IH549" s="96">
        <f t="shared" ref="IH549:IH558" si="2776">HP549*IB549</f>
        <v>0</v>
      </c>
      <c r="II549" s="101"/>
      <c r="IJ549" s="101"/>
      <c r="IK549" s="101"/>
      <c r="IL549" s="122"/>
      <c r="IM549" s="122"/>
      <c r="IN549" s="122"/>
      <c r="IO549" s="96">
        <f>$I549*II549</f>
        <v>0</v>
      </c>
      <c r="IP549" s="96">
        <f>$J549*IJ549</f>
        <v>0</v>
      </c>
      <c r="IQ549" s="96">
        <f>$K549*IK549</f>
        <v>0</v>
      </c>
      <c r="IR549" s="122"/>
      <c r="IS549" s="122"/>
      <c r="IT549" s="122"/>
      <c r="IU549" s="96">
        <f>$I549*IU$561</f>
        <v>8226.93</v>
      </c>
      <c r="IV549" s="96">
        <f>$J549*IV$561</f>
        <v>8483.24</v>
      </c>
      <c r="IW549" s="96">
        <f>$K549*IW$561</f>
        <v>8483.24</v>
      </c>
      <c r="IX549" s="122"/>
      <c r="IY549" s="122"/>
      <c r="IZ549" s="122"/>
      <c r="JA549" s="96">
        <f t="shared" ref="JA549:JA558" si="2777">II549*IU549</f>
        <v>0</v>
      </c>
      <c r="JB549" s="96">
        <f t="shared" ref="JB549:JB558" si="2778">IJ549*IV549</f>
        <v>0</v>
      </c>
      <c r="JC549" s="96">
        <f t="shared" ref="JC549:JC558" si="2779">IK549*IW549</f>
        <v>0</v>
      </c>
      <c r="JD549" s="101"/>
      <c r="JE549" s="101"/>
      <c r="JF549" s="101"/>
      <c r="JG549" s="122"/>
      <c r="JH549" s="122"/>
      <c r="JI549" s="122"/>
      <c r="JJ549" s="96">
        <f>$I549*JD549</f>
        <v>0</v>
      </c>
      <c r="JK549" s="96">
        <f>$J549*JE549</f>
        <v>0</v>
      </c>
      <c r="JL549" s="96">
        <f>$K549*JF549</f>
        <v>0</v>
      </c>
      <c r="JM549" s="122"/>
      <c r="JN549" s="122"/>
      <c r="JO549" s="122"/>
      <c r="JP549" s="96">
        <f>$I549*JP$561</f>
        <v>12432.46</v>
      </c>
      <c r="JQ549" s="96">
        <f>$J549*JQ$561</f>
        <v>12866.56</v>
      </c>
      <c r="JR549" s="96">
        <f>$K549*JR$561</f>
        <v>12866.56</v>
      </c>
      <c r="JS549" s="122"/>
      <c r="JT549" s="122"/>
      <c r="JU549" s="122"/>
      <c r="JV549" s="96">
        <f t="shared" ref="JV549:JV558" si="2780">JD549*JP549</f>
        <v>0</v>
      </c>
      <c r="JW549" s="96">
        <f t="shared" ref="JW549:JW558" si="2781">JE549*JQ549</f>
        <v>0</v>
      </c>
      <c r="JX549" s="96">
        <f t="shared" ref="JX549:JX558" si="2782">JF549*JR549</f>
        <v>0</v>
      </c>
      <c r="JY549" s="101"/>
      <c r="JZ549" s="101"/>
      <c r="KA549" s="101"/>
      <c r="KB549" s="122"/>
      <c r="KC549" s="122"/>
      <c r="KD549" s="122"/>
      <c r="KE549" s="96">
        <f>$I549*JY549</f>
        <v>0</v>
      </c>
      <c r="KF549" s="96">
        <f>$J549*JZ549</f>
        <v>0</v>
      </c>
      <c r="KG549" s="96">
        <f>$K549*KA549</f>
        <v>0</v>
      </c>
      <c r="KH549" s="122"/>
      <c r="KI549" s="122"/>
      <c r="KJ549" s="122"/>
      <c r="KK549" s="96">
        <f>$I549*KK$561</f>
        <v>7347.4</v>
      </c>
      <c r="KL549" s="96">
        <f>$J549*KL$561</f>
        <v>7592.46</v>
      </c>
      <c r="KM549" s="96">
        <f>$K549*KM$561</f>
        <v>7592.46</v>
      </c>
      <c r="KN549" s="122"/>
      <c r="KO549" s="122"/>
      <c r="KP549" s="122"/>
      <c r="KQ549" s="96">
        <f t="shared" ref="KQ549:KQ558" si="2783">JY549*KK549</f>
        <v>0</v>
      </c>
      <c r="KR549" s="96">
        <f t="shared" ref="KR549:KR558" si="2784">JZ549*KL549</f>
        <v>0</v>
      </c>
      <c r="KS549" s="96">
        <f t="shared" ref="KS549:KS558" si="2785">KA549*KM549</f>
        <v>0</v>
      </c>
      <c r="KT549" s="101"/>
      <c r="KU549" s="101"/>
      <c r="KV549" s="101"/>
      <c r="KW549" s="122"/>
      <c r="KX549" s="122"/>
      <c r="KY549" s="122"/>
      <c r="KZ549" s="96">
        <f>$I549*KT549</f>
        <v>0</v>
      </c>
      <c r="LA549" s="96">
        <f>$J549*KU549</f>
        <v>0</v>
      </c>
      <c r="LB549" s="96">
        <f>$K549*KV549</f>
        <v>0</v>
      </c>
      <c r="LC549" s="122"/>
      <c r="LD549" s="122"/>
      <c r="LE549" s="122"/>
      <c r="LF549" s="96">
        <f>$I549*LF$561</f>
        <v>6813.06</v>
      </c>
      <c r="LG549" s="96">
        <f>$J549*LG$561</f>
        <v>7046.58</v>
      </c>
      <c r="LH549" s="96">
        <f>$K549*LH$561</f>
        <v>7046.58</v>
      </c>
      <c r="LI549" s="122"/>
      <c r="LJ549" s="122"/>
      <c r="LK549" s="122"/>
      <c r="LL549" s="96">
        <f t="shared" ref="LL549:LL558" si="2786">KT549*LF549</f>
        <v>0</v>
      </c>
      <c r="LM549" s="96">
        <f t="shared" ref="LM549:LM558" si="2787">KU549*LG549</f>
        <v>0</v>
      </c>
      <c r="LN549" s="96">
        <f t="shared" ref="LN549:LN558" si="2788">KV549*LH549</f>
        <v>0</v>
      </c>
      <c r="LO549" s="101"/>
      <c r="LP549" s="101"/>
      <c r="LQ549" s="101"/>
      <c r="LR549" s="122"/>
      <c r="LS549" s="122"/>
      <c r="LT549" s="122"/>
      <c r="LU549" s="96">
        <f>$I549*LO549</f>
        <v>0</v>
      </c>
      <c r="LV549" s="96">
        <f>$J549*LP549</f>
        <v>0</v>
      </c>
      <c r="LW549" s="96">
        <f>$K549*LQ549</f>
        <v>0</v>
      </c>
      <c r="LX549" s="122"/>
      <c r="LY549" s="122"/>
      <c r="LZ549" s="122"/>
      <c r="MA549" s="96">
        <f>$I549*MA$561</f>
        <v>10758.91</v>
      </c>
      <c r="MB549" s="96">
        <f>$J549*MB$561</f>
        <v>11119.35</v>
      </c>
      <c r="MC549" s="96">
        <f>$K549*MC$561</f>
        <v>11119.35</v>
      </c>
      <c r="MD549" s="122"/>
      <c r="ME549" s="122"/>
      <c r="MF549" s="122"/>
      <c r="MG549" s="96">
        <f t="shared" ref="MG549:MG558" si="2789">LO549*MA549</f>
        <v>0</v>
      </c>
      <c r="MH549" s="96">
        <f t="shared" ref="MH549:MH558" si="2790">LP549*MB549</f>
        <v>0</v>
      </c>
      <c r="MI549" s="96">
        <f t="shared" ref="MI549:MI558" si="2791">LQ549*MC549</f>
        <v>0</v>
      </c>
      <c r="MJ549" s="101"/>
      <c r="MK549" s="101"/>
      <c r="ML549" s="101"/>
      <c r="MM549" s="122"/>
      <c r="MN549" s="122"/>
      <c r="MO549" s="122"/>
      <c r="MP549" s="96">
        <f>$I549*MJ549</f>
        <v>0</v>
      </c>
      <c r="MQ549" s="96">
        <f>$J549*MK549</f>
        <v>0</v>
      </c>
      <c r="MR549" s="96">
        <f>$K549*ML549</f>
        <v>0</v>
      </c>
      <c r="MS549" s="122"/>
      <c r="MT549" s="122"/>
      <c r="MU549" s="122"/>
      <c r="MV549" s="96">
        <f>$I549*MV$561</f>
        <v>11181.84</v>
      </c>
      <c r="MW549" s="96">
        <f>$J549*MW$561</f>
        <v>11561.77</v>
      </c>
      <c r="MX549" s="96">
        <f>$K549*MX$561</f>
        <v>11561.77</v>
      </c>
      <c r="MY549" s="122"/>
      <c r="MZ549" s="122"/>
      <c r="NA549" s="122"/>
      <c r="NB549" s="96">
        <f t="shared" ref="NB549:NB558" si="2792">MJ549*MV549</f>
        <v>0</v>
      </c>
      <c r="NC549" s="96">
        <f t="shared" ref="NC549:NC558" si="2793">MK549*MW549</f>
        <v>0</v>
      </c>
      <c r="ND549" s="96">
        <f t="shared" ref="ND549:ND558" si="2794">ML549*MX549</f>
        <v>0</v>
      </c>
      <c r="NE549" s="101"/>
      <c r="NF549" s="101"/>
      <c r="NG549" s="101"/>
      <c r="NH549" s="122"/>
      <c r="NI549" s="122"/>
      <c r="NJ549" s="122"/>
      <c r="NK549" s="96">
        <f>$I549*NE549</f>
        <v>0</v>
      </c>
      <c r="NL549" s="96">
        <f>$J549*NF549</f>
        <v>0</v>
      </c>
      <c r="NM549" s="96">
        <f>$K549*NG549</f>
        <v>0</v>
      </c>
      <c r="NN549" s="122"/>
      <c r="NO549" s="122"/>
      <c r="NP549" s="122"/>
      <c r="NQ549" s="96">
        <f>$I549*NQ$561</f>
        <v>8331.6299999999992</v>
      </c>
      <c r="NR549" s="96">
        <f>$J549*NR$561</f>
        <v>8598.68</v>
      </c>
      <c r="NS549" s="96">
        <f>$K549*NS$561</f>
        <v>8598.68</v>
      </c>
      <c r="NT549" s="122"/>
      <c r="NU549" s="122"/>
      <c r="NV549" s="122"/>
      <c r="NW549" s="96">
        <f t="shared" ref="NW549:NW558" si="2795">NE549*NQ549</f>
        <v>0</v>
      </c>
      <c r="NX549" s="96">
        <f t="shared" ref="NX549:NX558" si="2796">NF549*NR549</f>
        <v>0</v>
      </c>
      <c r="NY549" s="96">
        <f t="shared" ref="NY549:NY558" si="2797">NG549*NS549</f>
        <v>0</v>
      </c>
      <c r="NZ549" s="101"/>
      <c r="OA549" s="101"/>
      <c r="OB549" s="101"/>
      <c r="OC549" s="122"/>
      <c r="OD549" s="122"/>
      <c r="OE549" s="122"/>
      <c r="OF549" s="96">
        <f>$I549*NZ549</f>
        <v>0</v>
      </c>
      <c r="OG549" s="96">
        <f>$J549*OA549</f>
        <v>0</v>
      </c>
      <c r="OH549" s="96">
        <f>$K549*OB549</f>
        <v>0</v>
      </c>
      <c r="OI549" s="122"/>
      <c r="OJ549" s="122"/>
      <c r="OK549" s="122"/>
      <c r="OL549" s="96">
        <f>$I549*OL$561</f>
        <v>10828.92</v>
      </c>
      <c r="OM549" s="96">
        <f>$J549*OM$561</f>
        <v>11192.31</v>
      </c>
      <c r="ON549" s="96">
        <f>$K549*ON$561</f>
        <v>11192.31</v>
      </c>
      <c r="OO549" s="122"/>
      <c r="OP549" s="122"/>
      <c r="OQ549" s="122"/>
      <c r="OR549" s="96">
        <f t="shared" ref="OR549:OR558" si="2798">NZ549*OL549</f>
        <v>0</v>
      </c>
      <c r="OS549" s="96">
        <f t="shared" ref="OS549:OS558" si="2799">OA549*OM549</f>
        <v>0</v>
      </c>
      <c r="OT549" s="96">
        <f t="shared" ref="OT549:OT558" si="2800">OB549*ON549</f>
        <v>0</v>
      </c>
      <c r="OU549" s="101"/>
      <c r="OV549" s="101"/>
      <c r="OW549" s="101"/>
      <c r="OX549" s="122"/>
      <c r="OY549" s="122"/>
      <c r="OZ549" s="122"/>
      <c r="PA549" s="96">
        <f>$I549*OU549</f>
        <v>0</v>
      </c>
      <c r="PB549" s="96">
        <f>$J549*OV549</f>
        <v>0</v>
      </c>
      <c r="PC549" s="96">
        <f>$K549*OW549</f>
        <v>0</v>
      </c>
      <c r="PD549" s="122"/>
      <c r="PE549" s="122"/>
      <c r="PF549" s="122"/>
      <c r="PG549" s="96">
        <f>$I549*PG$561</f>
        <v>9238.1200000000008</v>
      </c>
      <c r="PH549" s="96">
        <f>$J549*PH$561</f>
        <v>9537.4699999999993</v>
      </c>
      <c r="PI549" s="96">
        <f>$K549*PI$561</f>
        <v>9537.4699999999993</v>
      </c>
      <c r="PJ549" s="122"/>
      <c r="PK549" s="122"/>
      <c r="PL549" s="122"/>
      <c r="PM549" s="96">
        <f t="shared" ref="PM549:PM558" si="2801">OU549*PG549</f>
        <v>0</v>
      </c>
      <c r="PN549" s="96">
        <f t="shared" ref="PN549:PN558" si="2802">OV549*PH549</f>
        <v>0</v>
      </c>
      <c r="PO549" s="96">
        <f t="shared" ref="PO549:PO558" si="2803">OW549*PI549</f>
        <v>0</v>
      </c>
      <c r="PP549" s="101"/>
      <c r="PQ549" s="101"/>
      <c r="PR549" s="101"/>
      <c r="PS549" s="122"/>
      <c r="PT549" s="122"/>
      <c r="PU549" s="122"/>
      <c r="PV549" s="96">
        <f>$I549*PP549</f>
        <v>0</v>
      </c>
      <c r="PW549" s="96">
        <f>$J549*PQ549</f>
        <v>0</v>
      </c>
      <c r="PX549" s="96">
        <f>$K549*PR549</f>
        <v>0</v>
      </c>
      <c r="PY549" s="122"/>
      <c r="PZ549" s="122"/>
      <c r="QA549" s="122"/>
      <c r="QB549" s="96">
        <f>$I549*QB$561</f>
        <v>10485.11</v>
      </c>
      <c r="QC549" s="96">
        <f>$J549*QC$561</f>
        <v>10838.15</v>
      </c>
      <c r="QD549" s="96">
        <f>$K549*QD$561</f>
        <v>10838.15</v>
      </c>
      <c r="QE549" s="122"/>
      <c r="QF549" s="122"/>
      <c r="QG549" s="122"/>
      <c r="QH549" s="96">
        <f t="shared" ref="QH549:QH558" si="2804">PP549*QB549</f>
        <v>0</v>
      </c>
      <c r="QI549" s="96">
        <f t="shared" ref="QI549:QI558" si="2805">PQ549*QC549</f>
        <v>0</v>
      </c>
      <c r="QJ549" s="96">
        <f t="shared" ref="QJ549:QJ558" si="2806">PR549*QD549</f>
        <v>0</v>
      </c>
      <c r="QK549" s="101"/>
      <c r="QL549" s="101"/>
      <c r="QM549" s="101"/>
      <c r="QN549" s="122"/>
      <c r="QO549" s="122"/>
      <c r="QP549" s="122"/>
      <c r="QQ549" s="96">
        <f>$I549*QK549</f>
        <v>0</v>
      </c>
      <c r="QR549" s="96">
        <f>$J549*QL549</f>
        <v>0</v>
      </c>
      <c r="QS549" s="96">
        <f>$K549*QM549</f>
        <v>0</v>
      </c>
      <c r="QT549" s="122"/>
      <c r="QU549" s="122"/>
      <c r="QV549" s="122"/>
      <c r="QW549" s="96">
        <f>$I549*QW$561</f>
        <v>9322.6299999999992</v>
      </c>
      <c r="QX549" s="96">
        <f>$J549*QX$561</f>
        <v>9617.34</v>
      </c>
      <c r="QY549" s="96">
        <f>$K549*QY$561</f>
        <v>9617.34</v>
      </c>
      <c r="QZ549" s="122"/>
      <c r="RA549" s="122"/>
      <c r="RB549" s="122"/>
      <c r="RC549" s="96">
        <f t="shared" ref="RC549:RC558" si="2807">QK549*QW549</f>
        <v>0</v>
      </c>
      <c r="RD549" s="96">
        <f t="shared" ref="RD549:RD558" si="2808">QL549*QX549</f>
        <v>0</v>
      </c>
      <c r="RE549" s="96">
        <f t="shared" ref="RE549:RE558" si="2809">QM549*QY549</f>
        <v>0</v>
      </c>
      <c r="RF549" s="101"/>
      <c r="RG549" s="101"/>
      <c r="RH549" s="101"/>
      <c r="RI549" s="122"/>
      <c r="RJ549" s="122"/>
      <c r="RK549" s="122"/>
      <c r="RL549" s="96">
        <f>$I549*RF549</f>
        <v>0</v>
      </c>
      <c r="RM549" s="96">
        <f>$J549*RG549</f>
        <v>0</v>
      </c>
      <c r="RN549" s="96">
        <f>$K549*RH549</f>
        <v>0</v>
      </c>
      <c r="RO549" s="122"/>
      <c r="RP549" s="122"/>
      <c r="RQ549" s="122"/>
      <c r="RR549" s="96">
        <f>$I549*RR$561</f>
        <v>6715.47</v>
      </c>
      <c r="RS549" s="96">
        <f>$J549*RS$561</f>
        <v>6920.42</v>
      </c>
      <c r="RT549" s="96">
        <f>$K549*RT$561</f>
        <v>6920.42</v>
      </c>
      <c r="RU549" s="122"/>
      <c r="RV549" s="122"/>
      <c r="RW549" s="122"/>
      <c r="RX549" s="96">
        <f t="shared" ref="RX549:RX558" si="2810">RF549*RR549</f>
        <v>0</v>
      </c>
      <c r="RY549" s="96">
        <f t="shared" ref="RY549:RY558" si="2811">RG549*RS549</f>
        <v>0</v>
      </c>
      <c r="RZ549" s="96">
        <f t="shared" ref="RZ549:RZ558" si="2812">RH549*RT549</f>
        <v>0</v>
      </c>
      <c r="SA549" s="101"/>
      <c r="SB549" s="101"/>
      <c r="SC549" s="101"/>
      <c r="SD549" s="122"/>
      <c r="SE549" s="122"/>
      <c r="SF549" s="122"/>
      <c r="SG549" s="96">
        <f>$I549*SA549</f>
        <v>0</v>
      </c>
      <c r="SH549" s="96">
        <f>$J549*SB549</f>
        <v>0</v>
      </c>
      <c r="SI549" s="96">
        <f>$K549*SC549</f>
        <v>0</v>
      </c>
      <c r="SJ549" s="122"/>
      <c r="SK549" s="122"/>
      <c r="SL549" s="122"/>
      <c r="SM549" s="96">
        <f>$I549*SM$561</f>
        <v>9192.5400000000009</v>
      </c>
      <c r="SN549" s="96">
        <f>$J549*SN$561</f>
        <v>9475.42</v>
      </c>
      <c r="SO549" s="96">
        <f>$K549*SO$561</f>
        <v>9475.42</v>
      </c>
      <c r="SP549" s="122"/>
      <c r="SQ549" s="122"/>
      <c r="SR549" s="122"/>
      <c r="SS549" s="96">
        <f t="shared" ref="SS549:SS558" si="2813">SA549*SM549</f>
        <v>0</v>
      </c>
      <c r="ST549" s="96">
        <f t="shared" ref="ST549:ST558" si="2814">SB549*SN549</f>
        <v>0</v>
      </c>
      <c r="SU549" s="96">
        <f t="shared" ref="SU549:SU558" si="2815">SC549*SO549</f>
        <v>0</v>
      </c>
      <c r="SV549" s="101"/>
      <c r="SW549" s="101"/>
      <c r="SX549" s="101"/>
      <c r="SY549" s="122"/>
      <c r="SZ549" s="122"/>
      <c r="TA549" s="122"/>
      <c r="TB549" s="96">
        <f>$I549*SV549</f>
        <v>0</v>
      </c>
      <c r="TC549" s="96">
        <f>$J549*SW549</f>
        <v>0</v>
      </c>
      <c r="TD549" s="96">
        <f>$K549*SX549</f>
        <v>0</v>
      </c>
      <c r="TE549" s="122"/>
      <c r="TF549" s="122"/>
      <c r="TG549" s="122"/>
      <c r="TH549" s="96">
        <f>$I549*TH$561</f>
        <v>8505.52</v>
      </c>
      <c r="TI549" s="96">
        <f>$J549*TI$561</f>
        <v>8790.5499999999993</v>
      </c>
      <c r="TJ549" s="96">
        <f>$K549*TJ$561</f>
        <v>8790.5499999999993</v>
      </c>
      <c r="TK549" s="122"/>
      <c r="TL549" s="122"/>
      <c r="TM549" s="122"/>
      <c r="TN549" s="96">
        <f t="shared" ref="TN549:TN558" si="2816">SV549*TH549</f>
        <v>0</v>
      </c>
      <c r="TO549" s="96">
        <f t="shared" ref="TO549:TO558" si="2817">SW549*TI549</f>
        <v>0</v>
      </c>
      <c r="TP549" s="96">
        <f t="shared" ref="TP549:TP558" si="2818">SX549*TJ549</f>
        <v>0</v>
      </c>
      <c r="TQ549" s="101"/>
      <c r="TR549" s="101"/>
      <c r="TS549" s="101"/>
      <c r="TT549" s="122"/>
      <c r="TU549" s="122"/>
      <c r="TV549" s="122"/>
      <c r="TW549" s="96">
        <f>$I549*TQ549</f>
        <v>0</v>
      </c>
      <c r="TX549" s="96">
        <f>$J549*TR549</f>
        <v>0</v>
      </c>
      <c r="TY549" s="96">
        <f>$K549*TS549</f>
        <v>0</v>
      </c>
      <c r="TZ549" s="122"/>
      <c r="UA549" s="122"/>
      <c r="UB549" s="122"/>
      <c r="UC549" s="96">
        <f>$I549*UC$561</f>
        <v>9292.32</v>
      </c>
      <c r="UD549" s="96">
        <f>$J549*UD$561</f>
        <v>9607.59</v>
      </c>
      <c r="UE549" s="96">
        <f>$K549*UE$561</f>
        <v>9607.59</v>
      </c>
      <c r="UF549" s="122"/>
      <c r="UG549" s="122"/>
      <c r="UH549" s="122"/>
      <c r="UI549" s="96">
        <f t="shared" ref="UI549:UI558" si="2819">TQ549*UC549</f>
        <v>0</v>
      </c>
      <c r="UJ549" s="96">
        <f t="shared" ref="UJ549:UJ558" si="2820">TR549*UD549</f>
        <v>0</v>
      </c>
      <c r="UK549" s="96">
        <f t="shared" ref="UK549:UK558" si="2821">TS549*UE549</f>
        <v>0</v>
      </c>
      <c r="UL549" s="101"/>
      <c r="UM549" s="101"/>
      <c r="UN549" s="101"/>
      <c r="UO549" s="122"/>
      <c r="UP549" s="122"/>
      <c r="UQ549" s="122"/>
      <c r="UR549" s="96">
        <f>$I549*UL549</f>
        <v>0</v>
      </c>
      <c r="US549" s="96">
        <f>$J549*UM549</f>
        <v>0</v>
      </c>
      <c r="UT549" s="96">
        <f>$K549*UN549</f>
        <v>0</v>
      </c>
      <c r="UU549" s="122"/>
      <c r="UV549" s="122"/>
      <c r="UW549" s="122"/>
      <c r="UX549" s="96">
        <f>$I549*UX$561</f>
        <v>8959.9699999999993</v>
      </c>
      <c r="UY549" s="96">
        <f>$J549*UY$561</f>
        <v>9220.15</v>
      </c>
      <c r="UZ549" s="96">
        <f>$K549*UZ$561</f>
        <v>9220.15</v>
      </c>
      <c r="VA549" s="122"/>
      <c r="VB549" s="122"/>
      <c r="VC549" s="122"/>
      <c r="VD549" s="96">
        <f t="shared" ref="VD549:VD558" si="2822">UL549*UX549</f>
        <v>0</v>
      </c>
      <c r="VE549" s="96">
        <f t="shared" ref="VE549:VE558" si="2823">UM549*UY549</f>
        <v>0</v>
      </c>
      <c r="VF549" s="96">
        <f t="shared" ref="VF549:VF558" si="2824">UN549*UZ549</f>
        <v>0</v>
      </c>
      <c r="VG549" s="101"/>
      <c r="VH549" s="101"/>
      <c r="VI549" s="101"/>
      <c r="VJ549" s="122"/>
      <c r="VK549" s="122"/>
      <c r="VL549" s="122"/>
      <c r="VM549" s="96">
        <f>$I549*VG549</f>
        <v>0</v>
      </c>
      <c r="VN549" s="96">
        <f>$J549*VH549</f>
        <v>0</v>
      </c>
      <c r="VO549" s="96">
        <f>$K549*VI549</f>
        <v>0</v>
      </c>
      <c r="VP549" s="122"/>
      <c r="VQ549" s="122"/>
      <c r="VR549" s="122"/>
      <c r="VS549" s="96">
        <f>$I549*VS$561</f>
        <v>9940.9500000000007</v>
      </c>
      <c r="VT549" s="96">
        <f>$J549*VT$561</f>
        <v>10264.25</v>
      </c>
      <c r="VU549" s="96">
        <f>$K549*VU$561</f>
        <v>10264.25</v>
      </c>
      <c r="VV549" s="122"/>
      <c r="VW549" s="122"/>
      <c r="VX549" s="122"/>
      <c r="VY549" s="96">
        <f t="shared" ref="VY549:VY558" si="2825">VG549*VS549</f>
        <v>0</v>
      </c>
      <c r="VZ549" s="96">
        <f t="shared" ref="VZ549:VZ558" si="2826">VH549*VT549</f>
        <v>0</v>
      </c>
      <c r="WA549" s="96">
        <f t="shared" ref="WA549:WA558" si="2827">VI549*VU549</f>
        <v>0</v>
      </c>
      <c r="WB549" s="101"/>
      <c r="WC549" s="101"/>
      <c r="WD549" s="101"/>
      <c r="WE549" s="122"/>
      <c r="WF549" s="122"/>
      <c r="WG549" s="122"/>
      <c r="WH549" s="96">
        <f>$I549*WB549</f>
        <v>0</v>
      </c>
      <c r="WI549" s="96">
        <f>$J549*WC549</f>
        <v>0</v>
      </c>
      <c r="WJ549" s="96">
        <f>$K549*WD549</f>
        <v>0</v>
      </c>
      <c r="WK549" s="122"/>
      <c r="WL549" s="122"/>
      <c r="WM549" s="122"/>
      <c r="WN549" s="96">
        <f>$I549*WN$561</f>
        <v>6751.39</v>
      </c>
      <c r="WO549" s="96">
        <f>$J549*WO$561</f>
        <v>6983.82</v>
      </c>
      <c r="WP549" s="96">
        <f>$K549*WP$561</f>
        <v>6983.82</v>
      </c>
      <c r="WQ549" s="122"/>
      <c r="WR549" s="122"/>
      <c r="WS549" s="122"/>
      <c r="WT549" s="96">
        <f t="shared" ref="WT549:WT558" si="2828">WB549*WN549</f>
        <v>0</v>
      </c>
      <c r="WU549" s="96">
        <f t="shared" ref="WU549:WU558" si="2829">WC549*WO549</f>
        <v>0</v>
      </c>
      <c r="WV549" s="96">
        <f t="shared" ref="WV549:WV558" si="2830">WD549*WP549</f>
        <v>0</v>
      </c>
      <c r="WW549" s="101"/>
      <c r="WX549" s="101"/>
      <c r="WY549" s="101"/>
      <c r="WZ549" s="122"/>
      <c r="XA549" s="122"/>
      <c r="XB549" s="122"/>
      <c r="XC549" s="96">
        <f>$I549*WW549</f>
        <v>0</v>
      </c>
      <c r="XD549" s="96">
        <f>$J549*WX549</f>
        <v>0</v>
      </c>
      <c r="XE549" s="96">
        <f>$K549*WY549</f>
        <v>0</v>
      </c>
      <c r="XF549" s="122"/>
      <c r="XG549" s="122"/>
      <c r="XH549" s="122"/>
      <c r="XI549" s="96">
        <f>$I549*XI$561</f>
        <v>7143.36</v>
      </c>
      <c r="XJ549" s="96">
        <f>$J549*XJ$561</f>
        <v>7363.44</v>
      </c>
      <c r="XK549" s="96">
        <f>$K549*XK$561</f>
        <v>7363.44</v>
      </c>
      <c r="XL549" s="122"/>
      <c r="XM549" s="122"/>
      <c r="XN549" s="122"/>
      <c r="XO549" s="96">
        <f t="shared" ref="XO549:XO558" si="2831">WW549*XI549</f>
        <v>0</v>
      </c>
      <c r="XP549" s="96">
        <f t="shared" ref="XP549:XP558" si="2832">WX549*XJ549</f>
        <v>0</v>
      </c>
      <c r="XQ549" s="96">
        <f t="shared" ref="XQ549:XQ558" si="2833">WY549*XK549</f>
        <v>0</v>
      </c>
      <c r="XR549" s="101"/>
      <c r="XS549" s="101"/>
      <c r="XT549" s="101"/>
      <c r="XU549" s="122"/>
      <c r="XV549" s="122"/>
      <c r="XW549" s="122"/>
      <c r="XX549" s="96">
        <f>$I549*XR549</f>
        <v>0</v>
      </c>
      <c r="XY549" s="96">
        <f>$J549*XS549</f>
        <v>0</v>
      </c>
      <c r="XZ549" s="96">
        <f>$K549*XT549</f>
        <v>0</v>
      </c>
      <c r="YA549" s="122"/>
      <c r="YB549" s="122"/>
      <c r="YC549" s="122"/>
      <c r="YD549" s="96">
        <f>$I549*YD$561</f>
        <v>6840.76</v>
      </c>
      <c r="YE549" s="96">
        <f>$J549*YE$561</f>
        <v>7054.78</v>
      </c>
      <c r="YF549" s="96">
        <f>$K549*YF$561</f>
        <v>7054.78</v>
      </c>
      <c r="YG549" s="122"/>
      <c r="YH549" s="122"/>
      <c r="YI549" s="122"/>
      <c r="YJ549" s="96">
        <f t="shared" ref="YJ549:YJ558" si="2834">XR549*YD549</f>
        <v>0</v>
      </c>
      <c r="YK549" s="96">
        <f t="shared" ref="YK549:YK558" si="2835">XS549*YE549</f>
        <v>0</v>
      </c>
      <c r="YL549" s="96">
        <f t="shared" ref="YL549:YL558" si="2836">XT549*YF549</f>
        <v>0</v>
      </c>
      <c r="YM549" s="101"/>
      <c r="YN549" s="101"/>
      <c r="YO549" s="101"/>
      <c r="YP549" s="122"/>
      <c r="YQ549" s="122"/>
      <c r="YR549" s="122"/>
      <c r="YS549" s="96">
        <f>$I549*YM549</f>
        <v>0</v>
      </c>
      <c r="YT549" s="96">
        <f>$J549*YN549</f>
        <v>0</v>
      </c>
      <c r="YU549" s="96">
        <f>$K549*YO549</f>
        <v>0</v>
      </c>
      <c r="YV549" s="122"/>
      <c r="YW549" s="122"/>
      <c r="YX549" s="122"/>
      <c r="YY549" s="96">
        <f>$I549*YY$561</f>
        <v>7579.39</v>
      </c>
      <c r="YZ549" s="96">
        <f>$J549*YZ$561</f>
        <v>7825.01</v>
      </c>
      <c r="ZA549" s="96">
        <f>$K549*ZA$561</f>
        <v>7825.01</v>
      </c>
      <c r="ZB549" s="122"/>
      <c r="ZC549" s="122"/>
      <c r="ZD549" s="122"/>
      <c r="ZE549" s="96">
        <f t="shared" ref="ZE549:ZE558" si="2837">YM549*YY549</f>
        <v>0</v>
      </c>
      <c r="ZF549" s="96">
        <f t="shared" ref="ZF549:ZF558" si="2838">YN549*YZ549</f>
        <v>0</v>
      </c>
      <c r="ZG549" s="96">
        <f t="shared" ref="ZG549:ZG558" si="2839">YO549*ZA549</f>
        <v>0</v>
      </c>
      <c r="ZH549" s="101"/>
      <c r="ZI549" s="101"/>
      <c r="ZJ549" s="101"/>
      <c r="ZK549" s="122"/>
      <c r="ZL549" s="122"/>
      <c r="ZM549" s="122"/>
      <c r="ZN549" s="96">
        <f>$I549*ZH549</f>
        <v>0</v>
      </c>
      <c r="ZO549" s="96">
        <f>$J549*ZI549</f>
        <v>0</v>
      </c>
      <c r="ZP549" s="96">
        <f>$K549*ZJ549</f>
        <v>0</v>
      </c>
      <c r="ZQ549" s="122"/>
      <c r="ZR549" s="122"/>
      <c r="ZS549" s="122"/>
      <c r="ZT549" s="96">
        <f>$I549*ZT$561</f>
        <v>8995.5400000000009</v>
      </c>
      <c r="ZU549" s="96">
        <f>$J549*ZU$561</f>
        <v>9282.7099999999991</v>
      </c>
      <c r="ZV549" s="96">
        <f>$K549*ZV$561</f>
        <v>9282.7099999999991</v>
      </c>
      <c r="ZW549" s="122"/>
      <c r="ZX549" s="122"/>
      <c r="ZY549" s="122"/>
      <c r="ZZ549" s="96">
        <f t="shared" ref="ZZ549:ZZ558" si="2840">ZH549*ZT549</f>
        <v>0</v>
      </c>
      <c r="AAA549" s="96">
        <f t="shared" ref="AAA549:AAA558" si="2841">ZI549*ZU549</f>
        <v>0</v>
      </c>
      <c r="AAB549" s="96">
        <f t="shared" ref="AAB549:AAB558" si="2842">ZJ549*ZV549</f>
        <v>0</v>
      </c>
      <c r="AAC549" s="101"/>
      <c r="AAD549" s="101"/>
      <c r="AAE549" s="101"/>
      <c r="AAF549" s="122"/>
      <c r="AAG549" s="122"/>
      <c r="AAH549" s="122"/>
      <c r="AAI549" s="96">
        <f>$I549*AAC549</f>
        <v>0</v>
      </c>
      <c r="AAJ549" s="96">
        <f>$J549*AAD549</f>
        <v>0</v>
      </c>
      <c r="AAK549" s="96">
        <f>$K549*AAE549</f>
        <v>0</v>
      </c>
      <c r="AAL549" s="122"/>
      <c r="AAM549" s="122"/>
      <c r="AAN549" s="122"/>
      <c r="AAO549" s="96">
        <f>$I549*AAO$561</f>
        <v>8746.59</v>
      </c>
      <c r="AAP549" s="96">
        <f>$J549*AAP$561</f>
        <v>9031.6</v>
      </c>
      <c r="AAQ549" s="96">
        <f>$K549*AAQ$561</f>
        <v>9031.6</v>
      </c>
      <c r="AAR549" s="122"/>
      <c r="AAS549" s="122"/>
      <c r="AAT549" s="122"/>
      <c r="AAU549" s="96">
        <f t="shared" ref="AAU549:AAU558" si="2843">AAC549*AAO549</f>
        <v>0</v>
      </c>
      <c r="AAV549" s="96">
        <f t="shared" ref="AAV549:AAV558" si="2844">AAD549*AAP549</f>
        <v>0</v>
      </c>
      <c r="AAW549" s="96">
        <f t="shared" ref="AAW549:AAW558" si="2845">AAE549*AAQ549</f>
        <v>0</v>
      </c>
      <c r="AAX549" s="101"/>
      <c r="AAY549" s="101"/>
      <c r="AAZ549" s="101"/>
      <c r="ABA549" s="122"/>
      <c r="ABB549" s="122"/>
      <c r="ABC549" s="122"/>
      <c r="ABD549" s="96">
        <f>$I549*AAX549</f>
        <v>0</v>
      </c>
      <c r="ABE549" s="96">
        <f>$J549*AAY549</f>
        <v>0</v>
      </c>
      <c r="ABF549" s="96">
        <f>$K549*AAZ549</f>
        <v>0</v>
      </c>
      <c r="ABG549" s="122"/>
      <c r="ABH549" s="122"/>
      <c r="ABI549" s="122"/>
      <c r="ABJ549" s="96">
        <f>$I549*ABJ$561</f>
        <v>6049.42</v>
      </c>
      <c r="ABK549" s="96">
        <f>$J549*ABK$561</f>
        <v>6221.95</v>
      </c>
      <c r="ABL549" s="96">
        <f>$K549*ABL$561</f>
        <v>6221.95</v>
      </c>
      <c r="ABM549" s="122"/>
      <c r="ABN549" s="122"/>
      <c r="ABO549" s="122"/>
      <c r="ABP549" s="96">
        <f t="shared" ref="ABP549:ABP558" si="2846">AAX549*ABJ549</f>
        <v>0</v>
      </c>
      <c r="ABQ549" s="96">
        <f t="shared" ref="ABQ549:ABQ558" si="2847">AAY549*ABK549</f>
        <v>0</v>
      </c>
      <c r="ABR549" s="96">
        <f t="shared" ref="ABR549:ABR558" si="2848">AAZ549*ABL549</f>
        <v>0</v>
      </c>
      <c r="ABS549" s="101"/>
      <c r="ABT549" s="101"/>
      <c r="ABU549" s="101"/>
      <c r="ABV549" s="122"/>
      <c r="ABW549" s="122"/>
      <c r="ABX549" s="122"/>
      <c r="ABY549" s="96">
        <f>$I549*ABS549</f>
        <v>0</v>
      </c>
      <c r="ABZ549" s="96">
        <f>$J549*ABT549</f>
        <v>0</v>
      </c>
      <c r="ACA549" s="96">
        <f>$K549*ABU549</f>
        <v>0</v>
      </c>
      <c r="ACB549" s="122"/>
      <c r="ACC549" s="122"/>
      <c r="ACD549" s="122"/>
      <c r="ACE549" s="96">
        <f>$I549*ACE$561</f>
        <v>6397.89</v>
      </c>
      <c r="ACF549" s="96">
        <f>$J549*ACF$561</f>
        <v>6598.38</v>
      </c>
      <c r="ACG549" s="96">
        <f>$K549*ACG$561</f>
        <v>6598.38</v>
      </c>
      <c r="ACH549" s="122"/>
      <c r="ACI549" s="122"/>
      <c r="ACJ549" s="122"/>
      <c r="ACK549" s="96">
        <f t="shared" ref="ACK549:ACK558" si="2849">ABS549*ACE549</f>
        <v>0</v>
      </c>
      <c r="ACL549" s="96">
        <f t="shared" ref="ACL549:ACL558" si="2850">ABT549*ACF549</f>
        <v>0</v>
      </c>
      <c r="ACM549" s="96">
        <f t="shared" ref="ACM549:ACM558" si="2851">ABU549*ACG549</f>
        <v>0</v>
      </c>
      <c r="ACN549" s="101"/>
      <c r="ACO549" s="101"/>
      <c r="ACP549" s="101"/>
      <c r="ACQ549" s="122"/>
      <c r="ACR549" s="122"/>
      <c r="ACS549" s="122"/>
      <c r="ACT549" s="96">
        <f>$I549*ACN549</f>
        <v>0</v>
      </c>
      <c r="ACU549" s="96">
        <f>$J549*ACO549</f>
        <v>0</v>
      </c>
      <c r="ACV549" s="96">
        <f>$K549*ACP549</f>
        <v>0</v>
      </c>
      <c r="ACW549" s="122"/>
      <c r="ACX549" s="122"/>
      <c r="ACY549" s="122"/>
      <c r="ACZ549" s="96">
        <f>$I549*ACZ$561</f>
        <v>8832.61</v>
      </c>
      <c r="ADA549" s="96">
        <f>$J549*ADA$561</f>
        <v>9120.06</v>
      </c>
      <c r="ADB549" s="96">
        <f>$K549*ADB$561</f>
        <v>9120.06</v>
      </c>
      <c r="ADC549" s="122"/>
      <c r="ADD549" s="122"/>
      <c r="ADE549" s="122"/>
      <c r="ADF549" s="96">
        <f t="shared" ref="ADF549:ADF558" si="2852">ACN549*ACZ549</f>
        <v>0</v>
      </c>
      <c r="ADG549" s="96">
        <f t="shared" ref="ADG549:ADG558" si="2853">ACO549*ADA549</f>
        <v>0</v>
      </c>
      <c r="ADH549" s="96">
        <f t="shared" ref="ADH549:ADH558" si="2854">ACP549*ADB549</f>
        <v>0</v>
      </c>
      <c r="ADI549" s="101"/>
      <c r="ADJ549" s="101"/>
      <c r="ADK549" s="101"/>
      <c r="ADL549" s="122"/>
      <c r="ADM549" s="122"/>
      <c r="ADN549" s="122"/>
      <c r="ADO549" s="96">
        <f>$I549*ADI549</f>
        <v>0</v>
      </c>
      <c r="ADP549" s="96">
        <f>$J549*ADJ549</f>
        <v>0</v>
      </c>
      <c r="ADQ549" s="96">
        <f>$K549*ADK549</f>
        <v>0</v>
      </c>
      <c r="ADR549" s="122"/>
      <c r="ADS549" s="122"/>
      <c r="ADT549" s="122"/>
      <c r="ADU549" s="96">
        <f>$I549*ADU$561</f>
        <v>5311.57</v>
      </c>
      <c r="ADV549" s="96">
        <f>$J549*ADV$561</f>
        <v>5504.6</v>
      </c>
      <c r="ADW549" s="96">
        <f>$K549*ADW$561</f>
        <v>5504.6</v>
      </c>
      <c r="ADX549" s="122"/>
      <c r="ADY549" s="122"/>
      <c r="ADZ549" s="122"/>
      <c r="AEA549" s="96">
        <f t="shared" ref="AEA549:AEA558" si="2855">ADI549*ADU549</f>
        <v>0</v>
      </c>
      <c r="AEB549" s="96">
        <f t="shared" ref="AEB549:AEB558" si="2856">ADJ549*ADV549</f>
        <v>0</v>
      </c>
      <c r="AEC549" s="96">
        <f t="shared" ref="AEC549:AEC558" si="2857">ADK549*ADW549</f>
        <v>0</v>
      </c>
      <c r="AED549" s="101"/>
      <c r="AEE549" s="101"/>
      <c r="AEF549" s="101"/>
      <c r="AEG549" s="122"/>
      <c r="AEH549" s="122"/>
      <c r="AEI549" s="122"/>
      <c r="AEJ549" s="96">
        <f>$I549*AED549</f>
        <v>0</v>
      </c>
      <c r="AEK549" s="96">
        <f>$J549*AEE549</f>
        <v>0</v>
      </c>
      <c r="AEL549" s="96">
        <f>$K549*AEF549</f>
        <v>0</v>
      </c>
      <c r="AEM549" s="122"/>
      <c r="AEN549" s="122"/>
      <c r="AEO549" s="122"/>
      <c r="AEP549" s="96">
        <f>$I549*AEP$561</f>
        <v>7962.79</v>
      </c>
      <c r="AEQ549" s="96">
        <f>$J549*AEQ$561</f>
        <v>8203.67</v>
      </c>
      <c r="AER549" s="96">
        <f>$K549*AER$561</f>
        <v>8203.67</v>
      </c>
      <c r="AES549" s="122"/>
      <c r="AET549" s="122"/>
      <c r="AEU549" s="122"/>
      <c r="AEV549" s="96">
        <f t="shared" ref="AEV549:AEV558" si="2858">AED549*AEP549</f>
        <v>0</v>
      </c>
      <c r="AEW549" s="96">
        <f t="shared" ref="AEW549:AEW558" si="2859">AEE549*AEQ549</f>
        <v>0</v>
      </c>
      <c r="AEX549" s="96">
        <f t="shared" ref="AEX549:AEX558" si="2860">AEF549*AER549</f>
        <v>0</v>
      </c>
      <c r="AEY549" s="101"/>
      <c r="AEZ549" s="101"/>
      <c r="AFA549" s="101"/>
      <c r="AFB549" s="122"/>
      <c r="AFC549" s="122"/>
      <c r="AFD549" s="122"/>
      <c r="AFE549" s="96">
        <f>$I549*AEY549</f>
        <v>0</v>
      </c>
      <c r="AFF549" s="96">
        <f>$J549*AEZ549</f>
        <v>0</v>
      </c>
      <c r="AFG549" s="96">
        <f>$K549*AFA549</f>
        <v>0</v>
      </c>
      <c r="AFH549" s="122"/>
      <c r="AFI549" s="122"/>
      <c r="AFJ549" s="122"/>
      <c r="AFK549" s="96">
        <f>$I549*AFK$561</f>
        <v>7909.62</v>
      </c>
      <c r="AFL549" s="96">
        <f>$J549*AFL$561</f>
        <v>8195.4</v>
      </c>
      <c r="AFM549" s="96">
        <f>$K549*AFM$561</f>
        <v>8195.4</v>
      </c>
      <c r="AFN549" s="122"/>
      <c r="AFO549" s="122"/>
      <c r="AFP549" s="122"/>
      <c r="AFQ549" s="96">
        <f t="shared" ref="AFQ549:AFQ558" si="2861">AEY549*AFK549</f>
        <v>0</v>
      </c>
      <c r="AFR549" s="96">
        <f t="shared" ref="AFR549:AFR558" si="2862">AEZ549*AFL549</f>
        <v>0</v>
      </c>
      <c r="AFS549" s="96">
        <f t="shared" ref="AFS549:AFS558" si="2863">AFA549*AFM549</f>
        <v>0</v>
      </c>
      <c r="AFT549" s="101"/>
      <c r="AFU549" s="101"/>
      <c r="AFV549" s="101"/>
      <c r="AFW549" s="122"/>
      <c r="AFX549" s="122"/>
      <c r="AFY549" s="122"/>
      <c r="AFZ549" s="96">
        <f>$I549*AFT549</f>
        <v>0</v>
      </c>
      <c r="AGA549" s="96">
        <f>$J549*AFU549</f>
        <v>0</v>
      </c>
      <c r="AGB549" s="96">
        <f>$K549*AFV549</f>
        <v>0</v>
      </c>
      <c r="AGC549" s="122"/>
      <c r="AGD549" s="122"/>
      <c r="AGE549" s="122"/>
      <c r="AGF549" s="96">
        <f>$I549*AGF$561</f>
        <v>8292.33</v>
      </c>
      <c r="AGG549" s="96">
        <f>$J549*AGG$561</f>
        <v>8563.26</v>
      </c>
      <c r="AGH549" s="96">
        <f>$K549*AGH$561</f>
        <v>8563.26</v>
      </c>
      <c r="AGI549" s="122"/>
      <c r="AGJ549" s="122"/>
      <c r="AGK549" s="122"/>
      <c r="AGL549" s="96">
        <f t="shared" ref="AGL549:AGL558" si="2864">AFT549*AGF549</f>
        <v>0</v>
      </c>
      <c r="AGM549" s="96">
        <f t="shared" ref="AGM549:AGM558" si="2865">AFU549*AGG549</f>
        <v>0</v>
      </c>
      <c r="AGN549" s="96">
        <f t="shared" ref="AGN549:AGN558" si="2866">AFV549*AGH549</f>
        <v>0</v>
      </c>
      <c r="AGO549" s="101"/>
      <c r="AGP549" s="101"/>
      <c r="AGQ549" s="101"/>
      <c r="AGR549" s="122"/>
      <c r="AGS549" s="122"/>
      <c r="AGT549" s="122"/>
      <c r="AGU549" s="96">
        <f>$I549*AGO549</f>
        <v>0</v>
      </c>
      <c r="AGV549" s="96">
        <f>$J549*AGP549</f>
        <v>0</v>
      </c>
      <c r="AGW549" s="96">
        <f>$K549*AGQ549</f>
        <v>0</v>
      </c>
      <c r="AGX549" s="122"/>
      <c r="AGY549" s="122"/>
      <c r="AGZ549" s="122"/>
      <c r="AHA549" s="96">
        <f>$I549*AHA$561</f>
        <v>13451.95</v>
      </c>
      <c r="AHB549" s="96">
        <f>$J549*AHB$561</f>
        <v>13920.35</v>
      </c>
      <c r="AHC549" s="96">
        <f>$K549*AHC$561</f>
        <v>13920.35</v>
      </c>
      <c r="AHD549" s="122"/>
      <c r="AHE549" s="122"/>
      <c r="AHF549" s="122"/>
      <c r="AHG549" s="96">
        <f t="shared" ref="AHG549:AHG558" si="2867">AGO549*AHA549</f>
        <v>0</v>
      </c>
      <c r="AHH549" s="96">
        <f t="shared" ref="AHH549:AHH558" si="2868">AGP549*AHB549</f>
        <v>0</v>
      </c>
      <c r="AHI549" s="96">
        <f t="shared" ref="AHI549:AHI558" si="2869">AGQ549*AHC549</f>
        <v>0</v>
      </c>
      <c r="AHJ549" s="101"/>
      <c r="AHK549" s="101"/>
      <c r="AHL549" s="101"/>
      <c r="AHM549" s="122"/>
      <c r="AHN549" s="122"/>
      <c r="AHO549" s="122"/>
      <c r="AHP549" s="96">
        <f>$I549*AHJ549</f>
        <v>0</v>
      </c>
      <c r="AHQ549" s="96">
        <f>$J549*AHK549</f>
        <v>0</v>
      </c>
      <c r="AHR549" s="96">
        <f>$K549*AHL549</f>
        <v>0</v>
      </c>
      <c r="AHS549" s="122"/>
      <c r="AHT549" s="122"/>
      <c r="AHU549" s="122"/>
      <c r="AHV549" s="96">
        <f>$I549*AHV$561</f>
        <v>7481.49</v>
      </c>
      <c r="AHW549" s="96">
        <f>$J549*AHW$561</f>
        <v>7729.45</v>
      </c>
      <c r="AHX549" s="96">
        <f>$K549*AHX$561</f>
        <v>7729.45</v>
      </c>
      <c r="AHY549" s="122"/>
      <c r="AHZ549" s="122"/>
      <c r="AIA549" s="122"/>
      <c r="AIB549" s="96">
        <f t="shared" ref="AIB549:AIB558" si="2870">AHJ549*AHV549</f>
        <v>0</v>
      </c>
      <c r="AIC549" s="96">
        <f t="shared" ref="AIC549:AIC558" si="2871">AHK549*AHW549</f>
        <v>0</v>
      </c>
      <c r="AID549" s="96">
        <f t="shared" ref="AID549:AID558" si="2872">AHL549*AHX549</f>
        <v>0</v>
      </c>
      <c r="AIE549" s="101"/>
      <c r="AIF549" s="101"/>
      <c r="AIG549" s="101"/>
      <c r="AIH549" s="122"/>
      <c r="AII549" s="122"/>
      <c r="AIJ549" s="122"/>
      <c r="AIK549" s="96">
        <f>$I549*AIE549</f>
        <v>0</v>
      </c>
      <c r="AIL549" s="96">
        <f>$J549*AIF549</f>
        <v>0</v>
      </c>
      <c r="AIM549" s="96">
        <f>$K549*AIG549</f>
        <v>0</v>
      </c>
      <c r="AIN549" s="122"/>
      <c r="AIO549" s="122"/>
      <c r="AIP549" s="122"/>
      <c r="AIQ549" s="96">
        <f>$I549*AIQ$561</f>
        <v>8257.81</v>
      </c>
      <c r="AIR549" s="96">
        <f>$J549*AIR$561</f>
        <v>8539.01</v>
      </c>
      <c r="AIS549" s="96">
        <f>$K549*AIS$561</f>
        <v>8539.01</v>
      </c>
      <c r="AIT549" s="122"/>
      <c r="AIU549" s="122"/>
      <c r="AIV549" s="122"/>
      <c r="AIW549" s="96">
        <f t="shared" ref="AIW549:AIW558" si="2873">AIE549*AIQ549</f>
        <v>0</v>
      </c>
      <c r="AIX549" s="96">
        <f t="shared" ref="AIX549:AIX558" si="2874">AIF549*AIR549</f>
        <v>0</v>
      </c>
      <c r="AIY549" s="96">
        <f t="shared" ref="AIY549:AIY558" si="2875">AIG549*AIS549</f>
        <v>0</v>
      </c>
      <c r="AIZ549" s="101"/>
      <c r="AJA549" s="101"/>
      <c r="AJB549" s="101"/>
      <c r="AJC549" s="122"/>
      <c r="AJD549" s="122"/>
      <c r="AJE549" s="122"/>
      <c r="AJF549" s="96">
        <f>$I549*AIZ549</f>
        <v>0</v>
      </c>
      <c r="AJG549" s="96">
        <f>$J549*AJA549</f>
        <v>0</v>
      </c>
      <c r="AJH549" s="96">
        <f>$K549*AJB549</f>
        <v>0</v>
      </c>
      <c r="AJI549" s="122"/>
      <c r="AJJ549" s="122"/>
      <c r="AJK549" s="122"/>
      <c r="AJL549" s="96">
        <f>$I549*AJL$561</f>
        <v>8104.49</v>
      </c>
      <c r="AJM549" s="96">
        <f>$J549*AJM$561</f>
        <v>8367.5300000000007</v>
      </c>
      <c r="AJN549" s="96">
        <f>$K549*AJN$561</f>
        <v>8367.5300000000007</v>
      </c>
      <c r="AJO549" s="122"/>
      <c r="AJP549" s="122"/>
      <c r="AJQ549" s="122"/>
      <c r="AJR549" s="96">
        <f t="shared" ref="AJR549:AJR558" si="2876">AIZ549*AJL549</f>
        <v>0</v>
      </c>
      <c r="AJS549" s="96">
        <f t="shared" ref="AJS549:AJS558" si="2877">AJA549*AJM549</f>
        <v>0</v>
      </c>
      <c r="AJT549" s="96">
        <f t="shared" ref="AJT549:AJT558" si="2878">AJB549*AJN549</f>
        <v>0</v>
      </c>
      <c r="AJU549" s="101"/>
      <c r="AJV549" s="101"/>
      <c r="AJW549" s="101"/>
      <c r="AJX549" s="122"/>
      <c r="AJY549" s="122"/>
      <c r="AJZ549" s="122"/>
      <c r="AKA549" s="96">
        <f>$I549*AJU549</f>
        <v>0</v>
      </c>
      <c r="AKB549" s="96">
        <f>$J549*AJV549</f>
        <v>0</v>
      </c>
      <c r="AKC549" s="96">
        <f>$K549*AJW549</f>
        <v>0</v>
      </c>
      <c r="AKD549" s="122"/>
      <c r="AKE549" s="122"/>
      <c r="AKF549" s="122"/>
      <c r="AKG549" s="96">
        <f>$I549*AKG$561</f>
        <v>7719.63</v>
      </c>
      <c r="AKH549" s="96">
        <f>$J549*AKH$561</f>
        <v>7979.71</v>
      </c>
      <c r="AKI549" s="96">
        <f>$K549*AKI$561</f>
        <v>7979.71</v>
      </c>
      <c r="AKJ549" s="122"/>
      <c r="AKK549" s="122"/>
      <c r="AKL549" s="122"/>
      <c r="AKM549" s="96">
        <f t="shared" ref="AKM549:AKM558" si="2879">AJU549*AKG549</f>
        <v>0</v>
      </c>
      <c r="AKN549" s="96">
        <f t="shared" ref="AKN549:AKN558" si="2880">AJV549*AKH549</f>
        <v>0</v>
      </c>
      <c r="AKO549" s="96">
        <f t="shared" ref="AKO549:AKO558" si="2881">AJW549*AKI549</f>
        <v>0</v>
      </c>
      <c r="AKP549" s="101"/>
      <c r="AKQ549" s="101"/>
      <c r="AKR549" s="101"/>
      <c r="AKS549" s="122"/>
      <c r="AKT549" s="122"/>
      <c r="AKU549" s="122"/>
      <c r="AKV549" s="96">
        <f>$I549*AKP549</f>
        <v>0</v>
      </c>
      <c r="AKW549" s="96">
        <f>$J549*AKQ549</f>
        <v>0</v>
      </c>
      <c r="AKX549" s="96">
        <f>$K549*AKR549</f>
        <v>0</v>
      </c>
      <c r="AKY549" s="122"/>
      <c r="AKZ549" s="122"/>
      <c r="ALA549" s="122"/>
      <c r="ALB549" s="96">
        <f>$I549*ALB$561</f>
        <v>7825.52</v>
      </c>
      <c r="ALC549" s="96">
        <f>$J549*ALC$561</f>
        <v>8081.89</v>
      </c>
      <c r="ALD549" s="96">
        <f>$K549*ALD$561</f>
        <v>8081.89</v>
      </c>
      <c r="ALE549" s="122"/>
      <c r="ALF549" s="122"/>
      <c r="ALG549" s="122"/>
      <c r="ALH549" s="96">
        <f t="shared" ref="ALH549:ALH558" si="2882">AKP549*ALB549</f>
        <v>0</v>
      </c>
      <c r="ALI549" s="96">
        <f t="shared" ref="ALI549:ALI558" si="2883">AKQ549*ALC549</f>
        <v>0</v>
      </c>
      <c r="ALJ549" s="96">
        <f t="shared" ref="ALJ549:ALJ558" si="2884">AKR549*ALD549</f>
        <v>0</v>
      </c>
      <c r="ALK549" s="101"/>
      <c r="ALL549" s="101"/>
      <c r="ALM549" s="101"/>
      <c r="ALN549" s="122"/>
      <c r="ALO549" s="122"/>
      <c r="ALP549" s="122"/>
      <c r="ALQ549" s="96">
        <f>$I549*ALK549</f>
        <v>0</v>
      </c>
      <c r="ALR549" s="96">
        <f>$J549*ALL549</f>
        <v>0</v>
      </c>
      <c r="ALS549" s="96">
        <f>$K549*ALM549</f>
        <v>0</v>
      </c>
      <c r="ALT549" s="122"/>
      <c r="ALU549" s="122"/>
      <c r="ALV549" s="122"/>
      <c r="ALW549" s="96">
        <f>$I549*ALW$561</f>
        <v>9106.7800000000007</v>
      </c>
      <c r="ALX549" s="96">
        <f>$J549*ALX$561</f>
        <v>9393.56</v>
      </c>
      <c r="ALY549" s="96">
        <f>$K549*ALY$561</f>
        <v>9393.56</v>
      </c>
      <c r="ALZ549" s="122"/>
      <c r="AMA549" s="122"/>
      <c r="AMB549" s="122"/>
      <c r="AMC549" s="96">
        <f t="shared" ref="AMC549:AMC558" si="2885">ALK549*ALW549</f>
        <v>0</v>
      </c>
      <c r="AMD549" s="96">
        <f t="shared" ref="AMD549:AMD558" si="2886">ALL549*ALX549</f>
        <v>0</v>
      </c>
      <c r="AME549" s="96">
        <f t="shared" ref="AME549:AME558" si="2887">ALM549*ALY549</f>
        <v>0</v>
      </c>
      <c r="AMF549" s="101"/>
      <c r="AMG549" s="101"/>
      <c r="AMH549" s="101"/>
      <c r="AMI549" s="122"/>
      <c r="AMJ549" s="122"/>
      <c r="AMK549" s="122"/>
      <c r="AML549" s="96">
        <f>$I549*AMF549</f>
        <v>0</v>
      </c>
      <c r="AMM549" s="96">
        <f>$J549*AMG549</f>
        <v>0</v>
      </c>
      <c r="AMN549" s="96">
        <f>$K549*AMH549</f>
        <v>0</v>
      </c>
      <c r="AMO549" s="122"/>
      <c r="AMP549" s="122"/>
      <c r="AMQ549" s="122"/>
      <c r="AMR549" s="96">
        <f>$I549*AMR$561</f>
        <v>7728.15</v>
      </c>
      <c r="AMS549" s="96">
        <f>$J549*AMS$561</f>
        <v>7967.07</v>
      </c>
      <c r="AMT549" s="96">
        <f>$K549*AMT$561</f>
        <v>7967.07</v>
      </c>
      <c r="AMU549" s="122"/>
      <c r="AMV549" s="122"/>
      <c r="AMW549" s="122"/>
      <c r="AMX549" s="96">
        <f t="shared" ref="AMX549:AMX558" si="2888">AMF549*AMR549</f>
        <v>0</v>
      </c>
      <c r="AMY549" s="96">
        <f t="shared" ref="AMY549:AMY558" si="2889">AMG549*AMS549</f>
        <v>0</v>
      </c>
      <c r="AMZ549" s="96">
        <f t="shared" ref="AMZ549:AMZ558" si="2890">AMH549*AMT549</f>
        <v>0</v>
      </c>
      <c r="ANA549" s="101"/>
      <c r="ANB549" s="101"/>
      <c r="ANC549" s="101"/>
      <c r="AND549" s="122"/>
      <c r="ANE549" s="122"/>
      <c r="ANF549" s="122"/>
      <c r="ANG549" s="96">
        <f>$I549*ANA549</f>
        <v>0</v>
      </c>
      <c r="ANH549" s="96">
        <f>$J549*ANB549</f>
        <v>0</v>
      </c>
      <c r="ANI549" s="96">
        <f>$K549*ANC549</f>
        <v>0</v>
      </c>
      <c r="ANJ549" s="122"/>
      <c r="ANK549" s="122"/>
      <c r="ANL549" s="122"/>
      <c r="ANM549" s="96">
        <f>$I549*ANM$561</f>
        <v>0</v>
      </c>
      <c r="ANN549" s="96">
        <f>$J549*ANN$561</f>
        <v>0</v>
      </c>
      <c r="ANO549" s="96">
        <f>$K549*ANO$561</f>
        <v>0</v>
      </c>
      <c r="ANP549" s="122"/>
      <c r="ANQ549" s="122"/>
      <c r="ANR549" s="122"/>
      <c r="ANS549" s="96">
        <f t="shared" ref="ANS549:ANS558" si="2891">ANA549*ANM549</f>
        <v>0</v>
      </c>
      <c r="ANT549" s="96">
        <f t="shared" ref="ANT549:ANT558" si="2892">ANB549*ANN549</f>
        <v>0</v>
      </c>
      <c r="ANU549" s="96">
        <f t="shared" ref="ANU549:ANU558" si="2893">ANC549*ANO549</f>
        <v>0</v>
      </c>
      <c r="ANV549" s="101"/>
      <c r="ANW549" s="101"/>
      <c r="ANX549" s="101"/>
      <c r="ANY549" s="122"/>
      <c r="ANZ549" s="122"/>
      <c r="AOA549" s="122"/>
      <c r="AOB549" s="96">
        <f>$I549*ANV549</f>
        <v>0</v>
      </c>
      <c r="AOC549" s="96">
        <f>$J549*ANW549</f>
        <v>0</v>
      </c>
      <c r="AOD549" s="96">
        <f>$K549*ANX549</f>
        <v>0</v>
      </c>
      <c r="AOE549" s="122"/>
      <c r="AOF549" s="122"/>
      <c r="AOG549" s="122"/>
      <c r="AOH549" s="96">
        <f>$I549*AOH$561</f>
        <v>7804.13</v>
      </c>
      <c r="AOI549" s="96">
        <f>$J549*AOI$561</f>
        <v>8047.12</v>
      </c>
      <c r="AOJ549" s="96">
        <f>$K549*AOJ$561</f>
        <v>8047.12</v>
      </c>
      <c r="AOK549" s="122"/>
      <c r="AOL549" s="122"/>
      <c r="AOM549" s="122"/>
      <c r="AON549" s="96">
        <f t="shared" ref="AON549:AON558" si="2894">ANV549*AOH549</f>
        <v>0</v>
      </c>
      <c r="AOO549" s="96">
        <f t="shared" ref="AOO549:AOO558" si="2895">ANW549*AOI549</f>
        <v>0</v>
      </c>
      <c r="AOP549" s="96">
        <f t="shared" ref="AOP549:AOP558" si="2896">ANX549*AOJ549</f>
        <v>0</v>
      </c>
      <c r="AOQ549" s="101"/>
      <c r="AOR549" s="101"/>
      <c r="AOS549" s="101"/>
      <c r="AOT549" s="122"/>
      <c r="AOU549" s="122"/>
      <c r="AOV549" s="122"/>
      <c r="AOW549" s="96">
        <f>$I549*AOQ549</f>
        <v>0</v>
      </c>
      <c r="AOX549" s="96">
        <f>$J549*AOR549</f>
        <v>0</v>
      </c>
      <c r="AOY549" s="96">
        <f>$K549*AOS549</f>
        <v>0</v>
      </c>
      <c r="AOZ549" s="122"/>
      <c r="APA549" s="122"/>
      <c r="APB549" s="122"/>
      <c r="APC549" s="96">
        <f>$I549*APC$561</f>
        <v>9165.7900000000009</v>
      </c>
      <c r="APD549" s="96">
        <f>$J549*APD$561</f>
        <v>9451.9599999999991</v>
      </c>
      <c r="APE549" s="96">
        <f>$K549*APE$561</f>
        <v>9451.9599999999991</v>
      </c>
      <c r="APF549" s="122"/>
      <c r="APG549" s="122"/>
      <c r="APH549" s="122"/>
      <c r="API549" s="96">
        <f t="shared" ref="API549:API558" si="2897">AOQ549*APC549</f>
        <v>0</v>
      </c>
      <c r="APJ549" s="96">
        <f t="shared" ref="APJ549:APJ558" si="2898">AOR549*APD549</f>
        <v>0</v>
      </c>
      <c r="APK549" s="96">
        <f t="shared" ref="APK549:APK558" si="2899">AOS549*APE549</f>
        <v>0</v>
      </c>
      <c r="APL549" s="101"/>
      <c r="APM549" s="101"/>
      <c r="APN549" s="101"/>
      <c r="APO549" s="122"/>
      <c r="APP549" s="122"/>
      <c r="APQ549" s="122"/>
      <c r="APR549" s="96">
        <f>$I549*APL549</f>
        <v>0</v>
      </c>
      <c r="APS549" s="96">
        <f>$J549*APM549</f>
        <v>0</v>
      </c>
      <c r="APT549" s="96">
        <f>$K549*APN549</f>
        <v>0</v>
      </c>
      <c r="APU549" s="122"/>
      <c r="APV549" s="122"/>
      <c r="APW549" s="122"/>
      <c r="APX549" s="96">
        <f>$I549*APX$561</f>
        <v>7776.56</v>
      </c>
      <c r="APY549" s="96">
        <f>$J549*APY$561</f>
        <v>8030.61</v>
      </c>
      <c r="APZ549" s="96">
        <f>$K549*APZ$561</f>
        <v>8030.61</v>
      </c>
      <c r="AQA549" s="122"/>
      <c r="AQB549" s="122"/>
      <c r="AQC549" s="122"/>
      <c r="AQD549" s="96">
        <f t="shared" ref="AQD549:AQD558" si="2900">APL549*APX549</f>
        <v>0</v>
      </c>
      <c r="AQE549" s="96">
        <f t="shared" ref="AQE549:AQE558" si="2901">APM549*APY549</f>
        <v>0</v>
      </c>
      <c r="AQF549" s="96">
        <f t="shared" ref="AQF549:AQF558" si="2902">APN549*APZ549</f>
        <v>0</v>
      </c>
      <c r="AQG549" s="101"/>
      <c r="AQH549" s="101"/>
      <c r="AQI549" s="101"/>
      <c r="AQJ549" s="122"/>
      <c r="AQK549" s="122"/>
      <c r="AQL549" s="122"/>
      <c r="AQM549" s="96">
        <f>$I549*AQG549</f>
        <v>0</v>
      </c>
      <c r="AQN549" s="96">
        <f>$J549*AQH549</f>
        <v>0</v>
      </c>
      <c r="AQO549" s="96">
        <f>$K549*AQI549</f>
        <v>0</v>
      </c>
      <c r="AQP549" s="122"/>
      <c r="AQQ549" s="122"/>
      <c r="AQR549" s="122"/>
      <c r="AQS549" s="96">
        <f>$I549*AQS$561</f>
        <v>6927.72</v>
      </c>
      <c r="AQT549" s="96">
        <f>$J549*AQT$561</f>
        <v>7162.37</v>
      </c>
      <c r="AQU549" s="96">
        <f>$K549*AQU$561</f>
        <v>7162.37</v>
      </c>
      <c r="AQV549" s="122"/>
      <c r="AQW549" s="122"/>
      <c r="AQX549" s="122"/>
      <c r="AQY549" s="96">
        <f t="shared" ref="AQY549:AQY558" si="2903">AQG549*AQS549</f>
        <v>0</v>
      </c>
      <c r="AQZ549" s="96">
        <f t="shared" ref="AQZ549:AQZ558" si="2904">AQH549*AQT549</f>
        <v>0</v>
      </c>
      <c r="ARA549" s="96">
        <f t="shared" ref="ARA549:ARA558" si="2905">AQI549*AQU549</f>
        <v>0</v>
      </c>
      <c r="ARB549" s="101"/>
      <c r="ARC549" s="101"/>
      <c r="ARD549" s="101"/>
      <c r="ARE549" s="122"/>
      <c r="ARF549" s="122"/>
      <c r="ARG549" s="122"/>
      <c r="ARH549" s="96">
        <f>$I549*ARB549</f>
        <v>0</v>
      </c>
      <c r="ARI549" s="96">
        <f>$J549*ARC549</f>
        <v>0</v>
      </c>
      <c r="ARJ549" s="96">
        <f>$K549*ARD549</f>
        <v>0</v>
      </c>
      <c r="ARK549" s="122"/>
      <c r="ARL549" s="122"/>
      <c r="ARM549" s="122"/>
      <c r="ARN549" s="96">
        <f>$I549*ARN$561</f>
        <v>7447.75</v>
      </c>
      <c r="ARO549" s="96">
        <f>$J549*ARO$561</f>
        <v>7663.63</v>
      </c>
      <c r="ARP549" s="96">
        <f>$K549*ARP$561</f>
        <v>7663.63</v>
      </c>
      <c r="ARQ549" s="122"/>
      <c r="ARR549" s="122"/>
      <c r="ARS549" s="122"/>
      <c r="ART549" s="96">
        <f t="shared" ref="ART549:ART558" si="2906">ARB549*ARN549</f>
        <v>0</v>
      </c>
      <c r="ARU549" s="96">
        <f t="shared" ref="ARU549:ARU558" si="2907">ARC549*ARO549</f>
        <v>0</v>
      </c>
      <c r="ARV549" s="96">
        <f t="shared" ref="ARV549:ARV558" si="2908">ARD549*ARP549</f>
        <v>0</v>
      </c>
      <c r="ARW549" s="101"/>
      <c r="ARX549" s="101"/>
      <c r="ARY549" s="101"/>
      <c r="ARZ549" s="122"/>
      <c r="ASA549" s="122"/>
      <c r="ASB549" s="122"/>
      <c r="ASC549" s="96">
        <f>$I549*ARW549</f>
        <v>0</v>
      </c>
      <c r="ASD549" s="96">
        <f>$J549*ARX549</f>
        <v>0</v>
      </c>
      <c r="ASE549" s="96">
        <f>$K549*ARY549</f>
        <v>0</v>
      </c>
      <c r="ASF549" s="122"/>
      <c r="ASG549" s="122"/>
      <c r="ASH549" s="122"/>
      <c r="ASI549" s="96">
        <f>$I549*ASI$561</f>
        <v>7979.61</v>
      </c>
      <c r="ASJ549" s="96">
        <f>$J549*ASJ$561</f>
        <v>8228.82</v>
      </c>
      <c r="ASK549" s="96">
        <f>$K549*ASK$561</f>
        <v>8228.82</v>
      </c>
      <c r="ASL549" s="122"/>
      <c r="ASM549" s="122"/>
      <c r="ASN549" s="122"/>
      <c r="ASO549" s="96">
        <f t="shared" ref="ASO549:ASO558" si="2909">ARW549*ASI549</f>
        <v>0</v>
      </c>
      <c r="ASP549" s="96">
        <f t="shared" ref="ASP549:ASP558" si="2910">ARX549*ASJ549</f>
        <v>0</v>
      </c>
      <c r="ASQ549" s="96">
        <f t="shared" ref="ASQ549:ASQ558" si="2911">ARY549*ASK549</f>
        <v>0</v>
      </c>
      <c r="ASR549" s="101"/>
      <c r="ASS549" s="101"/>
      <c r="AST549" s="101"/>
      <c r="ASU549" s="122"/>
      <c r="ASV549" s="122"/>
      <c r="ASW549" s="122"/>
      <c r="ASX549" s="96">
        <f>$I549*ASR549</f>
        <v>0</v>
      </c>
      <c r="ASY549" s="96">
        <f>$J549*ASS549</f>
        <v>0</v>
      </c>
      <c r="ASZ549" s="96">
        <f>$K549*AST549</f>
        <v>0</v>
      </c>
      <c r="ATA549" s="122"/>
      <c r="ATB549" s="122"/>
      <c r="ATC549" s="122"/>
      <c r="ATD549" s="96">
        <f>$I549*ATD$561</f>
        <v>7027.83</v>
      </c>
      <c r="ATE549" s="96">
        <f>$J549*ATE$561</f>
        <v>7242.95</v>
      </c>
      <c r="ATF549" s="96">
        <f>$K549*ATF$561</f>
        <v>7242.95</v>
      </c>
      <c r="ATG549" s="122"/>
      <c r="ATH549" s="122"/>
      <c r="ATI549" s="122"/>
      <c r="ATJ549" s="96">
        <f t="shared" ref="ATJ549:ATJ558" si="2912">ASR549*ATD549</f>
        <v>0</v>
      </c>
      <c r="ATK549" s="96">
        <f t="shared" ref="ATK549:ATK558" si="2913">ASS549*ATE549</f>
        <v>0</v>
      </c>
      <c r="ATL549" s="96">
        <f t="shared" ref="ATL549:ATL558" si="2914">AST549*ATF549</f>
        <v>0</v>
      </c>
      <c r="ATM549" s="101"/>
      <c r="ATN549" s="101"/>
      <c r="ATO549" s="101"/>
      <c r="ATP549" s="122"/>
      <c r="ATQ549" s="122"/>
      <c r="ATR549" s="122"/>
      <c r="ATS549" s="96">
        <f>$I549*ATM549</f>
        <v>0</v>
      </c>
      <c r="ATT549" s="96">
        <f>$J549*ATN549</f>
        <v>0</v>
      </c>
      <c r="ATU549" s="96">
        <f>$K549*ATO549</f>
        <v>0</v>
      </c>
      <c r="ATV549" s="122"/>
      <c r="ATW549" s="122"/>
      <c r="ATX549" s="122"/>
      <c r="ATY549" s="96">
        <f>$I549*ATY$561</f>
        <v>7662.25</v>
      </c>
      <c r="ATZ549" s="96">
        <f>$J549*ATZ$561</f>
        <v>7891.14</v>
      </c>
      <c r="AUA549" s="96">
        <f>$K549*AUA$561</f>
        <v>7891.14</v>
      </c>
      <c r="AUB549" s="122"/>
      <c r="AUC549" s="122"/>
      <c r="AUD549" s="122"/>
      <c r="AUE549" s="96">
        <f t="shared" ref="AUE549:AUE558" si="2915">ATM549*ATY549</f>
        <v>0</v>
      </c>
      <c r="AUF549" s="96">
        <f t="shared" ref="AUF549:AUF558" si="2916">ATN549*ATZ549</f>
        <v>0</v>
      </c>
      <c r="AUG549" s="96">
        <f t="shared" ref="AUG549:AUG558" si="2917">ATO549*AUA549</f>
        <v>0</v>
      </c>
      <c r="AUH549" s="101"/>
      <c r="AUI549" s="101"/>
      <c r="AUJ549" s="101"/>
      <c r="AUK549" s="122"/>
      <c r="AUL549" s="122"/>
      <c r="AUM549" s="122"/>
      <c r="AUN549" s="96">
        <f>$I549*AUH549</f>
        <v>0</v>
      </c>
      <c r="AUO549" s="96">
        <f>$J549*AUI549</f>
        <v>0</v>
      </c>
      <c r="AUP549" s="96">
        <f>$K549*AUJ549</f>
        <v>0</v>
      </c>
      <c r="AUQ549" s="122"/>
      <c r="AUR549" s="122"/>
      <c r="AUS549" s="122"/>
      <c r="AUT549" s="96">
        <f>$I549*AUT$561</f>
        <v>8203.39</v>
      </c>
      <c r="AUU549" s="96">
        <f>$J549*AUU$561</f>
        <v>8463.8799999999992</v>
      </c>
      <c r="AUV549" s="96">
        <f>$K549*AUV$561</f>
        <v>8463.8799999999992</v>
      </c>
      <c r="AUW549" s="122"/>
      <c r="AUX549" s="122"/>
      <c r="AUY549" s="122"/>
      <c r="AUZ549" s="96">
        <f t="shared" ref="AUZ549:AUZ558" si="2918">AUH549*AUT549</f>
        <v>0</v>
      </c>
      <c r="AVA549" s="96">
        <f t="shared" ref="AVA549:AVA558" si="2919">AUI549*AUU549</f>
        <v>0</v>
      </c>
      <c r="AVB549" s="96">
        <f t="shared" ref="AVB549:AVB558" si="2920">AUJ549*AUV549</f>
        <v>0</v>
      </c>
      <c r="AVC549" s="144">
        <f t="shared" ref="AVC549:AVC558" si="2921">L549+AG549+BB549+BW549+CR549+DM549+EH549+FC549+FX549+GS549+HN549+II549+JD549+JY549+KT549+LO549+MJ549+NE549+NZ549+OU549+PP549+QK549+RF549+SA549+SV549+TQ549+UL549+VG549+WB549+WW549+XR549+YM549+ZH549+AAC549+AAX549+ABS549+ACN549+ADI549+AED549+AEY549+AFT549+AGO549+AHJ549+AIE549+AIZ549+AJU549+AKP549+ALK549+AMF549+ANA549+ANV549+AOQ549+APL549+AQG549+ARB549+ARW549+ASR549+ATM549+AUH549</f>
        <v>0</v>
      </c>
      <c r="AVD549" s="144">
        <f t="shared" ref="AVD549:AVD558" si="2922">M549+AH549+BC549+BX549+CS549+DN549+EI549+FD549+FY549+GT549+HO549+IJ549+JE549+JZ549+KU549+LP549+MK549+NF549+OA549+OV549+PQ549+QL549+RG549+SB549+SW549+TR549+UM549+VH549+WC549+WX549+XS549+YN549+ZI549+AAD549+AAY549+ABT549+ACO549+ADJ549+AEE549+AEZ549+AFU549+AGP549+AHK549+AIF549+AJA549+AJV549+AKQ549+ALL549+AMG549+ANB549+ANW549+AOR549+APM549+AQH549+ARC549+ARX549+ASS549+ATN549+AUI549</f>
        <v>0</v>
      </c>
      <c r="AVE549" s="144">
        <f t="shared" ref="AVE549:AVE558" si="2923">N549+AI549+BD549+BY549+CT549+DO549+EJ549+FE549+FZ549+GU549+HP549+IK549+JF549+KA549+KV549+LQ549+ML549+NG549+OB549+OW549+PR549+QM549+RH549+SC549+SX549+TS549+UN549+VI549+WD549+WY549+XT549+YO549+ZJ549+AAE549+AAZ549+ABU549+ACP549+ADK549+AEF549+AFA549+AFV549+AGQ549+AHL549+AIG549+AJB549+AJW549+AKR549+ALM549+AMH549+ANC549+ANX549+AOS549+APN549+AQI549+ARD549+ARY549+AST549+ATO549+AUJ549</f>
        <v>0</v>
      </c>
      <c r="AVF549" s="96">
        <f t="shared" ref="AVF549:AVF558" si="2924">O549+AJ549+BE549+BZ549+CU549+DP549+EK549+FF549+GA549+GV549+HQ549+IL549+JG549+KB549+KW549+LR549+MM549+NH549+OC549+OX549+PS549+QN549+RI549+SD549+SY549+TT549+UO549+VJ549+WE549+WZ549+XU549+YP549+ZK549+AAF549+ABA549+ABV549+ACQ549+ADL549+AEG549+AFB549+AFW549+AGR549+AHM549+AIH549+AJC549+AJX549+AKS549+ALN549+AMI549+AND549+ANY549+AOT549+APO549+AQJ549+ARE549+ARZ549+ASU549+ATP549+AUK549</f>
        <v>0</v>
      </c>
      <c r="AVG549" s="96">
        <f t="shared" ref="AVG549:AVG558" si="2925">P549+AK549+BF549+CA549+CV549+DQ549+EL549+FG549+GB549+GW549+HR549+IM549+JH549+KC549+KX549+LS549+MN549+NI549+OD549+OY549+PT549+QO549+RJ549+SE549+SZ549+TU549+UP549+VK549+WF549+XA549+XV549+YQ549+ZL549+AAG549+ABB549+ABW549+ACR549+ADM549+AEH549+AFC549+AFX549+AGS549+AHN549+AII549+AJD549+AJY549+AKT549+ALO549+AMJ549+ANE549+ANZ549+AOU549+APP549+AQK549+ARF549+ASA549+ASV549+ATQ549+AUL549</f>
        <v>0</v>
      </c>
      <c r="AVH549" s="96">
        <f t="shared" ref="AVH549:AVH558" si="2926">Q549+AL549+BG549+CB549+CW549+DR549+EM549+FH549+GC549+GX549+HS549+IN549+JI549+KD549+KY549+LT549+MO549+NJ549+OE549+OZ549+PU549+QP549+RK549+SF549+TA549+TV549+UQ549+VL549+WG549+XB549+XW549+YR549+ZM549+AAH549+ABC549+ABX549+ACS549+ADN549+AEI549+AFD549+AFY549+AGT549+AHO549+AIJ549+AJE549+AJZ549+AKU549+ALP549+AMK549+ANF549+AOA549+AOV549+APQ549+AQL549+ARG549+ASB549+ASW549+ATR549+AUM549</f>
        <v>0</v>
      </c>
      <c r="AVI549" s="96">
        <f t="shared" ref="AVI549:AVI558" si="2927">R549+AM549+BH549+CC549+CX549+DS549+EN549+FI549+GD549+GY549+HT549+IO549+JJ549+KE549+KZ549+LU549+MP549+NK549+OF549+PA549+PV549+QQ549+RL549+SG549+TB549+TW549+UR549+VM549+WH549+XC549+XX549+YS549+ZN549+AAI549+ABD549+ABY549+ACT549+ADO549+AEJ549+AFE549+AFZ549+AGU549+AHP549+AIK549+AJF549+AKA549+AKV549+ALQ549+AML549+ANG549+AOB549+AOW549+APR549+AQM549+ARH549+ASC549+ASX549+ATS549+AUN549</f>
        <v>0</v>
      </c>
      <c r="AVJ549" s="96">
        <f t="shared" ref="AVJ549:AVJ558" si="2928">S549+AN549+BI549+CD549+CY549+DT549+EO549+FJ549+GE549+GZ549+HU549+IP549+JK549+KF549+LA549+LV549+MQ549+NL549+OG549+PB549+PW549+QR549+RM549+SH549+TC549+TX549+US549+VN549+WI549+XD549+XY549+YT549+ZO549+AAJ549+ABE549+ABZ549+ACU549+ADP549+AEK549+AFF549+AGA549+AGV549+AHQ549+AIL549+AJG549+AKB549+AKW549+ALR549+AMM549+ANH549+AOC549+AOX549+APS549+AQN549+ARI549+ASD549+ASY549+ATT549+AUO549</f>
        <v>0</v>
      </c>
      <c r="AVK549" s="96">
        <f t="shared" ref="AVK549:AVK558" si="2929">T549+AO549+BJ549+CE549+CZ549+DU549+EP549+FK549+GF549+HA549+HV549+IQ549+JL549+KG549+LB549+LW549+MR549+NM549+OH549+PC549+PX549+QS549+RN549+SI549+TD549+TY549+UT549+VO549+WJ549+XE549+XZ549+YU549+ZP549+AAK549+ABF549+ACA549+ACV549+ADQ549+AEL549+AFG549+AGB549+AGW549+AHR549+AIM549+AJH549+AKC549+AKX549+ALS549+AMN549+ANI549+AOD549+AOY549+APT549+AQO549+ARJ549+ASE549+ASZ549+ATU549+AUP549</f>
        <v>0</v>
      </c>
      <c r="AVL549" s="122"/>
      <c r="AVM549" s="122"/>
      <c r="AVN549" s="122"/>
      <c r="AVO549" s="96"/>
      <c r="AVP549" s="96"/>
      <c r="AVQ549" s="96"/>
      <c r="AVR549" s="96">
        <f t="shared" ref="AVR549:AVR558" si="2930">AA549+AV549+BQ549+CL549+DG549+EB549+EW549+FR549+GM549+HH549+IC549+IX549+JS549+KN549+LI549+MD549+MY549+NT549+OO549+PJ549+QE549+QZ549+RU549+SP549+TK549+UF549+VA549+VV549+WQ549+XL549+YG549+ZB549+ZW549+AAR549+ABM549+ACH549+ADC549+ADX549+AES549+AFN549+AGI549+AHD549+AHY549+AIT549+AJO549+AKJ549+ALE549+ALZ549+AMU549+ANP549+AOK549+APF549+AQA549+AQV549+ARQ549+ASL549+ATG549+AUB549+AUW549</f>
        <v>0</v>
      </c>
      <c r="AVS549" s="96">
        <f t="shared" ref="AVS549:AVS558" si="2931">AB549+AW549+BR549+CM549+DH549+EC549+EX549+FS549+GN549+HI549+ID549+IY549+JT549+KO549+LJ549+ME549+MZ549+NU549+OP549+PK549+QF549+RA549+RV549+SQ549+TL549+UG549+VB549+VW549+WR549+XM549+YH549+ZC549+ZX549+AAS549+ABN549+ACI549+ADD549+ADY549+AET549+AFO549+AGJ549+AHE549+AHZ549+AIU549+AJP549+AKK549+ALF549+AMA549+AMV549+ANQ549+AOL549+APG549+AQB549+AQW549+ARR549+ASM549+ATH549+AUC549+AUX549</f>
        <v>0</v>
      </c>
      <c r="AVT549" s="96">
        <f t="shared" ref="AVT549:AVT558" si="2932">AC549+AX549+BS549+CN549+DI549+ED549+EY549+FT549+GO549+HJ549+IE549+IZ549+JU549+KP549+LK549+MF549+NA549+NV549+OQ549+PL549+QG549+RB549+RW549+SR549+TM549+UH549+VC549+VX549+WS549+XN549+YI549+ZD549+ZY549+AAT549+ABO549+ACJ549+ADE549+ADZ549+AEU549+AFP549+AGK549+AHF549+AIA549+AIV549+AJQ549+AKL549+ALG549+AMB549+AMW549+ANR549+AOM549+APH549+AQC549+AQX549+ARS549+ASN549+ATI549+AUD549+AUY549</f>
        <v>0</v>
      </c>
      <c r="AVU549" s="96">
        <f t="shared" ref="AVU549:AVU558" si="2933">AD549+AY549+BT549+CO549+DJ549+EE549+EZ549+FU549+GP549+HK549+IF549+JA549+JV549+KQ549+LL549+MG549+NB549+NW549+OR549+PM549+QH549+RC549+RX549+SS549+TN549+UI549+VD549+VY549+WT549+XO549+YJ549+ZE549+ZZ549+AAU549+ABP549+ACK549+ADF549+AEA549+AEV549+AFQ549+AGL549+AHG549+AIB549+AIW549+AJR549+AKM549+ALH549+AMC549+AMX549+ANS549+AON549+API549+AQD549+AQY549+ART549+ASO549+ATJ549+AUE549+AUZ549</f>
        <v>0</v>
      </c>
      <c r="AVV549" s="96">
        <f t="shared" ref="AVV549:AVV558" si="2934">AE549+AZ549+BU549+CP549+DK549+EF549+FA549+FV549+GQ549+HL549+IG549+JB549+JW549+KR549+LM549+MH549+NC549+NX549+OS549+PN549+QI549+RD549+RY549+ST549+TO549+UJ549+VE549+VZ549+WU549+XP549+YK549+ZF549+AAA549+AAV549+ABQ549+ACL549+ADG549+AEB549+AEW549+AFR549+AGM549+AHH549+AIC549+AIX549+AJS549+AKN549+ALI549+AMD549+AMY549+ANT549+AOO549+APJ549+AQE549+AQZ549+ARU549+ASP549+ATK549+AUF549+AVA549</f>
        <v>0</v>
      </c>
      <c r="AVW549" s="96">
        <f t="shared" ref="AVW549:AVW558" si="2935">AF549+BA549+BV549+CQ549+DL549+EG549+FB549+FW549+GR549+HM549+IH549+JC549+JX549+KS549+LN549+MI549+ND549+NY549+OT549+PO549+QJ549+RE549+RZ549+SU549+TP549+UK549+VF549+WA549+WV549+XQ549+YL549+ZG549+AAB549+AAW549+ABR549+ACM549+ADH549+AEC549+AEX549+AFS549+AGN549+AHI549+AID549+AIY549+AJT549+AKO549+ALJ549+AME549+AMZ549+ANU549+AOP549+APK549+AQF549+ARA549+ARV549+ASQ549+ATL549+AUG549+AVB549</f>
        <v>0</v>
      </c>
    </row>
    <row r="550" spans="1:1271" ht="36">
      <c r="A550" s="11" t="s">
        <v>1041</v>
      </c>
      <c r="B550" s="544" t="s">
        <v>426</v>
      </c>
      <c r="C550" s="5"/>
      <c r="D550" s="571"/>
      <c r="E550" s="286"/>
      <c r="F550" s="109"/>
      <c r="G550" s="109"/>
      <c r="H550" s="109"/>
      <c r="I550" s="96">
        <f t="shared" ref="I550:K558" si="2936">F516</f>
        <v>17853.66</v>
      </c>
      <c r="J550" s="96">
        <f t="shared" si="2936"/>
        <v>17853.66</v>
      </c>
      <c r="K550" s="96">
        <f t="shared" si="2936"/>
        <v>17853.66</v>
      </c>
      <c r="L550" s="101"/>
      <c r="M550" s="101"/>
      <c r="N550" s="101"/>
      <c r="O550" s="122"/>
      <c r="P550" s="122"/>
      <c r="Q550" s="122"/>
      <c r="R550" s="96">
        <f t="shared" ref="R550:R558" si="2937">$I550*L550</f>
        <v>0</v>
      </c>
      <c r="S550" s="96">
        <f t="shared" ref="S550:S558" si="2938">$J550*M550</f>
        <v>0</v>
      </c>
      <c r="T550" s="96">
        <f t="shared" ref="T550:T558" si="2939">$K550*N550</f>
        <v>0</v>
      </c>
      <c r="U550" s="122"/>
      <c r="V550" s="122"/>
      <c r="W550" s="122"/>
      <c r="X550" s="96">
        <f t="shared" ref="X550:X558" si="2940">$I550*X$561</f>
        <v>0</v>
      </c>
      <c r="Y550" s="96">
        <f t="shared" ref="Y550:Y558" si="2941">$J550*Y$561</f>
        <v>0</v>
      </c>
      <c r="Z550" s="96">
        <f t="shared" ref="Z550:Z558" si="2942">$K550*Z$561</f>
        <v>0</v>
      </c>
      <c r="AA550" s="122"/>
      <c r="AB550" s="122"/>
      <c r="AC550" s="122"/>
      <c r="AD550" s="96">
        <f t="shared" si="2746"/>
        <v>0</v>
      </c>
      <c r="AE550" s="96">
        <f t="shared" si="2746"/>
        <v>0</v>
      </c>
      <c r="AF550" s="96">
        <f t="shared" si="2746"/>
        <v>0</v>
      </c>
      <c r="AG550" s="101"/>
      <c r="AH550" s="101"/>
      <c r="AI550" s="101"/>
      <c r="AJ550" s="122"/>
      <c r="AK550" s="122"/>
      <c r="AL550" s="122"/>
      <c r="AM550" s="96">
        <f t="shared" ref="AM550:AM558" si="2943">$I550*AG550</f>
        <v>0</v>
      </c>
      <c r="AN550" s="96">
        <f t="shared" ref="AN550:AN558" si="2944">$J550*AH550</f>
        <v>0</v>
      </c>
      <c r="AO550" s="96">
        <f t="shared" ref="AO550:AO558" si="2945">$K550*AI550</f>
        <v>0</v>
      </c>
      <c r="AP550" s="122"/>
      <c r="AQ550" s="122"/>
      <c r="AR550" s="122"/>
      <c r="AS550" s="96">
        <f t="shared" ref="AS550:AS558" si="2946">$I550*AS$561</f>
        <v>9807.8799999999992</v>
      </c>
      <c r="AT550" s="96">
        <f t="shared" ref="AT550:AT558" si="2947">$J550*AT$561</f>
        <v>10121.07</v>
      </c>
      <c r="AU550" s="96">
        <f t="shared" ref="AU550:AU558" si="2948">$K550*AU$561</f>
        <v>10121.07</v>
      </c>
      <c r="AV550" s="122"/>
      <c r="AW550" s="122"/>
      <c r="AX550" s="122"/>
      <c r="AY550" s="96">
        <f t="shared" si="2747"/>
        <v>0</v>
      </c>
      <c r="AZ550" s="96">
        <f t="shared" si="2748"/>
        <v>0</v>
      </c>
      <c r="BA550" s="96">
        <f t="shared" si="2749"/>
        <v>0</v>
      </c>
      <c r="BB550" s="101"/>
      <c r="BC550" s="101"/>
      <c r="BD550" s="101"/>
      <c r="BE550" s="122"/>
      <c r="BF550" s="122"/>
      <c r="BG550" s="122"/>
      <c r="BH550" s="96">
        <f t="shared" ref="BH550:BH558" si="2949">$I550*BB550</f>
        <v>0</v>
      </c>
      <c r="BI550" s="96">
        <f t="shared" ref="BI550:BI558" si="2950">$J550*BC550</f>
        <v>0</v>
      </c>
      <c r="BJ550" s="96">
        <f t="shared" ref="BJ550:BJ558" si="2951">$K550*BD550</f>
        <v>0</v>
      </c>
      <c r="BK550" s="122"/>
      <c r="BL550" s="122"/>
      <c r="BM550" s="122"/>
      <c r="BN550" s="96">
        <f t="shared" ref="BN550:BN558" si="2952">$I550*BN$561</f>
        <v>8545.92</v>
      </c>
      <c r="BO550" s="96">
        <f t="shared" ref="BO550:BO558" si="2953">$J550*BO$561</f>
        <v>8855.34</v>
      </c>
      <c r="BP550" s="96">
        <f t="shared" ref="BP550:BP558" si="2954">$K550*BP$561</f>
        <v>8855.34</v>
      </c>
      <c r="BQ550" s="122"/>
      <c r="BR550" s="122"/>
      <c r="BS550" s="122"/>
      <c r="BT550" s="96">
        <f t="shared" si="2750"/>
        <v>0</v>
      </c>
      <c r="BU550" s="96">
        <f t="shared" si="2751"/>
        <v>0</v>
      </c>
      <c r="BV550" s="96">
        <f t="shared" si="2752"/>
        <v>0</v>
      </c>
      <c r="BW550" s="101"/>
      <c r="BX550" s="101"/>
      <c r="BY550" s="101"/>
      <c r="BZ550" s="122"/>
      <c r="CA550" s="122"/>
      <c r="CB550" s="122"/>
      <c r="CC550" s="96">
        <f t="shared" ref="CC550:CC558" si="2955">$I550*BW550</f>
        <v>0</v>
      </c>
      <c r="CD550" s="96">
        <f t="shared" ref="CD550:CD558" si="2956">$J550*BX550</f>
        <v>0</v>
      </c>
      <c r="CE550" s="96">
        <f t="shared" ref="CE550:CE558" si="2957">$K550*BY550</f>
        <v>0</v>
      </c>
      <c r="CF550" s="122"/>
      <c r="CG550" s="122"/>
      <c r="CH550" s="122"/>
      <c r="CI550" s="96">
        <f t="shared" ref="CI550:CI558" si="2958">$I550*CI$561</f>
        <v>0</v>
      </c>
      <c r="CJ550" s="96">
        <f t="shared" ref="CJ550:CJ558" si="2959">$J550*CJ$561</f>
        <v>0</v>
      </c>
      <c r="CK550" s="96">
        <f t="shared" ref="CK550:CK558" si="2960">$K550*CK$561</f>
        <v>0</v>
      </c>
      <c r="CL550" s="122"/>
      <c r="CM550" s="122"/>
      <c r="CN550" s="122"/>
      <c r="CO550" s="96">
        <f t="shared" si="2753"/>
        <v>0</v>
      </c>
      <c r="CP550" s="96">
        <f t="shared" si="2754"/>
        <v>0</v>
      </c>
      <c r="CQ550" s="96">
        <f t="shared" si="2755"/>
        <v>0</v>
      </c>
      <c r="CR550" s="101"/>
      <c r="CS550" s="101"/>
      <c r="CT550" s="101"/>
      <c r="CU550" s="122"/>
      <c r="CV550" s="122"/>
      <c r="CW550" s="122"/>
      <c r="CX550" s="96">
        <f t="shared" ref="CX550:CX558" si="2961">$I550*CR550</f>
        <v>0</v>
      </c>
      <c r="CY550" s="96">
        <f t="shared" ref="CY550:CY558" si="2962">$J550*CS550</f>
        <v>0</v>
      </c>
      <c r="CZ550" s="96">
        <f t="shared" ref="CZ550:CZ558" si="2963">$K550*CT550</f>
        <v>0</v>
      </c>
      <c r="DA550" s="122"/>
      <c r="DB550" s="122"/>
      <c r="DC550" s="122"/>
      <c r="DD550" s="96">
        <f t="shared" ref="DD550:DD558" si="2964">$I550*DD$561</f>
        <v>9670.69</v>
      </c>
      <c r="DE550" s="96">
        <f t="shared" ref="DE550:DE558" si="2965">$J550*DE$561</f>
        <v>10044.540000000001</v>
      </c>
      <c r="DF550" s="96">
        <f t="shared" ref="DF550:DF558" si="2966">$K550*DF$561</f>
        <v>10044.540000000001</v>
      </c>
      <c r="DG550" s="122"/>
      <c r="DH550" s="122"/>
      <c r="DI550" s="122"/>
      <c r="DJ550" s="96">
        <f t="shared" si="2756"/>
        <v>0</v>
      </c>
      <c r="DK550" s="96">
        <f t="shared" si="2757"/>
        <v>0</v>
      </c>
      <c r="DL550" s="96">
        <f t="shared" si="2758"/>
        <v>0</v>
      </c>
      <c r="DM550" s="101"/>
      <c r="DN550" s="101"/>
      <c r="DO550" s="101"/>
      <c r="DP550" s="122"/>
      <c r="DQ550" s="122"/>
      <c r="DR550" s="122"/>
      <c r="DS550" s="96">
        <f t="shared" ref="DS550:DS558" si="2967">$I550*DM550</f>
        <v>0</v>
      </c>
      <c r="DT550" s="96">
        <f t="shared" ref="DT550:DT558" si="2968">$J550*DN550</f>
        <v>0</v>
      </c>
      <c r="DU550" s="96">
        <f t="shared" ref="DU550:DU558" si="2969">$K550*DO550</f>
        <v>0</v>
      </c>
      <c r="DV550" s="122"/>
      <c r="DW550" s="122"/>
      <c r="DX550" s="122"/>
      <c r="DY550" s="96">
        <f t="shared" ref="DY550:DY558" si="2970">$I550*DY$561</f>
        <v>10000.07</v>
      </c>
      <c r="DZ550" s="96">
        <f t="shared" ref="DZ550:DZ558" si="2971">$J550*DZ$561</f>
        <v>10359.33</v>
      </c>
      <c r="EA550" s="96">
        <f t="shared" ref="EA550:EA558" si="2972">$K550*EA$561</f>
        <v>10359.33</v>
      </c>
      <c r="EB550" s="122"/>
      <c r="EC550" s="122"/>
      <c r="ED550" s="122"/>
      <c r="EE550" s="96">
        <f t="shared" si="2759"/>
        <v>0</v>
      </c>
      <c r="EF550" s="96">
        <f t="shared" si="2760"/>
        <v>0</v>
      </c>
      <c r="EG550" s="96">
        <f t="shared" si="2761"/>
        <v>0</v>
      </c>
      <c r="EH550" s="101"/>
      <c r="EI550" s="101"/>
      <c r="EJ550" s="101"/>
      <c r="EK550" s="122"/>
      <c r="EL550" s="122"/>
      <c r="EM550" s="122"/>
      <c r="EN550" s="96">
        <f t="shared" ref="EN550:EN558" si="2973">$I550*EH550</f>
        <v>0</v>
      </c>
      <c r="EO550" s="96">
        <f t="shared" ref="EO550:EO558" si="2974">$J550*EI550</f>
        <v>0</v>
      </c>
      <c r="EP550" s="96">
        <f t="shared" ref="EP550:EP558" si="2975">$K550*EJ550</f>
        <v>0</v>
      </c>
      <c r="EQ550" s="122"/>
      <c r="ER550" s="122"/>
      <c r="ES550" s="122"/>
      <c r="ET550" s="96">
        <f t="shared" ref="ET550:ET558" si="2976">$I550*ET$561</f>
        <v>9705.06</v>
      </c>
      <c r="EU550" s="96">
        <f t="shared" ref="EU550:EU558" si="2977">$J550*EU$561</f>
        <v>9987.66</v>
      </c>
      <c r="EV550" s="96">
        <f t="shared" ref="EV550:EV558" si="2978">$K550*EV$561</f>
        <v>9987.66</v>
      </c>
      <c r="EW550" s="122"/>
      <c r="EX550" s="122"/>
      <c r="EY550" s="122"/>
      <c r="EZ550" s="96">
        <f t="shared" si="2762"/>
        <v>0</v>
      </c>
      <c r="FA550" s="96">
        <f t="shared" si="2763"/>
        <v>0</v>
      </c>
      <c r="FB550" s="96">
        <f t="shared" si="2764"/>
        <v>0</v>
      </c>
      <c r="FC550" s="101"/>
      <c r="FD550" s="101"/>
      <c r="FE550" s="101"/>
      <c r="FF550" s="122"/>
      <c r="FG550" s="122"/>
      <c r="FH550" s="122"/>
      <c r="FI550" s="96">
        <f t="shared" ref="FI550:FI558" si="2979">$I550*FC550</f>
        <v>0</v>
      </c>
      <c r="FJ550" s="96">
        <f t="shared" ref="FJ550:FJ558" si="2980">$J550*FD550</f>
        <v>0</v>
      </c>
      <c r="FK550" s="96">
        <f t="shared" ref="FK550:FK558" si="2981">$K550*FE550</f>
        <v>0</v>
      </c>
      <c r="FL550" s="122"/>
      <c r="FM550" s="122"/>
      <c r="FN550" s="122"/>
      <c r="FO550" s="96">
        <f t="shared" ref="FO550:FO558" si="2982">$I550*FO$561</f>
        <v>7798.13</v>
      </c>
      <c r="FP550" s="96">
        <f t="shared" ref="FP550:FP558" si="2983">$J550*FP$561</f>
        <v>8062.27</v>
      </c>
      <c r="FQ550" s="96">
        <f t="shared" ref="FQ550:FQ558" si="2984">$K550*FQ$561</f>
        <v>8062.27</v>
      </c>
      <c r="FR550" s="122"/>
      <c r="FS550" s="122"/>
      <c r="FT550" s="122"/>
      <c r="FU550" s="96">
        <f t="shared" si="2765"/>
        <v>0</v>
      </c>
      <c r="FV550" s="96">
        <f t="shared" si="2766"/>
        <v>0</v>
      </c>
      <c r="FW550" s="96">
        <f t="shared" si="2767"/>
        <v>0</v>
      </c>
      <c r="FX550" s="101"/>
      <c r="FY550" s="101"/>
      <c r="FZ550" s="101"/>
      <c r="GA550" s="122"/>
      <c r="GB550" s="122"/>
      <c r="GC550" s="122"/>
      <c r="GD550" s="96">
        <f t="shared" ref="GD550:GD558" si="2985">$I550*FX550</f>
        <v>0</v>
      </c>
      <c r="GE550" s="96">
        <f t="shared" ref="GE550:GE558" si="2986">$J550*FY550</f>
        <v>0</v>
      </c>
      <c r="GF550" s="96">
        <f t="shared" ref="GF550:GF558" si="2987">$K550*FZ550</f>
        <v>0</v>
      </c>
      <c r="GG550" s="122"/>
      <c r="GH550" s="122"/>
      <c r="GI550" s="122"/>
      <c r="GJ550" s="96">
        <f t="shared" ref="GJ550:GJ558" si="2988">$I550*GJ$561</f>
        <v>7448.51</v>
      </c>
      <c r="GK550" s="96">
        <f t="shared" ref="GK550:GK558" si="2989">$J550*GK$561</f>
        <v>7674.54</v>
      </c>
      <c r="GL550" s="96">
        <f t="shared" ref="GL550:GL558" si="2990">$K550*GL$561</f>
        <v>7674.54</v>
      </c>
      <c r="GM550" s="122"/>
      <c r="GN550" s="122"/>
      <c r="GO550" s="122"/>
      <c r="GP550" s="96">
        <f t="shared" si="2768"/>
        <v>0</v>
      </c>
      <c r="GQ550" s="96">
        <f t="shared" si="2769"/>
        <v>0</v>
      </c>
      <c r="GR550" s="96">
        <f t="shared" si="2770"/>
        <v>0</v>
      </c>
      <c r="GS550" s="101"/>
      <c r="GT550" s="101"/>
      <c r="GU550" s="101"/>
      <c r="GV550" s="122"/>
      <c r="GW550" s="122"/>
      <c r="GX550" s="122"/>
      <c r="GY550" s="96">
        <f t="shared" ref="GY550:GY558" si="2991">$I550*GS550</f>
        <v>0</v>
      </c>
      <c r="GZ550" s="96">
        <f t="shared" ref="GZ550:GZ558" si="2992">$J550*GT550</f>
        <v>0</v>
      </c>
      <c r="HA550" s="96">
        <f t="shared" ref="HA550:HA558" si="2993">$K550*GU550</f>
        <v>0</v>
      </c>
      <c r="HB550" s="122"/>
      <c r="HC550" s="122"/>
      <c r="HD550" s="122"/>
      <c r="HE550" s="96">
        <f t="shared" ref="HE550:HE558" si="2994">$I550*HE$561</f>
        <v>15038.54</v>
      </c>
      <c r="HF550" s="96">
        <f t="shared" ref="HF550:HF558" si="2995">$J550*HF$561</f>
        <v>15601.04</v>
      </c>
      <c r="HG550" s="96">
        <f t="shared" ref="HG550:HG558" si="2996">$K550*HG$561</f>
        <v>15601.04</v>
      </c>
      <c r="HH550" s="122"/>
      <c r="HI550" s="122"/>
      <c r="HJ550" s="122"/>
      <c r="HK550" s="96">
        <f t="shared" si="2771"/>
        <v>0</v>
      </c>
      <c r="HL550" s="96">
        <f t="shared" si="2772"/>
        <v>0</v>
      </c>
      <c r="HM550" s="96">
        <f t="shared" si="2773"/>
        <v>0</v>
      </c>
      <c r="HN550" s="101"/>
      <c r="HO550" s="101"/>
      <c r="HP550" s="101"/>
      <c r="HQ550" s="122"/>
      <c r="HR550" s="122"/>
      <c r="HS550" s="122"/>
      <c r="HT550" s="96">
        <f t="shared" ref="HT550:HT558" si="2997">$I550*HN550</f>
        <v>0</v>
      </c>
      <c r="HU550" s="96">
        <f t="shared" ref="HU550:HU558" si="2998">$J550*HO550</f>
        <v>0</v>
      </c>
      <c r="HV550" s="96">
        <f t="shared" ref="HV550:HV558" si="2999">$K550*HP550</f>
        <v>0</v>
      </c>
      <c r="HW550" s="122"/>
      <c r="HX550" s="122"/>
      <c r="HY550" s="122"/>
      <c r="HZ550" s="96">
        <f t="shared" ref="HZ550:HZ558" si="3000">$I550*HZ$561</f>
        <v>11307.03</v>
      </c>
      <c r="IA550" s="96">
        <f t="shared" ref="IA550:IA558" si="3001">$J550*IA$561</f>
        <v>11663.41</v>
      </c>
      <c r="IB550" s="96">
        <f t="shared" ref="IB550:IB558" si="3002">$K550*IB$561</f>
        <v>11663.41</v>
      </c>
      <c r="IC550" s="122"/>
      <c r="ID550" s="122"/>
      <c r="IE550" s="122"/>
      <c r="IF550" s="96">
        <f t="shared" si="2774"/>
        <v>0</v>
      </c>
      <c r="IG550" s="96">
        <f t="shared" si="2775"/>
        <v>0</v>
      </c>
      <c r="IH550" s="96">
        <f t="shared" si="2776"/>
        <v>0</v>
      </c>
      <c r="II550" s="101"/>
      <c r="IJ550" s="101"/>
      <c r="IK550" s="101"/>
      <c r="IL550" s="122"/>
      <c r="IM550" s="122"/>
      <c r="IN550" s="122"/>
      <c r="IO550" s="96">
        <f t="shared" ref="IO550:IO558" si="3003">$I550*II550</f>
        <v>0</v>
      </c>
      <c r="IP550" s="96">
        <f t="shared" ref="IP550:IP558" si="3004">$J550*IJ550</f>
        <v>0</v>
      </c>
      <c r="IQ550" s="96">
        <f t="shared" ref="IQ550:IQ558" si="3005">$K550*IK550</f>
        <v>0</v>
      </c>
      <c r="IR550" s="122"/>
      <c r="IS550" s="122"/>
      <c r="IT550" s="122"/>
      <c r="IU550" s="96">
        <f t="shared" ref="IU550:IU558" si="3006">$I550*IU$561</f>
        <v>8226.93</v>
      </c>
      <c r="IV550" s="96">
        <f t="shared" ref="IV550:IV558" si="3007">$J550*IV$561</f>
        <v>8483.24</v>
      </c>
      <c r="IW550" s="96">
        <f t="shared" ref="IW550:IW558" si="3008">$K550*IW$561</f>
        <v>8483.24</v>
      </c>
      <c r="IX550" s="122"/>
      <c r="IY550" s="122"/>
      <c r="IZ550" s="122"/>
      <c r="JA550" s="96">
        <f t="shared" si="2777"/>
        <v>0</v>
      </c>
      <c r="JB550" s="96">
        <f t="shared" si="2778"/>
        <v>0</v>
      </c>
      <c r="JC550" s="96">
        <f t="shared" si="2779"/>
        <v>0</v>
      </c>
      <c r="JD550" s="101"/>
      <c r="JE550" s="101"/>
      <c r="JF550" s="101"/>
      <c r="JG550" s="122"/>
      <c r="JH550" s="122"/>
      <c r="JI550" s="122"/>
      <c r="JJ550" s="96">
        <f t="shared" ref="JJ550:JJ558" si="3009">$I550*JD550</f>
        <v>0</v>
      </c>
      <c r="JK550" s="96">
        <f t="shared" ref="JK550:JK558" si="3010">$J550*JE550</f>
        <v>0</v>
      </c>
      <c r="JL550" s="96">
        <f t="shared" ref="JL550:JL558" si="3011">$K550*JF550</f>
        <v>0</v>
      </c>
      <c r="JM550" s="122"/>
      <c r="JN550" s="122"/>
      <c r="JO550" s="122"/>
      <c r="JP550" s="96">
        <f t="shared" ref="JP550:JP558" si="3012">$I550*JP$561</f>
        <v>12432.46</v>
      </c>
      <c r="JQ550" s="96">
        <f t="shared" ref="JQ550:JQ558" si="3013">$J550*JQ$561</f>
        <v>12866.56</v>
      </c>
      <c r="JR550" s="96">
        <f t="shared" ref="JR550:JR558" si="3014">$K550*JR$561</f>
        <v>12866.56</v>
      </c>
      <c r="JS550" s="122"/>
      <c r="JT550" s="122"/>
      <c r="JU550" s="122"/>
      <c r="JV550" s="96">
        <f t="shared" si="2780"/>
        <v>0</v>
      </c>
      <c r="JW550" s="96">
        <f t="shared" si="2781"/>
        <v>0</v>
      </c>
      <c r="JX550" s="96">
        <f t="shared" si="2782"/>
        <v>0</v>
      </c>
      <c r="JY550" s="101"/>
      <c r="JZ550" s="101"/>
      <c r="KA550" s="101"/>
      <c r="KB550" s="122"/>
      <c r="KC550" s="122"/>
      <c r="KD550" s="122"/>
      <c r="KE550" s="96">
        <f t="shared" ref="KE550:KE558" si="3015">$I550*JY550</f>
        <v>0</v>
      </c>
      <c r="KF550" s="96">
        <f t="shared" ref="KF550:KF558" si="3016">$J550*JZ550</f>
        <v>0</v>
      </c>
      <c r="KG550" s="96">
        <f t="shared" ref="KG550:KG558" si="3017">$K550*KA550</f>
        <v>0</v>
      </c>
      <c r="KH550" s="122"/>
      <c r="KI550" s="122"/>
      <c r="KJ550" s="122"/>
      <c r="KK550" s="96">
        <f t="shared" ref="KK550:KK558" si="3018">$I550*KK$561</f>
        <v>7347.4</v>
      </c>
      <c r="KL550" s="96">
        <f t="shared" ref="KL550:KL558" si="3019">$J550*KL$561</f>
        <v>7592.46</v>
      </c>
      <c r="KM550" s="96">
        <f t="shared" ref="KM550:KM558" si="3020">$K550*KM$561</f>
        <v>7592.46</v>
      </c>
      <c r="KN550" s="122"/>
      <c r="KO550" s="122"/>
      <c r="KP550" s="122"/>
      <c r="KQ550" s="96">
        <f t="shared" si="2783"/>
        <v>0</v>
      </c>
      <c r="KR550" s="96">
        <f t="shared" si="2784"/>
        <v>0</v>
      </c>
      <c r="KS550" s="96">
        <f t="shared" si="2785"/>
        <v>0</v>
      </c>
      <c r="KT550" s="101">
        <v>1</v>
      </c>
      <c r="KU550" s="101">
        <v>1</v>
      </c>
      <c r="KV550" s="101">
        <v>1</v>
      </c>
      <c r="KW550" s="122"/>
      <c r="KX550" s="122"/>
      <c r="KY550" s="122"/>
      <c r="KZ550" s="96">
        <f t="shared" ref="KZ550:KZ558" si="3021">$I550*KT550</f>
        <v>17853.66</v>
      </c>
      <c r="LA550" s="96">
        <f t="shared" ref="LA550:LA558" si="3022">$J550*KU550</f>
        <v>17853.66</v>
      </c>
      <c r="LB550" s="96">
        <f t="shared" ref="LB550:LB558" si="3023">$K550*KV550</f>
        <v>17853.66</v>
      </c>
      <c r="LC550" s="122"/>
      <c r="LD550" s="122"/>
      <c r="LE550" s="122"/>
      <c r="LF550" s="96">
        <f t="shared" ref="LF550:LF558" si="3024">$I550*LF$561</f>
        <v>6813.06</v>
      </c>
      <c r="LG550" s="96">
        <f t="shared" ref="LG550:LG558" si="3025">$J550*LG$561</f>
        <v>7046.58</v>
      </c>
      <c r="LH550" s="96">
        <f t="shared" ref="LH550:LH558" si="3026">$K550*LH$561</f>
        <v>7046.58</v>
      </c>
      <c r="LI550" s="122"/>
      <c r="LJ550" s="122"/>
      <c r="LK550" s="122"/>
      <c r="LL550" s="96">
        <f t="shared" si="2786"/>
        <v>6813.06</v>
      </c>
      <c r="LM550" s="96">
        <f t="shared" si="2787"/>
        <v>7046.58</v>
      </c>
      <c r="LN550" s="96">
        <f t="shared" si="2788"/>
        <v>7046.58</v>
      </c>
      <c r="LO550" s="101"/>
      <c r="LP550" s="101"/>
      <c r="LQ550" s="101"/>
      <c r="LR550" s="122"/>
      <c r="LS550" s="122"/>
      <c r="LT550" s="122"/>
      <c r="LU550" s="96">
        <f t="shared" ref="LU550:LU558" si="3027">$I550*LO550</f>
        <v>0</v>
      </c>
      <c r="LV550" s="96">
        <f t="shared" ref="LV550:LV558" si="3028">$J550*LP550</f>
        <v>0</v>
      </c>
      <c r="LW550" s="96">
        <f t="shared" ref="LW550:LW558" si="3029">$K550*LQ550</f>
        <v>0</v>
      </c>
      <c r="LX550" s="122"/>
      <c r="LY550" s="122"/>
      <c r="LZ550" s="122"/>
      <c r="MA550" s="96">
        <f t="shared" ref="MA550:MA558" si="3030">$I550*MA$561</f>
        <v>10758.91</v>
      </c>
      <c r="MB550" s="96">
        <f t="shared" ref="MB550:MB558" si="3031">$J550*MB$561</f>
        <v>11119.35</v>
      </c>
      <c r="MC550" s="96">
        <f t="shared" ref="MC550:MC558" si="3032">$K550*MC$561</f>
        <v>11119.35</v>
      </c>
      <c r="MD550" s="122"/>
      <c r="ME550" s="122"/>
      <c r="MF550" s="122"/>
      <c r="MG550" s="96">
        <f t="shared" si="2789"/>
        <v>0</v>
      </c>
      <c r="MH550" s="96">
        <f t="shared" si="2790"/>
        <v>0</v>
      </c>
      <c r="MI550" s="96">
        <f t="shared" si="2791"/>
        <v>0</v>
      </c>
      <c r="MJ550" s="101"/>
      <c r="MK550" s="101"/>
      <c r="ML550" s="101"/>
      <c r="MM550" s="122"/>
      <c r="MN550" s="122"/>
      <c r="MO550" s="122"/>
      <c r="MP550" s="96">
        <f t="shared" ref="MP550:MP558" si="3033">$I550*MJ550</f>
        <v>0</v>
      </c>
      <c r="MQ550" s="96">
        <f t="shared" ref="MQ550:MQ558" si="3034">$J550*MK550</f>
        <v>0</v>
      </c>
      <c r="MR550" s="96">
        <f t="shared" ref="MR550:MR558" si="3035">$K550*ML550</f>
        <v>0</v>
      </c>
      <c r="MS550" s="122"/>
      <c r="MT550" s="122"/>
      <c r="MU550" s="122"/>
      <c r="MV550" s="96">
        <f t="shared" ref="MV550:MV558" si="3036">$I550*MV$561</f>
        <v>11181.84</v>
      </c>
      <c r="MW550" s="96">
        <f t="shared" ref="MW550:MW558" si="3037">$J550*MW$561</f>
        <v>11561.77</v>
      </c>
      <c r="MX550" s="96">
        <f t="shared" ref="MX550:MX558" si="3038">$K550*MX$561</f>
        <v>11561.77</v>
      </c>
      <c r="MY550" s="122"/>
      <c r="MZ550" s="122"/>
      <c r="NA550" s="122"/>
      <c r="NB550" s="96">
        <f t="shared" si="2792"/>
        <v>0</v>
      </c>
      <c r="NC550" s="96">
        <f t="shared" si="2793"/>
        <v>0</v>
      </c>
      <c r="ND550" s="96">
        <f t="shared" si="2794"/>
        <v>0</v>
      </c>
      <c r="NE550" s="101"/>
      <c r="NF550" s="101"/>
      <c r="NG550" s="101"/>
      <c r="NH550" s="122"/>
      <c r="NI550" s="122"/>
      <c r="NJ550" s="122"/>
      <c r="NK550" s="96">
        <f t="shared" ref="NK550:NK558" si="3039">$I550*NE550</f>
        <v>0</v>
      </c>
      <c r="NL550" s="96">
        <f t="shared" ref="NL550:NL558" si="3040">$J550*NF550</f>
        <v>0</v>
      </c>
      <c r="NM550" s="96">
        <f t="shared" ref="NM550:NM558" si="3041">$K550*NG550</f>
        <v>0</v>
      </c>
      <c r="NN550" s="122"/>
      <c r="NO550" s="122"/>
      <c r="NP550" s="122"/>
      <c r="NQ550" s="96">
        <f t="shared" ref="NQ550:NQ558" si="3042">$I550*NQ$561</f>
        <v>8331.6299999999992</v>
      </c>
      <c r="NR550" s="96">
        <f t="shared" ref="NR550:NR558" si="3043">$J550*NR$561</f>
        <v>8598.68</v>
      </c>
      <c r="NS550" s="96">
        <f t="shared" ref="NS550:NS558" si="3044">$K550*NS$561</f>
        <v>8598.68</v>
      </c>
      <c r="NT550" s="122"/>
      <c r="NU550" s="122"/>
      <c r="NV550" s="122"/>
      <c r="NW550" s="96">
        <f t="shared" si="2795"/>
        <v>0</v>
      </c>
      <c r="NX550" s="96">
        <f t="shared" si="2796"/>
        <v>0</v>
      </c>
      <c r="NY550" s="96">
        <f t="shared" si="2797"/>
        <v>0</v>
      </c>
      <c r="NZ550" s="101"/>
      <c r="OA550" s="101"/>
      <c r="OB550" s="101"/>
      <c r="OC550" s="122"/>
      <c r="OD550" s="122"/>
      <c r="OE550" s="122"/>
      <c r="OF550" s="96">
        <f t="shared" ref="OF550:OF558" si="3045">$I550*NZ550</f>
        <v>0</v>
      </c>
      <c r="OG550" s="96">
        <f t="shared" ref="OG550:OG558" si="3046">$J550*OA550</f>
        <v>0</v>
      </c>
      <c r="OH550" s="96">
        <f t="shared" ref="OH550:OH558" si="3047">$K550*OB550</f>
        <v>0</v>
      </c>
      <c r="OI550" s="122"/>
      <c r="OJ550" s="122"/>
      <c r="OK550" s="122"/>
      <c r="OL550" s="96">
        <f t="shared" ref="OL550:OL558" si="3048">$I550*OL$561</f>
        <v>10828.92</v>
      </c>
      <c r="OM550" s="96">
        <f t="shared" ref="OM550:OM558" si="3049">$J550*OM$561</f>
        <v>11192.31</v>
      </c>
      <c r="ON550" s="96">
        <f t="shared" ref="ON550:ON558" si="3050">$K550*ON$561</f>
        <v>11192.31</v>
      </c>
      <c r="OO550" s="122"/>
      <c r="OP550" s="122"/>
      <c r="OQ550" s="122"/>
      <c r="OR550" s="96">
        <f t="shared" si="2798"/>
        <v>0</v>
      </c>
      <c r="OS550" s="96">
        <f t="shared" si="2799"/>
        <v>0</v>
      </c>
      <c r="OT550" s="96">
        <f t="shared" si="2800"/>
        <v>0</v>
      </c>
      <c r="OU550" s="101"/>
      <c r="OV550" s="101"/>
      <c r="OW550" s="101"/>
      <c r="OX550" s="122"/>
      <c r="OY550" s="122"/>
      <c r="OZ550" s="122"/>
      <c r="PA550" s="96">
        <f t="shared" ref="PA550:PA558" si="3051">$I550*OU550</f>
        <v>0</v>
      </c>
      <c r="PB550" s="96">
        <f t="shared" ref="PB550:PB558" si="3052">$J550*OV550</f>
        <v>0</v>
      </c>
      <c r="PC550" s="96">
        <f t="shared" ref="PC550:PC558" si="3053">$K550*OW550</f>
        <v>0</v>
      </c>
      <c r="PD550" s="122"/>
      <c r="PE550" s="122"/>
      <c r="PF550" s="122"/>
      <c r="PG550" s="96">
        <f t="shared" ref="PG550:PG558" si="3054">$I550*PG$561</f>
        <v>9238.1200000000008</v>
      </c>
      <c r="PH550" s="96">
        <f t="shared" ref="PH550:PH558" si="3055">$J550*PH$561</f>
        <v>9537.4699999999993</v>
      </c>
      <c r="PI550" s="96">
        <f t="shared" ref="PI550:PI558" si="3056">$K550*PI$561</f>
        <v>9537.4699999999993</v>
      </c>
      <c r="PJ550" s="122"/>
      <c r="PK550" s="122"/>
      <c r="PL550" s="122"/>
      <c r="PM550" s="96">
        <f t="shared" si="2801"/>
        <v>0</v>
      </c>
      <c r="PN550" s="96">
        <f t="shared" si="2802"/>
        <v>0</v>
      </c>
      <c r="PO550" s="96">
        <f t="shared" si="2803"/>
        <v>0</v>
      </c>
      <c r="PP550" s="101"/>
      <c r="PQ550" s="101"/>
      <c r="PR550" s="101"/>
      <c r="PS550" s="122"/>
      <c r="PT550" s="122"/>
      <c r="PU550" s="122"/>
      <c r="PV550" s="96">
        <f t="shared" ref="PV550:PV558" si="3057">$I550*PP550</f>
        <v>0</v>
      </c>
      <c r="PW550" s="96">
        <f t="shared" ref="PW550:PW558" si="3058">$J550*PQ550</f>
        <v>0</v>
      </c>
      <c r="PX550" s="96">
        <f t="shared" ref="PX550:PX558" si="3059">$K550*PR550</f>
        <v>0</v>
      </c>
      <c r="PY550" s="122"/>
      <c r="PZ550" s="122"/>
      <c r="QA550" s="122"/>
      <c r="QB550" s="96">
        <f t="shared" ref="QB550:QB558" si="3060">$I550*QB$561</f>
        <v>10485.11</v>
      </c>
      <c r="QC550" s="96">
        <f t="shared" ref="QC550:QC558" si="3061">$J550*QC$561</f>
        <v>10838.15</v>
      </c>
      <c r="QD550" s="96">
        <f t="shared" ref="QD550:QD558" si="3062">$K550*QD$561</f>
        <v>10838.15</v>
      </c>
      <c r="QE550" s="122"/>
      <c r="QF550" s="122"/>
      <c r="QG550" s="122"/>
      <c r="QH550" s="96">
        <f t="shared" si="2804"/>
        <v>0</v>
      </c>
      <c r="QI550" s="96">
        <f t="shared" si="2805"/>
        <v>0</v>
      </c>
      <c r="QJ550" s="96">
        <f t="shared" si="2806"/>
        <v>0</v>
      </c>
      <c r="QK550" s="101">
        <v>1</v>
      </c>
      <c r="QL550" s="101">
        <v>1</v>
      </c>
      <c r="QM550" s="101">
        <v>1</v>
      </c>
      <c r="QN550" s="122"/>
      <c r="QO550" s="122"/>
      <c r="QP550" s="122"/>
      <c r="QQ550" s="96">
        <f t="shared" ref="QQ550:QQ558" si="3063">$I550*QK550</f>
        <v>17853.66</v>
      </c>
      <c r="QR550" s="96">
        <f t="shared" ref="QR550:QR558" si="3064">$J550*QL550</f>
        <v>17853.66</v>
      </c>
      <c r="QS550" s="96">
        <f t="shared" ref="QS550:QS558" si="3065">$K550*QM550</f>
        <v>17853.66</v>
      </c>
      <c r="QT550" s="122"/>
      <c r="QU550" s="122"/>
      <c r="QV550" s="122"/>
      <c r="QW550" s="96">
        <f t="shared" ref="QW550:QW558" si="3066">$I550*QW$561</f>
        <v>9322.6299999999992</v>
      </c>
      <c r="QX550" s="96">
        <f t="shared" ref="QX550:QX558" si="3067">$J550*QX$561</f>
        <v>9617.34</v>
      </c>
      <c r="QY550" s="96">
        <f t="shared" ref="QY550:QY558" si="3068">$K550*QY$561</f>
        <v>9617.34</v>
      </c>
      <c r="QZ550" s="122"/>
      <c r="RA550" s="122"/>
      <c r="RB550" s="122"/>
      <c r="RC550" s="96">
        <f t="shared" si="2807"/>
        <v>9322.6299999999992</v>
      </c>
      <c r="RD550" s="96">
        <f t="shared" si="2808"/>
        <v>9617.34</v>
      </c>
      <c r="RE550" s="96">
        <f t="shared" si="2809"/>
        <v>9617.34</v>
      </c>
      <c r="RF550" s="101"/>
      <c r="RG550" s="101"/>
      <c r="RH550" s="101"/>
      <c r="RI550" s="122"/>
      <c r="RJ550" s="122"/>
      <c r="RK550" s="122"/>
      <c r="RL550" s="96">
        <f t="shared" ref="RL550:RL558" si="3069">$I550*RF550</f>
        <v>0</v>
      </c>
      <c r="RM550" s="96">
        <f t="shared" ref="RM550:RM558" si="3070">$J550*RG550</f>
        <v>0</v>
      </c>
      <c r="RN550" s="96">
        <f t="shared" ref="RN550:RN558" si="3071">$K550*RH550</f>
        <v>0</v>
      </c>
      <c r="RO550" s="122"/>
      <c r="RP550" s="122"/>
      <c r="RQ550" s="122"/>
      <c r="RR550" s="96">
        <f t="shared" ref="RR550:RR558" si="3072">$I550*RR$561</f>
        <v>6715.47</v>
      </c>
      <c r="RS550" s="96">
        <f t="shared" ref="RS550:RS558" si="3073">$J550*RS$561</f>
        <v>6920.42</v>
      </c>
      <c r="RT550" s="96">
        <f t="shared" ref="RT550:RT558" si="3074">$K550*RT$561</f>
        <v>6920.42</v>
      </c>
      <c r="RU550" s="122"/>
      <c r="RV550" s="122"/>
      <c r="RW550" s="122"/>
      <c r="RX550" s="96">
        <f t="shared" si="2810"/>
        <v>0</v>
      </c>
      <c r="RY550" s="96">
        <f t="shared" si="2811"/>
        <v>0</v>
      </c>
      <c r="RZ550" s="96">
        <f t="shared" si="2812"/>
        <v>0</v>
      </c>
      <c r="SA550" s="101"/>
      <c r="SB550" s="101"/>
      <c r="SC550" s="101"/>
      <c r="SD550" s="122"/>
      <c r="SE550" s="122"/>
      <c r="SF550" s="122"/>
      <c r="SG550" s="96">
        <f t="shared" ref="SG550:SG558" si="3075">$I550*SA550</f>
        <v>0</v>
      </c>
      <c r="SH550" s="96">
        <f t="shared" ref="SH550:SH558" si="3076">$J550*SB550</f>
        <v>0</v>
      </c>
      <c r="SI550" s="96">
        <f t="shared" ref="SI550:SI558" si="3077">$K550*SC550</f>
        <v>0</v>
      </c>
      <c r="SJ550" s="122"/>
      <c r="SK550" s="122"/>
      <c r="SL550" s="122"/>
      <c r="SM550" s="96">
        <f t="shared" ref="SM550:SM558" si="3078">$I550*SM$561</f>
        <v>9192.5400000000009</v>
      </c>
      <c r="SN550" s="96">
        <f t="shared" ref="SN550:SN558" si="3079">$J550*SN$561</f>
        <v>9475.42</v>
      </c>
      <c r="SO550" s="96">
        <f t="shared" ref="SO550:SO558" si="3080">$K550*SO$561</f>
        <v>9475.42</v>
      </c>
      <c r="SP550" s="122"/>
      <c r="SQ550" s="122"/>
      <c r="SR550" s="122"/>
      <c r="SS550" s="96">
        <f t="shared" si="2813"/>
        <v>0</v>
      </c>
      <c r="ST550" s="96">
        <f t="shared" si="2814"/>
        <v>0</v>
      </c>
      <c r="SU550" s="96">
        <f t="shared" si="2815"/>
        <v>0</v>
      </c>
      <c r="SV550" s="101"/>
      <c r="SW550" s="101"/>
      <c r="SX550" s="101"/>
      <c r="SY550" s="122"/>
      <c r="SZ550" s="122"/>
      <c r="TA550" s="122"/>
      <c r="TB550" s="96">
        <f t="shared" ref="TB550:TB558" si="3081">$I550*SV550</f>
        <v>0</v>
      </c>
      <c r="TC550" s="96">
        <f t="shared" ref="TC550:TC558" si="3082">$J550*SW550</f>
        <v>0</v>
      </c>
      <c r="TD550" s="96">
        <f t="shared" ref="TD550:TD558" si="3083">$K550*SX550</f>
        <v>0</v>
      </c>
      <c r="TE550" s="122"/>
      <c r="TF550" s="122"/>
      <c r="TG550" s="122"/>
      <c r="TH550" s="96">
        <f t="shared" ref="TH550:TH558" si="3084">$I550*TH$561</f>
        <v>8505.52</v>
      </c>
      <c r="TI550" s="96">
        <f t="shared" ref="TI550:TI558" si="3085">$J550*TI$561</f>
        <v>8790.5499999999993</v>
      </c>
      <c r="TJ550" s="96">
        <f t="shared" ref="TJ550:TJ558" si="3086">$K550*TJ$561</f>
        <v>8790.5499999999993</v>
      </c>
      <c r="TK550" s="122"/>
      <c r="TL550" s="122"/>
      <c r="TM550" s="122"/>
      <c r="TN550" s="96">
        <f t="shared" si="2816"/>
        <v>0</v>
      </c>
      <c r="TO550" s="96">
        <f t="shared" si="2817"/>
        <v>0</v>
      </c>
      <c r="TP550" s="96">
        <f t="shared" si="2818"/>
        <v>0</v>
      </c>
      <c r="TQ550" s="101"/>
      <c r="TR550" s="101"/>
      <c r="TS550" s="101"/>
      <c r="TT550" s="122"/>
      <c r="TU550" s="122"/>
      <c r="TV550" s="122"/>
      <c r="TW550" s="96">
        <f t="shared" ref="TW550:TW558" si="3087">$I550*TQ550</f>
        <v>0</v>
      </c>
      <c r="TX550" s="96">
        <f t="shared" ref="TX550:TX558" si="3088">$J550*TR550</f>
        <v>0</v>
      </c>
      <c r="TY550" s="96">
        <f t="shared" ref="TY550:TY558" si="3089">$K550*TS550</f>
        <v>0</v>
      </c>
      <c r="TZ550" s="122"/>
      <c r="UA550" s="122"/>
      <c r="UB550" s="122"/>
      <c r="UC550" s="96">
        <f t="shared" ref="UC550:UC558" si="3090">$I550*UC$561</f>
        <v>9292.32</v>
      </c>
      <c r="UD550" s="96">
        <f t="shared" ref="UD550:UD558" si="3091">$J550*UD$561</f>
        <v>9607.59</v>
      </c>
      <c r="UE550" s="96">
        <f t="shared" ref="UE550:UE558" si="3092">$K550*UE$561</f>
        <v>9607.59</v>
      </c>
      <c r="UF550" s="122"/>
      <c r="UG550" s="122"/>
      <c r="UH550" s="122"/>
      <c r="UI550" s="96">
        <f t="shared" si="2819"/>
        <v>0</v>
      </c>
      <c r="UJ550" s="96">
        <f t="shared" si="2820"/>
        <v>0</v>
      </c>
      <c r="UK550" s="96">
        <f t="shared" si="2821"/>
        <v>0</v>
      </c>
      <c r="UL550" s="101"/>
      <c r="UM550" s="101"/>
      <c r="UN550" s="101"/>
      <c r="UO550" s="122"/>
      <c r="UP550" s="122"/>
      <c r="UQ550" s="122"/>
      <c r="UR550" s="96">
        <f t="shared" ref="UR550:UR558" si="3093">$I550*UL550</f>
        <v>0</v>
      </c>
      <c r="US550" s="96">
        <f t="shared" ref="US550:US558" si="3094">$J550*UM550</f>
        <v>0</v>
      </c>
      <c r="UT550" s="96">
        <f t="shared" ref="UT550:UT558" si="3095">$K550*UN550</f>
        <v>0</v>
      </c>
      <c r="UU550" s="122"/>
      <c r="UV550" s="122"/>
      <c r="UW550" s="122"/>
      <c r="UX550" s="96">
        <f t="shared" ref="UX550:UX558" si="3096">$I550*UX$561</f>
        <v>8959.9699999999993</v>
      </c>
      <c r="UY550" s="96">
        <f t="shared" ref="UY550:UY558" si="3097">$J550*UY$561</f>
        <v>9220.15</v>
      </c>
      <c r="UZ550" s="96">
        <f t="shared" ref="UZ550:UZ558" si="3098">$K550*UZ$561</f>
        <v>9220.15</v>
      </c>
      <c r="VA550" s="122"/>
      <c r="VB550" s="122"/>
      <c r="VC550" s="122"/>
      <c r="VD550" s="96">
        <f t="shared" si="2822"/>
        <v>0</v>
      </c>
      <c r="VE550" s="96">
        <f t="shared" si="2823"/>
        <v>0</v>
      </c>
      <c r="VF550" s="96">
        <f t="shared" si="2824"/>
        <v>0</v>
      </c>
      <c r="VG550" s="101"/>
      <c r="VH550" s="101"/>
      <c r="VI550" s="101"/>
      <c r="VJ550" s="122"/>
      <c r="VK550" s="122"/>
      <c r="VL550" s="122"/>
      <c r="VM550" s="96">
        <f t="shared" ref="VM550:VM558" si="3099">$I550*VG550</f>
        <v>0</v>
      </c>
      <c r="VN550" s="96">
        <f t="shared" ref="VN550:VN558" si="3100">$J550*VH550</f>
        <v>0</v>
      </c>
      <c r="VO550" s="96">
        <f t="shared" ref="VO550:VO558" si="3101">$K550*VI550</f>
        <v>0</v>
      </c>
      <c r="VP550" s="122"/>
      <c r="VQ550" s="122"/>
      <c r="VR550" s="122"/>
      <c r="VS550" s="96">
        <f t="shared" ref="VS550:VS558" si="3102">$I550*VS$561</f>
        <v>9940.9500000000007</v>
      </c>
      <c r="VT550" s="96">
        <f t="shared" ref="VT550:VT558" si="3103">$J550*VT$561</f>
        <v>10264.25</v>
      </c>
      <c r="VU550" s="96">
        <f t="shared" ref="VU550:VU558" si="3104">$K550*VU$561</f>
        <v>10264.25</v>
      </c>
      <c r="VV550" s="122"/>
      <c r="VW550" s="122"/>
      <c r="VX550" s="122"/>
      <c r="VY550" s="96">
        <f t="shared" si="2825"/>
        <v>0</v>
      </c>
      <c r="VZ550" s="96">
        <f t="shared" si="2826"/>
        <v>0</v>
      </c>
      <c r="WA550" s="96">
        <f t="shared" si="2827"/>
        <v>0</v>
      </c>
      <c r="WB550" s="101"/>
      <c r="WC550" s="101"/>
      <c r="WD550" s="101"/>
      <c r="WE550" s="122"/>
      <c r="WF550" s="122"/>
      <c r="WG550" s="122"/>
      <c r="WH550" s="96">
        <f t="shared" ref="WH550:WH558" si="3105">$I550*WB550</f>
        <v>0</v>
      </c>
      <c r="WI550" s="96">
        <f t="shared" ref="WI550:WI558" si="3106">$J550*WC550</f>
        <v>0</v>
      </c>
      <c r="WJ550" s="96">
        <f t="shared" ref="WJ550:WJ558" si="3107">$K550*WD550</f>
        <v>0</v>
      </c>
      <c r="WK550" s="122"/>
      <c r="WL550" s="122"/>
      <c r="WM550" s="122"/>
      <c r="WN550" s="96">
        <f t="shared" ref="WN550:WN558" si="3108">$I550*WN$561</f>
        <v>6751.39</v>
      </c>
      <c r="WO550" s="96">
        <f t="shared" ref="WO550:WO558" si="3109">$J550*WO$561</f>
        <v>6983.82</v>
      </c>
      <c r="WP550" s="96">
        <f t="shared" ref="WP550:WP558" si="3110">$K550*WP$561</f>
        <v>6983.82</v>
      </c>
      <c r="WQ550" s="122"/>
      <c r="WR550" s="122"/>
      <c r="WS550" s="122"/>
      <c r="WT550" s="96">
        <f t="shared" si="2828"/>
        <v>0</v>
      </c>
      <c r="WU550" s="96">
        <f t="shared" si="2829"/>
        <v>0</v>
      </c>
      <c r="WV550" s="96">
        <f t="shared" si="2830"/>
        <v>0</v>
      </c>
      <c r="WW550" s="101"/>
      <c r="WX550" s="101"/>
      <c r="WY550" s="101"/>
      <c r="WZ550" s="122"/>
      <c r="XA550" s="122"/>
      <c r="XB550" s="122"/>
      <c r="XC550" s="96">
        <f t="shared" ref="XC550:XC558" si="3111">$I550*WW550</f>
        <v>0</v>
      </c>
      <c r="XD550" s="96">
        <f t="shared" ref="XD550:XD558" si="3112">$J550*WX550</f>
        <v>0</v>
      </c>
      <c r="XE550" s="96">
        <f t="shared" ref="XE550:XE558" si="3113">$K550*WY550</f>
        <v>0</v>
      </c>
      <c r="XF550" s="122"/>
      <c r="XG550" s="122"/>
      <c r="XH550" s="122"/>
      <c r="XI550" s="96">
        <f t="shared" ref="XI550:XI558" si="3114">$I550*XI$561</f>
        <v>7143.36</v>
      </c>
      <c r="XJ550" s="96">
        <f t="shared" ref="XJ550:XJ558" si="3115">$J550*XJ$561</f>
        <v>7363.44</v>
      </c>
      <c r="XK550" s="96">
        <f t="shared" ref="XK550:XK558" si="3116">$K550*XK$561</f>
        <v>7363.44</v>
      </c>
      <c r="XL550" s="122"/>
      <c r="XM550" s="122"/>
      <c r="XN550" s="122"/>
      <c r="XO550" s="96">
        <f t="shared" si="2831"/>
        <v>0</v>
      </c>
      <c r="XP550" s="96">
        <f t="shared" si="2832"/>
        <v>0</v>
      </c>
      <c r="XQ550" s="96">
        <f t="shared" si="2833"/>
        <v>0</v>
      </c>
      <c r="XR550" s="101"/>
      <c r="XS550" s="101"/>
      <c r="XT550" s="101"/>
      <c r="XU550" s="122"/>
      <c r="XV550" s="122"/>
      <c r="XW550" s="122"/>
      <c r="XX550" s="96">
        <f t="shared" ref="XX550:XX558" si="3117">$I550*XR550</f>
        <v>0</v>
      </c>
      <c r="XY550" s="96">
        <f t="shared" ref="XY550:XY558" si="3118">$J550*XS550</f>
        <v>0</v>
      </c>
      <c r="XZ550" s="96">
        <f t="shared" ref="XZ550:XZ558" si="3119">$K550*XT550</f>
        <v>0</v>
      </c>
      <c r="YA550" s="122"/>
      <c r="YB550" s="122"/>
      <c r="YC550" s="122"/>
      <c r="YD550" s="96">
        <f t="shared" ref="YD550:YD558" si="3120">$I550*YD$561</f>
        <v>6840.76</v>
      </c>
      <c r="YE550" s="96">
        <f t="shared" ref="YE550:YE558" si="3121">$J550*YE$561</f>
        <v>7054.78</v>
      </c>
      <c r="YF550" s="96">
        <f t="shared" ref="YF550:YF558" si="3122">$K550*YF$561</f>
        <v>7054.78</v>
      </c>
      <c r="YG550" s="122"/>
      <c r="YH550" s="122"/>
      <c r="YI550" s="122"/>
      <c r="YJ550" s="96">
        <f t="shared" si="2834"/>
        <v>0</v>
      </c>
      <c r="YK550" s="96">
        <f t="shared" si="2835"/>
        <v>0</v>
      </c>
      <c r="YL550" s="96">
        <f t="shared" si="2836"/>
        <v>0</v>
      </c>
      <c r="YM550" s="101"/>
      <c r="YN550" s="101"/>
      <c r="YO550" s="101"/>
      <c r="YP550" s="122"/>
      <c r="YQ550" s="122"/>
      <c r="YR550" s="122"/>
      <c r="YS550" s="96">
        <f t="shared" ref="YS550:YS558" si="3123">$I550*YM550</f>
        <v>0</v>
      </c>
      <c r="YT550" s="96">
        <f t="shared" ref="YT550:YT558" si="3124">$J550*YN550</f>
        <v>0</v>
      </c>
      <c r="YU550" s="96">
        <f t="shared" ref="YU550:YU558" si="3125">$K550*YO550</f>
        <v>0</v>
      </c>
      <c r="YV550" s="122"/>
      <c r="YW550" s="122"/>
      <c r="YX550" s="122"/>
      <c r="YY550" s="96">
        <f t="shared" ref="YY550:YY558" si="3126">$I550*YY$561</f>
        <v>7579.39</v>
      </c>
      <c r="YZ550" s="96">
        <f t="shared" ref="YZ550:YZ558" si="3127">$J550*YZ$561</f>
        <v>7825.01</v>
      </c>
      <c r="ZA550" s="96">
        <f t="shared" ref="ZA550:ZA558" si="3128">$K550*ZA$561</f>
        <v>7825.01</v>
      </c>
      <c r="ZB550" s="122"/>
      <c r="ZC550" s="122"/>
      <c r="ZD550" s="122"/>
      <c r="ZE550" s="96">
        <f t="shared" si="2837"/>
        <v>0</v>
      </c>
      <c r="ZF550" s="96">
        <f t="shared" si="2838"/>
        <v>0</v>
      </c>
      <c r="ZG550" s="96">
        <f t="shared" si="2839"/>
        <v>0</v>
      </c>
      <c r="ZH550" s="101"/>
      <c r="ZI550" s="101"/>
      <c r="ZJ550" s="101"/>
      <c r="ZK550" s="122"/>
      <c r="ZL550" s="122"/>
      <c r="ZM550" s="122"/>
      <c r="ZN550" s="96">
        <f t="shared" ref="ZN550:ZN558" si="3129">$I550*ZH550</f>
        <v>0</v>
      </c>
      <c r="ZO550" s="96">
        <f t="shared" ref="ZO550:ZO558" si="3130">$J550*ZI550</f>
        <v>0</v>
      </c>
      <c r="ZP550" s="96">
        <f t="shared" ref="ZP550:ZP558" si="3131">$K550*ZJ550</f>
        <v>0</v>
      </c>
      <c r="ZQ550" s="122"/>
      <c r="ZR550" s="122"/>
      <c r="ZS550" s="122"/>
      <c r="ZT550" s="96">
        <f t="shared" ref="ZT550:ZT558" si="3132">$I550*ZT$561</f>
        <v>8995.5400000000009</v>
      </c>
      <c r="ZU550" s="96">
        <f t="shared" ref="ZU550:ZU558" si="3133">$J550*ZU$561</f>
        <v>9282.7099999999991</v>
      </c>
      <c r="ZV550" s="96">
        <f t="shared" ref="ZV550:ZV558" si="3134">$K550*ZV$561</f>
        <v>9282.7099999999991</v>
      </c>
      <c r="ZW550" s="122"/>
      <c r="ZX550" s="122"/>
      <c r="ZY550" s="122"/>
      <c r="ZZ550" s="96">
        <f t="shared" si="2840"/>
        <v>0</v>
      </c>
      <c r="AAA550" s="96">
        <f t="shared" si="2841"/>
        <v>0</v>
      </c>
      <c r="AAB550" s="96">
        <f t="shared" si="2842"/>
        <v>0</v>
      </c>
      <c r="AAC550" s="101"/>
      <c r="AAD550" s="101"/>
      <c r="AAE550" s="101"/>
      <c r="AAF550" s="122"/>
      <c r="AAG550" s="122"/>
      <c r="AAH550" s="122"/>
      <c r="AAI550" s="96">
        <f t="shared" ref="AAI550:AAI558" si="3135">$I550*AAC550</f>
        <v>0</v>
      </c>
      <c r="AAJ550" s="96">
        <f t="shared" ref="AAJ550:AAJ558" si="3136">$J550*AAD550</f>
        <v>0</v>
      </c>
      <c r="AAK550" s="96">
        <f t="shared" ref="AAK550:AAK558" si="3137">$K550*AAE550</f>
        <v>0</v>
      </c>
      <c r="AAL550" s="122"/>
      <c r="AAM550" s="122"/>
      <c r="AAN550" s="122"/>
      <c r="AAO550" s="96">
        <f t="shared" ref="AAO550:AAO558" si="3138">$I550*AAO$561</f>
        <v>8746.59</v>
      </c>
      <c r="AAP550" s="96">
        <f t="shared" ref="AAP550:AAP558" si="3139">$J550*AAP$561</f>
        <v>9031.6</v>
      </c>
      <c r="AAQ550" s="96">
        <f t="shared" ref="AAQ550:AAQ558" si="3140">$K550*AAQ$561</f>
        <v>9031.6</v>
      </c>
      <c r="AAR550" s="122"/>
      <c r="AAS550" s="122"/>
      <c r="AAT550" s="122"/>
      <c r="AAU550" s="96">
        <f t="shared" si="2843"/>
        <v>0</v>
      </c>
      <c r="AAV550" s="96">
        <f t="shared" si="2844"/>
        <v>0</v>
      </c>
      <c r="AAW550" s="96">
        <f t="shared" si="2845"/>
        <v>0</v>
      </c>
      <c r="AAX550" s="101"/>
      <c r="AAY550" s="101"/>
      <c r="AAZ550" s="101"/>
      <c r="ABA550" s="122"/>
      <c r="ABB550" s="122"/>
      <c r="ABC550" s="122"/>
      <c r="ABD550" s="96">
        <f t="shared" ref="ABD550:ABD558" si="3141">$I550*AAX550</f>
        <v>0</v>
      </c>
      <c r="ABE550" s="96">
        <f t="shared" ref="ABE550:ABE558" si="3142">$J550*AAY550</f>
        <v>0</v>
      </c>
      <c r="ABF550" s="96">
        <f t="shared" ref="ABF550:ABF558" si="3143">$K550*AAZ550</f>
        <v>0</v>
      </c>
      <c r="ABG550" s="122"/>
      <c r="ABH550" s="122"/>
      <c r="ABI550" s="122"/>
      <c r="ABJ550" s="96">
        <f t="shared" ref="ABJ550:ABJ558" si="3144">$I550*ABJ$561</f>
        <v>6049.42</v>
      </c>
      <c r="ABK550" s="96">
        <f t="shared" ref="ABK550:ABK558" si="3145">$J550*ABK$561</f>
        <v>6221.95</v>
      </c>
      <c r="ABL550" s="96">
        <f t="shared" ref="ABL550:ABL558" si="3146">$K550*ABL$561</f>
        <v>6221.95</v>
      </c>
      <c r="ABM550" s="122"/>
      <c r="ABN550" s="122"/>
      <c r="ABO550" s="122"/>
      <c r="ABP550" s="96">
        <f t="shared" si="2846"/>
        <v>0</v>
      </c>
      <c r="ABQ550" s="96">
        <f t="shared" si="2847"/>
        <v>0</v>
      </c>
      <c r="ABR550" s="96">
        <f t="shared" si="2848"/>
        <v>0</v>
      </c>
      <c r="ABS550" s="101"/>
      <c r="ABT550" s="101"/>
      <c r="ABU550" s="101"/>
      <c r="ABV550" s="122"/>
      <c r="ABW550" s="122"/>
      <c r="ABX550" s="122"/>
      <c r="ABY550" s="96">
        <f t="shared" ref="ABY550:ABY558" si="3147">$I550*ABS550</f>
        <v>0</v>
      </c>
      <c r="ABZ550" s="96">
        <f t="shared" ref="ABZ550:ABZ558" si="3148">$J550*ABT550</f>
        <v>0</v>
      </c>
      <c r="ACA550" s="96">
        <f t="shared" ref="ACA550:ACA558" si="3149">$K550*ABU550</f>
        <v>0</v>
      </c>
      <c r="ACB550" s="122"/>
      <c r="ACC550" s="122"/>
      <c r="ACD550" s="122"/>
      <c r="ACE550" s="96">
        <f t="shared" ref="ACE550:ACE558" si="3150">$I550*ACE$561</f>
        <v>6397.89</v>
      </c>
      <c r="ACF550" s="96">
        <f t="shared" ref="ACF550:ACF558" si="3151">$J550*ACF$561</f>
        <v>6598.38</v>
      </c>
      <c r="ACG550" s="96">
        <f t="shared" ref="ACG550:ACG558" si="3152">$K550*ACG$561</f>
        <v>6598.38</v>
      </c>
      <c r="ACH550" s="122"/>
      <c r="ACI550" s="122"/>
      <c r="ACJ550" s="122"/>
      <c r="ACK550" s="96">
        <f t="shared" si="2849"/>
        <v>0</v>
      </c>
      <c r="ACL550" s="96">
        <f t="shared" si="2850"/>
        <v>0</v>
      </c>
      <c r="ACM550" s="96">
        <f t="shared" si="2851"/>
        <v>0</v>
      </c>
      <c r="ACN550" s="101"/>
      <c r="ACO550" s="101"/>
      <c r="ACP550" s="101"/>
      <c r="ACQ550" s="122"/>
      <c r="ACR550" s="122"/>
      <c r="ACS550" s="122"/>
      <c r="ACT550" s="96">
        <f t="shared" ref="ACT550:ACT558" si="3153">$I550*ACN550</f>
        <v>0</v>
      </c>
      <c r="ACU550" s="96">
        <f t="shared" ref="ACU550:ACU558" si="3154">$J550*ACO550</f>
        <v>0</v>
      </c>
      <c r="ACV550" s="96">
        <f t="shared" ref="ACV550:ACV558" si="3155">$K550*ACP550</f>
        <v>0</v>
      </c>
      <c r="ACW550" s="122"/>
      <c r="ACX550" s="122"/>
      <c r="ACY550" s="122"/>
      <c r="ACZ550" s="96">
        <f t="shared" ref="ACZ550:ACZ558" si="3156">$I550*ACZ$561</f>
        <v>8832.61</v>
      </c>
      <c r="ADA550" s="96">
        <f t="shared" ref="ADA550:ADA558" si="3157">$J550*ADA$561</f>
        <v>9120.06</v>
      </c>
      <c r="ADB550" s="96">
        <f t="shared" ref="ADB550:ADB558" si="3158">$K550*ADB$561</f>
        <v>9120.06</v>
      </c>
      <c r="ADC550" s="122"/>
      <c r="ADD550" s="122"/>
      <c r="ADE550" s="122"/>
      <c r="ADF550" s="96">
        <f t="shared" si="2852"/>
        <v>0</v>
      </c>
      <c r="ADG550" s="96">
        <f t="shared" si="2853"/>
        <v>0</v>
      </c>
      <c r="ADH550" s="96">
        <f t="shared" si="2854"/>
        <v>0</v>
      </c>
      <c r="ADI550" s="101">
        <v>1</v>
      </c>
      <c r="ADJ550" s="101">
        <v>1</v>
      </c>
      <c r="ADK550" s="101">
        <v>1</v>
      </c>
      <c r="ADL550" s="122"/>
      <c r="ADM550" s="122"/>
      <c r="ADN550" s="122"/>
      <c r="ADO550" s="96">
        <f t="shared" ref="ADO550:ADO558" si="3159">$I550*ADI550</f>
        <v>17853.66</v>
      </c>
      <c r="ADP550" s="96">
        <f t="shared" ref="ADP550:ADP558" si="3160">$J550*ADJ550</f>
        <v>17853.66</v>
      </c>
      <c r="ADQ550" s="96">
        <f t="shared" ref="ADQ550:ADQ558" si="3161">$K550*ADK550</f>
        <v>17853.66</v>
      </c>
      <c r="ADR550" s="122"/>
      <c r="ADS550" s="122"/>
      <c r="ADT550" s="122"/>
      <c r="ADU550" s="96">
        <f t="shared" ref="ADU550:ADU558" si="3162">$I550*ADU$561</f>
        <v>5311.57</v>
      </c>
      <c r="ADV550" s="96">
        <f t="shared" ref="ADV550:ADV558" si="3163">$J550*ADV$561</f>
        <v>5504.6</v>
      </c>
      <c r="ADW550" s="96">
        <f t="shared" ref="ADW550:ADW558" si="3164">$K550*ADW$561</f>
        <v>5504.6</v>
      </c>
      <c r="ADX550" s="122"/>
      <c r="ADY550" s="122"/>
      <c r="ADZ550" s="122"/>
      <c r="AEA550" s="96">
        <f t="shared" si="2855"/>
        <v>5311.57</v>
      </c>
      <c r="AEB550" s="96">
        <f t="shared" si="2856"/>
        <v>5504.6</v>
      </c>
      <c r="AEC550" s="96">
        <f t="shared" si="2857"/>
        <v>5504.6</v>
      </c>
      <c r="AED550" s="101"/>
      <c r="AEE550" s="101"/>
      <c r="AEF550" s="101"/>
      <c r="AEG550" s="122"/>
      <c r="AEH550" s="122"/>
      <c r="AEI550" s="122"/>
      <c r="AEJ550" s="96">
        <f t="shared" ref="AEJ550:AEJ558" si="3165">$I550*AED550</f>
        <v>0</v>
      </c>
      <c r="AEK550" s="96">
        <f t="shared" ref="AEK550:AEK558" si="3166">$J550*AEE550</f>
        <v>0</v>
      </c>
      <c r="AEL550" s="96">
        <f t="shared" ref="AEL550:AEL558" si="3167">$K550*AEF550</f>
        <v>0</v>
      </c>
      <c r="AEM550" s="122"/>
      <c r="AEN550" s="122"/>
      <c r="AEO550" s="122"/>
      <c r="AEP550" s="96">
        <f t="shared" ref="AEP550:AEP558" si="3168">$I550*AEP$561</f>
        <v>7962.79</v>
      </c>
      <c r="AEQ550" s="96">
        <f t="shared" ref="AEQ550:AEQ558" si="3169">$J550*AEQ$561</f>
        <v>8203.67</v>
      </c>
      <c r="AER550" s="96">
        <f t="shared" ref="AER550:AER558" si="3170">$K550*AER$561</f>
        <v>8203.67</v>
      </c>
      <c r="AES550" s="122"/>
      <c r="AET550" s="122"/>
      <c r="AEU550" s="122"/>
      <c r="AEV550" s="96">
        <f t="shared" si="2858"/>
        <v>0</v>
      </c>
      <c r="AEW550" s="96">
        <f t="shared" si="2859"/>
        <v>0</v>
      </c>
      <c r="AEX550" s="96">
        <f t="shared" si="2860"/>
        <v>0</v>
      </c>
      <c r="AEY550" s="101"/>
      <c r="AEZ550" s="101"/>
      <c r="AFA550" s="101"/>
      <c r="AFB550" s="122"/>
      <c r="AFC550" s="122"/>
      <c r="AFD550" s="122"/>
      <c r="AFE550" s="96">
        <f t="shared" ref="AFE550:AFE558" si="3171">$I550*AEY550</f>
        <v>0</v>
      </c>
      <c r="AFF550" s="96">
        <f t="shared" ref="AFF550:AFF558" si="3172">$J550*AEZ550</f>
        <v>0</v>
      </c>
      <c r="AFG550" s="96">
        <f t="shared" ref="AFG550:AFG558" si="3173">$K550*AFA550</f>
        <v>0</v>
      </c>
      <c r="AFH550" s="122"/>
      <c r="AFI550" s="122"/>
      <c r="AFJ550" s="122"/>
      <c r="AFK550" s="96">
        <f t="shared" ref="AFK550:AFK558" si="3174">$I550*AFK$561</f>
        <v>7909.62</v>
      </c>
      <c r="AFL550" s="96">
        <f t="shared" ref="AFL550:AFL558" si="3175">$J550*AFL$561</f>
        <v>8195.4</v>
      </c>
      <c r="AFM550" s="96">
        <f t="shared" ref="AFM550:AFM558" si="3176">$K550*AFM$561</f>
        <v>8195.4</v>
      </c>
      <c r="AFN550" s="122"/>
      <c r="AFO550" s="122"/>
      <c r="AFP550" s="122"/>
      <c r="AFQ550" s="96">
        <f t="shared" si="2861"/>
        <v>0</v>
      </c>
      <c r="AFR550" s="96">
        <f t="shared" si="2862"/>
        <v>0</v>
      </c>
      <c r="AFS550" s="96">
        <f t="shared" si="2863"/>
        <v>0</v>
      </c>
      <c r="AFT550" s="101"/>
      <c r="AFU550" s="101"/>
      <c r="AFV550" s="101"/>
      <c r="AFW550" s="122"/>
      <c r="AFX550" s="122"/>
      <c r="AFY550" s="122"/>
      <c r="AFZ550" s="96">
        <f t="shared" ref="AFZ550:AFZ558" si="3177">$I550*AFT550</f>
        <v>0</v>
      </c>
      <c r="AGA550" s="96">
        <f t="shared" ref="AGA550:AGA558" si="3178">$J550*AFU550</f>
        <v>0</v>
      </c>
      <c r="AGB550" s="96">
        <f t="shared" ref="AGB550:AGB558" si="3179">$K550*AFV550</f>
        <v>0</v>
      </c>
      <c r="AGC550" s="122"/>
      <c r="AGD550" s="122"/>
      <c r="AGE550" s="122"/>
      <c r="AGF550" s="96">
        <f t="shared" ref="AGF550:AGF558" si="3180">$I550*AGF$561</f>
        <v>8292.33</v>
      </c>
      <c r="AGG550" s="96">
        <f t="shared" ref="AGG550:AGG558" si="3181">$J550*AGG$561</f>
        <v>8563.26</v>
      </c>
      <c r="AGH550" s="96">
        <f t="shared" ref="AGH550:AGH558" si="3182">$K550*AGH$561</f>
        <v>8563.26</v>
      </c>
      <c r="AGI550" s="122"/>
      <c r="AGJ550" s="122"/>
      <c r="AGK550" s="122"/>
      <c r="AGL550" s="96">
        <f t="shared" si="2864"/>
        <v>0</v>
      </c>
      <c r="AGM550" s="96">
        <f t="shared" si="2865"/>
        <v>0</v>
      </c>
      <c r="AGN550" s="96">
        <f t="shared" si="2866"/>
        <v>0</v>
      </c>
      <c r="AGO550" s="101"/>
      <c r="AGP550" s="101"/>
      <c r="AGQ550" s="101"/>
      <c r="AGR550" s="122"/>
      <c r="AGS550" s="122"/>
      <c r="AGT550" s="122"/>
      <c r="AGU550" s="96">
        <f t="shared" ref="AGU550:AGU558" si="3183">$I550*AGO550</f>
        <v>0</v>
      </c>
      <c r="AGV550" s="96">
        <f t="shared" ref="AGV550:AGV558" si="3184">$J550*AGP550</f>
        <v>0</v>
      </c>
      <c r="AGW550" s="96">
        <f t="shared" ref="AGW550:AGW558" si="3185">$K550*AGQ550</f>
        <v>0</v>
      </c>
      <c r="AGX550" s="122"/>
      <c r="AGY550" s="122"/>
      <c r="AGZ550" s="122"/>
      <c r="AHA550" s="96">
        <f t="shared" ref="AHA550:AHA558" si="3186">$I550*AHA$561</f>
        <v>13451.95</v>
      </c>
      <c r="AHB550" s="96">
        <f t="shared" ref="AHB550:AHB558" si="3187">$J550*AHB$561</f>
        <v>13920.35</v>
      </c>
      <c r="AHC550" s="96">
        <f t="shared" ref="AHC550:AHC558" si="3188">$K550*AHC$561</f>
        <v>13920.35</v>
      </c>
      <c r="AHD550" s="122"/>
      <c r="AHE550" s="122"/>
      <c r="AHF550" s="122"/>
      <c r="AHG550" s="96">
        <f t="shared" si="2867"/>
        <v>0</v>
      </c>
      <c r="AHH550" s="96">
        <f t="shared" si="2868"/>
        <v>0</v>
      </c>
      <c r="AHI550" s="96">
        <f t="shared" si="2869"/>
        <v>0</v>
      </c>
      <c r="AHJ550" s="101"/>
      <c r="AHK550" s="101"/>
      <c r="AHL550" s="101"/>
      <c r="AHM550" s="122"/>
      <c r="AHN550" s="122"/>
      <c r="AHO550" s="122"/>
      <c r="AHP550" s="96">
        <f t="shared" ref="AHP550:AHP558" si="3189">$I550*AHJ550</f>
        <v>0</v>
      </c>
      <c r="AHQ550" s="96">
        <f t="shared" ref="AHQ550:AHQ558" si="3190">$J550*AHK550</f>
        <v>0</v>
      </c>
      <c r="AHR550" s="96">
        <f t="shared" ref="AHR550:AHR558" si="3191">$K550*AHL550</f>
        <v>0</v>
      </c>
      <c r="AHS550" s="122"/>
      <c r="AHT550" s="122"/>
      <c r="AHU550" s="122"/>
      <c r="AHV550" s="96">
        <f t="shared" ref="AHV550:AHV558" si="3192">$I550*AHV$561</f>
        <v>7481.49</v>
      </c>
      <c r="AHW550" s="96">
        <f t="shared" ref="AHW550:AHW558" si="3193">$J550*AHW$561</f>
        <v>7729.45</v>
      </c>
      <c r="AHX550" s="96">
        <f t="shared" ref="AHX550:AHX558" si="3194">$K550*AHX$561</f>
        <v>7729.45</v>
      </c>
      <c r="AHY550" s="122"/>
      <c r="AHZ550" s="122"/>
      <c r="AIA550" s="122"/>
      <c r="AIB550" s="96">
        <f t="shared" si="2870"/>
        <v>0</v>
      </c>
      <c r="AIC550" s="96">
        <f t="shared" si="2871"/>
        <v>0</v>
      </c>
      <c r="AID550" s="96">
        <f t="shared" si="2872"/>
        <v>0</v>
      </c>
      <c r="AIE550" s="101"/>
      <c r="AIF550" s="101"/>
      <c r="AIG550" s="101"/>
      <c r="AIH550" s="122"/>
      <c r="AII550" s="122"/>
      <c r="AIJ550" s="122"/>
      <c r="AIK550" s="96">
        <f t="shared" ref="AIK550:AIK558" si="3195">$I550*AIE550</f>
        <v>0</v>
      </c>
      <c r="AIL550" s="96">
        <f t="shared" ref="AIL550:AIL558" si="3196">$J550*AIF550</f>
        <v>0</v>
      </c>
      <c r="AIM550" s="96">
        <f t="shared" ref="AIM550:AIM558" si="3197">$K550*AIG550</f>
        <v>0</v>
      </c>
      <c r="AIN550" s="122"/>
      <c r="AIO550" s="122"/>
      <c r="AIP550" s="122"/>
      <c r="AIQ550" s="96">
        <f t="shared" ref="AIQ550:AIQ558" si="3198">$I550*AIQ$561</f>
        <v>8257.81</v>
      </c>
      <c r="AIR550" s="96">
        <f t="shared" ref="AIR550:AIR558" si="3199">$J550*AIR$561</f>
        <v>8539.01</v>
      </c>
      <c r="AIS550" s="96">
        <f t="shared" ref="AIS550:AIS558" si="3200">$K550*AIS$561</f>
        <v>8539.01</v>
      </c>
      <c r="AIT550" s="122"/>
      <c r="AIU550" s="122"/>
      <c r="AIV550" s="122"/>
      <c r="AIW550" s="96">
        <f t="shared" si="2873"/>
        <v>0</v>
      </c>
      <c r="AIX550" s="96">
        <f t="shared" si="2874"/>
        <v>0</v>
      </c>
      <c r="AIY550" s="96">
        <f t="shared" si="2875"/>
        <v>0</v>
      </c>
      <c r="AIZ550" s="101"/>
      <c r="AJA550" s="101"/>
      <c r="AJB550" s="101"/>
      <c r="AJC550" s="122"/>
      <c r="AJD550" s="122"/>
      <c r="AJE550" s="122"/>
      <c r="AJF550" s="96">
        <f t="shared" ref="AJF550:AJF558" si="3201">$I550*AIZ550</f>
        <v>0</v>
      </c>
      <c r="AJG550" s="96">
        <f t="shared" ref="AJG550:AJG558" si="3202">$J550*AJA550</f>
        <v>0</v>
      </c>
      <c r="AJH550" s="96">
        <f t="shared" ref="AJH550:AJH558" si="3203">$K550*AJB550</f>
        <v>0</v>
      </c>
      <c r="AJI550" s="122"/>
      <c r="AJJ550" s="122"/>
      <c r="AJK550" s="122"/>
      <c r="AJL550" s="96">
        <f t="shared" ref="AJL550:AJL558" si="3204">$I550*AJL$561</f>
        <v>8104.49</v>
      </c>
      <c r="AJM550" s="96">
        <f t="shared" ref="AJM550:AJM558" si="3205">$J550*AJM$561</f>
        <v>8367.5300000000007</v>
      </c>
      <c r="AJN550" s="96">
        <f t="shared" ref="AJN550:AJN558" si="3206">$K550*AJN$561</f>
        <v>8367.5300000000007</v>
      </c>
      <c r="AJO550" s="122"/>
      <c r="AJP550" s="122"/>
      <c r="AJQ550" s="122"/>
      <c r="AJR550" s="96">
        <f t="shared" si="2876"/>
        <v>0</v>
      </c>
      <c r="AJS550" s="96">
        <f t="shared" si="2877"/>
        <v>0</v>
      </c>
      <c r="AJT550" s="96">
        <f t="shared" si="2878"/>
        <v>0</v>
      </c>
      <c r="AJU550" s="101"/>
      <c r="AJV550" s="101"/>
      <c r="AJW550" s="101"/>
      <c r="AJX550" s="122"/>
      <c r="AJY550" s="122"/>
      <c r="AJZ550" s="122"/>
      <c r="AKA550" s="96">
        <f t="shared" ref="AKA550:AKA558" si="3207">$I550*AJU550</f>
        <v>0</v>
      </c>
      <c r="AKB550" s="96">
        <f t="shared" ref="AKB550:AKB558" si="3208">$J550*AJV550</f>
        <v>0</v>
      </c>
      <c r="AKC550" s="96">
        <f t="shared" ref="AKC550:AKC558" si="3209">$K550*AJW550</f>
        <v>0</v>
      </c>
      <c r="AKD550" s="122"/>
      <c r="AKE550" s="122"/>
      <c r="AKF550" s="122"/>
      <c r="AKG550" s="96">
        <f t="shared" ref="AKG550:AKG558" si="3210">$I550*AKG$561</f>
        <v>7719.63</v>
      </c>
      <c r="AKH550" s="96">
        <f t="shared" ref="AKH550:AKH558" si="3211">$J550*AKH$561</f>
        <v>7979.71</v>
      </c>
      <c r="AKI550" s="96">
        <f t="shared" ref="AKI550:AKI558" si="3212">$K550*AKI$561</f>
        <v>7979.71</v>
      </c>
      <c r="AKJ550" s="122"/>
      <c r="AKK550" s="122"/>
      <c r="AKL550" s="122"/>
      <c r="AKM550" s="96">
        <f t="shared" si="2879"/>
        <v>0</v>
      </c>
      <c r="AKN550" s="96">
        <f t="shared" si="2880"/>
        <v>0</v>
      </c>
      <c r="AKO550" s="96">
        <f t="shared" si="2881"/>
        <v>0</v>
      </c>
      <c r="AKP550" s="101"/>
      <c r="AKQ550" s="101"/>
      <c r="AKR550" s="101"/>
      <c r="AKS550" s="122"/>
      <c r="AKT550" s="122"/>
      <c r="AKU550" s="122"/>
      <c r="AKV550" s="96">
        <f t="shared" ref="AKV550:AKV558" si="3213">$I550*AKP550</f>
        <v>0</v>
      </c>
      <c r="AKW550" s="96">
        <f t="shared" ref="AKW550:AKW558" si="3214">$J550*AKQ550</f>
        <v>0</v>
      </c>
      <c r="AKX550" s="96">
        <f t="shared" ref="AKX550:AKX558" si="3215">$K550*AKR550</f>
        <v>0</v>
      </c>
      <c r="AKY550" s="122"/>
      <c r="AKZ550" s="122"/>
      <c r="ALA550" s="122"/>
      <c r="ALB550" s="96">
        <f t="shared" ref="ALB550:ALB558" si="3216">$I550*ALB$561</f>
        <v>7825.52</v>
      </c>
      <c r="ALC550" s="96">
        <f t="shared" ref="ALC550:ALC558" si="3217">$J550*ALC$561</f>
        <v>8081.89</v>
      </c>
      <c r="ALD550" s="96">
        <f t="shared" ref="ALD550:ALD558" si="3218">$K550*ALD$561</f>
        <v>8081.89</v>
      </c>
      <c r="ALE550" s="122"/>
      <c r="ALF550" s="122"/>
      <c r="ALG550" s="122"/>
      <c r="ALH550" s="96">
        <f t="shared" si="2882"/>
        <v>0</v>
      </c>
      <c r="ALI550" s="96">
        <f t="shared" si="2883"/>
        <v>0</v>
      </c>
      <c r="ALJ550" s="96">
        <f t="shared" si="2884"/>
        <v>0</v>
      </c>
      <c r="ALK550" s="101"/>
      <c r="ALL550" s="101"/>
      <c r="ALM550" s="101"/>
      <c r="ALN550" s="122"/>
      <c r="ALO550" s="122"/>
      <c r="ALP550" s="122"/>
      <c r="ALQ550" s="96">
        <f t="shared" ref="ALQ550:ALQ558" si="3219">$I550*ALK550</f>
        <v>0</v>
      </c>
      <c r="ALR550" s="96">
        <f t="shared" ref="ALR550:ALR558" si="3220">$J550*ALL550</f>
        <v>0</v>
      </c>
      <c r="ALS550" s="96">
        <f t="shared" ref="ALS550:ALS558" si="3221">$K550*ALM550</f>
        <v>0</v>
      </c>
      <c r="ALT550" s="122"/>
      <c r="ALU550" s="122"/>
      <c r="ALV550" s="122"/>
      <c r="ALW550" s="96">
        <f t="shared" ref="ALW550:ALW558" si="3222">$I550*ALW$561</f>
        <v>9106.7800000000007</v>
      </c>
      <c r="ALX550" s="96">
        <f t="shared" ref="ALX550:ALX558" si="3223">$J550*ALX$561</f>
        <v>9393.56</v>
      </c>
      <c r="ALY550" s="96">
        <f t="shared" ref="ALY550:ALY558" si="3224">$K550*ALY$561</f>
        <v>9393.56</v>
      </c>
      <c r="ALZ550" s="122"/>
      <c r="AMA550" s="122"/>
      <c r="AMB550" s="122"/>
      <c r="AMC550" s="96">
        <f t="shared" si="2885"/>
        <v>0</v>
      </c>
      <c r="AMD550" s="96">
        <f t="shared" si="2886"/>
        <v>0</v>
      </c>
      <c r="AME550" s="96">
        <f t="shared" si="2887"/>
        <v>0</v>
      </c>
      <c r="AMF550" s="101"/>
      <c r="AMG550" s="101"/>
      <c r="AMH550" s="101"/>
      <c r="AMI550" s="122"/>
      <c r="AMJ550" s="122"/>
      <c r="AMK550" s="122"/>
      <c r="AML550" s="96">
        <f t="shared" ref="AML550:AML558" si="3225">$I550*AMF550</f>
        <v>0</v>
      </c>
      <c r="AMM550" s="96">
        <f t="shared" ref="AMM550:AMM558" si="3226">$J550*AMG550</f>
        <v>0</v>
      </c>
      <c r="AMN550" s="96">
        <f t="shared" ref="AMN550:AMN558" si="3227">$K550*AMH550</f>
        <v>0</v>
      </c>
      <c r="AMO550" s="122"/>
      <c r="AMP550" s="122"/>
      <c r="AMQ550" s="122"/>
      <c r="AMR550" s="96">
        <f t="shared" ref="AMR550:AMR558" si="3228">$I550*AMR$561</f>
        <v>7728.15</v>
      </c>
      <c r="AMS550" s="96">
        <f t="shared" ref="AMS550:AMS558" si="3229">$J550*AMS$561</f>
        <v>7967.07</v>
      </c>
      <c r="AMT550" s="96">
        <f t="shared" ref="AMT550:AMT558" si="3230">$K550*AMT$561</f>
        <v>7967.07</v>
      </c>
      <c r="AMU550" s="122"/>
      <c r="AMV550" s="122"/>
      <c r="AMW550" s="122"/>
      <c r="AMX550" s="96">
        <f t="shared" si="2888"/>
        <v>0</v>
      </c>
      <c r="AMY550" s="96">
        <f t="shared" si="2889"/>
        <v>0</v>
      </c>
      <c r="AMZ550" s="96">
        <f t="shared" si="2890"/>
        <v>0</v>
      </c>
      <c r="ANA550" s="101"/>
      <c r="ANB550" s="101"/>
      <c r="ANC550" s="101"/>
      <c r="AND550" s="122"/>
      <c r="ANE550" s="122"/>
      <c r="ANF550" s="122"/>
      <c r="ANG550" s="96">
        <f t="shared" ref="ANG550:ANG558" si="3231">$I550*ANA550</f>
        <v>0</v>
      </c>
      <c r="ANH550" s="96">
        <f t="shared" ref="ANH550:ANH558" si="3232">$J550*ANB550</f>
        <v>0</v>
      </c>
      <c r="ANI550" s="96">
        <f t="shared" ref="ANI550:ANI558" si="3233">$K550*ANC550</f>
        <v>0</v>
      </c>
      <c r="ANJ550" s="122"/>
      <c r="ANK550" s="122"/>
      <c r="ANL550" s="122"/>
      <c r="ANM550" s="96">
        <f t="shared" ref="ANM550:ANM558" si="3234">$I550*ANM$561</f>
        <v>0</v>
      </c>
      <c r="ANN550" s="96">
        <f t="shared" ref="ANN550:ANN558" si="3235">$J550*ANN$561</f>
        <v>0</v>
      </c>
      <c r="ANO550" s="96">
        <f t="shared" ref="ANO550:ANO558" si="3236">$K550*ANO$561</f>
        <v>0</v>
      </c>
      <c r="ANP550" s="122"/>
      <c r="ANQ550" s="122"/>
      <c r="ANR550" s="122"/>
      <c r="ANS550" s="96">
        <f t="shared" si="2891"/>
        <v>0</v>
      </c>
      <c r="ANT550" s="96">
        <f t="shared" si="2892"/>
        <v>0</v>
      </c>
      <c r="ANU550" s="96">
        <f t="shared" si="2893"/>
        <v>0</v>
      </c>
      <c r="ANV550" s="101"/>
      <c r="ANW550" s="101"/>
      <c r="ANX550" s="101"/>
      <c r="ANY550" s="122"/>
      <c r="ANZ550" s="122"/>
      <c r="AOA550" s="122"/>
      <c r="AOB550" s="96">
        <f t="shared" ref="AOB550:AOB558" si="3237">$I550*ANV550</f>
        <v>0</v>
      </c>
      <c r="AOC550" s="96">
        <f t="shared" ref="AOC550:AOC558" si="3238">$J550*ANW550</f>
        <v>0</v>
      </c>
      <c r="AOD550" s="96">
        <f t="shared" ref="AOD550:AOD558" si="3239">$K550*ANX550</f>
        <v>0</v>
      </c>
      <c r="AOE550" s="122"/>
      <c r="AOF550" s="122"/>
      <c r="AOG550" s="122"/>
      <c r="AOH550" s="96">
        <f t="shared" ref="AOH550:AOH558" si="3240">$I550*AOH$561</f>
        <v>7804.13</v>
      </c>
      <c r="AOI550" s="96">
        <f t="shared" ref="AOI550:AOI558" si="3241">$J550*AOI$561</f>
        <v>8047.12</v>
      </c>
      <c r="AOJ550" s="96">
        <f t="shared" ref="AOJ550:AOJ558" si="3242">$K550*AOJ$561</f>
        <v>8047.12</v>
      </c>
      <c r="AOK550" s="122"/>
      <c r="AOL550" s="122"/>
      <c r="AOM550" s="122"/>
      <c r="AON550" s="96">
        <f t="shared" si="2894"/>
        <v>0</v>
      </c>
      <c r="AOO550" s="96">
        <f t="shared" si="2895"/>
        <v>0</v>
      </c>
      <c r="AOP550" s="96">
        <f t="shared" si="2896"/>
        <v>0</v>
      </c>
      <c r="AOQ550" s="101"/>
      <c r="AOR550" s="101"/>
      <c r="AOS550" s="101"/>
      <c r="AOT550" s="122"/>
      <c r="AOU550" s="122"/>
      <c r="AOV550" s="122"/>
      <c r="AOW550" s="96">
        <f t="shared" ref="AOW550:AOW558" si="3243">$I550*AOQ550</f>
        <v>0</v>
      </c>
      <c r="AOX550" s="96">
        <f t="shared" ref="AOX550:AOX558" si="3244">$J550*AOR550</f>
        <v>0</v>
      </c>
      <c r="AOY550" s="96">
        <f t="shared" ref="AOY550:AOY558" si="3245">$K550*AOS550</f>
        <v>0</v>
      </c>
      <c r="AOZ550" s="122"/>
      <c r="APA550" s="122"/>
      <c r="APB550" s="122"/>
      <c r="APC550" s="96">
        <f t="shared" ref="APC550:APC558" si="3246">$I550*APC$561</f>
        <v>9165.7900000000009</v>
      </c>
      <c r="APD550" s="96">
        <f t="shared" ref="APD550:APD558" si="3247">$J550*APD$561</f>
        <v>9451.9599999999991</v>
      </c>
      <c r="APE550" s="96">
        <f t="shared" ref="APE550:APE558" si="3248">$K550*APE$561</f>
        <v>9451.9599999999991</v>
      </c>
      <c r="APF550" s="122"/>
      <c r="APG550" s="122"/>
      <c r="APH550" s="122"/>
      <c r="API550" s="96">
        <f t="shared" si="2897"/>
        <v>0</v>
      </c>
      <c r="APJ550" s="96">
        <f t="shared" si="2898"/>
        <v>0</v>
      </c>
      <c r="APK550" s="96">
        <f t="shared" si="2899"/>
        <v>0</v>
      </c>
      <c r="APL550" s="101"/>
      <c r="APM550" s="101"/>
      <c r="APN550" s="101"/>
      <c r="APO550" s="122"/>
      <c r="APP550" s="122"/>
      <c r="APQ550" s="122"/>
      <c r="APR550" s="96">
        <f t="shared" ref="APR550:APR558" si="3249">$I550*APL550</f>
        <v>0</v>
      </c>
      <c r="APS550" s="96">
        <f t="shared" ref="APS550:APS558" si="3250">$J550*APM550</f>
        <v>0</v>
      </c>
      <c r="APT550" s="96">
        <f t="shared" ref="APT550:APT558" si="3251">$K550*APN550</f>
        <v>0</v>
      </c>
      <c r="APU550" s="122"/>
      <c r="APV550" s="122"/>
      <c r="APW550" s="122"/>
      <c r="APX550" s="96">
        <f t="shared" ref="APX550:APX558" si="3252">$I550*APX$561</f>
        <v>7776.56</v>
      </c>
      <c r="APY550" s="96">
        <f t="shared" ref="APY550:APY558" si="3253">$J550*APY$561</f>
        <v>8030.61</v>
      </c>
      <c r="APZ550" s="96">
        <f t="shared" ref="APZ550:APZ558" si="3254">$K550*APZ$561</f>
        <v>8030.61</v>
      </c>
      <c r="AQA550" s="122"/>
      <c r="AQB550" s="122"/>
      <c r="AQC550" s="122"/>
      <c r="AQD550" s="96">
        <f t="shared" si="2900"/>
        <v>0</v>
      </c>
      <c r="AQE550" s="96">
        <f t="shared" si="2901"/>
        <v>0</v>
      </c>
      <c r="AQF550" s="96">
        <f t="shared" si="2902"/>
        <v>0</v>
      </c>
      <c r="AQG550" s="101"/>
      <c r="AQH550" s="101"/>
      <c r="AQI550" s="101"/>
      <c r="AQJ550" s="122"/>
      <c r="AQK550" s="122"/>
      <c r="AQL550" s="122"/>
      <c r="AQM550" s="96">
        <f t="shared" ref="AQM550:AQM558" si="3255">$I550*AQG550</f>
        <v>0</v>
      </c>
      <c r="AQN550" s="96">
        <f t="shared" ref="AQN550:AQN558" si="3256">$J550*AQH550</f>
        <v>0</v>
      </c>
      <c r="AQO550" s="96">
        <f t="shared" ref="AQO550:AQO558" si="3257">$K550*AQI550</f>
        <v>0</v>
      </c>
      <c r="AQP550" s="122"/>
      <c r="AQQ550" s="122"/>
      <c r="AQR550" s="122"/>
      <c r="AQS550" s="96">
        <f t="shared" ref="AQS550:AQS558" si="3258">$I550*AQS$561</f>
        <v>6927.72</v>
      </c>
      <c r="AQT550" s="96">
        <f t="shared" ref="AQT550:AQT558" si="3259">$J550*AQT$561</f>
        <v>7162.37</v>
      </c>
      <c r="AQU550" s="96">
        <f t="shared" ref="AQU550:AQU558" si="3260">$K550*AQU$561</f>
        <v>7162.37</v>
      </c>
      <c r="AQV550" s="122"/>
      <c r="AQW550" s="122"/>
      <c r="AQX550" s="122"/>
      <c r="AQY550" s="96">
        <f t="shared" si="2903"/>
        <v>0</v>
      </c>
      <c r="AQZ550" s="96">
        <f t="shared" si="2904"/>
        <v>0</v>
      </c>
      <c r="ARA550" s="96">
        <f t="shared" si="2905"/>
        <v>0</v>
      </c>
      <c r="ARB550" s="101"/>
      <c r="ARC550" s="101"/>
      <c r="ARD550" s="101"/>
      <c r="ARE550" s="122"/>
      <c r="ARF550" s="122"/>
      <c r="ARG550" s="122"/>
      <c r="ARH550" s="96">
        <f t="shared" ref="ARH550:ARH558" si="3261">$I550*ARB550</f>
        <v>0</v>
      </c>
      <c r="ARI550" s="96">
        <f t="shared" ref="ARI550:ARI558" si="3262">$J550*ARC550</f>
        <v>0</v>
      </c>
      <c r="ARJ550" s="96">
        <f t="shared" ref="ARJ550:ARJ558" si="3263">$K550*ARD550</f>
        <v>0</v>
      </c>
      <c r="ARK550" s="122"/>
      <c r="ARL550" s="122"/>
      <c r="ARM550" s="122"/>
      <c r="ARN550" s="96">
        <f t="shared" ref="ARN550:ARN558" si="3264">$I550*ARN$561</f>
        <v>7447.75</v>
      </c>
      <c r="ARO550" s="96">
        <f t="shared" ref="ARO550:ARO558" si="3265">$J550*ARO$561</f>
        <v>7663.63</v>
      </c>
      <c r="ARP550" s="96">
        <f t="shared" ref="ARP550:ARP558" si="3266">$K550*ARP$561</f>
        <v>7663.63</v>
      </c>
      <c r="ARQ550" s="122"/>
      <c r="ARR550" s="122"/>
      <c r="ARS550" s="122"/>
      <c r="ART550" s="96">
        <f t="shared" si="2906"/>
        <v>0</v>
      </c>
      <c r="ARU550" s="96">
        <f t="shared" si="2907"/>
        <v>0</v>
      </c>
      <c r="ARV550" s="96">
        <f t="shared" si="2908"/>
        <v>0</v>
      </c>
      <c r="ARW550" s="101"/>
      <c r="ARX550" s="101"/>
      <c r="ARY550" s="101"/>
      <c r="ARZ550" s="122"/>
      <c r="ASA550" s="122"/>
      <c r="ASB550" s="122"/>
      <c r="ASC550" s="96">
        <f t="shared" ref="ASC550:ASC558" si="3267">$I550*ARW550</f>
        <v>0</v>
      </c>
      <c r="ASD550" s="96">
        <f t="shared" ref="ASD550:ASD558" si="3268">$J550*ARX550</f>
        <v>0</v>
      </c>
      <c r="ASE550" s="96">
        <f t="shared" ref="ASE550:ASE558" si="3269">$K550*ARY550</f>
        <v>0</v>
      </c>
      <c r="ASF550" s="122"/>
      <c r="ASG550" s="122"/>
      <c r="ASH550" s="122"/>
      <c r="ASI550" s="96">
        <f t="shared" ref="ASI550:ASI558" si="3270">$I550*ASI$561</f>
        <v>7979.61</v>
      </c>
      <c r="ASJ550" s="96">
        <f t="shared" ref="ASJ550:ASJ558" si="3271">$J550*ASJ$561</f>
        <v>8228.82</v>
      </c>
      <c r="ASK550" s="96">
        <f t="shared" ref="ASK550:ASK558" si="3272">$K550*ASK$561</f>
        <v>8228.82</v>
      </c>
      <c r="ASL550" s="122"/>
      <c r="ASM550" s="122"/>
      <c r="ASN550" s="122"/>
      <c r="ASO550" s="96">
        <f t="shared" si="2909"/>
        <v>0</v>
      </c>
      <c r="ASP550" s="96">
        <f t="shared" si="2910"/>
        <v>0</v>
      </c>
      <c r="ASQ550" s="96">
        <f t="shared" si="2911"/>
        <v>0</v>
      </c>
      <c r="ASR550" s="101"/>
      <c r="ASS550" s="101"/>
      <c r="AST550" s="101"/>
      <c r="ASU550" s="122"/>
      <c r="ASV550" s="122"/>
      <c r="ASW550" s="122"/>
      <c r="ASX550" s="96">
        <f t="shared" ref="ASX550:ASX558" si="3273">$I550*ASR550</f>
        <v>0</v>
      </c>
      <c r="ASY550" s="96">
        <f t="shared" ref="ASY550:ASY558" si="3274">$J550*ASS550</f>
        <v>0</v>
      </c>
      <c r="ASZ550" s="96">
        <f t="shared" ref="ASZ550:ASZ558" si="3275">$K550*AST550</f>
        <v>0</v>
      </c>
      <c r="ATA550" s="122"/>
      <c r="ATB550" s="122"/>
      <c r="ATC550" s="122"/>
      <c r="ATD550" s="96">
        <f t="shared" ref="ATD550:ATD558" si="3276">$I550*ATD$561</f>
        <v>7027.83</v>
      </c>
      <c r="ATE550" s="96">
        <f t="shared" ref="ATE550:ATE558" si="3277">$J550*ATE$561</f>
        <v>7242.95</v>
      </c>
      <c r="ATF550" s="96">
        <f t="shared" ref="ATF550:ATF558" si="3278">$K550*ATF$561</f>
        <v>7242.95</v>
      </c>
      <c r="ATG550" s="122"/>
      <c r="ATH550" s="122"/>
      <c r="ATI550" s="122"/>
      <c r="ATJ550" s="96">
        <f t="shared" si="2912"/>
        <v>0</v>
      </c>
      <c r="ATK550" s="96">
        <f t="shared" si="2913"/>
        <v>0</v>
      </c>
      <c r="ATL550" s="96">
        <f t="shared" si="2914"/>
        <v>0</v>
      </c>
      <c r="ATM550" s="101"/>
      <c r="ATN550" s="101"/>
      <c r="ATO550" s="101"/>
      <c r="ATP550" s="122"/>
      <c r="ATQ550" s="122"/>
      <c r="ATR550" s="122"/>
      <c r="ATS550" s="96">
        <f t="shared" ref="ATS550:ATS558" si="3279">$I550*ATM550</f>
        <v>0</v>
      </c>
      <c r="ATT550" s="96">
        <f t="shared" ref="ATT550:ATT558" si="3280">$J550*ATN550</f>
        <v>0</v>
      </c>
      <c r="ATU550" s="96">
        <f t="shared" ref="ATU550:ATU558" si="3281">$K550*ATO550</f>
        <v>0</v>
      </c>
      <c r="ATV550" s="122"/>
      <c r="ATW550" s="122"/>
      <c r="ATX550" s="122"/>
      <c r="ATY550" s="96">
        <f t="shared" ref="ATY550:ATY558" si="3282">$I550*ATY$561</f>
        <v>7662.25</v>
      </c>
      <c r="ATZ550" s="96">
        <f t="shared" ref="ATZ550:ATZ558" si="3283">$J550*ATZ$561</f>
        <v>7891.14</v>
      </c>
      <c r="AUA550" s="96">
        <f t="shared" ref="AUA550:AUA558" si="3284">$K550*AUA$561</f>
        <v>7891.14</v>
      </c>
      <c r="AUB550" s="122"/>
      <c r="AUC550" s="122"/>
      <c r="AUD550" s="122"/>
      <c r="AUE550" s="96">
        <f t="shared" si="2915"/>
        <v>0</v>
      </c>
      <c r="AUF550" s="96">
        <f t="shared" si="2916"/>
        <v>0</v>
      </c>
      <c r="AUG550" s="96">
        <f t="shared" si="2917"/>
        <v>0</v>
      </c>
      <c r="AUH550" s="101"/>
      <c r="AUI550" s="101"/>
      <c r="AUJ550" s="101"/>
      <c r="AUK550" s="122"/>
      <c r="AUL550" s="122"/>
      <c r="AUM550" s="122"/>
      <c r="AUN550" s="96">
        <f t="shared" ref="AUN550:AUN558" si="3285">$I550*AUH550</f>
        <v>0</v>
      </c>
      <c r="AUO550" s="96">
        <f t="shared" ref="AUO550:AUO558" si="3286">$J550*AUI550</f>
        <v>0</v>
      </c>
      <c r="AUP550" s="96">
        <f t="shared" ref="AUP550:AUP558" si="3287">$K550*AUJ550</f>
        <v>0</v>
      </c>
      <c r="AUQ550" s="122"/>
      <c r="AUR550" s="122"/>
      <c r="AUS550" s="122"/>
      <c r="AUT550" s="96">
        <f t="shared" ref="AUT550:AUT558" si="3288">$I550*AUT$561</f>
        <v>8203.39</v>
      </c>
      <c r="AUU550" s="96">
        <f t="shared" ref="AUU550:AUU558" si="3289">$J550*AUU$561</f>
        <v>8463.8799999999992</v>
      </c>
      <c r="AUV550" s="96">
        <f t="shared" ref="AUV550:AUV558" si="3290">$K550*AUV$561</f>
        <v>8463.8799999999992</v>
      </c>
      <c r="AUW550" s="122"/>
      <c r="AUX550" s="122"/>
      <c r="AUY550" s="122"/>
      <c r="AUZ550" s="96">
        <f t="shared" si="2918"/>
        <v>0</v>
      </c>
      <c r="AVA550" s="96">
        <f t="shared" si="2919"/>
        <v>0</v>
      </c>
      <c r="AVB550" s="96">
        <f t="shared" si="2920"/>
        <v>0</v>
      </c>
      <c r="AVC550" s="144">
        <f t="shared" si="2921"/>
        <v>3</v>
      </c>
      <c r="AVD550" s="144">
        <f t="shared" si="2922"/>
        <v>3</v>
      </c>
      <c r="AVE550" s="144">
        <f t="shared" si="2923"/>
        <v>3</v>
      </c>
      <c r="AVF550" s="96">
        <f t="shared" si="2924"/>
        <v>0</v>
      </c>
      <c r="AVG550" s="96">
        <f t="shared" si="2925"/>
        <v>0</v>
      </c>
      <c r="AVH550" s="96">
        <f t="shared" si="2926"/>
        <v>0</v>
      </c>
      <c r="AVI550" s="96">
        <f t="shared" si="2927"/>
        <v>53560.98</v>
      </c>
      <c r="AVJ550" s="96">
        <f t="shared" si="2928"/>
        <v>53560.98</v>
      </c>
      <c r="AVK550" s="96">
        <f t="shared" si="2929"/>
        <v>53560.98</v>
      </c>
      <c r="AVL550" s="122"/>
      <c r="AVM550" s="122"/>
      <c r="AVN550" s="122"/>
      <c r="AVO550" s="96"/>
      <c r="AVP550" s="96"/>
      <c r="AVQ550" s="96"/>
      <c r="AVR550" s="96">
        <f t="shared" si="2930"/>
        <v>0</v>
      </c>
      <c r="AVS550" s="96">
        <f t="shared" si="2931"/>
        <v>0</v>
      </c>
      <c r="AVT550" s="96">
        <f t="shared" si="2932"/>
        <v>0</v>
      </c>
      <c r="AVU550" s="96">
        <f t="shared" si="2933"/>
        <v>21447.26</v>
      </c>
      <c r="AVV550" s="96">
        <f t="shared" si="2934"/>
        <v>22168.52</v>
      </c>
      <c r="AVW550" s="96">
        <f t="shared" si="2935"/>
        <v>22168.52</v>
      </c>
    </row>
    <row r="551" spans="1:1271" ht="24">
      <c r="A551" s="11" t="s">
        <v>1042</v>
      </c>
      <c r="B551" s="544" t="s">
        <v>427</v>
      </c>
      <c r="C551" s="5"/>
      <c r="D551" s="571"/>
      <c r="E551" s="286"/>
      <c r="F551" s="109"/>
      <c r="G551" s="109"/>
      <c r="H551" s="109"/>
      <c r="I551" s="96">
        <f t="shared" si="2936"/>
        <v>17853.66</v>
      </c>
      <c r="J551" s="96">
        <f t="shared" si="2936"/>
        <v>17853.66</v>
      </c>
      <c r="K551" s="96">
        <f t="shared" si="2936"/>
        <v>17853.66</v>
      </c>
      <c r="L551" s="101"/>
      <c r="M551" s="101"/>
      <c r="N551" s="101"/>
      <c r="O551" s="122"/>
      <c r="P551" s="122"/>
      <c r="Q551" s="122"/>
      <c r="R551" s="96">
        <f t="shared" si="2937"/>
        <v>0</v>
      </c>
      <c r="S551" s="96">
        <f t="shared" si="2938"/>
        <v>0</v>
      </c>
      <c r="T551" s="96">
        <f t="shared" si="2939"/>
        <v>0</v>
      </c>
      <c r="U551" s="122"/>
      <c r="V551" s="122"/>
      <c r="W551" s="122"/>
      <c r="X551" s="96">
        <f t="shared" si="2940"/>
        <v>0</v>
      </c>
      <c r="Y551" s="96">
        <f t="shared" si="2941"/>
        <v>0</v>
      </c>
      <c r="Z551" s="96">
        <f t="shared" si="2942"/>
        <v>0</v>
      </c>
      <c r="AA551" s="122"/>
      <c r="AB551" s="122"/>
      <c r="AC551" s="122"/>
      <c r="AD551" s="96">
        <f t="shared" si="2746"/>
        <v>0</v>
      </c>
      <c r="AE551" s="96">
        <f t="shared" si="2746"/>
        <v>0</v>
      </c>
      <c r="AF551" s="96">
        <f t="shared" si="2746"/>
        <v>0</v>
      </c>
      <c r="AG551" s="101"/>
      <c r="AH551" s="101"/>
      <c r="AI551" s="101"/>
      <c r="AJ551" s="122"/>
      <c r="AK551" s="122"/>
      <c r="AL551" s="122"/>
      <c r="AM551" s="96">
        <f t="shared" si="2943"/>
        <v>0</v>
      </c>
      <c r="AN551" s="96">
        <f t="shared" si="2944"/>
        <v>0</v>
      </c>
      <c r="AO551" s="96">
        <f t="shared" si="2945"/>
        <v>0</v>
      </c>
      <c r="AP551" s="122"/>
      <c r="AQ551" s="122"/>
      <c r="AR551" s="122"/>
      <c r="AS551" s="96">
        <f t="shared" si="2946"/>
        <v>9807.8799999999992</v>
      </c>
      <c r="AT551" s="96">
        <f t="shared" si="2947"/>
        <v>10121.07</v>
      </c>
      <c r="AU551" s="96">
        <f t="shared" si="2948"/>
        <v>10121.07</v>
      </c>
      <c r="AV551" s="122"/>
      <c r="AW551" s="122"/>
      <c r="AX551" s="122"/>
      <c r="AY551" s="96">
        <f t="shared" si="2747"/>
        <v>0</v>
      </c>
      <c r="AZ551" s="96">
        <f t="shared" si="2748"/>
        <v>0</v>
      </c>
      <c r="BA551" s="96">
        <f t="shared" si="2749"/>
        <v>0</v>
      </c>
      <c r="BB551" s="101"/>
      <c r="BC551" s="101"/>
      <c r="BD551" s="101"/>
      <c r="BE551" s="122"/>
      <c r="BF551" s="122"/>
      <c r="BG551" s="122"/>
      <c r="BH551" s="96">
        <f t="shared" si="2949"/>
        <v>0</v>
      </c>
      <c r="BI551" s="96">
        <f t="shared" si="2950"/>
        <v>0</v>
      </c>
      <c r="BJ551" s="96">
        <f t="shared" si="2951"/>
        <v>0</v>
      </c>
      <c r="BK551" s="122"/>
      <c r="BL551" s="122"/>
      <c r="BM551" s="122"/>
      <c r="BN551" s="96">
        <f t="shared" si="2952"/>
        <v>8545.92</v>
      </c>
      <c r="BO551" s="96">
        <f t="shared" si="2953"/>
        <v>8855.34</v>
      </c>
      <c r="BP551" s="96">
        <f t="shared" si="2954"/>
        <v>8855.34</v>
      </c>
      <c r="BQ551" s="122"/>
      <c r="BR551" s="122"/>
      <c r="BS551" s="122"/>
      <c r="BT551" s="96">
        <f t="shared" si="2750"/>
        <v>0</v>
      </c>
      <c r="BU551" s="96">
        <f t="shared" si="2751"/>
        <v>0</v>
      </c>
      <c r="BV551" s="96">
        <f t="shared" si="2752"/>
        <v>0</v>
      </c>
      <c r="BW551" s="101"/>
      <c r="BX551" s="101"/>
      <c r="BY551" s="101"/>
      <c r="BZ551" s="122"/>
      <c r="CA551" s="122"/>
      <c r="CB551" s="122"/>
      <c r="CC551" s="96">
        <f t="shared" si="2955"/>
        <v>0</v>
      </c>
      <c r="CD551" s="96">
        <f t="shared" si="2956"/>
        <v>0</v>
      </c>
      <c r="CE551" s="96">
        <f t="shared" si="2957"/>
        <v>0</v>
      </c>
      <c r="CF551" s="122"/>
      <c r="CG551" s="122"/>
      <c r="CH551" s="122"/>
      <c r="CI551" s="96">
        <f t="shared" si="2958"/>
        <v>0</v>
      </c>
      <c r="CJ551" s="96">
        <f t="shared" si="2959"/>
        <v>0</v>
      </c>
      <c r="CK551" s="96">
        <f t="shared" si="2960"/>
        <v>0</v>
      </c>
      <c r="CL551" s="122"/>
      <c r="CM551" s="122"/>
      <c r="CN551" s="122"/>
      <c r="CO551" s="96">
        <f t="shared" si="2753"/>
        <v>0</v>
      </c>
      <c r="CP551" s="96">
        <f t="shared" si="2754"/>
        <v>0</v>
      </c>
      <c r="CQ551" s="96">
        <f t="shared" si="2755"/>
        <v>0</v>
      </c>
      <c r="CR551" s="101"/>
      <c r="CS551" s="101"/>
      <c r="CT551" s="101"/>
      <c r="CU551" s="122"/>
      <c r="CV551" s="122"/>
      <c r="CW551" s="122"/>
      <c r="CX551" s="96">
        <f t="shared" si="2961"/>
        <v>0</v>
      </c>
      <c r="CY551" s="96">
        <f t="shared" si="2962"/>
        <v>0</v>
      </c>
      <c r="CZ551" s="96">
        <f t="shared" si="2963"/>
        <v>0</v>
      </c>
      <c r="DA551" s="122"/>
      <c r="DB551" s="122"/>
      <c r="DC551" s="122"/>
      <c r="DD551" s="96">
        <f t="shared" si="2964"/>
        <v>9670.69</v>
      </c>
      <c r="DE551" s="96">
        <f t="shared" si="2965"/>
        <v>10044.540000000001</v>
      </c>
      <c r="DF551" s="96">
        <f t="shared" si="2966"/>
        <v>10044.540000000001</v>
      </c>
      <c r="DG551" s="122"/>
      <c r="DH551" s="122"/>
      <c r="DI551" s="122"/>
      <c r="DJ551" s="96">
        <f t="shared" si="2756"/>
        <v>0</v>
      </c>
      <c r="DK551" s="96">
        <f t="shared" si="2757"/>
        <v>0</v>
      </c>
      <c r="DL551" s="96">
        <f t="shared" si="2758"/>
        <v>0</v>
      </c>
      <c r="DM551" s="101"/>
      <c r="DN551" s="101"/>
      <c r="DO551" s="101"/>
      <c r="DP551" s="122"/>
      <c r="DQ551" s="122"/>
      <c r="DR551" s="122"/>
      <c r="DS551" s="96">
        <f t="shared" si="2967"/>
        <v>0</v>
      </c>
      <c r="DT551" s="96">
        <f t="shared" si="2968"/>
        <v>0</v>
      </c>
      <c r="DU551" s="96">
        <f t="shared" si="2969"/>
        <v>0</v>
      </c>
      <c r="DV551" s="122"/>
      <c r="DW551" s="122"/>
      <c r="DX551" s="122"/>
      <c r="DY551" s="96">
        <f t="shared" si="2970"/>
        <v>10000.07</v>
      </c>
      <c r="DZ551" s="96">
        <f t="shared" si="2971"/>
        <v>10359.33</v>
      </c>
      <c r="EA551" s="96">
        <f t="shared" si="2972"/>
        <v>10359.33</v>
      </c>
      <c r="EB551" s="122"/>
      <c r="EC551" s="122"/>
      <c r="ED551" s="122"/>
      <c r="EE551" s="96">
        <f t="shared" si="2759"/>
        <v>0</v>
      </c>
      <c r="EF551" s="96">
        <f t="shared" si="2760"/>
        <v>0</v>
      </c>
      <c r="EG551" s="96">
        <f t="shared" si="2761"/>
        <v>0</v>
      </c>
      <c r="EH551" s="101"/>
      <c r="EI551" s="101"/>
      <c r="EJ551" s="101"/>
      <c r="EK551" s="122"/>
      <c r="EL551" s="122"/>
      <c r="EM551" s="122"/>
      <c r="EN551" s="96">
        <f t="shared" si="2973"/>
        <v>0</v>
      </c>
      <c r="EO551" s="96">
        <f t="shared" si="2974"/>
        <v>0</v>
      </c>
      <c r="EP551" s="96">
        <f t="shared" si="2975"/>
        <v>0</v>
      </c>
      <c r="EQ551" s="122"/>
      <c r="ER551" s="122"/>
      <c r="ES551" s="122"/>
      <c r="ET551" s="96">
        <f t="shared" si="2976"/>
        <v>9705.06</v>
      </c>
      <c r="EU551" s="96">
        <f t="shared" si="2977"/>
        <v>9987.66</v>
      </c>
      <c r="EV551" s="96">
        <f t="shared" si="2978"/>
        <v>9987.66</v>
      </c>
      <c r="EW551" s="122"/>
      <c r="EX551" s="122"/>
      <c r="EY551" s="122"/>
      <c r="EZ551" s="96">
        <f t="shared" si="2762"/>
        <v>0</v>
      </c>
      <c r="FA551" s="96">
        <f t="shared" si="2763"/>
        <v>0</v>
      </c>
      <c r="FB551" s="96">
        <f t="shared" si="2764"/>
        <v>0</v>
      </c>
      <c r="FC551" s="101"/>
      <c r="FD551" s="101"/>
      <c r="FE551" s="101"/>
      <c r="FF551" s="122"/>
      <c r="FG551" s="122"/>
      <c r="FH551" s="122"/>
      <c r="FI551" s="96">
        <f t="shared" si="2979"/>
        <v>0</v>
      </c>
      <c r="FJ551" s="96">
        <f t="shared" si="2980"/>
        <v>0</v>
      </c>
      <c r="FK551" s="96">
        <f t="shared" si="2981"/>
        <v>0</v>
      </c>
      <c r="FL551" s="122"/>
      <c r="FM551" s="122"/>
      <c r="FN551" s="122"/>
      <c r="FO551" s="96">
        <f t="shared" si="2982"/>
        <v>7798.13</v>
      </c>
      <c r="FP551" s="96">
        <f t="shared" si="2983"/>
        <v>8062.27</v>
      </c>
      <c r="FQ551" s="96">
        <f t="shared" si="2984"/>
        <v>8062.27</v>
      </c>
      <c r="FR551" s="122"/>
      <c r="FS551" s="122"/>
      <c r="FT551" s="122"/>
      <c r="FU551" s="96">
        <f t="shared" si="2765"/>
        <v>0</v>
      </c>
      <c r="FV551" s="96">
        <f t="shared" si="2766"/>
        <v>0</v>
      </c>
      <c r="FW551" s="96">
        <f t="shared" si="2767"/>
        <v>0</v>
      </c>
      <c r="FX551" s="101"/>
      <c r="FY551" s="101"/>
      <c r="FZ551" s="101"/>
      <c r="GA551" s="122"/>
      <c r="GB551" s="122"/>
      <c r="GC551" s="122"/>
      <c r="GD551" s="96">
        <f t="shared" si="2985"/>
        <v>0</v>
      </c>
      <c r="GE551" s="96">
        <f t="shared" si="2986"/>
        <v>0</v>
      </c>
      <c r="GF551" s="96">
        <f t="shared" si="2987"/>
        <v>0</v>
      </c>
      <c r="GG551" s="122"/>
      <c r="GH551" s="122"/>
      <c r="GI551" s="122"/>
      <c r="GJ551" s="96">
        <f t="shared" si="2988"/>
        <v>7448.51</v>
      </c>
      <c r="GK551" s="96">
        <f t="shared" si="2989"/>
        <v>7674.54</v>
      </c>
      <c r="GL551" s="96">
        <f t="shared" si="2990"/>
        <v>7674.54</v>
      </c>
      <c r="GM551" s="122"/>
      <c r="GN551" s="122"/>
      <c r="GO551" s="122"/>
      <c r="GP551" s="96">
        <f t="shared" si="2768"/>
        <v>0</v>
      </c>
      <c r="GQ551" s="96">
        <f t="shared" si="2769"/>
        <v>0</v>
      </c>
      <c r="GR551" s="96">
        <f t="shared" si="2770"/>
        <v>0</v>
      </c>
      <c r="GS551" s="101"/>
      <c r="GT551" s="101"/>
      <c r="GU551" s="101"/>
      <c r="GV551" s="122"/>
      <c r="GW551" s="122"/>
      <c r="GX551" s="122"/>
      <c r="GY551" s="96">
        <f t="shared" si="2991"/>
        <v>0</v>
      </c>
      <c r="GZ551" s="96">
        <f t="shared" si="2992"/>
        <v>0</v>
      </c>
      <c r="HA551" s="96">
        <f t="shared" si="2993"/>
        <v>0</v>
      </c>
      <c r="HB551" s="122"/>
      <c r="HC551" s="122"/>
      <c r="HD551" s="122"/>
      <c r="HE551" s="96">
        <f t="shared" si="2994"/>
        <v>15038.54</v>
      </c>
      <c r="HF551" s="96">
        <f t="shared" si="2995"/>
        <v>15601.04</v>
      </c>
      <c r="HG551" s="96">
        <f t="shared" si="2996"/>
        <v>15601.04</v>
      </c>
      <c r="HH551" s="122"/>
      <c r="HI551" s="122"/>
      <c r="HJ551" s="122"/>
      <c r="HK551" s="96">
        <f t="shared" si="2771"/>
        <v>0</v>
      </c>
      <c r="HL551" s="96">
        <f t="shared" si="2772"/>
        <v>0</v>
      </c>
      <c r="HM551" s="96">
        <f t="shared" si="2773"/>
        <v>0</v>
      </c>
      <c r="HN551" s="101"/>
      <c r="HO551" s="101"/>
      <c r="HP551" s="101"/>
      <c r="HQ551" s="122"/>
      <c r="HR551" s="122"/>
      <c r="HS551" s="122"/>
      <c r="HT551" s="96">
        <f t="shared" si="2997"/>
        <v>0</v>
      </c>
      <c r="HU551" s="96">
        <f t="shared" si="2998"/>
        <v>0</v>
      </c>
      <c r="HV551" s="96">
        <f t="shared" si="2999"/>
        <v>0</v>
      </c>
      <c r="HW551" s="122"/>
      <c r="HX551" s="122"/>
      <c r="HY551" s="122"/>
      <c r="HZ551" s="96">
        <f t="shared" si="3000"/>
        <v>11307.03</v>
      </c>
      <c r="IA551" s="96">
        <f t="shared" si="3001"/>
        <v>11663.41</v>
      </c>
      <c r="IB551" s="96">
        <f t="shared" si="3002"/>
        <v>11663.41</v>
      </c>
      <c r="IC551" s="122"/>
      <c r="ID551" s="122"/>
      <c r="IE551" s="122"/>
      <c r="IF551" s="96">
        <f t="shared" si="2774"/>
        <v>0</v>
      </c>
      <c r="IG551" s="96">
        <f t="shared" si="2775"/>
        <v>0</v>
      </c>
      <c r="IH551" s="96">
        <f t="shared" si="2776"/>
        <v>0</v>
      </c>
      <c r="II551" s="101"/>
      <c r="IJ551" s="101"/>
      <c r="IK551" s="101"/>
      <c r="IL551" s="122"/>
      <c r="IM551" s="122"/>
      <c r="IN551" s="122"/>
      <c r="IO551" s="96">
        <f t="shared" si="3003"/>
        <v>0</v>
      </c>
      <c r="IP551" s="96">
        <f t="shared" si="3004"/>
        <v>0</v>
      </c>
      <c r="IQ551" s="96">
        <f t="shared" si="3005"/>
        <v>0</v>
      </c>
      <c r="IR551" s="122"/>
      <c r="IS551" s="122"/>
      <c r="IT551" s="122"/>
      <c r="IU551" s="96">
        <f t="shared" si="3006"/>
        <v>8226.93</v>
      </c>
      <c r="IV551" s="96">
        <f t="shared" si="3007"/>
        <v>8483.24</v>
      </c>
      <c r="IW551" s="96">
        <f t="shared" si="3008"/>
        <v>8483.24</v>
      </c>
      <c r="IX551" s="122"/>
      <c r="IY551" s="122"/>
      <c r="IZ551" s="122"/>
      <c r="JA551" s="96">
        <f t="shared" si="2777"/>
        <v>0</v>
      </c>
      <c r="JB551" s="96">
        <f t="shared" si="2778"/>
        <v>0</v>
      </c>
      <c r="JC551" s="96">
        <f t="shared" si="2779"/>
        <v>0</v>
      </c>
      <c r="JD551" s="101"/>
      <c r="JE551" s="101"/>
      <c r="JF551" s="101"/>
      <c r="JG551" s="122"/>
      <c r="JH551" s="122"/>
      <c r="JI551" s="122"/>
      <c r="JJ551" s="96">
        <f t="shared" si="3009"/>
        <v>0</v>
      </c>
      <c r="JK551" s="96">
        <f t="shared" si="3010"/>
        <v>0</v>
      </c>
      <c r="JL551" s="96">
        <f t="shared" si="3011"/>
        <v>0</v>
      </c>
      <c r="JM551" s="122"/>
      <c r="JN551" s="122"/>
      <c r="JO551" s="122"/>
      <c r="JP551" s="96">
        <f t="shared" si="3012"/>
        <v>12432.46</v>
      </c>
      <c r="JQ551" s="96">
        <f t="shared" si="3013"/>
        <v>12866.56</v>
      </c>
      <c r="JR551" s="96">
        <f t="shared" si="3014"/>
        <v>12866.56</v>
      </c>
      <c r="JS551" s="122"/>
      <c r="JT551" s="122"/>
      <c r="JU551" s="122"/>
      <c r="JV551" s="96">
        <f t="shared" si="2780"/>
        <v>0</v>
      </c>
      <c r="JW551" s="96">
        <f t="shared" si="2781"/>
        <v>0</v>
      </c>
      <c r="JX551" s="96">
        <f t="shared" si="2782"/>
        <v>0</v>
      </c>
      <c r="JY551" s="101"/>
      <c r="JZ551" s="101"/>
      <c r="KA551" s="101"/>
      <c r="KB551" s="122"/>
      <c r="KC551" s="122"/>
      <c r="KD551" s="122"/>
      <c r="KE551" s="96">
        <f t="shared" si="3015"/>
        <v>0</v>
      </c>
      <c r="KF551" s="96">
        <f t="shared" si="3016"/>
        <v>0</v>
      </c>
      <c r="KG551" s="96">
        <f t="shared" si="3017"/>
        <v>0</v>
      </c>
      <c r="KH551" s="122"/>
      <c r="KI551" s="122"/>
      <c r="KJ551" s="122"/>
      <c r="KK551" s="96">
        <f t="shared" si="3018"/>
        <v>7347.4</v>
      </c>
      <c r="KL551" s="96">
        <f t="shared" si="3019"/>
        <v>7592.46</v>
      </c>
      <c r="KM551" s="96">
        <f t="shared" si="3020"/>
        <v>7592.46</v>
      </c>
      <c r="KN551" s="122"/>
      <c r="KO551" s="122"/>
      <c r="KP551" s="122"/>
      <c r="KQ551" s="96">
        <f t="shared" si="2783"/>
        <v>0</v>
      </c>
      <c r="KR551" s="96">
        <f t="shared" si="2784"/>
        <v>0</v>
      </c>
      <c r="KS551" s="96">
        <f t="shared" si="2785"/>
        <v>0</v>
      </c>
      <c r="KT551" s="101"/>
      <c r="KU551" s="101"/>
      <c r="KV551" s="101"/>
      <c r="KW551" s="122"/>
      <c r="KX551" s="122"/>
      <c r="KY551" s="122"/>
      <c r="KZ551" s="96">
        <f t="shared" si="3021"/>
        <v>0</v>
      </c>
      <c r="LA551" s="96">
        <f t="shared" si="3022"/>
        <v>0</v>
      </c>
      <c r="LB551" s="96">
        <f t="shared" si="3023"/>
        <v>0</v>
      </c>
      <c r="LC551" s="122"/>
      <c r="LD551" s="122"/>
      <c r="LE551" s="122"/>
      <c r="LF551" s="96">
        <f t="shared" si="3024"/>
        <v>6813.06</v>
      </c>
      <c r="LG551" s="96">
        <f t="shared" si="3025"/>
        <v>7046.58</v>
      </c>
      <c r="LH551" s="96">
        <f t="shared" si="3026"/>
        <v>7046.58</v>
      </c>
      <c r="LI551" s="122"/>
      <c r="LJ551" s="122"/>
      <c r="LK551" s="122"/>
      <c r="LL551" s="96">
        <f t="shared" si="2786"/>
        <v>0</v>
      </c>
      <c r="LM551" s="96">
        <f t="shared" si="2787"/>
        <v>0</v>
      </c>
      <c r="LN551" s="96">
        <f t="shared" si="2788"/>
        <v>0</v>
      </c>
      <c r="LO551" s="101"/>
      <c r="LP551" s="101"/>
      <c r="LQ551" s="101"/>
      <c r="LR551" s="122"/>
      <c r="LS551" s="122"/>
      <c r="LT551" s="122"/>
      <c r="LU551" s="96">
        <f t="shared" si="3027"/>
        <v>0</v>
      </c>
      <c r="LV551" s="96">
        <f t="shared" si="3028"/>
        <v>0</v>
      </c>
      <c r="LW551" s="96">
        <f t="shared" si="3029"/>
        <v>0</v>
      </c>
      <c r="LX551" s="122"/>
      <c r="LY551" s="122"/>
      <c r="LZ551" s="122"/>
      <c r="MA551" s="96">
        <f t="shared" si="3030"/>
        <v>10758.91</v>
      </c>
      <c r="MB551" s="96">
        <f t="shared" si="3031"/>
        <v>11119.35</v>
      </c>
      <c r="MC551" s="96">
        <f t="shared" si="3032"/>
        <v>11119.35</v>
      </c>
      <c r="MD551" s="122"/>
      <c r="ME551" s="122"/>
      <c r="MF551" s="122"/>
      <c r="MG551" s="96">
        <f t="shared" si="2789"/>
        <v>0</v>
      </c>
      <c r="MH551" s="96">
        <f t="shared" si="2790"/>
        <v>0</v>
      </c>
      <c r="MI551" s="96">
        <f t="shared" si="2791"/>
        <v>0</v>
      </c>
      <c r="MJ551" s="101">
        <v>1</v>
      </c>
      <c r="MK551" s="101">
        <v>1</v>
      </c>
      <c r="ML551" s="101">
        <v>1</v>
      </c>
      <c r="MM551" s="122"/>
      <c r="MN551" s="122"/>
      <c r="MO551" s="122"/>
      <c r="MP551" s="96">
        <f t="shared" si="3033"/>
        <v>17853.66</v>
      </c>
      <c r="MQ551" s="96">
        <f t="shared" si="3034"/>
        <v>17853.66</v>
      </c>
      <c r="MR551" s="96">
        <f t="shared" si="3035"/>
        <v>17853.66</v>
      </c>
      <c r="MS551" s="122"/>
      <c r="MT551" s="122"/>
      <c r="MU551" s="122"/>
      <c r="MV551" s="96">
        <f t="shared" si="3036"/>
        <v>11181.84</v>
      </c>
      <c r="MW551" s="96">
        <f t="shared" si="3037"/>
        <v>11561.77</v>
      </c>
      <c r="MX551" s="96">
        <f t="shared" si="3038"/>
        <v>11561.77</v>
      </c>
      <c r="MY551" s="122"/>
      <c r="MZ551" s="122"/>
      <c r="NA551" s="122"/>
      <c r="NB551" s="96">
        <f t="shared" si="2792"/>
        <v>11181.84</v>
      </c>
      <c r="NC551" s="96">
        <f t="shared" si="2793"/>
        <v>11561.77</v>
      </c>
      <c r="ND551" s="96">
        <f t="shared" si="2794"/>
        <v>11561.77</v>
      </c>
      <c r="NE551" s="101"/>
      <c r="NF551" s="101"/>
      <c r="NG551" s="101"/>
      <c r="NH551" s="122"/>
      <c r="NI551" s="122"/>
      <c r="NJ551" s="122"/>
      <c r="NK551" s="96">
        <f t="shared" si="3039"/>
        <v>0</v>
      </c>
      <c r="NL551" s="96">
        <f t="shared" si="3040"/>
        <v>0</v>
      </c>
      <c r="NM551" s="96">
        <f t="shared" si="3041"/>
        <v>0</v>
      </c>
      <c r="NN551" s="122"/>
      <c r="NO551" s="122"/>
      <c r="NP551" s="122"/>
      <c r="NQ551" s="96">
        <f t="shared" si="3042"/>
        <v>8331.6299999999992</v>
      </c>
      <c r="NR551" s="96">
        <f t="shared" si="3043"/>
        <v>8598.68</v>
      </c>
      <c r="NS551" s="96">
        <f t="shared" si="3044"/>
        <v>8598.68</v>
      </c>
      <c r="NT551" s="122"/>
      <c r="NU551" s="122"/>
      <c r="NV551" s="122"/>
      <c r="NW551" s="96">
        <f t="shared" si="2795"/>
        <v>0</v>
      </c>
      <c r="NX551" s="96">
        <f t="shared" si="2796"/>
        <v>0</v>
      </c>
      <c r="NY551" s="96">
        <f t="shared" si="2797"/>
        <v>0</v>
      </c>
      <c r="NZ551" s="101"/>
      <c r="OA551" s="101"/>
      <c r="OB551" s="101"/>
      <c r="OC551" s="122"/>
      <c r="OD551" s="122"/>
      <c r="OE551" s="122"/>
      <c r="OF551" s="96">
        <f t="shared" si="3045"/>
        <v>0</v>
      </c>
      <c r="OG551" s="96">
        <f t="shared" si="3046"/>
        <v>0</v>
      </c>
      <c r="OH551" s="96">
        <f t="shared" si="3047"/>
        <v>0</v>
      </c>
      <c r="OI551" s="122"/>
      <c r="OJ551" s="122"/>
      <c r="OK551" s="122"/>
      <c r="OL551" s="96">
        <f t="shared" si="3048"/>
        <v>10828.92</v>
      </c>
      <c r="OM551" s="96">
        <f t="shared" si="3049"/>
        <v>11192.31</v>
      </c>
      <c r="ON551" s="96">
        <f t="shared" si="3050"/>
        <v>11192.31</v>
      </c>
      <c r="OO551" s="122"/>
      <c r="OP551" s="122"/>
      <c r="OQ551" s="122"/>
      <c r="OR551" s="96">
        <f t="shared" si="2798"/>
        <v>0</v>
      </c>
      <c r="OS551" s="96">
        <f t="shared" si="2799"/>
        <v>0</v>
      </c>
      <c r="OT551" s="96">
        <f t="shared" si="2800"/>
        <v>0</v>
      </c>
      <c r="OU551" s="101"/>
      <c r="OV551" s="101"/>
      <c r="OW551" s="101"/>
      <c r="OX551" s="122"/>
      <c r="OY551" s="122"/>
      <c r="OZ551" s="122"/>
      <c r="PA551" s="96">
        <f t="shared" si="3051"/>
        <v>0</v>
      </c>
      <c r="PB551" s="96">
        <f t="shared" si="3052"/>
        <v>0</v>
      </c>
      <c r="PC551" s="96">
        <f t="shared" si="3053"/>
        <v>0</v>
      </c>
      <c r="PD551" s="122"/>
      <c r="PE551" s="122"/>
      <c r="PF551" s="122"/>
      <c r="PG551" s="96">
        <f t="shared" si="3054"/>
        <v>9238.1200000000008</v>
      </c>
      <c r="PH551" s="96">
        <f t="shared" si="3055"/>
        <v>9537.4699999999993</v>
      </c>
      <c r="PI551" s="96">
        <f t="shared" si="3056"/>
        <v>9537.4699999999993</v>
      </c>
      <c r="PJ551" s="122"/>
      <c r="PK551" s="122"/>
      <c r="PL551" s="122"/>
      <c r="PM551" s="96">
        <f t="shared" si="2801"/>
        <v>0</v>
      </c>
      <c r="PN551" s="96">
        <f t="shared" si="2802"/>
        <v>0</v>
      </c>
      <c r="PO551" s="96">
        <f t="shared" si="2803"/>
        <v>0</v>
      </c>
      <c r="PP551" s="101"/>
      <c r="PQ551" s="101"/>
      <c r="PR551" s="101"/>
      <c r="PS551" s="122"/>
      <c r="PT551" s="122"/>
      <c r="PU551" s="122"/>
      <c r="PV551" s="96">
        <f t="shared" si="3057"/>
        <v>0</v>
      </c>
      <c r="PW551" s="96">
        <f t="shared" si="3058"/>
        <v>0</v>
      </c>
      <c r="PX551" s="96">
        <f t="shared" si="3059"/>
        <v>0</v>
      </c>
      <c r="PY551" s="122"/>
      <c r="PZ551" s="122"/>
      <c r="QA551" s="122"/>
      <c r="QB551" s="96">
        <f t="shared" si="3060"/>
        <v>10485.11</v>
      </c>
      <c r="QC551" s="96">
        <f t="shared" si="3061"/>
        <v>10838.15</v>
      </c>
      <c r="QD551" s="96">
        <f t="shared" si="3062"/>
        <v>10838.15</v>
      </c>
      <c r="QE551" s="122"/>
      <c r="QF551" s="122"/>
      <c r="QG551" s="122"/>
      <c r="QH551" s="96">
        <f t="shared" si="2804"/>
        <v>0</v>
      </c>
      <c r="QI551" s="96">
        <f t="shared" si="2805"/>
        <v>0</v>
      </c>
      <c r="QJ551" s="96">
        <f t="shared" si="2806"/>
        <v>0</v>
      </c>
      <c r="QK551" s="101"/>
      <c r="QL551" s="101"/>
      <c r="QM551" s="101"/>
      <c r="QN551" s="122"/>
      <c r="QO551" s="122"/>
      <c r="QP551" s="122"/>
      <c r="QQ551" s="96">
        <f t="shared" si="3063"/>
        <v>0</v>
      </c>
      <c r="QR551" s="96">
        <f t="shared" si="3064"/>
        <v>0</v>
      </c>
      <c r="QS551" s="96">
        <f t="shared" si="3065"/>
        <v>0</v>
      </c>
      <c r="QT551" s="122"/>
      <c r="QU551" s="122"/>
      <c r="QV551" s="122"/>
      <c r="QW551" s="96">
        <f t="shared" si="3066"/>
        <v>9322.6299999999992</v>
      </c>
      <c r="QX551" s="96">
        <f t="shared" si="3067"/>
        <v>9617.34</v>
      </c>
      <c r="QY551" s="96">
        <f t="shared" si="3068"/>
        <v>9617.34</v>
      </c>
      <c r="QZ551" s="122"/>
      <c r="RA551" s="122"/>
      <c r="RB551" s="122"/>
      <c r="RC551" s="96">
        <f t="shared" si="2807"/>
        <v>0</v>
      </c>
      <c r="RD551" s="96">
        <f t="shared" si="2808"/>
        <v>0</v>
      </c>
      <c r="RE551" s="96">
        <f t="shared" si="2809"/>
        <v>0</v>
      </c>
      <c r="RF551" s="101"/>
      <c r="RG551" s="101"/>
      <c r="RH551" s="101"/>
      <c r="RI551" s="122"/>
      <c r="RJ551" s="122"/>
      <c r="RK551" s="122"/>
      <c r="RL551" s="96">
        <f t="shared" si="3069"/>
        <v>0</v>
      </c>
      <c r="RM551" s="96">
        <f t="shared" si="3070"/>
        <v>0</v>
      </c>
      <c r="RN551" s="96">
        <f t="shared" si="3071"/>
        <v>0</v>
      </c>
      <c r="RO551" s="122"/>
      <c r="RP551" s="122"/>
      <c r="RQ551" s="122"/>
      <c r="RR551" s="96">
        <f t="shared" si="3072"/>
        <v>6715.47</v>
      </c>
      <c r="RS551" s="96">
        <f t="shared" si="3073"/>
        <v>6920.42</v>
      </c>
      <c r="RT551" s="96">
        <f t="shared" si="3074"/>
        <v>6920.42</v>
      </c>
      <c r="RU551" s="122"/>
      <c r="RV551" s="122"/>
      <c r="RW551" s="122"/>
      <c r="RX551" s="96">
        <f t="shared" si="2810"/>
        <v>0</v>
      </c>
      <c r="RY551" s="96">
        <f t="shared" si="2811"/>
        <v>0</v>
      </c>
      <c r="RZ551" s="96">
        <f t="shared" si="2812"/>
        <v>0</v>
      </c>
      <c r="SA551" s="101"/>
      <c r="SB551" s="101"/>
      <c r="SC551" s="101"/>
      <c r="SD551" s="122"/>
      <c r="SE551" s="122"/>
      <c r="SF551" s="122"/>
      <c r="SG551" s="96">
        <f t="shared" si="3075"/>
        <v>0</v>
      </c>
      <c r="SH551" s="96">
        <f t="shared" si="3076"/>
        <v>0</v>
      </c>
      <c r="SI551" s="96">
        <f t="shared" si="3077"/>
        <v>0</v>
      </c>
      <c r="SJ551" s="122"/>
      <c r="SK551" s="122"/>
      <c r="SL551" s="122"/>
      <c r="SM551" s="96">
        <f t="shared" si="3078"/>
        <v>9192.5400000000009</v>
      </c>
      <c r="SN551" s="96">
        <f t="shared" si="3079"/>
        <v>9475.42</v>
      </c>
      <c r="SO551" s="96">
        <f t="shared" si="3080"/>
        <v>9475.42</v>
      </c>
      <c r="SP551" s="122"/>
      <c r="SQ551" s="122"/>
      <c r="SR551" s="122"/>
      <c r="SS551" s="96">
        <f t="shared" si="2813"/>
        <v>0</v>
      </c>
      <c r="ST551" s="96">
        <f t="shared" si="2814"/>
        <v>0</v>
      </c>
      <c r="SU551" s="96">
        <f t="shared" si="2815"/>
        <v>0</v>
      </c>
      <c r="SV551" s="101"/>
      <c r="SW551" s="101"/>
      <c r="SX551" s="101"/>
      <c r="SY551" s="122"/>
      <c r="SZ551" s="122"/>
      <c r="TA551" s="122"/>
      <c r="TB551" s="96">
        <f t="shared" si="3081"/>
        <v>0</v>
      </c>
      <c r="TC551" s="96">
        <f t="shared" si="3082"/>
        <v>0</v>
      </c>
      <c r="TD551" s="96">
        <f t="shared" si="3083"/>
        <v>0</v>
      </c>
      <c r="TE551" s="122"/>
      <c r="TF551" s="122"/>
      <c r="TG551" s="122"/>
      <c r="TH551" s="96">
        <f t="shared" si="3084"/>
        <v>8505.52</v>
      </c>
      <c r="TI551" s="96">
        <f t="shared" si="3085"/>
        <v>8790.5499999999993</v>
      </c>
      <c r="TJ551" s="96">
        <f t="shared" si="3086"/>
        <v>8790.5499999999993</v>
      </c>
      <c r="TK551" s="122"/>
      <c r="TL551" s="122"/>
      <c r="TM551" s="122"/>
      <c r="TN551" s="96">
        <f t="shared" si="2816"/>
        <v>0</v>
      </c>
      <c r="TO551" s="96">
        <f t="shared" si="2817"/>
        <v>0</v>
      </c>
      <c r="TP551" s="96">
        <f t="shared" si="2818"/>
        <v>0</v>
      </c>
      <c r="TQ551" s="101"/>
      <c r="TR551" s="101"/>
      <c r="TS551" s="101"/>
      <c r="TT551" s="122"/>
      <c r="TU551" s="122"/>
      <c r="TV551" s="122"/>
      <c r="TW551" s="96">
        <f t="shared" si="3087"/>
        <v>0</v>
      </c>
      <c r="TX551" s="96">
        <f t="shared" si="3088"/>
        <v>0</v>
      </c>
      <c r="TY551" s="96">
        <f t="shared" si="3089"/>
        <v>0</v>
      </c>
      <c r="TZ551" s="122"/>
      <c r="UA551" s="122"/>
      <c r="UB551" s="122"/>
      <c r="UC551" s="96">
        <f t="shared" si="3090"/>
        <v>9292.32</v>
      </c>
      <c r="UD551" s="96">
        <f t="shared" si="3091"/>
        <v>9607.59</v>
      </c>
      <c r="UE551" s="96">
        <f t="shared" si="3092"/>
        <v>9607.59</v>
      </c>
      <c r="UF551" s="122"/>
      <c r="UG551" s="122"/>
      <c r="UH551" s="122"/>
      <c r="UI551" s="96">
        <f t="shared" si="2819"/>
        <v>0</v>
      </c>
      <c r="UJ551" s="96">
        <f t="shared" si="2820"/>
        <v>0</v>
      </c>
      <c r="UK551" s="96">
        <f t="shared" si="2821"/>
        <v>0</v>
      </c>
      <c r="UL551" s="101"/>
      <c r="UM551" s="101"/>
      <c r="UN551" s="101"/>
      <c r="UO551" s="122"/>
      <c r="UP551" s="122"/>
      <c r="UQ551" s="122"/>
      <c r="UR551" s="96">
        <f t="shared" si="3093"/>
        <v>0</v>
      </c>
      <c r="US551" s="96">
        <f t="shared" si="3094"/>
        <v>0</v>
      </c>
      <c r="UT551" s="96">
        <f t="shared" si="3095"/>
        <v>0</v>
      </c>
      <c r="UU551" s="122"/>
      <c r="UV551" s="122"/>
      <c r="UW551" s="122"/>
      <c r="UX551" s="96">
        <f t="shared" si="3096"/>
        <v>8959.9699999999993</v>
      </c>
      <c r="UY551" s="96">
        <f t="shared" si="3097"/>
        <v>9220.15</v>
      </c>
      <c r="UZ551" s="96">
        <f t="shared" si="3098"/>
        <v>9220.15</v>
      </c>
      <c r="VA551" s="122"/>
      <c r="VB551" s="122"/>
      <c r="VC551" s="122"/>
      <c r="VD551" s="96">
        <f t="shared" si="2822"/>
        <v>0</v>
      </c>
      <c r="VE551" s="96">
        <f t="shared" si="2823"/>
        <v>0</v>
      </c>
      <c r="VF551" s="96">
        <f t="shared" si="2824"/>
        <v>0</v>
      </c>
      <c r="VG551" s="101"/>
      <c r="VH551" s="101"/>
      <c r="VI551" s="101"/>
      <c r="VJ551" s="122"/>
      <c r="VK551" s="122"/>
      <c r="VL551" s="122"/>
      <c r="VM551" s="96">
        <f t="shared" si="3099"/>
        <v>0</v>
      </c>
      <c r="VN551" s="96">
        <f t="shared" si="3100"/>
        <v>0</v>
      </c>
      <c r="VO551" s="96">
        <f t="shared" si="3101"/>
        <v>0</v>
      </c>
      <c r="VP551" s="122"/>
      <c r="VQ551" s="122"/>
      <c r="VR551" s="122"/>
      <c r="VS551" s="96">
        <f t="shared" si="3102"/>
        <v>9940.9500000000007</v>
      </c>
      <c r="VT551" s="96">
        <f t="shared" si="3103"/>
        <v>10264.25</v>
      </c>
      <c r="VU551" s="96">
        <f t="shared" si="3104"/>
        <v>10264.25</v>
      </c>
      <c r="VV551" s="122"/>
      <c r="VW551" s="122"/>
      <c r="VX551" s="122"/>
      <c r="VY551" s="96">
        <f t="shared" si="2825"/>
        <v>0</v>
      </c>
      <c r="VZ551" s="96">
        <f t="shared" si="2826"/>
        <v>0</v>
      </c>
      <c r="WA551" s="96">
        <f t="shared" si="2827"/>
        <v>0</v>
      </c>
      <c r="WB551" s="101"/>
      <c r="WC551" s="101"/>
      <c r="WD551" s="101"/>
      <c r="WE551" s="122"/>
      <c r="WF551" s="122"/>
      <c r="WG551" s="122"/>
      <c r="WH551" s="96">
        <f t="shared" si="3105"/>
        <v>0</v>
      </c>
      <c r="WI551" s="96">
        <f t="shared" si="3106"/>
        <v>0</v>
      </c>
      <c r="WJ551" s="96">
        <f t="shared" si="3107"/>
        <v>0</v>
      </c>
      <c r="WK551" s="122"/>
      <c r="WL551" s="122"/>
      <c r="WM551" s="122"/>
      <c r="WN551" s="96">
        <f t="shared" si="3108"/>
        <v>6751.39</v>
      </c>
      <c r="WO551" s="96">
        <f t="shared" si="3109"/>
        <v>6983.82</v>
      </c>
      <c r="WP551" s="96">
        <f t="shared" si="3110"/>
        <v>6983.82</v>
      </c>
      <c r="WQ551" s="122"/>
      <c r="WR551" s="122"/>
      <c r="WS551" s="122"/>
      <c r="WT551" s="96">
        <f t="shared" si="2828"/>
        <v>0</v>
      </c>
      <c r="WU551" s="96">
        <f t="shared" si="2829"/>
        <v>0</v>
      </c>
      <c r="WV551" s="96">
        <f t="shared" si="2830"/>
        <v>0</v>
      </c>
      <c r="WW551" s="101"/>
      <c r="WX551" s="101"/>
      <c r="WY551" s="101"/>
      <c r="WZ551" s="122"/>
      <c r="XA551" s="122"/>
      <c r="XB551" s="122"/>
      <c r="XC551" s="96">
        <f t="shared" si="3111"/>
        <v>0</v>
      </c>
      <c r="XD551" s="96">
        <f t="shared" si="3112"/>
        <v>0</v>
      </c>
      <c r="XE551" s="96">
        <f t="shared" si="3113"/>
        <v>0</v>
      </c>
      <c r="XF551" s="122"/>
      <c r="XG551" s="122"/>
      <c r="XH551" s="122"/>
      <c r="XI551" s="96">
        <f t="shared" si="3114"/>
        <v>7143.36</v>
      </c>
      <c r="XJ551" s="96">
        <f t="shared" si="3115"/>
        <v>7363.44</v>
      </c>
      <c r="XK551" s="96">
        <f t="shared" si="3116"/>
        <v>7363.44</v>
      </c>
      <c r="XL551" s="122"/>
      <c r="XM551" s="122"/>
      <c r="XN551" s="122"/>
      <c r="XO551" s="96">
        <f t="shared" si="2831"/>
        <v>0</v>
      </c>
      <c r="XP551" s="96">
        <f t="shared" si="2832"/>
        <v>0</v>
      </c>
      <c r="XQ551" s="96">
        <f t="shared" si="2833"/>
        <v>0</v>
      </c>
      <c r="XR551" s="101"/>
      <c r="XS551" s="101"/>
      <c r="XT551" s="101"/>
      <c r="XU551" s="122"/>
      <c r="XV551" s="122"/>
      <c r="XW551" s="122"/>
      <c r="XX551" s="96">
        <f t="shared" si="3117"/>
        <v>0</v>
      </c>
      <c r="XY551" s="96">
        <f t="shared" si="3118"/>
        <v>0</v>
      </c>
      <c r="XZ551" s="96">
        <f t="shared" si="3119"/>
        <v>0</v>
      </c>
      <c r="YA551" s="122"/>
      <c r="YB551" s="122"/>
      <c r="YC551" s="122"/>
      <c r="YD551" s="96">
        <f t="shared" si="3120"/>
        <v>6840.76</v>
      </c>
      <c r="YE551" s="96">
        <f t="shared" si="3121"/>
        <v>7054.78</v>
      </c>
      <c r="YF551" s="96">
        <f t="shared" si="3122"/>
        <v>7054.78</v>
      </c>
      <c r="YG551" s="122"/>
      <c r="YH551" s="122"/>
      <c r="YI551" s="122"/>
      <c r="YJ551" s="96">
        <f t="shared" si="2834"/>
        <v>0</v>
      </c>
      <c r="YK551" s="96">
        <f t="shared" si="2835"/>
        <v>0</v>
      </c>
      <c r="YL551" s="96">
        <f t="shared" si="2836"/>
        <v>0</v>
      </c>
      <c r="YM551" s="101"/>
      <c r="YN551" s="101"/>
      <c r="YO551" s="101"/>
      <c r="YP551" s="122"/>
      <c r="YQ551" s="122"/>
      <c r="YR551" s="122"/>
      <c r="YS551" s="96">
        <f t="shared" si="3123"/>
        <v>0</v>
      </c>
      <c r="YT551" s="96">
        <f t="shared" si="3124"/>
        <v>0</v>
      </c>
      <c r="YU551" s="96">
        <f t="shared" si="3125"/>
        <v>0</v>
      </c>
      <c r="YV551" s="122"/>
      <c r="YW551" s="122"/>
      <c r="YX551" s="122"/>
      <c r="YY551" s="96">
        <f t="shared" si="3126"/>
        <v>7579.39</v>
      </c>
      <c r="YZ551" s="96">
        <f t="shared" si="3127"/>
        <v>7825.01</v>
      </c>
      <c r="ZA551" s="96">
        <f t="shared" si="3128"/>
        <v>7825.01</v>
      </c>
      <c r="ZB551" s="122"/>
      <c r="ZC551" s="122"/>
      <c r="ZD551" s="122"/>
      <c r="ZE551" s="96">
        <f t="shared" si="2837"/>
        <v>0</v>
      </c>
      <c r="ZF551" s="96">
        <f t="shared" si="2838"/>
        <v>0</v>
      </c>
      <c r="ZG551" s="96">
        <f t="shared" si="2839"/>
        <v>0</v>
      </c>
      <c r="ZH551" s="101"/>
      <c r="ZI551" s="101"/>
      <c r="ZJ551" s="101"/>
      <c r="ZK551" s="122"/>
      <c r="ZL551" s="122"/>
      <c r="ZM551" s="122"/>
      <c r="ZN551" s="96">
        <f t="shared" si="3129"/>
        <v>0</v>
      </c>
      <c r="ZO551" s="96">
        <f t="shared" si="3130"/>
        <v>0</v>
      </c>
      <c r="ZP551" s="96">
        <f t="shared" si="3131"/>
        <v>0</v>
      </c>
      <c r="ZQ551" s="122"/>
      <c r="ZR551" s="122"/>
      <c r="ZS551" s="122"/>
      <c r="ZT551" s="96">
        <f t="shared" si="3132"/>
        <v>8995.5400000000009</v>
      </c>
      <c r="ZU551" s="96">
        <f t="shared" si="3133"/>
        <v>9282.7099999999991</v>
      </c>
      <c r="ZV551" s="96">
        <f t="shared" si="3134"/>
        <v>9282.7099999999991</v>
      </c>
      <c r="ZW551" s="122"/>
      <c r="ZX551" s="122"/>
      <c r="ZY551" s="122"/>
      <c r="ZZ551" s="96">
        <f t="shared" si="2840"/>
        <v>0</v>
      </c>
      <c r="AAA551" s="96">
        <f t="shared" si="2841"/>
        <v>0</v>
      </c>
      <c r="AAB551" s="96">
        <f t="shared" si="2842"/>
        <v>0</v>
      </c>
      <c r="AAC551" s="101"/>
      <c r="AAD551" s="101"/>
      <c r="AAE551" s="101"/>
      <c r="AAF551" s="122"/>
      <c r="AAG551" s="122"/>
      <c r="AAH551" s="122"/>
      <c r="AAI551" s="96">
        <f t="shared" si="3135"/>
        <v>0</v>
      </c>
      <c r="AAJ551" s="96">
        <f t="shared" si="3136"/>
        <v>0</v>
      </c>
      <c r="AAK551" s="96">
        <f t="shared" si="3137"/>
        <v>0</v>
      </c>
      <c r="AAL551" s="122"/>
      <c r="AAM551" s="122"/>
      <c r="AAN551" s="122"/>
      <c r="AAO551" s="96">
        <f t="shared" si="3138"/>
        <v>8746.59</v>
      </c>
      <c r="AAP551" s="96">
        <f t="shared" si="3139"/>
        <v>9031.6</v>
      </c>
      <c r="AAQ551" s="96">
        <f t="shared" si="3140"/>
        <v>9031.6</v>
      </c>
      <c r="AAR551" s="122"/>
      <c r="AAS551" s="122"/>
      <c r="AAT551" s="122"/>
      <c r="AAU551" s="96">
        <f t="shared" si="2843"/>
        <v>0</v>
      </c>
      <c r="AAV551" s="96">
        <f t="shared" si="2844"/>
        <v>0</v>
      </c>
      <c r="AAW551" s="96">
        <f t="shared" si="2845"/>
        <v>0</v>
      </c>
      <c r="AAX551" s="101"/>
      <c r="AAY551" s="101"/>
      <c r="AAZ551" s="101"/>
      <c r="ABA551" s="122"/>
      <c r="ABB551" s="122"/>
      <c r="ABC551" s="122"/>
      <c r="ABD551" s="96">
        <f t="shared" si="3141"/>
        <v>0</v>
      </c>
      <c r="ABE551" s="96">
        <f t="shared" si="3142"/>
        <v>0</v>
      </c>
      <c r="ABF551" s="96">
        <f t="shared" si="3143"/>
        <v>0</v>
      </c>
      <c r="ABG551" s="122"/>
      <c r="ABH551" s="122"/>
      <c r="ABI551" s="122"/>
      <c r="ABJ551" s="96">
        <f t="shared" si="3144"/>
        <v>6049.42</v>
      </c>
      <c r="ABK551" s="96">
        <f t="shared" si="3145"/>
        <v>6221.95</v>
      </c>
      <c r="ABL551" s="96">
        <f t="shared" si="3146"/>
        <v>6221.95</v>
      </c>
      <c r="ABM551" s="122"/>
      <c r="ABN551" s="122"/>
      <c r="ABO551" s="122"/>
      <c r="ABP551" s="96">
        <f t="shared" si="2846"/>
        <v>0</v>
      </c>
      <c r="ABQ551" s="96">
        <f t="shared" si="2847"/>
        <v>0</v>
      </c>
      <c r="ABR551" s="96">
        <f t="shared" si="2848"/>
        <v>0</v>
      </c>
      <c r="ABS551" s="101"/>
      <c r="ABT551" s="101"/>
      <c r="ABU551" s="101"/>
      <c r="ABV551" s="122"/>
      <c r="ABW551" s="122"/>
      <c r="ABX551" s="122"/>
      <c r="ABY551" s="96">
        <f t="shared" si="3147"/>
        <v>0</v>
      </c>
      <c r="ABZ551" s="96">
        <f t="shared" si="3148"/>
        <v>0</v>
      </c>
      <c r="ACA551" s="96">
        <f t="shared" si="3149"/>
        <v>0</v>
      </c>
      <c r="ACB551" s="122"/>
      <c r="ACC551" s="122"/>
      <c r="ACD551" s="122"/>
      <c r="ACE551" s="96">
        <f t="shared" si="3150"/>
        <v>6397.89</v>
      </c>
      <c r="ACF551" s="96">
        <f t="shared" si="3151"/>
        <v>6598.38</v>
      </c>
      <c r="ACG551" s="96">
        <f t="shared" si="3152"/>
        <v>6598.38</v>
      </c>
      <c r="ACH551" s="122"/>
      <c r="ACI551" s="122"/>
      <c r="ACJ551" s="122"/>
      <c r="ACK551" s="96">
        <f t="shared" si="2849"/>
        <v>0</v>
      </c>
      <c r="ACL551" s="96">
        <f t="shared" si="2850"/>
        <v>0</v>
      </c>
      <c r="ACM551" s="96">
        <f t="shared" si="2851"/>
        <v>0</v>
      </c>
      <c r="ACN551" s="101"/>
      <c r="ACO551" s="101"/>
      <c r="ACP551" s="101"/>
      <c r="ACQ551" s="122"/>
      <c r="ACR551" s="122"/>
      <c r="ACS551" s="122"/>
      <c r="ACT551" s="96">
        <f t="shared" si="3153"/>
        <v>0</v>
      </c>
      <c r="ACU551" s="96">
        <f t="shared" si="3154"/>
        <v>0</v>
      </c>
      <c r="ACV551" s="96">
        <f t="shared" si="3155"/>
        <v>0</v>
      </c>
      <c r="ACW551" s="122"/>
      <c r="ACX551" s="122"/>
      <c r="ACY551" s="122"/>
      <c r="ACZ551" s="96">
        <f t="shared" si="3156"/>
        <v>8832.61</v>
      </c>
      <c r="ADA551" s="96">
        <f t="shared" si="3157"/>
        <v>9120.06</v>
      </c>
      <c r="ADB551" s="96">
        <f t="shared" si="3158"/>
        <v>9120.06</v>
      </c>
      <c r="ADC551" s="122"/>
      <c r="ADD551" s="122"/>
      <c r="ADE551" s="122"/>
      <c r="ADF551" s="96">
        <f t="shared" si="2852"/>
        <v>0</v>
      </c>
      <c r="ADG551" s="96">
        <f t="shared" si="2853"/>
        <v>0</v>
      </c>
      <c r="ADH551" s="96">
        <f t="shared" si="2854"/>
        <v>0</v>
      </c>
      <c r="ADI551" s="101"/>
      <c r="ADJ551" s="101"/>
      <c r="ADK551" s="101"/>
      <c r="ADL551" s="122"/>
      <c r="ADM551" s="122"/>
      <c r="ADN551" s="122"/>
      <c r="ADO551" s="96">
        <f t="shared" si="3159"/>
        <v>0</v>
      </c>
      <c r="ADP551" s="96">
        <f t="shared" si="3160"/>
        <v>0</v>
      </c>
      <c r="ADQ551" s="96">
        <f t="shared" si="3161"/>
        <v>0</v>
      </c>
      <c r="ADR551" s="122"/>
      <c r="ADS551" s="122"/>
      <c r="ADT551" s="122"/>
      <c r="ADU551" s="96">
        <f t="shared" si="3162"/>
        <v>5311.57</v>
      </c>
      <c r="ADV551" s="96">
        <f t="shared" si="3163"/>
        <v>5504.6</v>
      </c>
      <c r="ADW551" s="96">
        <f t="shared" si="3164"/>
        <v>5504.6</v>
      </c>
      <c r="ADX551" s="122"/>
      <c r="ADY551" s="122"/>
      <c r="ADZ551" s="122"/>
      <c r="AEA551" s="96">
        <f t="shared" si="2855"/>
        <v>0</v>
      </c>
      <c r="AEB551" s="96">
        <f t="shared" si="2856"/>
        <v>0</v>
      </c>
      <c r="AEC551" s="96">
        <f t="shared" si="2857"/>
        <v>0</v>
      </c>
      <c r="AED551" s="101">
        <v>1</v>
      </c>
      <c r="AEE551" s="101">
        <v>1</v>
      </c>
      <c r="AEF551" s="101">
        <v>1</v>
      </c>
      <c r="AEG551" s="122"/>
      <c r="AEH551" s="122"/>
      <c r="AEI551" s="122"/>
      <c r="AEJ551" s="96">
        <f t="shared" si="3165"/>
        <v>17853.66</v>
      </c>
      <c r="AEK551" s="96">
        <f t="shared" si="3166"/>
        <v>17853.66</v>
      </c>
      <c r="AEL551" s="96">
        <f t="shared" si="3167"/>
        <v>17853.66</v>
      </c>
      <c r="AEM551" s="122"/>
      <c r="AEN551" s="122"/>
      <c r="AEO551" s="122"/>
      <c r="AEP551" s="96">
        <f t="shared" si="3168"/>
        <v>7962.79</v>
      </c>
      <c r="AEQ551" s="96">
        <f t="shared" si="3169"/>
        <v>8203.67</v>
      </c>
      <c r="AER551" s="96">
        <f t="shared" si="3170"/>
        <v>8203.67</v>
      </c>
      <c r="AES551" s="122"/>
      <c r="AET551" s="122"/>
      <c r="AEU551" s="122"/>
      <c r="AEV551" s="96">
        <f t="shared" si="2858"/>
        <v>7962.79</v>
      </c>
      <c r="AEW551" s="96">
        <f t="shared" si="2859"/>
        <v>8203.67</v>
      </c>
      <c r="AEX551" s="96">
        <f t="shared" si="2860"/>
        <v>8203.67</v>
      </c>
      <c r="AEY551" s="101"/>
      <c r="AEZ551" s="101"/>
      <c r="AFA551" s="101"/>
      <c r="AFB551" s="122"/>
      <c r="AFC551" s="122"/>
      <c r="AFD551" s="122"/>
      <c r="AFE551" s="96">
        <f t="shared" si="3171"/>
        <v>0</v>
      </c>
      <c r="AFF551" s="96">
        <f t="shared" si="3172"/>
        <v>0</v>
      </c>
      <c r="AFG551" s="96">
        <f t="shared" si="3173"/>
        <v>0</v>
      </c>
      <c r="AFH551" s="122"/>
      <c r="AFI551" s="122"/>
      <c r="AFJ551" s="122"/>
      <c r="AFK551" s="96">
        <f t="shared" si="3174"/>
        <v>7909.62</v>
      </c>
      <c r="AFL551" s="96">
        <f t="shared" si="3175"/>
        <v>8195.4</v>
      </c>
      <c r="AFM551" s="96">
        <f t="shared" si="3176"/>
        <v>8195.4</v>
      </c>
      <c r="AFN551" s="122"/>
      <c r="AFO551" s="122"/>
      <c r="AFP551" s="122"/>
      <c r="AFQ551" s="96">
        <f t="shared" si="2861"/>
        <v>0</v>
      </c>
      <c r="AFR551" s="96">
        <f t="shared" si="2862"/>
        <v>0</v>
      </c>
      <c r="AFS551" s="96">
        <f t="shared" si="2863"/>
        <v>0</v>
      </c>
      <c r="AFT551" s="101"/>
      <c r="AFU551" s="101"/>
      <c r="AFV551" s="101"/>
      <c r="AFW551" s="122"/>
      <c r="AFX551" s="122"/>
      <c r="AFY551" s="122"/>
      <c r="AFZ551" s="96">
        <f t="shared" si="3177"/>
        <v>0</v>
      </c>
      <c r="AGA551" s="96">
        <f t="shared" si="3178"/>
        <v>0</v>
      </c>
      <c r="AGB551" s="96">
        <f t="shared" si="3179"/>
        <v>0</v>
      </c>
      <c r="AGC551" s="122"/>
      <c r="AGD551" s="122"/>
      <c r="AGE551" s="122"/>
      <c r="AGF551" s="96">
        <f t="shared" si="3180"/>
        <v>8292.33</v>
      </c>
      <c r="AGG551" s="96">
        <f t="shared" si="3181"/>
        <v>8563.26</v>
      </c>
      <c r="AGH551" s="96">
        <f t="shared" si="3182"/>
        <v>8563.26</v>
      </c>
      <c r="AGI551" s="122"/>
      <c r="AGJ551" s="122"/>
      <c r="AGK551" s="122"/>
      <c r="AGL551" s="96">
        <f t="shared" si="2864"/>
        <v>0</v>
      </c>
      <c r="AGM551" s="96">
        <f t="shared" si="2865"/>
        <v>0</v>
      </c>
      <c r="AGN551" s="96">
        <f t="shared" si="2866"/>
        <v>0</v>
      </c>
      <c r="AGO551" s="101"/>
      <c r="AGP551" s="101"/>
      <c r="AGQ551" s="101"/>
      <c r="AGR551" s="122"/>
      <c r="AGS551" s="122"/>
      <c r="AGT551" s="122"/>
      <c r="AGU551" s="96">
        <f t="shared" si="3183"/>
        <v>0</v>
      </c>
      <c r="AGV551" s="96">
        <f t="shared" si="3184"/>
        <v>0</v>
      </c>
      <c r="AGW551" s="96">
        <f t="shared" si="3185"/>
        <v>0</v>
      </c>
      <c r="AGX551" s="122"/>
      <c r="AGY551" s="122"/>
      <c r="AGZ551" s="122"/>
      <c r="AHA551" s="96">
        <f t="shared" si="3186"/>
        <v>13451.95</v>
      </c>
      <c r="AHB551" s="96">
        <f t="shared" si="3187"/>
        <v>13920.35</v>
      </c>
      <c r="AHC551" s="96">
        <f t="shared" si="3188"/>
        <v>13920.35</v>
      </c>
      <c r="AHD551" s="122"/>
      <c r="AHE551" s="122"/>
      <c r="AHF551" s="122"/>
      <c r="AHG551" s="96">
        <f t="shared" si="2867"/>
        <v>0</v>
      </c>
      <c r="AHH551" s="96">
        <f t="shared" si="2868"/>
        <v>0</v>
      </c>
      <c r="AHI551" s="96">
        <f t="shared" si="2869"/>
        <v>0</v>
      </c>
      <c r="AHJ551" s="101">
        <v>1</v>
      </c>
      <c r="AHK551" s="101">
        <v>1</v>
      </c>
      <c r="AHL551" s="101">
        <v>1</v>
      </c>
      <c r="AHM551" s="122"/>
      <c r="AHN551" s="122"/>
      <c r="AHO551" s="122"/>
      <c r="AHP551" s="96">
        <f t="shared" si="3189"/>
        <v>17853.66</v>
      </c>
      <c r="AHQ551" s="96">
        <f t="shared" si="3190"/>
        <v>17853.66</v>
      </c>
      <c r="AHR551" s="96">
        <f t="shared" si="3191"/>
        <v>17853.66</v>
      </c>
      <c r="AHS551" s="122"/>
      <c r="AHT551" s="122"/>
      <c r="AHU551" s="122"/>
      <c r="AHV551" s="96">
        <f t="shared" si="3192"/>
        <v>7481.49</v>
      </c>
      <c r="AHW551" s="96">
        <f t="shared" si="3193"/>
        <v>7729.45</v>
      </c>
      <c r="AHX551" s="96">
        <f t="shared" si="3194"/>
        <v>7729.45</v>
      </c>
      <c r="AHY551" s="122"/>
      <c r="AHZ551" s="122"/>
      <c r="AIA551" s="122"/>
      <c r="AIB551" s="96">
        <f t="shared" si="2870"/>
        <v>7481.49</v>
      </c>
      <c r="AIC551" s="96">
        <f t="shared" si="2871"/>
        <v>7729.45</v>
      </c>
      <c r="AID551" s="96">
        <f t="shared" si="2872"/>
        <v>7729.45</v>
      </c>
      <c r="AIE551" s="101"/>
      <c r="AIF551" s="101"/>
      <c r="AIG551" s="101"/>
      <c r="AIH551" s="122"/>
      <c r="AII551" s="122"/>
      <c r="AIJ551" s="122"/>
      <c r="AIK551" s="96">
        <f t="shared" si="3195"/>
        <v>0</v>
      </c>
      <c r="AIL551" s="96">
        <f t="shared" si="3196"/>
        <v>0</v>
      </c>
      <c r="AIM551" s="96">
        <f t="shared" si="3197"/>
        <v>0</v>
      </c>
      <c r="AIN551" s="122"/>
      <c r="AIO551" s="122"/>
      <c r="AIP551" s="122"/>
      <c r="AIQ551" s="96">
        <f t="shared" si="3198"/>
        <v>8257.81</v>
      </c>
      <c r="AIR551" s="96">
        <f t="shared" si="3199"/>
        <v>8539.01</v>
      </c>
      <c r="AIS551" s="96">
        <f t="shared" si="3200"/>
        <v>8539.01</v>
      </c>
      <c r="AIT551" s="122"/>
      <c r="AIU551" s="122"/>
      <c r="AIV551" s="122"/>
      <c r="AIW551" s="96">
        <f t="shared" si="2873"/>
        <v>0</v>
      </c>
      <c r="AIX551" s="96">
        <f t="shared" si="2874"/>
        <v>0</v>
      </c>
      <c r="AIY551" s="96">
        <f t="shared" si="2875"/>
        <v>0</v>
      </c>
      <c r="AIZ551" s="101"/>
      <c r="AJA551" s="101"/>
      <c r="AJB551" s="101"/>
      <c r="AJC551" s="122"/>
      <c r="AJD551" s="122"/>
      <c r="AJE551" s="122"/>
      <c r="AJF551" s="96">
        <f t="shared" si="3201"/>
        <v>0</v>
      </c>
      <c r="AJG551" s="96">
        <f t="shared" si="3202"/>
        <v>0</v>
      </c>
      <c r="AJH551" s="96">
        <f t="shared" si="3203"/>
        <v>0</v>
      </c>
      <c r="AJI551" s="122"/>
      <c r="AJJ551" s="122"/>
      <c r="AJK551" s="122"/>
      <c r="AJL551" s="96">
        <f t="shared" si="3204"/>
        <v>8104.49</v>
      </c>
      <c r="AJM551" s="96">
        <f t="shared" si="3205"/>
        <v>8367.5300000000007</v>
      </c>
      <c r="AJN551" s="96">
        <f t="shared" si="3206"/>
        <v>8367.5300000000007</v>
      </c>
      <c r="AJO551" s="122"/>
      <c r="AJP551" s="122"/>
      <c r="AJQ551" s="122"/>
      <c r="AJR551" s="96">
        <f t="shared" si="2876"/>
        <v>0</v>
      </c>
      <c r="AJS551" s="96">
        <f t="shared" si="2877"/>
        <v>0</v>
      </c>
      <c r="AJT551" s="96">
        <f t="shared" si="2878"/>
        <v>0</v>
      </c>
      <c r="AJU551" s="101"/>
      <c r="AJV551" s="101"/>
      <c r="AJW551" s="101"/>
      <c r="AJX551" s="122"/>
      <c r="AJY551" s="122"/>
      <c r="AJZ551" s="122"/>
      <c r="AKA551" s="96">
        <f t="shared" si="3207"/>
        <v>0</v>
      </c>
      <c r="AKB551" s="96">
        <f t="shared" si="3208"/>
        <v>0</v>
      </c>
      <c r="AKC551" s="96">
        <f t="shared" si="3209"/>
        <v>0</v>
      </c>
      <c r="AKD551" s="122"/>
      <c r="AKE551" s="122"/>
      <c r="AKF551" s="122"/>
      <c r="AKG551" s="96">
        <f t="shared" si="3210"/>
        <v>7719.63</v>
      </c>
      <c r="AKH551" s="96">
        <f t="shared" si="3211"/>
        <v>7979.71</v>
      </c>
      <c r="AKI551" s="96">
        <f t="shared" si="3212"/>
        <v>7979.71</v>
      </c>
      <c r="AKJ551" s="122"/>
      <c r="AKK551" s="122"/>
      <c r="AKL551" s="122"/>
      <c r="AKM551" s="96">
        <f t="shared" si="2879"/>
        <v>0</v>
      </c>
      <c r="AKN551" s="96">
        <f t="shared" si="2880"/>
        <v>0</v>
      </c>
      <c r="AKO551" s="96">
        <f t="shared" si="2881"/>
        <v>0</v>
      </c>
      <c r="AKP551" s="101"/>
      <c r="AKQ551" s="101"/>
      <c r="AKR551" s="101"/>
      <c r="AKS551" s="122"/>
      <c r="AKT551" s="122"/>
      <c r="AKU551" s="122"/>
      <c r="AKV551" s="96">
        <f t="shared" si="3213"/>
        <v>0</v>
      </c>
      <c r="AKW551" s="96">
        <f t="shared" si="3214"/>
        <v>0</v>
      </c>
      <c r="AKX551" s="96">
        <f t="shared" si="3215"/>
        <v>0</v>
      </c>
      <c r="AKY551" s="122"/>
      <c r="AKZ551" s="122"/>
      <c r="ALA551" s="122"/>
      <c r="ALB551" s="96">
        <f t="shared" si="3216"/>
        <v>7825.52</v>
      </c>
      <c r="ALC551" s="96">
        <f t="shared" si="3217"/>
        <v>8081.89</v>
      </c>
      <c r="ALD551" s="96">
        <f t="shared" si="3218"/>
        <v>8081.89</v>
      </c>
      <c r="ALE551" s="122"/>
      <c r="ALF551" s="122"/>
      <c r="ALG551" s="122"/>
      <c r="ALH551" s="96">
        <f t="shared" si="2882"/>
        <v>0</v>
      </c>
      <c r="ALI551" s="96">
        <f t="shared" si="2883"/>
        <v>0</v>
      </c>
      <c r="ALJ551" s="96">
        <f t="shared" si="2884"/>
        <v>0</v>
      </c>
      <c r="ALK551" s="101"/>
      <c r="ALL551" s="101"/>
      <c r="ALM551" s="101"/>
      <c r="ALN551" s="122"/>
      <c r="ALO551" s="122"/>
      <c r="ALP551" s="122"/>
      <c r="ALQ551" s="96">
        <f t="shared" si="3219"/>
        <v>0</v>
      </c>
      <c r="ALR551" s="96">
        <f t="shared" si="3220"/>
        <v>0</v>
      </c>
      <c r="ALS551" s="96">
        <f t="shared" si="3221"/>
        <v>0</v>
      </c>
      <c r="ALT551" s="122"/>
      <c r="ALU551" s="122"/>
      <c r="ALV551" s="122"/>
      <c r="ALW551" s="96">
        <f t="shared" si="3222"/>
        <v>9106.7800000000007</v>
      </c>
      <c r="ALX551" s="96">
        <f t="shared" si="3223"/>
        <v>9393.56</v>
      </c>
      <c r="ALY551" s="96">
        <f t="shared" si="3224"/>
        <v>9393.56</v>
      </c>
      <c r="ALZ551" s="122"/>
      <c r="AMA551" s="122"/>
      <c r="AMB551" s="122"/>
      <c r="AMC551" s="96">
        <f t="shared" si="2885"/>
        <v>0</v>
      </c>
      <c r="AMD551" s="96">
        <f t="shared" si="2886"/>
        <v>0</v>
      </c>
      <c r="AME551" s="96">
        <f t="shared" si="2887"/>
        <v>0</v>
      </c>
      <c r="AMF551" s="101"/>
      <c r="AMG551" s="101"/>
      <c r="AMH551" s="101"/>
      <c r="AMI551" s="122"/>
      <c r="AMJ551" s="122"/>
      <c r="AMK551" s="122"/>
      <c r="AML551" s="96">
        <f t="shared" si="3225"/>
        <v>0</v>
      </c>
      <c r="AMM551" s="96">
        <f t="shared" si="3226"/>
        <v>0</v>
      </c>
      <c r="AMN551" s="96">
        <f t="shared" si="3227"/>
        <v>0</v>
      </c>
      <c r="AMO551" s="122"/>
      <c r="AMP551" s="122"/>
      <c r="AMQ551" s="122"/>
      <c r="AMR551" s="96">
        <f t="shared" si="3228"/>
        <v>7728.15</v>
      </c>
      <c r="AMS551" s="96">
        <f t="shared" si="3229"/>
        <v>7967.07</v>
      </c>
      <c r="AMT551" s="96">
        <f t="shared" si="3230"/>
        <v>7967.07</v>
      </c>
      <c r="AMU551" s="122"/>
      <c r="AMV551" s="122"/>
      <c r="AMW551" s="122"/>
      <c r="AMX551" s="96">
        <f t="shared" si="2888"/>
        <v>0</v>
      </c>
      <c r="AMY551" s="96">
        <f t="shared" si="2889"/>
        <v>0</v>
      </c>
      <c r="AMZ551" s="96">
        <f t="shared" si="2890"/>
        <v>0</v>
      </c>
      <c r="ANA551" s="101"/>
      <c r="ANB551" s="101"/>
      <c r="ANC551" s="101"/>
      <c r="AND551" s="122"/>
      <c r="ANE551" s="122"/>
      <c r="ANF551" s="122"/>
      <c r="ANG551" s="96">
        <f t="shared" si="3231"/>
        <v>0</v>
      </c>
      <c r="ANH551" s="96">
        <f t="shared" si="3232"/>
        <v>0</v>
      </c>
      <c r="ANI551" s="96">
        <f t="shared" si="3233"/>
        <v>0</v>
      </c>
      <c r="ANJ551" s="122"/>
      <c r="ANK551" s="122"/>
      <c r="ANL551" s="122"/>
      <c r="ANM551" s="96">
        <f t="shared" si="3234"/>
        <v>0</v>
      </c>
      <c r="ANN551" s="96">
        <f t="shared" si="3235"/>
        <v>0</v>
      </c>
      <c r="ANO551" s="96">
        <f t="shared" si="3236"/>
        <v>0</v>
      </c>
      <c r="ANP551" s="122"/>
      <c r="ANQ551" s="122"/>
      <c r="ANR551" s="122"/>
      <c r="ANS551" s="96">
        <f t="shared" si="2891"/>
        <v>0</v>
      </c>
      <c r="ANT551" s="96">
        <f t="shared" si="2892"/>
        <v>0</v>
      </c>
      <c r="ANU551" s="96">
        <f t="shared" si="2893"/>
        <v>0</v>
      </c>
      <c r="ANV551" s="101"/>
      <c r="ANW551" s="101"/>
      <c r="ANX551" s="101"/>
      <c r="ANY551" s="122"/>
      <c r="ANZ551" s="122"/>
      <c r="AOA551" s="122"/>
      <c r="AOB551" s="96">
        <f t="shared" si="3237"/>
        <v>0</v>
      </c>
      <c r="AOC551" s="96">
        <f t="shared" si="3238"/>
        <v>0</v>
      </c>
      <c r="AOD551" s="96">
        <f t="shared" si="3239"/>
        <v>0</v>
      </c>
      <c r="AOE551" s="122"/>
      <c r="AOF551" s="122"/>
      <c r="AOG551" s="122"/>
      <c r="AOH551" s="96">
        <f t="shared" si="3240"/>
        <v>7804.13</v>
      </c>
      <c r="AOI551" s="96">
        <f t="shared" si="3241"/>
        <v>8047.12</v>
      </c>
      <c r="AOJ551" s="96">
        <f t="shared" si="3242"/>
        <v>8047.12</v>
      </c>
      <c r="AOK551" s="122"/>
      <c r="AOL551" s="122"/>
      <c r="AOM551" s="122"/>
      <c r="AON551" s="96">
        <f t="shared" si="2894"/>
        <v>0</v>
      </c>
      <c r="AOO551" s="96">
        <f t="shared" si="2895"/>
        <v>0</v>
      </c>
      <c r="AOP551" s="96">
        <f t="shared" si="2896"/>
        <v>0</v>
      </c>
      <c r="AOQ551" s="101"/>
      <c r="AOR551" s="101"/>
      <c r="AOS551" s="101"/>
      <c r="AOT551" s="122"/>
      <c r="AOU551" s="122"/>
      <c r="AOV551" s="122"/>
      <c r="AOW551" s="96">
        <f t="shared" si="3243"/>
        <v>0</v>
      </c>
      <c r="AOX551" s="96">
        <f t="shared" si="3244"/>
        <v>0</v>
      </c>
      <c r="AOY551" s="96">
        <f t="shared" si="3245"/>
        <v>0</v>
      </c>
      <c r="AOZ551" s="122"/>
      <c r="APA551" s="122"/>
      <c r="APB551" s="122"/>
      <c r="APC551" s="96">
        <f t="shared" si="3246"/>
        <v>9165.7900000000009</v>
      </c>
      <c r="APD551" s="96">
        <f t="shared" si="3247"/>
        <v>9451.9599999999991</v>
      </c>
      <c r="APE551" s="96">
        <f t="shared" si="3248"/>
        <v>9451.9599999999991</v>
      </c>
      <c r="APF551" s="122"/>
      <c r="APG551" s="122"/>
      <c r="APH551" s="122"/>
      <c r="API551" s="96">
        <f t="shared" si="2897"/>
        <v>0</v>
      </c>
      <c r="APJ551" s="96">
        <f t="shared" si="2898"/>
        <v>0</v>
      </c>
      <c r="APK551" s="96">
        <f t="shared" si="2899"/>
        <v>0</v>
      </c>
      <c r="APL551" s="101"/>
      <c r="APM551" s="101"/>
      <c r="APN551" s="101"/>
      <c r="APO551" s="122"/>
      <c r="APP551" s="122"/>
      <c r="APQ551" s="122"/>
      <c r="APR551" s="96">
        <f t="shared" si="3249"/>
        <v>0</v>
      </c>
      <c r="APS551" s="96">
        <f t="shared" si="3250"/>
        <v>0</v>
      </c>
      <c r="APT551" s="96">
        <f t="shared" si="3251"/>
        <v>0</v>
      </c>
      <c r="APU551" s="122"/>
      <c r="APV551" s="122"/>
      <c r="APW551" s="122"/>
      <c r="APX551" s="96">
        <f t="shared" si="3252"/>
        <v>7776.56</v>
      </c>
      <c r="APY551" s="96">
        <f t="shared" si="3253"/>
        <v>8030.61</v>
      </c>
      <c r="APZ551" s="96">
        <f t="shared" si="3254"/>
        <v>8030.61</v>
      </c>
      <c r="AQA551" s="122"/>
      <c r="AQB551" s="122"/>
      <c r="AQC551" s="122"/>
      <c r="AQD551" s="96">
        <f t="shared" si="2900"/>
        <v>0</v>
      </c>
      <c r="AQE551" s="96">
        <f t="shared" si="2901"/>
        <v>0</v>
      </c>
      <c r="AQF551" s="96">
        <f t="shared" si="2902"/>
        <v>0</v>
      </c>
      <c r="AQG551" s="101"/>
      <c r="AQH551" s="101"/>
      <c r="AQI551" s="101"/>
      <c r="AQJ551" s="122"/>
      <c r="AQK551" s="122"/>
      <c r="AQL551" s="122"/>
      <c r="AQM551" s="96">
        <f t="shared" si="3255"/>
        <v>0</v>
      </c>
      <c r="AQN551" s="96">
        <f t="shared" si="3256"/>
        <v>0</v>
      </c>
      <c r="AQO551" s="96">
        <f t="shared" si="3257"/>
        <v>0</v>
      </c>
      <c r="AQP551" s="122"/>
      <c r="AQQ551" s="122"/>
      <c r="AQR551" s="122"/>
      <c r="AQS551" s="96">
        <f t="shared" si="3258"/>
        <v>6927.72</v>
      </c>
      <c r="AQT551" s="96">
        <f t="shared" si="3259"/>
        <v>7162.37</v>
      </c>
      <c r="AQU551" s="96">
        <f t="shared" si="3260"/>
        <v>7162.37</v>
      </c>
      <c r="AQV551" s="122"/>
      <c r="AQW551" s="122"/>
      <c r="AQX551" s="122"/>
      <c r="AQY551" s="96">
        <f t="shared" si="2903"/>
        <v>0</v>
      </c>
      <c r="AQZ551" s="96">
        <f t="shared" si="2904"/>
        <v>0</v>
      </c>
      <c r="ARA551" s="96">
        <f t="shared" si="2905"/>
        <v>0</v>
      </c>
      <c r="ARB551" s="101"/>
      <c r="ARC551" s="101"/>
      <c r="ARD551" s="101"/>
      <c r="ARE551" s="122"/>
      <c r="ARF551" s="122"/>
      <c r="ARG551" s="122"/>
      <c r="ARH551" s="96">
        <f t="shared" si="3261"/>
        <v>0</v>
      </c>
      <c r="ARI551" s="96">
        <f t="shared" si="3262"/>
        <v>0</v>
      </c>
      <c r="ARJ551" s="96">
        <f t="shared" si="3263"/>
        <v>0</v>
      </c>
      <c r="ARK551" s="122"/>
      <c r="ARL551" s="122"/>
      <c r="ARM551" s="122"/>
      <c r="ARN551" s="96">
        <f t="shared" si="3264"/>
        <v>7447.75</v>
      </c>
      <c r="ARO551" s="96">
        <f t="shared" si="3265"/>
        <v>7663.63</v>
      </c>
      <c r="ARP551" s="96">
        <f t="shared" si="3266"/>
        <v>7663.63</v>
      </c>
      <c r="ARQ551" s="122"/>
      <c r="ARR551" s="122"/>
      <c r="ARS551" s="122"/>
      <c r="ART551" s="96">
        <f t="shared" si="2906"/>
        <v>0</v>
      </c>
      <c r="ARU551" s="96">
        <f t="shared" si="2907"/>
        <v>0</v>
      </c>
      <c r="ARV551" s="96">
        <f t="shared" si="2908"/>
        <v>0</v>
      </c>
      <c r="ARW551" s="101">
        <v>1</v>
      </c>
      <c r="ARX551" s="101">
        <v>1</v>
      </c>
      <c r="ARY551" s="101">
        <v>1</v>
      </c>
      <c r="ARZ551" s="122"/>
      <c r="ASA551" s="122"/>
      <c r="ASB551" s="122"/>
      <c r="ASC551" s="96">
        <f t="shared" si="3267"/>
        <v>17853.66</v>
      </c>
      <c r="ASD551" s="96">
        <f t="shared" si="3268"/>
        <v>17853.66</v>
      </c>
      <c r="ASE551" s="96">
        <f t="shared" si="3269"/>
        <v>17853.66</v>
      </c>
      <c r="ASF551" s="122"/>
      <c r="ASG551" s="122"/>
      <c r="ASH551" s="122"/>
      <c r="ASI551" s="96">
        <f t="shared" si="3270"/>
        <v>7979.61</v>
      </c>
      <c r="ASJ551" s="96">
        <f t="shared" si="3271"/>
        <v>8228.82</v>
      </c>
      <c r="ASK551" s="96">
        <f t="shared" si="3272"/>
        <v>8228.82</v>
      </c>
      <c r="ASL551" s="122"/>
      <c r="ASM551" s="122"/>
      <c r="ASN551" s="122"/>
      <c r="ASO551" s="96">
        <f t="shared" si="2909"/>
        <v>7979.61</v>
      </c>
      <c r="ASP551" s="96">
        <f t="shared" si="2910"/>
        <v>8228.82</v>
      </c>
      <c r="ASQ551" s="96">
        <f t="shared" si="2911"/>
        <v>8228.82</v>
      </c>
      <c r="ASR551" s="101">
        <v>1</v>
      </c>
      <c r="ASS551" s="101">
        <v>1</v>
      </c>
      <c r="AST551" s="101">
        <v>1</v>
      </c>
      <c r="ASU551" s="122"/>
      <c r="ASV551" s="122"/>
      <c r="ASW551" s="122"/>
      <c r="ASX551" s="96">
        <f t="shared" si="3273"/>
        <v>17853.66</v>
      </c>
      <c r="ASY551" s="96">
        <f t="shared" si="3274"/>
        <v>17853.66</v>
      </c>
      <c r="ASZ551" s="96">
        <f t="shared" si="3275"/>
        <v>17853.66</v>
      </c>
      <c r="ATA551" s="122"/>
      <c r="ATB551" s="122"/>
      <c r="ATC551" s="122"/>
      <c r="ATD551" s="96">
        <f t="shared" si="3276"/>
        <v>7027.83</v>
      </c>
      <c r="ATE551" s="96">
        <f t="shared" si="3277"/>
        <v>7242.95</v>
      </c>
      <c r="ATF551" s="96">
        <f t="shared" si="3278"/>
        <v>7242.95</v>
      </c>
      <c r="ATG551" s="122"/>
      <c r="ATH551" s="122"/>
      <c r="ATI551" s="122"/>
      <c r="ATJ551" s="96">
        <f t="shared" si="2912"/>
        <v>7027.83</v>
      </c>
      <c r="ATK551" s="96">
        <f t="shared" si="2913"/>
        <v>7242.95</v>
      </c>
      <c r="ATL551" s="96">
        <f t="shared" si="2914"/>
        <v>7242.95</v>
      </c>
      <c r="ATM551" s="101"/>
      <c r="ATN551" s="101"/>
      <c r="ATO551" s="101"/>
      <c r="ATP551" s="122"/>
      <c r="ATQ551" s="122"/>
      <c r="ATR551" s="122"/>
      <c r="ATS551" s="96">
        <f t="shared" si="3279"/>
        <v>0</v>
      </c>
      <c r="ATT551" s="96">
        <f t="shared" si="3280"/>
        <v>0</v>
      </c>
      <c r="ATU551" s="96">
        <f t="shared" si="3281"/>
        <v>0</v>
      </c>
      <c r="ATV551" s="122"/>
      <c r="ATW551" s="122"/>
      <c r="ATX551" s="122"/>
      <c r="ATY551" s="96">
        <f t="shared" si="3282"/>
        <v>7662.25</v>
      </c>
      <c r="ATZ551" s="96">
        <f t="shared" si="3283"/>
        <v>7891.14</v>
      </c>
      <c r="AUA551" s="96">
        <f t="shared" si="3284"/>
        <v>7891.14</v>
      </c>
      <c r="AUB551" s="122"/>
      <c r="AUC551" s="122"/>
      <c r="AUD551" s="122"/>
      <c r="AUE551" s="96">
        <f t="shared" si="2915"/>
        <v>0</v>
      </c>
      <c r="AUF551" s="96">
        <f t="shared" si="2916"/>
        <v>0</v>
      </c>
      <c r="AUG551" s="96">
        <f t="shared" si="2917"/>
        <v>0</v>
      </c>
      <c r="AUH551" s="101"/>
      <c r="AUI551" s="101"/>
      <c r="AUJ551" s="101"/>
      <c r="AUK551" s="122"/>
      <c r="AUL551" s="122"/>
      <c r="AUM551" s="122"/>
      <c r="AUN551" s="96">
        <f t="shared" si="3285"/>
        <v>0</v>
      </c>
      <c r="AUO551" s="96">
        <f t="shared" si="3286"/>
        <v>0</v>
      </c>
      <c r="AUP551" s="96">
        <f t="shared" si="3287"/>
        <v>0</v>
      </c>
      <c r="AUQ551" s="122"/>
      <c r="AUR551" s="122"/>
      <c r="AUS551" s="122"/>
      <c r="AUT551" s="96">
        <f t="shared" si="3288"/>
        <v>8203.39</v>
      </c>
      <c r="AUU551" s="96">
        <f t="shared" si="3289"/>
        <v>8463.8799999999992</v>
      </c>
      <c r="AUV551" s="96">
        <f t="shared" si="3290"/>
        <v>8463.8799999999992</v>
      </c>
      <c r="AUW551" s="122"/>
      <c r="AUX551" s="122"/>
      <c r="AUY551" s="122"/>
      <c r="AUZ551" s="96">
        <f t="shared" si="2918"/>
        <v>0</v>
      </c>
      <c r="AVA551" s="96">
        <f t="shared" si="2919"/>
        <v>0</v>
      </c>
      <c r="AVB551" s="96">
        <f t="shared" si="2920"/>
        <v>0</v>
      </c>
      <c r="AVC551" s="144">
        <f t="shared" si="2921"/>
        <v>5</v>
      </c>
      <c r="AVD551" s="144">
        <f t="shared" si="2922"/>
        <v>5</v>
      </c>
      <c r="AVE551" s="144">
        <f t="shared" si="2923"/>
        <v>5</v>
      </c>
      <c r="AVF551" s="96">
        <f t="shared" si="2924"/>
        <v>0</v>
      </c>
      <c r="AVG551" s="96">
        <f t="shared" si="2925"/>
        <v>0</v>
      </c>
      <c r="AVH551" s="96">
        <f t="shared" si="2926"/>
        <v>0</v>
      </c>
      <c r="AVI551" s="96">
        <f t="shared" si="2927"/>
        <v>89268.3</v>
      </c>
      <c r="AVJ551" s="96">
        <f t="shared" si="2928"/>
        <v>89268.3</v>
      </c>
      <c r="AVK551" s="96">
        <f t="shared" si="2929"/>
        <v>89268.3</v>
      </c>
      <c r="AVL551" s="122"/>
      <c r="AVM551" s="122"/>
      <c r="AVN551" s="122"/>
      <c r="AVO551" s="96"/>
      <c r="AVP551" s="96"/>
      <c r="AVQ551" s="96"/>
      <c r="AVR551" s="96">
        <f t="shared" si="2930"/>
        <v>0</v>
      </c>
      <c r="AVS551" s="96">
        <f t="shared" si="2931"/>
        <v>0</v>
      </c>
      <c r="AVT551" s="96">
        <f t="shared" si="2932"/>
        <v>0</v>
      </c>
      <c r="AVU551" s="96">
        <f t="shared" si="2933"/>
        <v>41633.56</v>
      </c>
      <c r="AVV551" s="96">
        <f t="shared" si="2934"/>
        <v>42966.66</v>
      </c>
      <c r="AVW551" s="96">
        <f t="shared" si="2935"/>
        <v>42966.66</v>
      </c>
    </row>
    <row r="552" spans="1:1271" ht="36">
      <c r="A552" s="11" t="s">
        <v>1045</v>
      </c>
      <c r="B552" s="544" t="s">
        <v>428</v>
      </c>
      <c r="C552" s="5"/>
      <c r="D552" s="571"/>
      <c r="E552" s="286"/>
      <c r="F552" s="109"/>
      <c r="G552" s="109"/>
      <c r="H552" s="109"/>
      <c r="I552" s="96">
        <f t="shared" si="2936"/>
        <v>10890.73</v>
      </c>
      <c r="J552" s="96">
        <f t="shared" si="2936"/>
        <v>10890.73</v>
      </c>
      <c r="K552" s="96">
        <f t="shared" si="2936"/>
        <v>10890.73</v>
      </c>
      <c r="L552" s="101"/>
      <c r="M552" s="101"/>
      <c r="N552" s="101"/>
      <c r="O552" s="122"/>
      <c r="P552" s="122"/>
      <c r="Q552" s="122"/>
      <c r="R552" s="96">
        <f t="shared" si="2937"/>
        <v>0</v>
      </c>
      <c r="S552" s="96">
        <f t="shared" si="2938"/>
        <v>0</v>
      </c>
      <c r="T552" s="96">
        <f t="shared" si="2939"/>
        <v>0</v>
      </c>
      <c r="U552" s="122"/>
      <c r="V552" s="122"/>
      <c r="W552" s="122"/>
      <c r="X552" s="96">
        <f t="shared" si="2940"/>
        <v>0</v>
      </c>
      <c r="Y552" s="96">
        <f t="shared" si="2941"/>
        <v>0</v>
      </c>
      <c r="Z552" s="96">
        <f t="shared" si="2942"/>
        <v>0</v>
      </c>
      <c r="AA552" s="122"/>
      <c r="AB552" s="122"/>
      <c r="AC552" s="122"/>
      <c r="AD552" s="96">
        <f t="shared" si="2746"/>
        <v>0</v>
      </c>
      <c r="AE552" s="96">
        <f t="shared" si="2746"/>
        <v>0</v>
      </c>
      <c r="AF552" s="96">
        <f t="shared" si="2746"/>
        <v>0</v>
      </c>
      <c r="AG552" s="101">
        <v>10</v>
      </c>
      <c r="AH552" s="101">
        <v>10</v>
      </c>
      <c r="AI552" s="101">
        <v>10</v>
      </c>
      <c r="AJ552" s="122"/>
      <c r="AK552" s="122"/>
      <c r="AL552" s="122"/>
      <c r="AM552" s="96">
        <f t="shared" si="2943"/>
        <v>108907.3</v>
      </c>
      <c r="AN552" s="96">
        <f t="shared" si="2944"/>
        <v>108907.3</v>
      </c>
      <c r="AO552" s="96">
        <f t="shared" si="2945"/>
        <v>108907.3</v>
      </c>
      <c r="AP552" s="122"/>
      <c r="AQ552" s="122"/>
      <c r="AR552" s="122"/>
      <c r="AS552" s="96">
        <f t="shared" si="2946"/>
        <v>5982.8</v>
      </c>
      <c r="AT552" s="96">
        <f t="shared" si="2947"/>
        <v>6173.85</v>
      </c>
      <c r="AU552" s="96">
        <f t="shared" si="2948"/>
        <v>6173.85</v>
      </c>
      <c r="AV552" s="122"/>
      <c r="AW552" s="122"/>
      <c r="AX552" s="122"/>
      <c r="AY552" s="96">
        <f t="shared" si="2747"/>
        <v>59828</v>
      </c>
      <c r="AZ552" s="96">
        <f t="shared" si="2748"/>
        <v>61738.5</v>
      </c>
      <c r="BA552" s="96">
        <f t="shared" si="2749"/>
        <v>61738.5</v>
      </c>
      <c r="BB552" s="101">
        <v>15</v>
      </c>
      <c r="BC552" s="101">
        <v>15</v>
      </c>
      <c r="BD552" s="101">
        <v>15</v>
      </c>
      <c r="BE552" s="122"/>
      <c r="BF552" s="122"/>
      <c r="BG552" s="122"/>
      <c r="BH552" s="96">
        <f t="shared" si="2949"/>
        <v>163360.95000000001</v>
      </c>
      <c r="BI552" s="96">
        <f t="shared" si="2950"/>
        <v>163360.95000000001</v>
      </c>
      <c r="BJ552" s="96">
        <f t="shared" si="2951"/>
        <v>163360.95000000001</v>
      </c>
      <c r="BK552" s="122"/>
      <c r="BL552" s="122"/>
      <c r="BM552" s="122"/>
      <c r="BN552" s="96">
        <f t="shared" si="2952"/>
        <v>5213.01</v>
      </c>
      <c r="BO552" s="96">
        <f t="shared" si="2953"/>
        <v>5401.76</v>
      </c>
      <c r="BP552" s="96">
        <f t="shared" si="2954"/>
        <v>5401.76</v>
      </c>
      <c r="BQ552" s="122"/>
      <c r="BR552" s="122"/>
      <c r="BS552" s="122"/>
      <c r="BT552" s="96">
        <f t="shared" si="2750"/>
        <v>78195.149999999994</v>
      </c>
      <c r="BU552" s="96">
        <f t="shared" si="2751"/>
        <v>81026.399999999994</v>
      </c>
      <c r="BV552" s="96">
        <f t="shared" si="2752"/>
        <v>81026.399999999994</v>
      </c>
      <c r="BW552" s="101"/>
      <c r="BX552" s="101"/>
      <c r="BY552" s="101"/>
      <c r="BZ552" s="122"/>
      <c r="CA552" s="122"/>
      <c r="CB552" s="122"/>
      <c r="CC552" s="96">
        <f t="shared" si="2955"/>
        <v>0</v>
      </c>
      <c r="CD552" s="96">
        <f t="shared" si="2956"/>
        <v>0</v>
      </c>
      <c r="CE552" s="96">
        <f t="shared" si="2957"/>
        <v>0</v>
      </c>
      <c r="CF552" s="122"/>
      <c r="CG552" s="122"/>
      <c r="CH552" s="122"/>
      <c r="CI552" s="96">
        <f t="shared" si="2958"/>
        <v>0</v>
      </c>
      <c r="CJ552" s="96">
        <f t="shared" si="2959"/>
        <v>0</v>
      </c>
      <c r="CK552" s="96">
        <f t="shared" si="2960"/>
        <v>0</v>
      </c>
      <c r="CL552" s="122"/>
      <c r="CM552" s="122"/>
      <c r="CN552" s="122"/>
      <c r="CO552" s="96">
        <f t="shared" si="2753"/>
        <v>0</v>
      </c>
      <c r="CP552" s="96">
        <f t="shared" si="2754"/>
        <v>0</v>
      </c>
      <c r="CQ552" s="96">
        <f t="shared" si="2755"/>
        <v>0</v>
      </c>
      <c r="CR552" s="101"/>
      <c r="CS552" s="101"/>
      <c r="CT552" s="101"/>
      <c r="CU552" s="122"/>
      <c r="CV552" s="122"/>
      <c r="CW552" s="122"/>
      <c r="CX552" s="96">
        <f t="shared" si="2961"/>
        <v>0</v>
      </c>
      <c r="CY552" s="96">
        <f t="shared" si="2962"/>
        <v>0</v>
      </c>
      <c r="CZ552" s="96">
        <f t="shared" si="2963"/>
        <v>0</v>
      </c>
      <c r="DA552" s="122"/>
      <c r="DB552" s="122"/>
      <c r="DC552" s="122"/>
      <c r="DD552" s="96">
        <f t="shared" si="2964"/>
        <v>5899.12</v>
      </c>
      <c r="DE552" s="96">
        <f t="shared" si="2965"/>
        <v>6127.17</v>
      </c>
      <c r="DF552" s="96">
        <f t="shared" si="2966"/>
        <v>6127.17</v>
      </c>
      <c r="DG552" s="122"/>
      <c r="DH552" s="122"/>
      <c r="DI552" s="122"/>
      <c r="DJ552" s="96">
        <f t="shared" si="2756"/>
        <v>0</v>
      </c>
      <c r="DK552" s="96">
        <f t="shared" si="2757"/>
        <v>0</v>
      </c>
      <c r="DL552" s="96">
        <f t="shared" si="2758"/>
        <v>0</v>
      </c>
      <c r="DM552" s="101"/>
      <c r="DN552" s="101"/>
      <c r="DO552" s="101"/>
      <c r="DP552" s="122"/>
      <c r="DQ552" s="122"/>
      <c r="DR552" s="122"/>
      <c r="DS552" s="96">
        <f t="shared" si="2967"/>
        <v>0</v>
      </c>
      <c r="DT552" s="96">
        <f t="shared" si="2968"/>
        <v>0</v>
      </c>
      <c r="DU552" s="96">
        <f t="shared" si="2969"/>
        <v>0</v>
      </c>
      <c r="DV552" s="122"/>
      <c r="DW552" s="122"/>
      <c r="DX552" s="122"/>
      <c r="DY552" s="96">
        <f t="shared" si="2970"/>
        <v>6100.04</v>
      </c>
      <c r="DZ552" s="96">
        <f t="shared" si="2971"/>
        <v>6319.19</v>
      </c>
      <c r="EA552" s="96">
        <f t="shared" si="2972"/>
        <v>6319.19</v>
      </c>
      <c r="EB552" s="122"/>
      <c r="EC552" s="122"/>
      <c r="ED552" s="122"/>
      <c r="EE552" s="96">
        <f t="shared" si="2759"/>
        <v>0</v>
      </c>
      <c r="EF552" s="96">
        <f t="shared" si="2760"/>
        <v>0</v>
      </c>
      <c r="EG552" s="96">
        <f t="shared" si="2761"/>
        <v>0</v>
      </c>
      <c r="EH552" s="101"/>
      <c r="EI552" s="101"/>
      <c r="EJ552" s="101"/>
      <c r="EK552" s="122"/>
      <c r="EL552" s="122"/>
      <c r="EM552" s="122"/>
      <c r="EN552" s="96">
        <f t="shared" si="2973"/>
        <v>0</v>
      </c>
      <c r="EO552" s="96">
        <f t="shared" si="2974"/>
        <v>0</v>
      </c>
      <c r="EP552" s="96">
        <f t="shared" si="2975"/>
        <v>0</v>
      </c>
      <c r="EQ552" s="122"/>
      <c r="ER552" s="122"/>
      <c r="ES552" s="122"/>
      <c r="ET552" s="96">
        <f t="shared" si="2976"/>
        <v>5920.09</v>
      </c>
      <c r="EU552" s="96">
        <f t="shared" si="2977"/>
        <v>6092.47</v>
      </c>
      <c r="EV552" s="96">
        <f t="shared" si="2978"/>
        <v>6092.47</v>
      </c>
      <c r="EW552" s="122"/>
      <c r="EX552" s="122"/>
      <c r="EY552" s="122"/>
      <c r="EZ552" s="96">
        <f t="shared" si="2762"/>
        <v>0</v>
      </c>
      <c r="FA552" s="96">
        <f t="shared" si="2763"/>
        <v>0</v>
      </c>
      <c r="FB552" s="96">
        <f t="shared" si="2764"/>
        <v>0</v>
      </c>
      <c r="FC552" s="101">
        <v>8</v>
      </c>
      <c r="FD552" s="101">
        <v>8</v>
      </c>
      <c r="FE552" s="101">
        <v>8</v>
      </c>
      <c r="FF552" s="122"/>
      <c r="FG552" s="122"/>
      <c r="FH552" s="122"/>
      <c r="FI552" s="96">
        <f t="shared" si="2979"/>
        <v>87125.84</v>
      </c>
      <c r="FJ552" s="96">
        <f t="shared" si="2980"/>
        <v>87125.84</v>
      </c>
      <c r="FK552" s="96">
        <f t="shared" si="2981"/>
        <v>87125.84</v>
      </c>
      <c r="FL552" s="122"/>
      <c r="FM552" s="122"/>
      <c r="FN552" s="122"/>
      <c r="FO552" s="96">
        <f t="shared" si="2982"/>
        <v>4756.8599999999997</v>
      </c>
      <c r="FP552" s="96">
        <f t="shared" si="2983"/>
        <v>4917.9799999999996</v>
      </c>
      <c r="FQ552" s="96">
        <f t="shared" si="2984"/>
        <v>4917.9799999999996</v>
      </c>
      <c r="FR552" s="122"/>
      <c r="FS552" s="122"/>
      <c r="FT552" s="122"/>
      <c r="FU552" s="96">
        <f t="shared" si="2765"/>
        <v>38054.879999999997</v>
      </c>
      <c r="FV552" s="96">
        <f t="shared" si="2766"/>
        <v>39343.839999999997</v>
      </c>
      <c r="FW552" s="96">
        <f t="shared" si="2767"/>
        <v>39343.839999999997</v>
      </c>
      <c r="FX552" s="101">
        <v>6</v>
      </c>
      <c r="FY552" s="101">
        <v>6</v>
      </c>
      <c r="FZ552" s="101">
        <v>6</v>
      </c>
      <c r="GA552" s="122"/>
      <c r="GB552" s="122"/>
      <c r="GC552" s="122"/>
      <c r="GD552" s="96">
        <f t="shared" si="2985"/>
        <v>65344.38</v>
      </c>
      <c r="GE552" s="96">
        <f t="shared" si="2986"/>
        <v>65344.38</v>
      </c>
      <c r="GF552" s="96">
        <f t="shared" si="2987"/>
        <v>65344.38</v>
      </c>
      <c r="GG552" s="122"/>
      <c r="GH552" s="122"/>
      <c r="GI552" s="122"/>
      <c r="GJ552" s="96">
        <f t="shared" si="2988"/>
        <v>4543.59</v>
      </c>
      <c r="GK552" s="96">
        <f t="shared" si="2989"/>
        <v>4681.47</v>
      </c>
      <c r="GL552" s="96">
        <f t="shared" si="2990"/>
        <v>4681.47</v>
      </c>
      <c r="GM552" s="122"/>
      <c r="GN552" s="122"/>
      <c r="GO552" s="122"/>
      <c r="GP552" s="96">
        <f t="shared" si="2768"/>
        <v>27261.54</v>
      </c>
      <c r="GQ552" s="96">
        <f t="shared" si="2769"/>
        <v>28088.82</v>
      </c>
      <c r="GR552" s="96">
        <f t="shared" si="2770"/>
        <v>28088.82</v>
      </c>
      <c r="GS552" s="101"/>
      <c r="GT552" s="101"/>
      <c r="GU552" s="101"/>
      <c r="GV552" s="122"/>
      <c r="GW552" s="122"/>
      <c r="GX552" s="122"/>
      <c r="GY552" s="96">
        <f t="shared" si="2991"/>
        <v>0</v>
      </c>
      <c r="GZ552" s="96">
        <f t="shared" si="2992"/>
        <v>0</v>
      </c>
      <c r="HA552" s="96">
        <f t="shared" si="2993"/>
        <v>0</v>
      </c>
      <c r="HB552" s="122"/>
      <c r="HC552" s="122"/>
      <c r="HD552" s="122"/>
      <c r="HE552" s="96">
        <f t="shared" si="2994"/>
        <v>9173.5</v>
      </c>
      <c r="HF552" s="96">
        <f t="shared" si="2995"/>
        <v>9516.6299999999992</v>
      </c>
      <c r="HG552" s="96">
        <f t="shared" si="2996"/>
        <v>9516.6299999999992</v>
      </c>
      <c r="HH552" s="122"/>
      <c r="HI552" s="122"/>
      <c r="HJ552" s="122"/>
      <c r="HK552" s="96">
        <f t="shared" si="2771"/>
        <v>0</v>
      </c>
      <c r="HL552" s="96">
        <f t="shared" si="2772"/>
        <v>0</v>
      </c>
      <c r="HM552" s="96">
        <f t="shared" si="2773"/>
        <v>0</v>
      </c>
      <c r="HN552" s="101">
        <v>3</v>
      </c>
      <c r="HO552" s="101">
        <v>3</v>
      </c>
      <c r="HP552" s="101">
        <v>3</v>
      </c>
      <c r="HQ552" s="122"/>
      <c r="HR552" s="122"/>
      <c r="HS552" s="122"/>
      <c r="HT552" s="96">
        <f t="shared" si="2997"/>
        <v>32672.19</v>
      </c>
      <c r="HU552" s="96">
        <f t="shared" si="2998"/>
        <v>32672.19</v>
      </c>
      <c r="HV552" s="96">
        <f t="shared" si="2999"/>
        <v>32672.19</v>
      </c>
      <c r="HW552" s="122"/>
      <c r="HX552" s="122"/>
      <c r="HY552" s="122"/>
      <c r="HZ552" s="96">
        <f t="shared" si="3000"/>
        <v>6897.29</v>
      </c>
      <c r="IA552" s="96">
        <f t="shared" si="3001"/>
        <v>7114.68</v>
      </c>
      <c r="IB552" s="96">
        <f t="shared" si="3002"/>
        <v>7114.68</v>
      </c>
      <c r="IC552" s="122"/>
      <c r="ID552" s="122"/>
      <c r="IE552" s="122"/>
      <c r="IF552" s="96">
        <f t="shared" si="2774"/>
        <v>20691.87</v>
      </c>
      <c r="IG552" s="96">
        <f t="shared" si="2775"/>
        <v>21344.04</v>
      </c>
      <c r="IH552" s="96">
        <f t="shared" si="2776"/>
        <v>21344.04</v>
      </c>
      <c r="II552" s="101"/>
      <c r="IJ552" s="101"/>
      <c r="IK552" s="101"/>
      <c r="IL552" s="122"/>
      <c r="IM552" s="122"/>
      <c r="IN552" s="122"/>
      <c r="IO552" s="96">
        <f t="shared" si="3003"/>
        <v>0</v>
      </c>
      <c r="IP552" s="96">
        <f t="shared" si="3004"/>
        <v>0</v>
      </c>
      <c r="IQ552" s="96">
        <f t="shared" si="3005"/>
        <v>0</v>
      </c>
      <c r="IR552" s="122"/>
      <c r="IS552" s="122"/>
      <c r="IT552" s="122"/>
      <c r="IU552" s="96">
        <f t="shared" si="3006"/>
        <v>5018.43</v>
      </c>
      <c r="IV552" s="96">
        <f t="shared" si="3007"/>
        <v>5174.7700000000004</v>
      </c>
      <c r="IW552" s="96">
        <f t="shared" si="3008"/>
        <v>5174.7700000000004</v>
      </c>
      <c r="IX552" s="122"/>
      <c r="IY552" s="122"/>
      <c r="IZ552" s="122"/>
      <c r="JA552" s="96">
        <f t="shared" si="2777"/>
        <v>0</v>
      </c>
      <c r="JB552" s="96">
        <f t="shared" si="2778"/>
        <v>0</v>
      </c>
      <c r="JC552" s="96">
        <f t="shared" si="2779"/>
        <v>0</v>
      </c>
      <c r="JD552" s="101"/>
      <c r="JE552" s="101"/>
      <c r="JF552" s="101"/>
      <c r="JG552" s="122"/>
      <c r="JH552" s="122"/>
      <c r="JI552" s="122"/>
      <c r="JJ552" s="96">
        <f t="shared" si="3009"/>
        <v>0</v>
      </c>
      <c r="JK552" s="96">
        <f t="shared" si="3010"/>
        <v>0</v>
      </c>
      <c r="JL552" s="96">
        <f t="shared" si="3011"/>
        <v>0</v>
      </c>
      <c r="JM552" s="122"/>
      <c r="JN552" s="122"/>
      <c r="JO552" s="122"/>
      <c r="JP552" s="96">
        <f t="shared" si="3012"/>
        <v>7583.8</v>
      </c>
      <c r="JQ552" s="96">
        <f t="shared" si="3013"/>
        <v>7848.6</v>
      </c>
      <c r="JR552" s="96">
        <f t="shared" si="3014"/>
        <v>7848.6</v>
      </c>
      <c r="JS552" s="122"/>
      <c r="JT552" s="122"/>
      <c r="JU552" s="122"/>
      <c r="JV552" s="96">
        <f t="shared" si="2780"/>
        <v>0</v>
      </c>
      <c r="JW552" s="96">
        <f t="shared" si="2781"/>
        <v>0</v>
      </c>
      <c r="JX552" s="96">
        <f t="shared" si="2782"/>
        <v>0</v>
      </c>
      <c r="JY552" s="101">
        <v>9</v>
      </c>
      <c r="JZ552" s="101">
        <v>9</v>
      </c>
      <c r="KA552" s="101">
        <v>9</v>
      </c>
      <c r="KB552" s="122"/>
      <c r="KC552" s="122"/>
      <c r="KD552" s="122"/>
      <c r="KE552" s="96">
        <f t="shared" si="3015"/>
        <v>98016.57</v>
      </c>
      <c r="KF552" s="96">
        <f t="shared" si="3016"/>
        <v>98016.57</v>
      </c>
      <c r="KG552" s="96">
        <f t="shared" si="3017"/>
        <v>98016.57</v>
      </c>
      <c r="KH552" s="122"/>
      <c r="KI552" s="122"/>
      <c r="KJ552" s="122"/>
      <c r="KK552" s="96">
        <f t="shared" si="3018"/>
        <v>4481.91</v>
      </c>
      <c r="KL552" s="96">
        <f t="shared" si="3019"/>
        <v>4631.3999999999996</v>
      </c>
      <c r="KM552" s="96">
        <f t="shared" si="3020"/>
        <v>4631.3999999999996</v>
      </c>
      <c r="KN552" s="122"/>
      <c r="KO552" s="122"/>
      <c r="KP552" s="122"/>
      <c r="KQ552" s="96">
        <f t="shared" si="2783"/>
        <v>40337.19</v>
      </c>
      <c r="KR552" s="96">
        <f t="shared" si="2784"/>
        <v>41682.6</v>
      </c>
      <c r="KS552" s="96">
        <f t="shared" si="2785"/>
        <v>41682.6</v>
      </c>
      <c r="KT552" s="101">
        <v>16</v>
      </c>
      <c r="KU552" s="101">
        <v>16</v>
      </c>
      <c r="KV552" s="101">
        <v>16</v>
      </c>
      <c r="KW552" s="122"/>
      <c r="KX552" s="122"/>
      <c r="KY552" s="122"/>
      <c r="KZ552" s="96">
        <f t="shared" si="3021"/>
        <v>174251.68</v>
      </c>
      <c r="LA552" s="96">
        <f t="shared" si="3022"/>
        <v>174251.68</v>
      </c>
      <c r="LB552" s="96">
        <f t="shared" si="3023"/>
        <v>174251.68</v>
      </c>
      <c r="LC552" s="122"/>
      <c r="LD552" s="122"/>
      <c r="LE552" s="122"/>
      <c r="LF552" s="96">
        <f t="shared" si="3024"/>
        <v>4155.96</v>
      </c>
      <c r="LG552" s="96">
        <f t="shared" si="3025"/>
        <v>4298.41</v>
      </c>
      <c r="LH552" s="96">
        <f t="shared" si="3026"/>
        <v>4298.41</v>
      </c>
      <c r="LI552" s="122"/>
      <c r="LJ552" s="122"/>
      <c r="LK552" s="122"/>
      <c r="LL552" s="96">
        <f t="shared" si="2786"/>
        <v>66495.360000000001</v>
      </c>
      <c r="LM552" s="96">
        <f t="shared" si="2787"/>
        <v>68774.559999999998</v>
      </c>
      <c r="LN552" s="96">
        <f t="shared" si="2788"/>
        <v>68774.559999999998</v>
      </c>
      <c r="LO552" s="101">
        <v>6</v>
      </c>
      <c r="LP552" s="101">
        <v>6</v>
      </c>
      <c r="LQ552" s="101">
        <v>6</v>
      </c>
      <c r="LR552" s="122"/>
      <c r="LS552" s="122"/>
      <c r="LT552" s="122"/>
      <c r="LU552" s="96">
        <f t="shared" si="3027"/>
        <v>65344.38</v>
      </c>
      <c r="LV552" s="96">
        <f t="shared" si="3028"/>
        <v>65344.38</v>
      </c>
      <c r="LW552" s="96">
        <f t="shared" si="3029"/>
        <v>65344.38</v>
      </c>
      <c r="LX552" s="122"/>
      <c r="LY552" s="122"/>
      <c r="LZ552" s="122"/>
      <c r="MA552" s="96">
        <f t="shared" si="3030"/>
        <v>6562.94</v>
      </c>
      <c r="MB552" s="96">
        <f t="shared" si="3031"/>
        <v>6782.8</v>
      </c>
      <c r="MC552" s="96">
        <f t="shared" si="3032"/>
        <v>6782.8</v>
      </c>
      <c r="MD552" s="122"/>
      <c r="ME552" s="122"/>
      <c r="MF552" s="122"/>
      <c r="MG552" s="96">
        <f t="shared" si="2789"/>
        <v>39377.64</v>
      </c>
      <c r="MH552" s="96">
        <f t="shared" si="2790"/>
        <v>40696.800000000003</v>
      </c>
      <c r="MI552" s="96">
        <f t="shared" si="2791"/>
        <v>40696.800000000003</v>
      </c>
      <c r="MJ552" s="101">
        <v>5</v>
      </c>
      <c r="MK552" s="101">
        <v>5</v>
      </c>
      <c r="ML552" s="101">
        <v>5</v>
      </c>
      <c r="MM552" s="122"/>
      <c r="MN552" s="122"/>
      <c r="MO552" s="122"/>
      <c r="MP552" s="96">
        <f t="shared" si="3033"/>
        <v>54453.65</v>
      </c>
      <c r="MQ552" s="96">
        <f t="shared" si="3034"/>
        <v>54453.65</v>
      </c>
      <c r="MR552" s="96">
        <f t="shared" si="3035"/>
        <v>54453.65</v>
      </c>
      <c r="MS552" s="122"/>
      <c r="MT552" s="122"/>
      <c r="MU552" s="122"/>
      <c r="MV552" s="96">
        <f t="shared" si="3036"/>
        <v>6820.92</v>
      </c>
      <c r="MW552" s="96">
        <f t="shared" si="3037"/>
        <v>7052.68</v>
      </c>
      <c r="MX552" s="96">
        <f t="shared" si="3038"/>
        <v>7052.68</v>
      </c>
      <c r="MY552" s="122"/>
      <c r="MZ552" s="122"/>
      <c r="NA552" s="122"/>
      <c r="NB552" s="96">
        <f t="shared" si="2792"/>
        <v>34104.6</v>
      </c>
      <c r="NC552" s="96">
        <f t="shared" si="2793"/>
        <v>35263.4</v>
      </c>
      <c r="ND552" s="96">
        <f t="shared" si="2794"/>
        <v>35263.4</v>
      </c>
      <c r="NE552" s="101">
        <v>7</v>
      </c>
      <c r="NF552" s="101">
        <v>7</v>
      </c>
      <c r="NG552" s="101">
        <v>7</v>
      </c>
      <c r="NH552" s="122"/>
      <c r="NI552" s="122"/>
      <c r="NJ552" s="122"/>
      <c r="NK552" s="96">
        <f t="shared" si="3039"/>
        <v>76235.11</v>
      </c>
      <c r="NL552" s="96">
        <f t="shared" si="3040"/>
        <v>76235.11</v>
      </c>
      <c r="NM552" s="96">
        <f t="shared" si="3041"/>
        <v>76235.11</v>
      </c>
      <c r="NN552" s="122"/>
      <c r="NO552" s="122"/>
      <c r="NP552" s="122"/>
      <c r="NQ552" s="96">
        <f t="shared" si="3042"/>
        <v>5082.29</v>
      </c>
      <c r="NR552" s="96">
        <f t="shared" si="3043"/>
        <v>5245.2</v>
      </c>
      <c r="NS552" s="96">
        <f t="shared" si="3044"/>
        <v>5245.2</v>
      </c>
      <c r="NT552" s="122"/>
      <c r="NU552" s="122"/>
      <c r="NV552" s="122"/>
      <c r="NW552" s="96">
        <f t="shared" si="2795"/>
        <v>35576.03</v>
      </c>
      <c r="NX552" s="96">
        <f t="shared" si="2796"/>
        <v>36716.400000000001</v>
      </c>
      <c r="NY552" s="96">
        <f t="shared" si="2797"/>
        <v>36716.400000000001</v>
      </c>
      <c r="NZ552" s="101"/>
      <c r="OA552" s="101"/>
      <c r="OB552" s="101"/>
      <c r="OC552" s="122"/>
      <c r="OD552" s="122"/>
      <c r="OE552" s="122"/>
      <c r="OF552" s="96">
        <f t="shared" si="3045"/>
        <v>0</v>
      </c>
      <c r="OG552" s="96">
        <f t="shared" si="3046"/>
        <v>0</v>
      </c>
      <c r="OH552" s="96">
        <f t="shared" si="3047"/>
        <v>0</v>
      </c>
      <c r="OI552" s="122"/>
      <c r="OJ552" s="122"/>
      <c r="OK552" s="122"/>
      <c r="OL552" s="96">
        <f t="shared" si="3048"/>
        <v>6605.64</v>
      </c>
      <c r="OM552" s="96">
        <f t="shared" si="3049"/>
        <v>6827.31</v>
      </c>
      <c r="ON552" s="96">
        <f t="shared" si="3050"/>
        <v>6827.31</v>
      </c>
      <c r="OO552" s="122"/>
      <c r="OP552" s="122"/>
      <c r="OQ552" s="122"/>
      <c r="OR552" s="96">
        <f t="shared" si="2798"/>
        <v>0</v>
      </c>
      <c r="OS552" s="96">
        <f t="shared" si="2799"/>
        <v>0</v>
      </c>
      <c r="OT552" s="96">
        <f t="shared" si="2800"/>
        <v>0</v>
      </c>
      <c r="OU552" s="101"/>
      <c r="OV552" s="101"/>
      <c r="OW552" s="101"/>
      <c r="OX552" s="122"/>
      <c r="OY552" s="122"/>
      <c r="OZ552" s="122"/>
      <c r="PA552" s="96">
        <f t="shared" si="3051"/>
        <v>0</v>
      </c>
      <c r="PB552" s="96">
        <f t="shared" si="3052"/>
        <v>0</v>
      </c>
      <c r="PC552" s="96">
        <f t="shared" si="3053"/>
        <v>0</v>
      </c>
      <c r="PD552" s="122"/>
      <c r="PE552" s="122"/>
      <c r="PF552" s="122"/>
      <c r="PG552" s="96">
        <f t="shared" si="3054"/>
        <v>5635.25</v>
      </c>
      <c r="PH552" s="96">
        <f t="shared" si="3055"/>
        <v>5817.86</v>
      </c>
      <c r="PI552" s="96">
        <f t="shared" si="3056"/>
        <v>5817.86</v>
      </c>
      <c r="PJ552" s="122"/>
      <c r="PK552" s="122"/>
      <c r="PL552" s="122"/>
      <c r="PM552" s="96">
        <f t="shared" si="2801"/>
        <v>0</v>
      </c>
      <c r="PN552" s="96">
        <f t="shared" si="2802"/>
        <v>0</v>
      </c>
      <c r="PO552" s="96">
        <f t="shared" si="2803"/>
        <v>0</v>
      </c>
      <c r="PP552" s="101">
        <v>6</v>
      </c>
      <c r="PQ552" s="101">
        <v>6</v>
      </c>
      <c r="PR552" s="101">
        <v>6</v>
      </c>
      <c r="PS552" s="122"/>
      <c r="PT552" s="122"/>
      <c r="PU552" s="122"/>
      <c r="PV552" s="96">
        <f t="shared" si="3057"/>
        <v>65344.38</v>
      </c>
      <c r="PW552" s="96">
        <f t="shared" si="3058"/>
        <v>65344.38</v>
      </c>
      <c r="PX552" s="96">
        <f t="shared" si="3059"/>
        <v>65344.38</v>
      </c>
      <c r="PY552" s="122"/>
      <c r="PZ552" s="122"/>
      <c r="QA552" s="122"/>
      <c r="QB552" s="96">
        <f t="shared" si="3060"/>
        <v>6395.92</v>
      </c>
      <c r="QC552" s="96">
        <f t="shared" si="3061"/>
        <v>6611.27</v>
      </c>
      <c r="QD552" s="96">
        <f t="shared" si="3062"/>
        <v>6611.27</v>
      </c>
      <c r="QE552" s="122"/>
      <c r="QF552" s="122"/>
      <c r="QG552" s="122"/>
      <c r="QH552" s="96">
        <f t="shared" si="2804"/>
        <v>38375.519999999997</v>
      </c>
      <c r="QI552" s="96">
        <f t="shared" si="2805"/>
        <v>39667.620000000003</v>
      </c>
      <c r="QJ552" s="96">
        <f t="shared" si="2806"/>
        <v>39667.620000000003</v>
      </c>
      <c r="QK552" s="101">
        <v>12</v>
      </c>
      <c r="QL552" s="101">
        <v>12</v>
      </c>
      <c r="QM552" s="101">
        <v>12</v>
      </c>
      <c r="QN552" s="122"/>
      <c r="QO552" s="122"/>
      <c r="QP552" s="122"/>
      <c r="QQ552" s="96">
        <f t="shared" si="3063"/>
        <v>130688.76</v>
      </c>
      <c r="QR552" s="96">
        <f t="shared" si="3064"/>
        <v>130688.76</v>
      </c>
      <c r="QS552" s="96">
        <f t="shared" si="3065"/>
        <v>130688.76</v>
      </c>
      <c r="QT552" s="122"/>
      <c r="QU552" s="122"/>
      <c r="QV552" s="122"/>
      <c r="QW552" s="96">
        <f t="shared" si="3066"/>
        <v>5686.8</v>
      </c>
      <c r="QX552" s="96">
        <f t="shared" si="3067"/>
        <v>5866.57</v>
      </c>
      <c r="QY552" s="96">
        <f t="shared" si="3068"/>
        <v>5866.57</v>
      </c>
      <c r="QZ552" s="122"/>
      <c r="RA552" s="122"/>
      <c r="RB552" s="122"/>
      <c r="RC552" s="96">
        <f t="shared" si="2807"/>
        <v>68241.600000000006</v>
      </c>
      <c r="RD552" s="96">
        <f t="shared" si="2808"/>
        <v>70398.84</v>
      </c>
      <c r="RE552" s="96">
        <f t="shared" si="2809"/>
        <v>70398.84</v>
      </c>
      <c r="RF552" s="101">
        <v>17</v>
      </c>
      <c r="RG552" s="101">
        <v>17</v>
      </c>
      <c r="RH552" s="101">
        <v>17</v>
      </c>
      <c r="RI552" s="122"/>
      <c r="RJ552" s="122"/>
      <c r="RK552" s="122"/>
      <c r="RL552" s="96">
        <f t="shared" si="3069"/>
        <v>185142.41</v>
      </c>
      <c r="RM552" s="96">
        <f t="shared" si="3070"/>
        <v>185142.41</v>
      </c>
      <c r="RN552" s="96">
        <f t="shared" si="3071"/>
        <v>185142.41</v>
      </c>
      <c r="RO552" s="122"/>
      <c r="RP552" s="122"/>
      <c r="RQ552" s="122"/>
      <c r="RR552" s="96">
        <f t="shared" si="3072"/>
        <v>4096.43</v>
      </c>
      <c r="RS552" s="96">
        <f t="shared" si="3073"/>
        <v>4221.45</v>
      </c>
      <c r="RT552" s="96">
        <f t="shared" si="3074"/>
        <v>4221.45</v>
      </c>
      <c r="RU552" s="122"/>
      <c r="RV552" s="122"/>
      <c r="RW552" s="122"/>
      <c r="RX552" s="96">
        <f t="shared" si="2810"/>
        <v>69639.31</v>
      </c>
      <c r="RY552" s="96">
        <f t="shared" si="2811"/>
        <v>71764.649999999994</v>
      </c>
      <c r="RZ552" s="96">
        <f t="shared" si="2812"/>
        <v>71764.649999999994</v>
      </c>
      <c r="SA552" s="101"/>
      <c r="SB552" s="101"/>
      <c r="SC552" s="101"/>
      <c r="SD552" s="122"/>
      <c r="SE552" s="122"/>
      <c r="SF552" s="122"/>
      <c r="SG552" s="96">
        <f t="shared" si="3075"/>
        <v>0</v>
      </c>
      <c r="SH552" s="96">
        <f t="shared" si="3076"/>
        <v>0</v>
      </c>
      <c r="SI552" s="96">
        <f t="shared" si="3077"/>
        <v>0</v>
      </c>
      <c r="SJ552" s="122"/>
      <c r="SK552" s="122"/>
      <c r="SL552" s="122"/>
      <c r="SM552" s="96">
        <f t="shared" si="3078"/>
        <v>5607.45</v>
      </c>
      <c r="SN552" s="96">
        <f t="shared" si="3079"/>
        <v>5780</v>
      </c>
      <c r="SO552" s="96">
        <f t="shared" si="3080"/>
        <v>5780</v>
      </c>
      <c r="SP552" s="122"/>
      <c r="SQ552" s="122"/>
      <c r="SR552" s="122"/>
      <c r="SS552" s="96">
        <f t="shared" si="2813"/>
        <v>0</v>
      </c>
      <c r="ST552" s="96">
        <f t="shared" si="2814"/>
        <v>0</v>
      </c>
      <c r="SU552" s="96">
        <f t="shared" si="2815"/>
        <v>0</v>
      </c>
      <c r="SV552" s="101">
        <v>10</v>
      </c>
      <c r="SW552" s="101">
        <v>10</v>
      </c>
      <c r="SX552" s="101">
        <v>10</v>
      </c>
      <c r="SY552" s="122"/>
      <c r="SZ552" s="122"/>
      <c r="TA552" s="122"/>
      <c r="TB552" s="96">
        <f t="shared" si="3081"/>
        <v>108907.3</v>
      </c>
      <c r="TC552" s="96">
        <f t="shared" si="3082"/>
        <v>108907.3</v>
      </c>
      <c r="TD552" s="96">
        <f t="shared" si="3083"/>
        <v>108907.3</v>
      </c>
      <c r="TE552" s="122"/>
      <c r="TF552" s="122"/>
      <c r="TG552" s="122"/>
      <c r="TH552" s="96">
        <f t="shared" si="3084"/>
        <v>5188.3599999999997</v>
      </c>
      <c r="TI552" s="96">
        <f t="shared" si="3085"/>
        <v>5362.24</v>
      </c>
      <c r="TJ552" s="96">
        <f t="shared" si="3086"/>
        <v>5362.24</v>
      </c>
      <c r="TK552" s="122"/>
      <c r="TL552" s="122"/>
      <c r="TM552" s="122"/>
      <c r="TN552" s="96">
        <f t="shared" si="2816"/>
        <v>51883.6</v>
      </c>
      <c r="TO552" s="96">
        <f t="shared" si="2817"/>
        <v>53622.400000000001</v>
      </c>
      <c r="TP552" s="96">
        <f t="shared" si="2818"/>
        <v>53622.400000000001</v>
      </c>
      <c r="TQ552" s="101">
        <v>3</v>
      </c>
      <c r="TR552" s="101">
        <v>3</v>
      </c>
      <c r="TS552" s="101">
        <v>3</v>
      </c>
      <c r="TT552" s="122"/>
      <c r="TU552" s="122"/>
      <c r="TV552" s="122"/>
      <c r="TW552" s="96">
        <f t="shared" si="3087"/>
        <v>32672.19</v>
      </c>
      <c r="TX552" s="96">
        <f t="shared" si="3088"/>
        <v>32672.19</v>
      </c>
      <c r="TY552" s="96">
        <f t="shared" si="3089"/>
        <v>32672.19</v>
      </c>
      <c r="TZ552" s="122"/>
      <c r="UA552" s="122"/>
      <c r="UB552" s="122"/>
      <c r="UC552" s="96">
        <f t="shared" si="3090"/>
        <v>5668.31</v>
      </c>
      <c r="UD552" s="96">
        <f t="shared" si="3091"/>
        <v>5860.63</v>
      </c>
      <c r="UE552" s="96">
        <f t="shared" si="3092"/>
        <v>5860.63</v>
      </c>
      <c r="UF552" s="122"/>
      <c r="UG552" s="122"/>
      <c r="UH552" s="122"/>
      <c r="UI552" s="96">
        <f t="shared" si="2819"/>
        <v>17004.93</v>
      </c>
      <c r="UJ552" s="96">
        <f t="shared" si="2820"/>
        <v>17581.89</v>
      </c>
      <c r="UK552" s="96">
        <f t="shared" si="2821"/>
        <v>17581.89</v>
      </c>
      <c r="UL552" s="101">
        <v>21</v>
      </c>
      <c r="UM552" s="101">
        <v>21</v>
      </c>
      <c r="UN552" s="101">
        <v>21</v>
      </c>
      <c r="UO552" s="122"/>
      <c r="UP552" s="122"/>
      <c r="UQ552" s="122"/>
      <c r="UR552" s="96">
        <f t="shared" si="3093"/>
        <v>228705.33</v>
      </c>
      <c r="US552" s="96">
        <f t="shared" si="3094"/>
        <v>228705.33</v>
      </c>
      <c r="UT552" s="96">
        <f t="shared" si="3095"/>
        <v>228705.33</v>
      </c>
      <c r="UU552" s="122"/>
      <c r="UV552" s="122"/>
      <c r="UW552" s="122"/>
      <c r="UX552" s="96">
        <f t="shared" si="3096"/>
        <v>5465.58</v>
      </c>
      <c r="UY552" s="96">
        <f t="shared" si="3097"/>
        <v>5624.29</v>
      </c>
      <c r="UZ552" s="96">
        <f t="shared" si="3098"/>
        <v>5624.29</v>
      </c>
      <c r="VA552" s="122"/>
      <c r="VB552" s="122"/>
      <c r="VC552" s="122"/>
      <c r="VD552" s="96">
        <f t="shared" si="2822"/>
        <v>114777.18</v>
      </c>
      <c r="VE552" s="96">
        <f t="shared" si="2823"/>
        <v>118110.09</v>
      </c>
      <c r="VF552" s="96">
        <f t="shared" si="2824"/>
        <v>118110.09</v>
      </c>
      <c r="VG552" s="101">
        <v>10</v>
      </c>
      <c r="VH552" s="101">
        <v>10</v>
      </c>
      <c r="VI552" s="101">
        <v>10</v>
      </c>
      <c r="VJ552" s="122"/>
      <c r="VK552" s="122"/>
      <c r="VL552" s="122"/>
      <c r="VM552" s="96">
        <f t="shared" si="3099"/>
        <v>108907.3</v>
      </c>
      <c r="VN552" s="96">
        <f t="shared" si="3100"/>
        <v>108907.3</v>
      </c>
      <c r="VO552" s="96">
        <f t="shared" si="3101"/>
        <v>108907.3</v>
      </c>
      <c r="VP552" s="122"/>
      <c r="VQ552" s="122"/>
      <c r="VR552" s="122"/>
      <c r="VS552" s="96">
        <f t="shared" si="3102"/>
        <v>6063.98</v>
      </c>
      <c r="VT552" s="96">
        <f t="shared" si="3103"/>
        <v>6261.19</v>
      </c>
      <c r="VU552" s="96">
        <f t="shared" si="3104"/>
        <v>6261.19</v>
      </c>
      <c r="VV552" s="122"/>
      <c r="VW552" s="122"/>
      <c r="VX552" s="122"/>
      <c r="VY552" s="96">
        <f t="shared" si="2825"/>
        <v>60639.8</v>
      </c>
      <c r="VZ552" s="96">
        <f t="shared" si="2826"/>
        <v>62611.9</v>
      </c>
      <c r="WA552" s="96">
        <f t="shared" si="2827"/>
        <v>62611.9</v>
      </c>
      <c r="WB552" s="101">
        <v>11</v>
      </c>
      <c r="WC552" s="101">
        <v>11</v>
      </c>
      <c r="WD552" s="101">
        <v>11</v>
      </c>
      <c r="WE552" s="122"/>
      <c r="WF552" s="122"/>
      <c r="WG552" s="122"/>
      <c r="WH552" s="96">
        <f t="shared" si="3105"/>
        <v>119798.03</v>
      </c>
      <c r="WI552" s="96">
        <f t="shared" si="3106"/>
        <v>119798.03</v>
      </c>
      <c r="WJ552" s="96">
        <f t="shared" si="3107"/>
        <v>119798.03</v>
      </c>
      <c r="WK552" s="122"/>
      <c r="WL552" s="122"/>
      <c r="WM552" s="122"/>
      <c r="WN552" s="96">
        <f t="shared" si="3108"/>
        <v>4118.3500000000004</v>
      </c>
      <c r="WO552" s="96">
        <f t="shared" si="3109"/>
        <v>4260.13</v>
      </c>
      <c r="WP552" s="96">
        <f t="shared" si="3110"/>
        <v>4260.13</v>
      </c>
      <c r="WQ552" s="122"/>
      <c r="WR552" s="122"/>
      <c r="WS552" s="122"/>
      <c r="WT552" s="96">
        <f t="shared" si="2828"/>
        <v>45301.85</v>
      </c>
      <c r="WU552" s="96">
        <f t="shared" si="2829"/>
        <v>46861.43</v>
      </c>
      <c r="WV552" s="96">
        <f t="shared" si="2830"/>
        <v>46861.43</v>
      </c>
      <c r="WW552" s="101">
        <v>13</v>
      </c>
      <c r="WX552" s="101">
        <v>13</v>
      </c>
      <c r="WY552" s="101">
        <v>13</v>
      </c>
      <c r="WZ552" s="122"/>
      <c r="XA552" s="122"/>
      <c r="XB552" s="122"/>
      <c r="XC552" s="96">
        <f t="shared" si="3111"/>
        <v>141579.49</v>
      </c>
      <c r="XD552" s="96">
        <f t="shared" si="3112"/>
        <v>141579.49</v>
      </c>
      <c r="XE552" s="96">
        <f t="shared" si="3113"/>
        <v>141579.49</v>
      </c>
      <c r="XF552" s="122"/>
      <c r="XG552" s="122"/>
      <c r="XH552" s="122"/>
      <c r="XI552" s="96">
        <f t="shared" si="3114"/>
        <v>4357.45</v>
      </c>
      <c r="XJ552" s="96">
        <f t="shared" si="3115"/>
        <v>4491.7</v>
      </c>
      <c r="XK552" s="96">
        <f t="shared" si="3116"/>
        <v>4491.7</v>
      </c>
      <c r="XL552" s="122"/>
      <c r="XM552" s="122"/>
      <c r="XN552" s="122"/>
      <c r="XO552" s="96">
        <f t="shared" si="2831"/>
        <v>56646.85</v>
      </c>
      <c r="XP552" s="96">
        <f t="shared" si="2832"/>
        <v>58392.1</v>
      </c>
      <c r="XQ552" s="96">
        <f t="shared" si="2833"/>
        <v>58392.1</v>
      </c>
      <c r="XR552" s="101">
        <v>8</v>
      </c>
      <c r="XS552" s="101">
        <v>8</v>
      </c>
      <c r="XT552" s="101">
        <v>8</v>
      </c>
      <c r="XU552" s="122"/>
      <c r="XV552" s="122"/>
      <c r="XW552" s="122"/>
      <c r="XX552" s="96">
        <f t="shared" si="3117"/>
        <v>87125.84</v>
      </c>
      <c r="XY552" s="96">
        <f t="shared" si="3118"/>
        <v>87125.84</v>
      </c>
      <c r="XZ552" s="96">
        <f t="shared" si="3119"/>
        <v>87125.84</v>
      </c>
      <c r="YA552" s="122"/>
      <c r="YB552" s="122"/>
      <c r="YC552" s="122"/>
      <c r="YD552" s="96">
        <f t="shared" si="3120"/>
        <v>4172.8599999999997</v>
      </c>
      <c r="YE552" s="96">
        <f t="shared" si="3121"/>
        <v>4303.41</v>
      </c>
      <c r="YF552" s="96">
        <f t="shared" si="3122"/>
        <v>4303.41</v>
      </c>
      <c r="YG552" s="122"/>
      <c r="YH552" s="122"/>
      <c r="YI552" s="122"/>
      <c r="YJ552" s="96">
        <f t="shared" si="2834"/>
        <v>33382.879999999997</v>
      </c>
      <c r="YK552" s="96">
        <f t="shared" si="2835"/>
        <v>34427.279999999999</v>
      </c>
      <c r="YL552" s="96">
        <f t="shared" si="2836"/>
        <v>34427.279999999999</v>
      </c>
      <c r="YM552" s="101">
        <v>6</v>
      </c>
      <c r="YN552" s="101">
        <v>6</v>
      </c>
      <c r="YO552" s="101">
        <v>6</v>
      </c>
      <c r="YP552" s="122"/>
      <c r="YQ552" s="122"/>
      <c r="YR552" s="122"/>
      <c r="YS552" s="96">
        <f t="shared" si="3123"/>
        <v>65344.38</v>
      </c>
      <c r="YT552" s="96">
        <f t="shared" si="3124"/>
        <v>65344.38</v>
      </c>
      <c r="YU552" s="96">
        <f t="shared" si="3125"/>
        <v>65344.38</v>
      </c>
      <c r="YV552" s="122"/>
      <c r="YW552" s="122"/>
      <c r="YX552" s="122"/>
      <c r="YY552" s="96">
        <f t="shared" si="3126"/>
        <v>4623.42</v>
      </c>
      <c r="YZ552" s="96">
        <f t="shared" si="3127"/>
        <v>4773.25</v>
      </c>
      <c r="ZA552" s="96">
        <f t="shared" si="3128"/>
        <v>4773.25</v>
      </c>
      <c r="ZB552" s="122"/>
      <c r="ZC552" s="122"/>
      <c r="ZD552" s="122"/>
      <c r="ZE552" s="96">
        <f t="shared" si="2837"/>
        <v>27740.52</v>
      </c>
      <c r="ZF552" s="96">
        <f t="shared" si="2838"/>
        <v>28639.5</v>
      </c>
      <c r="ZG552" s="96">
        <f t="shared" si="2839"/>
        <v>28639.5</v>
      </c>
      <c r="ZH552" s="101">
        <v>5</v>
      </c>
      <c r="ZI552" s="101">
        <v>5</v>
      </c>
      <c r="ZJ552" s="101">
        <v>5</v>
      </c>
      <c r="ZK552" s="122"/>
      <c r="ZL552" s="122"/>
      <c r="ZM552" s="122"/>
      <c r="ZN552" s="96">
        <f t="shared" si="3129"/>
        <v>54453.65</v>
      </c>
      <c r="ZO552" s="96">
        <f t="shared" si="3130"/>
        <v>54453.65</v>
      </c>
      <c r="ZP552" s="96">
        <f t="shared" si="3131"/>
        <v>54453.65</v>
      </c>
      <c r="ZQ552" s="122"/>
      <c r="ZR552" s="122"/>
      <c r="ZS552" s="122"/>
      <c r="ZT552" s="96">
        <f t="shared" si="3132"/>
        <v>5487.28</v>
      </c>
      <c r="ZU552" s="96">
        <f t="shared" si="3133"/>
        <v>5662.45</v>
      </c>
      <c r="ZV552" s="96">
        <f t="shared" si="3134"/>
        <v>5662.45</v>
      </c>
      <c r="ZW552" s="122"/>
      <c r="ZX552" s="122"/>
      <c r="ZY552" s="122"/>
      <c r="ZZ552" s="96">
        <f t="shared" si="2840"/>
        <v>27436.400000000001</v>
      </c>
      <c r="AAA552" s="96">
        <f t="shared" si="2841"/>
        <v>28312.25</v>
      </c>
      <c r="AAB552" s="96">
        <f t="shared" si="2842"/>
        <v>28312.25</v>
      </c>
      <c r="AAC552" s="101">
        <v>3</v>
      </c>
      <c r="AAD552" s="101">
        <v>3</v>
      </c>
      <c r="AAE552" s="101">
        <v>3</v>
      </c>
      <c r="AAF552" s="122"/>
      <c r="AAG552" s="122"/>
      <c r="AAH552" s="122"/>
      <c r="AAI552" s="96">
        <f t="shared" si="3135"/>
        <v>32672.19</v>
      </c>
      <c r="AAJ552" s="96">
        <f t="shared" si="3136"/>
        <v>32672.19</v>
      </c>
      <c r="AAK552" s="96">
        <f t="shared" si="3137"/>
        <v>32672.19</v>
      </c>
      <c r="AAL552" s="122"/>
      <c r="AAM552" s="122"/>
      <c r="AAN552" s="122"/>
      <c r="AAO552" s="96">
        <f t="shared" si="3138"/>
        <v>5335.42</v>
      </c>
      <c r="AAP552" s="96">
        <f t="shared" si="3139"/>
        <v>5509.27</v>
      </c>
      <c r="AAQ552" s="96">
        <f t="shared" si="3140"/>
        <v>5509.27</v>
      </c>
      <c r="AAR552" s="122"/>
      <c r="AAS552" s="122"/>
      <c r="AAT552" s="122"/>
      <c r="AAU552" s="96">
        <f t="shared" si="2843"/>
        <v>16006.26</v>
      </c>
      <c r="AAV552" s="96">
        <f t="shared" si="2844"/>
        <v>16527.810000000001</v>
      </c>
      <c r="AAW552" s="96">
        <f t="shared" si="2845"/>
        <v>16527.810000000001</v>
      </c>
      <c r="AAX552" s="101">
        <v>4</v>
      </c>
      <c r="AAY552" s="101">
        <v>4</v>
      </c>
      <c r="AAZ552" s="101">
        <v>4</v>
      </c>
      <c r="ABA552" s="122"/>
      <c r="ABB552" s="122"/>
      <c r="ABC552" s="122"/>
      <c r="ABD552" s="96">
        <f t="shared" si="3141"/>
        <v>43562.92</v>
      </c>
      <c r="ABE552" s="96">
        <f t="shared" si="3142"/>
        <v>43562.92</v>
      </c>
      <c r="ABF552" s="96">
        <f t="shared" si="3143"/>
        <v>43562.92</v>
      </c>
      <c r="ABG552" s="122"/>
      <c r="ABH552" s="122"/>
      <c r="ABI552" s="122"/>
      <c r="ABJ552" s="96">
        <f t="shared" si="3144"/>
        <v>3690.15</v>
      </c>
      <c r="ABK552" s="96">
        <f t="shared" si="3145"/>
        <v>3795.39</v>
      </c>
      <c r="ABL552" s="96">
        <f t="shared" si="3146"/>
        <v>3795.39</v>
      </c>
      <c r="ABM552" s="122"/>
      <c r="ABN552" s="122"/>
      <c r="ABO552" s="122"/>
      <c r="ABP552" s="96">
        <f t="shared" si="2846"/>
        <v>14760.6</v>
      </c>
      <c r="ABQ552" s="96">
        <f t="shared" si="2847"/>
        <v>15181.56</v>
      </c>
      <c r="ABR552" s="96">
        <f t="shared" si="2848"/>
        <v>15181.56</v>
      </c>
      <c r="ABS552" s="101">
        <v>1</v>
      </c>
      <c r="ABT552" s="101">
        <v>1</v>
      </c>
      <c r="ABU552" s="101">
        <v>1</v>
      </c>
      <c r="ABV552" s="122"/>
      <c r="ABW552" s="122"/>
      <c r="ABX552" s="122"/>
      <c r="ABY552" s="96">
        <f t="shared" si="3147"/>
        <v>10890.73</v>
      </c>
      <c r="ABZ552" s="96">
        <f t="shared" si="3148"/>
        <v>10890.73</v>
      </c>
      <c r="ACA552" s="96">
        <f t="shared" si="3149"/>
        <v>10890.73</v>
      </c>
      <c r="ACB552" s="122"/>
      <c r="ACC552" s="122"/>
      <c r="ACD552" s="122"/>
      <c r="ACE552" s="96">
        <f t="shared" si="3150"/>
        <v>3902.71</v>
      </c>
      <c r="ACF552" s="96">
        <f t="shared" si="3151"/>
        <v>4025.01</v>
      </c>
      <c r="ACG552" s="96">
        <f t="shared" si="3152"/>
        <v>4025.01</v>
      </c>
      <c r="ACH552" s="122"/>
      <c r="ACI552" s="122"/>
      <c r="ACJ552" s="122"/>
      <c r="ACK552" s="96">
        <f t="shared" si="2849"/>
        <v>3902.71</v>
      </c>
      <c r="ACL552" s="96">
        <f t="shared" si="2850"/>
        <v>4025.01</v>
      </c>
      <c r="ACM552" s="96">
        <f t="shared" si="2851"/>
        <v>4025.01</v>
      </c>
      <c r="ACN552" s="101">
        <v>3</v>
      </c>
      <c r="ACO552" s="101">
        <v>3</v>
      </c>
      <c r="ACP552" s="101">
        <v>3</v>
      </c>
      <c r="ACQ552" s="122"/>
      <c r="ACR552" s="122"/>
      <c r="ACS552" s="122"/>
      <c r="ACT552" s="96">
        <f t="shared" si="3153"/>
        <v>32672.19</v>
      </c>
      <c r="ACU552" s="96">
        <f t="shared" si="3154"/>
        <v>32672.19</v>
      </c>
      <c r="ACV552" s="96">
        <f t="shared" si="3155"/>
        <v>32672.19</v>
      </c>
      <c r="ACW552" s="122"/>
      <c r="ACX552" s="122"/>
      <c r="ACY552" s="122"/>
      <c r="ACZ552" s="96">
        <f t="shared" si="3156"/>
        <v>5387.89</v>
      </c>
      <c r="ADA552" s="96">
        <f t="shared" si="3157"/>
        <v>5563.24</v>
      </c>
      <c r="ADB552" s="96">
        <f t="shared" si="3158"/>
        <v>5563.24</v>
      </c>
      <c r="ADC552" s="122"/>
      <c r="ADD552" s="122"/>
      <c r="ADE552" s="122"/>
      <c r="ADF552" s="96">
        <f t="shared" si="2852"/>
        <v>16163.67</v>
      </c>
      <c r="ADG552" s="96">
        <f t="shared" si="2853"/>
        <v>16689.72</v>
      </c>
      <c r="ADH552" s="96">
        <f t="shared" si="2854"/>
        <v>16689.72</v>
      </c>
      <c r="ADI552" s="101">
        <v>12</v>
      </c>
      <c r="ADJ552" s="101">
        <v>12</v>
      </c>
      <c r="ADK552" s="101">
        <v>12</v>
      </c>
      <c r="ADL552" s="122"/>
      <c r="ADM552" s="122"/>
      <c r="ADN552" s="122"/>
      <c r="ADO552" s="96">
        <f t="shared" si="3159"/>
        <v>130688.76</v>
      </c>
      <c r="ADP552" s="96">
        <f t="shared" si="3160"/>
        <v>130688.76</v>
      </c>
      <c r="ADQ552" s="96">
        <f t="shared" si="3161"/>
        <v>130688.76</v>
      </c>
      <c r="ADR552" s="122"/>
      <c r="ADS552" s="122"/>
      <c r="ADT552" s="122"/>
      <c r="ADU552" s="96">
        <f t="shared" si="3162"/>
        <v>3240.06</v>
      </c>
      <c r="ADV552" s="96">
        <f t="shared" si="3163"/>
        <v>3357.81</v>
      </c>
      <c r="ADW552" s="96">
        <f t="shared" si="3164"/>
        <v>3357.81</v>
      </c>
      <c r="ADX552" s="122"/>
      <c r="ADY552" s="122"/>
      <c r="ADZ552" s="122"/>
      <c r="AEA552" s="96">
        <f t="shared" si="2855"/>
        <v>38880.720000000001</v>
      </c>
      <c r="AEB552" s="96">
        <f t="shared" si="2856"/>
        <v>40293.72</v>
      </c>
      <c r="AEC552" s="96">
        <f t="shared" si="2857"/>
        <v>40293.72</v>
      </c>
      <c r="AED552" s="101">
        <v>9</v>
      </c>
      <c r="AEE552" s="101">
        <v>9</v>
      </c>
      <c r="AEF552" s="101">
        <v>9</v>
      </c>
      <c r="AEG552" s="122"/>
      <c r="AEH552" s="122"/>
      <c r="AEI552" s="122"/>
      <c r="AEJ552" s="96">
        <f t="shared" si="3165"/>
        <v>98016.57</v>
      </c>
      <c r="AEK552" s="96">
        <f t="shared" si="3166"/>
        <v>98016.57</v>
      </c>
      <c r="AEL552" s="96">
        <f t="shared" si="3167"/>
        <v>98016.57</v>
      </c>
      <c r="AEM552" s="122"/>
      <c r="AEN552" s="122"/>
      <c r="AEO552" s="122"/>
      <c r="AEP552" s="96">
        <f t="shared" si="3168"/>
        <v>4857.3</v>
      </c>
      <c r="AEQ552" s="96">
        <f t="shared" si="3169"/>
        <v>5004.24</v>
      </c>
      <c r="AER552" s="96">
        <f t="shared" si="3170"/>
        <v>5004.24</v>
      </c>
      <c r="AES552" s="122"/>
      <c r="AET552" s="122"/>
      <c r="AEU552" s="122"/>
      <c r="AEV552" s="96">
        <f t="shared" si="2858"/>
        <v>43715.7</v>
      </c>
      <c r="AEW552" s="96">
        <f t="shared" si="2859"/>
        <v>45038.16</v>
      </c>
      <c r="AEX552" s="96">
        <f t="shared" si="2860"/>
        <v>45038.16</v>
      </c>
      <c r="AEY552" s="101"/>
      <c r="AEZ552" s="101"/>
      <c r="AFA552" s="101"/>
      <c r="AFB552" s="122"/>
      <c r="AFC552" s="122"/>
      <c r="AFD552" s="122"/>
      <c r="AFE552" s="96">
        <f t="shared" si="3171"/>
        <v>0</v>
      </c>
      <c r="AFF552" s="96">
        <f t="shared" si="3172"/>
        <v>0</v>
      </c>
      <c r="AFG552" s="96">
        <f t="shared" si="3173"/>
        <v>0</v>
      </c>
      <c r="AFH552" s="122"/>
      <c r="AFI552" s="122"/>
      <c r="AFJ552" s="122"/>
      <c r="AFK552" s="96">
        <f t="shared" si="3174"/>
        <v>4824.87</v>
      </c>
      <c r="AFL552" s="96">
        <f t="shared" si="3175"/>
        <v>4999.1899999999996</v>
      </c>
      <c r="AFM552" s="96">
        <f t="shared" si="3176"/>
        <v>4999.1899999999996</v>
      </c>
      <c r="AFN552" s="122"/>
      <c r="AFO552" s="122"/>
      <c r="AFP552" s="122"/>
      <c r="AFQ552" s="96">
        <f t="shared" si="2861"/>
        <v>0</v>
      </c>
      <c r="AFR552" s="96">
        <f t="shared" si="2862"/>
        <v>0</v>
      </c>
      <c r="AFS552" s="96">
        <f t="shared" si="2863"/>
        <v>0</v>
      </c>
      <c r="AFT552" s="101">
        <v>3</v>
      </c>
      <c r="AFU552" s="101">
        <v>3</v>
      </c>
      <c r="AFV552" s="101">
        <v>3</v>
      </c>
      <c r="AFW552" s="122"/>
      <c r="AFX552" s="122"/>
      <c r="AFY552" s="122"/>
      <c r="AFZ552" s="96">
        <f t="shared" si="3177"/>
        <v>32672.19</v>
      </c>
      <c r="AGA552" s="96">
        <f t="shared" si="3178"/>
        <v>32672.19</v>
      </c>
      <c r="AGB552" s="96">
        <f t="shared" si="3179"/>
        <v>32672.19</v>
      </c>
      <c r="AGC552" s="122"/>
      <c r="AGD552" s="122"/>
      <c r="AGE552" s="122"/>
      <c r="AGF552" s="96">
        <f t="shared" si="3180"/>
        <v>5058.32</v>
      </c>
      <c r="AGG552" s="96">
        <f t="shared" si="3181"/>
        <v>5223.59</v>
      </c>
      <c r="AGH552" s="96">
        <f t="shared" si="3182"/>
        <v>5223.59</v>
      </c>
      <c r="AGI552" s="122"/>
      <c r="AGJ552" s="122"/>
      <c r="AGK552" s="122"/>
      <c r="AGL552" s="96">
        <f t="shared" si="2864"/>
        <v>15174.96</v>
      </c>
      <c r="AGM552" s="96">
        <f t="shared" si="2865"/>
        <v>15670.77</v>
      </c>
      <c r="AGN552" s="96">
        <f t="shared" si="2866"/>
        <v>15670.77</v>
      </c>
      <c r="AGO552" s="101"/>
      <c r="AGP552" s="101"/>
      <c r="AGQ552" s="101"/>
      <c r="AGR552" s="122"/>
      <c r="AGS552" s="122"/>
      <c r="AGT552" s="122"/>
      <c r="AGU552" s="96">
        <f t="shared" si="3183"/>
        <v>0</v>
      </c>
      <c r="AGV552" s="96">
        <f t="shared" si="3184"/>
        <v>0</v>
      </c>
      <c r="AGW552" s="96">
        <f t="shared" si="3185"/>
        <v>0</v>
      </c>
      <c r="AGX552" s="122"/>
      <c r="AGY552" s="122"/>
      <c r="AGZ552" s="122"/>
      <c r="AHA552" s="96">
        <f t="shared" si="3186"/>
        <v>8205.69</v>
      </c>
      <c r="AHB552" s="96">
        <f t="shared" si="3187"/>
        <v>8491.41</v>
      </c>
      <c r="AHC552" s="96">
        <f t="shared" si="3188"/>
        <v>8491.41</v>
      </c>
      <c r="AHD552" s="122"/>
      <c r="AHE552" s="122"/>
      <c r="AHF552" s="122"/>
      <c r="AHG552" s="96">
        <f t="shared" si="2867"/>
        <v>0</v>
      </c>
      <c r="AHH552" s="96">
        <f t="shared" si="2868"/>
        <v>0</v>
      </c>
      <c r="AHI552" s="96">
        <f t="shared" si="2869"/>
        <v>0</v>
      </c>
      <c r="AHJ552" s="101">
        <v>5</v>
      </c>
      <c r="AHK552" s="101">
        <v>5</v>
      </c>
      <c r="AHL552" s="101">
        <v>5</v>
      </c>
      <c r="AHM552" s="122"/>
      <c r="AHN552" s="122"/>
      <c r="AHO552" s="122"/>
      <c r="AHP552" s="96">
        <f t="shared" si="3189"/>
        <v>54453.65</v>
      </c>
      <c r="AHQ552" s="96">
        <f t="shared" si="3190"/>
        <v>54453.65</v>
      </c>
      <c r="AHR552" s="96">
        <f t="shared" si="3191"/>
        <v>54453.65</v>
      </c>
      <c r="AHS552" s="122"/>
      <c r="AHT552" s="122"/>
      <c r="AHU552" s="122"/>
      <c r="AHV552" s="96">
        <f t="shared" si="3192"/>
        <v>4563.7</v>
      </c>
      <c r="AHW552" s="96">
        <f t="shared" si="3193"/>
        <v>4714.96</v>
      </c>
      <c r="AHX552" s="96">
        <f t="shared" si="3194"/>
        <v>4714.96</v>
      </c>
      <c r="AHY552" s="122"/>
      <c r="AHZ552" s="122"/>
      <c r="AIA552" s="122"/>
      <c r="AIB552" s="96">
        <f t="shared" si="2870"/>
        <v>22818.5</v>
      </c>
      <c r="AIC552" s="96">
        <f t="shared" si="2871"/>
        <v>23574.799999999999</v>
      </c>
      <c r="AID552" s="96">
        <f t="shared" si="2872"/>
        <v>23574.799999999999</v>
      </c>
      <c r="AIE552" s="101">
        <v>4</v>
      </c>
      <c r="AIF552" s="101">
        <v>4</v>
      </c>
      <c r="AIG552" s="101">
        <v>4</v>
      </c>
      <c r="AIH552" s="122"/>
      <c r="AII552" s="122"/>
      <c r="AIJ552" s="122"/>
      <c r="AIK552" s="96">
        <f t="shared" si="3195"/>
        <v>43562.92</v>
      </c>
      <c r="AIL552" s="96">
        <f t="shared" si="3196"/>
        <v>43562.92</v>
      </c>
      <c r="AIM552" s="96">
        <f t="shared" si="3197"/>
        <v>43562.92</v>
      </c>
      <c r="AIN552" s="122"/>
      <c r="AIO552" s="122"/>
      <c r="AIP552" s="122"/>
      <c r="AIQ552" s="96">
        <f t="shared" si="3198"/>
        <v>5037.26</v>
      </c>
      <c r="AIR552" s="96">
        <f t="shared" si="3199"/>
        <v>5208.79</v>
      </c>
      <c r="AIS552" s="96">
        <f t="shared" si="3200"/>
        <v>5208.79</v>
      </c>
      <c r="AIT552" s="122"/>
      <c r="AIU552" s="122"/>
      <c r="AIV552" s="122"/>
      <c r="AIW552" s="96">
        <f t="shared" si="2873"/>
        <v>20149.04</v>
      </c>
      <c r="AIX552" s="96">
        <f t="shared" si="2874"/>
        <v>20835.16</v>
      </c>
      <c r="AIY552" s="96">
        <f t="shared" si="2875"/>
        <v>20835.16</v>
      </c>
      <c r="AIZ552" s="101">
        <v>15</v>
      </c>
      <c r="AJA552" s="101">
        <v>15</v>
      </c>
      <c r="AJB552" s="101">
        <v>15</v>
      </c>
      <c r="AJC552" s="122"/>
      <c r="AJD552" s="122"/>
      <c r="AJE552" s="122"/>
      <c r="AJF552" s="96">
        <f t="shared" si="3201"/>
        <v>163360.95000000001</v>
      </c>
      <c r="AJG552" s="96">
        <f t="shared" si="3202"/>
        <v>163360.95000000001</v>
      </c>
      <c r="AJH552" s="96">
        <f t="shared" si="3203"/>
        <v>163360.95000000001</v>
      </c>
      <c r="AJI552" s="122"/>
      <c r="AJJ552" s="122"/>
      <c r="AJK552" s="122"/>
      <c r="AJL552" s="96">
        <f t="shared" si="3204"/>
        <v>4943.74</v>
      </c>
      <c r="AJM552" s="96">
        <f t="shared" si="3205"/>
        <v>5104.1899999999996</v>
      </c>
      <c r="AJN552" s="96">
        <f t="shared" si="3206"/>
        <v>5104.1899999999996</v>
      </c>
      <c r="AJO552" s="122"/>
      <c r="AJP552" s="122"/>
      <c r="AJQ552" s="122"/>
      <c r="AJR552" s="96">
        <f t="shared" si="2876"/>
        <v>74156.100000000006</v>
      </c>
      <c r="AJS552" s="96">
        <f t="shared" si="2877"/>
        <v>76562.850000000006</v>
      </c>
      <c r="AJT552" s="96">
        <f t="shared" si="2878"/>
        <v>76562.850000000006</v>
      </c>
      <c r="AJU552" s="101">
        <v>8</v>
      </c>
      <c r="AJV552" s="101">
        <v>8</v>
      </c>
      <c r="AJW552" s="101">
        <v>8</v>
      </c>
      <c r="AJX552" s="122"/>
      <c r="AJY552" s="122"/>
      <c r="AJZ552" s="122"/>
      <c r="AKA552" s="96">
        <f t="shared" si="3207"/>
        <v>87125.84</v>
      </c>
      <c r="AKB552" s="96">
        <f t="shared" si="3208"/>
        <v>87125.84</v>
      </c>
      <c r="AKC552" s="96">
        <f t="shared" si="3209"/>
        <v>87125.84</v>
      </c>
      <c r="AKD552" s="122"/>
      <c r="AKE552" s="122"/>
      <c r="AKF552" s="122"/>
      <c r="AKG552" s="96">
        <f t="shared" si="3210"/>
        <v>4708.97</v>
      </c>
      <c r="AKH552" s="96">
        <f t="shared" si="3211"/>
        <v>4867.62</v>
      </c>
      <c r="AKI552" s="96">
        <f t="shared" si="3212"/>
        <v>4867.62</v>
      </c>
      <c r="AKJ552" s="122"/>
      <c r="AKK552" s="122"/>
      <c r="AKL552" s="122"/>
      <c r="AKM552" s="96">
        <f t="shared" si="2879"/>
        <v>37671.760000000002</v>
      </c>
      <c r="AKN552" s="96">
        <f t="shared" si="2880"/>
        <v>38940.959999999999</v>
      </c>
      <c r="AKO552" s="96">
        <f t="shared" si="2881"/>
        <v>38940.959999999999</v>
      </c>
      <c r="AKP552" s="101">
        <v>7</v>
      </c>
      <c r="AKQ552" s="101">
        <v>7</v>
      </c>
      <c r="AKR552" s="101">
        <v>7</v>
      </c>
      <c r="AKS552" s="122"/>
      <c r="AKT552" s="122"/>
      <c r="AKU552" s="122"/>
      <c r="AKV552" s="96">
        <f t="shared" si="3213"/>
        <v>76235.11</v>
      </c>
      <c r="AKW552" s="96">
        <f t="shared" si="3214"/>
        <v>76235.11</v>
      </c>
      <c r="AKX552" s="96">
        <f t="shared" si="3215"/>
        <v>76235.11</v>
      </c>
      <c r="AKY552" s="122"/>
      <c r="AKZ552" s="122"/>
      <c r="ALA552" s="122"/>
      <c r="ALB552" s="96">
        <f t="shared" si="3216"/>
        <v>4773.57</v>
      </c>
      <c r="ALC552" s="96">
        <f t="shared" si="3217"/>
        <v>4929.95</v>
      </c>
      <c r="ALD552" s="96">
        <f t="shared" si="3218"/>
        <v>4929.95</v>
      </c>
      <c r="ALE552" s="122"/>
      <c r="ALF552" s="122"/>
      <c r="ALG552" s="122"/>
      <c r="ALH552" s="96">
        <f t="shared" si="2882"/>
        <v>33414.99</v>
      </c>
      <c r="ALI552" s="96">
        <f t="shared" si="2883"/>
        <v>34509.65</v>
      </c>
      <c r="ALJ552" s="96">
        <f t="shared" si="2884"/>
        <v>34509.65</v>
      </c>
      <c r="ALK552" s="101">
        <v>6</v>
      </c>
      <c r="ALL552" s="101">
        <v>6</v>
      </c>
      <c r="ALM552" s="101">
        <v>6</v>
      </c>
      <c r="ALN552" s="122"/>
      <c r="ALO552" s="122"/>
      <c r="ALP552" s="122"/>
      <c r="ALQ552" s="96">
        <f t="shared" si="3219"/>
        <v>65344.38</v>
      </c>
      <c r="ALR552" s="96">
        <f t="shared" si="3220"/>
        <v>65344.38</v>
      </c>
      <c r="ALS552" s="96">
        <f t="shared" si="3221"/>
        <v>65344.38</v>
      </c>
      <c r="ALT552" s="122"/>
      <c r="ALU552" s="122"/>
      <c r="ALV552" s="122"/>
      <c r="ALW552" s="96">
        <f t="shared" si="3222"/>
        <v>5555.14</v>
      </c>
      <c r="ALX552" s="96">
        <f t="shared" si="3223"/>
        <v>5730.07</v>
      </c>
      <c r="ALY552" s="96">
        <f t="shared" si="3224"/>
        <v>5730.07</v>
      </c>
      <c r="ALZ552" s="122"/>
      <c r="AMA552" s="122"/>
      <c r="AMB552" s="122"/>
      <c r="AMC552" s="96">
        <f t="shared" si="2885"/>
        <v>33330.839999999997</v>
      </c>
      <c r="AMD552" s="96">
        <f t="shared" si="2886"/>
        <v>34380.42</v>
      </c>
      <c r="AME552" s="96">
        <f t="shared" si="2887"/>
        <v>34380.42</v>
      </c>
      <c r="AMF552" s="101">
        <v>8</v>
      </c>
      <c r="AMG552" s="101">
        <v>8</v>
      </c>
      <c r="AMH552" s="101">
        <v>8</v>
      </c>
      <c r="AMI552" s="122"/>
      <c r="AMJ552" s="122"/>
      <c r="AMK552" s="122"/>
      <c r="AML552" s="96">
        <f t="shared" si="3225"/>
        <v>87125.84</v>
      </c>
      <c r="AMM552" s="96">
        <f t="shared" si="3226"/>
        <v>87125.84</v>
      </c>
      <c r="AMN552" s="96">
        <f t="shared" si="3227"/>
        <v>87125.84</v>
      </c>
      <c r="AMO552" s="122"/>
      <c r="AMP552" s="122"/>
      <c r="AMQ552" s="122"/>
      <c r="AMR552" s="96">
        <f t="shared" si="3228"/>
        <v>4714.17</v>
      </c>
      <c r="AMS552" s="96">
        <f t="shared" si="3229"/>
        <v>4859.91</v>
      </c>
      <c r="AMT552" s="96">
        <f t="shared" si="3230"/>
        <v>4859.91</v>
      </c>
      <c r="AMU552" s="122"/>
      <c r="AMV552" s="122"/>
      <c r="AMW552" s="122"/>
      <c r="AMX552" s="96">
        <f t="shared" si="2888"/>
        <v>37713.360000000001</v>
      </c>
      <c r="AMY552" s="96">
        <f t="shared" si="2889"/>
        <v>38879.279999999999</v>
      </c>
      <c r="AMZ552" s="96">
        <f t="shared" si="2890"/>
        <v>38879.279999999999</v>
      </c>
      <c r="ANA552" s="101"/>
      <c r="ANB552" s="101"/>
      <c r="ANC552" s="101"/>
      <c r="AND552" s="122"/>
      <c r="ANE552" s="122"/>
      <c r="ANF552" s="122"/>
      <c r="ANG552" s="96">
        <f t="shared" si="3231"/>
        <v>0</v>
      </c>
      <c r="ANH552" s="96">
        <f t="shared" si="3232"/>
        <v>0</v>
      </c>
      <c r="ANI552" s="96">
        <f t="shared" si="3233"/>
        <v>0</v>
      </c>
      <c r="ANJ552" s="122"/>
      <c r="ANK552" s="122"/>
      <c r="ANL552" s="122"/>
      <c r="ANM552" s="96">
        <f t="shared" si="3234"/>
        <v>0</v>
      </c>
      <c r="ANN552" s="96">
        <f t="shared" si="3235"/>
        <v>0</v>
      </c>
      <c r="ANO552" s="96">
        <f t="shared" si="3236"/>
        <v>0</v>
      </c>
      <c r="ANP552" s="122"/>
      <c r="ANQ552" s="122"/>
      <c r="ANR552" s="122"/>
      <c r="ANS552" s="96">
        <f t="shared" si="2891"/>
        <v>0</v>
      </c>
      <c r="ANT552" s="96">
        <f t="shared" si="2892"/>
        <v>0</v>
      </c>
      <c r="ANU552" s="96">
        <f t="shared" si="2893"/>
        <v>0</v>
      </c>
      <c r="ANV552" s="101">
        <v>8</v>
      </c>
      <c r="ANW552" s="101">
        <v>8</v>
      </c>
      <c r="ANX552" s="101">
        <v>8</v>
      </c>
      <c r="ANY552" s="122"/>
      <c r="ANZ552" s="122"/>
      <c r="AOA552" s="122"/>
      <c r="AOB552" s="96">
        <f t="shared" si="3237"/>
        <v>87125.84</v>
      </c>
      <c r="AOC552" s="96">
        <f t="shared" si="3238"/>
        <v>87125.84</v>
      </c>
      <c r="AOD552" s="96">
        <f t="shared" si="3239"/>
        <v>87125.84</v>
      </c>
      <c r="AOE552" s="122"/>
      <c r="AOF552" s="122"/>
      <c r="AOG552" s="122"/>
      <c r="AOH552" s="96">
        <f t="shared" si="3240"/>
        <v>4760.5200000000004</v>
      </c>
      <c r="AOI552" s="96">
        <f t="shared" si="3241"/>
        <v>4908.74</v>
      </c>
      <c r="AOJ552" s="96">
        <f t="shared" si="3242"/>
        <v>4908.74</v>
      </c>
      <c r="AOK552" s="122"/>
      <c r="AOL552" s="122"/>
      <c r="AOM552" s="122"/>
      <c r="AON552" s="96">
        <f t="shared" si="2894"/>
        <v>38084.160000000003</v>
      </c>
      <c r="AOO552" s="96">
        <f t="shared" si="2895"/>
        <v>39269.919999999998</v>
      </c>
      <c r="AOP552" s="96">
        <f t="shared" si="2896"/>
        <v>39269.919999999998</v>
      </c>
      <c r="AOQ552" s="101">
        <v>12</v>
      </c>
      <c r="AOR552" s="101">
        <v>12</v>
      </c>
      <c r="AOS552" s="101">
        <v>12</v>
      </c>
      <c r="AOT552" s="122"/>
      <c r="AOU552" s="122"/>
      <c r="AOV552" s="122"/>
      <c r="AOW552" s="96">
        <f t="shared" si="3243"/>
        <v>130688.76</v>
      </c>
      <c r="AOX552" s="96">
        <f t="shared" si="3244"/>
        <v>130688.76</v>
      </c>
      <c r="AOY552" s="96">
        <f t="shared" si="3245"/>
        <v>130688.76</v>
      </c>
      <c r="AOZ552" s="122"/>
      <c r="APA552" s="122"/>
      <c r="APB552" s="122"/>
      <c r="APC552" s="96">
        <f t="shared" si="3246"/>
        <v>5591.13</v>
      </c>
      <c r="APD552" s="96">
        <f t="shared" si="3247"/>
        <v>5765.69</v>
      </c>
      <c r="APE552" s="96">
        <f t="shared" si="3248"/>
        <v>5765.69</v>
      </c>
      <c r="APF552" s="122"/>
      <c r="APG552" s="122"/>
      <c r="APH552" s="122"/>
      <c r="API552" s="96">
        <f t="shared" si="2897"/>
        <v>67093.56</v>
      </c>
      <c r="APJ552" s="96">
        <f t="shared" si="2898"/>
        <v>69188.28</v>
      </c>
      <c r="APK552" s="96">
        <f t="shared" si="2899"/>
        <v>69188.28</v>
      </c>
      <c r="APL552" s="101">
        <v>3</v>
      </c>
      <c r="APM552" s="101">
        <v>3</v>
      </c>
      <c r="APN552" s="101">
        <v>3</v>
      </c>
      <c r="APO552" s="122"/>
      <c r="APP552" s="122"/>
      <c r="APQ552" s="122"/>
      <c r="APR552" s="96">
        <f t="shared" si="3249"/>
        <v>32672.19</v>
      </c>
      <c r="APS552" s="96">
        <f t="shared" si="3250"/>
        <v>32672.19</v>
      </c>
      <c r="APT552" s="96">
        <f t="shared" si="3251"/>
        <v>32672.19</v>
      </c>
      <c r="APU552" s="122"/>
      <c r="APV552" s="122"/>
      <c r="APW552" s="122"/>
      <c r="APX552" s="96">
        <f t="shared" si="3252"/>
        <v>4743.7</v>
      </c>
      <c r="APY552" s="96">
        <f t="shared" si="3253"/>
        <v>4898.67</v>
      </c>
      <c r="APZ552" s="96">
        <f t="shared" si="3254"/>
        <v>4898.67</v>
      </c>
      <c r="AQA552" s="122"/>
      <c r="AQB552" s="122"/>
      <c r="AQC552" s="122"/>
      <c r="AQD552" s="96">
        <f t="shared" si="2900"/>
        <v>14231.1</v>
      </c>
      <c r="AQE552" s="96">
        <f t="shared" si="2901"/>
        <v>14696.01</v>
      </c>
      <c r="AQF552" s="96">
        <f t="shared" si="2902"/>
        <v>14696.01</v>
      </c>
      <c r="AQG552" s="101">
        <v>9</v>
      </c>
      <c r="AQH552" s="101">
        <v>9</v>
      </c>
      <c r="AQI552" s="101">
        <v>9</v>
      </c>
      <c r="AQJ552" s="122"/>
      <c r="AQK552" s="122"/>
      <c r="AQL552" s="122"/>
      <c r="AQM552" s="96">
        <f t="shared" si="3255"/>
        <v>98016.57</v>
      </c>
      <c r="AQN552" s="96">
        <f t="shared" si="3256"/>
        <v>98016.57</v>
      </c>
      <c r="AQO552" s="96">
        <f t="shared" si="3257"/>
        <v>98016.57</v>
      </c>
      <c r="AQP552" s="122"/>
      <c r="AQQ552" s="122"/>
      <c r="AQR552" s="122"/>
      <c r="AQS552" s="96">
        <f t="shared" si="3258"/>
        <v>4225.91</v>
      </c>
      <c r="AQT552" s="96">
        <f t="shared" si="3259"/>
        <v>4369.05</v>
      </c>
      <c r="AQU552" s="96">
        <f t="shared" si="3260"/>
        <v>4369.05</v>
      </c>
      <c r="AQV552" s="122"/>
      <c r="AQW552" s="122"/>
      <c r="AQX552" s="122"/>
      <c r="AQY552" s="96">
        <f t="shared" si="2903"/>
        <v>38033.19</v>
      </c>
      <c r="AQZ552" s="96">
        <f t="shared" si="2904"/>
        <v>39321.449999999997</v>
      </c>
      <c r="ARA552" s="96">
        <f t="shared" si="2905"/>
        <v>39321.449999999997</v>
      </c>
      <c r="ARB552" s="101">
        <v>4</v>
      </c>
      <c r="ARC552" s="101">
        <v>4</v>
      </c>
      <c r="ARD552" s="101">
        <v>4</v>
      </c>
      <c r="ARE552" s="122"/>
      <c r="ARF552" s="122"/>
      <c r="ARG552" s="122"/>
      <c r="ARH552" s="96">
        <f t="shared" si="3261"/>
        <v>43562.92</v>
      </c>
      <c r="ARI552" s="96">
        <f t="shared" si="3262"/>
        <v>43562.92</v>
      </c>
      <c r="ARJ552" s="96">
        <f t="shared" si="3263"/>
        <v>43562.92</v>
      </c>
      <c r="ARK552" s="122"/>
      <c r="ARL552" s="122"/>
      <c r="ARM552" s="122"/>
      <c r="ARN552" s="96">
        <f t="shared" si="3264"/>
        <v>4543.13</v>
      </c>
      <c r="ARO552" s="96">
        <f t="shared" si="3265"/>
        <v>4674.8100000000004</v>
      </c>
      <c r="ARP552" s="96">
        <f t="shared" si="3266"/>
        <v>4674.8100000000004</v>
      </c>
      <c r="ARQ552" s="122"/>
      <c r="ARR552" s="122"/>
      <c r="ARS552" s="122"/>
      <c r="ART552" s="96">
        <f t="shared" si="2906"/>
        <v>18172.52</v>
      </c>
      <c r="ARU552" s="96">
        <f t="shared" si="2907"/>
        <v>18699.240000000002</v>
      </c>
      <c r="ARV552" s="96">
        <f t="shared" si="2908"/>
        <v>18699.240000000002</v>
      </c>
      <c r="ARW552" s="101">
        <v>16</v>
      </c>
      <c r="ARX552" s="101">
        <v>16</v>
      </c>
      <c r="ARY552" s="101">
        <v>16</v>
      </c>
      <c r="ARZ552" s="122"/>
      <c r="ASA552" s="122"/>
      <c r="ASB552" s="122"/>
      <c r="ASC552" s="96">
        <f t="shared" si="3267"/>
        <v>174251.68</v>
      </c>
      <c r="ASD552" s="96">
        <f t="shared" si="3268"/>
        <v>174251.68</v>
      </c>
      <c r="ASE552" s="96">
        <f t="shared" si="3269"/>
        <v>174251.68</v>
      </c>
      <c r="ASF552" s="122"/>
      <c r="ASG552" s="122"/>
      <c r="ASH552" s="122"/>
      <c r="ASI552" s="96">
        <f t="shared" si="3270"/>
        <v>4867.5600000000004</v>
      </c>
      <c r="ASJ552" s="96">
        <f t="shared" si="3271"/>
        <v>5019.58</v>
      </c>
      <c r="ASK552" s="96">
        <f t="shared" si="3272"/>
        <v>5019.58</v>
      </c>
      <c r="ASL552" s="122"/>
      <c r="ASM552" s="122"/>
      <c r="ASN552" s="122"/>
      <c r="ASO552" s="96">
        <f t="shared" si="2909"/>
        <v>77880.960000000006</v>
      </c>
      <c r="ASP552" s="96">
        <f t="shared" si="2910"/>
        <v>80313.279999999999</v>
      </c>
      <c r="ASQ552" s="96">
        <f t="shared" si="2911"/>
        <v>80313.279999999999</v>
      </c>
      <c r="ASR552" s="101">
        <v>13</v>
      </c>
      <c r="ASS552" s="101">
        <v>13</v>
      </c>
      <c r="AST552" s="101">
        <v>13</v>
      </c>
      <c r="ASU552" s="122"/>
      <c r="ASV552" s="122"/>
      <c r="ASW552" s="122"/>
      <c r="ASX552" s="96">
        <f t="shared" si="3273"/>
        <v>141579.49</v>
      </c>
      <c r="ASY552" s="96">
        <f t="shared" si="3274"/>
        <v>141579.49</v>
      </c>
      <c r="ASZ552" s="96">
        <f t="shared" si="3275"/>
        <v>141579.49</v>
      </c>
      <c r="ATA552" s="122"/>
      <c r="ATB552" s="122"/>
      <c r="ATC552" s="122"/>
      <c r="ATD552" s="96">
        <f t="shared" si="3276"/>
        <v>4286.97</v>
      </c>
      <c r="ATE552" s="96">
        <f t="shared" si="3277"/>
        <v>4418.2</v>
      </c>
      <c r="ATF552" s="96">
        <f t="shared" si="3278"/>
        <v>4418.2</v>
      </c>
      <c r="ATG552" s="122"/>
      <c r="ATH552" s="122"/>
      <c r="ATI552" s="122"/>
      <c r="ATJ552" s="96">
        <f t="shared" si="2912"/>
        <v>55730.61</v>
      </c>
      <c r="ATK552" s="96">
        <f t="shared" si="2913"/>
        <v>57436.6</v>
      </c>
      <c r="ATL552" s="96">
        <f t="shared" si="2914"/>
        <v>57436.6</v>
      </c>
      <c r="ATM552" s="101">
        <v>4</v>
      </c>
      <c r="ATN552" s="101">
        <v>4</v>
      </c>
      <c r="ATO552" s="101">
        <v>4</v>
      </c>
      <c r="ATP552" s="122"/>
      <c r="ATQ552" s="122"/>
      <c r="ATR552" s="122"/>
      <c r="ATS552" s="96">
        <f t="shared" si="3279"/>
        <v>43562.92</v>
      </c>
      <c r="ATT552" s="96">
        <f t="shared" si="3280"/>
        <v>43562.92</v>
      </c>
      <c r="ATU552" s="96">
        <f t="shared" si="3281"/>
        <v>43562.92</v>
      </c>
      <c r="ATV552" s="122"/>
      <c r="ATW552" s="122"/>
      <c r="ATX552" s="122"/>
      <c r="ATY552" s="96">
        <f t="shared" si="3282"/>
        <v>4673.97</v>
      </c>
      <c r="ATZ552" s="96">
        <f t="shared" si="3283"/>
        <v>4813.6000000000004</v>
      </c>
      <c r="AUA552" s="96">
        <f t="shared" si="3284"/>
        <v>4813.6000000000004</v>
      </c>
      <c r="AUB552" s="122"/>
      <c r="AUC552" s="122"/>
      <c r="AUD552" s="122"/>
      <c r="AUE552" s="96">
        <f t="shared" si="2915"/>
        <v>18695.88</v>
      </c>
      <c r="AUF552" s="96">
        <f t="shared" si="2916"/>
        <v>19254.400000000001</v>
      </c>
      <c r="AUG552" s="96">
        <f t="shared" si="2917"/>
        <v>19254.400000000001</v>
      </c>
      <c r="AUH552" s="101">
        <v>8</v>
      </c>
      <c r="AUI552" s="101">
        <v>8</v>
      </c>
      <c r="AUJ552" s="101">
        <v>8</v>
      </c>
      <c r="AUK552" s="122"/>
      <c r="AUL552" s="122"/>
      <c r="AUM552" s="122"/>
      <c r="AUN552" s="96">
        <f t="shared" si="3285"/>
        <v>87125.84</v>
      </c>
      <c r="AUO552" s="96">
        <f t="shared" si="3286"/>
        <v>87125.84</v>
      </c>
      <c r="AUP552" s="96">
        <f t="shared" si="3287"/>
        <v>87125.84</v>
      </c>
      <c r="AUQ552" s="122"/>
      <c r="AUR552" s="122"/>
      <c r="AUS552" s="122"/>
      <c r="AUT552" s="96">
        <f t="shared" si="3288"/>
        <v>5004.07</v>
      </c>
      <c r="AUU552" s="96">
        <f t="shared" si="3289"/>
        <v>5162.97</v>
      </c>
      <c r="AUV552" s="96">
        <f t="shared" si="3290"/>
        <v>5162.97</v>
      </c>
      <c r="AUW552" s="122"/>
      <c r="AUX552" s="122"/>
      <c r="AUY552" s="122"/>
      <c r="AUZ552" s="96">
        <f t="shared" si="2918"/>
        <v>40032.559999999998</v>
      </c>
      <c r="AVA552" s="96">
        <f t="shared" si="2919"/>
        <v>41303.760000000002</v>
      </c>
      <c r="AVB552" s="96">
        <f t="shared" si="2920"/>
        <v>41303.760000000002</v>
      </c>
      <c r="AVC552" s="144">
        <f t="shared" si="2921"/>
        <v>372</v>
      </c>
      <c r="AVD552" s="144">
        <f t="shared" si="2922"/>
        <v>372</v>
      </c>
      <c r="AVE552" s="144">
        <f t="shared" si="2923"/>
        <v>372</v>
      </c>
      <c r="AVF552" s="96">
        <f t="shared" si="2924"/>
        <v>0</v>
      </c>
      <c r="AVG552" s="96">
        <f t="shared" si="2925"/>
        <v>0</v>
      </c>
      <c r="AVH552" s="96">
        <f t="shared" si="2926"/>
        <v>0</v>
      </c>
      <c r="AVI552" s="96">
        <f t="shared" si="2927"/>
        <v>4051351.56</v>
      </c>
      <c r="AVJ552" s="96">
        <f t="shared" si="2928"/>
        <v>4051351.56</v>
      </c>
      <c r="AVK552" s="96">
        <f t="shared" si="2929"/>
        <v>4051351.56</v>
      </c>
      <c r="AVL552" s="122"/>
      <c r="AVM552" s="122"/>
      <c r="AVN552" s="122"/>
      <c r="AVO552" s="96"/>
      <c r="AVP552" s="96"/>
      <c r="AVQ552" s="96"/>
      <c r="AVR552" s="96">
        <f t="shared" si="2930"/>
        <v>0</v>
      </c>
      <c r="AVS552" s="96">
        <f t="shared" si="2931"/>
        <v>0</v>
      </c>
      <c r="AVT552" s="96">
        <f t="shared" si="2932"/>
        <v>0</v>
      </c>
      <c r="AVU552" s="96">
        <f t="shared" si="2933"/>
        <v>1826806.45</v>
      </c>
      <c r="AVV552" s="96">
        <f t="shared" si="2934"/>
        <v>1885658.12</v>
      </c>
      <c r="AVW552" s="96">
        <f t="shared" si="2935"/>
        <v>1885658.12</v>
      </c>
    </row>
    <row r="553" spans="1:1271" ht="36">
      <c r="A553" s="11" t="s">
        <v>1046</v>
      </c>
      <c r="B553" s="544" t="s">
        <v>429</v>
      </c>
      <c r="C553" s="5"/>
      <c r="D553" s="571"/>
      <c r="E553" s="286"/>
      <c r="F553" s="109"/>
      <c r="G553" s="109"/>
      <c r="H553" s="109"/>
      <c r="I553" s="96">
        <f t="shared" si="2936"/>
        <v>3927.8</v>
      </c>
      <c r="J553" s="96">
        <f t="shared" si="2936"/>
        <v>3927.8</v>
      </c>
      <c r="K553" s="96">
        <f t="shared" si="2936"/>
        <v>3927.8</v>
      </c>
      <c r="L553" s="101"/>
      <c r="M553" s="101"/>
      <c r="N553" s="101"/>
      <c r="O553" s="122"/>
      <c r="P553" s="122"/>
      <c r="Q553" s="122"/>
      <c r="R553" s="96">
        <f t="shared" si="2937"/>
        <v>0</v>
      </c>
      <c r="S553" s="96">
        <f t="shared" si="2938"/>
        <v>0</v>
      </c>
      <c r="T553" s="96">
        <f t="shared" si="2939"/>
        <v>0</v>
      </c>
      <c r="U553" s="122"/>
      <c r="V553" s="122"/>
      <c r="W553" s="122"/>
      <c r="X553" s="96">
        <f t="shared" si="2940"/>
        <v>0</v>
      </c>
      <c r="Y553" s="96">
        <f t="shared" si="2941"/>
        <v>0</v>
      </c>
      <c r="Z553" s="96">
        <f t="shared" si="2942"/>
        <v>0</v>
      </c>
      <c r="AA553" s="122"/>
      <c r="AB553" s="122"/>
      <c r="AC553" s="122"/>
      <c r="AD553" s="96">
        <f t="shared" si="2746"/>
        <v>0</v>
      </c>
      <c r="AE553" s="96">
        <f t="shared" si="2746"/>
        <v>0</v>
      </c>
      <c r="AF553" s="96">
        <f t="shared" si="2746"/>
        <v>0</v>
      </c>
      <c r="AG553" s="101">
        <v>29</v>
      </c>
      <c r="AH553" s="101">
        <v>29</v>
      </c>
      <c r="AI553" s="101">
        <v>29</v>
      </c>
      <c r="AJ553" s="122"/>
      <c r="AK553" s="122"/>
      <c r="AL553" s="122"/>
      <c r="AM553" s="96">
        <f t="shared" si="2943"/>
        <v>113906.2</v>
      </c>
      <c r="AN553" s="96">
        <f t="shared" si="2944"/>
        <v>113906.2</v>
      </c>
      <c r="AO553" s="96">
        <f t="shared" si="2945"/>
        <v>113906.2</v>
      </c>
      <c r="AP553" s="122"/>
      <c r="AQ553" s="122"/>
      <c r="AR553" s="122"/>
      <c r="AS553" s="96">
        <f t="shared" si="2946"/>
        <v>2157.73</v>
      </c>
      <c r="AT553" s="96">
        <f t="shared" si="2947"/>
        <v>2226.63</v>
      </c>
      <c r="AU553" s="96">
        <f t="shared" si="2948"/>
        <v>2226.63</v>
      </c>
      <c r="AV553" s="122"/>
      <c r="AW553" s="122"/>
      <c r="AX553" s="122"/>
      <c r="AY553" s="96">
        <f t="shared" si="2747"/>
        <v>62574.17</v>
      </c>
      <c r="AZ553" s="96">
        <f t="shared" si="2748"/>
        <v>64572.27</v>
      </c>
      <c r="BA553" s="96">
        <f t="shared" si="2749"/>
        <v>64572.27</v>
      </c>
      <c r="BB553" s="101">
        <v>150</v>
      </c>
      <c r="BC553" s="101">
        <v>150</v>
      </c>
      <c r="BD553" s="101">
        <v>150</v>
      </c>
      <c r="BE553" s="122"/>
      <c r="BF553" s="122"/>
      <c r="BG553" s="122"/>
      <c r="BH553" s="96">
        <f t="shared" si="2949"/>
        <v>589170</v>
      </c>
      <c r="BI553" s="96">
        <f t="shared" si="2950"/>
        <v>589170</v>
      </c>
      <c r="BJ553" s="96">
        <f t="shared" si="2951"/>
        <v>589170</v>
      </c>
      <c r="BK553" s="122"/>
      <c r="BL553" s="122"/>
      <c r="BM553" s="122"/>
      <c r="BN553" s="96">
        <f t="shared" si="2952"/>
        <v>1880.1</v>
      </c>
      <c r="BO553" s="96">
        <f t="shared" si="2953"/>
        <v>1948.17</v>
      </c>
      <c r="BP553" s="96">
        <f t="shared" si="2954"/>
        <v>1948.17</v>
      </c>
      <c r="BQ553" s="122"/>
      <c r="BR553" s="122"/>
      <c r="BS553" s="122"/>
      <c r="BT553" s="96">
        <f t="shared" si="2750"/>
        <v>282015</v>
      </c>
      <c r="BU553" s="96">
        <f t="shared" si="2751"/>
        <v>292225.5</v>
      </c>
      <c r="BV553" s="96">
        <f t="shared" si="2752"/>
        <v>292225.5</v>
      </c>
      <c r="BW553" s="101"/>
      <c r="BX553" s="101"/>
      <c r="BY553" s="101"/>
      <c r="BZ553" s="122"/>
      <c r="CA553" s="122"/>
      <c r="CB553" s="122"/>
      <c r="CC553" s="96">
        <f t="shared" si="2955"/>
        <v>0</v>
      </c>
      <c r="CD553" s="96">
        <f t="shared" si="2956"/>
        <v>0</v>
      </c>
      <c r="CE553" s="96">
        <f t="shared" si="2957"/>
        <v>0</v>
      </c>
      <c r="CF553" s="122"/>
      <c r="CG553" s="122"/>
      <c r="CH553" s="122"/>
      <c r="CI553" s="96">
        <f t="shared" si="2958"/>
        <v>0</v>
      </c>
      <c r="CJ553" s="96">
        <f t="shared" si="2959"/>
        <v>0</v>
      </c>
      <c r="CK553" s="96">
        <f t="shared" si="2960"/>
        <v>0</v>
      </c>
      <c r="CL553" s="122"/>
      <c r="CM553" s="122"/>
      <c r="CN553" s="122"/>
      <c r="CO553" s="96">
        <f t="shared" si="2753"/>
        <v>0</v>
      </c>
      <c r="CP553" s="96">
        <f t="shared" si="2754"/>
        <v>0</v>
      </c>
      <c r="CQ553" s="96">
        <f t="shared" si="2755"/>
        <v>0</v>
      </c>
      <c r="CR553" s="101"/>
      <c r="CS553" s="101"/>
      <c r="CT553" s="101"/>
      <c r="CU553" s="122"/>
      <c r="CV553" s="122"/>
      <c r="CW553" s="122"/>
      <c r="CX553" s="96">
        <f t="shared" si="2961"/>
        <v>0</v>
      </c>
      <c r="CY553" s="96">
        <f t="shared" si="2962"/>
        <v>0</v>
      </c>
      <c r="CZ553" s="96">
        <f t="shared" si="2963"/>
        <v>0</v>
      </c>
      <c r="DA553" s="122"/>
      <c r="DB553" s="122"/>
      <c r="DC553" s="122"/>
      <c r="DD553" s="96">
        <f t="shared" si="2964"/>
        <v>2127.5500000000002</v>
      </c>
      <c r="DE553" s="96">
        <f t="shared" si="2965"/>
        <v>2209.8000000000002</v>
      </c>
      <c r="DF553" s="96">
        <f t="shared" si="2966"/>
        <v>2209.8000000000002</v>
      </c>
      <c r="DG553" s="122"/>
      <c r="DH553" s="122"/>
      <c r="DI553" s="122"/>
      <c r="DJ553" s="96">
        <f t="shared" si="2756"/>
        <v>0</v>
      </c>
      <c r="DK553" s="96">
        <f t="shared" si="2757"/>
        <v>0</v>
      </c>
      <c r="DL553" s="96">
        <f t="shared" si="2758"/>
        <v>0</v>
      </c>
      <c r="DM553" s="101"/>
      <c r="DN553" s="101"/>
      <c r="DO553" s="101"/>
      <c r="DP553" s="122"/>
      <c r="DQ553" s="122"/>
      <c r="DR553" s="122"/>
      <c r="DS553" s="96">
        <f t="shared" si="2967"/>
        <v>0</v>
      </c>
      <c r="DT553" s="96">
        <f t="shared" si="2968"/>
        <v>0</v>
      </c>
      <c r="DU553" s="96">
        <f t="shared" si="2969"/>
        <v>0</v>
      </c>
      <c r="DV553" s="122"/>
      <c r="DW553" s="122"/>
      <c r="DX553" s="122"/>
      <c r="DY553" s="96">
        <f t="shared" si="2970"/>
        <v>2200.0100000000002</v>
      </c>
      <c r="DZ553" s="96">
        <f t="shared" si="2971"/>
        <v>2279.0500000000002</v>
      </c>
      <c r="EA553" s="96">
        <f t="shared" si="2972"/>
        <v>2279.0500000000002</v>
      </c>
      <c r="EB553" s="122"/>
      <c r="EC553" s="122"/>
      <c r="ED553" s="122"/>
      <c r="EE553" s="96">
        <f t="shared" si="2759"/>
        <v>0</v>
      </c>
      <c r="EF553" s="96">
        <f t="shared" si="2760"/>
        <v>0</v>
      </c>
      <c r="EG553" s="96">
        <f t="shared" si="2761"/>
        <v>0</v>
      </c>
      <c r="EH553" s="101"/>
      <c r="EI553" s="101"/>
      <c r="EJ553" s="101"/>
      <c r="EK553" s="122"/>
      <c r="EL553" s="122"/>
      <c r="EM553" s="122"/>
      <c r="EN553" s="96">
        <f t="shared" si="2973"/>
        <v>0</v>
      </c>
      <c r="EO553" s="96">
        <f t="shared" si="2974"/>
        <v>0</v>
      </c>
      <c r="EP553" s="96">
        <f t="shared" si="2975"/>
        <v>0</v>
      </c>
      <c r="EQ553" s="122"/>
      <c r="ER553" s="122"/>
      <c r="ES553" s="122"/>
      <c r="ET553" s="96">
        <f t="shared" si="2976"/>
        <v>2135.11</v>
      </c>
      <c r="EU553" s="96">
        <f t="shared" si="2977"/>
        <v>2197.2800000000002</v>
      </c>
      <c r="EV553" s="96">
        <f t="shared" si="2978"/>
        <v>2197.2800000000002</v>
      </c>
      <c r="EW553" s="122"/>
      <c r="EX553" s="122"/>
      <c r="EY553" s="122"/>
      <c r="EZ553" s="96">
        <f t="shared" si="2762"/>
        <v>0</v>
      </c>
      <c r="FA553" s="96">
        <f t="shared" si="2763"/>
        <v>0</v>
      </c>
      <c r="FB553" s="96">
        <f t="shared" si="2764"/>
        <v>0</v>
      </c>
      <c r="FC553" s="101">
        <v>19</v>
      </c>
      <c r="FD553" s="101">
        <v>19</v>
      </c>
      <c r="FE553" s="101">
        <v>19</v>
      </c>
      <c r="FF553" s="122"/>
      <c r="FG553" s="122"/>
      <c r="FH553" s="122"/>
      <c r="FI553" s="96">
        <f t="shared" si="2979"/>
        <v>74628.2</v>
      </c>
      <c r="FJ553" s="96">
        <f t="shared" si="2980"/>
        <v>74628.2</v>
      </c>
      <c r="FK553" s="96">
        <f t="shared" si="2981"/>
        <v>74628.2</v>
      </c>
      <c r="FL553" s="122"/>
      <c r="FM553" s="122"/>
      <c r="FN553" s="122"/>
      <c r="FO553" s="96">
        <f t="shared" si="2982"/>
        <v>1715.59</v>
      </c>
      <c r="FP553" s="96">
        <f t="shared" si="2983"/>
        <v>1773.7</v>
      </c>
      <c r="FQ553" s="96">
        <f t="shared" si="2984"/>
        <v>1773.7</v>
      </c>
      <c r="FR553" s="122"/>
      <c r="FS553" s="122"/>
      <c r="FT553" s="122"/>
      <c r="FU553" s="96">
        <f t="shared" si="2765"/>
        <v>32596.21</v>
      </c>
      <c r="FV553" s="96">
        <f t="shared" si="2766"/>
        <v>33700.300000000003</v>
      </c>
      <c r="FW553" s="96">
        <f t="shared" si="2767"/>
        <v>33700.300000000003</v>
      </c>
      <c r="FX553" s="101">
        <v>10</v>
      </c>
      <c r="FY553" s="101">
        <v>10</v>
      </c>
      <c r="FZ553" s="101">
        <v>10</v>
      </c>
      <c r="GA553" s="122"/>
      <c r="GB553" s="122"/>
      <c r="GC553" s="122"/>
      <c r="GD553" s="96">
        <f t="shared" si="2985"/>
        <v>39278</v>
      </c>
      <c r="GE553" s="96">
        <f t="shared" si="2986"/>
        <v>39278</v>
      </c>
      <c r="GF553" s="96">
        <f t="shared" si="2987"/>
        <v>39278</v>
      </c>
      <c r="GG553" s="122"/>
      <c r="GH553" s="122"/>
      <c r="GI553" s="122"/>
      <c r="GJ553" s="96">
        <f t="shared" si="2988"/>
        <v>1638.67</v>
      </c>
      <c r="GK553" s="96">
        <f t="shared" si="2989"/>
        <v>1688.4</v>
      </c>
      <c r="GL553" s="96">
        <f t="shared" si="2990"/>
        <v>1688.4</v>
      </c>
      <c r="GM553" s="122"/>
      <c r="GN553" s="122"/>
      <c r="GO553" s="122"/>
      <c r="GP553" s="96">
        <f t="shared" si="2768"/>
        <v>16386.7</v>
      </c>
      <c r="GQ553" s="96">
        <f t="shared" si="2769"/>
        <v>16884</v>
      </c>
      <c r="GR553" s="96">
        <f t="shared" si="2770"/>
        <v>16884</v>
      </c>
      <c r="GS553" s="101"/>
      <c r="GT553" s="101"/>
      <c r="GU553" s="101"/>
      <c r="GV553" s="122"/>
      <c r="GW553" s="122"/>
      <c r="GX553" s="122"/>
      <c r="GY553" s="96">
        <f t="shared" si="2991"/>
        <v>0</v>
      </c>
      <c r="GZ553" s="96">
        <f t="shared" si="2992"/>
        <v>0</v>
      </c>
      <c r="HA553" s="96">
        <f t="shared" si="2993"/>
        <v>0</v>
      </c>
      <c r="HB553" s="122"/>
      <c r="HC553" s="122"/>
      <c r="HD553" s="122"/>
      <c r="HE553" s="96">
        <f t="shared" si="2994"/>
        <v>3308.47</v>
      </c>
      <c r="HF553" s="96">
        <f t="shared" si="2995"/>
        <v>3432.23</v>
      </c>
      <c r="HG553" s="96">
        <f t="shared" si="2996"/>
        <v>3432.23</v>
      </c>
      <c r="HH553" s="122"/>
      <c r="HI553" s="122"/>
      <c r="HJ553" s="122"/>
      <c r="HK553" s="96">
        <f t="shared" si="2771"/>
        <v>0</v>
      </c>
      <c r="HL553" s="96">
        <f t="shared" si="2772"/>
        <v>0</v>
      </c>
      <c r="HM553" s="96">
        <f t="shared" si="2773"/>
        <v>0</v>
      </c>
      <c r="HN553" s="101">
        <v>25</v>
      </c>
      <c r="HO553" s="101">
        <v>25</v>
      </c>
      <c r="HP553" s="101">
        <v>25</v>
      </c>
      <c r="HQ553" s="122"/>
      <c r="HR553" s="122"/>
      <c r="HS553" s="122"/>
      <c r="HT553" s="96">
        <f t="shared" si="2997"/>
        <v>98195</v>
      </c>
      <c r="HU553" s="96">
        <f t="shared" si="2998"/>
        <v>98195</v>
      </c>
      <c r="HV553" s="96">
        <f t="shared" si="2999"/>
        <v>98195</v>
      </c>
      <c r="HW553" s="122"/>
      <c r="HX553" s="122"/>
      <c r="HY553" s="122"/>
      <c r="HZ553" s="96">
        <f t="shared" si="3000"/>
        <v>2487.54</v>
      </c>
      <c r="IA553" s="96">
        <f t="shared" si="3001"/>
        <v>2565.9499999999998</v>
      </c>
      <c r="IB553" s="96">
        <f t="shared" si="3002"/>
        <v>2565.9499999999998</v>
      </c>
      <c r="IC553" s="122"/>
      <c r="ID553" s="122"/>
      <c r="IE553" s="122"/>
      <c r="IF553" s="96">
        <f t="shared" si="2774"/>
        <v>62188.5</v>
      </c>
      <c r="IG553" s="96">
        <f t="shared" si="2775"/>
        <v>64148.75</v>
      </c>
      <c r="IH553" s="96">
        <f t="shared" si="2776"/>
        <v>64148.75</v>
      </c>
      <c r="II553" s="101"/>
      <c r="IJ553" s="101"/>
      <c r="IK553" s="101"/>
      <c r="IL553" s="122"/>
      <c r="IM553" s="122"/>
      <c r="IN553" s="122"/>
      <c r="IO553" s="96">
        <f t="shared" si="3003"/>
        <v>0</v>
      </c>
      <c r="IP553" s="96">
        <f t="shared" si="3004"/>
        <v>0</v>
      </c>
      <c r="IQ553" s="96">
        <f t="shared" si="3005"/>
        <v>0</v>
      </c>
      <c r="IR553" s="122"/>
      <c r="IS553" s="122"/>
      <c r="IT553" s="122"/>
      <c r="IU553" s="96">
        <f t="shared" si="3006"/>
        <v>1809.92</v>
      </c>
      <c r="IV553" s="96">
        <f t="shared" si="3007"/>
        <v>1866.31</v>
      </c>
      <c r="IW553" s="96">
        <f t="shared" si="3008"/>
        <v>1866.31</v>
      </c>
      <c r="IX553" s="122"/>
      <c r="IY553" s="122"/>
      <c r="IZ553" s="122"/>
      <c r="JA553" s="96">
        <f t="shared" si="2777"/>
        <v>0</v>
      </c>
      <c r="JB553" s="96">
        <f t="shared" si="2778"/>
        <v>0</v>
      </c>
      <c r="JC553" s="96">
        <f t="shared" si="2779"/>
        <v>0</v>
      </c>
      <c r="JD553" s="101"/>
      <c r="JE553" s="101"/>
      <c r="JF553" s="101"/>
      <c r="JG553" s="122"/>
      <c r="JH553" s="122"/>
      <c r="JI553" s="122"/>
      <c r="JJ553" s="96">
        <f t="shared" si="3009"/>
        <v>0</v>
      </c>
      <c r="JK553" s="96">
        <f t="shared" si="3010"/>
        <v>0</v>
      </c>
      <c r="JL553" s="96">
        <f t="shared" si="3011"/>
        <v>0</v>
      </c>
      <c r="JM553" s="122"/>
      <c r="JN553" s="122"/>
      <c r="JO553" s="122"/>
      <c r="JP553" s="96">
        <f t="shared" si="3012"/>
        <v>2735.14</v>
      </c>
      <c r="JQ553" s="96">
        <f t="shared" si="3013"/>
        <v>2830.64</v>
      </c>
      <c r="JR553" s="96">
        <f t="shared" si="3014"/>
        <v>2830.64</v>
      </c>
      <c r="JS553" s="122"/>
      <c r="JT553" s="122"/>
      <c r="JU553" s="122"/>
      <c r="JV553" s="96">
        <f t="shared" si="2780"/>
        <v>0</v>
      </c>
      <c r="JW553" s="96">
        <f t="shared" si="2781"/>
        <v>0</v>
      </c>
      <c r="JX553" s="96">
        <f t="shared" si="2782"/>
        <v>0</v>
      </c>
      <c r="JY553" s="101">
        <v>33</v>
      </c>
      <c r="JZ553" s="101">
        <v>33</v>
      </c>
      <c r="KA553" s="101">
        <v>33</v>
      </c>
      <c r="KB553" s="122"/>
      <c r="KC553" s="122"/>
      <c r="KD553" s="122"/>
      <c r="KE553" s="96">
        <f t="shared" si="3015"/>
        <v>129617.4</v>
      </c>
      <c r="KF553" s="96">
        <f t="shared" si="3016"/>
        <v>129617.4</v>
      </c>
      <c r="KG553" s="96">
        <f t="shared" si="3017"/>
        <v>129617.4</v>
      </c>
      <c r="KH553" s="122"/>
      <c r="KI553" s="122"/>
      <c r="KJ553" s="122"/>
      <c r="KK553" s="96">
        <f t="shared" si="3018"/>
        <v>1616.42</v>
      </c>
      <c r="KL553" s="96">
        <f t="shared" si="3019"/>
        <v>1670.34</v>
      </c>
      <c r="KM553" s="96">
        <f t="shared" si="3020"/>
        <v>1670.34</v>
      </c>
      <c r="KN553" s="122"/>
      <c r="KO553" s="122"/>
      <c r="KP553" s="122"/>
      <c r="KQ553" s="96">
        <f t="shared" si="2783"/>
        <v>53341.86</v>
      </c>
      <c r="KR553" s="96">
        <f t="shared" si="2784"/>
        <v>55121.22</v>
      </c>
      <c r="KS553" s="96">
        <f t="shared" si="2785"/>
        <v>55121.22</v>
      </c>
      <c r="KT553" s="101">
        <v>42</v>
      </c>
      <c r="KU553" s="101">
        <v>42</v>
      </c>
      <c r="KV553" s="101">
        <v>42</v>
      </c>
      <c r="KW553" s="122"/>
      <c r="KX553" s="122"/>
      <c r="KY553" s="122"/>
      <c r="KZ553" s="96">
        <f t="shared" si="3021"/>
        <v>164967.6</v>
      </c>
      <c r="LA553" s="96">
        <f t="shared" si="3022"/>
        <v>164967.6</v>
      </c>
      <c r="LB553" s="96">
        <f t="shared" si="3023"/>
        <v>164967.6</v>
      </c>
      <c r="LC553" s="122"/>
      <c r="LD553" s="122"/>
      <c r="LE553" s="122"/>
      <c r="LF553" s="96">
        <f t="shared" si="3024"/>
        <v>1498.87</v>
      </c>
      <c r="LG553" s="96">
        <f t="shared" si="3025"/>
        <v>1550.25</v>
      </c>
      <c r="LH553" s="96">
        <f t="shared" si="3026"/>
        <v>1550.25</v>
      </c>
      <c r="LI553" s="122"/>
      <c r="LJ553" s="122"/>
      <c r="LK553" s="122"/>
      <c r="LL553" s="96">
        <f t="shared" si="2786"/>
        <v>62952.54</v>
      </c>
      <c r="LM553" s="96">
        <f t="shared" si="2787"/>
        <v>65110.5</v>
      </c>
      <c r="LN553" s="96">
        <f t="shared" si="2788"/>
        <v>65110.5</v>
      </c>
      <c r="LO553" s="101">
        <v>26</v>
      </c>
      <c r="LP553" s="101">
        <v>26</v>
      </c>
      <c r="LQ553" s="101">
        <v>26</v>
      </c>
      <c r="LR553" s="122"/>
      <c r="LS553" s="122"/>
      <c r="LT553" s="122"/>
      <c r="LU553" s="96">
        <f t="shared" si="3027"/>
        <v>102122.8</v>
      </c>
      <c r="LV553" s="96">
        <f t="shared" si="3028"/>
        <v>102122.8</v>
      </c>
      <c r="LW553" s="96">
        <f t="shared" si="3029"/>
        <v>102122.8</v>
      </c>
      <c r="LX553" s="122"/>
      <c r="LY553" s="122"/>
      <c r="LZ553" s="122"/>
      <c r="MA553" s="96">
        <f t="shared" si="3030"/>
        <v>2366.96</v>
      </c>
      <c r="MB553" s="96">
        <f t="shared" si="3031"/>
        <v>2446.25</v>
      </c>
      <c r="MC553" s="96">
        <f t="shared" si="3032"/>
        <v>2446.25</v>
      </c>
      <c r="MD553" s="122"/>
      <c r="ME553" s="122"/>
      <c r="MF553" s="122"/>
      <c r="MG553" s="96">
        <f t="shared" si="2789"/>
        <v>61540.959999999999</v>
      </c>
      <c r="MH553" s="96">
        <f t="shared" si="2790"/>
        <v>63602.5</v>
      </c>
      <c r="MI553" s="96">
        <f t="shared" si="2791"/>
        <v>63602.5</v>
      </c>
      <c r="MJ553" s="101">
        <v>24</v>
      </c>
      <c r="MK553" s="101">
        <v>24</v>
      </c>
      <c r="ML553" s="101">
        <v>24</v>
      </c>
      <c r="MM553" s="122"/>
      <c r="MN553" s="122"/>
      <c r="MO553" s="122"/>
      <c r="MP553" s="96">
        <f t="shared" si="3033"/>
        <v>94267.199999999997</v>
      </c>
      <c r="MQ553" s="96">
        <f t="shared" si="3034"/>
        <v>94267.199999999997</v>
      </c>
      <c r="MR553" s="96">
        <f t="shared" si="3035"/>
        <v>94267.199999999997</v>
      </c>
      <c r="MS553" s="122"/>
      <c r="MT553" s="122"/>
      <c r="MU553" s="122"/>
      <c r="MV553" s="96">
        <f t="shared" si="3036"/>
        <v>2460</v>
      </c>
      <c r="MW553" s="96">
        <f t="shared" si="3037"/>
        <v>2543.59</v>
      </c>
      <c r="MX553" s="96">
        <f t="shared" si="3038"/>
        <v>2543.59</v>
      </c>
      <c r="MY553" s="122"/>
      <c r="MZ553" s="122"/>
      <c r="NA553" s="122"/>
      <c r="NB553" s="96">
        <f t="shared" si="2792"/>
        <v>59040</v>
      </c>
      <c r="NC553" s="96">
        <f t="shared" si="2793"/>
        <v>61046.16</v>
      </c>
      <c r="ND553" s="96">
        <f t="shared" si="2794"/>
        <v>61046.16</v>
      </c>
      <c r="NE553" s="101">
        <v>27</v>
      </c>
      <c r="NF553" s="101">
        <v>27</v>
      </c>
      <c r="NG553" s="101">
        <v>27</v>
      </c>
      <c r="NH553" s="122"/>
      <c r="NI553" s="122"/>
      <c r="NJ553" s="122"/>
      <c r="NK553" s="96">
        <f t="shared" si="3039"/>
        <v>106050.6</v>
      </c>
      <c r="NL553" s="96">
        <f t="shared" si="3040"/>
        <v>106050.6</v>
      </c>
      <c r="NM553" s="96">
        <f t="shared" si="3041"/>
        <v>106050.6</v>
      </c>
      <c r="NN553" s="122"/>
      <c r="NO553" s="122"/>
      <c r="NP553" s="122"/>
      <c r="NQ553" s="96">
        <f t="shared" si="3042"/>
        <v>1832.96</v>
      </c>
      <c r="NR553" s="96">
        <f t="shared" si="3043"/>
        <v>1891.71</v>
      </c>
      <c r="NS553" s="96">
        <f t="shared" si="3044"/>
        <v>1891.71</v>
      </c>
      <c r="NT553" s="122"/>
      <c r="NU553" s="122"/>
      <c r="NV553" s="122"/>
      <c r="NW553" s="96">
        <f t="shared" si="2795"/>
        <v>49489.919999999998</v>
      </c>
      <c r="NX553" s="96">
        <f t="shared" si="2796"/>
        <v>51076.17</v>
      </c>
      <c r="NY553" s="96">
        <f t="shared" si="2797"/>
        <v>51076.17</v>
      </c>
      <c r="NZ553" s="101"/>
      <c r="OA553" s="101"/>
      <c r="OB553" s="101"/>
      <c r="OC553" s="122"/>
      <c r="OD553" s="122"/>
      <c r="OE553" s="122"/>
      <c r="OF553" s="96">
        <f t="shared" si="3045"/>
        <v>0</v>
      </c>
      <c r="OG553" s="96">
        <f t="shared" si="3046"/>
        <v>0</v>
      </c>
      <c r="OH553" s="96">
        <f t="shared" si="3047"/>
        <v>0</v>
      </c>
      <c r="OI553" s="122"/>
      <c r="OJ553" s="122"/>
      <c r="OK553" s="122"/>
      <c r="OL553" s="96">
        <f t="shared" si="3048"/>
        <v>2382.36</v>
      </c>
      <c r="OM553" s="96">
        <f t="shared" si="3049"/>
        <v>2462.3000000000002</v>
      </c>
      <c r="ON553" s="96">
        <f t="shared" si="3050"/>
        <v>2462.3000000000002</v>
      </c>
      <c r="OO553" s="122"/>
      <c r="OP553" s="122"/>
      <c r="OQ553" s="122"/>
      <c r="OR553" s="96">
        <f t="shared" si="2798"/>
        <v>0</v>
      </c>
      <c r="OS553" s="96">
        <f t="shared" si="2799"/>
        <v>0</v>
      </c>
      <c r="OT553" s="96">
        <f t="shared" si="2800"/>
        <v>0</v>
      </c>
      <c r="OU553" s="101"/>
      <c r="OV553" s="101"/>
      <c r="OW553" s="101"/>
      <c r="OX553" s="122"/>
      <c r="OY553" s="122"/>
      <c r="OZ553" s="122"/>
      <c r="PA553" s="96">
        <f t="shared" si="3051"/>
        <v>0</v>
      </c>
      <c r="PB553" s="96">
        <f t="shared" si="3052"/>
        <v>0</v>
      </c>
      <c r="PC553" s="96">
        <f t="shared" si="3053"/>
        <v>0</v>
      </c>
      <c r="PD553" s="122"/>
      <c r="PE553" s="122"/>
      <c r="PF553" s="122"/>
      <c r="PG553" s="96">
        <f t="shared" si="3054"/>
        <v>2032.38</v>
      </c>
      <c r="PH553" s="96">
        <f t="shared" si="3055"/>
        <v>2098.2399999999998</v>
      </c>
      <c r="PI553" s="96">
        <f t="shared" si="3056"/>
        <v>2098.2399999999998</v>
      </c>
      <c r="PJ553" s="122"/>
      <c r="PK553" s="122"/>
      <c r="PL553" s="122"/>
      <c r="PM553" s="96">
        <f t="shared" si="2801"/>
        <v>0</v>
      </c>
      <c r="PN553" s="96">
        <f t="shared" si="2802"/>
        <v>0</v>
      </c>
      <c r="PO553" s="96">
        <f t="shared" si="2803"/>
        <v>0</v>
      </c>
      <c r="PP553" s="101">
        <v>44</v>
      </c>
      <c r="PQ553" s="101">
        <v>44</v>
      </c>
      <c r="PR553" s="101">
        <v>44</v>
      </c>
      <c r="PS553" s="122"/>
      <c r="PT553" s="122"/>
      <c r="PU553" s="122"/>
      <c r="PV553" s="96">
        <f t="shared" si="3057"/>
        <v>172823.2</v>
      </c>
      <c r="PW553" s="96">
        <f t="shared" si="3058"/>
        <v>172823.2</v>
      </c>
      <c r="PX553" s="96">
        <f t="shared" si="3059"/>
        <v>172823.2</v>
      </c>
      <c r="PY553" s="122"/>
      <c r="PZ553" s="122"/>
      <c r="QA553" s="122"/>
      <c r="QB553" s="96">
        <f t="shared" si="3060"/>
        <v>2306.7199999999998</v>
      </c>
      <c r="QC553" s="96">
        <f t="shared" si="3061"/>
        <v>2384.39</v>
      </c>
      <c r="QD553" s="96">
        <f t="shared" si="3062"/>
        <v>2384.39</v>
      </c>
      <c r="QE553" s="122"/>
      <c r="QF553" s="122"/>
      <c r="QG553" s="122"/>
      <c r="QH553" s="96">
        <f t="shared" si="2804"/>
        <v>101495.67999999999</v>
      </c>
      <c r="QI553" s="96">
        <f t="shared" si="2805"/>
        <v>104913.16</v>
      </c>
      <c r="QJ553" s="96">
        <f t="shared" si="2806"/>
        <v>104913.16</v>
      </c>
      <c r="QK553" s="101">
        <v>18</v>
      </c>
      <c r="QL553" s="101">
        <v>18</v>
      </c>
      <c r="QM553" s="101">
        <v>18</v>
      </c>
      <c r="QN553" s="122"/>
      <c r="QO553" s="122"/>
      <c r="QP553" s="122"/>
      <c r="QQ553" s="96">
        <f t="shared" si="3063"/>
        <v>70700.399999999994</v>
      </c>
      <c r="QR553" s="96">
        <f t="shared" si="3064"/>
        <v>70700.399999999994</v>
      </c>
      <c r="QS553" s="96">
        <f t="shared" si="3065"/>
        <v>70700.399999999994</v>
      </c>
      <c r="QT553" s="122"/>
      <c r="QU553" s="122"/>
      <c r="QV553" s="122"/>
      <c r="QW553" s="96">
        <f t="shared" si="3066"/>
        <v>2050.98</v>
      </c>
      <c r="QX553" s="96">
        <f t="shared" si="3067"/>
        <v>2115.81</v>
      </c>
      <c r="QY553" s="96">
        <f t="shared" si="3068"/>
        <v>2115.81</v>
      </c>
      <c r="QZ553" s="122"/>
      <c r="RA553" s="122"/>
      <c r="RB553" s="122"/>
      <c r="RC553" s="96">
        <f t="shared" si="2807"/>
        <v>36917.64</v>
      </c>
      <c r="RD553" s="96">
        <f t="shared" si="2808"/>
        <v>38084.58</v>
      </c>
      <c r="RE553" s="96">
        <f t="shared" si="2809"/>
        <v>38084.58</v>
      </c>
      <c r="RF553" s="101">
        <v>36</v>
      </c>
      <c r="RG553" s="101">
        <v>36</v>
      </c>
      <c r="RH553" s="101">
        <v>36</v>
      </c>
      <c r="RI553" s="122"/>
      <c r="RJ553" s="122"/>
      <c r="RK553" s="122"/>
      <c r="RL553" s="96">
        <f t="shared" si="3069"/>
        <v>141400.79999999999</v>
      </c>
      <c r="RM553" s="96">
        <f t="shared" si="3070"/>
        <v>141400.79999999999</v>
      </c>
      <c r="RN553" s="96">
        <f t="shared" si="3071"/>
        <v>141400.79999999999</v>
      </c>
      <c r="RO553" s="122"/>
      <c r="RP553" s="122"/>
      <c r="RQ553" s="122"/>
      <c r="RR553" s="96">
        <f t="shared" si="3072"/>
        <v>1477.4</v>
      </c>
      <c r="RS553" s="96">
        <f t="shared" si="3073"/>
        <v>1522.49</v>
      </c>
      <c r="RT553" s="96">
        <f t="shared" si="3074"/>
        <v>1522.49</v>
      </c>
      <c r="RU553" s="122"/>
      <c r="RV553" s="122"/>
      <c r="RW553" s="122"/>
      <c r="RX553" s="96">
        <f t="shared" si="2810"/>
        <v>53186.400000000001</v>
      </c>
      <c r="RY553" s="96">
        <f t="shared" si="2811"/>
        <v>54809.64</v>
      </c>
      <c r="RZ553" s="96">
        <f t="shared" si="2812"/>
        <v>54809.64</v>
      </c>
      <c r="SA553" s="101"/>
      <c r="SB553" s="101"/>
      <c r="SC553" s="101"/>
      <c r="SD553" s="122"/>
      <c r="SE553" s="122"/>
      <c r="SF553" s="122"/>
      <c r="SG553" s="96">
        <f t="shared" si="3075"/>
        <v>0</v>
      </c>
      <c r="SH553" s="96">
        <f t="shared" si="3076"/>
        <v>0</v>
      </c>
      <c r="SI553" s="96">
        <f t="shared" si="3077"/>
        <v>0</v>
      </c>
      <c r="SJ553" s="122"/>
      <c r="SK553" s="122"/>
      <c r="SL553" s="122"/>
      <c r="SM553" s="96">
        <f t="shared" si="3078"/>
        <v>2022.36</v>
      </c>
      <c r="SN553" s="96">
        <f t="shared" si="3079"/>
        <v>2084.59</v>
      </c>
      <c r="SO553" s="96">
        <f t="shared" si="3080"/>
        <v>2084.59</v>
      </c>
      <c r="SP553" s="122"/>
      <c r="SQ553" s="122"/>
      <c r="SR553" s="122"/>
      <c r="SS553" s="96">
        <f t="shared" si="2813"/>
        <v>0</v>
      </c>
      <c r="ST553" s="96">
        <f t="shared" si="2814"/>
        <v>0</v>
      </c>
      <c r="SU553" s="96">
        <f t="shared" si="2815"/>
        <v>0</v>
      </c>
      <c r="SV553" s="101">
        <v>17</v>
      </c>
      <c r="SW553" s="101">
        <v>17</v>
      </c>
      <c r="SX553" s="101">
        <v>17</v>
      </c>
      <c r="SY553" s="122"/>
      <c r="SZ553" s="122"/>
      <c r="TA553" s="122"/>
      <c r="TB553" s="96">
        <f t="shared" si="3081"/>
        <v>66772.600000000006</v>
      </c>
      <c r="TC553" s="96">
        <f t="shared" si="3082"/>
        <v>66772.600000000006</v>
      </c>
      <c r="TD553" s="96">
        <f t="shared" si="3083"/>
        <v>66772.600000000006</v>
      </c>
      <c r="TE553" s="122"/>
      <c r="TF553" s="122"/>
      <c r="TG553" s="122"/>
      <c r="TH553" s="96">
        <f t="shared" si="3084"/>
        <v>1871.21</v>
      </c>
      <c r="TI553" s="96">
        <f t="shared" si="3085"/>
        <v>1933.92</v>
      </c>
      <c r="TJ553" s="96">
        <f t="shared" si="3086"/>
        <v>1933.92</v>
      </c>
      <c r="TK553" s="122"/>
      <c r="TL553" s="122"/>
      <c r="TM553" s="122"/>
      <c r="TN553" s="96">
        <f t="shared" si="2816"/>
        <v>31810.57</v>
      </c>
      <c r="TO553" s="96">
        <f t="shared" si="2817"/>
        <v>32876.639999999999</v>
      </c>
      <c r="TP553" s="96">
        <f t="shared" si="2818"/>
        <v>32876.639999999999</v>
      </c>
      <c r="TQ553" s="101">
        <v>19</v>
      </c>
      <c r="TR553" s="101">
        <v>19</v>
      </c>
      <c r="TS553" s="101">
        <v>19</v>
      </c>
      <c r="TT553" s="122"/>
      <c r="TU553" s="122"/>
      <c r="TV553" s="122"/>
      <c r="TW553" s="96">
        <f t="shared" si="3087"/>
        <v>74628.2</v>
      </c>
      <c r="TX553" s="96">
        <f t="shared" si="3088"/>
        <v>74628.2</v>
      </c>
      <c r="TY553" s="96">
        <f t="shared" si="3089"/>
        <v>74628.2</v>
      </c>
      <c r="TZ553" s="122"/>
      <c r="UA553" s="122"/>
      <c r="UB553" s="122"/>
      <c r="UC553" s="96">
        <f t="shared" si="3090"/>
        <v>2044.31</v>
      </c>
      <c r="UD553" s="96">
        <f t="shared" si="3091"/>
        <v>2113.67</v>
      </c>
      <c r="UE553" s="96">
        <f t="shared" si="3092"/>
        <v>2113.67</v>
      </c>
      <c r="UF553" s="122"/>
      <c r="UG553" s="122"/>
      <c r="UH553" s="122"/>
      <c r="UI553" s="96">
        <f t="shared" si="2819"/>
        <v>38841.89</v>
      </c>
      <c r="UJ553" s="96">
        <f t="shared" si="2820"/>
        <v>40159.730000000003</v>
      </c>
      <c r="UK553" s="96">
        <f t="shared" si="2821"/>
        <v>40159.730000000003</v>
      </c>
      <c r="UL553" s="101">
        <v>69</v>
      </c>
      <c r="UM553" s="101">
        <v>69</v>
      </c>
      <c r="UN553" s="101">
        <v>69</v>
      </c>
      <c r="UO553" s="122"/>
      <c r="UP553" s="122"/>
      <c r="UQ553" s="122"/>
      <c r="UR553" s="96">
        <f t="shared" si="3093"/>
        <v>271018.2</v>
      </c>
      <c r="US553" s="96">
        <f t="shared" si="3094"/>
        <v>271018.2</v>
      </c>
      <c r="UT553" s="96">
        <f t="shared" si="3095"/>
        <v>271018.2</v>
      </c>
      <c r="UU553" s="122"/>
      <c r="UV553" s="122"/>
      <c r="UW553" s="122"/>
      <c r="UX553" s="96">
        <f t="shared" si="3096"/>
        <v>1971.19</v>
      </c>
      <c r="UY553" s="96">
        <f t="shared" si="3097"/>
        <v>2028.43</v>
      </c>
      <c r="UZ553" s="96">
        <f t="shared" si="3098"/>
        <v>2028.43</v>
      </c>
      <c r="VA553" s="122"/>
      <c r="VB553" s="122"/>
      <c r="VC553" s="122"/>
      <c r="VD553" s="96">
        <f t="shared" si="2822"/>
        <v>136012.10999999999</v>
      </c>
      <c r="VE553" s="96">
        <f t="shared" si="2823"/>
        <v>139961.67000000001</v>
      </c>
      <c r="VF553" s="96">
        <f t="shared" si="2824"/>
        <v>139961.67000000001</v>
      </c>
      <c r="VG553" s="101">
        <v>22</v>
      </c>
      <c r="VH553" s="101">
        <v>22</v>
      </c>
      <c r="VI553" s="101">
        <v>22</v>
      </c>
      <c r="VJ553" s="122"/>
      <c r="VK553" s="122"/>
      <c r="VL553" s="122"/>
      <c r="VM553" s="96">
        <f t="shared" si="3099"/>
        <v>86411.6</v>
      </c>
      <c r="VN553" s="96">
        <f t="shared" si="3100"/>
        <v>86411.6</v>
      </c>
      <c r="VO553" s="96">
        <f t="shared" si="3101"/>
        <v>86411.6</v>
      </c>
      <c r="VP553" s="122"/>
      <c r="VQ553" s="122"/>
      <c r="VR553" s="122"/>
      <c r="VS553" s="96">
        <f t="shared" si="3102"/>
        <v>2187.0100000000002</v>
      </c>
      <c r="VT553" s="96">
        <f t="shared" si="3103"/>
        <v>2258.13</v>
      </c>
      <c r="VU553" s="96">
        <f t="shared" si="3104"/>
        <v>2258.13</v>
      </c>
      <c r="VV553" s="122"/>
      <c r="VW553" s="122"/>
      <c r="VX553" s="122"/>
      <c r="VY553" s="96">
        <f t="shared" si="2825"/>
        <v>48114.22</v>
      </c>
      <c r="VZ553" s="96">
        <f t="shared" si="2826"/>
        <v>49678.86</v>
      </c>
      <c r="WA553" s="96">
        <f t="shared" si="2827"/>
        <v>49678.86</v>
      </c>
      <c r="WB553" s="101">
        <v>56</v>
      </c>
      <c r="WC553" s="101">
        <v>56</v>
      </c>
      <c r="WD553" s="101">
        <v>56</v>
      </c>
      <c r="WE553" s="122"/>
      <c r="WF553" s="122"/>
      <c r="WG553" s="122"/>
      <c r="WH553" s="96">
        <f t="shared" si="3105"/>
        <v>219956.8</v>
      </c>
      <c r="WI553" s="96">
        <f t="shared" si="3106"/>
        <v>219956.8</v>
      </c>
      <c r="WJ553" s="96">
        <f t="shared" si="3107"/>
        <v>219956.8</v>
      </c>
      <c r="WK553" s="122"/>
      <c r="WL553" s="122"/>
      <c r="WM553" s="122"/>
      <c r="WN553" s="96">
        <f t="shared" si="3108"/>
        <v>1485.3</v>
      </c>
      <c r="WO553" s="96">
        <f t="shared" si="3109"/>
        <v>1536.44</v>
      </c>
      <c r="WP553" s="96">
        <f t="shared" si="3110"/>
        <v>1536.44</v>
      </c>
      <c r="WQ553" s="122"/>
      <c r="WR553" s="122"/>
      <c r="WS553" s="122"/>
      <c r="WT553" s="96">
        <f t="shared" si="2828"/>
        <v>83176.800000000003</v>
      </c>
      <c r="WU553" s="96">
        <f t="shared" si="2829"/>
        <v>86040.639999999999</v>
      </c>
      <c r="WV553" s="96">
        <f t="shared" si="2830"/>
        <v>86040.639999999999</v>
      </c>
      <c r="WW553" s="101">
        <v>32</v>
      </c>
      <c r="WX553" s="101">
        <v>32</v>
      </c>
      <c r="WY553" s="101">
        <v>32</v>
      </c>
      <c r="WZ553" s="122"/>
      <c r="XA553" s="122"/>
      <c r="XB553" s="122"/>
      <c r="XC553" s="96">
        <f t="shared" si="3111"/>
        <v>125689.60000000001</v>
      </c>
      <c r="XD553" s="96">
        <f t="shared" si="3112"/>
        <v>125689.60000000001</v>
      </c>
      <c r="XE553" s="96">
        <f t="shared" si="3113"/>
        <v>125689.60000000001</v>
      </c>
      <c r="XF553" s="122"/>
      <c r="XG553" s="122"/>
      <c r="XH553" s="122"/>
      <c r="XI553" s="96">
        <f t="shared" si="3114"/>
        <v>1571.54</v>
      </c>
      <c r="XJ553" s="96">
        <f t="shared" si="3115"/>
        <v>1619.96</v>
      </c>
      <c r="XK553" s="96">
        <f t="shared" si="3116"/>
        <v>1619.96</v>
      </c>
      <c r="XL553" s="122"/>
      <c r="XM553" s="122"/>
      <c r="XN553" s="122"/>
      <c r="XO553" s="96">
        <f t="shared" si="2831"/>
        <v>50289.279999999999</v>
      </c>
      <c r="XP553" s="96">
        <f t="shared" si="2832"/>
        <v>51838.720000000001</v>
      </c>
      <c r="XQ553" s="96">
        <f t="shared" si="2833"/>
        <v>51838.720000000001</v>
      </c>
      <c r="XR553" s="101">
        <v>79</v>
      </c>
      <c r="XS553" s="101">
        <v>79</v>
      </c>
      <c r="XT553" s="101">
        <v>79</v>
      </c>
      <c r="XU553" s="122"/>
      <c r="XV553" s="122"/>
      <c r="XW553" s="122"/>
      <c r="XX553" s="96">
        <f t="shared" si="3117"/>
        <v>310296.2</v>
      </c>
      <c r="XY553" s="96">
        <f t="shared" si="3118"/>
        <v>310296.2</v>
      </c>
      <c r="XZ553" s="96">
        <f t="shared" si="3119"/>
        <v>310296.2</v>
      </c>
      <c r="YA553" s="122"/>
      <c r="YB553" s="122"/>
      <c r="YC553" s="122"/>
      <c r="YD553" s="96">
        <f t="shared" si="3120"/>
        <v>1504.96</v>
      </c>
      <c r="YE553" s="96">
        <f t="shared" si="3121"/>
        <v>1552.05</v>
      </c>
      <c r="YF553" s="96">
        <f t="shared" si="3122"/>
        <v>1552.05</v>
      </c>
      <c r="YG553" s="122"/>
      <c r="YH553" s="122"/>
      <c r="YI553" s="122"/>
      <c r="YJ553" s="96">
        <f t="shared" si="2834"/>
        <v>118891.84</v>
      </c>
      <c r="YK553" s="96">
        <f t="shared" si="2835"/>
        <v>122611.95</v>
      </c>
      <c r="YL553" s="96">
        <f t="shared" si="2836"/>
        <v>122611.95</v>
      </c>
      <c r="YM553" s="101">
        <v>21</v>
      </c>
      <c r="YN553" s="101">
        <v>21</v>
      </c>
      <c r="YO553" s="101">
        <v>21</v>
      </c>
      <c r="YP553" s="122"/>
      <c r="YQ553" s="122"/>
      <c r="YR553" s="122"/>
      <c r="YS553" s="96">
        <f t="shared" si="3123"/>
        <v>82483.8</v>
      </c>
      <c r="YT553" s="96">
        <f t="shared" si="3124"/>
        <v>82483.8</v>
      </c>
      <c r="YU553" s="96">
        <f t="shared" si="3125"/>
        <v>82483.8</v>
      </c>
      <c r="YV553" s="122"/>
      <c r="YW553" s="122"/>
      <c r="YX553" s="122"/>
      <c r="YY553" s="96">
        <f t="shared" si="3126"/>
        <v>1667.46</v>
      </c>
      <c r="YZ553" s="96">
        <f t="shared" si="3127"/>
        <v>1721.5</v>
      </c>
      <c r="ZA553" s="96">
        <f t="shared" si="3128"/>
        <v>1721.5</v>
      </c>
      <c r="ZB553" s="122"/>
      <c r="ZC553" s="122"/>
      <c r="ZD553" s="122"/>
      <c r="ZE553" s="96">
        <f t="shared" si="2837"/>
        <v>35016.660000000003</v>
      </c>
      <c r="ZF553" s="96">
        <f t="shared" si="2838"/>
        <v>36151.5</v>
      </c>
      <c r="ZG553" s="96">
        <f t="shared" si="2839"/>
        <v>36151.5</v>
      </c>
      <c r="ZH553" s="101">
        <v>16</v>
      </c>
      <c r="ZI553" s="101">
        <v>16</v>
      </c>
      <c r="ZJ553" s="101">
        <v>16</v>
      </c>
      <c r="ZK553" s="122"/>
      <c r="ZL553" s="122"/>
      <c r="ZM553" s="122"/>
      <c r="ZN553" s="96">
        <f t="shared" si="3129"/>
        <v>62844.800000000003</v>
      </c>
      <c r="ZO553" s="96">
        <f t="shared" si="3130"/>
        <v>62844.800000000003</v>
      </c>
      <c r="ZP553" s="96">
        <f t="shared" si="3131"/>
        <v>62844.800000000003</v>
      </c>
      <c r="ZQ553" s="122"/>
      <c r="ZR553" s="122"/>
      <c r="ZS553" s="122"/>
      <c r="ZT553" s="96">
        <f t="shared" si="3132"/>
        <v>1979.02</v>
      </c>
      <c r="ZU553" s="96">
        <f t="shared" si="3133"/>
        <v>2042.19</v>
      </c>
      <c r="ZV553" s="96">
        <f t="shared" si="3134"/>
        <v>2042.19</v>
      </c>
      <c r="ZW553" s="122"/>
      <c r="ZX553" s="122"/>
      <c r="ZY553" s="122"/>
      <c r="ZZ553" s="96">
        <f t="shared" si="2840"/>
        <v>31664.32</v>
      </c>
      <c r="AAA553" s="96">
        <f t="shared" si="2841"/>
        <v>32675.040000000001</v>
      </c>
      <c r="AAB553" s="96">
        <f t="shared" si="2842"/>
        <v>32675.040000000001</v>
      </c>
      <c r="AAC553" s="101">
        <v>20</v>
      </c>
      <c r="AAD553" s="101">
        <v>20</v>
      </c>
      <c r="AAE553" s="101">
        <v>20</v>
      </c>
      <c r="AAF553" s="122"/>
      <c r="AAG553" s="122"/>
      <c r="AAH553" s="122"/>
      <c r="AAI553" s="96">
        <f t="shared" si="3135"/>
        <v>78556</v>
      </c>
      <c r="AAJ553" s="96">
        <f t="shared" si="3136"/>
        <v>78556</v>
      </c>
      <c r="AAK553" s="96">
        <f t="shared" si="3137"/>
        <v>78556</v>
      </c>
      <c r="AAL553" s="122"/>
      <c r="AAM553" s="122"/>
      <c r="AAN553" s="122"/>
      <c r="AAO553" s="96">
        <f t="shared" si="3138"/>
        <v>1924.25</v>
      </c>
      <c r="AAP553" s="96">
        <f t="shared" si="3139"/>
        <v>1986.95</v>
      </c>
      <c r="AAQ553" s="96">
        <f t="shared" si="3140"/>
        <v>1986.95</v>
      </c>
      <c r="AAR553" s="122"/>
      <c r="AAS553" s="122"/>
      <c r="AAT553" s="122"/>
      <c r="AAU553" s="96">
        <f t="shared" si="2843"/>
        <v>38485</v>
      </c>
      <c r="AAV553" s="96">
        <f t="shared" si="2844"/>
        <v>39739</v>
      </c>
      <c r="AAW553" s="96">
        <f t="shared" si="2845"/>
        <v>39739</v>
      </c>
      <c r="AAX553" s="101">
        <v>21</v>
      </c>
      <c r="AAY553" s="101">
        <v>21</v>
      </c>
      <c r="AAZ553" s="101">
        <v>21</v>
      </c>
      <c r="ABA553" s="122"/>
      <c r="ABB553" s="122"/>
      <c r="ABC553" s="122"/>
      <c r="ABD553" s="96">
        <f t="shared" si="3141"/>
        <v>82483.8</v>
      </c>
      <c r="ABE553" s="96">
        <f t="shared" si="3142"/>
        <v>82483.8</v>
      </c>
      <c r="ABF553" s="96">
        <f t="shared" si="3143"/>
        <v>82483.8</v>
      </c>
      <c r="ABG553" s="122"/>
      <c r="ABH553" s="122"/>
      <c r="ABI553" s="122"/>
      <c r="ABJ553" s="96">
        <f t="shared" si="3144"/>
        <v>1330.87</v>
      </c>
      <c r="ABK553" s="96">
        <f t="shared" si="3145"/>
        <v>1368.83</v>
      </c>
      <c r="ABL553" s="96">
        <f t="shared" si="3146"/>
        <v>1368.83</v>
      </c>
      <c r="ABM553" s="122"/>
      <c r="ABN553" s="122"/>
      <c r="ABO553" s="122"/>
      <c r="ABP553" s="96">
        <f t="shared" si="2846"/>
        <v>27948.27</v>
      </c>
      <c r="ABQ553" s="96">
        <f t="shared" si="2847"/>
        <v>28745.43</v>
      </c>
      <c r="ABR553" s="96">
        <f t="shared" si="2848"/>
        <v>28745.43</v>
      </c>
      <c r="ABS553" s="101">
        <v>10</v>
      </c>
      <c r="ABT553" s="101">
        <v>10</v>
      </c>
      <c r="ABU553" s="101">
        <v>10</v>
      </c>
      <c r="ABV553" s="122"/>
      <c r="ABW553" s="122"/>
      <c r="ABX553" s="122"/>
      <c r="ABY553" s="96">
        <f t="shared" si="3147"/>
        <v>39278</v>
      </c>
      <c r="ABZ553" s="96">
        <f t="shared" si="3148"/>
        <v>39278</v>
      </c>
      <c r="ACA553" s="96">
        <f t="shared" si="3149"/>
        <v>39278</v>
      </c>
      <c r="ACB553" s="122"/>
      <c r="ACC553" s="122"/>
      <c r="ACD553" s="122"/>
      <c r="ACE553" s="96">
        <f t="shared" si="3150"/>
        <v>1407.53</v>
      </c>
      <c r="ACF553" s="96">
        <f t="shared" si="3151"/>
        <v>1451.64</v>
      </c>
      <c r="ACG553" s="96">
        <f t="shared" si="3152"/>
        <v>1451.64</v>
      </c>
      <c r="ACH553" s="122"/>
      <c r="ACI553" s="122"/>
      <c r="ACJ553" s="122"/>
      <c r="ACK553" s="96">
        <f t="shared" si="2849"/>
        <v>14075.3</v>
      </c>
      <c r="ACL553" s="96">
        <f t="shared" si="2850"/>
        <v>14516.4</v>
      </c>
      <c r="ACM553" s="96">
        <f t="shared" si="2851"/>
        <v>14516.4</v>
      </c>
      <c r="ACN553" s="101">
        <v>26</v>
      </c>
      <c r="ACO553" s="101">
        <v>26</v>
      </c>
      <c r="ACP553" s="101">
        <v>26</v>
      </c>
      <c r="ACQ553" s="122"/>
      <c r="ACR553" s="122"/>
      <c r="ACS553" s="122"/>
      <c r="ACT553" s="96">
        <f t="shared" si="3153"/>
        <v>102122.8</v>
      </c>
      <c r="ACU553" s="96">
        <f t="shared" si="3154"/>
        <v>102122.8</v>
      </c>
      <c r="ACV553" s="96">
        <f t="shared" si="3155"/>
        <v>102122.8</v>
      </c>
      <c r="ACW553" s="122"/>
      <c r="ACX553" s="122"/>
      <c r="ACY553" s="122"/>
      <c r="ACZ553" s="96">
        <f t="shared" si="3156"/>
        <v>1943.17</v>
      </c>
      <c r="ADA553" s="96">
        <f t="shared" si="3157"/>
        <v>2006.41</v>
      </c>
      <c r="ADB553" s="96">
        <f t="shared" si="3158"/>
        <v>2006.41</v>
      </c>
      <c r="ADC553" s="122"/>
      <c r="ADD553" s="122"/>
      <c r="ADE553" s="122"/>
      <c r="ADF553" s="96">
        <f t="shared" si="2852"/>
        <v>50522.42</v>
      </c>
      <c r="ADG553" s="96">
        <f t="shared" si="2853"/>
        <v>52166.66</v>
      </c>
      <c r="ADH553" s="96">
        <f t="shared" si="2854"/>
        <v>52166.66</v>
      </c>
      <c r="ADI553" s="101">
        <v>53</v>
      </c>
      <c r="ADJ553" s="101">
        <v>53</v>
      </c>
      <c r="ADK553" s="101">
        <v>53</v>
      </c>
      <c r="ADL553" s="122"/>
      <c r="ADM553" s="122"/>
      <c r="ADN553" s="122"/>
      <c r="ADO553" s="96">
        <f t="shared" si="3159"/>
        <v>208173.4</v>
      </c>
      <c r="ADP553" s="96">
        <f t="shared" si="3160"/>
        <v>208173.4</v>
      </c>
      <c r="ADQ553" s="96">
        <f t="shared" si="3161"/>
        <v>208173.4</v>
      </c>
      <c r="ADR553" s="122"/>
      <c r="ADS553" s="122"/>
      <c r="ADT553" s="122"/>
      <c r="ADU553" s="96">
        <f t="shared" si="3162"/>
        <v>1168.54</v>
      </c>
      <c r="ADV553" s="96">
        <f t="shared" si="3163"/>
        <v>1211.01</v>
      </c>
      <c r="ADW553" s="96">
        <f t="shared" si="3164"/>
        <v>1211.01</v>
      </c>
      <c r="ADX553" s="122"/>
      <c r="ADY553" s="122"/>
      <c r="ADZ553" s="122"/>
      <c r="AEA553" s="96">
        <f t="shared" si="2855"/>
        <v>61932.62</v>
      </c>
      <c r="AEB553" s="96">
        <f t="shared" si="2856"/>
        <v>64183.53</v>
      </c>
      <c r="AEC553" s="96">
        <f t="shared" si="2857"/>
        <v>64183.53</v>
      </c>
      <c r="AED553" s="101">
        <v>24</v>
      </c>
      <c r="AEE553" s="101">
        <v>24</v>
      </c>
      <c r="AEF553" s="101">
        <v>24</v>
      </c>
      <c r="AEG553" s="122"/>
      <c r="AEH553" s="122"/>
      <c r="AEI553" s="122"/>
      <c r="AEJ553" s="96">
        <f t="shared" si="3165"/>
        <v>94267.199999999997</v>
      </c>
      <c r="AEK553" s="96">
        <f t="shared" si="3166"/>
        <v>94267.199999999997</v>
      </c>
      <c r="AEL553" s="96">
        <f t="shared" si="3167"/>
        <v>94267.199999999997</v>
      </c>
      <c r="AEM553" s="122"/>
      <c r="AEN553" s="122"/>
      <c r="AEO553" s="122"/>
      <c r="AEP553" s="96">
        <f t="shared" si="3168"/>
        <v>1751.81</v>
      </c>
      <c r="AEQ553" s="96">
        <f t="shared" si="3169"/>
        <v>1804.8</v>
      </c>
      <c r="AER553" s="96">
        <f t="shared" si="3170"/>
        <v>1804.8</v>
      </c>
      <c r="AES553" s="122"/>
      <c r="AET553" s="122"/>
      <c r="AEU553" s="122"/>
      <c r="AEV553" s="96">
        <f t="shared" si="2858"/>
        <v>42043.44</v>
      </c>
      <c r="AEW553" s="96">
        <f t="shared" si="2859"/>
        <v>43315.199999999997</v>
      </c>
      <c r="AEX553" s="96">
        <f t="shared" si="2860"/>
        <v>43315.199999999997</v>
      </c>
      <c r="AEY553" s="101"/>
      <c r="AEZ553" s="101"/>
      <c r="AFA553" s="101"/>
      <c r="AFB553" s="122"/>
      <c r="AFC553" s="122"/>
      <c r="AFD553" s="122"/>
      <c r="AFE553" s="96">
        <f t="shared" si="3171"/>
        <v>0</v>
      </c>
      <c r="AFF553" s="96">
        <f t="shared" si="3172"/>
        <v>0</v>
      </c>
      <c r="AFG553" s="96">
        <f t="shared" si="3173"/>
        <v>0</v>
      </c>
      <c r="AFH553" s="122"/>
      <c r="AFI553" s="122"/>
      <c r="AFJ553" s="122"/>
      <c r="AFK553" s="96">
        <f t="shared" si="3174"/>
        <v>1740.11</v>
      </c>
      <c r="AFL553" s="96">
        <f t="shared" si="3175"/>
        <v>1802.99</v>
      </c>
      <c r="AFM553" s="96">
        <f t="shared" si="3176"/>
        <v>1802.99</v>
      </c>
      <c r="AFN553" s="122"/>
      <c r="AFO553" s="122"/>
      <c r="AFP553" s="122"/>
      <c r="AFQ553" s="96">
        <f t="shared" si="2861"/>
        <v>0</v>
      </c>
      <c r="AFR553" s="96">
        <f t="shared" si="2862"/>
        <v>0</v>
      </c>
      <c r="AFS553" s="96">
        <f t="shared" si="2863"/>
        <v>0</v>
      </c>
      <c r="AFT553" s="101">
        <v>28</v>
      </c>
      <c r="AFU553" s="101">
        <v>28</v>
      </c>
      <c r="AFV553" s="101">
        <v>28</v>
      </c>
      <c r="AFW553" s="122"/>
      <c r="AFX553" s="122"/>
      <c r="AFY553" s="122"/>
      <c r="AFZ553" s="96">
        <f t="shared" si="3177"/>
        <v>109978.4</v>
      </c>
      <c r="AGA553" s="96">
        <f t="shared" si="3178"/>
        <v>109978.4</v>
      </c>
      <c r="AGB553" s="96">
        <f t="shared" si="3179"/>
        <v>109978.4</v>
      </c>
      <c r="AGC553" s="122"/>
      <c r="AGD553" s="122"/>
      <c r="AGE553" s="122"/>
      <c r="AGF553" s="96">
        <f t="shared" si="3180"/>
        <v>1824.31</v>
      </c>
      <c r="AGG553" s="96">
        <f t="shared" si="3181"/>
        <v>1883.91</v>
      </c>
      <c r="AGH553" s="96">
        <f t="shared" si="3182"/>
        <v>1883.91</v>
      </c>
      <c r="AGI553" s="122"/>
      <c r="AGJ553" s="122"/>
      <c r="AGK553" s="122"/>
      <c r="AGL553" s="96">
        <f t="shared" si="2864"/>
        <v>51080.68</v>
      </c>
      <c r="AGM553" s="96">
        <f t="shared" si="2865"/>
        <v>52749.48</v>
      </c>
      <c r="AGN553" s="96">
        <f t="shared" si="2866"/>
        <v>52749.48</v>
      </c>
      <c r="AGO553" s="101"/>
      <c r="AGP553" s="101"/>
      <c r="AGQ553" s="101"/>
      <c r="AGR553" s="122"/>
      <c r="AGS553" s="122"/>
      <c r="AGT553" s="122"/>
      <c r="AGU553" s="96">
        <f t="shared" si="3183"/>
        <v>0</v>
      </c>
      <c r="AGV553" s="96">
        <f t="shared" si="3184"/>
        <v>0</v>
      </c>
      <c r="AGW553" s="96">
        <f t="shared" si="3185"/>
        <v>0</v>
      </c>
      <c r="AGX553" s="122"/>
      <c r="AGY553" s="122"/>
      <c r="AGZ553" s="122"/>
      <c r="AHA553" s="96">
        <f t="shared" si="3186"/>
        <v>2959.43</v>
      </c>
      <c r="AHB553" s="96">
        <f t="shared" si="3187"/>
        <v>3062.47</v>
      </c>
      <c r="AHC553" s="96">
        <f t="shared" si="3188"/>
        <v>3062.47</v>
      </c>
      <c r="AHD553" s="122"/>
      <c r="AHE553" s="122"/>
      <c r="AHF553" s="122"/>
      <c r="AHG553" s="96">
        <f t="shared" si="2867"/>
        <v>0</v>
      </c>
      <c r="AHH553" s="96">
        <f t="shared" si="2868"/>
        <v>0</v>
      </c>
      <c r="AHI553" s="96">
        <f t="shared" si="2869"/>
        <v>0</v>
      </c>
      <c r="AHJ553" s="101">
        <v>45</v>
      </c>
      <c r="AHK553" s="101">
        <v>45</v>
      </c>
      <c r="AHL553" s="101">
        <v>45</v>
      </c>
      <c r="AHM553" s="122"/>
      <c r="AHN553" s="122"/>
      <c r="AHO553" s="122"/>
      <c r="AHP553" s="96">
        <f t="shared" si="3189"/>
        <v>176751</v>
      </c>
      <c r="AHQ553" s="96">
        <f t="shared" si="3190"/>
        <v>176751</v>
      </c>
      <c r="AHR553" s="96">
        <f t="shared" si="3191"/>
        <v>176751</v>
      </c>
      <c r="AHS553" s="122"/>
      <c r="AHT553" s="122"/>
      <c r="AHU553" s="122"/>
      <c r="AHV553" s="96">
        <f t="shared" si="3192"/>
        <v>1645.92</v>
      </c>
      <c r="AHW553" s="96">
        <f t="shared" si="3193"/>
        <v>1700.48</v>
      </c>
      <c r="AHX553" s="96">
        <f t="shared" si="3194"/>
        <v>1700.48</v>
      </c>
      <c r="AHY553" s="122"/>
      <c r="AHZ553" s="122"/>
      <c r="AIA553" s="122"/>
      <c r="AIB553" s="96">
        <f t="shared" si="2870"/>
        <v>74066.399999999994</v>
      </c>
      <c r="AIC553" s="96">
        <f t="shared" si="2871"/>
        <v>76521.600000000006</v>
      </c>
      <c r="AID553" s="96">
        <f t="shared" si="2872"/>
        <v>76521.600000000006</v>
      </c>
      <c r="AIE553" s="101">
        <v>23</v>
      </c>
      <c r="AIF553" s="101">
        <v>23</v>
      </c>
      <c r="AIG553" s="101">
        <v>23</v>
      </c>
      <c r="AIH553" s="122"/>
      <c r="AII553" s="122"/>
      <c r="AIJ553" s="122"/>
      <c r="AIK553" s="96">
        <f t="shared" si="3195"/>
        <v>90339.4</v>
      </c>
      <c r="AIL553" s="96">
        <f t="shared" si="3196"/>
        <v>90339.4</v>
      </c>
      <c r="AIM553" s="96">
        <f t="shared" si="3197"/>
        <v>90339.4</v>
      </c>
      <c r="AIN553" s="122"/>
      <c r="AIO553" s="122"/>
      <c r="AIP553" s="122"/>
      <c r="AIQ553" s="96">
        <f t="shared" si="3198"/>
        <v>1816.72</v>
      </c>
      <c r="AIR553" s="96">
        <f t="shared" si="3199"/>
        <v>1878.58</v>
      </c>
      <c r="AIS553" s="96">
        <f t="shared" si="3200"/>
        <v>1878.58</v>
      </c>
      <c r="AIT553" s="122"/>
      <c r="AIU553" s="122"/>
      <c r="AIV553" s="122"/>
      <c r="AIW553" s="96">
        <f t="shared" si="2873"/>
        <v>41784.559999999998</v>
      </c>
      <c r="AIX553" s="96">
        <f t="shared" si="2874"/>
        <v>43207.34</v>
      </c>
      <c r="AIY553" s="96">
        <f t="shared" si="2875"/>
        <v>43207.34</v>
      </c>
      <c r="AIZ553" s="101">
        <v>25</v>
      </c>
      <c r="AJA553" s="101">
        <v>25</v>
      </c>
      <c r="AJB553" s="101">
        <v>25</v>
      </c>
      <c r="AJC553" s="122"/>
      <c r="AJD553" s="122"/>
      <c r="AJE553" s="122"/>
      <c r="AJF553" s="96">
        <f t="shared" si="3201"/>
        <v>98195</v>
      </c>
      <c r="AJG553" s="96">
        <f t="shared" si="3202"/>
        <v>98195</v>
      </c>
      <c r="AJH553" s="96">
        <f t="shared" si="3203"/>
        <v>98195</v>
      </c>
      <c r="AJI553" s="122"/>
      <c r="AJJ553" s="122"/>
      <c r="AJK553" s="122"/>
      <c r="AJL553" s="96">
        <f t="shared" si="3204"/>
        <v>1782.99</v>
      </c>
      <c r="AJM553" s="96">
        <f t="shared" si="3205"/>
        <v>1840.85</v>
      </c>
      <c r="AJN553" s="96">
        <f t="shared" si="3206"/>
        <v>1840.85</v>
      </c>
      <c r="AJO553" s="122"/>
      <c r="AJP553" s="122"/>
      <c r="AJQ553" s="122"/>
      <c r="AJR553" s="96">
        <f t="shared" si="2876"/>
        <v>44574.75</v>
      </c>
      <c r="AJS553" s="96">
        <f t="shared" si="2877"/>
        <v>46021.25</v>
      </c>
      <c r="AJT553" s="96">
        <f t="shared" si="2878"/>
        <v>46021.25</v>
      </c>
      <c r="AJU553" s="101">
        <v>17</v>
      </c>
      <c r="AJV553" s="101">
        <v>17</v>
      </c>
      <c r="AJW553" s="101">
        <v>17</v>
      </c>
      <c r="AJX553" s="122"/>
      <c r="AJY553" s="122"/>
      <c r="AJZ553" s="122"/>
      <c r="AKA553" s="96">
        <f t="shared" si="3207"/>
        <v>66772.600000000006</v>
      </c>
      <c r="AKB553" s="96">
        <f t="shared" si="3208"/>
        <v>66772.600000000006</v>
      </c>
      <c r="AKC553" s="96">
        <f t="shared" si="3209"/>
        <v>66772.600000000006</v>
      </c>
      <c r="AKD553" s="122"/>
      <c r="AKE553" s="122"/>
      <c r="AKF553" s="122"/>
      <c r="AKG553" s="96">
        <f t="shared" si="3210"/>
        <v>1698.32</v>
      </c>
      <c r="AKH553" s="96">
        <f t="shared" si="3211"/>
        <v>1755.53</v>
      </c>
      <c r="AKI553" s="96">
        <f t="shared" si="3212"/>
        <v>1755.53</v>
      </c>
      <c r="AKJ553" s="122"/>
      <c r="AKK553" s="122"/>
      <c r="AKL553" s="122"/>
      <c r="AKM553" s="96">
        <f t="shared" si="2879"/>
        <v>28871.439999999999</v>
      </c>
      <c r="AKN553" s="96">
        <f t="shared" si="2880"/>
        <v>29844.01</v>
      </c>
      <c r="AKO553" s="96">
        <f t="shared" si="2881"/>
        <v>29844.01</v>
      </c>
      <c r="AKP553" s="101">
        <v>21</v>
      </c>
      <c r="AKQ553" s="101">
        <v>21</v>
      </c>
      <c r="AKR553" s="101">
        <v>21</v>
      </c>
      <c r="AKS553" s="122"/>
      <c r="AKT553" s="122"/>
      <c r="AKU553" s="122"/>
      <c r="AKV553" s="96">
        <f t="shared" si="3213"/>
        <v>82483.8</v>
      </c>
      <c r="AKW553" s="96">
        <f t="shared" si="3214"/>
        <v>82483.8</v>
      </c>
      <c r="AKX553" s="96">
        <f t="shared" si="3215"/>
        <v>82483.8</v>
      </c>
      <c r="AKY553" s="122"/>
      <c r="AKZ553" s="122"/>
      <c r="ALA553" s="122"/>
      <c r="ALB553" s="96">
        <f t="shared" si="3216"/>
        <v>1721.61</v>
      </c>
      <c r="ALC553" s="96">
        <f t="shared" si="3217"/>
        <v>1778.01</v>
      </c>
      <c r="ALD553" s="96">
        <f t="shared" si="3218"/>
        <v>1778.01</v>
      </c>
      <c r="ALE553" s="122"/>
      <c r="ALF553" s="122"/>
      <c r="ALG553" s="122"/>
      <c r="ALH553" s="96">
        <f t="shared" si="2882"/>
        <v>36153.81</v>
      </c>
      <c r="ALI553" s="96">
        <f t="shared" si="2883"/>
        <v>37338.21</v>
      </c>
      <c r="ALJ553" s="96">
        <f t="shared" si="2884"/>
        <v>37338.21</v>
      </c>
      <c r="ALK553" s="101">
        <v>21</v>
      </c>
      <c r="ALL553" s="101">
        <v>21</v>
      </c>
      <c r="ALM553" s="101">
        <v>21</v>
      </c>
      <c r="ALN553" s="122"/>
      <c r="ALO553" s="122"/>
      <c r="ALP553" s="122"/>
      <c r="ALQ553" s="96">
        <f t="shared" si="3219"/>
        <v>82483.8</v>
      </c>
      <c r="ALR553" s="96">
        <f t="shared" si="3220"/>
        <v>82483.8</v>
      </c>
      <c r="ALS553" s="96">
        <f t="shared" si="3221"/>
        <v>82483.8</v>
      </c>
      <c r="ALT553" s="122"/>
      <c r="ALU553" s="122"/>
      <c r="ALV553" s="122"/>
      <c r="ALW553" s="96">
        <f t="shared" si="3222"/>
        <v>2003.49</v>
      </c>
      <c r="ALX553" s="96">
        <f t="shared" si="3223"/>
        <v>2066.58</v>
      </c>
      <c r="ALY553" s="96">
        <f t="shared" si="3224"/>
        <v>2066.58</v>
      </c>
      <c r="ALZ553" s="122"/>
      <c r="AMA553" s="122"/>
      <c r="AMB553" s="122"/>
      <c r="AMC553" s="96">
        <f t="shared" si="2885"/>
        <v>42073.29</v>
      </c>
      <c r="AMD553" s="96">
        <f t="shared" si="2886"/>
        <v>43398.18</v>
      </c>
      <c r="AME553" s="96">
        <f t="shared" si="2887"/>
        <v>43398.18</v>
      </c>
      <c r="AMF553" s="101">
        <v>18</v>
      </c>
      <c r="AMG553" s="101">
        <v>18</v>
      </c>
      <c r="AMH553" s="101">
        <v>18</v>
      </c>
      <c r="AMI553" s="122"/>
      <c r="AMJ553" s="122"/>
      <c r="AMK553" s="122"/>
      <c r="AML553" s="96">
        <f t="shared" si="3225"/>
        <v>70700.399999999994</v>
      </c>
      <c r="AMM553" s="96">
        <f t="shared" si="3226"/>
        <v>70700.399999999994</v>
      </c>
      <c r="AMN553" s="96">
        <f t="shared" si="3227"/>
        <v>70700.399999999994</v>
      </c>
      <c r="AMO553" s="122"/>
      <c r="AMP553" s="122"/>
      <c r="AMQ553" s="122"/>
      <c r="AMR553" s="96">
        <f t="shared" si="3228"/>
        <v>1700.19</v>
      </c>
      <c r="AMS553" s="96">
        <f t="shared" si="3229"/>
        <v>1752.75</v>
      </c>
      <c r="AMT553" s="96">
        <f t="shared" si="3230"/>
        <v>1752.75</v>
      </c>
      <c r="AMU553" s="122"/>
      <c r="AMV553" s="122"/>
      <c r="AMW553" s="122"/>
      <c r="AMX553" s="96">
        <f t="shared" si="2888"/>
        <v>30603.42</v>
      </c>
      <c r="AMY553" s="96">
        <f t="shared" si="2889"/>
        <v>31549.5</v>
      </c>
      <c r="AMZ553" s="96">
        <f t="shared" si="2890"/>
        <v>31549.5</v>
      </c>
      <c r="ANA553" s="101"/>
      <c r="ANB553" s="101"/>
      <c r="ANC553" s="101"/>
      <c r="AND553" s="122"/>
      <c r="ANE553" s="122"/>
      <c r="ANF553" s="122"/>
      <c r="ANG553" s="96">
        <f t="shared" si="3231"/>
        <v>0</v>
      </c>
      <c r="ANH553" s="96">
        <f t="shared" si="3232"/>
        <v>0</v>
      </c>
      <c r="ANI553" s="96">
        <f t="shared" si="3233"/>
        <v>0</v>
      </c>
      <c r="ANJ553" s="122"/>
      <c r="ANK553" s="122"/>
      <c r="ANL553" s="122"/>
      <c r="ANM553" s="96">
        <f t="shared" si="3234"/>
        <v>0</v>
      </c>
      <c r="ANN553" s="96">
        <f t="shared" si="3235"/>
        <v>0</v>
      </c>
      <c r="ANO553" s="96">
        <f t="shared" si="3236"/>
        <v>0</v>
      </c>
      <c r="ANP553" s="122"/>
      <c r="ANQ553" s="122"/>
      <c r="ANR553" s="122"/>
      <c r="ANS553" s="96">
        <f t="shared" si="2891"/>
        <v>0</v>
      </c>
      <c r="ANT553" s="96">
        <f t="shared" si="2892"/>
        <v>0</v>
      </c>
      <c r="ANU553" s="96">
        <f t="shared" si="2893"/>
        <v>0</v>
      </c>
      <c r="ANV553" s="101">
        <v>17</v>
      </c>
      <c r="ANW553" s="101">
        <v>17</v>
      </c>
      <c r="ANX553" s="101">
        <v>17</v>
      </c>
      <c r="ANY553" s="122"/>
      <c r="ANZ553" s="122"/>
      <c r="AOA553" s="122"/>
      <c r="AOB553" s="96">
        <f t="shared" si="3237"/>
        <v>66772.600000000006</v>
      </c>
      <c r="AOC553" s="96">
        <f t="shared" si="3238"/>
        <v>66772.600000000006</v>
      </c>
      <c r="AOD553" s="96">
        <f t="shared" si="3239"/>
        <v>66772.600000000006</v>
      </c>
      <c r="AOE553" s="122"/>
      <c r="AOF553" s="122"/>
      <c r="AOG553" s="122"/>
      <c r="AOH553" s="96">
        <f t="shared" si="3240"/>
        <v>1716.91</v>
      </c>
      <c r="AOI553" s="96">
        <f t="shared" si="3241"/>
        <v>1770.36</v>
      </c>
      <c r="AOJ553" s="96">
        <f t="shared" si="3242"/>
        <v>1770.36</v>
      </c>
      <c r="AOK553" s="122"/>
      <c r="AOL553" s="122"/>
      <c r="AOM553" s="122"/>
      <c r="AON553" s="96">
        <f t="shared" si="2894"/>
        <v>29187.47</v>
      </c>
      <c r="AOO553" s="96">
        <f t="shared" si="2895"/>
        <v>30096.12</v>
      </c>
      <c r="AOP553" s="96">
        <f t="shared" si="2896"/>
        <v>30096.12</v>
      </c>
      <c r="AOQ553" s="101">
        <v>36</v>
      </c>
      <c r="AOR553" s="101">
        <v>36</v>
      </c>
      <c r="AOS553" s="101">
        <v>36</v>
      </c>
      <c r="AOT553" s="122"/>
      <c r="AOU553" s="122"/>
      <c r="AOV553" s="122"/>
      <c r="AOW553" s="96">
        <f t="shared" si="3243"/>
        <v>141400.79999999999</v>
      </c>
      <c r="AOX553" s="96">
        <f t="shared" si="3244"/>
        <v>141400.79999999999</v>
      </c>
      <c r="AOY553" s="96">
        <f t="shared" si="3245"/>
        <v>141400.79999999999</v>
      </c>
      <c r="AOZ553" s="122"/>
      <c r="APA553" s="122"/>
      <c r="APB553" s="122"/>
      <c r="APC553" s="96">
        <f t="shared" si="3246"/>
        <v>2016.47</v>
      </c>
      <c r="APD553" s="96">
        <f t="shared" si="3247"/>
        <v>2079.4299999999998</v>
      </c>
      <c r="APE553" s="96">
        <f t="shared" si="3248"/>
        <v>2079.4299999999998</v>
      </c>
      <c r="APF553" s="122"/>
      <c r="APG553" s="122"/>
      <c r="APH553" s="122"/>
      <c r="API553" s="96">
        <f t="shared" si="2897"/>
        <v>72592.92</v>
      </c>
      <c r="APJ553" s="96">
        <f t="shared" si="2898"/>
        <v>74859.48</v>
      </c>
      <c r="APK553" s="96">
        <f t="shared" si="2899"/>
        <v>74859.48</v>
      </c>
      <c r="APL553" s="101">
        <v>16</v>
      </c>
      <c r="APM553" s="101">
        <v>16</v>
      </c>
      <c r="APN553" s="101">
        <v>16</v>
      </c>
      <c r="APO553" s="122"/>
      <c r="APP553" s="122"/>
      <c r="APQ553" s="122"/>
      <c r="APR553" s="96">
        <f t="shared" si="3249"/>
        <v>62844.800000000003</v>
      </c>
      <c r="APS553" s="96">
        <f t="shared" si="3250"/>
        <v>62844.800000000003</v>
      </c>
      <c r="APT553" s="96">
        <f t="shared" si="3251"/>
        <v>62844.800000000003</v>
      </c>
      <c r="APU553" s="122"/>
      <c r="APV553" s="122"/>
      <c r="APW553" s="122"/>
      <c r="APX553" s="96">
        <f t="shared" si="3252"/>
        <v>1710.84</v>
      </c>
      <c r="APY553" s="96">
        <f t="shared" si="3253"/>
        <v>1766.73</v>
      </c>
      <c r="APZ553" s="96">
        <f t="shared" si="3254"/>
        <v>1766.73</v>
      </c>
      <c r="AQA553" s="122"/>
      <c r="AQB553" s="122"/>
      <c r="AQC553" s="122"/>
      <c r="AQD553" s="96">
        <f t="shared" si="2900"/>
        <v>27373.439999999999</v>
      </c>
      <c r="AQE553" s="96">
        <f t="shared" si="2901"/>
        <v>28267.68</v>
      </c>
      <c r="AQF553" s="96">
        <f t="shared" si="2902"/>
        <v>28267.68</v>
      </c>
      <c r="AQG553" s="101">
        <v>18</v>
      </c>
      <c r="AQH553" s="101">
        <v>18</v>
      </c>
      <c r="AQI553" s="101">
        <v>18</v>
      </c>
      <c r="AQJ553" s="122"/>
      <c r="AQK553" s="122"/>
      <c r="AQL553" s="122"/>
      <c r="AQM553" s="96">
        <f t="shared" si="3255"/>
        <v>70700.399999999994</v>
      </c>
      <c r="AQN553" s="96">
        <f t="shared" si="3256"/>
        <v>70700.399999999994</v>
      </c>
      <c r="AQO553" s="96">
        <f t="shared" si="3257"/>
        <v>70700.399999999994</v>
      </c>
      <c r="AQP553" s="122"/>
      <c r="AQQ553" s="122"/>
      <c r="AQR553" s="122"/>
      <c r="AQS553" s="96">
        <f t="shared" si="3258"/>
        <v>1524.1</v>
      </c>
      <c r="AQT553" s="96">
        <f t="shared" si="3259"/>
        <v>1575.72</v>
      </c>
      <c r="AQU553" s="96">
        <f t="shared" si="3260"/>
        <v>1575.72</v>
      </c>
      <c r="AQV553" s="122"/>
      <c r="AQW553" s="122"/>
      <c r="AQX553" s="122"/>
      <c r="AQY553" s="96">
        <f t="shared" si="2903"/>
        <v>27433.8</v>
      </c>
      <c r="AQZ553" s="96">
        <f t="shared" si="2904"/>
        <v>28362.959999999999</v>
      </c>
      <c r="ARA553" s="96">
        <f t="shared" si="2905"/>
        <v>28362.959999999999</v>
      </c>
      <c r="ARB553" s="101">
        <v>23</v>
      </c>
      <c r="ARC553" s="101">
        <v>23</v>
      </c>
      <c r="ARD553" s="101">
        <v>23</v>
      </c>
      <c r="ARE553" s="122"/>
      <c r="ARF553" s="122"/>
      <c r="ARG553" s="122"/>
      <c r="ARH553" s="96">
        <f t="shared" si="3261"/>
        <v>90339.4</v>
      </c>
      <c r="ARI553" s="96">
        <f t="shared" si="3262"/>
        <v>90339.4</v>
      </c>
      <c r="ARJ553" s="96">
        <f t="shared" si="3263"/>
        <v>90339.4</v>
      </c>
      <c r="ARK553" s="122"/>
      <c r="ARL553" s="122"/>
      <c r="ARM553" s="122"/>
      <c r="ARN553" s="96">
        <f t="shared" si="3264"/>
        <v>1638.5</v>
      </c>
      <c r="ARO553" s="96">
        <f t="shared" si="3265"/>
        <v>1686</v>
      </c>
      <c r="ARP553" s="96">
        <f t="shared" si="3266"/>
        <v>1686</v>
      </c>
      <c r="ARQ553" s="122"/>
      <c r="ARR553" s="122"/>
      <c r="ARS553" s="122"/>
      <c r="ART553" s="96">
        <f t="shared" si="2906"/>
        <v>37685.5</v>
      </c>
      <c r="ARU553" s="96">
        <f t="shared" si="2907"/>
        <v>38778</v>
      </c>
      <c r="ARV553" s="96">
        <f t="shared" si="2908"/>
        <v>38778</v>
      </c>
      <c r="ARW553" s="101">
        <v>14</v>
      </c>
      <c r="ARX553" s="101">
        <v>14</v>
      </c>
      <c r="ARY553" s="101">
        <v>14</v>
      </c>
      <c r="ARZ553" s="122"/>
      <c r="ASA553" s="122"/>
      <c r="ASB553" s="122"/>
      <c r="ASC553" s="96">
        <f t="shared" si="3267"/>
        <v>54989.2</v>
      </c>
      <c r="ASD553" s="96">
        <f t="shared" si="3268"/>
        <v>54989.2</v>
      </c>
      <c r="ASE553" s="96">
        <f t="shared" si="3269"/>
        <v>54989.2</v>
      </c>
      <c r="ASF553" s="122"/>
      <c r="ASG553" s="122"/>
      <c r="ASH553" s="122"/>
      <c r="ASI553" s="96">
        <f t="shared" si="3270"/>
        <v>1755.51</v>
      </c>
      <c r="ASJ553" s="96">
        <f t="shared" si="3271"/>
        <v>1810.34</v>
      </c>
      <c r="ASK553" s="96">
        <f t="shared" si="3272"/>
        <v>1810.34</v>
      </c>
      <c r="ASL553" s="122"/>
      <c r="ASM553" s="122"/>
      <c r="ASN553" s="122"/>
      <c r="ASO553" s="96">
        <f t="shared" si="2909"/>
        <v>24577.14</v>
      </c>
      <c r="ASP553" s="96">
        <f t="shared" si="2910"/>
        <v>25344.76</v>
      </c>
      <c r="ASQ553" s="96">
        <f t="shared" si="2911"/>
        <v>25344.76</v>
      </c>
      <c r="ASR553" s="101">
        <v>40</v>
      </c>
      <c r="ASS553" s="101">
        <v>40</v>
      </c>
      <c r="AST553" s="101">
        <v>40</v>
      </c>
      <c r="ASU553" s="122"/>
      <c r="ASV553" s="122"/>
      <c r="ASW553" s="122"/>
      <c r="ASX553" s="96">
        <f t="shared" si="3273"/>
        <v>157112</v>
      </c>
      <c r="ASY553" s="96">
        <f t="shared" si="3274"/>
        <v>157112</v>
      </c>
      <c r="ASZ553" s="96">
        <f t="shared" si="3275"/>
        <v>157112</v>
      </c>
      <c r="ATA553" s="122"/>
      <c r="ATB553" s="122"/>
      <c r="ATC553" s="122"/>
      <c r="ATD553" s="96">
        <f t="shared" si="3276"/>
        <v>1546.12</v>
      </c>
      <c r="ATE553" s="96">
        <f t="shared" si="3277"/>
        <v>1593.45</v>
      </c>
      <c r="ATF553" s="96">
        <f t="shared" si="3278"/>
        <v>1593.45</v>
      </c>
      <c r="ATG553" s="122"/>
      <c r="ATH553" s="122"/>
      <c r="ATI553" s="122"/>
      <c r="ATJ553" s="96">
        <f t="shared" si="2912"/>
        <v>61844.800000000003</v>
      </c>
      <c r="ATK553" s="96">
        <f t="shared" si="2913"/>
        <v>63738</v>
      </c>
      <c r="ATL553" s="96">
        <f t="shared" si="2914"/>
        <v>63738</v>
      </c>
      <c r="ATM553" s="101">
        <v>46</v>
      </c>
      <c r="ATN553" s="101">
        <v>46</v>
      </c>
      <c r="ATO553" s="101">
        <v>46</v>
      </c>
      <c r="ATP553" s="122"/>
      <c r="ATQ553" s="122"/>
      <c r="ATR553" s="122"/>
      <c r="ATS553" s="96">
        <f t="shared" si="3279"/>
        <v>180678.8</v>
      </c>
      <c r="ATT553" s="96">
        <f t="shared" si="3280"/>
        <v>180678.8</v>
      </c>
      <c r="ATU553" s="96">
        <f t="shared" si="3281"/>
        <v>180678.8</v>
      </c>
      <c r="ATV553" s="122"/>
      <c r="ATW553" s="122"/>
      <c r="ATX553" s="122"/>
      <c r="ATY553" s="96">
        <f t="shared" si="3282"/>
        <v>1685.69</v>
      </c>
      <c r="ATZ553" s="96">
        <f t="shared" si="3283"/>
        <v>1736.05</v>
      </c>
      <c r="AUA553" s="96">
        <f t="shared" si="3284"/>
        <v>1736.05</v>
      </c>
      <c r="AUB553" s="122"/>
      <c r="AUC553" s="122"/>
      <c r="AUD553" s="122"/>
      <c r="AUE553" s="96">
        <f t="shared" si="2915"/>
        <v>77541.740000000005</v>
      </c>
      <c r="AUF553" s="96">
        <f t="shared" si="2916"/>
        <v>79858.3</v>
      </c>
      <c r="AUG553" s="96">
        <f t="shared" si="2917"/>
        <v>79858.3</v>
      </c>
      <c r="AUH553" s="101">
        <v>44</v>
      </c>
      <c r="AUI553" s="101">
        <v>44</v>
      </c>
      <c r="AUJ553" s="101">
        <v>44</v>
      </c>
      <c r="AUK553" s="122"/>
      <c r="AUL553" s="122"/>
      <c r="AUM553" s="122"/>
      <c r="AUN553" s="96">
        <f t="shared" si="3285"/>
        <v>172823.2</v>
      </c>
      <c r="AUO553" s="96">
        <f t="shared" si="3286"/>
        <v>172823.2</v>
      </c>
      <c r="AUP553" s="96">
        <f t="shared" si="3287"/>
        <v>172823.2</v>
      </c>
      <c r="AUQ553" s="122"/>
      <c r="AUR553" s="122"/>
      <c r="AUS553" s="122"/>
      <c r="AUT553" s="96">
        <f t="shared" si="3288"/>
        <v>1804.74</v>
      </c>
      <c r="AUU553" s="96">
        <f t="shared" si="3289"/>
        <v>1862.05</v>
      </c>
      <c r="AUV553" s="96">
        <f t="shared" si="3290"/>
        <v>1862.05</v>
      </c>
      <c r="AUW553" s="122"/>
      <c r="AUX553" s="122"/>
      <c r="AUY553" s="122"/>
      <c r="AUZ553" s="96">
        <f t="shared" si="2918"/>
        <v>79408.56</v>
      </c>
      <c r="AVA553" s="96">
        <f t="shared" si="2919"/>
        <v>81930.2</v>
      </c>
      <c r="AVB553" s="96">
        <f t="shared" si="2920"/>
        <v>81930.2</v>
      </c>
      <c r="AVC553" s="144">
        <f t="shared" si="2921"/>
        <v>1420</v>
      </c>
      <c r="AVD553" s="144">
        <f t="shared" si="2922"/>
        <v>1420</v>
      </c>
      <c r="AVE553" s="144">
        <f t="shared" si="2923"/>
        <v>1420</v>
      </c>
      <c r="AVF553" s="96">
        <f t="shared" si="2924"/>
        <v>0</v>
      </c>
      <c r="AVG553" s="96">
        <f t="shared" si="2925"/>
        <v>0</v>
      </c>
      <c r="AVH553" s="96">
        <f t="shared" si="2926"/>
        <v>0</v>
      </c>
      <c r="AVI553" s="96">
        <f t="shared" si="2927"/>
        <v>5577476</v>
      </c>
      <c r="AVJ553" s="96">
        <f t="shared" si="2928"/>
        <v>5577476</v>
      </c>
      <c r="AVK553" s="96">
        <f t="shared" si="2929"/>
        <v>5577476</v>
      </c>
      <c r="AVL553" s="122"/>
      <c r="AVM553" s="122"/>
      <c r="AVN553" s="122"/>
      <c r="AVO553" s="96"/>
      <c r="AVP553" s="96"/>
      <c r="AVQ553" s="96"/>
      <c r="AVR553" s="96">
        <f t="shared" si="2930"/>
        <v>0</v>
      </c>
      <c r="AVS553" s="96">
        <f t="shared" si="2931"/>
        <v>0</v>
      </c>
      <c r="AVT553" s="96">
        <f t="shared" si="2932"/>
        <v>0</v>
      </c>
      <c r="AVU553" s="96">
        <f t="shared" si="2933"/>
        <v>2529404.04</v>
      </c>
      <c r="AVV553" s="96">
        <f t="shared" si="2934"/>
        <v>2611820.79</v>
      </c>
      <c r="AVW553" s="96">
        <f t="shared" si="2935"/>
        <v>2611820.79</v>
      </c>
    </row>
    <row r="554" spans="1:1271" ht="36">
      <c r="A554" s="97" t="s">
        <v>1047</v>
      </c>
      <c r="B554" s="544" t="s">
        <v>430</v>
      </c>
      <c r="C554" s="5"/>
      <c r="D554" s="571"/>
      <c r="E554" s="286"/>
      <c r="F554" s="109"/>
      <c r="G554" s="109"/>
      <c r="H554" s="109"/>
      <c r="I554" s="96">
        <f t="shared" si="2936"/>
        <v>21370.45</v>
      </c>
      <c r="J554" s="96">
        <f t="shared" si="2936"/>
        <v>21370.45</v>
      </c>
      <c r="K554" s="96">
        <f t="shared" si="2936"/>
        <v>21370.45</v>
      </c>
      <c r="L554" s="101"/>
      <c r="M554" s="101"/>
      <c r="N554" s="101"/>
      <c r="O554" s="122"/>
      <c r="P554" s="122"/>
      <c r="Q554" s="122"/>
      <c r="R554" s="96">
        <f t="shared" si="2937"/>
        <v>0</v>
      </c>
      <c r="S554" s="96">
        <f t="shared" si="2938"/>
        <v>0</v>
      </c>
      <c r="T554" s="96">
        <f t="shared" si="2939"/>
        <v>0</v>
      </c>
      <c r="U554" s="122"/>
      <c r="V554" s="122"/>
      <c r="W554" s="122"/>
      <c r="X554" s="96">
        <f t="shared" si="2940"/>
        <v>0</v>
      </c>
      <c r="Y554" s="96">
        <f t="shared" si="2941"/>
        <v>0</v>
      </c>
      <c r="Z554" s="96">
        <f t="shared" si="2942"/>
        <v>0</v>
      </c>
      <c r="AA554" s="122"/>
      <c r="AB554" s="122"/>
      <c r="AC554" s="122"/>
      <c r="AD554" s="96">
        <f t="shared" si="2746"/>
        <v>0</v>
      </c>
      <c r="AE554" s="96">
        <f t="shared" si="2746"/>
        <v>0</v>
      </c>
      <c r="AF554" s="96">
        <f t="shared" si="2746"/>
        <v>0</v>
      </c>
      <c r="AG554" s="101"/>
      <c r="AH554" s="101"/>
      <c r="AI554" s="101"/>
      <c r="AJ554" s="122"/>
      <c r="AK554" s="122"/>
      <c r="AL554" s="122"/>
      <c r="AM554" s="96">
        <f t="shared" si="2943"/>
        <v>0</v>
      </c>
      <c r="AN554" s="96">
        <f t="shared" si="2944"/>
        <v>0</v>
      </c>
      <c r="AO554" s="96">
        <f t="shared" si="2945"/>
        <v>0</v>
      </c>
      <c r="AP554" s="122"/>
      <c r="AQ554" s="122"/>
      <c r="AR554" s="122"/>
      <c r="AS554" s="96">
        <f t="shared" si="2946"/>
        <v>11739.82</v>
      </c>
      <c r="AT554" s="96">
        <f t="shared" si="2947"/>
        <v>12114.7</v>
      </c>
      <c r="AU554" s="96">
        <f t="shared" si="2948"/>
        <v>12114.7</v>
      </c>
      <c r="AV554" s="122"/>
      <c r="AW554" s="122"/>
      <c r="AX554" s="122"/>
      <c r="AY554" s="96">
        <f t="shared" si="2747"/>
        <v>0</v>
      </c>
      <c r="AZ554" s="96">
        <f t="shared" si="2748"/>
        <v>0</v>
      </c>
      <c r="BA554" s="96">
        <f t="shared" si="2749"/>
        <v>0</v>
      </c>
      <c r="BB554" s="101"/>
      <c r="BC554" s="101"/>
      <c r="BD554" s="101"/>
      <c r="BE554" s="122"/>
      <c r="BF554" s="122"/>
      <c r="BG554" s="122"/>
      <c r="BH554" s="96">
        <f t="shared" si="2949"/>
        <v>0</v>
      </c>
      <c r="BI554" s="96">
        <f t="shared" si="2950"/>
        <v>0</v>
      </c>
      <c r="BJ554" s="96">
        <f t="shared" si="2951"/>
        <v>0</v>
      </c>
      <c r="BK554" s="122"/>
      <c r="BL554" s="122"/>
      <c r="BM554" s="122"/>
      <c r="BN554" s="96">
        <f t="shared" si="2952"/>
        <v>10229.290000000001</v>
      </c>
      <c r="BO554" s="96">
        <f t="shared" si="2953"/>
        <v>10599.65</v>
      </c>
      <c r="BP554" s="96">
        <f t="shared" si="2954"/>
        <v>10599.65</v>
      </c>
      <c r="BQ554" s="122"/>
      <c r="BR554" s="122"/>
      <c r="BS554" s="122"/>
      <c r="BT554" s="96">
        <f t="shared" si="2750"/>
        <v>0</v>
      </c>
      <c r="BU554" s="96">
        <f t="shared" si="2751"/>
        <v>0</v>
      </c>
      <c r="BV554" s="96">
        <f t="shared" si="2752"/>
        <v>0</v>
      </c>
      <c r="BW554" s="101"/>
      <c r="BX554" s="101"/>
      <c r="BY554" s="101"/>
      <c r="BZ554" s="122"/>
      <c r="CA554" s="122"/>
      <c r="CB554" s="122"/>
      <c r="CC554" s="96">
        <f t="shared" si="2955"/>
        <v>0</v>
      </c>
      <c r="CD554" s="96">
        <f t="shared" si="2956"/>
        <v>0</v>
      </c>
      <c r="CE554" s="96">
        <f t="shared" si="2957"/>
        <v>0</v>
      </c>
      <c r="CF554" s="122"/>
      <c r="CG554" s="122"/>
      <c r="CH554" s="122"/>
      <c r="CI554" s="96">
        <f t="shared" si="2958"/>
        <v>0</v>
      </c>
      <c r="CJ554" s="96">
        <f t="shared" si="2959"/>
        <v>0</v>
      </c>
      <c r="CK554" s="96">
        <f t="shared" si="2960"/>
        <v>0</v>
      </c>
      <c r="CL554" s="122"/>
      <c r="CM554" s="122"/>
      <c r="CN554" s="122"/>
      <c r="CO554" s="96">
        <f t="shared" si="2753"/>
        <v>0</v>
      </c>
      <c r="CP554" s="96">
        <f t="shared" si="2754"/>
        <v>0</v>
      </c>
      <c r="CQ554" s="96">
        <f t="shared" si="2755"/>
        <v>0</v>
      </c>
      <c r="CR554" s="101"/>
      <c r="CS554" s="101"/>
      <c r="CT554" s="101"/>
      <c r="CU554" s="122"/>
      <c r="CV554" s="122"/>
      <c r="CW554" s="122"/>
      <c r="CX554" s="96">
        <f t="shared" si="2961"/>
        <v>0</v>
      </c>
      <c r="CY554" s="96">
        <f t="shared" si="2962"/>
        <v>0</v>
      </c>
      <c r="CZ554" s="96">
        <f t="shared" si="2963"/>
        <v>0</v>
      </c>
      <c r="DA554" s="122"/>
      <c r="DB554" s="122"/>
      <c r="DC554" s="122"/>
      <c r="DD554" s="96">
        <f t="shared" si="2964"/>
        <v>11575.61</v>
      </c>
      <c r="DE554" s="96">
        <f t="shared" si="2965"/>
        <v>12023.11</v>
      </c>
      <c r="DF554" s="96">
        <f t="shared" si="2966"/>
        <v>12023.11</v>
      </c>
      <c r="DG554" s="122"/>
      <c r="DH554" s="122"/>
      <c r="DI554" s="122"/>
      <c r="DJ554" s="96">
        <f t="shared" si="2756"/>
        <v>0</v>
      </c>
      <c r="DK554" s="96">
        <f t="shared" si="2757"/>
        <v>0</v>
      </c>
      <c r="DL554" s="96">
        <f t="shared" si="2758"/>
        <v>0</v>
      </c>
      <c r="DM554" s="101"/>
      <c r="DN554" s="101"/>
      <c r="DO554" s="101"/>
      <c r="DP554" s="122"/>
      <c r="DQ554" s="122"/>
      <c r="DR554" s="122"/>
      <c r="DS554" s="96">
        <f t="shared" si="2967"/>
        <v>0</v>
      </c>
      <c r="DT554" s="96">
        <f t="shared" si="2968"/>
        <v>0</v>
      </c>
      <c r="DU554" s="96">
        <f t="shared" si="2969"/>
        <v>0</v>
      </c>
      <c r="DV554" s="122"/>
      <c r="DW554" s="122"/>
      <c r="DX554" s="122"/>
      <c r="DY554" s="96">
        <f t="shared" si="2970"/>
        <v>11969.87</v>
      </c>
      <c r="DZ554" s="96">
        <f t="shared" si="2971"/>
        <v>12399.9</v>
      </c>
      <c r="EA554" s="96">
        <f t="shared" si="2972"/>
        <v>12399.9</v>
      </c>
      <c r="EB554" s="122"/>
      <c r="EC554" s="122"/>
      <c r="ED554" s="122"/>
      <c r="EE554" s="96">
        <f t="shared" si="2759"/>
        <v>0</v>
      </c>
      <c r="EF554" s="96">
        <f t="shared" si="2760"/>
        <v>0</v>
      </c>
      <c r="EG554" s="96">
        <f t="shared" si="2761"/>
        <v>0</v>
      </c>
      <c r="EH554" s="101"/>
      <c r="EI554" s="101"/>
      <c r="EJ554" s="101"/>
      <c r="EK554" s="122"/>
      <c r="EL554" s="122"/>
      <c r="EM554" s="122"/>
      <c r="EN554" s="96">
        <f t="shared" si="2973"/>
        <v>0</v>
      </c>
      <c r="EO554" s="96">
        <f t="shared" si="2974"/>
        <v>0</v>
      </c>
      <c r="EP554" s="96">
        <f t="shared" si="2975"/>
        <v>0</v>
      </c>
      <c r="EQ554" s="122"/>
      <c r="ER554" s="122"/>
      <c r="ES554" s="122"/>
      <c r="ET554" s="96">
        <f t="shared" si="2976"/>
        <v>11616.75</v>
      </c>
      <c r="EU554" s="96">
        <f t="shared" si="2977"/>
        <v>11955.02</v>
      </c>
      <c r="EV554" s="96">
        <f t="shared" si="2978"/>
        <v>11955.02</v>
      </c>
      <c r="EW554" s="122"/>
      <c r="EX554" s="122"/>
      <c r="EY554" s="122"/>
      <c r="EZ554" s="96">
        <f t="shared" si="2762"/>
        <v>0</v>
      </c>
      <c r="FA554" s="96">
        <f t="shared" si="2763"/>
        <v>0</v>
      </c>
      <c r="FB554" s="96">
        <f t="shared" si="2764"/>
        <v>0</v>
      </c>
      <c r="FC554" s="101"/>
      <c r="FD554" s="101"/>
      <c r="FE554" s="101"/>
      <c r="FF554" s="122"/>
      <c r="FG554" s="122"/>
      <c r="FH554" s="122"/>
      <c r="FI554" s="96">
        <f t="shared" si="2979"/>
        <v>0</v>
      </c>
      <c r="FJ554" s="96">
        <f t="shared" si="2980"/>
        <v>0</v>
      </c>
      <c r="FK554" s="96">
        <f t="shared" si="2981"/>
        <v>0</v>
      </c>
      <c r="FL554" s="122"/>
      <c r="FM554" s="122"/>
      <c r="FN554" s="122"/>
      <c r="FO554" s="96">
        <f t="shared" si="2982"/>
        <v>9334.19</v>
      </c>
      <c r="FP554" s="96">
        <f t="shared" si="2983"/>
        <v>9650.36</v>
      </c>
      <c r="FQ554" s="96">
        <f t="shared" si="2984"/>
        <v>9650.36</v>
      </c>
      <c r="FR554" s="122"/>
      <c r="FS554" s="122"/>
      <c r="FT554" s="122"/>
      <c r="FU554" s="96">
        <f t="shared" si="2765"/>
        <v>0</v>
      </c>
      <c r="FV554" s="96">
        <f t="shared" si="2766"/>
        <v>0</v>
      </c>
      <c r="FW554" s="96">
        <f t="shared" si="2767"/>
        <v>0</v>
      </c>
      <c r="FX554" s="101"/>
      <c r="FY554" s="101"/>
      <c r="FZ554" s="101"/>
      <c r="GA554" s="122"/>
      <c r="GB554" s="122"/>
      <c r="GC554" s="122"/>
      <c r="GD554" s="96">
        <f t="shared" si="2985"/>
        <v>0</v>
      </c>
      <c r="GE554" s="96">
        <f t="shared" si="2986"/>
        <v>0</v>
      </c>
      <c r="GF554" s="96">
        <f t="shared" si="2987"/>
        <v>0</v>
      </c>
      <c r="GG554" s="122"/>
      <c r="GH554" s="122"/>
      <c r="GI554" s="122"/>
      <c r="GJ554" s="96">
        <f t="shared" si="2988"/>
        <v>8915.7099999999991</v>
      </c>
      <c r="GK554" s="96">
        <f t="shared" si="2989"/>
        <v>9186.26</v>
      </c>
      <c r="GL554" s="96">
        <f t="shared" si="2990"/>
        <v>9186.26</v>
      </c>
      <c r="GM554" s="122"/>
      <c r="GN554" s="122"/>
      <c r="GO554" s="122"/>
      <c r="GP554" s="96">
        <f t="shared" si="2768"/>
        <v>0</v>
      </c>
      <c r="GQ554" s="96">
        <f t="shared" si="2769"/>
        <v>0</v>
      </c>
      <c r="GR554" s="96">
        <f t="shared" si="2770"/>
        <v>0</v>
      </c>
      <c r="GS554" s="101"/>
      <c r="GT554" s="101"/>
      <c r="GU554" s="101"/>
      <c r="GV554" s="122"/>
      <c r="GW554" s="122"/>
      <c r="GX554" s="122"/>
      <c r="GY554" s="96">
        <f t="shared" si="2991"/>
        <v>0</v>
      </c>
      <c r="GZ554" s="96">
        <f t="shared" si="2992"/>
        <v>0</v>
      </c>
      <c r="HA554" s="96">
        <f t="shared" si="2993"/>
        <v>0</v>
      </c>
      <c r="HB554" s="122"/>
      <c r="HC554" s="122"/>
      <c r="HD554" s="122"/>
      <c r="HE554" s="96">
        <f t="shared" si="2994"/>
        <v>18000.810000000001</v>
      </c>
      <c r="HF554" s="96">
        <f t="shared" si="2995"/>
        <v>18674.12</v>
      </c>
      <c r="HG554" s="96">
        <f t="shared" si="2996"/>
        <v>18674.12</v>
      </c>
      <c r="HH554" s="122"/>
      <c r="HI554" s="122"/>
      <c r="HJ554" s="122"/>
      <c r="HK554" s="96">
        <f t="shared" si="2771"/>
        <v>0</v>
      </c>
      <c r="HL554" s="96">
        <f t="shared" si="2772"/>
        <v>0</v>
      </c>
      <c r="HM554" s="96">
        <f t="shared" si="2773"/>
        <v>0</v>
      </c>
      <c r="HN554" s="101"/>
      <c r="HO554" s="101"/>
      <c r="HP554" s="101"/>
      <c r="HQ554" s="122"/>
      <c r="HR554" s="122"/>
      <c r="HS554" s="122"/>
      <c r="HT554" s="96">
        <f t="shared" si="2997"/>
        <v>0</v>
      </c>
      <c r="HU554" s="96">
        <f t="shared" si="2998"/>
        <v>0</v>
      </c>
      <c r="HV554" s="96">
        <f t="shared" si="2999"/>
        <v>0</v>
      </c>
      <c r="HW554" s="122"/>
      <c r="HX554" s="122"/>
      <c r="HY554" s="122"/>
      <c r="HZ554" s="96">
        <f t="shared" si="3000"/>
        <v>13534.28</v>
      </c>
      <c r="IA554" s="96">
        <f t="shared" si="3001"/>
        <v>13960.85</v>
      </c>
      <c r="IB554" s="96">
        <f t="shared" si="3002"/>
        <v>13960.85</v>
      </c>
      <c r="IC554" s="122"/>
      <c r="ID554" s="122"/>
      <c r="IE554" s="122"/>
      <c r="IF554" s="96">
        <f t="shared" si="2774"/>
        <v>0</v>
      </c>
      <c r="IG554" s="96">
        <f t="shared" si="2775"/>
        <v>0</v>
      </c>
      <c r="IH554" s="96">
        <f t="shared" si="2776"/>
        <v>0</v>
      </c>
      <c r="II554" s="101"/>
      <c r="IJ554" s="101"/>
      <c r="IK554" s="101"/>
      <c r="IL554" s="122"/>
      <c r="IM554" s="122"/>
      <c r="IN554" s="122"/>
      <c r="IO554" s="96">
        <f t="shared" si="3003"/>
        <v>0</v>
      </c>
      <c r="IP554" s="96">
        <f t="shared" si="3004"/>
        <v>0</v>
      </c>
      <c r="IQ554" s="96">
        <f t="shared" si="3005"/>
        <v>0</v>
      </c>
      <c r="IR554" s="122"/>
      <c r="IS554" s="122"/>
      <c r="IT554" s="122"/>
      <c r="IU554" s="96">
        <f t="shared" si="3006"/>
        <v>9847.4599999999991</v>
      </c>
      <c r="IV554" s="96">
        <f t="shared" si="3007"/>
        <v>10154.25</v>
      </c>
      <c r="IW554" s="96">
        <f t="shared" si="3008"/>
        <v>10154.25</v>
      </c>
      <c r="IX554" s="122"/>
      <c r="IY554" s="122"/>
      <c r="IZ554" s="122"/>
      <c r="JA554" s="96">
        <f t="shared" si="2777"/>
        <v>0</v>
      </c>
      <c r="JB554" s="96">
        <f t="shared" si="2778"/>
        <v>0</v>
      </c>
      <c r="JC554" s="96">
        <f t="shared" si="2779"/>
        <v>0</v>
      </c>
      <c r="JD554" s="101"/>
      <c r="JE554" s="101"/>
      <c r="JF554" s="101"/>
      <c r="JG554" s="122"/>
      <c r="JH554" s="122"/>
      <c r="JI554" s="122"/>
      <c r="JJ554" s="96">
        <f t="shared" si="3009"/>
        <v>0</v>
      </c>
      <c r="JK554" s="96">
        <f t="shared" si="3010"/>
        <v>0</v>
      </c>
      <c r="JL554" s="96">
        <f t="shared" si="3011"/>
        <v>0</v>
      </c>
      <c r="JM554" s="122"/>
      <c r="JN554" s="122"/>
      <c r="JO554" s="122"/>
      <c r="JP554" s="96">
        <f t="shared" si="3012"/>
        <v>14881.4</v>
      </c>
      <c r="JQ554" s="96">
        <f t="shared" si="3013"/>
        <v>15401</v>
      </c>
      <c r="JR554" s="96">
        <f t="shared" si="3014"/>
        <v>15401</v>
      </c>
      <c r="JS554" s="122"/>
      <c r="JT554" s="122"/>
      <c r="JU554" s="122"/>
      <c r="JV554" s="96">
        <f t="shared" si="2780"/>
        <v>0</v>
      </c>
      <c r="JW554" s="96">
        <f t="shared" si="2781"/>
        <v>0</v>
      </c>
      <c r="JX554" s="96">
        <f t="shared" si="2782"/>
        <v>0</v>
      </c>
      <c r="JY554" s="101"/>
      <c r="JZ554" s="101"/>
      <c r="KA554" s="101"/>
      <c r="KB554" s="122"/>
      <c r="KC554" s="122"/>
      <c r="KD554" s="122"/>
      <c r="KE554" s="96">
        <f t="shared" si="3015"/>
        <v>0</v>
      </c>
      <c r="KF554" s="96">
        <f t="shared" si="3016"/>
        <v>0</v>
      </c>
      <c r="KG554" s="96">
        <f t="shared" si="3017"/>
        <v>0</v>
      </c>
      <c r="KH554" s="122"/>
      <c r="KI554" s="122"/>
      <c r="KJ554" s="122"/>
      <c r="KK554" s="96">
        <f t="shared" si="3018"/>
        <v>8794.68</v>
      </c>
      <c r="KL554" s="96">
        <f t="shared" si="3019"/>
        <v>9088.01</v>
      </c>
      <c r="KM554" s="96">
        <f t="shared" si="3020"/>
        <v>9088.01</v>
      </c>
      <c r="KN554" s="122"/>
      <c r="KO554" s="122"/>
      <c r="KP554" s="122"/>
      <c r="KQ554" s="96">
        <f t="shared" si="2783"/>
        <v>0</v>
      </c>
      <c r="KR554" s="96">
        <f t="shared" si="2784"/>
        <v>0</v>
      </c>
      <c r="KS554" s="96">
        <f t="shared" si="2785"/>
        <v>0</v>
      </c>
      <c r="KT554" s="101"/>
      <c r="KU554" s="101"/>
      <c r="KV554" s="101"/>
      <c r="KW554" s="122"/>
      <c r="KX554" s="122"/>
      <c r="KY554" s="122"/>
      <c r="KZ554" s="96">
        <f t="shared" si="3021"/>
        <v>0</v>
      </c>
      <c r="LA554" s="96">
        <f t="shared" si="3022"/>
        <v>0</v>
      </c>
      <c r="LB554" s="96">
        <f t="shared" si="3023"/>
        <v>0</v>
      </c>
      <c r="LC554" s="122"/>
      <c r="LD554" s="122"/>
      <c r="LE554" s="122"/>
      <c r="LF554" s="96">
        <f t="shared" si="3024"/>
        <v>8155.09</v>
      </c>
      <c r="LG554" s="96">
        <f t="shared" si="3025"/>
        <v>8434.61</v>
      </c>
      <c r="LH554" s="96">
        <f t="shared" si="3026"/>
        <v>8434.61</v>
      </c>
      <c r="LI554" s="122"/>
      <c r="LJ554" s="122"/>
      <c r="LK554" s="122"/>
      <c r="LL554" s="96">
        <f t="shared" si="2786"/>
        <v>0</v>
      </c>
      <c r="LM554" s="96">
        <f t="shared" si="2787"/>
        <v>0</v>
      </c>
      <c r="LN554" s="96">
        <f t="shared" si="2788"/>
        <v>0</v>
      </c>
      <c r="LO554" s="101"/>
      <c r="LP554" s="101"/>
      <c r="LQ554" s="101"/>
      <c r="LR554" s="122"/>
      <c r="LS554" s="122"/>
      <c r="LT554" s="122"/>
      <c r="LU554" s="96">
        <f t="shared" si="3027"/>
        <v>0</v>
      </c>
      <c r="LV554" s="96">
        <f t="shared" si="3028"/>
        <v>0</v>
      </c>
      <c r="LW554" s="96">
        <f t="shared" si="3029"/>
        <v>0</v>
      </c>
      <c r="LX554" s="122"/>
      <c r="LY554" s="122"/>
      <c r="LZ554" s="122"/>
      <c r="MA554" s="96">
        <f t="shared" si="3030"/>
        <v>12878.19</v>
      </c>
      <c r="MB554" s="96">
        <f t="shared" si="3031"/>
        <v>13309.62</v>
      </c>
      <c r="MC554" s="96">
        <f t="shared" si="3032"/>
        <v>13309.62</v>
      </c>
      <c r="MD554" s="122"/>
      <c r="ME554" s="122"/>
      <c r="MF554" s="122"/>
      <c r="MG554" s="96">
        <f t="shared" si="2789"/>
        <v>0</v>
      </c>
      <c r="MH554" s="96">
        <f t="shared" si="2790"/>
        <v>0</v>
      </c>
      <c r="MI554" s="96">
        <f t="shared" si="2791"/>
        <v>0</v>
      </c>
      <c r="MJ554" s="101"/>
      <c r="MK554" s="101"/>
      <c r="ML554" s="101"/>
      <c r="MM554" s="122"/>
      <c r="MN554" s="122"/>
      <c r="MO554" s="122"/>
      <c r="MP554" s="96">
        <f t="shared" si="3033"/>
        <v>0</v>
      </c>
      <c r="MQ554" s="96">
        <f t="shared" si="3034"/>
        <v>0</v>
      </c>
      <c r="MR554" s="96">
        <f t="shared" si="3035"/>
        <v>0</v>
      </c>
      <c r="MS554" s="122"/>
      <c r="MT554" s="122"/>
      <c r="MU554" s="122"/>
      <c r="MV554" s="96">
        <f t="shared" si="3036"/>
        <v>13384.42</v>
      </c>
      <c r="MW554" s="96">
        <f t="shared" si="3037"/>
        <v>13839.19</v>
      </c>
      <c r="MX554" s="96">
        <f t="shared" si="3038"/>
        <v>13839.19</v>
      </c>
      <c r="MY554" s="122"/>
      <c r="MZ554" s="122"/>
      <c r="NA554" s="122"/>
      <c r="NB554" s="96">
        <f t="shared" si="2792"/>
        <v>0</v>
      </c>
      <c r="NC554" s="96">
        <f t="shared" si="2793"/>
        <v>0</v>
      </c>
      <c r="ND554" s="96">
        <f t="shared" si="2794"/>
        <v>0</v>
      </c>
      <c r="NE554" s="101"/>
      <c r="NF554" s="101"/>
      <c r="NG554" s="101"/>
      <c r="NH554" s="122"/>
      <c r="NI554" s="122"/>
      <c r="NJ554" s="122"/>
      <c r="NK554" s="96">
        <f t="shared" si="3039"/>
        <v>0</v>
      </c>
      <c r="NL554" s="96">
        <f t="shared" si="3040"/>
        <v>0</v>
      </c>
      <c r="NM554" s="96">
        <f t="shared" si="3041"/>
        <v>0</v>
      </c>
      <c r="NN554" s="122"/>
      <c r="NO554" s="122"/>
      <c r="NP554" s="122"/>
      <c r="NQ554" s="96">
        <f t="shared" si="3042"/>
        <v>9972.7800000000007</v>
      </c>
      <c r="NR554" s="96">
        <f t="shared" si="3043"/>
        <v>10292.44</v>
      </c>
      <c r="NS554" s="96">
        <f t="shared" si="3044"/>
        <v>10292.44</v>
      </c>
      <c r="NT554" s="122"/>
      <c r="NU554" s="122"/>
      <c r="NV554" s="122"/>
      <c r="NW554" s="96">
        <f t="shared" si="2795"/>
        <v>0</v>
      </c>
      <c r="NX554" s="96">
        <f t="shared" si="2796"/>
        <v>0</v>
      </c>
      <c r="NY554" s="96">
        <f t="shared" si="2797"/>
        <v>0</v>
      </c>
      <c r="NZ554" s="101"/>
      <c r="OA554" s="101"/>
      <c r="OB554" s="101"/>
      <c r="OC554" s="122"/>
      <c r="OD554" s="122"/>
      <c r="OE554" s="122"/>
      <c r="OF554" s="96">
        <f t="shared" si="3045"/>
        <v>0</v>
      </c>
      <c r="OG554" s="96">
        <f t="shared" si="3046"/>
        <v>0</v>
      </c>
      <c r="OH554" s="96">
        <f t="shared" si="3047"/>
        <v>0</v>
      </c>
      <c r="OI554" s="122"/>
      <c r="OJ554" s="122"/>
      <c r="OK554" s="122"/>
      <c r="OL554" s="96">
        <f t="shared" si="3048"/>
        <v>12961.98</v>
      </c>
      <c r="OM554" s="96">
        <f t="shared" si="3049"/>
        <v>13396.95</v>
      </c>
      <c r="ON554" s="96">
        <f t="shared" si="3050"/>
        <v>13396.95</v>
      </c>
      <c r="OO554" s="122"/>
      <c r="OP554" s="122"/>
      <c r="OQ554" s="122"/>
      <c r="OR554" s="96">
        <f t="shared" si="2798"/>
        <v>0</v>
      </c>
      <c r="OS554" s="96">
        <f t="shared" si="2799"/>
        <v>0</v>
      </c>
      <c r="OT554" s="96">
        <f t="shared" si="2800"/>
        <v>0</v>
      </c>
      <c r="OU554" s="101"/>
      <c r="OV554" s="101"/>
      <c r="OW554" s="101"/>
      <c r="OX554" s="122"/>
      <c r="OY554" s="122"/>
      <c r="OZ554" s="122"/>
      <c r="PA554" s="96">
        <f t="shared" si="3051"/>
        <v>0</v>
      </c>
      <c r="PB554" s="96">
        <f t="shared" si="3052"/>
        <v>0</v>
      </c>
      <c r="PC554" s="96">
        <f t="shared" si="3053"/>
        <v>0</v>
      </c>
      <c r="PD554" s="122"/>
      <c r="PE554" s="122"/>
      <c r="PF554" s="122"/>
      <c r="PG554" s="96">
        <f t="shared" si="3054"/>
        <v>11057.84</v>
      </c>
      <c r="PH554" s="96">
        <f t="shared" si="3055"/>
        <v>11416.15</v>
      </c>
      <c r="PI554" s="96">
        <f t="shared" si="3056"/>
        <v>11416.15</v>
      </c>
      <c r="PJ554" s="122"/>
      <c r="PK554" s="122"/>
      <c r="PL554" s="122"/>
      <c r="PM554" s="96">
        <f t="shared" si="2801"/>
        <v>0</v>
      </c>
      <c r="PN554" s="96">
        <f t="shared" si="2802"/>
        <v>0</v>
      </c>
      <c r="PO554" s="96">
        <f t="shared" si="2803"/>
        <v>0</v>
      </c>
      <c r="PP554" s="101"/>
      <c r="PQ554" s="101"/>
      <c r="PR554" s="101"/>
      <c r="PS554" s="122"/>
      <c r="PT554" s="122"/>
      <c r="PU554" s="122"/>
      <c r="PV554" s="96">
        <f t="shared" si="3057"/>
        <v>0</v>
      </c>
      <c r="PW554" s="96">
        <f t="shared" si="3058"/>
        <v>0</v>
      </c>
      <c r="PX554" s="96">
        <f t="shared" si="3059"/>
        <v>0</v>
      </c>
      <c r="PY554" s="122"/>
      <c r="PZ554" s="122"/>
      <c r="QA554" s="122"/>
      <c r="QB554" s="96">
        <f t="shared" si="3060"/>
        <v>12550.45</v>
      </c>
      <c r="QC554" s="96">
        <f t="shared" si="3061"/>
        <v>12973.03</v>
      </c>
      <c r="QD554" s="96">
        <f t="shared" si="3062"/>
        <v>12973.03</v>
      </c>
      <c r="QE554" s="122"/>
      <c r="QF554" s="122"/>
      <c r="QG554" s="122"/>
      <c r="QH554" s="96">
        <f t="shared" si="2804"/>
        <v>0</v>
      </c>
      <c r="QI554" s="96">
        <f t="shared" si="2805"/>
        <v>0</v>
      </c>
      <c r="QJ554" s="96">
        <f t="shared" si="2806"/>
        <v>0</v>
      </c>
      <c r="QK554" s="101"/>
      <c r="QL554" s="101"/>
      <c r="QM554" s="101"/>
      <c r="QN554" s="122"/>
      <c r="QO554" s="122"/>
      <c r="QP554" s="122"/>
      <c r="QQ554" s="96">
        <f t="shared" si="3063"/>
        <v>0</v>
      </c>
      <c r="QR554" s="96">
        <f t="shared" si="3064"/>
        <v>0</v>
      </c>
      <c r="QS554" s="96">
        <f t="shared" si="3065"/>
        <v>0</v>
      </c>
      <c r="QT554" s="122"/>
      <c r="QU554" s="122"/>
      <c r="QV554" s="122"/>
      <c r="QW554" s="96">
        <f t="shared" si="3066"/>
        <v>11158.99</v>
      </c>
      <c r="QX554" s="96">
        <f t="shared" si="3067"/>
        <v>11511.75</v>
      </c>
      <c r="QY554" s="96">
        <f t="shared" si="3068"/>
        <v>11511.75</v>
      </c>
      <c r="QZ554" s="122"/>
      <c r="RA554" s="122"/>
      <c r="RB554" s="122"/>
      <c r="RC554" s="96">
        <f t="shared" si="2807"/>
        <v>0</v>
      </c>
      <c r="RD554" s="96">
        <f t="shared" si="2808"/>
        <v>0</v>
      </c>
      <c r="RE554" s="96">
        <f t="shared" si="2809"/>
        <v>0</v>
      </c>
      <c r="RF554" s="101"/>
      <c r="RG554" s="101"/>
      <c r="RH554" s="101"/>
      <c r="RI554" s="122"/>
      <c r="RJ554" s="122"/>
      <c r="RK554" s="122"/>
      <c r="RL554" s="96">
        <f t="shared" si="3069"/>
        <v>0</v>
      </c>
      <c r="RM554" s="96">
        <f t="shared" si="3070"/>
        <v>0</v>
      </c>
      <c r="RN554" s="96">
        <f t="shared" si="3071"/>
        <v>0</v>
      </c>
      <c r="RO554" s="122"/>
      <c r="RP554" s="122"/>
      <c r="RQ554" s="122"/>
      <c r="RR554" s="96">
        <f t="shared" si="3072"/>
        <v>8038.27</v>
      </c>
      <c r="RS554" s="96">
        <f t="shared" si="3073"/>
        <v>8283.59</v>
      </c>
      <c r="RT554" s="96">
        <f t="shared" si="3074"/>
        <v>8283.59</v>
      </c>
      <c r="RU554" s="122"/>
      <c r="RV554" s="122"/>
      <c r="RW554" s="122"/>
      <c r="RX554" s="96">
        <f t="shared" si="2810"/>
        <v>0</v>
      </c>
      <c r="RY554" s="96">
        <f t="shared" si="2811"/>
        <v>0</v>
      </c>
      <c r="RZ554" s="96">
        <f t="shared" si="2812"/>
        <v>0</v>
      </c>
      <c r="SA554" s="101"/>
      <c r="SB554" s="101"/>
      <c r="SC554" s="101"/>
      <c r="SD554" s="122"/>
      <c r="SE554" s="122"/>
      <c r="SF554" s="122"/>
      <c r="SG554" s="96">
        <f t="shared" si="3075"/>
        <v>0</v>
      </c>
      <c r="SH554" s="96">
        <f t="shared" si="3076"/>
        <v>0</v>
      </c>
      <c r="SI554" s="96">
        <f t="shared" si="3077"/>
        <v>0</v>
      </c>
      <c r="SJ554" s="122"/>
      <c r="SK554" s="122"/>
      <c r="SL554" s="122"/>
      <c r="SM554" s="96">
        <f t="shared" si="3078"/>
        <v>11003.27</v>
      </c>
      <c r="SN554" s="96">
        <f t="shared" si="3079"/>
        <v>11341.87</v>
      </c>
      <c r="SO554" s="96">
        <f t="shared" si="3080"/>
        <v>11341.87</v>
      </c>
      <c r="SP554" s="122"/>
      <c r="SQ554" s="122"/>
      <c r="SR554" s="122"/>
      <c r="SS554" s="96">
        <f t="shared" si="2813"/>
        <v>0</v>
      </c>
      <c r="ST554" s="96">
        <f t="shared" si="2814"/>
        <v>0</v>
      </c>
      <c r="SU554" s="96">
        <f t="shared" si="2815"/>
        <v>0</v>
      </c>
      <c r="SV554" s="101"/>
      <c r="SW554" s="101"/>
      <c r="SX554" s="101"/>
      <c r="SY554" s="122"/>
      <c r="SZ554" s="122"/>
      <c r="TA554" s="122"/>
      <c r="TB554" s="96">
        <f t="shared" si="3081"/>
        <v>0</v>
      </c>
      <c r="TC554" s="96">
        <f t="shared" si="3082"/>
        <v>0</v>
      </c>
      <c r="TD554" s="96">
        <f t="shared" si="3083"/>
        <v>0</v>
      </c>
      <c r="TE554" s="122"/>
      <c r="TF554" s="122"/>
      <c r="TG554" s="122"/>
      <c r="TH554" s="96">
        <f t="shared" si="3084"/>
        <v>10180.92</v>
      </c>
      <c r="TI554" s="96">
        <f t="shared" si="3085"/>
        <v>10522.1</v>
      </c>
      <c r="TJ554" s="96">
        <f t="shared" si="3086"/>
        <v>10522.1</v>
      </c>
      <c r="TK554" s="122"/>
      <c r="TL554" s="122"/>
      <c r="TM554" s="122"/>
      <c r="TN554" s="96">
        <f t="shared" si="2816"/>
        <v>0</v>
      </c>
      <c r="TO554" s="96">
        <f t="shared" si="2817"/>
        <v>0</v>
      </c>
      <c r="TP554" s="96">
        <f t="shared" si="2818"/>
        <v>0</v>
      </c>
      <c r="TQ554" s="101"/>
      <c r="TR554" s="101"/>
      <c r="TS554" s="101"/>
      <c r="TT554" s="122"/>
      <c r="TU554" s="122"/>
      <c r="TV554" s="122"/>
      <c r="TW554" s="96">
        <f t="shared" si="3087"/>
        <v>0</v>
      </c>
      <c r="TX554" s="96">
        <f t="shared" si="3088"/>
        <v>0</v>
      </c>
      <c r="TY554" s="96">
        <f t="shared" si="3089"/>
        <v>0</v>
      </c>
      <c r="TZ554" s="122"/>
      <c r="UA554" s="122"/>
      <c r="UB554" s="122"/>
      <c r="UC554" s="96">
        <f t="shared" si="3090"/>
        <v>11122.71</v>
      </c>
      <c r="UD554" s="96">
        <f t="shared" si="3091"/>
        <v>11500.08</v>
      </c>
      <c r="UE554" s="96">
        <f t="shared" si="3092"/>
        <v>11500.08</v>
      </c>
      <c r="UF554" s="122"/>
      <c r="UG554" s="122"/>
      <c r="UH554" s="122"/>
      <c r="UI554" s="96">
        <f t="shared" si="2819"/>
        <v>0</v>
      </c>
      <c r="UJ554" s="96">
        <f t="shared" si="2820"/>
        <v>0</v>
      </c>
      <c r="UK554" s="96">
        <f t="shared" si="2821"/>
        <v>0</v>
      </c>
      <c r="UL554" s="101">
        <v>25</v>
      </c>
      <c r="UM554" s="101">
        <v>25</v>
      </c>
      <c r="UN554" s="101">
        <v>25</v>
      </c>
      <c r="UO554" s="122"/>
      <c r="UP554" s="122"/>
      <c r="UQ554" s="122"/>
      <c r="UR554" s="96">
        <f t="shared" si="3093"/>
        <v>534261.25</v>
      </c>
      <c r="US554" s="96">
        <f t="shared" si="3094"/>
        <v>534261.25</v>
      </c>
      <c r="UT554" s="96">
        <f t="shared" si="3095"/>
        <v>534261.25</v>
      </c>
      <c r="UU554" s="122"/>
      <c r="UV554" s="122"/>
      <c r="UW554" s="122"/>
      <c r="UX554" s="96">
        <f t="shared" si="3096"/>
        <v>10724.89</v>
      </c>
      <c r="UY554" s="96">
        <f t="shared" si="3097"/>
        <v>11036.32</v>
      </c>
      <c r="UZ554" s="96">
        <f t="shared" si="3098"/>
        <v>11036.32</v>
      </c>
      <c r="VA554" s="122"/>
      <c r="VB554" s="122"/>
      <c r="VC554" s="122"/>
      <c r="VD554" s="96">
        <f t="shared" si="2822"/>
        <v>268122.25</v>
      </c>
      <c r="VE554" s="96">
        <f t="shared" si="2823"/>
        <v>275908</v>
      </c>
      <c r="VF554" s="96">
        <f t="shared" si="2824"/>
        <v>275908</v>
      </c>
      <c r="VG554" s="101"/>
      <c r="VH554" s="101"/>
      <c r="VI554" s="101"/>
      <c r="VJ554" s="122"/>
      <c r="VK554" s="122"/>
      <c r="VL554" s="122"/>
      <c r="VM554" s="96">
        <f t="shared" si="3099"/>
        <v>0</v>
      </c>
      <c r="VN554" s="96">
        <f t="shared" si="3100"/>
        <v>0</v>
      </c>
      <c r="VO554" s="96">
        <f t="shared" si="3101"/>
        <v>0</v>
      </c>
      <c r="VP554" s="122"/>
      <c r="VQ554" s="122"/>
      <c r="VR554" s="122"/>
      <c r="VS554" s="96">
        <f t="shared" si="3102"/>
        <v>11899.11</v>
      </c>
      <c r="VT554" s="96">
        <f t="shared" si="3103"/>
        <v>12286.09</v>
      </c>
      <c r="VU554" s="96">
        <f t="shared" si="3104"/>
        <v>12286.09</v>
      </c>
      <c r="VV554" s="122"/>
      <c r="VW554" s="122"/>
      <c r="VX554" s="122"/>
      <c r="VY554" s="96">
        <f t="shared" si="2825"/>
        <v>0</v>
      </c>
      <c r="VZ554" s="96">
        <f t="shared" si="2826"/>
        <v>0</v>
      </c>
      <c r="WA554" s="96">
        <f t="shared" si="2827"/>
        <v>0</v>
      </c>
      <c r="WB554" s="101"/>
      <c r="WC554" s="101"/>
      <c r="WD554" s="101"/>
      <c r="WE554" s="122"/>
      <c r="WF554" s="122"/>
      <c r="WG554" s="122"/>
      <c r="WH554" s="96">
        <f t="shared" si="3105"/>
        <v>0</v>
      </c>
      <c r="WI554" s="96">
        <f t="shared" si="3106"/>
        <v>0</v>
      </c>
      <c r="WJ554" s="96">
        <f t="shared" si="3107"/>
        <v>0</v>
      </c>
      <c r="WK554" s="122"/>
      <c r="WL554" s="122"/>
      <c r="WM554" s="122"/>
      <c r="WN554" s="96">
        <f t="shared" si="3108"/>
        <v>8081.27</v>
      </c>
      <c r="WO554" s="96">
        <f t="shared" si="3109"/>
        <v>8359.49</v>
      </c>
      <c r="WP554" s="96">
        <f t="shared" si="3110"/>
        <v>8359.49</v>
      </c>
      <c r="WQ554" s="122"/>
      <c r="WR554" s="122"/>
      <c r="WS554" s="122"/>
      <c r="WT554" s="96">
        <f t="shared" si="2828"/>
        <v>0</v>
      </c>
      <c r="WU554" s="96">
        <f t="shared" si="2829"/>
        <v>0</v>
      </c>
      <c r="WV554" s="96">
        <f t="shared" si="2830"/>
        <v>0</v>
      </c>
      <c r="WW554" s="101"/>
      <c r="WX554" s="101"/>
      <c r="WY554" s="101"/>
      <c r="WZ554" s="122"/>
      <c r="XA554" s="122"/>
      <c r="XB554" s="122"/>
      <c r="XC554" s="96">
        <f t="shared" si="3111"/>
        <v>0</v>
      </c>
      <c r="XD554" s="96">
        <f t="shared" si="3112"/>
        <v>0</v>
      </c>
      <c r="XE554" s="96">
        <f t="shared" si="3113"/>
        <v>0</v>
      </c>
      <c r="XF554" s="122"/>
      <c r="XG554" s="122"/>
      <c r="XH554" s="122"/>
      <c r="XI554" s="96">
        <f t="shared" si="3114"/>
        <v>8550.4599999999991</v>
      </c>
      <c r="XJ554" s="96">
        <f t="shared" si="3115"/>
        <v>8813.8799999999992</v>
      </c>
      <c r="XK554" s="96">
        <f t="shared" si="3116"/>
        <v>8813.8799999999992</v>
      </c>
      <c r="XL554" s="122"/>
      <c r="XM554" s="122"/>
      <c r="XN554" s="122"/>
      <c r="XO554" s="96">
        <f t="shared" si="2831"/>
        <v>0</v>
      </c>
      <c r="XP554" s="96">
        <f t="shared" si="2832"/>
        <v>0</v>
      </c>
      <c r="XQ554" s="96">
        <f t="shared" si="2833"/>
        <v>0</v>
      </c>
      <c r="XR554" s="101"/>
      <c r="XS554" s="101"/>
      <c r="XT554" s="101"/>
      <c r="XU554" s="122"/>
      <c r="XV554" s="122"/>
      <c r="XW554" s="122"/>
      <c r="XX554" s="96">
        <f t="shared" si="3117"/>
        <v>0</v>
      </c>
      <c r="XY554" s="96">
        <f t="shared" si="3118"/>
        <v>0</v>
      </c>
      <c r="XZ554" s="96">
        <f t="shared" si="3119"/>
        <v>0</v>
      </c>
      <c r="YA554" s="122"/>
      <c r="YB554" s="122"/>
      <c r="YC554" s="122"/>
      <c r="YD554" s="96">
        <f t="shared" si="3120"/>
        <v>8188.24</v>
      </c>
      <c r="YE554" s="96">
        <f t="shared" si="3121"/>
        <v>8444.42</v>
      </c>
      <c r="YF554" s="96">
        <f t="shared" si="3122"/>
        <v>8444.42</v>
      </c>
      <c r="YG554" s="122"/>
      <c r="YH554" s="122"/>
      <c r="YI554" s="122"/>
      <c r="YJ554" s="96">
        <f t="shared" si="2834"/>
        <v>0</v>
      </c>
      <c r="YK554" s="96">
        <f t="shared" si="2835"/>
        <v>0</v>
      </c>
      <c r="YL554" s="96">
        <f t="shared" si="2836"/>
        <v>0</v>
      </c>
      <c r="YM554" s="101"/>
      <c r="YN554" s="101"/>
      <c r="YO554" s="101"/>
      <c r="YP554" s="122"/>
      <c r="YQ554" s="122"/>
      <c r="YR554" s="122"/>
      <c r="YS554" s="96">
        <f t="shared" si="3123"/>
        <v>0</v>
      </c>
      <c r="YT554" s="96">
        <f t="shared" si="3124"/>
        <v>0</v>
      </c>
      <c r="YU554" s="96">
        <f t="shared" si="3125"/>
        <v>0</v>
      </c>
      <c r="YV554" s="122"/>
      <c r="YW554" s="122"/>
      <c r="YX554" s="122"/>
      <c r="YY554" s="96">
        <f t="shared" si="3126"/>
        <v>9072.36</v>
      </c>
      <c r="YZ554" s="96">
        <f t="shared" si="3127"/>
        <v>9366.36</v>
      </c>
      <c r="ZA554" s="96">
        <f t="shared" si="3128"/>
        <v>9366.36</v>
      </c>
      <c r="ZB554" s="122"/>
      <c r="ZC554" s="122"/>
      <c r="ZD554" s="122"/>
      <c r="ZE554" s="96">
        <f t="shared" si="2837"/>
        <v>0</v>
      </c>
      <c r="ZF554" s="96">
        <f t="shared" si="2838"/>
        <v>0</v>
      </c>
      <c r="ZG554" s="96">
        <f t="shared" si="2839"/>
        <v>0</v>
      </c>
      <c r="ZH554" s="101"/>
      <c r="ZI554" s="101"/>
      <c r="ZJ554" s="101"/>
      <c r="ZK554" s="122"/>
      <c r="ZL554" s="122"/>
      <c r="ZM554" s="122"/>
      <c r="ZN554" s="96">
        <f t="shared" si="3129"/>
        <v>0</v>
      </c>
      <c r="ZO554" s="96">
        <f t="shared" si="3130"/>
        <v>0</v>
      </c>
      <c r="ZP554" s="96">
        <f t="shared" si="3131"/>
        <v>0</v>
      </c>
      <c r="ZQ554" s="122"/>
      <c r="ZR554" s="122"/>
      <c r="ZS554" s="122"/>
      <c r="ZT554" s="96">
        <f t="shared" si="3132"/>
        <v>10767.47</v>
      </c>
      <c r="ZU554" s="96">
        <f t="shared" si="3133"/>
        <v>11111.21</v>
      </c>
      <c r="ZV554" s="96">
        <f t="shared" si="3134"/>
        <v>11111.21</v>
      </c>
      <c r="ZW554" s="122"/>
      <c r="ZX554" s="122"/>
      <c r="ZY554" s="122"/>
      <c r="ZZ554" s="96">
        <f t="shared" si="2840"/>
        <v>0</v>
      </c>
      <c r="AAA554" s="96">
        <f t="shared" si="2841"/>
        <v>0</v>
      </c>
      <c r="AAB554" s="96">
        <f t="shared" si="2842"/>
        <v>0</v>
      </c>
      <c r="AAC554" s="101"/>
      <c r="AAD554" s="101"/>
      <c r="AAE554" s="101"/>
      <c r="AAF554" s="122"/>
      <c r="AAG554" s="122"/>
      <c r="AAH554" s="122"/>
      <c r="AAI554" s="96">
        <f t="shared" si="3135"/>
        <v>0</v>
      </c>
      <c r="AAJ554" s="96">
        <f t="shared" si="3136"/>
        <v>0</v>
      </c>
      <c r="AAK554" s="96">
        <f t="shared" si="3137"/>
        <v>0</v>
      </c>
      <c r="AAL554" s="122"/>
      <c r="AAM554" s="122"/>
      <c r="AAN554" s="122"/>
      <c r="AAO554" s="96">
        <f t="shared" si="3138"/>
        <v>10469.48</v>
      </c>
      <c r="AAP554" s="96">
        <f t="shared" si="3139"/>
        <v>10810.63</v>
      </c>
      <c r="AAQ554" s="96">
        <f t="shared" si="3140"/>
        <v>10810.63</v>
      </c>
      <c r="AAR554" s="122"/>
      <c r="AAS554" s="122"/>
      <c r="AAT554" s="122"/>
      <c r="AAU554" s="96">
        <f t="shared" si="2843"/>
        <v>0</v>
      </c>
      <c r="AAV554" s="96">
        <f t="shared" si="2844"/>
        <v>0</v>
      </c>
      <c r="AAW554" s="96">
        <f t="shared" si="2845"/>
        <v>0</v>
      </c>
      <c r="AAX554" s="101"/>
      <c r="AAY554" s="101"/>
      <c r="AAZ554" s="101"/>
      <c r="ABA554" s="122"/>
      <c r="ABB554" s="122"/>
      <c r="ABC554" s="122"/>
      <c r="ABD554" s="96">
        <f t="shared" si="3141"/>
        <v>0</v>
      </c>
      <c r="ABE554" s="96">
        <f t="shared" si="3142"/>
        <v>0</v>
      </c>
      <c r="ABF554" s="96">
        <f t="shared" si="3143"/>
        <v>0</v>
      </c>
      <c r="ABG554" s="122"/>
      <c r="ABH554" s="122"/>
      <c r="ABI554" s="122"/>
      <c r="ABJ554" s="96">
        <f t="shared" si="3144"/>
        <v>7241.03</v>
      </c>
      <c r="ABK554" s="96">
        <f t="shared" si="3145"/>
        <v>7447.54</v>
      </c>
      <c r="ABL554" s="96">
        <f t="shared" si="3146"/>
        <v>7447.54</v>
      </c>
      <c r="ABM554" s="122"/>
      <c r="ABN554" s="122"/>
      <c r="ABO554" s="122"/>
      <c r="ABP554" s="96">
        <f t="shared" si="2846"/>
        <v>0</v>
      </c>
      <c r="ABQ554" s="96">
        <f t="shared" si="2847"/>
        <v>0</v>
      </c>
      <c r="ABR554" s="96">
        <f t="shared" si="2848"/>
        <v>0</v>
      </c>
      <c r="ABS554" s="101"/>
      <c r="ABT554" s="101"/>
      <c r="ABU554" s="101"/>
      <c r="ABV554" s="122"/>
      <c r="ABW554" s="122"/>
      <c r="ABX554" s="122"/>
      <c r="ABY554" s="96">
        <f t="shared" si="3147"/>
        <v>0</v>
      </c>
      <c r="ABZ554" s="96">
        <f t="shared" si="3148"/>
        <v>0</v>
      </c>
      <c r="ACA554" s="96">
        <f t="shared" si="3149"/>
        <v>0</v>
      </c>
      <c r="ACB554" s="122"/>
      <c r="ACC554" s="122"/>
      <c r="ACD554" s="122"/>
      <c r="ACE554" s="96">
        <f t="shared" si="3150"/>
        <v>7658.14</v>
      </c>
      <c r="ACF554" s="96">
        <f t="shared" si="3151"/>
        <v>7898.12</v>
      </c>
      <c r="ACG554" s="96">
        <f t="shared" si="3152"/>
        <v>7898.12</v>
      </c>
      <c r="ACH554" s="122"/>
      <c r="ACI554" s="122"/>
      <c r="ACJ554" s="122"/>
      <c r="ACK554" s="96">
        <f t="shared" si="2849"/>
        <v>0</v>
      </c>
      <c r="ACL554" s="96">
        <f t="shared" si="2850"/>
        <v>0</v>
      </c>
      <c r="ACM554" s="96">
        <f t="shared" si="2851"/>
        <v>0</v>
      </c>
      <c r="ACN554" s="101"/>
      <c r="ACO554" s="101"/>
      <c r="ACP554" s="101"/>
      <c r="ACQ554" s="122"/>
      <c r="ACR554" s="122"/>
      <c r="ACS554" s="122"/>
      <c r="ACT554" s="96">
        <f t="shared" si="3153"/>
        <v>0</v>
      </c>
      <c r="ACU554" s="96">
        <f t="shared" si="3154"/>
        <v>0</v>
      </c>
      <c r="ACV554" s="96">
        <f t="shared" si="3155"/>
        <v>0</v>
      </c>
      <c r="ACW554" s="122"/>
      <c r="ACX554" s="122"/>
      <c r="ACY554" s="122"/>
      <c r="ACZ554" s="96">
        <f t="shared" si="3156"/>
        <v>10572.44</v>
      </c>
      <c r="ADA554" s="96">
        <f t="shared" si="3157"/>
        <v>10916.52</v>
      </c>
      <c r="ADB554" s="96">
        <f t="shared" si="3158"/>
        <v>10916.52</v>
      </c>
      <c r="ADC554" s="122"/>
      <c r="ADD554" s="122"/>
      <c r="ADE554" s="122"/>
      <c r="ADF554" s="96">
        <f t="shared" si="2852"/>
        <v>0</v>
      </c>
      <c r="ADG554" s="96">
        <f t="shared" si="2853"/>
        <v>0</v>
      </c>
      <c r="ADH554" s="96">
        <f t="shared" si="2854"/>
        <v>0</v>
      </c>
      <c r="ADI554" s="101"/>
      <c r="ADJ554" s="101"/>
      <c r="ADK554" s="101"/>
      <c r="ADL554" s="122"/>
      <c r="ADM554" s="122"/>
      <c r="ADN554" s="122"/>
      <c r="ADO554" s="96">
        <f t="shared" si="3159"/>
        <v>0</v>
      </c>
      <c r="ADP554" s="96">
        <f t="shared" si="3160"/>
        <v>0</v>
      </c>
      <c r="ADQ554" s="96">
        <f t="shared" si="3161"/>
        <v>0</v>
      </c>
      <c r="ADR554" s="122"/>
      <c r="ADS554" s="122"/>
      <c r="ADT554" s="122"/>
      <c r="ADU554" s="96">
        <f t="shared" si="3162"/>
        <v>6357.84</v>
      </c>
      <c r="ADV554" s="96">
        <f t="shared" si="3163"/>
        <v>6588.89</v>
      </c>
      <c r="ADW554" s="96">
        <f t="shared" si="3164"/>
        <v>6588.89</v>
      </c>
      <c r="ADX554" s="122"/>
      <c r="ADY554" s="122"/>
      <c r="ADZ554" s="122"/>
      <c r="AEA554" s="96">
        <f t="shared" si="2855"/>
        <v>0</v>
      </c>
      <c r="AEB554" s="96">
        <f t="shared" si="2856"/>
        <v>0</v>
      </c>
      <c r="AEC554" s="96">
        <f t="shared" si="2857"/>
        <v>0</v>
      </c>
      <c r="AED554" s="101"/>
      <c r="AEE554" s="101"/>
      <c r="AEF554" s="101"/>
      <c r="AEG554" s="122"/>
      <c r="AEH554" s="122"/>
      <c r="AEI554" s="122"/>
      <c r="AEJ554" s="96">
        <f t="shared" si="3165"/>
        <v>0</v>
      </c>
      <c r="AEK554" s="96">
        <f t="shared" si="3166"/>
        <v>0</v>
      </c>
      <c r="AEL554" s="96">
        <f t="shared" si="3167"/>
        <v>0</v>
      </c>
      <c r="AEM554" s="122"/>
      <c r="AEN554" s="122"/>
      <c r="AEO554" s="122"/>
      <c r="AEP554" s="96">
        <f t="shared" si="3168"/>
        <v>9531.2900000000009</v>
      </c>
      <c r="AEQ554" s="96">
        <f t="shared" si="3169"/>
        <v>9819.6200000000008</v>
      </c>
      <c r="AER554" s="96">
        <f t="shared" si="3170"/>
        <v>9819.6200000000008</v>
      </c>
      <c r="AES554" s="122"/>
      <c r="AET554" s="122"/>
      <c r="AEU554" s="122"/>
      <c r="AEV554" s="96">
        <f t="shared" si="2858"/>
        <v>0</v>
      </c>
      <c r="AEW554" s="96">
        <f t="shared" si="2859"/>
        <v>0</v>
      </c>
      <c r="AEX554" s="96">
        <f t="shared" si="2860"/>
        <v>0</v>
      </c>
      <c r="AEY554" s="101"/>
      <c r="AEZ554" s="101"/>
      <c r="AFA554" s="101"/>
      <c r="AFB554" s="122"/>
      <c r="AFC554" s="122"/>
      <c r="AFD554" s="122"/>
      <c r="AFE554" s="96">
        <f t="shared" si="3171"/>
        <v>0</v>
      </c>
      <c r="AFF554" s="96">
        <f t="shared" si="3172"/>
        <v>0</v>
      </c>
      <c r="AFG554" s="96">
        <f t="shared" si="3173"/>
        <v>0</v>
      </c>
      <c r="AFH554" s="122"/>
      <c r="AFI554" s="122"/>
      <c r="AFJ554" s="122"/>
      <c r="AFK554" s="96">
        <f t="shared" si="3174"/>
        <v>9467.64</v>
      </c>
      <c r="AFL554" s="96">
        <f t="shared" si="3175"/>
        <v>9809.7199999999993</v>
      </c>
      <c r="AFM554" s="96">
        <f t="shared" si="3176"/>
        <v>9809.7199999999993</v>
      </c>
      <c r="AFN554" s="122"/>
      <c r="AFO554" s="122"/>
      <c r="AFP554" s="122"/>
      <c r="AFQ554" s="96">
        <f t="shared" si="2861"/>
        <v>0</v>
      </c>
      <c r="AFR554" s="96">
        <f t="shared" si="2862"/>
        <v>0</v>
      </c>
      <c r="AFS554" s="96">
        <f t="shared" si="2863"/>
        <v>0</v>
      </c>
      <c r="AFT554" s="101"/>
      <c r="AFU554" s="101"/>
      <c r="AFV554" s="101"/>
      <c r="AFW554" s="122"/>
      <c r="AFX554" s="122"/>
      <c r="AFY554" s="122"/>
      <c r="AFZ554" s="96">
        <f t="shared" si="3177"/>
        <v>0</v>
      </c>
      <c r="AGA554" s="96">
        <f t="shared" si="3178"/>
        <v>0</v>
      </c>
      <c r="AGB554" s="96">
        <f t="shared" si="3179"/>
        <v>0</v>
      </c>
      <c r="AGC554" s="122"/>
      <c r="AGD554" s="122"/>
      <c r="AGE554" s="122"/>
      <c r="AGF554" s="96">
        <f t="shared" si="3180"/>
        <v>9925.75</v>
      </c>
      <c r="AGG554" s="96">
        <f t="shared" si="3181"/>
        <v>10250.040000000001</v>
      </c>
      <c r="AGH554" s="96">
        <f t="shared" si="3182"/>
        <v>10250.040000000001</v>
      </c>
      <c r="AGI554" s="122"/>
      <c r="AGJ554" s="122"/>
      <c r="AGK554" s="122"/>
      <c r="AGL554" s="96">
        <f t="shared" si="2864"/>
        <v>0</v>
      </c>
      <c r="AGM554" s="96">
        <f t="shared" si="2865"/>
        <v>0</v>
      </c>
      <c r="AGN554" s="96">
        <f t="shared" si="2866"/>
        <v>0</v>
      </c>
      <c r="AGO554" s="101"/>
      <c r="AGP554" s="101"/>
      <c r="AGQ554" s="101"/>
      <c r="AGR554" s="122"/>
      <c r="AGS554" s="122"/>
      <c r="AGT554" s="122"/>
      <c r="AGU554" s="96">
        <f t="shared" si="3183"/>
        <v>0</v>
      </c>
      <c r="AGV554" s="96">
        <f t="shared" si="3184"/>
        <v>0</v>
      </c>
      <c r="AGW554" s="96">
        <f t="shared" si="3185"/>
        <v>0</v>
      </c>
      <c r="AGX554" s="122"/>
      <c r="AGY554" s="122"/>
      <c r="AGZ554" s="122"/>
      <c r="AHA554" s="96">
        <f t="shared" si="3186"/>
        <v>16101.7</v>
      </c>
      <c r="AHB554" s="96">
        <f t="shared" si="3187"/>
        <v>16662.37</v>
      </c>
      <c r="AHC554" s="96">
        <f t="shared" si="3188"/>
        <v>16662.37</v>
      </c>
      <c r="AHD554" s="122"/>
      <c r="AHE554" s="122"/>
      <c r="AHF554" s="122"/>
      <c r="AHG554" s="96">
        <f t="shared" si="2867"/>
        <v>0</v>
      </c>
      <c r="AHH554" s="96">
        <f t="shared" si="2868"/>
        <v>0</v>
      </c>
      <c r="AHI554" s="96">
        <f t="shared" si="2869"/>
        <v>0</v>
      </c>
      <c r="AHJ554" s="101"/>
      <c r="AHK554" s="101"/>
      <c r="AHL554" s="101"/>
      <c r="AHM554" s="122"/>
      <c r="AHN554" s="122"/>
      <c r="AHO554" s="122"/>
      <c r="AHP554" s="96">
        <f t="shared" si="3189"/>
        <v>0</v>
      </c>
      <c r="AHQ554" s="96">
        <f t="shared" si="3190"/>
        <v>0</v>
      </c>
      <c r="AHR554" s="96">
        <f t="shared" si="3191"/>
        <v>0</v>
      </c>
      <c r="AHS554" s="122"/>
      <c r="AHT554" s="122"/>
      <c r="AHU554" s="122"/>
      <c r="AHV554" s="96">
        <f t="shared" si="3192"/>
        <v>8955.18</v>
      </c>
      <c r="AHW554" s="96">
        <f t="shared" si="3193"/>
        <v>9251.98</v>
      </c>
      <c r="AHX554" s="96">
        <f t="shared" si="3194"/>
        <v>9251.98</v>
      </c>
      <c r="AHY554" s="122"/>
      <c r="AHZ554" s="122"/>
      <c r="AIA554" s="122"/>
      <c r="AIB554" s="96">
        <f t="shared" si="2870"/>
        <v>0</v>
      </c>
      <c r="AIC554" s="96">
        <f t="shared" si="2871"/>
        <v>0</v>
      </c>
      <c r="AID554" s="96">
        <f t="shared" si="2872"/>
        <v>0</v>
      </c>
      <c r="AIE554" s="101"/>
      <c r="AIF554" s="101"/>
      <c r="AIG554" s="101"/>
      <c r="AIH554" s="122"/>
      <c r="AII554" s="122"/>
      <c r="AIJ554" s="122"/>
      <c r="AIK554" s="96">
        <f t="shared" si="3195"/>
        <v>0</v>
      </c>
      <c r="AIL554" s="96">
        <f t="shared" si="3196"/>
        <v>0</v>
      </c>
      <c r="AIM554" s="96">
        <f t="shared" si="3197"/>
        <v>0</v>
      </c>
      <c r="AIN554" s="122"/>
      <c r="AIO554" s="122"/>
      <c r="AIP554" s="122"/>
      <c r="AIQ554" s="96">
        <f t="shared" si="3198"/>
        <v>9884.42</v>
      </c>
      <c r="AIR554" s="96">
        <f t="shared" si="3199"/>
        <v>10221.01</v>
      </c>
      <c r="AIS554" s="96">
        <f t="shared" si="3200"/>
        <v>10221.01</v>
      </c>
      <c r="AIT554" s="122"/>
      <c r="AIU554" s="122"/>
      <c r="AIV554" s="122"/>
      <c r="AIW554" s="96">
        <f t="shared" si="2873"/>
        <v>0</v>
      </c>
      <c r="AIX554" s="96">
        <f t="shared" si="2874"/>
        <v>0</v>
      </c>
      <c r="AIY554" s="96">
        <f t="shared" si="2875"/>
        <v>0</v>
      </c>
      <c r="AIZ554" s="101"/>
      <c r="AJA554" s="101"/>
      <c r="AJB554" s="101"/>
      <c r="AJC554" s="122"/>
      <c r="AJD554" s="122"/>
      <c r="AJE554" s="122"/>
      <c r="AJF554" s="96">
        <f t="shared" si="3201"/>
        <v>0</v>
      </c>
      <c r="AJG554" s="96">
        <f t="shared" si="3202"/>
        <v>0</v>
      </c>
      <c r="AJH554" s="96">
        <f t="shared" si="3203"/>
        <v>0</v>
      </c>
      <c r="AJI554" s="122"/>
      <c r="AJJ554" s="122"/>
      <c r="AJK554" s="122"/>
      <c r="AJL554" s="96">
        <f t="shared" si="3204"/>
        <v>9700.91</v>
      </c>
      <c r="AJM554" s="96">
        <f t="shared" si="3205"/>
        <v>10015.76</v>
      </c>
      <c r="AJN554" s="96">
        <f t="shared" si="3206"/>
        <v>10015.76</v>
      </c>
      <c r="AJO554" s="122"/>
      <c r="AJP554" s="122"/>
      <c r="AJQ554" s="122"/>
      <c r="AJR554" s="96">
        <f t="shared" si="2876"/>
        <v>0</v>
      </c>
      <c r="AJS554" s="96">
        <f t="shared" si="2877"/>
        <v>0</v>
      </c>
      <c r="AJT554" s="96">
        <f t="shared" si="2878"/>
        <v>0</v>
      </c>
      <c r="AJU554" s="101"/>
      <c r="AJV554" s="101"/>
      <c r="AJW554" s="101"/>
      <c r="AJX554" s="122"/>
      <c r="AJY554" s="122"/>
      <c r="AJZ554" s="122"/>
      <c r="AKA554" s="96">
        <f t="shared" si="3207"/>
        <v>0</v>
      </c>
      <c r="AKB554" s="96">
        <f t="shared" si="3208"/>
        <v>0</v>
      </c>
      <c r="AKC554" s="96">
        <f t="shared" si="3209"/>
        <v>0</v>
      </c>
      <c r="AKD554" s="122"/>
      <c r="AKE554" s="122"/>
      <c r="AKF554" s="122"/>
      <c r="AKG554" s="96">
        <f t="shared" si="3210"/>
        <v>9240.23</v>
      </c>
      <c r="AKH554" s="96">
        <f t="shared" si="3211"/>
        <v>9551.5499999999993</v>
      </c>
      <c r="AKI554" s="96">
        <f t="shared" si="3212"/>
        <v>9551.5499999999993</v>
      </c>
      <c r="AKJ554" s="122"/>
      <c r="AKK554" s="122"/>
      <c r="AKL554" s="122"/>
      <c r="AKM554" s="96">
        <f t="shared" si="2879"/>
        <v>0</v>
      </c>
      <c r="AKN554" s="96">
        <f t="shared" si="2880"/>
        <v>0</v>
      </c>
      <c r="AKO554" s="96">
        <f t="shared" si="2881"/>
        <v>0</v>
      </c>
      <c r="AKP554" s="101"/>
      <c r="AKQ554" s="101"/>
      <c r="AKR554" s="101"/>
      <c r="AKS554" s="122"/>
      <c r="AKT554" s="122"/>
      <c r="AKU554" s="122"/>
      <c r="AKV554" s="96">
        <f t="shared" si="3213"/>
        <v>0</v>
      </c>
      <c r="AKW554" s="96">
        <f t="shared" si="3214"/>
        <v>0</v>
      </c>
      <c r="AKX554" s="96">
        <f t="shared" si="3215"/>
        <v>0</v>
      </c>
      <c r="AKY554" s="122"/>
      <c r="AKZ554" s="122"/>
      <c r="ALA554" s="122"/>
      <c r="ALB554" s="96">
        <f t="shared" si="3216"/>
        <v>9366.98</v>
      </c>
      <c r="ALC554" s="96">
        <f t="shared" si="3217"/>
        <v>9673.85</v>
      </c>
      <c r="ALD554" s="96">
        <f t="shared" si="3218"/>
        <v>9673.85</v>
      </c>
      <c r="ALE554" s="122"/>
      <c r="ALF554" s="122"/>
      <c r="ALG554" s="122"/>
      <c r="ALH554" s="96">
        <f t="shared" si="2882"/>
        <v>0</v>
      </c>
      <c r="ALI554" s="96">
        <f t="shared" si="2883"/>
        <v>0</v>
      </c>
      <c r="ALJ554" s="96">
        <f t="shared" si="2884"/>
        <v>0</v>
      </c>
      <c r="ALK554" s="101"/>
      <c r="ALL554" s="101"/>
      <c r="ALM554" s="101"/>
      <c r="ALN554" s="122"/>
      <c r="ALO554" s="122"/>
      <c r="ALP554" s="122"/>
      <c r="ALQ554" s="96">
        <f t="shared" si="3219"/>
        <v>0</v>
      </c>
      <c r="ALR554" s="96">
        <f t="shared" si="3220"/>
        <v>0</v>
      </c>
      <c r="ALS554" s="96">
        <f t="shared" si="3221"/>
        <v>0</v>
      </c>
      <c r="ALT554" s="122"/>
      <c r="ALU554" s="122"/>
      <c r="ALV554" s="122"/>
      <c r="ALW554" s="96">
        <f t="shared" si="3222"/>
        <v>10900.62</v>
      </c>
      <c r="ALX554" s="96">
        <f t="shared" si="3223"/>
        <v>11243.89</v>
      </c>
      <c r="ALY554" s="96">
        <f t="shared" si="3224"/>
        <v>11243.89</v>
      </c>
      <c r="ALZ554" s="122"/>
      <c r="AMA554" s="122"/>
      <c r="AMB554" s="122"/>
      <c r="AMC554" s="96">
        <f t="shared" si="2885"/>
        <v>0</v>
      </c>
      <c r="AMD554" s="96">
        <f t="shared" si="2886"/>
        <v>0</v>
      </c>
      <c r="AME554" s="96">
        <f t="shared" si="2887"/>
        <v>0</v>
      </c>
      <c r="AMF554" s="101"/>
      <c r="AMG554" s="101"/>
      <c r="AMH554" s="101"/>
      <c r="AMI554" s="122"/>
      <c r="AMJ554" s="122"/>
      <c r="AMK554" s="122"/>
      <c r="AML554" s="96">
        <f t="shared" si="3225"/>
        <v>0</v>
      </c>
      <c r="AMM554" s="96">
        <f t="shared" si="3226"/>
        <v>0</v>
      </c>
      <c r="AMN554" s="96">
        <f t="shared" si="3227"/>
        <v>0</v>
      </c>
      <c r="AMO554" s="122"/>
      <c r="AMP554" s="122"/>
      <c r="AMQ554" s="122"/>
      <c r="AMR554" s="96">
        <f t="shared" si="3228"/>
        <v>9250.44</v>
      </c>
      <c r="AMS554" s="96">
        <f t="shared" si="3229"/>
        <v>9536.41</v>
      </c>
      <c r="AMT554" s="96">
        <f t="shared" si="3230"/>
        <v>9536.41</v>
      </c>
      <c r="AMU554" s="122"/>
      <c r="AMV554" s="122"/>
      <c r="AMW554" s="122"/>
      <c r="AMX554" s="96">
        <f t="shared" si="2888"/>
        <v>0</v>
      </c>
      <c r="AMY554" s="96">
        <f t="shared" si="2889"/>
        <v>0</v>
      </c>
      <c r="AMZ554" s="96">
        <f t="shared" si="2890"/>
        <v>0</v>
      </c>
      <c r="ANA554" s="101"/>
      <c r="ANB554" s="101"/>
      <c r="ANC554" s="101"/>
      <c r="AND554" s="122"/>
      <c r="ANE554" s="122"/>
      <c r="ANF554" s="122"/>
      <c r="ANG554" s="96">
        <f t="shared" si="3231"/>
        <v>0</v>
      </c>
      <c r="ANH554" s="96">
        <f t="shared" si="3232"/>
        <v>0</v>
      </c>
      <c r="ANI554" s="96">
        <f t="shared" si="3233"/>
        <v>0</v>
      </c>
      <c r="ANJ554" s="122"/>
      <c r="ANK554" s="122"/>
      <c r="ANL554" s="122"/>
      <c r="ANM554" s="96">
        <f t="shared" si="3234"/>
        <v>0</v>
      </c>
      <c r="ANN554" s="96">
        <f t="shared" si="3235"/>
        <v>0</v>
      </c>
      <c r="ANO554" s="96">
        <f t="shared" si="3236"/>
        <v>0</v>
      </c>
      <c r="ANP554" s="122"/>
      <c r="ANQ554" s="122"/>
      <c r="ANR554" s="122"/>
      <c r="ANS554" s="96">
        <f t="shared" si="2891"/>
        <v>0</v>
      </c>
      <c r="ANT554" s="96">
        <f t="shared" si="2892"/>
        <v>0</v>
      </c>
      <c r="ANU554" s="96">
        <f t="shared" si="2893"/>
        <v>0</v>
      </c>
      <c r="ANV554" s="101"/>
      <c r="ANW554" s="101"/>
      <c r="ANX554" s="101"/>
      <c r="ANY554" s="122"/>
      <c r="ANZ554" s="122"/>
      <c r="AOA554" s="122"/>
      <c r="AOB554" s="96">
        <f t="shared" si="3237"/>
        <v>0</v>
      </c>
      <c r="AOC554" s="96">
        <f t="shared" si="3238"/>
        <v>0</v>
      </c>
      <c r="AOD554" s="96">
        <f t="shared" si="3239"/>
        <v>0</v>
      </c>
      <c r="AOE554" s="122"/>
      <c r="AOF554" s="122"/>
      <c r="AOG554" s="122"/>
      <c r="AOH554" s="96">
        <f t="shared" si="3240"/>
        <v>9341.3799999999992</v>
      </c>
      <c r="AOI554" s="96">
        <f t="shared" si="3241"/>
        <v>9632.23</v>
      </c>
      <c r="AOJ554" s="96">
        <f t="shared" si="3242"/>
        <v>9632.23</v>
      </c>
      <c r="AOK554" s="122"/>
      <c r="AOL554" s="122"/>
      <c r="AOM554" s="122"/>
      <c r="AON554" s="96">
        <f t="shared" si="2894"/>
        <v>0</v>
      </c>
      <c r="AOO554" s="96">
        <f t="shared" si="2895"/>
        <v>0</v>
      </c>
      <c r="AOP554" s="96">
        <f t="shared" si="2896"/>
        <v>0</v>
      </c>
      <c r="AOQ554" s="101"/>
      <c r="AOR554" s="101"/>
      <c r="AOS554" s="101"/>
      <c r="AOT554" s="122"/>
      <c r="AOU554" s="122"/>
      <c r="AOV554" s="122"/>
      <c r="AOW554" s="96">
        <f t="shared" si="3243"/>
        <v>0</v>
      </c>
      <c r="AOX554" s="96">
        <f t="shared" si="3244"/>
        <v>0</v>
      </c>
      <c r="AOY554" s="96">
        <f t="shared" si="3245"/>
        <v>0</v>
      </c>
      <c r="AOZ554" s="122"/>
      <c r="APA554" s="122"/>
      <c r="APB554" s="122"/>
      <c r="APC554" s="96">
        <f t="shared" si="3246"/>
        <v>10971.26</v>
      </c>
      <c r="APD554" s="96">
        <f t="shared" si="3247"/>
        <v>11313.79</v>
      </c>
      <c r="APE554" s="96">
        <f t="shared" si="3248"/>
        <v>11313.79</v>
      </c>
      <c r="APF554" s="122"/>
      <c r="APG554" s="122"/>
      <c r="APH554" s="122"/>
      <c r="API554" s="96">
        <f t="shared" si="2897"/>
        <v>0</v>
      </c>
      <c r="APJ554" s="96">
        <f t="shared" si="2898"/>
        <v>0</v>
      </c>
      <c r="APK554" s="96">
        <f t="shared" si="2899"/>
        <v>0</v>
      </c>
      <c r="APL554" s="101"/>
      <c r="APM554" s="101"/>
      <c r="APN554" s="101"/>
      <c r="APO554" s="122"/>
      <c r="APP554" s="122"/>
      <c r="APQ554" s="122"/>
      <c r="APR554" s="96">
        <f t="shared" si="3249"/>
        <v>0</v>
      </c>
      <c r="APS554" s="96">
        <f t="shared" si="3250"/>
        <v>0</v>
      </c>
      <c r="APT554" s="96">
        <f t="shared" si="3251"/>
        <v>0</v>
      </c>
      <c r="APU554" s="122"/>
      <c r="APV554" s="122"/>
      <c r="APW554" s="122"/>
      <c r="APX554" s="96">
        <f t="shared" si="3252"/>
        <v>9308.3799999999992</v>
      </c>
      <c r="APY554" s="96">
        <f t="shared" si="3253"/>
        <v>9612.4699999999993</v>
      </c>
      <c r="APZ554" s="96">
        <f t="shared" si="3254"/>
        <v>9612.4699999999993</v>
      </c>
      <c r="AQA554" s="122"/>
      <c r="AQB554" s="122"/>
      <c r="AQC554" s="122"/>
      <c r="AQD554" s="96">
        <f t="shared" si="2900"/>
        <v>0</v>
      </c>
      <c r="AQE554" s="96">
        <f t="shared" si="2901"/>
        <v>0</v>
      </c>
      <c r="AQF554" s="96">
        <f t="shared" si="2902"/>
        <v>0</v>
      </c>
      <c r="AQG554" s="101"/>
      <c r="AQH554" s="101"/>
      <c r="AQI554" s="101"/>
      <c r="AQJ554" s="122"/>
      <c r="AQK554" s="122"/>
      <c r="AQL554" s="122"/>
      <c r="AQM554" s="96">
        <f t="shared" si="3255"/>
        <v>0</v>
      </c>
      <c r="AQN554" s="96">
        <f t="shared" si="3256"/>
        <v>0</v>
      </c>
      <c r="AQO554" s="96">
        <f t="shared" si="3257"/>
        <v>0</v>
      </c>
      <c r="AQP554" s="122"/>
      <c r="AQQ554" s="122"/>
      <c r="AQR554" s="122"/>
      <c r="AQS554" s="96">
        <f t="shared" si="3258"/>
        <v>8292.33</v>
      </c>
      <c r="AQT554" s="96">
        <f t="shared" si="3259"/>
        <v>8573.2099999999991</v>
      </c>
      <c r="AQU554" s="96">
        <f t="shared" si="3260"/>
        <v>8573.2099999999991</v>
      </c>
      <c r="AQV554" s="122"/>
      <c r="AQW554" s="122"/>
      <c r="AQX554" s="122"/>
      <c r="AQY554" s="96">
        <f t="shared" si="2903"/>
        <v>0</v>
      </c>
      <c r="AQZ554" s="96">
        <f t="shared" si="2904"/>
        <v>0</v>
      </c>
      <c r="ARA554" s="96">
        <f t="shared" si="2905"/>
        <v>0</v>
      </c>
      <c r="ARB554" s="101"/>
      <c r="ARC554" s="101"/>
      <c r="ARD554" s="101"/>
      <c r="ARE554" s="122"/>
      <c r="ARF554" s="122"/>
      <c r="ARG554" s="122"/>
      <c r="ARH554" s="96">
        <f t="shared" si="3261"/>
        <v>0</v>
      </c>
      <c r="ARI554" s="96">
        <f t="shared" si="3262"/>
        <v>0</v>
      </c>
      <c r="ARJ554" s="96">
        <f t="shared" si="3263"/>
        <v>0</v>
      </c>
      <c r="ARK554" s="122"/>
      <c r="ARL554" s="122"/>
      <c r="ARM554" s="122"/>
      <c r="ARN554" s="96">
        <f t="shared" si="3264"/>
        <v>8914.7999999999993</v>
      </c>
      <c r="ARO554" s="96">
        <f t="shared" si="3265"/>
        <v>9173.2000000000007</v>
      </c>
      <c r="ARP554" s="96">
        <f t="shared" si="3266"/>
        <v>9173.2000000000007</v>
      </c>
      <c r="ARQ554" s="122"/>
      <c r="ARR554" s="122"/>
      <c r="ARS554" s="122"/>
      <c r="ART554" s="96">
        <f t="shared" si="2906"/>
        <v>0</v>
      </c>
      <c r="ARU554" s="96">
        <f t="shared" si="2907"/>
        <v>0</v>
      </c>
      <c r="ARV554" s="96">
        <f t="shared" si="2908"/>
        <v>0</v>
      </c>
      <c r="ARW554" s="101"/>
      <c r="ARX554" s="101"/>
      <c r="ARY554" s="101"/>
      <c r="ARZ554" s="122"/>
      <c r="ASA554" s="122"/>
      <c r="ASB554" s="122"/>
      <c r="ASC554" s="96">
        <f t="shared" si="3267"/>
        <v>0</v>
      </c>
      <c r="ASD554" s="96">
        <f t="shared" si="3268"/>
        <v>0</v>
      </c>
      <c r="ASE554" s="96">
        <f t="shared" si="3269"/>
        <v>0</v>
      </c>
      <c r="ASF554" s="122"/>
      <c r="ASG554" s="122"/>
      <c r="ASH554" s="122"/>
      <c r="ASI554" s="96">
        <f t="shared" si="3270"/>
        <v>9551.43</v>
      </c>
      <c r="ASJ554" s="96">
        <f t="shared" si="3271"/>
        <v>9849.7199999999993</v>
      </c>
      <c r="ASK554" s="96">
        <f t="shared" si="3272"/>
        <v>9849.7199999999993</v>
      </c>
      <c r="ASL554" s="122"/>
      <c r="ASM554" s="122"/>
      <c r="ASN554" s="122"/>
      <c r="ASO554" s="96">
        <f t="shared" si="2909"/>
        <v>0</v>
      </c>
      <c r="ASP554" s="96">
        <f t="shared" si="2910"/>
        <v>0</v>
      </c>
      <c r="ASQ554" s="96">
        <f t="shared" si="2911"/>
        <v>0</v>
      </c>
      <c r="ASR554" s="101"/>
      <c r="ASS554" s="101"/>
      <c r="AST554" s="101"/>
      <c r="ASU554" s="122"/>
      <c r="ASV554" s="122"/>
      <c r="ASW554" s="122"/>
      <c r="ASX554" s="96">
        <f t="shared" si="3273"/>
        <v>0</v>
      </c>
      <c r="ASY554" s="96">
        <f t="shared" si="3274"/>
        <v>0</v>
      </c>
      <c r="ASZ554" s="96">
        <f t="shared" si="3275"/>
        <v>0</v>
      </c>
      <c r="ATA554" s="122"/>
      <c r="ATB554" s="122"/>
      <c r="ATC554" s="122"/>
      <c r="ATD554" s="96">
        <f t="shared" si="3276"/>
        <v>8412.16</v>
      </c>
      <c r="ATE554" s="96">
        <f t="shared" si="3277"/>
        <v>8669.65</v>
      </c>
      <c r="ATF554" s="96">
        <f t="shared" si="3278"/>
        <v>8669.65</v>
      </c>
      <c r="ATG554" s="122"/>
      <c r="ATH554" s="122"/>
      <c r="ATI554" s="122"/>
      <c r="ATJ554" s="96">
        <f t="shared" si="2912"/>
        <v>0</v>
      </c>
      <c r="ATK554" s="96">
        <f t="shared" si="2913"/>
        <v>0</v>
      </c>
      <c r="ATL554" s="96">
        <f t="shared" si="2914"/>
        <v>0</v>
      </c>
      <c r="ATM554" s="101"/>
      <c r="ATN554" s="101"/>
      <c r="ATO554" s="101"/>
      <c r="ATP554" s="122"/>
      <c r="ATQ554" s="122"/>
      <c r="ATR554" s="122"/>
      <c r="ATS554" s="96">
        <f t="shared" si="3279"/>
        <v>0</v>
      </c>
      <c r="ATT554" s="96">
        <f t="shared" si="3280"/>
        <v>0</v>
      </c>
      <c r="ATU554" s="96">
        <f t="shared" si="3281"/>
        <v>0</v>
      </c>
      <c r="ATV554" s="122"/>
      <c r="ATW554" s="122"/>
      <c r="ATX554" s="122"/>
      <c r="ATY554" s="96">
        <f t="shared" si="3282"/>
        <v>9171.5499999999993</v>
      </c>
      <c r="ATZ554" s="96">
        <f t="shared" si="3283"/>
        <v>9445.5300000000007</v>
      </c>
      <c r="AUA554" s="96">
        <f t="shared" si="3284"/>
        <v>9445.5300000000007</v>
      </c>
      <c r="AUB554" s="122"/>
      <c r="AUC554" s="122"/>
      <c r="AUD554" s="122"/>
      <c r="AUE554" s="96">
        <f t="shared" si="2915"/>
        <v>0</v>
      </c>
      <c r="AUF554" s="96">
        <f t="shared" si="2916"/>
        <v>0</v>
      </c>
      <c r="AUG554" s="96">
        <f t="shared" si="2917"/>
        <v>0</v>
      </c>
      <c r="AUH554" s="101"/>
      <c r="AUI554" s="101"/>
      <c r="AUJ554" s="101"/>
      <c r="AUK554" s="122"/>
      <c r="AUL554" s="122"/>
      <c r="AUM554" s="122"/>
      <c r="AUN554" s="96">
        <f t="shared" si="3285"/>
        <v>0</v>
      </c>
      <c r="AUO554" s="96">
        <f t="shared" si="3286"/>
        <v>0</v>
      </c>
      <c r="AUP554" s="96">
        <f t="shared" si="3287"/>
        <v>0</v>
      </c>
      <c r="AUQ554" s="122"/>
      <c r="AUR554" s="122"/>
      <c r="AUS554" s="122"/>
      <c r="AUT554" s="96">
        <f t="shared" si="3288"/>
        <v>9819.2900000000009</v>
      </c>
      <c r="AUU554" s="96">
        <f t="shared" si="3289"/>
        <v>10131.08</v>
      </c>
      <c r="AUV554" s="96">
        <f t="shared" si="3290"/>
        <v>10131.08</v>
      </c>
      <c r="AUW554" s="122"/>
      <c r="AUX554" s="122"/>
      <c r="AUY554" s="122"/>
      <c r="AUZ554" s="96">
        <f t="shared" si="2918"/>
        <v>0</v>
      </c>
      <c r="AVA554" s="96">
        <f t="shared" si="2919"/>
        <v>0</v>
      </c>
      <c r="AVB554" s="96">
        <f t="shared" si="2920"/>
        <v>0</v>
      </c>
      <c r="AVC554" s="144">
        <f t="shared" si="2921"/>
        <v>25</v>
      </c>
      <c r="AVD554" s="144">
        <f t="shared" si="2922"/>
        <v>25</v>
      </c>
      <c r="AVE554" s="144">
        <f t="shared" si="2923"/>
        <v>25</v>
      </c>
      <c r="AVF554" s="96">
        <f t="shared" si="2924"/>
        <v>0</v>
      </c>
      <c r="AVG554" s="96">
        <f t="shared" si="2925"/>
        <v>0</v>
      </c>
      <c r="AVH554" s="96">
        <f t="shared" si="2926"/>
        <v>0</v>
      </c>
      <c r="AVI554" s="96">
        <f t="shared" si="2927"/>
        <v>534261.25</v>
      </c>
      <c r="AVJ554" s="96">
        <f t="shared" si="2928"/>
        <v>534261.25</v>
      </c>
      <c r="AVK554" s="96">
        <f t="shared" si="2929"/>
        <v>534261.25</v>
      </c>
      <c r="AVL554" s="122"/>
      <c r="AVM554" s="122"/>
      <c r="AVN554" s="122"/>
      <c r="AVO554" s="96"/>
      <c r="AVP554" s="96"/>
      <c r="AVQ554" s="96"/>
      <c r="AVR554" s="96">
        <f t="shared" si="2930"/>
        <v>0</v>
      </c>
      <c r="AVS554" s="96">
        <f t="shared" si="2931"/>
        <v>0</v>
      </c>
      <c r="AVT554" s="96">
        <f t="shared" si="2932"/>
        <v>0</v>
      </c>
      <c r="AVU554" s="96">
        <f t="shared" si="2933"/>
        <v>268122.25</v>
      </c>
      <c r="AVV554" s="96">
        <f t="shared" si="2934"/>
        <v>275908</v>
      </c>
      <c r="AVW554" s="96">
        <f t="shared" si="2935"/>
        <v>275908</v>
      </c>
    </row>
    <row r="555" spans="1:1271" ht="36">
      <c r="A555" s="97" t="s">
        <v>1048</v>
      </c>
      <c r="B555" s="544" t="s">
        <v>431</v>
      </c>
      <c r="C555" s="5"/>
      <c r="D555" s="571"/>
      <c r="E555" s="286"/>
      <c r="F555" s="109"/>
      <c r="G555" s="109"/>
      <c r="H555" s="109"/>
      <c r="I555" s="96">
        <f t="shared" si="2936"/>
        <v>21370.45</v>
      </c>
      <c r="J555" s="96">
        <f t="shared" si="2936"/>
        <v>21370.45</v>
      </c>
      <c r="K555" s="96">
        <f t="shared" si="2936"/>
        <v>21370.45</v>
      </c>
      <c r="L555" s="101"/>
      <c r="M555" s="101"/>
      <c r="N555" s="101"/>
      <c r="O555" s="122"/>
      <c r="P555" s="122"/>
      <c r="Q555" s="122"/>
      <c r="R555" s="96">
        <f t="shared" si="2937"/>
        <v>0</v>
      </c>
      <c r="S555" s="96">
        <f t="shared" si="2938"/>
        <v>0</v>
      </c>
      <c r="T555" s="96">
        <f t="shared" si="2939"/>
        <v>0</v>
      </c>
      <c r="U555" s="122"/>
      <c r="V555" s="122"/>
      <c r="W555" s="122"/>
      <c r="X555" s="96">
        <f t="shared" si="2940"/>
        <v>0</v>
      </c>
      <c r="Y555" s="96">
        <f t="shared" si="2941"/>
        <v>0</v>
      </c>
      <c r="Z555" s="96">
        <f t="shared" si="2942"/>
        <v>0</v>
      </c>
      <c r="AA555" s="122"/>
      <c r="AB555" s="122"/>
      <c r="AC555" s="122"/>
      <c r="AD555" s="96">
        <f t="shared" si="2746"/>
        <v>0</v>
      </c>
      <c r="AE555" s="96">
        <f t="shared" si="2746"/>
        <v>0</v>
      </c>
      <c r="AF555" s="96">
        <f t="shared" si="2746"/>
        <v>0</v>
      </c>
      <c r="AG555" s="101"/>
      <c r="AH555" s="101"/>
      <c r="AI555" s="101"/>
      <c r="AJ555" s="122"/>
      <c r="AK555" s="122"/>
      <c r="AL555" s="122"/>
      <c r="AM555" s="96">
        <f t="shared" si="2943"/>
        <v>0</v>
      </c>
      <c r="AN555" s="96">
        <f t="shared" si="2944"/>
        <v>0</v>
      </c>
      <c r="AO555" s="96">
        <f t="shared" si="2945"/>
        <v>0</v>
      </c>
      <c r="AP555" s="122"/>
      <c r="AQ555" s="122"/>
      <c r="AR555" s="122"/>
      <c r="AS555" s="96">
        <f t="shared" si="2946"/>
        <v>11739.82</v>
      </c>
      <c r="AT555" s="96">
        <f t="shared" si="2947"/>
        <v>12114.7</v>
      </c>
      <c r="AU555" s="96">
        <f t="shared" si="2948"/>
        <v>12114.7</v>
      </c>
      <c r="AV555" s="122"/>
      <c r="AW555" s="122"/>
      <c r="AX555" s="122"/>
      <c r="AY555" s="96">
        <f t="shared" si="2747"/>
        <v>0</v>
      </c>
      <c r="AZ555" s="96">
        <f t="shared" si="2748"/>
        <v>0</v>
      </c>
      <c r="BA555" s="96">
        <f t="shared" si="2749"/>
        <v>0</v>
      </c>
      <c r="BB555" s="101"/>
      <c r="BC555" s="101"/>
      <c r="BD555" s="101"/>
      <c r="BE555" s="122"/>
      <c r="BF555" s="122"/>
      <c r="BG555" s="122"/>
      <c r="BH555" s="96">
        <f t="shared" si="2949"/>
        <v>0</v>
      </c>
      <c r="BI555" s="96">
        <f t="shared" si="2950"/>
        <v>0</v>
      </c>
      <c r="BJ555" s="96">
        <f t="shared" si="2951"/>
        <v>0</v>
      </c>
      <c r="BK555" s="122"/>
      <c r="BL555" s="122"/>
      <c r="BM555" s="122"/>
      <c r="BN555" s="96">
        <f t="shared" si="2952"/>
        <v>10229.290000000001</v>
      </c>
      <c r="BO555" s="96">
        <f t="shared" si="2953"/>
        <v>10599.65</v>
      </c>
      <c r="BP555" s="96">
        <f t="shared" si="2954"/>
        <v>10599.65</v>
      </c>
      <c r="BQ555" s="122"/>
      <c r="BR555" s="122"/>
      <c r="BS555" s="122"/>
      <c r="BT555" s="96">
        <f t="shared" si="2750"/>
        <v>0</v>
      </c>
      <c r="BU555" s="96">
        <f t="shared" si="2751"/>
        <v>0</v>
      </c>
      <c r="BV555" s="96">
        <f t="shared" si="2752"/>
        <v>0</v>
      </c>
      <c r="BW555" s="101"/>
      <c r="BX555" s="101"/>
      <c r="BY555" s="101"/>
      <c r="BZ555" s="122"/>
      <c r="CA555" s="122"/>
      <c r="CB555" s="122"/>
      <c r="CC555" s="96">
        <f t="shared" si="2955"/>
        <v>0</v>
      </c>
      <c r="CD555" s="96">
        <f t="shared" si="2956"/>
        <v>0</v>
      </c>
      <c r="CE555" s="96">
        <f t="shared" si="2957"/>
        <v>0</v>
      </c>
      <c r="CF555" s="122"/>
      <c r="CG555" s="122"/>
      <c r="CH555" s="122"/>
      <c r="CI555" s="96">
        <f t="shared" si="2958"/>
        <v>0</v>
      </c>
      <c r="CJ555" s="96">
        <f t="shared" si="2959"/>
        <v>0</v>
      </c>
      <c r="CK555" s="96">
        <f t="shared" si="2960"/>
        <v>0</v>
      </c>
      <c r="CL555" s="122"/>
      <c r="CM555" s="122"/>
      <c r="CN555" s="122"/>
      <c r="CO555" s="96">
        <f t="shared" si="2753"/>
        <v>0</v>
      </c>
      <c r="CP555" s="96">
        <f t="shared" si="2754"/>
        <v>0</v>
      </c>
      <c r="CQ555" s="96">
        <f t="shared" si="2755"/>
        <v>0</v>
      </c>
      <c r="CR555" s="101"/>
      <c r="CS555" s="101"/>
      <c r="CT555" s="101"/>
      <c r="CU555" s="122"/>
      <c r="CV555" s="122"/>
      <c r="CW555" s="122"/>
      <c r="CX555" s="96">
        <f t="shared" si="2961"/>
        <v>0</v>
      </c>
      <c r="CY555" s="96">
        <f t="shared" si="2962"/>
        <v>0</v>
      </c>
      <c r="CZ555" s="96">
        <f t="shared" si="2963"/>
        <v>0</v>
      </c>
      <c r="DA555" s="122"/>
      <c r="DB555" s="122"/>
      <c r="DC555" s="122"/>
      <c r="DD555" s="96">
        <f t="shared" si="2964"/>
        <v>11575.61</v>
      </c>
      <c r="DE555" s="96">
        <f t="shared" si="2965"/>
        <v>12023.11</v>
      </c>
      <c r="DF555" s="96">
        <f t="shared" si="2966"/>
        <v>12023.11</v>
      </c>
      <c r="DG555" s="122"/>
      <c r="DH555" s="122"/>
      <c r="DI555" s="122"/>
      <c r="DJ555" s="96">
        <f t="shared" si="2756"/>
        <v>0</v>
      </c>
      <c r="DK555" s="96">
        <f t="shared" si="2757"/>
        <v>0</v>
      </c>
      <c r="DL555" s="96">
        <f t="shared" si="2758"/>
        <v>0</v>
      </c>
      <c r="DM555" s="101">
        <v>3</v>
      </c>
      <c r="DN555" s="101">
        <v>3</v>
      </c>
      <c r="DO555" s="101">
        <v>3</v>
      </c>
      <c r="DP555" s="122"/>
      <c r="DQ555" s="122"/>
      <c r="DR555" s="122"/>
      <c r="DS555" s="96">
        <f t="shared" si="2967"/>
        <v>64111.35</v>
      </c>
      <c r="DT555" s="96">
        <f t="shared" si="2968"/>
        <v>64111.35</v>
      </c>
      <c r="DU555" s="96">
        <f t="shared" si="2969"/>
        <v>64111.35</v>
      </c>
      <c r="DV555" s="122"/>
      <c r="DW555" s="122"/>
      <c r="DX555" s="122"/>
      <c r="DY555" s="96">
        <f t="shared" si="2970"/>
        <v>11969.87</v>
      </c>
      <c r="DZ555" s="96">
        <f t="shared" si="2971"/>
        <v>12399.9</v>
      </c>
      <c r="EA555" s="96">
        <f t="shared" si="2972"/>
        <v>12399.9</v>
      </c>
      <c r="EB555" s="122"/>
      <c r="EC555" s="122"/>
      <c r="ED555" s="122"/>
      <c r="EE555" s="96">
        <f t="shared" si="2759"/>
        <v>35909.61</v>
      </c>
      <c r="EF555" s="96">
        <f t="shared" si="2760"/>
        <v>37199.699999999997</v>
      </c>
      <c r="EG555" s="96">
        <f t="shared" si="2761"/>
        <v>37199.699999999997</v>
      </c>
      <c r="EH555" s="101">
        <v>1</v>
      </c>
      <c r="EI555" s="101">
        <v>1</v>
      </c>
      <c r="EJ555" s="101">
        <v>1</v>
      </c>
      <c r="EK555" s="122"/>
      <c r="EL555" s="122"/>
      <c r="EM555" s="122"/>
      <c r="EN555" s="96">
        <f t="shared" si="2973"/>
        <v>21370.45</v>
      </c>
      <c r="EO555" s="96">
        <f t="shared" si="2974"/>
        <v>21370.45</v>
      </c>
      <c r="EP555" s="96">
        <f t="shared" si="2975"/>
        <v>21370.45</v>
      </c>
      <c r="EQ555" s="122"/>
      <c r="ER555" s="122"/>
      <c r="ES555" s="122"/>
      <c r="ET555" s="96">
        <f t="shared" si="2976"/>
        <v>11616.75</v>
      </c>
      <c r="EU555" s="96">
        <f t="shared" si="2977"/>
        <v>11955.02</v>
      </c>
      <c r="EV555" s="96">
        <f t="shared" si="2978"/>
        <v>11955.02</v>
      </c>
      <c r="EW555" s="122"/>
      <c r="EX555" s="122"/>
      <c r="EY555" s="122"/>
      <c r="EZ555" s="96">
        <f t="shared" si="2762"/>
        <v>11616.75</v>
      </c>
      <c r="FA555" s="96">
        <f t="shared" si="2763"/>
        <v>11955.02</v>
      </c>
      <c r="FB555" s="96">
        <f t="shared" si="2764"/>
        <v>11955.02</v>
      </c>
      <c r="FC555" s="101"/>
      <c r="FD555" s="101"/>
      <c r="FE555" s="101"/>
      <c r="FF555" s="122"/>
      <c r="FG555" s="122"/>
      <c r="FH555" s="122"/>
      <c r="FI555" s="96">
        <f t="shared" si="2979"/>
        <v>0</v>
      </c>
      <c r="FJ555" s="96">
        <f t="shared" si="2980"/>
        <v>0</v>
      </c>
      <c r="FK555" s="96">
        <f t="shared" si="2981"/>
        <v>0</v>
      </c>
      <c r="FL555" s="122"/>
      <c r="FM555" s="122"/>
      <c r="FN555" s="122"/>
      <c r="FO555" s="96">
        <f t="shared" si="2982"/>
        <v>9334.19</v>
      </c>
      <c r="FP555" s="96">
        <f t="shared" si="2983"/>
        <v>9650.36</v>
      </c>
      <c r="FQ555" s="96">
        <f t="shared" si="2984"/>
        <v>9650.36</v>
      </c>
      <c r="FR555" s="122"/>
      <c r="FS555" s="122"/>
      <c r="FT555" s="122"/>
      <c r="FU555" s="96">
        <f t="shared" si="2765"/>
        <v>0</v>
      </c>
      <c r="FV555" s="96">
        <f t="shared" si="2766"/>
        <v>0</v>
      </c>
      <c r="FW555" s="96">
        <f t="shared" si="2767"/>
        <v>0</v>
      </c>
      <c r="FX555" s="101"/>
      <c r="FY555" s="101"/>
      <c r="FZ555" s="101"/>
      <c r="GA555" s="122"/>
      <c r="GB555" s="122"/>
      <c r="GC555" s="122"/>
      <c r="GD555" s="96">
        <f t="shared" si="2985"/>
        <v>0</v>
      </c>
      <c r="GE555" s="96">
        <f t="shared" si="2986"/>
        <v>0</v>
      </c>
      <c r="GF555" s="96">
        <f t="shared" si="2987"/>
        <v>0</v>
      </c>
      <c r="GG555" s="122"/>
      <c r="GH555" s="122"/>
      <c r="GI555" s="122"/>
      <c r="GJ555" s="96">
        <f t="shared" si="2988"/>
        <v>8915.7099999999991</v>
      </c>
      <c r="GK555" s="96">
        <f t="shared" si="2989"/>
        <v>9186.26</v>
      </c>
      <c r="GL555" s="96">
        <f t="shared" si="2990"/>
        <v>9186.26</v>
      </c>
      <c r="GM555" s="122"/>
      <c r="GN555" s="122"/>
      <c r="GO555" s="122"/>
      <c r="GP555" s="96">
        <f t="shared" si="2768"/>
        <v>0</v>
      </c>
      <c r="GQ555" s="96">
        <f t="shared" si="2769"/>
        <v>0</v>
      </c>
      <c r="GR555" s="96">
        <f t="shared" si="2770"/>
        <v>0</v>
      </c>
      <c r="GS555" s="101">
        <v>2</v>
      </c>
      <c r="GT555" s="101">
        <v>2</v>
      </c>
      <c r="GU555" s="101">
        <v>2</v>
      </c>
      <c r="GV555" s="122"/>
      <c r="GW555" s="122"/>
      <c r="GX555" s="122"/>
      <c r="GY555" s="96">
        <f t="shared" si="2991"/>
        <v>42740.9</v>
      </c>
      <c r="GZ555" s="96">
        <f t="shared" si="2992"/>
        <v>42740.9</v>
      </c>
      <c r="HA555" s="96">
        <f t="shared" si="2993"/>
        <v>42740.9</v>
      </c>
      <c r="HB555" s="122"/>
      <c r="HC555" s="122"/>
      <c r="HD555" s="122"/>
      <c r="HE555" s="96">
        <f t="shared" si="2994"/>
        <v>18000.810000000001</v>
      </c>
      <c r="HF555" s="96">
        <f t="shared" si="2995"/>
        <v>18674.12</v>
      </c>
      <c r="HG555" s="96">
        <f t="shared" si="2996"/>
        <v>18674.12</v>
      </c>
      <c r="HH555" s="122"/>
      <c r="HI555" s="122"/>
      <c r="HJ555" s="122"/>
      <c r="HK555" s="96">
        <f t="shared" si="2771"/>
        <v>36001.620000000003</v>
      </c>
      <c r="HL555" s="96">
        <f t="shared" si="2772"/>
        <v>37348.239999999998</v>
      </c>
      <c r="HM555" s="96">
        <f t="shared" si="2773"/>
        <v>37348.239999999998</v>
      </c>
      <c r="HN555" s="101"/>
      <c r="HO555" s="101"/>
      <c r="HP555" s="101"/>
      <c r="HQ555" s="122"/>
      <c r="HR555" s="122"/>
      <c r="HS555" s="122"/>
      <c r="HT555" s="96">
        <f t="shared" si="2997"/>
        <v>0</v>
      </c>
      <c r="HU555" s="96">
        <f t="shared" si="2998"/>
        <v>0</v>
      </c>
      <c r="HV555" s="96">
        <f t="shared" si="2999"/>
        <v>0</v>
      </c>
      <c r="HW555" s="122"/>
      <c r="HX555" s="122"/>
      <c r="HY555" s="122"/>
      <c r="HZ555" s="96">
        <f t="shared" si="3000"/>
        <v>13534.28</v>
      </c>
      <c r="IA555" s="96">
        <f t="shared" si="3001"/>
        <v>13960.85</v>
      </c>
      <c r="IB555" s="96">
        <f t="shared" si="3002"/>
        <v>13960.85</v>
      </c>
      <c r="IC555" s="122"/>
      <c r="ID555" s="122"/>
      <c r="IE555" s="122"/>
      <c r="IF555" s="96">
        <f t="shared" si="2774"/>
        <v>0</v>
      </c>
      <c r="IG555" s="96">
        <f t="shared" si="2775"/>
        <v>0</v>
      </c>
      <c r="IH555" s="96">
        <f t="shared" si="2776"/>
        <v>0</v>
      </c>
      <c r="II555" s="101"/>
      <c r="IJ555" s="101"/>
      <c r="IK555" s="101"/>
      <c r="IL555" s="122"/>
      <c r="IM555" s="122"/>
      <c r="IN555" s="122"/>
      <c r="IO555" s="96">
        <f t="shared" si="3003"/>
        <v>0</v>
      </c>
      <c r="IP555" s="96">
        <f t="shared" si="3004"/>
        <v>0</v>
      </c>
      <c r="IQ555" s="96">
        <f t="shared" si="3005"/>
        <v>0</v>
      </c>
      <c r="IR555" s="122"/>
      <c r="IS555" s="122"/>
      <c r="IT555" s="122"/>
      <c r="IU555" s="96">
        <f t="shared" si="3006"/>
        <v>9847.4599999999991</v>
      </c>
      <c r="IV555" s="96">
        <f t="shared" si="3007"/>
        <v>10154.25</v>
      </c>
      <c r="IW555" s="96">
        <f t="shared" si="3008"/>
        <v>10154.25</v>
      </c>
      <c r="IX555" s="122"/>
      <c r="IY555" s="122"/>
      <c r="IZ555" s="122"/>
      <c r="JA555" s="96">
        <f t="shared" si="2777"/>
        <v>0</v>
      </c>
      <c r="JB555" s="96">
        <f t="shared" si="2778"/>
        <v>0</v>
      </c>
      <c r="JC555" s="96">
        <f t="shared" si="2779"/>
        <v>0</v>
      </c>
      <c r="JD555" s="101"/>
      <c r="JE555" s="101"/>
      <c r="JF555" s="101"/>
      <c r="JG555" s="122"/>
      <c r="JH555" s="122"/>
      <c r="JI555" s="122"/>
      <c r="JJ555" s="96">
        <f t="shared" si="3009"/>
        <v>0</v>
      </c>
      <c r="JK555" s="96">
        <f t="shared" si="3010"/>
        <v>0</v>
      </c>
      <c r="JL555" s="96">
        <f t="shared" si="3011"/>
        <v>0</v>
      </c>
      <c r="JM555" s="122"/>
      <c r="JN555" s="122"/>
      <c r="JO555" s="122"/>
      <c r="JP555" s="96">
        <f t="shared" si="3012"/>
        <v>14881.4</v>
      </c>
      <c r="JQ555" s="96">
        <f t="shared" si="3013"/>
        <v>15401</v>
      </c>
      <c r="JR555" s="96">
        <f t="shared" si="3014"/>
        <v>15401</v>
      </c>
      <c r="JS555" s="122"/>
      <c r="JT555" s="122"/>
      <c r="JU555" s="122"/>
      <c r="JV555" s="96">
        <f t="shared" si="2780"/>
        <v>0</v>
      </c>
      <c r="JW555" s="96">
        <f t="shared" si="2781"/>
        <v>0</v>
      </c>
      <c r="JX555" s="96">
        <f t="shared" si="2782"/>
        <v>0</v>
      </c>
      <c r="JY555" s="101"/>
      <c r="JZ555" s="101"/>
      <c r="KA555" s="101"/>
      <c r="KB555" s="122"/>
      <c r="KC555" s="122"/>
      <c r="KD555" s="122"/>
      <c r="KE555" s="96">
        <f t="shared" si="3015"/>
        <v>0</v>
      </c>
      <c r="KF555" s="96">
        <f t="shared" si="3016"/>
        <v>0</v>
      </c>
      <c r="KG555" s="96">
        <f t="shared" si="3017"/>
        <v>0</v>
      </c>
      <c r="KH555" s="122"/>
      <c r="KI555" s="122"/>
      <c r="KJ555" s="122"/>
      <c r="KK555" s="96">
        <f t="shared" si="3018"/>
        <v>8794.68</v>
      </c>
      <c r="KL555" s="96">
        <f t="shared" si="3019"/>
        <v>9088.01</v>
      </c>
      <c r="KM555" s="96">
        <f t="shared" si="3020"/>
        <v>9088.01</v>
      </c>
      <c r="KN555" s="122"/>
      <c r="KO555" s="122"/>
      <c r="KP555" s="122"/>
      <c r="KQ555" s="96">
        <f t="shared" si="2783"/>
        <v>0</v>
      </c>
      <c r="KR555" s="96">
        <f t="shared" si="2784"/>
        <v>0</v>
      </c>
      <c r="KS555" s="96">
        <f t="shared" si="2785"/>
        <v>0</v>
      </c>
      <c r="KT555" s="101">
        <v>2</v>
      </c>
      <c r="KU555" s="101">
        <v>2</v>
      </c>
      <c r="KV555" s="101">
        <v>2</v>
      </c>
      <c r="KW555" s="122"/>
      <c r="KX555" s="122"/>
      <c r="KY555" s="122"/>
      <c r="KZ555" s="96">
        <f t="shared" si="3021"/>
        <v>42740.9</v>
      </c>
      <c r="LA555" s="96">
        <f t="shared" si="3022"/>
        <v>42740.9</v>
      </c>
      <c r="LB555" s="96">
        <f t="shared" si="3023"/>
        <v>42740.9</v>
      </c>
      <c r="LC555" s="122"/>
      <c r="LD555" s="122"/>
      <c r="LE555" s="122"/>
      <c r="LF555" s="96">
        <f t="shared" si="3024"/>
        <v>8155.09</v>
      </c>
      <c r="LG555" s="96">
        <f t="shared" si="3025"/>
        <v>8434.61</v>
      </c>
      <c r="LH555" s="96">
        <f t="shared" si="3026"/>
        <v>8434.61</v>
      </c>
      <c r="LI555" s="122"/>
      <c r="LJ555" s="122"/>
      <c r="LK555" s="122"/>
      <c r="LL555" s="96">
        <f t="shared" si="2786"/>
        <v>16310.18</v>
      </c>
      <c r="LM555" s="96">
        <f t="shared" si="2787"/>
        <v>16869.22</v>
      </c>
      <c r="LN555" s="96">
        <f t="shared" si="2788"/>
        <v>16869.22</v>
      </c>
      <c r="LO555" s="101">
        <v>2</v>
      </c>
      <c r="LP555" s="101">
        <v>2</v>
      </c>
      <c r="LQ555" s="101">
        <v>2</v>
      </c>
      <c r="LR555" s="122"/>
      <c r="LS555" s="122"/>
      <c r="LT555" s="122"/>
      <c r="LU555" s="96">
        <f t="shared" si="3027"/>
        <v>42740.9</v>
      </c>
      <c r="LV555" s="96">
        <f t="shared" si="3028"/>
        <v>42740.9</v>
      </c>
      <c r="LW555" s="96">
        <f t="shared" si="3029"/>
        <v>42740.9</v>
      </c>
      <c r="LX555" s="122"/>
      <c r="LY555" s="122"/>
      <c r="LZ555" s="122"/>
      <c r="MA555" s="96">
        <f t="shared" si="3030"/>
        <v>12878.19</v>
      </c>
      <c r="MB555" s="96">
        <f t="shared" si="3031"/>
        <v>13309.62</v>
      </c>
      <c r="MC555" s="96">
        <f t="shared" si="3032"/>
        <v>13309.62</v>
      </c>
      <c r="MD555" s="122"/>
      <c r="ME555" s="122"/>
      <c r="MF555" s="122"/>
      <c r="MG555" s="96">
        <f t="shared" si="2789"/>
        <v>25756.38</v>
      </c>
      <c r="MH555" s="96">
        <f t="shared" si="2790"/>
        <v>26619.24</v>
      </c>
      <c r="MI555" s="96">
        <f t="shared" si="2791"/>
        <v>26619.24</v>
      </c>
      <c r="MJ555" s="101">
        <v>2</v>
      </c>
      <c r="MK555" s="101">
        <v>2</v>
      </c>
      <c r="ML555" s="101">
        <v>2</v>
      </c>
      <c r="MM555" s="122"/>
      <c r="MN555" s="122"/>
      <c r="MO555" s="122"/>
      <c r="MP555" s="96">
        <f t="shared" si="3033"/>
        <v>42740.9</v>
      </c>
      <c r="MQ555" s="96">
        <f t="shared" si="3034"/>
        <v>42740.9</v>
      </c>
      <c r="MR555" s="96">
        <f t="shared" si="3035"/>
        <v>42740.9</v>
      </c>
      <c r="MS555" s="122"/>
      <c r="MT555" s="122"/>
      <c r="MU555" s="122"/>
      <c r="MV555" s="96">
        <f t="shared" si="3036"/>
        <v>13384.42</v>
      </c>
      <c r="MW555" s="96">
        <f t="shared" si="3037"/>
        <v>13839.19</v>
      </c>
      <c r="MX555" s="96">
        <f t="shared" si="3038"/>
        <v>13839.19</v>
      </c>
      <c r="MY555" s="122"/>
      <c r="MZ555" s="122"/>
      <c r="NA555" s="122"/>
      <c r="NB555" s="96">
        <f t="shared" si="2792"/>
        <v>26768.84</v>
      </c>
      <c r="NC555" s="96">
        <f t="shared" si="2793"/>
        <v>27678.38</v>
      </c>
      <c r="ND555" s="96">
        <f t="shared" si="2794"/>
        <v>27678.38</v>
      </c>
      <c r="NE555" s="101">
        <v>1</v>
      </c>
      <c r="NF555" s="101">
        <v>1</v>
      </c>
      <c r="NG555" s="101">
        <v>1</v>
      </c>
      <c r="NH555" s="122"/>
      <c r="NI555" s="122"/>
      <c r="NJ555" s="122"/>
      <c r="NK555" s="96">
        <f t="shared" si="3039"/>
        <v>21370.45</v>
      </c>
      <c r="NL555" s="96">
        <f t="shared" si="3040"/>
        <v>21370.45</v>
      </c>
      <c r="NM555" s="96">
        <f t="shared" si="3041"/>
        <v>21370.45</v>
      </c>
      <c r="NN555" s="122"/>
      <c r="NO555" s="122"/>
      <c r="NP555" s="122"/>
      <c r="NQ555" s="96">
        <f t="shared" si="3042"/>
        <v>9972.7800000000007</v>
      </c>
      <c r="NR555" s="96">
        <f t="shared" si="3043"/>
        <v>10292.44</v>
      </c>
      <c r="NS555" s="96">
        <f t="shared" si="3044"/>
        <v>10292.44</v>
      </c>
      <c r="NT555" s="122"/>
      <c r="NU555" s="122"/>
      <c r="NV555" s="122"/>
      <c r="NW555" s="96">
        <f t="shared" si="2795"/>
        <v>9972.7800000000007</v>
      </c>
      <c r="NX555" s="96">
        <f t="shared" si="2796"/>
        <v>10292.44</v>
      </c>
      <c r="NY555" s="96">
        <f t="shared" si="2797"/>
        <v>10292.44</v>
      </c>
      <c r="NZ555" s="101"/>
      <c r="OA555" s="101"/>
      <c r="OB555" s="101"/>
      <c r="OC555" s="122"/>
      <c r="OD555" s="122"/>
      <c r="OE555" s="122"/>
      <c r="OF555" s="96">
        <f t="shared" si="3045"/>
        <v>0</v>
      </c>
      <c r="OG555" s="96">
        <f t="shared" si="3046"/>
        <v>0</v>
      </c>
      <c r="OH555" s="96">
        <f t="shared" si="3047"/>
        <v>0</v>
      </c>
      <c r="OI555" s="122"/>
      <c r="OJ555" s="122"/>
      <c r="OK555" s="122"/>
      <c r="OL555" s="96">
        <f t="shared" si="3048"/>
        <v>12961.98</v>
      </c>
      <c r="OM555" s="96">
        <f t="shared" si="3049"/>
        <v>13396.95</v>
      </c>
      <c r="ON555" s="96">
        <f t="shared" si="3050"/>
        <v>13396.95</v>
      </c>
      <c r="OO555" s="122"/>
      <c r="OP555" s="122"/>
      <c r="OQ555" s="122"/>
      <c r="OR555" s="96">
        <f t="shared" si="2798"/>
        <v>0</v>
      </c>
      <c r="OS555" s="96">
        <f t="shared" si="2799"/>
        <v>0</v>
      </c>
      <c r="OT555" s="96">
        <f t="shared" si="2800"/>
        <v>0</v>
      </c>
      <c r="OU555" s="101"/>
      <c r="OV555" s="101"/>
      <c r="OW555" s="101"/>
      <c r="OX555" s="122"/>
      <c r="OY555" s="122"/>
      <c r="OZ555" s="122"/>
      <c r="PA555" s="96">
        <f t="shared" si="3051"/>
        <v>0</v>
      </c>
      <c r="PB555" s="96">
        <f t="shared" si="3052"/>
        <v>0</v>
      </c>
      <c r="PC555" s="96">
        <f t="shared" si="3053"/>
        <v>0</v>
      </c>
      <c r="PD555" s="122"/>
      <c r="PE555" s="122"/>
      <c r="PF555" s="122"/>
      <c r="PG555" s="96">
        <f t="shared" si="3054"/>
        <v>11057.84</v>
      </c>
      <c r="PH555" s="96">
        <f t="shared" si="3055"/>
        <v>11416.15</v>
      </c>
      <c r="PI555" s="96">
        <f t="shared" si="3056"/>
        <v>11416.15</v>
      </c>
      <c r="PJ555" s="122"/>
      <c r="PK555" s="122"/>
      <c r="PL555" s="122"/>
      <c r="PM555" s="96">
        <f t="shared" si="2801"/>
        <v>0</v>
      </c>
      <c r="PN555" s="96">
        <f t="shared" si="2802"/>
        <v>0</v>
      </c>
      <c r="PO555" s="96">
        <f t="shared" si="2803"/>
        <v>0</v>
      </c>
      <c r="PP555" s="101"/>
      <c r="PQ555" s="101"/>
      <c r="PR555" s="101"/>
      <c r="PS555" s="122"/>
      <c r="PT555" s="122"/>
      <c r="PU555" s="122"/>
      <c r="PV555" s="96">
        <f t="shared" si="3057"/>
        <v>0</v>
      </c>
      <c r="PW555" s="96">
        <f t="shared" si="3058"/>
        <v>0</v>
      </c>
      <c r="PX555" s="96">
        <f t="shared" si="3059"/>
        <v>0</v>
      </c>
      <c r="PY555" s="122"/>
      <c r="PZ555" s="122"/>
      <c r="QA555" s="122"/>
      <c r="QB555" s="96">
        <f t="shared" si="3060"/>
        <v>12550.45</v>
      </c>
      <c r="QC555" s="96">
        <f t="shared" si="3061"/>
        <v>12973.03</v>
      </c>
      <c r="QD555" s="96">
        <f t="shared" si="3062"/>
        <v>12973.03</v>
      </c>
      <c r="QE555" s="122"/>
      <c r="QF555" s="122"/>
      <c r="QG555" s="122"/>
      <c r="QH555" s="96">
        <f t="shared" si="2804"/>
        <v>0</v>
      </c>
      <c r="QI555" s="96">
        <f t="shared" si="2805"/>
        <v>0</v>
      </c>
      <c r="QJ555" s="96">
        <f t="shared" si="2806"/>
        <v>0</v>
      </c>
      <c r="QK555" s="101">
        <v>2</v>
      </c>
      <c r="QL555" s="101">
        <v>2</v>
      </c>
      <c r="QM555" s="101">
        <v>2</v>
      </c>
      <c r="QN555" s="122"/>
      <c r="QO555" s="122"/>
      <c r="QP555" s="122"/>
      <c r="QQ555" s="96">
        <f t="shared" si="3063"/>
        <v>42740.9</v>
      </c>
      <c r="QR555" s="96">
        <f t="shared" si="3064"/>
        <v>42740.9</v>
      </c>
      <c r="QS555" s="96">
        <f t="shared" si="3065"/>
        <v>42740.9</v>
      </c>
      <c r="QT555" s="122"/>
      <c r="QU555" s="122"/>
      <c r="QV555" s="122"/>
      <c r="QW555" s="96">
        <f t="shared" si="3066"/>
        <v>11158.99</v>
      </c>
      <c r="QX555" s="96">
        <f t="shared" si="3067"/>
        <v>11511.75</v>
      </c>
      <c r="QY555" s="96">
        <f t="shared" si="3068"/>
        <v>11511.75</v>
      </c>
      <c r="QZ555" s="122"/>
      <c r="RA555" s="122"/>
      <c r="RB555" s="122"/>
      <c r="RC555" s="96">
        <f t="shared" si="2807"/>
        <v>22317.98</v>
      </c>
      <c r="RD555" s="96">
        <f t="shared" si="2808"/>
        <v>23023.5</v>
      </c>
      <c r="RE555" s="96">
        <f t="shared" si="2809"/>
        <v>23023.5</v>
      </c>
      <c r="RF555" s="101">
        <v>4</v>
      </c>
      <c r="RG555" s="101">
        <v>4</v>
      </c>
      <c r="RH555" s="101">
        <v>4</v>
      </c>
      <c r="RI555" s="122"/>
      <c r="RJ555" s="122"/>
      <c r="RK555" s="122"/>
      <c r="RL555" s="96">
        <f t="shared" si="3069"/>
        <v>85481.8</v>
      </c>
      <c r="RM555" s="96">
        <f t="shared" si="3070"/>
        <v>85481.8</v>
      </c>
      <c r="RN555" s="96">
        <f t="shared" si="3071"/>
        <v>85481.8</v>
      </c>
      <c r="RO555" s="122"/>
      <c r="RP555" s="122"/>
      <c r="RQ555" s="122"/>
      <c r="RR555" s="96">
        <f t="shared" si="3072"/>
        <v>8038.27</v>
      </c>
      <c r="RS555" s="96">
        <f t="shared" si="3073"/>
        <v>8283.59</v>
      </c>
      <c r="RT555" s="96">
        <f t="shared" si="3074"/>
        <v>8283.59</v>
      </c>
      <c r="RU555" s="122"/>
      <c r="RV555" s="122"/>
      <c r="RW555" s="122"/>
      <c r="RX555" s="96">
        <f t="shared" si="2810"/>
        <v>32153.08</v>
      </c>
      <c r="RY555" s="96">
        <f t="shared" si="2811"/>
        <v>33134.36</v>
      </c>
      <c r="RZ555" s="96">
        <f t="shared" si="2812"/>
        <v>33134.36</v>
      </c>
      <c r="SA555" s="101">
        <v>1</v>
      </c>
      <c r="SB555" s="101">
        <v>1</v>
      </c>
      <c r="SC555" s="101">
        <v>1</v>
      </c>
      <c r="SD555" s="122"/>
      <c r="SE555" s="122"/>
      <c r="SF555" s="122"/>
      <c r="SG555" s="96">
        <f t="shared" si="3075"/>
        <v>21370.45</v>
      </c>
      <c r="SH555" s="96">
        <f t="shared" si="3076"/>
        <v>21370.45</v>
      </c>
      <c r="SI555" s="96">
        <f t="shared" si="3077"/>
        <v>21370.45</v>
      </c>
      <c r="SJ555" s="122"/>
      <c r="SK555" s="122"/>
      <c r="SL555" s="122"/>
      <c r="SM555" s="96">
        <f t="shared" si="3078"/>
        <v>11003.27</v>
      </c>
      <c r="SN555" s="96">
        <f t="shared" si="3079"/>
        <v>11341.87</v>
      </c>
      <c r="SO555" s="96">
        <f t="shared" si="3080"/>
        <v>11341.87</v>
      </c>
      <c r="SP555" s="122"/>
      <c r="SQ555" s="122"/>
      <c r="SR555" s="122"/>
      <c r="SS555" s="96">
        <f t="shared" si="2813"/>
        <v>11003.27</v>
      </c>
      <c r="ST555" s="96">
        <f t="shared" si="2814"/>
        <v>11341.87</v>
      </c>
      <c r="SU555" s="96">
        <f t="shared" si="2815"/>
        <v>11341.87</v>
      </c>
      <c r="SV555" s="101"/>
      <c r="SW555" s="101"/>
      <c r="SX555" s="101"/>
      <c r="SY555" s="122"/>
      <c r="SZ555" s="122"/>
      <c r="TA555" s="122"/>
      <c r="TB555" s="96">
        <f t="shared" si="3081"/>
        <v>0</v>
      </c>
      <c r="TC555" s="96">
        <f t="shared" si="3082"/>
        <v>0</v>
      </c>
      <c r="TD555" s="96">
        <f t="shared" si="3083"/>
        <v>0</v>
      </c>
      <c r="TE555" s="122"/>
      <c r="TF555" s="122"/>
      <c r="TG555" s="122"/>
      <c r="TH555" s="96">
        <f t="shared" si="3084"/>
        <v>10180.92</v>
      </c>
      <c r="TI555" s="96">
        <f t="shared" si="3085"/>
        <v>10522.1</v>
      </c>
      <c r="TJ555" s="96">
        <f t="shared" si="3086"/>
        <v>10522.1</v>
      </c>
      <c r="TK555" s="122"/>
      <c r="TL555" s="122"/>
      <c r="TM555" s="122"/>
      <c r="TN555" s="96">
        <f t="shared" si="2816"/>
        <v>0</v>
      </c>
      <c r="TO555" s="96">
        <f t="shared" si="2817"/>
        <v>0</v>
      </c>
      <c r="TP555" s="96">
        <f t="shared" si="2818"/>
        <v>0</v>
      </c>
      <c r="TQ555" s="101">
        <v>2</v>
      </c>
      <c r="TR555" s="101">
        <v>2</v>
      </c>
      <c r="TS555" s="101">
        <v>2</v>
      </c>
      <c r="TT555" s="122"/>
      <c r="TU555" s="122"/>
      <c r="TV555" s="122"/>
      <c r="TW555" s="96">
        <f t="shared" si="3087"/>
        <v>42740.9</v>
      </c>
      <c r="TX555" s="96">
        <f t="shared" si="3088"/>
        <v>42740.9</v>
      </c>
      <c r="TY555" s="96">
        <f t="shared" si="3089"/>
        <v>42740.9</v>
      </c>
      <c r="TZ555" s="122"/>
      <c r="UA555" s="122"/>
      <c r="UB555" s="122"/>
      <c r="UC555" s="96">
        <f t="shared" si="3090"/>
        <v>11122.71</v>
      </c>
      <c r="UD555" s="96">
        <f t="shared" si="3091"/>
        <v>11500.08</v>
      </c>
      <c r="UE555" s="96">
        <f t="shared" si="3092"/>
        <v>11500.08</v>
      </c>
      <c r="UF555" s="122"/>
      <c r="UG555" s="122"/>
      <c r="UH555" s="122"/>
      <c r="UI555" s="96">
        <f t="shared" si="2819"/>
        <v>22245.42</v>
      </c>
      <c r="UJ555" s="96">
        <f t="shared" si="2820"/>
        <v>23000.16</v>
      </c>
      <c r="UK555" s="96">
        <f t="shared" si="2821"/>
        <v>23000.16</v>
      </c>
      <c r="UL555" s="101">
        <v>1</v>
      </c>
      <c r="UM555" s="101">
        <v>1</v>
      </c>
      <c r="UN555" s="101">
        <v>1</v>
      </c>
      <c r="UO555" s="122"/>
      <c r="UP555" s="122"/>
      <c r="UQ555" s="122"/>
      <c r="UR555" s="96">
        <f t="shared" si="3093"/>
        <v>21370.45</v>
      </c>
      <c r="US555" s="96">
        <f t="shared" si="3094"/>
        <v>21370.45</v>
      </c>
      <c r="UT555" s="96">
        <f t="shared" si="3095"/>
        <v>21370.45</v>
      </c>
      <c r="UU555" s="122"/>
      <c r="UV555" s="122"/>
      <c r="UW555" s="122"/>
      <c r="UX555" s="96">
        <f t="shared" si="3096"/>
        <v>10724.89</v>
      </c>
      <c r="UY555" s="96">
        <f t="shared" si="3097"/>
        <v>11036.32</v>
      </c>
      <c r="UZ555" s="96">
        <f t="shared" si="3098"/>
        <v>11036.32</v>
      </c>
      <c r="VA555" s="122"/>
      <c r="VB555" s="122"/>
      <c r="VC555" s="122"/>
      <c r="VD555" s="96">
        <f t="shared" si="2822"/>
        <v>10724.89</v>
      </c>
      <c r="VE555" s="96">
        <f t="shared" si="2823"/>
        <v>11036.32</v>
      </c>
      <c r="VF555" s="96">
        <f t="shared" si="2824"/>
        <v>11036.32</v>
      </c>
      <c r="VG555" s="101"/>
      <c r="VH555" s="101"/>
      <c r="VI555" s="101"/>
      <c r="VJ555" s="122"/>
      <c r="VK555" s="122"/>
      <c r="VL555" s="122"/>
      <c r="VM555" s="96">
        <f t="shared" si="3099"/>
        <v>0</v>
      </c>
      <c r="VN555" s="96">
        <f t="shared" si="3100"/>
        <v>0</v>
      </c>
      <c r="VO555" s="96">
        <f t="shared" si="3101"/>
        <v>0</v>
      </c>
      <c r="VP555" s="122"/>
      <c r="VQ555" s="122"/>
      <c r="VR555" s="122"/>
      <c r="VS555" s="96">
        <f t="shared" si="3102"/>
        <v>11899.11</v>
      </c>
      <c r="VT555" s="96">
        <f t="shared" si="3103"/>
        <v>12286.09</v>
      </c>
      <c r="VU555" s="96">
        <f t="shared" si="3104"/>
        <v>12286.09</v>
      </c>
      <c r="VV555" s="122"/>
      <c r="VW555" s="122"/>
      <c r="VX555" s="122"/>
      <c r="VY555" s="96">
        <f t="shared" si="2825"/>
        <v>0</v>
      </c>
      <c r="VZ555" s="96">
        <f t="shared" si="2826"/>
        <v>0</v>
      </c>
      <c r="WA555" s="96">
        <f t="shared" si="2827"/>
        <v>0</v>
      </c>
      <c r="WB555" s="101">
        <v>1</v>
      </c>
      <c r="WC555" s="101">
        <v>1</v>
      </c>
      <c r="WD555" s="101">
        <v>1</v>
      </c>
      <c r="WE555" s="122"/>
      <c r="WF555" s="122"/>
      <c r="WG555" s="122"/>
      <c r="WH555" s="96">
        <f t="shared" si="3105"/>
        <v>21370.45</v>
      </c>
      <c r="WI555" s="96">
        <f t="shared" si="3106"/>
        <v>21370.45</v>
      </c>
      <c r="WJ555" s="96">
        <f t="shared" si="3107"/>
        <v>21370.45</v>
      </c>
      <c r="WK555" s="122"/>
      <c r="WL555" s="122"/>
      <c r="WM555" s="122"/>
      <c r="WN555" s="96">
        <f t="shared" si="3108"/>
        <v>8081.27</v>
      </c>
      <c r="WO555" s="96">
        <f t="shared" si="3109"/>
        <v>8359.49</v>
      </c>
      <c r="WP555" s="96">
        <f t="shared" si="3110"/>
        <v>8359.49</v>
      </c>
      <c r="WQ555" s="122"/>
      <c r="WR555" s="122"/>
      <c r="WS555" s="122"/>
      <c r="WT555" s="96">
        <f t="shared" si="2828"/>
        <v>8081.27</v>
      </c>
      <c r="WU555" s="96">
        <f t="shared" si="2829"/>
        <v>8359.49</v>
      </c>
      <c r="WV555" s="96">
        <f t="shared" si="2830"/>
        <v>8359.49</v>
      </c>
      <c r="WW555" s="101">
        <v>3</v>
      </c>
      <c r="WX555" s="101">
        <v>3</v>
      </c>
      <c r="WY555" s="101">
        <v>3</v>
      </c>
      <c r="WZ555" s="122"/>
      <c r="XA555" s="122"/>
      <c r="XB555" s="122"/>
      <c r="XC555" s="96">
        <f t="shared" si="3111"/>
        <v>64111.35</v>
      </c>
      <c r="XD555" s="96">
        <f t="shared" si="3112"/>
        <v>64111.35</v>
      </c>
      <c r="XE555" s="96">
        <f t="shared" si="3113"/>
        <v>64111.35</v>
      </c>
      <c r="XF555" s="122"/>
      <c r="XG555" s="122"/>
      <c r="XH555" s="122"/>
      <c r="XI555" s="96">
        <f t="shared" si="3114"/>
        <v>8550.4599999999991</v>
      </c>
      <c r="XJ555" s="96">
        <f t="shared" si="3115"/>
        <v>8813.8799999999992</v>
      </c>
      <c r="XK555" s="96">
        <f t="shared" si="3116"/>
        <v>8813.8799999999992</v>
      </c>
      <c r="XL555" s="122"/>
      <c r="XM555" s="122"/>
      <c r="XN555" s="122"/>
      <c r="XO555" s="96">
        <f t="shared" si="2831"/>
        <v>25651.38</v>
      </c>
      <c r="XP555" s="96">
        <f t="shared" si="2832"/>
        <v>26441.64</v>
      </c>
      <c r="XQ555" s="96">
        <f t="shared" si="2833"/>
        <v>26441.64</v>
      </c>
      <c r="XR555" s="101"/>
      <c r="XS555" s="101"/>
      <c r="XT555" s="101"/>
      <c r="XU555" s="122"/>
      <c r="XV555" s="122"/>
      <c r="XW555" s="122"/>
      <c r="XX555" s="96">
        <f t="shared" si="3117"/>
        <v>0</v>
      </c>
      <c r="XY555" s="96">
        <f t="shared" si="3118"/>
        <v>0</v>
      </c>
      <c r="XZ555" s="96">
        <f t="shared" si="3119"/>
        <v>0</v>
      </c>
      <c r="YA555" s="122"/>
      <c r="YB555" s="122"/>
      <c r="YC555" s="122"/>
      <c r="YD555" s="96">
        <f t="shared" si="3120"/>
        <v>8188.24</v>
      </c>
      <c r="YE555" s="96">
        <f t="shared" si="3121"/>
        <v>8444.42</v>
      </c>
      <c r="YF555" s="96">
        <f t="shared" si="3122"/>
        <v>8444.42</v>
      </c>
      <c r="YG555" s="122"/>
      <c r="YH555" s="122"/>
      <c r="YI555" s="122"/>
      <c r="YJ555" s="96">
        <f t="shared" si="2834"/>
        <v>0</v>
      </c>
      <c r="YK555" s="96">
        <f t="shared" si="2835"/>
        <v>0</v>
      </c>
      <c r="YL555" s="96">
        <f t="shared" si="2836"/>
        <v>0</v>
      </c>
      <c r="YM555" s="101"/>
      <c r="YN555" s="101"/>
      <c r="YO555" s="101"/>
      <c r="YP555" s="122"/>
      <c r="YQ555" s="122"/>
      <c r="YR555" s="122"/>
      <c r="YS555" s="96">
        <f t="shared" si="3123"/>
        <v>0</v>
      </c>
      <c r="YT555" s="96">
        <f t="shared" si="3124"/>
        <v>0</v>
      </c>
      <c r="YU555" s="96">
        <f t="shared" si="3125"/>
        <v>0</v>
      </c>
      <c r="YV555" s="122"/>
      <c r="YW555" s="122"/>
      <c r="YX555" s="122"/>
      <c r="YY555" s="96">
        <f t="shared" si="3126"/>
        <v>9072.36</v>
      </c>
      <c r="YZ555" s="96">
        <f t="shared" si="3127"/>
        <v>9366.36</v>
      </c>
      <c r="ZA555" s="96">
        <f t="shared" si="3128"/>
        <v>9366.36</v>
      </c>
      <c r="ZB555" s="122"/>
      <c r="ZC555" s="122"/>
      <c r="ZD555" s="122"/>
      <c r="ZE555" s="96">
        <f t="shared" si="2837"/>
        <v>0</v>
      </c>
      <c r="ZF555" s="96">
        <f t="shared" si="2838"/>
        <v>0</v>
      </c>
      <c r="ZG555" s="96">
        <f t="shared" si="2839"/>
        <v>0</v>
      </c>
      <c r="ZH555" s="101"/>
      <c r="ZI555" s="101"/>
      <c r="ZJ555" s="101"/>
      <c r="ZK555" s="122"/>
      <c r="ZL555" s="122"/>
      <c r="ZM555" s="122"/>
      <c r="ZN555" s="96">
        <f t="shared" si="3129"/>
        <v>0</v>
      </c>
      <c r="ZO555" s="96">
        <f t="shared" si="3130"/>
        <v>0</v>
      </c>
      <c r="ZP555" s="96">
        <f t="shared" si="3131"/>
        <v>0</v>
      </c>
      <c r="ZQ555" s="122"/>
      <c r="ZR555" s="122"/>
      <c r="ZS555" s="122"/>
      <c r="ZT555" s="96">
        <f t="shared" si="3132"/>
        <v>10767.47</v>
      </c>
      <c r="ZU555" s="96">
        <f t="shared" si="3133"/>
        <v>11111.21</v>
      </c>
      <c r="ZV555" s="96">
        <f t="shared" si="3134"/>
        <v>11111.21</v>
      </c>
      <c r="ZW555" s="122"/>
      <c r="ZX555" s="122"/>
      <c r="ZY555" s="122"/>
      <c r="ZZ555" s="96">
        <f t="shared" si="2840"/>
        <v>0</v>
      </c>
      <c r="AAA555" s="96">
        <f t="shared" si="2841"/>
        <v>0</v>
      </c>
      <c r="AAB555" s="96">
        <f t="shared" si="2842"/>
        <v>0</v>
      </c>
      <c r="AAC555" s="101"/>
      <c r="AAD555" s="101"/>
      <c r="AAE555" s="101"/>
      <c r="AAF555" s="122"/>
      <c r="AAG555" s="122"/>
      <c r="AAH555" s="122"/>
      <c r="AAI555" s="96">
        <f t="shared" si="3135"/>
        <v>0</v>
      </c>
      <c r="AAJ555" s="96">
        <f t="shared" si="3136"/>
        <v>0</v>
      </c>
      <c r="AAK555" s="96">
        <f t="shared" si="3137"/>
        <v>0</v>
      </c>
      <c r="AAL555" s="122"/>
      <c r="AAM555" s="122"/>
      <c r="AAN555" s="122"/>
      <c r="AAO555" s="96">
        <f t="shared" si="3138"/>
        <v>10469.48</v>
      </c>
      <c r="AAP555" s="96">
        <f t="shared" si="3139"/>
        <v>10810.63</v>
      </c>
      <c r="AAQ555" s="96">
        <f t="shared" si="3140"/>
        <v>10810.63</v>
      </c>
      <c r="AAR555" s="122"/>
      <c r="AAS555" s="122"/>
      <c r="AAT555" s="122"/>
      <c r="AAU555" s="96">
        <f t="shared" si="2843"/>
        <v>0</v>
      </c>
      <c r="AAV555" s="96">
        <f t="shared" si="2844"/>
        <v>0</v>
      </c>
      <c r="AAW555" s="96">
        <f t="shared" si="2845"/>
        <v>0</v>
      </c>
      <c r="AAX555" s="101"/>
      <c r="AAY555" s="101"/>
      <c r="AAZ555" s="101"/>
      <c r="ABA555" s="122"/>
      <c r="ABB555" s="122"/>
      <c r="ABC555" s="122"/>
      <c r="ABD555" s="96">
        <f t="shared" si="3141"/>
        <v>0</v>
      </c>
      <c r="ABE555" s="96">
        <f t="shared" si="3142"/>
        <v>0</v>
      </c>
      <c r="ABF555" s="96">
        <f t="shared" si="3143"/>
        <v>0</v>
      </c>
      <c r="ABG555" s="122"/>
      <c r="ABH555" s="122"/>
      <c r="ABI555" s="122"/>
      <c r="ABJ555" s="96">
        <f t="shared" si="3144"/>
        <v>7241.03</v>
      </c>
      <c r="ABK555" s="96">
        <f t="shared" si="3145"/>
        <v>7447.54</v>
      </c>
      <c r="ABL555" s="96">
        <f t="shared" si="3146"/>
        <v>7447.54</v>
      </c>
      <c r="ABM555" s="122"/>
      <c r="ABN555" s="122"/>
      <c r="ABO555" s="122"/>
      <c r="ABP555" s="96">
        <f t="shared" si="2846"/>
        <v>0</v>
      </c>
      <c r="ABQ555" s="96">
        <f t="shared" si="2847"/>
        <v>0</v>
      </c>
      <c r="ABR555" s="96">
        <f t="shared" si="2848"/>
        <v>0</v>
      </c>
      <c r="ABS555" s="101"/>
      <c r="ABT555" s="101"/>
      <c r="ABU555" s="101"/>
      <c r="ABV555" s="122"/>
      <c r="ABW555" s="122"/>
      <c r="ABX555" s="122"/>
      <c r="ABY555" s="96">
        <f t="shared" si="3147"/>
        <v>0</v>
      </c>
      <c r="ABZ555" s="96">
        <f t="shared" si="3148"/>
        <v>0</v>
      </c>
      <c r="ACA555" s="96">
        <f t="shared" si="3149"/>
        <v>0</v>
      </c>
      <c r="ACB555" s="122"/>
      <c r="ACC555" s="122"/>
      <c r="ACD555" s="122"/>
      <c r="ACE555" s="96">
        <f t="shared" si="3150"/>
        <v>7658.14</v>
      </c>
      <c r="ACF555" s="96">
        <f t="shared" si="3151"/>
        <v>7898.12</v>
      </c>
      <c r="ACG555" s="96">
        <f t="shared" si="3152"/>
        <v>7898.12</v>
      </c>
      <c r="ACH555" s="122"/>
      <c r="ACI555" s="122"/>
      <c r="ACJ555" s="122"/>
      <c r="ACK555" s="96">
        <f t="shared" si="2849"/>
        <v>0</v>
      </c>
      <c r="ACL555" s="96">
        <f t="shared" si="2850"/>
        <v>0</v>
      </c>
      <c r="ACM555" s="96">
        <f t="shared" si="2851"/>
        <v>0</v>
      </c>
      <c r="ACN555" s="101">
        <v>1</v>
      </c>
      <c r="ACO555" s="101">
        <v>1</v>
      </c>
      <c r="ACP555" s="101">
        <v>1</v>
      </c>
      <c r="ACQ555" s="122"/>
      <c r="ACR555" s="122"/>
      <c r="ACS555" s="122"/>
      <c r="ACT555" s="96">
        <f t="shared" si="3153"/>
        <v>21370.45</v>
      </c>
      <c r="ACU555" s="96">
        <f t="shared" si="3154"/>
        <v>21370.45</v>
      </c>
      <c r="ACV555" s="96">
        <f t="shared" si="3155"/>
        <v>21370.45</v>
      </c>
      <c r="ACW555" s="122"/>
      <c r="ACX555" s="122"/>
      <c r="ACY555" s="122"/>
      <c r="ACZ555" s="96">
        <f t="shared" si="3156"/>
        <v>10572.44</v>
      </c>
      <c r="ADA555" s="96">
        <f t="shared" si="3157"/>
        <v>10916.52</v>
      </c>
      <c r="ADB555" s="96">
        <f t="shared" si="3158"/>
        <v>10916.52</v>
      </c>
      <c r="ADC555" s="122"/>
      <c r="ADD555" s="122"/>
      <c r="ADE555" s="122"/>
      <c r="ADF555" s="96">
        <f t="shared" si="2852"/>
        <v>10572.44</v>
      </c>
      <c r="ADG555" s="96">
        <f t="shared" si="2853"/>
        <v>10916.52</v>
      </c>
      <c r="ADH555" s="96">
        <f t="shared" si="2854"/>
        <v>10916.52</v>
      </c>
      <c r="ADI555" s="101"/>
      <c r="ADJ555" s="101"/>
      <c r="ADK555" s="101"/>
      <c r="ADL555" s="122"/>
      <c r="ADM555" s="122"/>
      <c r="ADN555" s="122"/>
      <c r="ADO555" s="96">
        <f t="shared" si="3159"/>
        <v>0</v>
      </c>
      <c r="ADP555" s="96">
        <f t="shared" si="3160"/>
        <v>0</v>
      </c>
      <c r="ADQ555" s="96">
        <f t="shared" si="3161"/>
        <v>0</v>
      </c>
      <c r="ADR555" s="122"/>
      <c r="ADS555" s="122"/>
      <c r="ADT555" s="122"/>
      <c r="ADU555" s="96">
        <f t="shared" si="3162"/>
        <v>6357.84</v>
      </c>
      <c r="ADV555" s="96">
        <f t="shared" si="3163"/>
        <v>6588.89</v>
      </c>
      <c r="ADW555" s="96">
        <f t="shared" si="3164"/>
        <v>6588.89</v>
      </c>
      <c r="ADX555" s="122"/>
      <c r="ADY555" s="122"/>
      <c r="ADZ555" s="122"/>
      <c r="AEA555" s="96">
        <f t="shared" si="2855"/>
        <v>0</v>
      </c>
      <c r="AEB555" s="96">
        <f t="shared" si="2856"/>
        <v>0</v>
      </c>
      <c r="AEC555" s="96">
        <f t="shared" si="2857"/>
        <v>0</v>
      </c>
      <c r="AED555" s="101"/>
      <c r="AEE555" s="101"/>
      <c r="AEF555" s="101"/>
      <c r="AEG555" s="122"/>
      <c r="AEH555" s="122"/>
      <c r="AEI555" s="122"/>
      <c r="AEJ555" s="96">
        <f t="shared" si="3165"/>
        <v>0</v>
      </c>
      <c r="AEK555" s="96">
        <f t="shared" si="3166"/>
        <v>0</v>
      </c>
      <c r="AEL555" s="96">
        <f t="shared" si="3167"/>
        <v>0</v>
      </c>
      <c r="AEM555" s="122"/>
      <c r="AEN555" s="122"/>
      <c r="AEO555" s="122"/>
      <c r="AEP555" s="96">
        <f t="shared" si="3168"/>
        <v>9531.2900000000009</v>
      </c>
      <c r="AEQ555" s="96">
        <f t="shared" si="3169"/>
        <v>9819.6200000000008</v>
      </c>
      <c r="AER555" s="96">
        <f t="shared" si="3170"/>
        <v>9819.6200000000008</v>
      </c>
      <c r="AES555" s="122"/>
      <c r="AET555" s="122"/>
      <c r="AEU555" s="122"/>
      <c r="AEV555" s="96">
        <f t="shared" si="2858"/>
        <v>0</v>
      </c>
      <c r="AEW555" s="96">
        <f t="shared" si="2859"/>
        <v>0</v>
      </c>
      <c r="AEX555" s="96">
        <f t="shared" si="2860"/>
        <v>0</v>
      </c>
      <c r="AEY555" s="101"/>
      <c r="AEZ555" s="101"/>
      <c r="AFA555" s="101"/>
      <c r="AFB555" s="122"/>
      <c r="AFC555" s="122"/>
      <c r="AFD555" s="122"/>
      <c r="AFE555" s="96">
        <f t="shared" si="3171"/>
        <v>0</v>
      </c>
      <c r="AFF555" s="96">
        <f t="shared" si="3172"/>
        <v>0</v>
      </c>
      <c r="AFG555" s="96">
        <f t="shared" si="3173"/>
        <v>0</v>
      </c>
      <c r="AFH555" s="122"/>
      <c r="AFI555" s="122"/>
      <c r="AFJ555" s="122"/>
      <c r="AFK555" s="96">
        <f t="shared" si="3174"/>
        <v>9467.64</v>
      </c>
      <c r="AFL555" s="96">
        <f t="shared" si="3175"/>
        <v>9809.7199999999993</v>
      </c>
      <c r="AFM555" s="96">
        <f t="shared" si="3176"/>
        <v>9809.7199999999993</v>
      </c>
      <c r="AFN555" s="122"/>
      <c r="AFO555" s="122"/>
      <c r="AFP555" s="122"/>
      <c r="AFQ555" s="96">
        <f t="shared" si="2861"/>
        <v>0</v>
      </c>
      <c r="AFR555" s="96">
        <f t="shared" si="2862"/>
        <v>0</v>
      </c>
      <c r="AFS555" s="96">
        <f t="shared" si="2863"/>
        <v>0</v>
      </c>
      <c r="AFT555" s="101">
        <v>3</v>
      </c>
      <c r="AFU555" s="101">
        <v>3</v>
      </c>
      <c r="AFV555" s="101">
        <v>3</v>
      </c>
      <c r="AFW555" s="122"/>
      <c r="AFX555" s="122"/>
      <c r="AFY555" s="122"/>
      <c r="AFZ555" s="96">
        <f t="shared" si="3177"/>
        <v>64111.35</v>
      </c>
      <c r="AGA555" s="96">
        <f t="shared" si="3178"/>
        <v>64111.35</v>
      </c>
      <c r="AGB555" s="96">
        <f t="shared" si="3179"/>
        <v>64111.35</v>
      </c>
      <c r="AGC555" s="122"/>
      <c r="AGD555" s="122"/>
      <c r="AGE555" s="122"/>
      <c r="AGF555" s="96">
        <f t="shared" si="3180"/>
        <v>9925.75</v>
      </c>
      <c r="AGG555" s="96">
        <f t="shared" si="3181"/>
        <v>10250.040000000001</v>
      </c>
      <c r="AGH555" s="96">
        <f t="shared" si="3182"/>
        <v>10250.040000000001</v>
      </c>
      <c r="AGI555" s="122"/>
      <c r="AGJ555" s="122"/>
      <c r="AGK555" s="122"/>
      <c r="AGL555" s="96">
        <f t="shared" si="2864"/>
        <v>29777.25</v>
      </c>
      <c r="AGM555" s="96">
        <f t="shared" si="2865"/>
        <v>30750.12</v>
      </c>
      <c r="AGN555" s="96">
        <f t="shared" si="2866"/>
        <v>30750.12</v>
      </c>
      <c r="AGO555" s="101"/>
      <c r="AGP555" s="101"/>
      <c r="AGQ555" s="101"/>
      <c r="AGR555" s="122"/>
      <c r="AGS555" s="122"/>
      <c r="AGT555" s="122"/>
      <c r="AGU555" s="96">
        <f t="shared" si="3183"/>
        <v>0</v>
      </c>
      <c r="AGV555" s="96">
        <f t="shared" si="3184"/>
        <v>0</v>
      </c>
      <c r="AGW555" s="96">
        <f t="shared" si="3185"/>
        <v>0</v>
      </c>
      <c r="AGX555" s="122"/>
      <c r="AGY555" s="122"/>
      <c r="AGZ555" s="122"/>
      <c r="AHA555" s="96">
        <f t="shared" si="3186"/>
        <v>16101.7</v>
      </c>
      <c r="AHB555" s="96">
        <f t="shared" si="3187"/>
        <v>16662.37</v>
      </c>
      <c r="AHC555" s="96">
        <f t="shared" si="3188"/>
        <v>16662.37</v>
      </c>
      <c r="AHD555" s="122"/>
      <c r="AHE555" s="122"/>
      <c r="AHF555" s="122"/>
      <c r="AHG555" s="96">
        <f t="shared" si="2867"/>
        <v>0</v>
      </c>
      <c r="AHH555" s="96">
        <f t="shared" si="2868"/>
        <v>0</v>
      </c>
      <c r="AHI555" s="96">
        <f t="shared" si="2869"/>
        <v>0</v>
      </c>
      <c r="AHJ555" s="101">
        <v>1</v>
      </c>
      <c r="AHK555" s="101">
        <v>1</v>
      </c>
      <c r="AHL555" s="101">
        <v>1</v>
      </c>
      <c r="AHM555" s="122"/>
      <c r="AHN555" s="122"/>
      <c r="AHO555" s="122"/>
      <c r="AHP555" s="96">
        <f t="shared" si="3189"/>
        <v>21370.45</v>
      </c>
      <c r="AHQ555" s="96">
        <f t="shared" si="3190"/>
        <v>21370.45</v>
      </c>
      <c r="AHR555" s="96">
        <f t="shared" si="3191"/>
        <v>21370.45</v>
      </c>
      <c r="AHS555" s="122"/>
      <c r="AHT555" s="122"/>
      <c r="AHU555" s="122"/>
      <c r="AHV555" s="96">
        <f t="shared" si="3192"/>
        <v>8955.18</v>
      </c>
      <c r="AHW555" s="96">
        <f t="shared" si="3193"/>
        <v>9251.98</v>
      </c>
      <c r="AHX555" s="96">
        <f t="shared" si="3194"/>
        <v>9251.98</v>
      </c>
      <c r="AHY555" s="122"/>
      <c r="AHZ555" s="122"/>
      <c r="AIA555" s="122"/>
      <c r="AIB555" s="96">
        <f t="shared" si="2870"/>
        <v>8955.18</v>
      </c>
      <c r="AIC555" s="96">
        <f t="shared" si="2871"/>
        <v>9251.98</v>
      </c>
      <c r="AID555" s="96">
        <f t="shared" si="2872"/>
        <v>9251.98</v>
      </c>
      <c r="AIE555" s="101"/>
      <c r="AIF555" s="101"/>
      <c r="AIG555" s="101"/>
      <c r="AIH555" s="122"/>
      <c r="AII555" s="122"/>
      <c r="AIJ555" s="122"/>
      <c r="AIK555" s="96">
        <f t="shared" si="3195"/>
        <v>0</v>
      </c>
      <c r="AIL555" s="96">
        <f t="shared" si="3196"/>
        <v>0</v>
      </c>
      <c r="AIM555" s="96">
        <f t="shared" si="3197"/>
        <v>0</v>
      </c>
      <c r="AIN555" s="122"/>
      <c r="AIO555" s="122"/>
      <c r="AIP555" s="122"/>
      <c r="AIQ555" s="96">
        <f t="shared" si="3198"/>
        <v>9884.42</v>
      </c>
      <c r="AIR555" s="96">
        <f t="shared" si="3199"/>
        <v>10221.01</v>
      </c>
      <c r="AIS555" s="96">
        <f t="shared" si="3200"/>
        <v>10221.01</v>
      </c>
      <c r="AIT555" s="122"/>
      <c r="AIU555" s="122"/>
      <c r="AIV555" s="122"/>
      <c r="AIW555" s="96">
        <f t="shared" si="2873"/>
        <v>0</v>
      </c>
      <c r="AIX555" s="96">
        <f t="shared" si="2874"/>
        <v>0</v>
      </c>
      <c r="AIY555" s="96">
        <f t="shared" si="2875"/>
        <v>0</v>
      </c>
      <c r="AIZ555" s="101"/>
      <c r="AJA555" s="101"/>
      <c r="AJB555" s="101"/>
      <c r="AJC555" s="122"/>
      <c r="AJD555" s="122"/>
      <c r="AJE555" s="122"/>
      <c r="AJF555" s="96">
        <f t="shared" si="3201"/>
        <v>0</v>
      </c>
      <c r="AJG555" s="96">
        <f t="shared" si="3202"/>
        <v>0</v>
      </c>
      <c r="AJH555" s="96">
        <f t="shared" si="3203"/>
        <v>0</v>
      </c>
      <c r="AJI555" s="122"/>
      <c r="AJJ555" s="122"/>
      <c r="AJK555" s="122"/>
      <c r="AJL555" s="96">
        <f t="shared" si="3204"/>
        <v>9700.91</v>
      </c>
      <c r="AJM555" s="96">
        <f t="shared" si="3205"/>
        <v>10015.76</v>
      </c>
      <c r="AJN555" s="96">
        <f t="shared" si="3206"/>
        <v>10015.76</v>
      </c>
      <c r="AJO555" s="122"/>
      <c r="AJP555" s="122"/>
      <c r="AJQ555" s="122"/>
      <c r="AJR555" s="96">
        <f t="shared" si="2876"/>
        <v>0</v>
      </c>
      <c r="AJS555" s="96">
        <f t="shared" si="2877"/>
        <v>0</v>
      </c>
      <c r="AJT555" s="96">
        <f t="shared" si="2878"/>
        <v>0</v>
      </c>
      <c r="AJU555" s="101">
        <v>1</v>
      </c>
      <c r="AJV555" s="101">
        <v>1</v>
      </c>
      <c r="AJW555" s="101">
        <v>1</v>
      </c>
      <c r="AJX555" s="122"/>
      <c r="AJY555" s="122"/>
      <c r="AJZ555" s="122"/>
      <c r="AKA555" s="96">
        <f t="shared" si="3207"/>
        <v>21370.45</v>
      </c>
      <c r="AKB555" s="96">
        <f t="shared" si="3208"/>
        <v>21370.45</v>
      </c>
      <c r="AKC555" s="96">
        <f t="shared" si="3209"/>
        <v>21370.45</v>
      </c>
      <c r="AKD555" s="122"/>
      <c r="AKE555" s="122"/>
      <c r="AKF555" s="122"/>
      <c r="AKG555" s="96">
        <f t="shared" si="3210"/>
        <v>9240.23</v>
      </c>
      <c r="AKH555" s="96">
        <f t="shared" si="3211"/>
        <v>9551.5499999999993</v>
      </c>
      <c r="AKI555" s="96">
        <f t="shared" si="3212"/>
        <v>9551.5499999999993</v>
      </c>
      <c r="AKJ555" s="122"/>
      <c r="AKK555" s="122"/>
      <c r="AKL555" s="122"/>
      <c r="AKM555" s="96">
        <f t="shared" si="2879"/>
        <v>9240.23</v>
      </c>
      <c r="AKN555" s="96">
        <f t="shared" si="2880"/>
        <v>9551.5499999999993</v>
      </c>
      <c r="AKO555" s="96">
        <f t="shared" si="2881"/>
        <v>9551.5499999999993</v>
      </c>
      <c r="AKP555" s="101"/>
      <c r="AKQ555" s="101"/>
      <c r="AKR555" s="101"/>
      <c r="AKS555" s="122"/>
      <c r="AKT555" s="122"/>
      <c r="AKU555" s="122"/>
      <c r="AKV555" s="96">
        <f t="shared" si="3213"/>
        <v>0</v>
      </c>
      <c r="AKW555" s="96">
        <f t="shared" si="3214"/>
        <v>0</v>
      </c>
      <c r="AKX555" s="96">
        <f t="shared" si="3215"/>
        <v>0</v>
      </c>
      <c r="AKY555" s="122"/>
      <c r="AKZ555" s="122"/>
      <c r="ALA555" s="122"/>
      <c r="ALB555" s="96">
        <f t="shared" si="3216"/>
        <v>9366.98</v>
      </c>
      <c r="ALC555" s="96">
        <f t="shared" si="3217"/>
        <v>9673.85</v>
      </c>
      <c r="ALD555" s="96">
        <f t="shared" si="3218"/>
        <v>9673.85</v>
      </c>
      <c r="ALE555" s="122"/>
      <c r="ALF555" s="122"/>
      <c r="ALG555" s="122"/>
      <c r="ALH555" s="96">
        <f t="shared" si="2882"/>
        <v>0</v>
      </c>
      <c r="ALI555" s="96">
        <f t="shared" si="2883"/>
        <v>0</v>
      </c>
      <c r="ALJ555" s="96">
        <f t="shared" si="2884"/>
        <v>0</v>
      </c>
      <c r="ALK555" s="101"/>
      <c r="ALL555" s="101"/>
      <c r="ALM555" s="101"/>
      <c r="ALN555" s="122"/>
      <c r="ALO555" s="122"/>
      <c r="ALP555" s="122"/>
      <c r="ALQ555" s="96">
        <f t="shared" si="3219"/>
        <v>0</v>
      </c>
      <c r="ALR555" s="96">
        <f t="shared" si="3220"/>
        <v>0</v>
      </c>
      <c r="ALS555" s="96">
        <f t="shared" si="3221"/>
        <v>0</v>
      </c>
      <c r="ALT555" s="122"/>
      <c r="ALU555" s="122"/>
      <c r="ALV555" s="122"/>
      <c r="ALW555" s="96">
        <f t="shared" si="3222"/>
        <v>10900.62</v>
      </c>
      <c r="ALX555" s="96">
        <f t="shared" si="3223"/>
        <v>11243.89</v>
      </c>
      <c r="ALY555" s="96">
        <f t="shared" si="3224"/>
        <v>11243.89</v>
      </c>
      <c r="ALZ555" s="122"/>
      <c r="AMA555" s="122"/>
      <c r="AMB555" s="122"/>
      <c r="AMC555" s="96">
        <f t="shared" si="2885"/>
        <v>0</v>
      </c>
      <c r="AMD555" s="96">
        <f t="shared" si="2886"/>
        <v>0</v>
      </c>
      <c r="AME555" s="96">
        <f t="shared" si="2887"/>
        <v>0</v>
      </c>
      <c r="AMF555" s="101">
        <v>2</v>
      </c>
      <c r="AMG555" s="101">
        <v>2</v>
      </c>
      <c r="AMH555" s="101">
        <v>2</v>
      </c>
      <c r="AMI555" s="122"/>
      <c r="AMJ555" s="122"/>
      <c r="AMK555" s="122"/>
      <c r="AML555" s="96">
        <f t="shared" si="3225"/>
        <v>42740.9</v>
      </c>
      <c r="AMM555" s="96">
        <f t="shared" si="3226"/>
        <v>42740.9</v>
      </c>
      <c r="AMN555" s="96">
        <f t="shared" si="3227"/>
        <v>42740.9</v>
      </c>
      <c r="AMO555" s="122"/>
      <c r="AMP555" s="122"/>
      <c r="AMQ555" s="122"/>
      <c r="AMR555" s="96">
        <f t="shared" si="3228"/>
        <v>9250.44</v>
      </c>
      <c r="AMS555" s="96">
        <f t="shared" si="3229"/>
        <v>9536.41</v>
      </c>
      <c r="AMT555" s="96">
        <f t="shared" si="3230"/>
        <v>9536.41</v>
      </c>
      <c r="AMU555" s="122"/>
      <c r="AMV555" s="122"/>
      <c r="AMW555" s="122"/>
      <c r="AMX555" s="96">
        <f t="shared" si="2888"/>
        <v>18500.88</v>
      </c>
      <c r="AMY555" s="96">
        <f t="shared" si="2889"/>
        <v>19072.82</v>
      </c>
      <c r="AMZ555" s="96">
        <f t="shared" si="2890"/>
        <v>19072.82</v>
      </c>
      <c r="ANA555" s="101"/>
      <c r="ANB555" s="101"/>
      <c r="ANC555" s="101"/>
      <c r="AND555" s="122"/>
      <c r="ANE555" s="122"/>
      <c r="ANF555" s="122"/>
      <c r="ANG555" s="96">
        <f t="shared" si="3231"/>
        <v>0</v>
      </c>
      <c r="ANH555" s="96">
        <f t="shared" si="3232"/>
        <v>0</v>
      </c>
      <c r="ANI555" s="96">
        <f t="shared" si="3233"/>
        <v>0</v>
      </c>
      <c r="ANJ555" s="122"/>
      <c r="ANK555" s="122"/>
      <c r="ANL555" s="122"/>
      <c r="ANM555" s="96">
        <f t="shared" si="3234"/>
        <v>0</v>
      </c>
      <c r="ANN555" s="96">
        <f t="shared" si="3235"/>
        <v>0</v>
      </c>
      <c r="ANO555" s="96">
        <f t="shared" si="3236"/>
        <v>0</v>
      </c>
      <c r="ANP555" s="122"/>
      <c r="ANQ555" s="122"/>
      <c r="ANR555" s="122"/>
      <c r="ANS555" s="96">
        <f t="shared" si="2891"/>
        <v>0</v>
      </c>
      <c r="ANT555" s="96">
        <f t="shared" si="2892"/>
        <v>0</v>
      </c>
      <c r="ANU555" s="96">
        <f t="shared" si="2893"/>
        <v>0</v>
      </c>
      <c r="ANV555" s="101">
        <v>3</v>
      </c>
      <c r="ANW555" s="101">
        <v>3</v>
      </c>
      <c r="ANX555" s="101">
        <v>3</v>
      </c>
      <c r="ANY555" s="122"/>
      <c r="ANZ555" s="122"/>
      <c r="AOA555" s="122"/>
      <c r="AOB555" s="96">
        <f t="shared" si="3237"/>
        <v>64111.35</v>
      </c>
      <c r="AOC555" s="96">
        <f t="shared" si="3238"/>
        <v>64111.35</v>
      </c>
      <c r="AOD555" s="96">
        <f t="shared" si="3239"/>
        <v>64111.35</v>
      </c>
      <c r="AOE555" s="122"/>
      <c r="AOF555" s="122"/>
      <c r="AOG555" s="122"/>
      <c r="AOH555" s="96">
        <f t="shared" si="3240"/>
        <v>9341.3799999999992</v>
      </c>
      <c r="AOI555" s="96">
        <f t="shared" si="3241"/>
        <v>9632.23</v>
      </c>
      <c r="AOJ555" s="96">
        <f t="shared" si="3242"/>
        <v>9632.23</v>
      </c>
      <c r="AOK555" s="122"/>
      <c r="AOL555" s="122"/>
      <c r="AOM555" s="122"/>
      <c r="AON555" s="96">
        <f t="shared" si="2894"/>
        <v>28024.14</v>
      </c>
      <c r="AOO555" s="96">
        <f t="shared" si="2895"/>
        <v>28896.69</v>
      </c>
      <c r="AOP555" s="96">
        <f t="shared" si="2896"/>
        <v>28896.69</v>
      </c>
      <c r="AOQ555" s="101"/>
      <c r="AOR555" s="101"/>
      <c r="AOS555" s="101"/>
      <c r="AOT555" s="122"/>
      <c r="AOU555" s="122"/>
      <c r="AOV555" s="122"/>
      <c r="AOW555" s="96">
        <f t="shared" si="3243"/>
        <v>0</v>
      </c>
      <c r="AOX555" s="96">
        <f t="shared" si="3244"/>
        <v>0</v>
      </c>
      <c r="AOY555" s="96">
        <f t="shared" si="3245"/>
        <v>0</v>
      </c>
      <c r="AOZ555" s="122"/>
      <c r="APA555" s="122"/>
      <c r="APB555" s="122"/>
      <c r="APC555" s="96">
        <f t="shared" si="3246"/>
        <v>10971.26</v>
      </c>
      <c r="APD555" s="96">
        <f t="shared" si="3247"/>
        <v>11313.79</v>
      </c>
      <c r="APE555" s="96">
        <f t="shared" si="3248"/>
        <v>11313.79</v>
      </c>
      <c r="APF555" s="122"/>
      <c r="APG555" s="122"/>
      <c r="APH555" s="122"/>
      <c r="API555" s="96">
        <f t="shared" si="2897"/>
        <v>0</v>
      </c>
      <c r="APJ555" s="96">
        <f t="shared" si="2898"/>
        <v>0</v>
      </c>
      <c r="APK555" s="96">
        <f t="shared" si="2899"/>
        <v>0</v>
      </c>
      <c r="APL555" s="101">
        <v>1</v>
      </c>
      <c r="APM555" s="101">
        <v>1</v>
      </c>
      <c r="APN555" s="101">
        <v>1</v>
      </c>
      <c r="APO555" s="122"/>
      <c r="APP555" s="122"/>
      <c r="APQ555" s="122"/>
      <c r="APR555" s="96">
        <f t="shared" si="3249"/>
        <v>21370.45</v>
      </c>
      <c r="APS555" s="96">
        <f t="shared" si="3250"/>
        <v>21370.45</v>
      </c>
      <c r="APT555" s="96">
        <f t="shared" si="3251"/>
        <v>21370.45</v>
      </c>
      <c r="APU555" s="122"/>
      <c r="APV555" s="122"/>
      <c r="APW555" s="122"/>
      <c r="APX555" s="96">
        <f t="shared" si="3252"/>
        <v>9308.3799999999992</v>
      </c>
      <c r="APY555" s="96">
        <f t="shared" si="3253"/>
        <v>9612.4699999999993</v>
      </c>
      <c r="APZ555" s="96">
        <f t="shared" si="3254"/>
        <v>9612.4699999999993</v>
      </c>
      <c r="AQA555" s="122"/>
      <c r="AQB555" s="122"/>
      <c r="AQC555" s="122"/>
      <c r="AQD555" s="96">
        <f t="shared" si="2900"/>
        <v>9308.3799999999992</v>
      </c>
      <c r="AQE555" s="96">
        <f t="shared" si="2901"/>
        <v>9612.4699999999993</v>
      </c>
      <c r="AQF555" s="96">
        <f t="shared" si="2902"/>
        <v>9612.4699999999993</v>
      </c>
      <c r="AQG555" s="101"/>
      <c r="AQH555" s="101"/>
      <c r="AQI555" s="101"/>
      <c r="AQJ555" s="122"/>
      <c r="AQK555" s="122"/>
      <c r="AQL555" s="122"/>
      <c r="AQM555" s="96">
        <f t="shared" si="3255"/>
        <v>0</v>
      </c>
      <c r="AQN555" s="96">
        <f t="shared" si="3256"/>
        <v>0</v>
      </c>
      <c r="AQO555" s="96">
        <f t="shared" si="3257"/>
        <v>0</v>
      </c>
      <c r="AQP555" s="122"/>
      <c r="AQQ555" s="122"/>
      <c r="AQR555" s="122"/>
      <c r="AQS555" s="96">
        <f t="shared" si="3258"/>
        <v>8292.33</v>
      </c>
      <c r="AQT555" s="96">
        <f t="shared" si="3259"/>
        <v>8573.2099999999991</v>
      </c>
      <c r="AQU555" s="96">
        <f t="shared" si="3260"/>
        <v>8573.2099999999991</v>
      </c>
      <c r="AQV555" s="122"/>
      <c r="AQW555" s="122"/>
      <c r="AQX555" s="122"/>
      <c r="AQY555" s="96">
        <f t="shared" si="2903"/>
        <v>0</v>
      </c>
      <c r="AQZ555" s="96">
        <f t="shared" si="2904"/>
        <v>0</v>
      </c>
      <c r="ARA555" s="96">
        <f t="shared" si="2905"/>
        <v>0</v>
      </c>
      <c r="ARB555" s="101">
        <v>1</v>
      </c>
      <c r="ARC555" s="101">
        <v>1</v>
      </c>
      <c r="ARD555" s="101">
        <v>1</v>
      </c>
      <c r="ARE555" s="122"/>
      <c r="ARF555" s="122"/>
      <c r="ARG555" s="122"/>
      <c r="ARH555" s="96">
        <f t="shared" si="3261"/>
        <v>21370.45</v>
      </c>
      <c r="ARI555" s="96">
        <f t="shared" si="3262"/>
        <v>21370.45</v>
      </c>
      <c r="ARJ555" s="96">
        <f t="shared" si="3263"/>
        <v>21370.45</v>
      </c>
      <c r="ARK555" s="122"/>
      <c r="ARL555" s="122"/>
      <c r="ARM555" s="122"/>
      <c r="ARN555" s="96">
        <f t="shared" si="3264"/>
        <v>8914.7999999999993</v>
      </c>
      <c r="ARO555" s="96">
        <f t="shared" si="3265"/>
        <v>9173.2000000000007</v>
      </c>
      <c r="ARP555" s="96">
        <f t="shared" si="3266"/>
        <v>9173.2000000000007</v>
      </c>
      <c r="ARQ555" s="122"/>
      <c r="ARR555" s="122"/>
      <c r="ARS555" s="122"/>
      <c r="ART555" s="96">
        <f t="shared" si="2906"/>
        <v>8914.7999999999993</v>
      </c>
      <c r="ARU555" s="96">
        <f t="shared" si="2907"/>
        <v>9173.2000000000007</v>
      </c>
      <c r="ARV555" s="96">
        <f t="shared" si="2908"/>
        <v>9173.2000000000007</v>
      </c>
      <c r="ARW555" s="101"/>
      <c r="ARX555" s="101"/>
      <c r="ARY555" s="101"/>
      <c r="ARZ555" s="122"/>
      <c r="ASA555" s="122"/>
      <c r="ASB555" s="122"/>
      <c r="ASC555" s="96">
        <f t="shared" si="3267"/>
        <v>0</v>
      </c>
      <c r="ASD555" s="96">
        <f t="shared" si="3268"/>
        <v>0</v>
      </c>
      <c r="ASE555" s="96">
        <f t="shared" si="3269"/>
        <v>0</v>
      </c>
      <c r="ASF555" s="122"/>
      <c r="ASG555" s="122"/>
      <c r="ASH555" s="122"/>
      <c r="ASI555" s="96">
        <f t="shared" si="3270"/>
        <v>9551.43</v>
      </c>
      <c r="ASJ555" s="96">
        <f t="shared" si="3271"/>
        <v>9849.7199999999993</v>
      </c>
      <c r="ASK555" s="96">
        <f t="shared" si="3272"/>
        <v>9849.7199999999993</v>
      </c>
      <c r="ASL555" s="122"/>
      <c r="ASM555" s="122"/>
      <c r="ASN555" s="122"/>
      <c r="ASO555" s="96">
        <f t="shared" si="2909"/>
        <v>0</v>
      </c>
      <c r="ASP555" s="96">
        <f t="shared" si="2910"/>
        <v>0</v>
      </c>
      <c r="ASQ555" s="96">
        <f t="shared" si="2911"/>
        <v>0</v>
      </c>
      <c r="ASR555" s="101"/>
      <c r="ASS555" s="101"/>
      <c r="AST555" s="101"/>
      <c r="ASU555" s="122"/>
      <c r="ASV555" s="122"/>
      <c r="ASW555" s="122"/>
      <c r="ASX555" s="96">
        <f t="shared" si="3273"/>
        <v>0</v>
      </c>
      <c r="ASY555" s="96">
        <f t="shared" si="3274"/>
        <v>0</v>
      </c>
      <c r="ASZ555" s="96">
        <f t="shared" si="3275"/>
        <v>0</v>
      </c>
      <c r="ATA555" s="122"/>
      <c r="ATB555" s="122"/>
      <c r="ATC555" s="122"/>
      <c r="ATD555" s="96">
        <f t="shared" si="3276"/>
        <v>8412.16</v>
      </c>
      <c r="ATE555" s="96">
        <f t="shared" si="3277"/>
        <v>8669.65</v>
      </c>
      <c r="ATF555" s="96">
        <f t="shared" si="3278"/>
        <v>8669.65</v>
      </c>
      <c r="ATG555" s="122"/>
      <c r="ATH555" s="122"/>
      <c r="ATI555" s="122"/>
      <c r="ATJ555" s="96">
        <f t="shared" si="2912"/>
        <v>0</v>
      </c>
      <c r="ATK555" s="96">
        <f t="shared" si="2913"/>
        <v>0</v>
      </c>
      <c r="ATL555" s="96">
        <f t="shared" si="2914"/>
        <v>0</v>
      </c>
      <c r="ATM555" s="101">
        <v>3</v>
      </c>
      <c r="ATN555" s="101">
        <v>3</v>
      </c>
      <c r="ATO555" s="101">
        <v>3</v>
      </c>
      <c r="ATP555" s="122"/>
      <c r="ATQ555" s="122"/>
      <c r="ATR555" s="122"/>
      <c r="ATS555" s="96">
        <f t="shared" si="3279"/>
        <v>64111.35</v>
      </c>
      <c r="ATT555" s="96">
        <f t="shared" si="3280"/>
        <v>64111.35</v>
      </c>
      <c r="ATU555" s="96">
        <f t="shared" si="3281"/>
        <v>64111.35</v>
      </c>
      <c r="ATV555" s="122"/>
      <c r="ATW555" s="122"/>
      <c r="ATX555" s="122"/>
      <c r="ATY555" s="96">
        <f t="shared" si="3282"/>
        <v>9171.5499999999993</v>
      </c>
      <c r="ATZ555" s="96">
        <f t="shared" si="3283"/>
        <v>9445.5300000000007</v>
      </c>
      <c r="AUA555" s="96">
        <f t="shared" si="3284"/>
        <v>9445.5300000000007</v>
      </c>
      <c r="AUB555" s="122"/>
      <c r="AUC555" s="122"/>
      <c r="AUD555" s="122"/>
      <c r="AUE555" s="96">
        <f t="shared" si="2915"/>
        <v>27514.65</v>
      </c>
      <c r="AUF555" s="96">
        <f t="shared" si="2916"/>
        <v>28336.59</v>
      </c>
      <c r="AUG555" s="96">
        <f t="shared" si="2917"/>
        <v>28336.59</v>
      </c>
      <c r="AUH555" s="101">
        <v>2</v>
      </c>
      <c r="AUI555" s="101">
        <v>2</v>
      </c>
      <c r="AUJ555" s="101">
        <v>2</v>
      </c>
      <c r="AUK555" s="122"/>
      <c r="AUL555" s="122"/>
      <c r="AUM555" s="122"/>
      <c r="AUN555" s="96">
        <f t="shared" si="3285"/>
        <v>42740.9</v>
      </c>
      <c r="AUO555" s="96">
        <f t="shared" si="3286"/>
        <v>42740.9</v>
      </c>
      <c r="AUP555" s="96">
        <f t="shared" si="3287"/>
        <v>42740.9</v>
      </c>
      <c r="AUQ555" s="122"/>
      <c r="AUR555" s="122"/>
      <c r="AUS555" s="122"/>
      <c r="AUT555" s="96">
        <f t="shared" si="3288"/>
        <v>9819.2900000000009</v>
      </c>
      <c r="AUU555" s="96">
        <f t="shared" si="3289"/>
        <v>10131.08</v>
      </c>
      <c r="AUV555" s="96">
        <f t="shared" si="3290"/>
        <v>10131.08</v>
      </c>
      <c r="AUW555" s="122"/>
      <c r="AUX555" s="122"/>
      <c r="AUY555" s="122"/>
      <c r="AUZ555" s="96">
        <f t="shared" si="2918"/>
        <v>19638.580000000002</v>
      </c>
      <c r="AVA555" s="96">
        <f t="shared" si="2919"/>
        <v>20262.16</v>
      </c>
      <c r="AVB555" s="96">
        <f t="shared" si="2920"/>
        <v>20262.16</v>
      </c>
      <c r="AVC555" s="144">
        <f t="shared" si="2921"/>
        <v>45</v>
      </c>
      <c r="AVD555" s="144">
        <f t="shared" si="2922"/>
        <v>45</v>
      </c>
      <c r="AVE555" s="144">
        <f t="shared" si="2923"/>
        <v>45</v>
      </c>
      <c r="AVF555" s="96">
        <f t="shared" si="2924"/>
        <v>0</v>
      </c>
      <c r="AVG555" s="96">
        <f t="shared" si="2925"/>
        <v>0</v>
      </c>
      <c r="AVH555" s="96">
        <f t="shared" si="2926"/>
        <v>0</v>
      </c>
      <c r="AVI555" s="96">
        <f t="shared" si="2927"/>
        <v>961670.25</v>
      </c>
      <c r="AVJ555" s="96">
        <f t="shared" si="2928"/>
        <v>961670.25</v>
      </c>
      <c r="AVK555" s="96">
        <f t="shared" si="2929"/>
        <v>961670.25</v>
      </c>
      <c r="AVL555" s="122"/>
      <c r="AVM555" s="122"/>
      <c r="AVN555" s="122"/>
      <c r="AVO555" s="96"/>
      <c r="AVP555" s="96"/>
      <c r="AVQ555" s="96"/>
      <c r="AVR555" s="96">
        <f t="shared" si="2930"/>
        <v>0</v>
      </c>
      <c r="AVS555" s="96">
        <f t="shared" si="2931"/>
        <v>0</v>
      </c>
      <c r="AVT555" s="96">
        <f t="shared" si="2932"/>
        <v>0</v>
      </c>
      <c r="AVU555" s="96">
        <f t="shared" si="2933"/>
        <v>464959.98</v>
      </c>
      <c r="AVV555" s="96">
        <f t="shared" si="2934"/>
        <v>480123.68</v>
      </c>
      <c r="AVW555" s="96">
        <f t="shared" si="2935"/>
        <v>480123.68</v>
      </c>
    </row>
    <row r="556" spans="1:1271" ht="24">
      <c r="A556" s="97" t="s">
        <v>1049</v>
      </c>
      <c r="B556" s="544" t="s">
        <v>432</v>
      </c>
      <c r="C556" s="5"/>
      <c r="D556" s="571"/>
      <c r="E556" s="286"/>
      <c r="F556" s="109"/>
      <c r="G556" s="109"/>
      <c r="H556" s="109"/>
      <c r="I556" s="96">
        <f t="shared" si="2936"/>
        <v>21370.45</v>
      </c>
      <c r="J556" s="96">
        <f t="shared" si="2936"/>
        <v>21370.45</v>
      </c>
      <c r="K556" s="96">
        <f t="shared" si="2936"/>
        <v>21370.45</v>
      </c>
      <c r="L556" s="101"/>
      <c r="M556" s="101"/>
      <c r="N556" s="101"/>
      <c r="O556" s="122"/>
      <c r="P556" s="122"/>
      <c r="Q556" s="122"/>
      <c r="R556" s="96">
        <f t="shared" si="2937"/>
        <v>0</v>
      </c>
      <c r="S556" s="96">
        <f t="shared" si="2938"/>
        <v>0</v>
      </c>
      <c r="T556" s="96">
        <f t="shared" si="2939"/>
        <v>0</v>
      </c>
      <c r="U556" s="122"/>
      <c r="V556" s="122"/>
      <c r="W556" s="122"/>
      <c r="X556" s="96">
        <f t="shared" si="2940"/>
        <v>0</v>
      </c>
      <c r="Y556" s="96">
        <f t="shared" si="2941"/>
        <v>0</v>
      </c>
      <c r="Z556" s="96">
        <f t="shared" si="2942"/>
        <v>0</v>
      </c>
      <c r="AA556" s="122"/>
      <c r="AB556" s="122"/>
      <c r="AC556" s="122"/>
      <c r="AD556" s="96">
        <f t="shared" si="2746"/>
        <v>0</v>
      </c>
      <c r="AE556" s="96">
        <f t="shared" si="2746"/>
        <v>0</v>
      </c>
      <c r="AF556" s="96">
        <f t="shared" si="2746"/>
        <v>0</v>
      </c>
      <c r="AG556" s="101">
        <v>7</v>
      </c>
      <c r="AH556" s="101">
        <v>7</v>
      </c>
      <c r="AI556" s="101">
        <v>7</v>
      </c>
      <c r="AJ556" s="122"/>
      <c r="AK556" s="122"/>
      <c r="AL556" s="122"/>
      <c r="AM556" s="96">
        <f t="shared" si="2943"/>
        <v>149593.15</v>
      </c>
      <c r="AN556" s="96">
        <f t="shared" si="2944"/>
        <v>149593.15</v>
      </c>
      <c r="AO556" s="96">
        <f t="shared" si="2945"/>
        <v>149593.15</v>
      </c>
      <c r="AP556" s="122"/>
      <c r="AQ556" s="122"/>
      <c r="AR556" s="122"/>
      <c r="AS556" s="96">
        <f t="shared" si="2946"/>
        <v>11739.82</v>
      </c>
      <c r="AT556" s="96">
        <f t="shared" si="2947"/>
        <v>12114.7</v>
      </c>
      <c r="AU556" s="96">
        <f t="shared" si="2948"/>
        <v>12114.7</v>
      </c>
      <c r="AV556" s="122"/>
      <c r="AW556" s="122"/>
      <c r="AX556" s="122"/>
      <c r="AY556" s="96">
        <f t="shared" si="2747"/>
        <v>82178.740000000005</v>
      </c>
      <c r="AZ556" s="96">
        <f t="shared" si="2748"/>
        <v>84802.9</v>
      </c>
      <c r="BA556" s="96">
        <f t="shared" si="2749"/>
        <v>84802.9</v>
      </c>
      <c r="BB556" s="101"/>
      <c r="BC556" s="101"/>
      <c r="BD556" s="101"/>
      <c r="BE556" s="122"/>
      <c r="BF556" s="122"/>
      <c r="BG556" s="122"/>
      <c r="BH556" s="96">
        <f t="shared" si="2949"/>
        <v>0</v>
      </c>
      <c r="BI556" s="96">
        <f t="shared" si="2950"/>
        <v>0</v>
      </c>
      <c r="BJ556" s="96">
        <f t="shared" si="2951"/>
        <v>0</v>
      </c>
      <c r="BK556" s="122"/>
      <c r="BL556" s="122"/>
      <c r="BM556" s="122"/>
      <c r="BN556" s="96">
        <f t="shared" si="2952"/>
        <v>10229.290000000001</v>
      </c>
      <c r="BO556" s="96">
        <f t="shared" si="2953"/>
        <v>10599.65</v>
      </c>
      <c r="BP556" s="96">
        <f t="shared" si="2954"/>
        <v>10599.65</v>
      </c>
      <c r="BQ556" s="122"/>
      <c r="BR556" s="122"/>
      <c r="BS556" s="122"/>
      <c r="BT556" s="96">
        <f t="shared" si="2750"/>
        <v>0</v>
      </c>
      <c r="BU556" s="96">
        <f t="shared" si="2751"/>
        <v>0</v>
      </c>
      <c r="BV556" s="96">
        <f t="shared" si="2752"/>
        <v>0</v>
      </c>
      <c r="BW556" s="101"/>
      <c r="BX556" s="101"/>
      <c r="BY556" s="101"/>
      <c r="BZ556" s="122"/>
      <c r="CA556" s="122"/>
      <c r="CB556" s="122"/>
      <c r="CC556" s="96">
        <f t="shared" si="2955"/>
        <v>0</v>
      </c>
      <c r="CD556" s="96">
        <f t="shared" si="2956"/>
        <v>0</v>
      </c>
      <c r="CE556" s="96">
        <f t="shared" si="2957"/>
        <v>0</v>
      </c>
      <c r="CF556" s="122"/>
      <c r="CG556" s="122"/>
      <c r="CH556" s="122"/>
      <c r="CI556" s="96">
        <f t="shared" si="2958"/>
        <v>0</v>
      </c>
      <c r="CJ556" s="96">
        <f t="shared" si="2959"/>
        <v>0</v>
      </c>
      <c r="CK556" s="96">
        <f t="shared" si="2960"/>
        <v>0</v>
      </c>
      <c r="CL556" s="122"/>
      <c r="CM556" s="122"/>
      <c r="CN556" s="122"/>
      <c r="CO556" s="96">
        <f t="shared" si="2753"/>
        <v>0</v>
      </c>
      <c r="CP556" s="96">
        <f t="shared" si="2754"/>
        <v>0</v>
      </c>
      <c r="CQ556" s="96">
        <f t="shared" si="2755"/>
        <v>0</v>
      </c>
      <c r="CR556" s="101">
        <v>1</v>
      </c>
      <c r="CS556" s="101">
        <v>1</v>
      </c>
      <c r="CT556" s="101">
        <v>1</v>
      </c>
      <c r="CU556" s="122"/>
      <c r="CV556" s="122"/>
      <c r="CW556" s="122"/>
      <c r="CX556" s="96">
        <f t="shared" si="2961"/>
        <v>21370.45</v>
      </c>
      <c r="CY556" s="96">
        <f t="shared" si="2962"/>
        <v>21370.45</v>
      </c>
      <c r="CZ556" s="96">
        <f t="shared" si="2963"/>
        <v>21370.45</v>
      </c>
      <c r="DA556" s="122"/>
      <c r="DB556" s="122"/>
      <c r="DC556" s="122"/>
      <c r="DD556" s="96">
        <f t="shared" si="2964"/>
        <v>11575.61</v>
      </c>
      <c r="DE556" s="96">
        <f t="shared" si="2965"/>
        <v>12023.11</v>
      </c>
      <c r="DF556" s="96">
        <f t="shared" si="2966"/>
        <v>12023.11</v>
      </c>
      <c r="DG556" s="122"/>
      <c r="DH556" s="122"/>
      <c r="DI556" s="122"/>
      <c r="DJ556" s="96">
        <f t="shared" si="2756"/>
        <v>11575.61</v>
      </c>
      <c r="DK556" s="96">
        <f t="shared" si="2757"/>
        <v>12023.11</v>
      </c>
      <c r="DL556" s="96">
        <f t="shared" si="2758"/>
        <v>12023.11</v>
      </c>
      <c r="DM556" s="101"/>
      <c r="DN556" s="101"/>
      <c r="DO556" s="101"/>
      <c r="DP556" s="122"/>
      <c r="DQ556" s="122"/>
      <c r="DR556" s="122"/>
      <c r="DS556" s="96">
        <f t="shared" si="2967"/>
        <v>0</v>
      </c>
      <c r="DT556" s="96">
        <f t="shared" si="2968"/>
        <v>0</v>
      </c>
      <c r="DU556" s="96">
        <f t="shared" si="2969"/>
        <v>0</v>
      </c>
      <c r="DV556" s="122"/>
      <c r="DW556" s="122"/>
      <c r="DX556" s="122"/>
      <c r="DY556" s="96">
        <f t="shared" si="2970"/>
        <v>11969.87</v>
      </c>
      <c r="DZ556" s="96">
        <f t="shared" si="2971"/>
        <v>12399.9</v>
      </c>
      <c r="EA556" s="96">
        <f t="shared" si="2972"/>
        <v>12399.9</v>
      </c>
      <c r="EB556" s="122"/>
      <c r="EC556" s="122"/>
      <c r="ED556" s="122"/>
      <c r="EE556" s="96">
        <f t="shared" si="2759"/>
        <v>0</v>
      </c>
      <c r="EF556" s="96">
        <f t="shared" si="2760"/>
        <v>0</v>
      </c>
      <c r="EG556" s="96">
        <f t="shared" si="2761"/>
        <v>0</v>
      </c>
      <c r="EH556" s="101"/>
      <c r="EI556" s="101"/>
      <c r="EJ556" s="101"/>
      <c r="EK556" s="122"/>
      <c r="EL556" s="122"/>
      <c r="EM556" s="122"/>
      <c r="EN556" s="96">
        <f t="shared" si="2973"/>
        <v>0</v>
      </c>
      <c r="EO556" s="96">
        <f t="shared" si="2974"/>
        <v>0</v>
      </c>
      <c r="EP556" s="96">
        <f t="shared" si="2975"/>
        <v>0</v>
      </c>
      <c r="EQ556" s="122"/>
      <c r="ER556" s="122"/>
      <c r="ES556" s="122"/>
      <c r="ET556" s="96">
        <f t="shared" si="2976"/>
        <v>11616.75</v>
      </c>
      <c r="EU556" s="96">
        <f t="shared" si="2977"/>
        <v>11955.02</v>
      </c>
      <c r="EV556" s="96">
        <f t="shared" si="2978"/>
        <v>11955.02</v>
      </c>
      <c r="EW556" s="122"/>
      <c r="EX556" s="122"/>
      <c r="EY556" s="122"/>
      <c r="EZ556" s="96">
        <f t="shared" si="2762"/>
        <v>0</v>
      </c>
      <c r="FA556" s="96">
        <f t="shared" si="2763"/>
        <v>0</v>
      </c>
      <c r="FB556" s="96">
        <f t="shared" si="2764"/>
        <v>0</v>
      </c>
      <c r="FC556" s="101"/>
      <c r="FD556" s="101"/>
      <c r="FE556" s="101"/>
      <c r="FF556" s="122"/>
      <c r="FG556" s="122"/>
      <c r="FH556" s="122"/>
      <c r="FI556" s="96">
        <f t="shared" si="2979"/>
        <v>0</v>
      </c>
      <c r="FJ556" s="96">
        <f t="shared" si="2980"/>
        <v>0</v>
      </c>
      <c r="FK556" s="96">
        <f t="shared" si="2981"/>
        <v>0</v>
      </c>
      <c r="FL556" s="122"/>
      <c r="FM556" s="122"/>
      <c r="FN556" s="122"/>
      <c r="FO556" s="96">
        <f t="shared" si="2982"/>
        <v>9334.19</v>
      </c>
      <c r="FP556" s="96">
        <f t="shared" si="2983"/>
        <v>9650.36</v>
      </c>
      <c r="FQ556" s="96">
        <f t="shared" si="2984"/>
        <v>9650.36</v>
      </c>
      <c r="FR556" s="122"/>
      <c r="FS556" s="122"/>
      <c r="FT556" s="122"/>
      <c r="FU556" s="96">
        <f t="shared" si="2765"/>
        <v>0</v>
      </c>
      <c r="FV556" s="96">
        <f t="shared" si="2766"/>
        <v>0</v>
      </c>
      <c r="FW556" s="96">
        <f t="shared" si="2767"/>
        <v>0</v>
      </c>
      <c r="FX556" s="101">
        <v>1</v>
      </c>
      <c r="FY556" s="101">
        <v>1</v>
      </c>
      <c r="FZ556" s="101">
        <v>1</v>
      </c>
      <c r="GA556" s="122"/>
      <c r="GB556" s="122"/>
      <c r="GC556" s="122"/>
      <c r="GD556" s="96">
        <f t="shared" si="2985"/>
        <v>21370.45</v>
      </c>
      <c r="GE556" s="96">
        <f t="shared" si="2986"/>
        <v>21370.45</v>
      </c>
      <c r="GF556" s="96">
        <f t="shared" si="2987"/>
        <v>21370.45</v>
      </c>
      <c r="GG556" s="122"/>
      <c r="GH556" s="122"/>
      <c r="GI556" s="122"/>
      <c r="GJ556" s="96">
        <f t="shared" si="2988"/>
        <v>8915.7099999999991</v>
      </c>
      <c r="GK556" s="96">
        <f t="shared" si="2989"/>
        <v>9186.26</v>
      </c>
      <c r="GL556" s="96">
        <f t="shared" si="2990"/>
        <v>9186.26</v>
      </c>
      <c r="GM556" s="122"/>
      <c r="GN556" s="122"/>
      <c r="GO556" s="122"/>
      <c r="GP556" s="96">
        <f t="shared" si="2768"/>
        <v>8915.7099999999991</v>
      </c>
      <c r="GQ556" s="96">
        <f t="shared" si="2769"/>
        <v>9186.26</v>
      </c>
      <c r="GR556" s="96">
        <f t="shared" si="2770"/>
        <v>9186.26</v>
      </c>
      <c r="GS556" s="101">
        <v>1</v>
      </c>
      <c r="GT556" s="101">
        <v>1</v>
      </c>
      <c r="GU556" s="101">
        <v>1</v>
      </c>
      <c r="GV556" s="122"/>
      <c r="GW556" s="122"/>
      <c r="GX556" s="122"/>
      <c r="GY556" s="96">
        <f t="shared" si="2991"/>
        <v>21370.45</v>
      </c>
      <c r="GZ556" s="96">
        <f t="shared" si="2992"/>
        <v>21370.45</v>
      </c>
      <c r="HA556" s="96">
        <f t="shared" si="2993"/>
        <v>21370.45</v>
      </c>
      <c r="HB556" s="122"/>
      <c r="HC556" s="122"/>
      <c r="HD556" s="122"/>
      <c r="HE556" s="96">
        <f t="shared" si="2994"/>
        <v>18000.810000000001</v>
      </c>
      <c r="HF556" s="96">
        <f t="shared" si="2995"/>
        <v>18674.12</v>
      </c>
      <c r="HG556" s="96">
        <f t="shared" si="2996"/>
        <v>18674.12</v>
      </c>
      <c r="HH556" s="122"/>
      <c r="HI556" s="122"/>
      <c r="HJ556" s="122"/>
      <c r="HK556" s="96">
        <f t="shared" si="2771"/>
        <v>18000.810000000001</v>
      </c>
      <c r="HL556" s="96">
        <f t="shared" si="2772"/>
        <v>18674.12</v>
      </c>
      <c r="HM556" s="96">
        <f t="shared" si="2773"/>
        <v>18674.12</v>
      </c>
      <c r="HN556" s="101"/>
      <c r="HO556" s="101"/>
      <c r="HP556" s="101"/>
      <c r="HQ556" s="122"/>
      <c r="HR556" s="122"/>
      <c r="HS556" s="122"/>
      <c r="HT556" s="96">
        <f t="shared" si="2997"/>
        <v>0</v>
      </c>
      <c r="HU556" s="96">
        <f t="shared" si="2998"/>
        <v>0</v>
      </c>
      <c r="HV556" s="96">
        <f t="shared" si="2999"/>
        <v>0</v>
      </c>
      <c r="HW556" s="122"/>
      <c r="HX556" s="122"/>
      <c r="HY556" s="122"/>
      <c r="HZ556" s="96">
        <f t="shared" si="3000"/>
        <v>13534.28</v>
      </c>
      <c r="IA556" s="96">
        <f t="shared" si="3001"/>
        <v>13960.85</v>
      </c>
      <c r="IB556" s="96">
        <f t="shared" si="3002"/>
        <v>13960.85</v>
      </c>
      <c r="IC556" s="122"/>
      <c r="ID556" s="122"/>
      <c r="IE556" s="122"/>
      <c r="IF556" s="96">
        <f t="shared" si="2774"/>
        <v>0</v>
      </c>
      <c r="IG556" s="96">
        <f t="shared" si="2775"/>
        <v>0</v>
      </c>
      <c r="IH556" s="96">
        <f t="shared" si="2776"/>
        <v>0</v>
      </c>
      <c r="II556" s="101"/>
      <c r="IJ556" s="101"/>
      <c r="IK556" s="101"/>
      <c r="IL556" s="122"/>
      <c r="IM556" s="122"/>
      <c r="IN556" s="122"/>
      <c r="IO556" s="96">
        <f t="shared" si="3003"/>
        <v>0</v>
      </c>
      <c r="IP556" s="96">
        <f t="shared" si="3004"/>
        <v>0</v>
      </c>
      <c r="IQ556" s="96">
        <f t="shared" si="3005"/>
        <v>0</v>
      </c>
      <c r="IR556" s="122"/>
      <c r="IS556" s="122"/>
      <c r="IT556" s="122"/>
      <c r="IU556" s="96">
        <f t="shared" si="3006"/>
        <v>9847.4599999999991</v>
      </c>
      <c r="IV556" s="96">
        <f t="shared" si="3007"/>
        <v>10154.25</v>
      </c>
      <c r="IW556" s="96">
        <f t="shared" si="3008"/>
        <v>10154.25</v>
      </c>
      <c r="IX556" s="122"/>
      <c r="IY556" s="122"/>
      <c r="IZ556" s="122"/>
      <c r="JA556" s="96">
        <f t="shared" si="2777"/>
        <v>0</v>
      </c>
      <c r="JB556" s="96">
        <f t="shared" si="2778"/>
        <v>0</v>
      </c>
      <c r="JC556" s="96">
        <f t="shared" si="2779"/>
        <v>0</v>
      </c>
      <c r="JD556" s="101">
        <v>1</v>
      </c>
      <c r="JE556" s="101">
        <v>1</v>
      </c>
      <c r="JF556" s="101">
        <v>1</v>
      </c>
      <c r="JG556" s="122"/>
      <c r="JH556" s="122"/>
      <c r="JI556" s="122"/>
      <c r="JJ556" s="96">
        <f t="shared" si="3009"/>
        <v>21370.45</v>
      </c>
      <c r="JK556" s="96">
        <f t="shared" si="3010"/>
        <v>21370.45</v>
      </c>
      <c r="JL556" s="96">
        <f t="shared" si="3011"/>
        <v>21370.45</v>
      </c>
      <c r="JM556" s="122"/>
      <c r="JN556" s="122"/>
      <c r="JO556" s="122"/>
      <c r="JP556" s="96">
        <f t="shared" si="3012"/>
        <v>14881.4</v>
      </c>
      <c r="JQ556" s="96">
        <f t="shared" si="3013"/>
        <v>15401</v>
      </c>
      <c r="JR556" s="96">
        <f t="shared" si="3014"/>
        <v>15401</v>
      </c>
      <c r="JS556" s="122"/>
      <c r="JT556" s="122"/>
      <c r="JU556" s="122"/>
      <c r="JV556" s="96">
        <f t="shared" si="2780"/>
        <v>14881.4</v>
      </c>
      <c r="JW556" s="96">
        <f t="shared" si="2781"/>
        <v>15401</v>
      </c>
      <c r="JX556" s="96">
        <f t="shared" si="2782"/>
        <v>15401</v>
      </c>
      <c r="JY556" s="101"/>
      <c r="JZ556" s="101"/>
      <c r="KA556" s="101"/>
      <c r="KB556" s="122"/>
      <c r="KC556" s="122"/>
      <c r="KD556" s="122"/>
      <c r="KE556" s="96">
        <f t="shared" si="3015"/>
        <v>0</v>
      </c>
      <c r="KF556" s="96">
        <f t="shared" si="3016"/>
        <v>0</v>
      </c>
      <c r="KG556" s="96">
        <f t="shared" si="3017"/>
        <v>0</v>
      </c>
      <c r="KH556" s="122"/>
      <c r="KI556" s="122"/>
      <c r="KJ556" s="122"/>
      <c r="KK556" s="96">
        <f t="shared" si="3018"/>
        <v>8794.68</v>
      </c>
      <c r="KL556" s="96">
        <f t="shared" si="3019"/>
        <v>9088.01</v>
      </c>
      <c r="KM556" s="96">
        <f t="shared" si="3020"/>
        <v>9088.01</v>
      </c>
      <c r="KN556" s="122"/>
      <c r="KO556" s="122"/>
      <c r="KP556" s="122"/>
      <c r="KQ556" s="96">
        <f t="shared" si="2783"/>
        <v>0</v>
      </c>
      <c r="KR556" s="96">
        <f t="shared" si="2784"/>
        <v>0</v>
      </c>
      <c r="KS556" s="96">
        <f t="shared" si="2785"/>
        <v>0</v>
      </c>
      <c r="KT556" s="101">
        <v>1</v>
      </c>
      <c r="KU556" s="101">
        <v>1</v>
      </c>
      <c r="KV556" s="101">
        <v>1</v>
      </c>
      <c r="KW556" s="122"/>
      <c r="KX556" s="122"/>
      <c r="KY556" s="122"/>
      <c r="KZ556" s="96">
        <f t="shared" si="3021"/>
        <v>21370.45</v>
      </c>
      <c r="LA556" s="96">
        <f t="shared" si="3022"/>
        <v>21370.45</v>
      </c>
      <c r="LB556" s="96">
        <f t="shared" si="3023"/>
        <v>21370.45</v>
      </c>
      <c r="LC556" s="122"/>
      <c r="LD556" s="122"/>
      <c r="LE556" s="122"/>
      <c r="LF556" s="96">
        <f t="shared" si="3024"/>
        <v>8155.09</v>
      </c>
      <c r="LG556" s="96">
        <f t="shared" si="3025"/>
        <v>8434.61</v>
      </c>
      <c r="LH556" s="96">
        <f t="shared" si="3026"/>
        <v>8434.61</v>
      </c>
      <c r="LI556" s="122"/>
      <c r="LJ556" s="122"/>
      <c r="LK556" s="122"/>
      <c r="LL556" s="96">
        <f t="shared" si="2786"/>
        <v>8155.09</v>
      </c>
      <c r="LM556" s="96">
        <f t="shared" si="2787"/>
        <v>8434.61</v>
      </c>
      <c r="LN556" s="96">
        <f t="shared" si="2788"/>
        <v>8434.61</v>
      </c>
      <c r="LO556" s="101"/>
      <c r="LP556" s="101"/>
      <c r="LQ556" s="101"/>
      <c r="LR556" s="122"/>
      <c r="LS556" s="122"/>
      <c r="LT556" s="122"/>
      <c r="LU556" s="96">
        <f t="shared" si="3027"/>
        <v>0</v>
      </c>
      <c r="LV556" s="96">
        <f t="shared" si="3028"/>
        <v>0</v>
      </c>
      <c r="LW556" s="96">
        <f t="shared" si="3029"/>
        <v>0</v>
      </c>
      <c r="LX556" s="122"/>
      <c r="LY556" s="122"/>
      <c r="LZ556" s="122"/>
      <c r="MA556" s="96">
        <f t="shared" si="3030"/>
        <v>12878.19</v>
      </c>
      <c r="MB556" s="96">
        <f t="shared" si="3031"/>
        <v>13309.62</v>
      </c>
      <c r="MC556" s="96">
        <f t="shared" si="3032"/>
        <v>13309.62</v>
      </c>
      <c r="MD556" s="122"/>
      <c r="ME556" s="122"/>
      <c r="MF556" s="122"/>
      <c r="MG556" s="96">
        <f t="shared" si="2789"/>
        <v>0</v>
      </c>
      <c r="MH556" s="96">
        <f t="shared" si="2790"/>
        <v>0</v>
      </c>
      <c r="MI556" s="96">
        <f t="shared" si="2791"/>
        <v>0</v>
      </c>
      <c r="MJ556" s="101"/>
      <c r="MK556" s="101"/>
      <c r="ML556" s="101"/>
      <c r="MM556" s="122"/>
      <c r="MN556" s="122"/>
      <c r="MO556" s="122"/>
      <c r="MP556" s="96">
        <f t="shared" si="3033"/>
        <v>0</v>
      </c>
      <c r="MQ556" s="96">
        <f t="shared" si="3034"/>
        <v>0</v>
      </c>
      <c r="MR556" s="96">
        <f t="shared" si="3035"/>
        <v>0</v>
      </c>
      <c r="MS556" s="122"/>
      <c r="MT556" s="122"/>
      <c r="MU556" s="122"/>
      <c r="MV556" s="96">
        <f t="shared" si="3036"/>
        <v>13384.42</v>
      </c>
      <c r="MW556" s="96">
        <f t="shared" si="3037"/>
        <v>13839.19</v>
      </c>
      <c r="MX556" s="96">
        <f t="shared" si="3038"/>
        <v>13839.19</v>
      </c>
      <c r="MY556" s="122"/>
      <c r="MZ556" s="122"/>
      <c r="NA556" s="122"/>
      <c r="NB556" s="96">
        <f t="shared" si="2792"/>
        <v>0</v>
      </c>
      <c r="NC556" s="96">
        <f t="shared" si="2793"/>
        <v>0</v>
      </c>
      <c r="ND556" s="96">
        <f t="shared" si="2794"/>
        <v>0</v>
      </c>
      <c r="NE556" s="101">
        <v>2</v>
      </c>
      <c r="NF556" s="101">
        <v>2</v>
      </c>
      <c r="NG556" s="101">
        <v>2</v>
      </c>
      <c r="NH556" s="122"/>
      <c r="NI556" s="122"/>
      <c r="NJ556" s="122"/>
      <c r="NK556" s="96">
        <f t="shared" si="3039"/>
        <v>42740.9</v>
      </c>
      <c r="NL556" s="96">
        <f t="shared" si="3040"/>
        <v>42740.9</v>
      </c>
      <c r="NM556" s="96">
        <f t="shared" si="3041"/>
        <v>42740.9</v>
      </c>
      <c r="NN556" s="122"/>
      <c r="NO556" s="122"/>
      <c r="NP556" s="122"/>
      <c r="NQ556" s="96">
        <f t="shared" si="3042"/>
        <v>9972.7800000000007</v>
      </c>
      <c r="NR556" s="96">
        <f t="shared" si="3043"/>
        <v>10292.44</v>
      </c>
      <c r="NS556" s="96">
        <f t="shared" si="3044"/>
        <v>10292.44</v>
      </c>
      <c r="NT556" s="122"/>
      <c r="NU556" s="122"/>
      <c r="NV556" s="122"/>
      <c r="NW556" s="96">
        <f t="shared" si="2795"/>
        <v>19945.560000000001</v>
      </c>
      <c r="NX556" s="96">
        <f t="shared" si="2796"/>
        <v>20584.88</v>
      </c>
      <c r="NY556" s="96">
        <f t="shared" si="2797"/>
        <v>20584.88</v>
      </c>
      <c r="NZ556" s="101"/>
      <c r="OA556" s="101"/>
      <c r="OB556" s="101"/>
      <c r="OC556" s="122"/>
      <c r="OD556" s="122"/>
      <c r="OE556" s="122"/>
      <c r="OF556" s="96">
        <f t="shared" si="3045"/>
        <v>0</v>
      </c>
      <c r="OG556" s="96">
        <f t="shared" si="3046"/>
        <v>0</v>
      </c>
      <c r="OH556" s="96">
        <f t="shared" si="3047"/>
        <v>0</v>
      </c>
      <c r="OI556" s="122"/>
      <c r="OJ556" s="122"/>
      <c r="OK556" s="122"/>
      <c r="OL556" s="96">
        <f t="shared" si="3048"/>
        <v>12961.98</v>
      </c>
      <c r="OM556" s="96">
        <f t="shared" si="3049"/>
        <v>13396.95</v>
      </c>
      <c r="ON556" s="96">
        <f t="shared" si="3050"/>
        <v>13396.95</v>
      </c>
      <c r="OO556" s="122"/>
      <c r="OP556" s="122"/>
      <c r="OQ556" s="122"/>
      <c r="OR556" s="96">
        <f t="shared" si="2798"/>
        <v>0</v>
      </c>
      <c r="OS556" s="96">
        <f t="shared" si="2799"/>
        <v>0</v>
      </c>
      <c r="OT556" s="96">
        <f t="shared" si="2800"/>
        <v>0</v>
      </c>
      <c r="OU556" s="101">
        <v>5</v>
      </c>
      <c r="OV556" s="101">
        <v>5</v>
      </c>
      <c r="OW556" s="101">
        <v>5</v>
      </c>
      <c r="OX556" s="122"/>
      <c r="OY556" s="122"/>
      <c r="OZ556" s="122"/>
      <c r="PA556" s="96">
        <f t="shared" si="3051"/>
        <v>106852.25</v>
      </c>
      <c r="PB556" s="96">
        <f t="shared" si="3052"/>
        <v>106852.25</v>
      </c>
      <c r="PC556" s="96">
        <f t="shared" si="3053"/>
        <v>106852.25</v>
      </c>
      <c r="PD556" s="122"/>
      <c r="PE556" s="122"/>
      <c r="PF556" s="122"/>
      <c r="PG556" s="96">
        <f t="shared" si="3054"/>
        <v>11057.84</v>
      </c>
      <c r="PH556" s="96">
        <f t="shared" si="3055"/>
        <v>11416.15</v>
      </c>
      <c r="PI556" s="96">
        <f t="shared" si="3056"/>
        <v>11416.15</v>
      </c>
      <c r="PJ556" s="122"/>
      <c r="PK556" s="122"/>
      <c r="PL556" s="122"/>
      <c r="PM556" s="96">
        <f t="shared" si="2801"/>
        <v>55289.2</v>
      </c>
      <c r="PN556" s="96">
        <f t="shared" si="2802"/>
        <v>57080.75</v>
      </c>
      <c r="PO556" s="96">
        <f t="shared" si="2803"/>
        <v>57080.75</v>
      </c>
      <c r="PP556" s="101">
        <v>1</v>
      </c>
      <c r="PQ556" s="101">
        <v>1</v>
      </c>
      <c r="PR556" s="101">
        <v>1</v>
      </c>
      <c r="PS556" s="122"/>
      <c r="PT556" s="122"/>
      <c r="PU556" s="122"/>
      <c r="PV556" s="96">
        <f t="shared" si="3057"/>
        <v>21370.45</v>
      </c>
      <c r="PW556" s="96">
        <f t="shared" si="3058"/>
        <v>21370.45</v>
      </c>
      <c r="PX556" s="96">
        <f t="shared" si="3059"/>
        <v>21370.45</v>
      </c>
      <c r="PY556" s="122"/>
      <c r="PZ556" s="122"/>
      <c r="QA556" s="122"/>
      <c r="QB556" s="96">
        <f t="shared" si="3060"/>
        <v>12550.45</v>
      </c>
      <c r="QC556" s="96">
        <f t="shared" si="3061"/>
        <v>12973.03</v>
      </c>
      <c r="QD556" s="96">
        <f t="shared" si="3062"/>
        <v>12973.03</v>
      </c>
      <c r="QE556" s="122"/>
      <c r="QF556" s="122"/>
      <c r="QG556" s="122"/>
      <c r="QH556" s="96">
        <f t="shared" si="2804"/>
        <v>12550.45</v>
      </c>
      <c r="QI556" s="96">
        <f t="shared" si="2805"/>
        <v>12973.03</v>
      </c>
      <c r="QJ556" s="96">
        <f t="shared" si="2806"/>
        <v>12973.03</v>
      </c>
      <c r="QK556" s="101"/>
      <c r="QL556" s="101"/>
      <c r="QM556" s="101"/>
      <c r="QN556" s="122"/>
      <c r="QO556" s="122"/>
      <c r="QP556" s="122"/>
      <c r="QQ556" s="96">
        <f t="shared" si="3063"/>
        <v>0</v>
      </c>
      <c r="QR556" s="96">
        <f t="shared" si="3064"/>
        <v>0</v>
      </c>
      <c r="QS556" s="96">
        <f t="shared" si="3065"/>
        <v>0</v>
      </c>
      <c r="QT556" s="122"/>
      <c r="QU556" s="122"/>
      <c r="QV556" s="122"/>
      <c r="QW556" s="96">
        <f t="shared" si="3066"/>
        <v>11158.99</v>
      </c>
      <c r="QX556" s="96">
        <f t="shared" si="3067"/>
        <v>11511.75</v>
      </c>
      <c r="QY556" s="96">
        <f t="shared" si="3068"/>
        <v>11511.75</v>
      </c>
      <c r="QZ556" s="122"/>
      <c r="RA556" s="122"/>
      <c r="RB556" s="122"/>
      <c r="RC556" s="96">
        <f t="shared" si="2807"/>
        <v>0</v>
      </c>
      <c r="RD556" s="96">
        <f t="shared" si="2808"/>
        <v>0</v>
      </c>
      <c r="RE556" s="96">
        <f t="shared" si="2809"/>
        <v>0</v>
      </c>
      <c r="RF556" s="101">
        <v>2</v>
      </c>
      <c r="RG556" s="101">
        <v>2</v>
      </c>
      <c r="RH556" s="101">
        <v>2</v>
      </c>
      <c r="RI556" s="122"/>
      <c r="RJ556" s="122"/>
      <c r="RK556" s="122"/>
      <c r="RL556" s="96">
        <f t="shared" si="3069"/>
        <v>42740.9</v>
      </c>
      <c r="RM556" s="96">
        <f t="shared" si="3070"/>
        <v>42740.9</v>
      </c>
      <c r="RN556" s="96">
        <f t="shared" si="3071"/>
        <v>42740.9</v>
      </c>
      <c r="RO556" s="122"/>
      <c r="RP556" s="122"/>
      <c r="RQ556" s="122"/>
      <c r="RR556" s="96">
        <f t="shared" si="3072"/>
        <v>8038.27</v>
      </c>
      <c r="RS556" s="96">
        <f t="shared" si="3073"/>
        <v>8283.59</v>
      </c>
      <c r="RT556" s="96">
        <f t="shared" si="3074"/>
        <v>8283.59</v>
      </c>
      <c r="RU556" s="122"/>
      <c r="RV556" s="122"/>
      <c r="RW556" s="122"/>
      <c r="RX556" s="96">
        <f t="shared" si="2810"/>
        <v>16076.54</v>
      </c>
      <c r="RY556" s="96">
        <f t="shared" si="2811"/>
        <v>16567.18</v>
      </c>
      <c r="RZ556" s="96">
        <f t="shared" si="2812"/>
        <v>16567.18</v>
      </c>
      <c r="SA556" s="101">
        <v>8</v>
      </c>
      <c r="SB556" s="101">
        <v>8</v>
      </c>
      <c r="SC556" s="101">
        <v>8</v>
      </c>
      <c r="SD556" s="122"/>
      <c r="SE556" s="122"/>
      <c r="SF556" s="122"/>
      <c r="SG556" s="96">
        <f t="shared" si="3075"/>
        <v>170963.6</v>
      </c>
      <c r="SH556" s="96">
        <f t="shared" si="3076"/>
        <v>170963.6</v>
      </c>
      <c r="SI556" s="96">
        <f t="shared" si="3077"/>
        <v>170963.6</v>
      </c>
      <c r="SJ556" s="122"/>
      <c r="SK556" s="122"/>
      <c r="SL556" s="122"/>
      <c r="SM556" s="96">
        <f t="shared" si="3078"/>
        <v>11003.27</v>
      </c>
      <c r="SN556" s="96">
        <f t="shared" si="3079"/>
        <v>11341.87</v>
      </c>
      <c r="SO556" s="96">
        <f t="shared" si="3080"/>
        <v>11341.87</v>
      </c>
      <c r="SP556" s="122"/>
      <c r="SQ556" s="122"/>
      <c r="SR556" s="122"/>
      <c r="SS556" s="96">
        <f t="shared" si="2813"/>
        <v>88026.16</v>
      </c>
      <c r="ST556" s="96">
        <f t="shared" si="2814"/>
        <v>90734.96</v>
      </c>
      <c r="SU556" s="96">
        <f t="shared" si="2815"/>
        <v>90734.96</v>
      </c>
      <c r="SV556" s="101"/>
      <c r="SW556" s="101"/>
      <c r="SX556" s="101"/>
      <c r="SY556" s="122"/>
      <c r="SZ556" s="122"/>
      <c r="TA556" s="122"/>
      <c r="TB556" s="96">
        <f t="shared" si="3081"/>
        <v>0</v>
      </c>
      <c r="TC556" s="96">
        <f t="shared" si="3082"/>
        <v>0</v>
      </c>
      <c r="TD556" s="96">
        <f t="shared" si="3083"/>
        <v>0</v>
      </c>
      <c r="TE556" s="122"/>
      <c r="TF556" s="122"/>
      <c r="TG556" s="122"/>
      <c r="TH556" s="96">
        <f t="shared" si="3084"/>
        <v>10180.92</v>
      </c>
      <c r="TI556" s="96">
        <f t="shared" si="3085"/>
        <v>10522.1</v>
      </c>
      <c r="TJ556" s="96">
        <f t="shared" si="3086"/>
        <v>10522.1</v>
      </c>
      <c r="TK556" s="122"/>
      <c r="TL556" s="122"/>
      <c r="TM556" s="122"/>
      <c r="TN556" s="96">
        <f t="shared" si="2816"/>
        <v>0</v>
      </c>
      <c r="TO556" s="96">
        <f t="shared" si="2817"/>
        <v>0</v>
      </c>
      <c r="TP556" s="96">
        <f t="shared" si="2818"/>
        <v>0</v>
      </c>
      <c r="TQ556" s="101">
        <v>1</v>
      </c>
      <c r="TR556" s="101">
        <v>1</v>
      </c>
      <c r="TS556" s="101">
        <v>1</v>
      </c>
      <c r="TT556" s="122"/>
      <c r="TU556" s="122"/>
      <c r="TV556" s="122"/>
      <c r="TW556" s="96">
        <f t="shared" si="3087"/>
        <v>21370.45</v>
      </c>
      <c r="TX556" s="96">
        <f t="shared" si="3088"/>
        <v>21370.45</v>
      </c>
      <c r="TY556" s="96">
        <f t="shared" si="3089"/>
        <v>21370.45</v>
      </c>
      <c r="TZ556" s="122"/>
      <c r="UA556" s="122"/>
      <c r="UB556" s="122"/>
      <c r="UC556" s="96">
        <f t="shared" si="3090"/>
        <v>11122.71</v>
      </c>
      <c r="UD556" s="96">
        <f t="shared" si="3091"/>
        <v>11500.08</v>
      </c>
      <c r="UE556" s="96">
        <f t="shared" si="3092"/>
        <v>11500.08</v>
      </c>
      <c r="UF556" s="122"/>
      <c r="UG556" s="122"/>
      <c r="UH556" s="122"/>
      <c r="UI556" s="96">
        <f t="shared" si="2819"/>
        <v>11122.71</v>
      </c>
      <c r="UJ556" s="96">
        <f t="shared" si="2820"/>
        <v>11500.08</v>
      </c>
      <c r="UK556" s="96">
        <f t="shared" si="2821"/>
        <v>11500.08</v>
      </c>
      <c r="UL556" s="101">
        <v>3</v>
      </c>
      <c r="UM556" s="101">
        <v>3</v>
      </c>
      <c r="UN556" s="101">
        <v>3</v>
      </c>
      <c r="UO556" s="122"/>
      <c r="UP556" s="122"/>
      <c r="UQ556" s="122"/>
      <c r="UR556" s="96">
        <f t="shared" si="3093"/>
        <v>64111.35</v>
      </c>
      <c r="US556" s="96">
        <f t="shared" si="3094"/>
        <v>64111.35</v>
      </c>
      <c r="UT556" s="96">
        <f t="shared" si="3095"/>
        <v>64111.35</v>
      </c>
      <c r="UU556" s="122"/>
      <c r="UV556" s="122"/>
      <c r="UW556" s="122"/>
      <c r="UX556" s="96">
        <f t="shared" si="3096"/>
        <v>10724.89</v>
      </c>
      <c r="UY556" s="96">
        <f t="shared" si="3097"/>
        <v>11036.32</v>
      </c>
      <c r="UZ556" s="96">
        <f t="shared" si="3098"/>
        <v>11036.32</v>
      </c>
      <c r="VA556" s="122"/>
      <c r="VB556" s="122"/>
      <c r="VC556" s="122"/>
      <c r="VD556" s="96">
        <f t="shared" si="2822"/>
        <v>32174.67</v>
      </c>
      <c r="VE556" s="96">
        <f t="shared" si="2823"/>
        <v>33108.959999999999</v>
      </c>
      <c r="VF556" s="96">
        <f t="shared" si="2824"/>
        <v>33108.959999999999</v>
      </c>
      <c r="VG556" s="101"/>
      <c r="VH556" s="101"/>
      <c r="VI556" s="101"/>
      <c r="VJ556" s="122"/>
      <c r="VK556" s="122"/>
      <c r="VL556" s="122"/>
      <c r="VM556" s="96">
        <f t="shared" si="3099"/>
        <v>0</v>
      </c>
      <c r="VN556" s="96">
        <f t="shared" si="3100"/>
        <v>0</v>
      </c>
      <c r="VO556" s="96">
        <f t="shared" si="3101"/>
        <v>0</v>
      </c>
      <c r="VP556" s="122"/>
      <c r="VQ556" s="122"/>
      <c r="VR556" s="122"/>
      <c r="VS556" s="96">
        <f t="shared" si="3102"/>
        <v>11899.11</v>
      </c>
      <c r="VT556" s="96">
        <f t="shared" si="3103"/>
        <v>12286.09</v>
      </c>
      <c r="VU556" s="96">
        <f t="shared" si="3104"/>
        <v>12286.09</v>
      </c>
      <c r="VV556" s="122"/>
      <c r="VW556" s="122"/>
      <c r="VX556" s="122"/>
      <c r="VY556" s="96">
        <f t="shared" si="2825"/>
        <v>0</v>
      </c>
      <c r="VZ556" s="96">
        <f t="shared" si="2826"/>
        <v>0</v>
      </c>
      <c r="WA556" s="96">
        <f t="shared" si="2827"/>
        <v>0</v>
      </c>
      <c r="WB556" s="101"/>
      <c r="WC556" s="101"/>
      <c r="WD556" s="101"/>
      <c r="WE556" s="122"/>
      <c r="WF556" s="122"/>
      <c r="WG556" s="122"/>
      <c r="WH556" s="96">
        <f t="shared" si="3105"/>
        <v>0</v>
      </c>
      <c r="WI556" s="96">
        <f t="shared" si="3106"/>
        <v>0</v>
      </c>
      <c r="WJ556" s="96">
        <f t="shared" si="3107"/>
        <v>0</v>
      </c>
      <c r="WK556" s="122"/>
      <c r="WL556" s="122"/>
      <c r="WM556" s="122"/>
      <c r="WN556" s="96">
        <f t="shared" si="3108"/>
        <v>8081.27</v>
      </c>
      <c r="WO556" s="96">
        <f t="shared" si="3109"/>
        <v>8359.49</v>
      </c>
      <c r="WP556" s="96">
        <f t="shared" si="3110"/>
        <v>8359.49</v>
      </c>
      <c r="WQ556" s="122"/>
      <c r="WR556" s="122"/>
      <c r="WS556" s="122"/>
      <c r="WT556" s="96">
        <f t="shared" si="2828"/>
        <v>0</v>
      </c>
      <c r="WU556" s="96">
        <f t="shared" si="2829"/>
        <v>0</v>
      </c>
      <c r="WV556" s="96">
        <f t="shared" si="2830"/>
        <v>0</v>
      </c>
      <c r="WW556" s="101">
        <v>1</v>
      </c>
      <c r="WX556" s="101">
        <v>1</v>
      </c>
      <c r="WY556" s="101">
        <v>1</v>
      </c>
      <c r="WZ556" s="122"/>
      <c r="XA556" s="122"/>
      <c r="XB556" s="122"/>
      <c r="XC556" s="96">
        <f t="shared" si="3111"/>
        <v>21370.45</v>
      </c>
      <c r="XD556" s="96">
        <f t="shared" si="3112"/>
        <v>21370.45</v>
      </c>
      <c r="XE556" s="96">
        <f t="shared" si="3113"/>
        <v>21370.45</v>
      </c>
      <c r="XF556" s="122"/>
      <c r="XG556" s="122"/>
      <c r="XH556" s="122"/>
      <c r="XI556" s="96">
        <f t="shared" si="3114"/>
        <v>8550.4599999999991</v>
      </c>
      <c r="XJ556" s="96">
        <f t="shared" si="3115"/>
        <v>8813.8799999999992</v>
      </c>
      <c r="XK556" s="96">
        <f t="shared" si="3116"/>
        <v>8813.8799999999992</v>
      </c>
      <c r="XL556" s="122"/>
      <c r="XM556" s="122"/>
      <c r="XN556" s="122"/>
      <c r="XO556" s="96">
        <f t="shared" si="2831"/>
        <v>8550.4599999999991</v>
      </c>
      <c r="XP556" s="96">
        <f t="shared" si="2832"/>
        <v>8813.8799999999992</v>
      </c>
      <c r="XQ556" s="96">
        <f t="shared" si="2833"/>
        <v>8813.8799999999992</v>
      </c>
      <c r="XR556" s="101">
        <v>1</v>
      </c>
      <c r="XS556" s="101">
        <v>1</v>
      </c>
      <c r="XT556" s="101">
        <v>1</v>
      </c>
      <c r="XU556" s="122"/>
      <c r="XV556" s="122"/>
      <c r="XW556" s="122"/>
      <c r="XX556" s="96">
        <f t="shared" si="3117"/>
        <v>21370.45</v>
      </c>
      <c r="XY556" s="96">
        <f t="shared" si="3118"/>
        <v>21370.45</v>
      </c>
      <c r="XZ556" s="96">
        <f t="shared" si="3119"/>
        <v>21370.45</v>
      </c>
      <c r="YA556" s="122"/>
      <c r="YB556" s="122"/>
      <c r="YC556" s="122"/>
      <c r="YD556" s="96">
        <f t="shared" si="3120"/>
        <v>8188.24</v>
      </c>
      <c r="YE556" s="96">
        <f t="shared" si="3121"/>
        <v>8444.42</v>
      </c>
      <c r="YF556" s="96">
        <f t="shared" si="3122"/>
        <v>8444.42</v>
      </c>
      <c r="YG556" s="122"/>
      <c r="YH556" s="122"/>
      <c r="YI556" s="122"/>
      <c r="YJ556" s="96">
        <f t="shared" si="2834"/>
        <v>8188.24</v>
      </c>
      <c r="YK556" s="96">
        <f t="shared" si="2835"/>
        <v>8444.42</v>
      </c>
      <c r="YL556" s="96">
        <f t="shared" si="2836"/>
        <v>8444.42</v>
      </c>
      <c r="YM556" s="101"/>
      <c r="YN556" s="101"/>
      <c r="YO556" s="101"/>
      <c r="YP556" s="122"/>
      <c r="YQ556" s="122"/>
      <c r="YR556" s="122"/>
      <c r="YS556" s="96">
        <f t="shared" si="3123"/>
        <v>0</v>
      </c>
      <c r="YT556" s="96">
        <f t="shared" si="3124"/>
        <v>0</v>
      </c>
      <c r="YU556" s="96">
        <f t="shared" si="3125"/>
        <v>0</v>
      </c>
      <c r="YV556" s="122"/>
      <c r="YW556" s="122"/>
      <c r="YX556" s="122"/>
      <c r="YY556" s="96">
        <f t="shared" si="3126"/>
        <v>9072.36</v>
      </c>
      <c r="YZ556" s="96">
        <f t="shared" si="3127"/>
        <v>9366.36</v>
      </c>
      <c r="ZA556" s="96">
        <f t="shared" si="3128"/>
        <v>9366.36</v>
      </c>
      <c r="ZB556" s="122"/>
      <c r="ZC556" s="122"/>
      <c r="ZD556" s="122"/>
      <c r="ZE556" s="96">
        <f t="shared" si="2837"/>
        <v>0</v>
      </c>
      <c r="ZF556" s="96">
        <f t="shared" si="2838"/>
        <v>0</v>
      </c>
      <c r="ZG556" s="96">
        <f t="shared" si="2839"/>
        <v>0</v>
      </c>
      <c r="ZH556" s="101"/>
      <c r="ZI556" s="101"/>
      <c r="ZJ556" s="101"/>
      <c r="ZK556" s="122"/>
      <c r="ZL556" s="122"/>
      <c r="ZM556" s="122"/>
      <c r="ZN556" s="96">
        <f t="shared" si="3129"/>
        <v>0</v>
      </c>
      <c r="ZO556" s="96">
        <f t="shared" si="3130"/>
        <v>0</v>
      </c>
      <c r="ZP556" s="96">
        <f t="shared" si="3131"/>
        <v>0</v>
      </c>
      <c r="ZQ556" s="122"/>
      <c r="ZR556" s="122"/>
      <c r="ZS556" s="122"/>
      <c r="ZT556" s="96">
        <f t="shared" si="3132"/>
        <v>10767.47</v>
      </c>
      <c r="ZU556" s="96">
        <f t="shared" si="3133"/>
        <v>11111.21</v>
      </c>
      <c r="ZV556" s="96">
        <f t="shared" si="3134"/>
        <v>11111.21</v>
      </c>
      <c r="ZW556" s="122"/>
      <c r="ZX556" s="122"/>
      <c r="ZY556" s="122"/>
      <c r="ZZ556" s="96">
        <f t="shared" si="2840"/>
        <v>0</v>
      </c>
      <c r="AAA556" s="96">
        <f t="shared" si="2841"/>
        <v>0</v>
      </c>
      <c r="AAB556" s="96">
        <f t="shared" si="2842"/>
        <v>0</v>
      </c>
      <c r="AAC556" s="101">
        <v>2</v>
      </c>
      <c r="AAD556" s="101">
        <v>2</v>
      </c>
      <c r="AAE556" s="101">
        <v>2</v>
      </c>
      <c r="AAF556" s="122"/>
      <c r="AAG556" s="122"/>
      <c r="AAH556" s="122"/>
      <c r="AAI556" s="96">
        <f t="shared" si="3135"/>
        <v>42740.9</v>
      </c>
      <c r="AAJ556" s="96">
        <f t="shared" si="3136"/>
        <v>42740.9</v>
      </c>
      <c r="AAK556" s="96">
        <f t="shared" si="3137"/>
        <v>42740.9</v>
      </c>
      <c r="AAL556" s="122"/>
      <c r="AAM556" s="122"/>
      <c r="AAN556" s="122"/>
      <c r="AAO556" s="96">
        <f t="shared" si="3138"/>
        <v>10469.48</v>
      </c>
      <c r="AAP556" s="96">
        <f t="shared" si="3139"/>
        <v>10810.63</v>
      </c>
      <c r="AAQ556" s="96">
        <f t="shared" si="3140"/>
        <v>10810.63</v>
      </c>
      <c r="AAR556" s="122"/>
      <c r="AAS556" s="122"/>
      <c r="AAT556" s="122"/>
      <c r="AAU556" s="96">
        <f t="shared" si="2843"/>
        <v>20938.96</v>
      </c>
      <c r="AAV556" s="96">
        <f t="shared" si="2844"/>
        <v>21621.26</v>
      </c>
      <c r="AAW556" s="96">
        <f t="shared" si="2845"/>
        <v>21621.26</v>
      </c>
      <c r="AAX556" s="101">
        <v>7</v>
      </c>
      <c r="AAY556" s="101">
        <v>7</v>
      </c>
      <c r="AAZ556" s="101">
        <v>7</v>
      </c>
      <c r="ABA556" s="122"/>
      <c r="ABB556" s="122"/>
      <c r="ABC556" s="122"/>
      <c r="ABD556" s="96">
        <f t="shared" si="3141"/>
        <v>149593.15</v>
      </c>
      <c r="ABE556" s="96">
        <f t="shared" si="3142"/>
        <v>149593.15</v>
      </c>
      <c r="ABF556" s="96">
        <f t="shared" si="3143"/>
        <v>149593.15</v>
      </c>
      <c r="ABG556" s="122"/>
      <c r="ABH556" s="122"/>
      <c r="ABI556" s="122"/>
      <c r="ABJ556" s="96">
        <f t="shared" si="3144"/>
        <v>7241.03</v>
      </c>
      <c r="ABK556" s="96">
        <f t="shared" si="3145"/>
        <v>7447.54</v>
      </c>
      <c r="ABL556" s="96">
        <f t="shared" si="3146"/>
        <v>7447.54</v>
      </c>
      <c r="ABM556" s="122"/>
      <c r="ABN556" s="122"/>
      <c r="ABO556" s="122"/>
      <c r="ABP556" s="96">
        <f t="shared" si="2846"/>
        <v>50687.21</v>
      </c>
      <c r="ABQ556" s="96">
        <f t="shared" si="2847"/>
        <v>52132.78</v>
      </c>
      <c r="ABR556" s="96">
        <f t="shared" si="2848"/>
        <v>52132.78</v>
      </c>
      <c r="ABS556" s="101">
        <v>3</v>
      </c>
      <c r="ABT556" s="101">
        <v>3</v>
      </c>
      <c r="ABU556" s="101">
        <v>3</v>
      </c>
      <c r="ABV556" s="122"/>
      <c r="ABW556" s="122"/>
      <c r="ABX556" s="122"/>
      <c r="ABY556" s="96">
        <f t="shared" si="3147"/>
        <v>64111.35</v>
      </c>
      <c r="ABZ556" s="96">
        <f t="shared" si="3148"/>
        <v>64111.35</v>
      </c>
      <c r="ACA556" s="96">
        <f t="shared" si="3149"/>
        <v>64111.35</v>
      </c>
      <c r="ACB556" s="122"/>
      <c r="ACC556" s="122"/>
      <c r="ACD556" s="122"/>
      <c r="ACE556" s="96">
        <f t="shared" si="3150"/>
        <v>7658.14</v>
      </c>
      <c r="ACF556" s="96">
        <f t="shared" si="3151"/>
        <v>7898.12</v>
      </c>
      <c r="ACG556" s="96">
        <f t="shared" si="3152"/>
        <v>7898.12</v>
      </c>
      <c r="ACH556" s="122"/>
      <c r="ACI556" s="122"/>
      <c r="ACJ556" s="122"/>
      <c r="ACK556" s="96">
        <f t="shared" si="2849"/>
        <v>22974.42</v>
      </c>
      <c r="ACL556" s="96">
        <f t="shared" si="2850"/>
        <v>23694.36</v>
      </c>
      <c r="ACM556" s="96">
        <f t="shared" si="2851"/>
        <v>23694.36</v>
      </c>
      <c r="ACN556" s="101">
        <v>1</v>
      </c>
      <c r="ACO556" s="101">
        <v>1</v>
      </c>
      <c r="ACP556" s="101">
        <v>1</v>
      </c>
      <c r="ACQ556" s="122"/>
      <c r="ACR556" s="122"/>
      <c r="ACS556" s="122"/>
      <c r="ACT556" s="96">
        <f t="shared" si="3153"/>
        <v>21370.45</v>
      </c>
      <c r="ACU556" s="96">
        <f t="shared" si="3154"/>
        <v>21370.45</v>
      </c>
      <c r="ACV556" s="96">
        <f t="shared" si="3155"/>
        <v>21370.45</v>
      </c>
      <c r="ACW556" s="122"/>
      <c r="ACX556" s="122"/>
      <c r="ACY556" s="122"/>
      <c r="ACZ556" s="96">
        <f t="shared" si="3156"/>
        <v>10572.44</v>
      </c>
      <c r="ADA556" s="96">
        <f t="shared" si="3157"/>
        <v>10916.52</v>
      </c>
      <c r="ADB556" s="96">
        <f t="shared" si="3158"/>
        <v>10916.52</v>
      </c>
      <c r="ADC556" s="122"/>
      <c r="ADD556" s="122"/>
      <c r="ADE556" s="122"/>
      <c r="ADF556" s="96">
        <f t="shared" si="2852"/>
        <v>10572.44</v>
      </c>
      <c r="ADG556" s="96">
        <f t="shared" si="2853"/>
        <v>10916.52</v>
      </c>
      <c r="ADH556" s="96">
        <f t="shared" si="2854"/>
        <v>10916.52</v>
      </c>
      <c r="ADI556" s="101"/>
      <c r="ADJ556" s="101"/>
      <c r="ADK556" s="101"/>
      <c r="ADL556" s="122"/>
      <c r="ADM556" s="122"/>
      <c r="ADN556" s="122"/>
      <c r="ADO556" s="96">
        <f t="shared" si="3159"/>
        <v>0</v>
      </c>
      <c r="ADP556" s="96">
        <f t="shared" si="3160"/>
        <v>0</v>
      </c>
      <c r="ADQ556" s="96">
        <f t="shared" si="3161"/>
        <v>0</v>
      </c>
      <c r="ADR556" s="122"/>
      <c r="ADS556" s="122"/>
      <c r="ADT556" s="122"/>
      <c r="ADU556" s="96">
        <f t="shared" si="3162"/>
        <v>6357.84</v>
      </c>
      <c r="ADV556" s="96">
        <f t="shared" si="3163"/>
        <v>6588.89</v>
      </c>
      <c r="ADW556" s="96">
        <f t="shared" si="3164"/>
        <v>6588.89</v>
      </c>
      <c r="ADX556" s="122"/>
      <c r="ADY556" s="122"/>
      <c r="ADZ556" s="122"/>
      <c r="AEA556" s="96">
        <f t="shared" si="2855"/>
        <v>0</v>
      </c>
      <c r="AEB556" s="96">
        <f t="shared" si="2856"/>
        <v>0</v>
      </c>
      <c r="AEC556" s="96">
        <f t="shared" si="2857"/>
        <v>0</v>
      </c>
      <c r="AED556" s="101">
        <v>24</v>
      </c>
      <c r="AEE556" s="101">
        <v>24</v>
      </c>
      <c r="AEF556" s="101">
        <v>24</v>
      </c>
      <c r="AEG556" s="122"/>
      <c r="AEH556" s="122"/>
      <c r="AEI556" s="122"/>
      <c r="AEJ556" s="96">
        <f t="shared" si="3165"/>
        <v>512890.8</v>
      </c>
      <c r="AEK556" s="96">
        <f t="shared" si="3166"/>
        <v>512890.8</v>
      </c>
      <c r="AEL556" s="96">
        <f t="shared" si="3167"/>
        <v>512890.8</v>
      </c>
      <c r="AEM556" s="122"/>
      <c r="AEN556" s="122"/>
      <c r="AEO556" s="122"/>
      <c r="AEP556" s="96">
        <f t="shared" si="3168"/>
        <v>9531.2900000000009</v>
      </c>
      <c r="AEQ556" s="96">
        <f t="shared" si="3169"/>
        <v>9819.6200000000008</v>
      </c>
      <c r="AER556" s="96">
        <f t="shared" si="3170"/>
        <v>9819.6200000000008</v>
      </c>
      <c r="AES556" s="122"/>
      <c r="AET556" s="122"/>
      <c r="AEU556" s="122"/>
      <c r="AEV556" s="96">
        <f t="shared" si="2858"/>
        <v>228750.96</v>
      </c>
      <c r="AEW556" s="96">
        <f t="shared" si="2859"/>
        <v>235670.88</v>
      </c>
      <c r="AEX556" s="96">
        <f t="shared" si="2860"/>
        <v>235670.88</v>
      </c>
      <c r="AEY556" s="101"/>
      <c r="AEZ556" s="101"/>
      <c r="AFA556" s="101"/>
      <c r="AFB556" s="122"/>
      <c r="AFC556" s="122"/>
      <c r="AFD556" s="122"/>
      <c r="AFE556" s="96">
        <f t="shared" si="3171"/>
        <v>0</v>
      </c>
      <c r="AFF556" s="96">
        <f t="shared" si="3172"/>
        <v>0</v>
      </c>
      <c r="AFG556" s="96">
        <f t="shared" si="3173"/>
        <v>0</v>
      </c>
      <c r="AFH556" s="122"/>
      <c r="AFI556" s="122"/>
      <c r="AFJ556" s="122"/>
      <c r="AFK556" s="96">
        <f t="shared" si="3174"/>
        <v>9467.64</v>
      </c>
      <c r="AFL556" s="96">
        <f t="shared" si="3175"/>
        <v>9809.7199999999993</v>
      </c>
      <c r="AFM556" s="96">
        <f t="shared" si="3176"/>
        <v>9809.7199999999993</v>
      </c>
      <c r="AFN556" s="122"/>
      <c r="AFO556" s="122"/>
      <c r="AFP556" s="122"/>
      <c r="AFQ556" s="96">
        <f t="shared" si="2861"/>
        <v>0</v>
      </c>
      <c r="AFR556" s="96">
        <f t="shared" si="2862"/>
        <v>0</v>
      </c>
      <c r="AFS556" s="96">
        <f t="shared" si="2863"/>
        <v>0</v>
      </c>
      <c r="AFT556" s="101"/>
      <c r="AFU556" s="101"/>
      <c r="AFV556" s="101"/>
      <c r="AFW556" s="122"/>
      <c r="AFX556" s="122"/>
      <c r="AFY556" s="122"/>
      <c r="AFZ556" s="96">
        <f t="shared" si="3177"/>
        <v>0</v>
      </c>
      <c r="AGA556" s="96">
        <f t="shared" si="3178"/>
        <v>0</v>
      </c>
      <c r="AGB556" s="96">
        <f t="shared" si="3179"/>
        <v>0</v>
      </c>
      <c r="AGC556" s="122"/>
      <c r="AGD556" s="122"/>
      <c r="AGE556" s="122"/>
      <c r="AGF556" s="96">
        <f t="shared" si="3180"/>
        <v>9925.75</v>
      </c>
      <c r="AGG556" s="96">
        <f t="shared" si="3181"/>
        <v>10250.040000000001</v>
      </c>
      <c r="AGH556" s="96">
        <f t="shared" si="3182"/>
        <v>10250.040000000001</v>
      </c>
      <c r="AGI556" s="122"/>
      <c r="AGJ556" s="122"/>
      <c r="AGK556" s="122"/>
      <c r="AGL556" s="96">
        <f t="shared" si="2864"/>
        <v>0</v>
      </c>
      <c r="AGM556" s="96">
        <f t="shared" si="2865"/>
        <v>0</v>
      </c>
      <c r="AGN556" s="96">
        <f t="shared" si="2866"/>
        <v>0</v>
      </c>
      <c r="AGO556" s="101"/>
      <c r="AGP556" s="101"/>
      <c r="AGQ556" s="101"/>
      <c r="AGR556" s="122"/>
      <c r="AGS556" s="122"/>
      <c r="AGT556" s="122"/>
      <c r="AGU556" s="96">
        <f t="shared" si="3183"/>
        <v>0</v>
      </c>
      <c r="AGV556" s="96">
        <f t="shared" si="3184"/>
        <v>0</v>
      </c>
      <c r="AGW556" s="96">
        <f t="shared" si="3185"/>
        <v>0</v>
      </c>
      <c r="AGX556" s="122"/>
      <c r="AGY556" s="122"/>
      <c r="AGZ556" s="122"/>
      <c r="AHA556" s="96">
        <f t="shared" si="3186"/>
        <v>16101.7</v>
      </c>
      <c r="AHB556" s="96">
        <f t="shared" si="3187"/>
        <v>16662.37</v>
      </c>
      <c r="AHC556" s="96">
        <f t="shared" si="3188"/>
        <v>16662.37</v>
      </c>
      <c r="AHD556" s="122"/>
      <c r="AHE556" s="122"/>
      <c r="AHF556" s="122"/>
      <c r="AHG556" s="96">
        <f t="shared" si="2867"/>
        <v>0</v>
      </c>
      <c r="AHH556" s="96">
        <f t="shared" si="2868"/>
        <v>0</v>
      </c>
      <c r="AHI556" s="96">
        <f t="shared" si="2869"/>
        <v>0</v>
      </c>
      <c r="AHJ556" s="101"/>
      <c r="AHK556" s="101"/>
      <c r="AHL556" s="101"/>
      <c r="AHM556" s="122"/>
      <c r="AHN556" s="122"/>
      <c r="AHO556" s="122"/>
      <c r="AHP556" s="96">
        <f t="shared" si="3189"/>
        <v>0</v>
      </c>
      <c r="AHQ556" s="96">
        <f t="shared" si="3190"/>
        <v>0</v>
      </c>
      <c r="AHR556" s="96">
        <f t="shared" si="3191"/>
        <v>0</v>
      </c>
      <c r="AHS556" s="122"/>
      <c r="AHT556" s="122"/>
      <c r="AHU556" s="122"/>
      <c r="AHV556" s="96">
        <f t="shared" si="3192"/>
        <v>8955.18</v>
      </c>
      <c r="AHW556" s="96">
        <f t="shared" si="3193"/>
        <v>9251.98</v>
      </c>
      <c r="AHX556" s="96">
        <f t="shared" si="3194"/>
        <v>9251.98</v>
      </c>
      <c r="AHY556" s="122"/>
      <c r="AHZ556" s="122"/>
      <c r="AIA556" s="122"/>
      <c r="AIB556" s="96">
        <f t="shared" si="2870"/>
        <v>0</v>
      </c>
      <c r="AIC556" s="96">
        <f t="shared" si="2871"/>
        <v>0</v>
      </c>
      <c r="AID556" s="96">
        <f t="shared" si="2872"/>
        <v>0</v>
      </c>
      <c r="AIE556" s="101"/>
      <c r="AIF556" s="101"/>
      <c r="AIG556" s="101"/>
      <c r="AIH556" s="122"/>
      <c r="AII556" s="122"/>
      <c r="AIJ556" s="122"/>
      <c r="AIK556" s="96">
        <f t="shared" si="3195"/>
        <v>0</v>
      </c>
      <c r="AIL556" s="96">
        <f t="shared" si="3196"/>
        <v>0</v>
      </c>
      <c r="AIM556" s="96">
        <f t="shared" si="3197"/>
        <v>0</v>
      </c>
      <c r="AIN556" s="122"/>
      <c r="AIO556" s="122"/>
      <c r="AIP556" s="122"/>
      <c r="AIQ556" s="96">
        <f t="shared" si="3198"/>
        <v>9884.42</v>
      </c>
      <c r="AIR556" s="96">
        <f t="shared" si="3199"/>
        <v>10221.01</v>
      </c>
      <c r="AIS556" s="96">
        <f t="shared" si="3200"/>
        <v>10221.01</v>
      </c>
      <c r="AIT556" s="122"/>
      <c r="AIU556" s="122"/>
      <c r="AIV556" s="122"/>
      <c r="AIW556" s="96">
        <f t="shared" si="2873"/>
        <v>0</v>
      </c>
      <c r="AIX556" s="96">
        <f t="shared" si="2874"/>
        <v>0</v>
      </c>
      <c r="AIY556" s="96">
        <f t="shared" si="2875"/>
        <v>0</v>
      </c>
      <c r="AIZ556" s="101"/>
      <c r="AJA556" s="101"/>
      <c r="AJB556" s="101"/>
      <c r="AJC556" s="122"/>
      <c r="AJD556" s="122"/>
      <c r="AJE556" s="122"/>
      <c r="AJF556" s="96">
        <f t="shared" si="3201"/>
        <v>0</v>
      </c>
      <c r="AJG556" s="96">
        <f t="shared" si="3202"/>
        <v>0</v>
      </c>
      <c r="AJH556" s="96">
        <f t="shared" si="3203"/>
        <v>0</v>
      </c>
      <c r="AJI556" s="122"/>
      <c r="AJJ556" s="122"/>
      <c r="AJK556" s="122"/>
      <c r="AJL556" s="96">
        <f t="shared" si="3204"/>
        <v>9700.91</v>
      </c>
      <c r="AJM556" s="96">
        <f t="shared" si="3205"/>
        <v>10015.76</v>
      </c>
      <c r="AJN556" s="96">
        <f t="shared" si="3206"/>
        <v>10015.76</v>
      </c>
      <c r="AJO556" s="122"/>
      <c r="AJP556" s="122"/>
      <c r="AJQ556" s="122"/>
      <c r="AJR556" s="96">
        <f t="shared" si="2876"/>
        <v>0</v>
      </c>
      <c r="AJS556" s="96">
        <f t="shared" si="2877"/>
        <v>0</v>
      </c>
      <c r="AJT556" s="96">
        <f t="shared" si="2878"/>
        <v>0</v>
      </c>
      <c r="AJU556" s="101"/>
      <c r="AJV556" s="101"/>
      <c r="AJW556" s="101"/>
      <c r="AJX556" s="122"/>
      <c r="AJY556" s="122"/>
      <c r="AJZ556" s="122"/>
      <c r="AKA556" s="96">
        <f t="shared" si="3207"/>
        <v>0</v>
      </c>
      <c r="AKB556" s="96">
        <f t="shared" si="3208"/>
        <v>0</v>
      </c>
      <c r="AKC556" s="96">
        <f t="shared" si="3209"/>
        <v>0</v>
      </c>
      <c r="AKD556" s="122"/>
      <c r="AKE556" s="122"/>
      <c r="AKF556" s="122"/>
      <c r="AKG556" s="96">
        <f t="shared" si="3210"/>
        <v>9240.23</v>
      </c>
      <c r="AKH556" s="96">
        <f t="shared" si="3211"/>
        <v>9551.5499999999993</v>
      </c>
      <c r="AKI556" s="96">
        <f t="shared" si="3212"/>
        <v>9551.5499999999993</v>
      </c>
      <c r="AKJ556" s="122"/>
      <c r="AKK556" s="122"/>
      <c r="AKL556" s="122"/>
      <c r="AKM556" s="96">
        <f t="shared" si="2879"/>
        <v>0</v>
      </c>
      <c r="AKN556" s="96">
        <f t="shared" si="2880"/>
        <v>0</v>
      </c>
      <c r="AKO556" s="96">
        <f t="shared" si="2881"/>
        <v>0</v>
      </c>
      <c r="AKP556" s="101"/>
      <c r="AKQ556" s="101"/>
      <c r="AKR556" s="101"/>
      <c r="AKS556" s="122"/>
      <c r="AKT556" s="122"/>
      <c r="AKU556" s="122"/>
      <c r="AKV556" s="96">
        <f t="shared" si="3213"/>
        <v>0</v>
      </c>
      <c r="AKW556" s="96">
        <f t="shared" si="3214"/>
        <v>0</v>
      </c>
      <c r="AKX556" s="96">
        <f t="shared" si="3215"/>
        <v>0</v>
      </c>
      <c r="AKY556" s="122"/>
      <c r="AKZ556" s="122"/>
      <c r="ALA556" s="122"/>
      <c r="ALB556" s="96">
        <f t="shared" si="3216"/>
        <v>9366.98</v>
      </c>
      <c r="ALC556" s="96">
        <f t="shared" si="3217"/>
        <v>9673.85</v>
      </c>
      <c r="ALD556" s="96">
        <f t="shared" si="3218"/>
        <v>9673.85</v>
      </c>
      <c r="ALE556" s="122"/>
      <c r="ALF556" s="122"/>
      <c r="ALG556" s="122"/>
      <c r="ALH556" s="96">
        <f t="shared" si="2882"/>
        <v>0</v>
      </c>
      <c r="ALI556" s="96">
        <f t="shared" si="2883"/>
        <v>0</v>
      </c>
      <c r="ALJ556" s="96">
        <f t="shared" si="2884"/>
        <v>0</v>
      </c>
      <c r="ALK556" s="101">
        <v>1</v>
      </c>
      <c r="ALL556" s="101">
        <v>1</v>
      </c>
      <c r="ALM556" s="101">
        <v>1</v>
      </c>
      <c r="ALN556" s="122"/>
      <c r="ALO556" s="122"/>
      <c r="ALP556" s="122"/>
      <c r="ALQ556" s="96">
        <f t="shared" si="3219"/>
        <v>21370.45</v>
      </c>
      <c r="ALR556" s="96">
        <f t="shared" si="3220"/>
        <v>21370.45</v>
      </c>
      <c r="ALS556" s="96">
        <f t="shared" si="3221"/>
        <v>21370.45</v>
      </c>
      <c r="ALT556" s="122"/>
      <c r="ALU556" s="122"/>
      <c r="ALV556" s="122"/>
      <c r="ALW556" s="96">
        <f t="shared" si="3222"/>
        <v>10900.62</v>
      </c>
      <c r="ALX556" s="96">
        <f t="shared" si="3223"/>
        <v>11243.89</v>
      </c>
      <c r="ALY556" s="96">
        <f t="shared" si="3224"/>
        <v>11243.89</v>
      </c>
      <c r="ALZ556" s="122"/>
      <c r="AMA556" s="122"/>
      <c r="AMB556" s="122"/>
      <c r="AMC556" s="96">
        <f t="shared" si="2885"/>
        <v>10900.62</v>
      </c>
      <c r="AMD556" s="96">
        <f t="shared" si="2886"/>
        <v>11243.89</v>
      </c>
      <c r="AME556" s="96">
        <f t="shared" si="2887"/>
        <v>11243.89</v>
      </c>
      <c r="AMF556" s="101"/>
      <c r="AMG556" s="101"/>
      <c r="AMH556" s="101"/>
      <c r="AMI556" s="122"/>
      <c r="AMJ556" s="122"/>
      <c r="AMK556" s="122"/>
      <c r="AML556" s="96">
        <f t="shared" si="3225"/>
        <v>0</v>
      </c>
      <c r="AMM556" s="96">
        <f t="shared" si="3226"/>
        <v>0</v>
      </c>
      <c r="AMN556" s="96">
        <f t="shared" si="3227"/>
        <v>0</v>
      </c>
      <c r="AMO556" s="122"/>
      <c r="AMP556" s="122"/>
      <c r="AMQ556" s="122"/>
      <c r="AMR556" s="96">
        <f t="shared" si="3228"/>
        <v>9250.44</v>
      </c>
      <c r="AMS556" s="96">
        <f t="shared" si="3229"/>
        <v>9536.41</v>
      </c>
      <c r="AMT556" s="96">
        <f t="shared" si="3230"/>
        <v>9536.41</v>
      </c>
      <c r="AMU556" s="122"/>
      <c r="AMV556" s="122"/>
      <c r="AMW556" s="122"/>
      <c r="AMX556" s="96">
        <f t="shared" si="2888"/>
        <v>0</v>
      </c>
      <c r="AMY556" s="96">
        <f t="shared" si="2889"/>
        <v>0</v>
      </c>
      <c r="AMZ556" s="96">
        <f t="shared" si="2890"/>
        <v>0</v>
      </c>
      <c r="ANA556" s="101"/>
      <c r="ANB556" s="101"/>
      <c r="ANC556" s="101"/>
      <c r="AND556" s="122"/>
      <c r="ANE556" s="122"/>
      <c r="ANF556" s="122"/>
      <c r="ANG556" s="96">
        <f t="shared" si="3231"/>
        <v>0</v>
      </c>
      <c r="ANH556" s="96">
        <f t="shared" si="3232"/>
        <v>0</v>
      </c>
      <c r="ANI556" s="96">
        <f t="shared" si="3233"/>
        <v>0</v>
      </c>
      <c r="ANJ556" s="122"/>
      <c r="ANK556" s="122"/>
      <c r="ANL556" s="122"/>
      <c r="ANM556" s="96">
        <f t="shared" si="3234"/>
        <v>0</v>
      </c>
      <c r="ANN556" s="96">
        <f t="shared" si="3235"/>
        <v>0</v>
      </c>
      <c r="ANO556" s="96">
        <f t="shared" si="3236"/>
        <v>0</v>
      </c>
      <c r="ANP556" s="122"/>
      <c r="ANQ556" s="122"/>
      <c r="ANR556" s="122"/>
      <c r="ANS556" s="96">
        <f t="shared" si="2891"/>
        <v>0</v>
      </c>
      <c r="ANT556" s="96">
        <f t="shared" si="2892"/>
        <v>0</v>
      </c>
      <c r="ANU556" s="96">
        <f t="shared" si="2893"/>
        <v>0</v>
      </c>
      <c r="ANV556" s="101">
        <v>7</v>
      </c>
      <c r="ANW556" s="101">
        <v>7</v>
      </c>
      <c r="ANX556" s="101">
        <v>7</v>
      </c>
      <c r="ANY556" s="122"/>
      <c r="ANZ556" s="122"/>
      <c r="AOA556" s="122"/>
      <c r="AOB556" s="96">
        <f t="shared" si="3237"/>
        <v>149593.15</v>
      </c>
      <c r="AOC556" s="96">
        <f t="shared" si="3238"/>
        <v>149593.15</v>
      </c>
      <c r="AOD556" s="96">
        <f t="shared" si="3239"/>
        <v>149593.15</v>
      </c>
      <c r="AOE556" s="122"/>
      <c r="AOF556" s="122"/>
      <c r="AOG556" s="122"/>
      <c r="AOH556" s="96">
        <f t="shared" si="3240"/>
        <v>9341.3799999999992</v>
      </c>
      <c r="AOI556" s="96">
        <f t="shared" si="3241"/>
        <v>9632.23</v>
      </c>
      <c r="AOJ556" s="96">
        <f t="shared" si="3242"/>
        <v>9632.23</v>
      </c>
      <c r="AOK556" s="122"/>
      <c r="AOL556" s="122"/>
      <c r="AOM556" s="122"/>
      <c r="AON556" s="96">
        <f t="shared" si="2894"/>
        <v>65389.66</v>
      </c>
      <c r="AOO556" s="96">
        <f t="shared" si="2895"/>
        <v>67425.61</v>
      </c>
      <c r="AOP556" s="96">
        <f t="shared" si="2896"/>
        <v>67425.61</v>
      </c>
      <c r="AOQ556" s="101">
        <v>1</v>
      </c>
      <c r="AOR556" s="101">
        <v>1</v>
      </c>
      <c r="AOS556" s="101">
        <v>1</v>
      </c>
      <c r="AOT556" s="122"/>
      <c r="AOU556" s="122"/>
      <c r="AOV556" s="122"/>
      <c r="AOW556" s="96">
        <f t="shared" si="3243"/>
        <v>21370.45</v>
      </c>
      <c r="AOX556" s="96">
        <f t="shared" si="3244"/>
        <v>21370.45</v>
      </c>
      <c r="AOY556" s="96">
        <f t="shared" si="3245"/>
        <v>21370.45</v>
      </c>
      <c r="AOZ556" s="122"/>
      <c r="APA556" s="122"/>
      <c r="APB556" s="122"/>
      <c r="APC556" s="96">
        <f t="shared" si="3246"/>
        <v>10971.26</v>
      </c>
      <c r="APD556" s="96">
        <f t="shared" si="3247"/>
        <v>11313.79</v>
      </c>
      <c r="APE556" s="96">
        <f t="shared" si="3248"/>
        <v>11313.79</v>
      </c>
      <c r="APF556" s="122"/>
      <c r="APG556" s="122"/>
      <c r="APH556" s="122"/>
      <c r="API556" s="96">
        <f t="shared" si="2897"/>
        <v>10971.26</v>
      </c>
      <c r="APJ556" s="96">
        <f t="shared" si="2898"/>
        <v>11313.79</v>
      </c>
      <c r="APK556" s="96">
        <f t="shared" si="2899"/>
        <v>11313.79</v>
      </c>
      <c r="APL556" s="101"/>
      <c r="APM556" s="101"/>
      <c r="APN556" s="101"/>
      <c r="APO556" s="122"/>
      <c r="APP556" s="122"/>
      <c r="APQ556" s="122"/>
      <c r="APR556" s="96">
        <f t="shared" si="3249"/>
        <v>0</v>
      </c>
      <c r="APS556" s="96">
        <f t="shared" si="3250"/>
        <v>0</v>
      </c>
      <c r="APT556" s="96">
        <f t="shared" si="3251"/>
        <v>0</v>
      </c>
      <c r="APU556" s="122"/>
      <c r="APV556" s="122"/>
      <c r="APW556" s="122"/>
      <c r="APX556" s="96">
        <f t="shared" si="3252"/>
        <v>9308.3799999999992</v>
      </c>
      <c r="APY556" s="96">
        <f t="shared" si="3253"/>
        <v>9612.4699999999993</v>
      </c>
      <c r="APZ556" s="96">
        <f t="shared" si="3254"/>
        <v>9612.4699999999993</v>
      </c>
      <c r="AQA556" s="122"/>
      <c r="AQB556" s="122"/>
      <c r="AQC556" s="122"/>
      <c r="AQD556" s="96">
        <f t="shared" si="2900"/>
        <v>0</v>
      </c>
      <c r="AQE556" s="96">
        <f t="shared" si="2901"/>
        <v>0</v>
      </c>
      <c r="AQF556" s="96">
        <f t="shared" si="2902"/>
        <v>0</v>
      </c>
      <c r="AQG556" s="101">
        <v>2</v>
      </c>
      <c r="AQH556" s="101">
        <v>2</v>
      </c>
      <c r="AQI556" s="101">
        <v>2</v>
      </c>
      <c r="AQJ556" s="122"/>
      <c r="AQK556" s="122"/>
      <c r="AQL556" s="122"/>
      <c r="AQM556" s="96">
        <f t="shared" si="3255"/>
        <v>42740.9</v>
      </c>
      <c r="AQN556" s="96">
        <f t="shared" si="3256"/>
        <v>42740.9</v>
      </c>
      <c r="AQO556" s="96">
        <f t="shared" si="3257"/>
        <v>42740.9</v>
      </c>
      <c r="AQP556" s="122"/>
      <c r="AQQ556" s="122"/>
      <c r="AQR556" s="122"/>
      <c r="AQS556" s="96">
        <f t="shared" si="3258"/>
        <v>8292.33</v>
      </c>
      <c r="AQT556" s="96">
        <f t="shared" si="3259"/>
        <v>8573.2099999999991</v>
      </c>
      <c r="AQU556" s="96">
        <f t="shared" si="3260"/>
        <v>8573.2099999999991</v>
      </c>
      <c r="AQV556" s="122"/>
      <c r="AQW556" s="122"/>
      <c r="AQX556" s="122"/>
      <c r="AQY556" s="96">
        <f t="shared" si="2903"/>
        <v>16584.66</v>
      </c>
      <c r="AQZ556" s="96">
        <f t="shared" si="2904"/>
        <v>17146.419999999998</v>
      </c>
      <c r="ARA556" s="96">
        <f t="shared" si="2905"/>
        <v>17146.419999999998</v>
      </c>
      <c r="ARB556" s="101">
        <v>1</v>
      </c>
      <c r="ARC556" s="101">
        <v>1</v>
      </c>
      <c r="ARD556" s="101">
        <v>1</v>
      </c>
      <c r="ARE556" s="122"/>
      <c r="ARF556" s="122"/>
      <c r="ARG556" s="122"/>
      <c r="ARH556" s="96">
        <f t="shared" si="3261"/>
        <v>21370.45</v>
      </c>
      <c r="ARI556" s="96">
        <f t="shared" si="3262"/>
        <v>21370.45</v>
      </c>
      <c r="ARJ556" s="96">
        <f t="shared" si="3263"/>
        <v>21370.45</v>
      </c>
      <c r="ARK556" s="122"/>
      <c r="ARL556" s="122"/>
      <c r="ARM556" s="122"/>
      <c r="ARN556" s="96">
        <f t="shared" si="3264"/>
        <v>8914.7999999999993</v>
      </c>
      <c r="ARO556" s="96">
        <f t="shared" si="3265"/>
        <v>9173.2000000000007</v>
      </c>
      <c r="ARP556" s="96">
        <f t="shared" si="3266"/>
        <v>9173.2000000000007</v>
      </c>
      <c r="ARQ556" s="122"/>
      <c r="ARR556" s="122"/>
      <c r="ARS556" s="122"/>
      <c r="ART556" s="96">
        <f t="shared" si="2906"/>
        <v>8914.7999999999993</v>
      </c>
      <c r="ARU556" s="96">
        <f t="shared" si="2907"/>
        <v>9173.2000000000007</v>
      </c>
      <c r="ARV556" s="96">
        <f t="shared" si="2908"/>
        <v>9173.2000000000007</v>
      </c>
      <c r="ARW556" s="101"/>
      <c r="ARX556" s="101"/>
      <c r="ARY556" s="101"/>
      <c r="ARZ556" s="122"/>
      <c r="ASA556" s="122"/>
      <c r="ASB556" s="122"/>
      <c r="ASC556" s="96">
        <f t="shared" si="3267"/>
        <v>0</v>
      </c>
      <c r="ASD556" s="96">
        <f t="shared" si="3268"/>
        <v>0</v>
      </c>
      <c r="ASE556" s="96">
        <f t="shared" si="3269"/>
        <v>0</v>
      </c>
      <c r="ASF556" s="122"/>
      <c r="ASG556" s="122"/>
      <c r="ASH556" s="122"/>
      <c r="ASI556" s="96">
        <f t="shared" si="3270"/>
        <v>9551.43</v>
      </c>
      <c r="ASJ556" s="96">
        <f t="shared" si="3271"/>
        <v>9849.7199999999993</v>
      </c>
      <c r="ASK556" s="96">
        <f t="shared" si="3272"/>
        <v>9849.7199999999993</v>
      </c>
      <c r="ASL556" s="122"/>
      <c r="ASM556" s="122"/>
      <c r="ASN556" s="122"/>
      <c r="ASO556" s="96">
        <f t="shared" si="2909"/>
        <v>0</v>
      </c>
      <c r="ASP556" s="96">
        <f t="shared" si="2910"/>
        <v>0</v>
      </c>
      <c r="ASQ556" s="96">
        <f t="shared" si="2911"/>
        <v>0</v>
      </c>
      <c r="ASR556" s="101"/>
      <c r="ASS556" s="101"/>
      <c r="AST556" s="101"/>
      <c r="ASU556" s="122"/>
      <c r="ASV556" s="122"/>
      <c r="ASW556" s="122"/>
      <c r="ASX556" s="96">
        <f t="shared" si="3273"/>
        <v>0</v>
      </c>
      <c r="ASY556" s="96">
        <f t="shared" si="3274"/>
        <v>0</v>
      </c>
      <c r="ASZ556" s="96">
        <f t="shared" si="3275"/>
        <v>0</v>
      </c>
      <c r="ATA556" s="122"/>
      <c r="ATB556" s="122"/>
      <c r="ATC556" s="122"/>
      <c r="ATD556" s="96">
        <f t="shared" si="3276"/>
        <v>8412.16</v>
      </c>
      <c r="ATE556" s="96">
        <f t="shared" si="3277"/>
        <v>8669.65</v>
      </c>
      <c r="ATF556" s="96">
        <f t="shared" si="3278"/>
        <v>8669.65</v>
      </c>
      <c r="ATG556" s="122"/>
      <c r="ATH556" s="122"/>
      <c r="ATI556" s="122"/>
      <c r="ATJ556" s="96">
        <f t="shared" si="2912"/>
        <v>0</v>
      </c>
      <c r="ATK556" s="96">
        <f t="shared" si="2913"/>
        <v>0</v>
      </c>
      <c r="ATL556" s="96">
        <f t="shared" si="2914"/>
        <v>0</v>
      </c>
      <c r="ATM556" s="101"/>
      <c r="ATN556" s="101"/>
      <c r="ATO556" s="101"/>
      <c r="ATP556" s="122"/>
      <c r="ATQ556" s="122"/>
      <c r="ATR556" s="122"/>
      <c r="ATS556" s="96">
        <f t="shared" si="3279"/>
        <v>0</v>
      </c>
      <c r="ATT556" s="96">
        <f t="shared" si="3280"/>
        <v>0</v>
      </c>
      <c r="ATU556" s="96">
        <f t="shared" si="3281"/>
        <v>0</v>
      </c>
      <c r="ATV556" s="122"/>
      <c r="ATW556" s="122"/>
      <c r="ATX556" s="122"/>
      <c r="ATY556" s="96">
        <f t="shared" si="3282"/>
        <v>9171.5499999999993</v>
      </c>
      <c r="ATZ556" s="96">
        <f t="shared" si="3283"/>
        <v>9445.5300000000007</v>
      </c>
      <c r="AUA556" s="96">
        <f t="shared" si="3284"/>
        <v>9445.5300000000007</v>
      </c>
      <c r="AUB556" s="122"/>
      <c r="AUC556" s="122"/>
      <c r="AUD556" s="122"/>
      <c r="AUE556" s="96">
        <f t="shared" si="2915"/>
        <v>0</v>
      </c>
      <c r="AUF556" s="96">
        <f t="shared" si="2916"/>
        <v>0</v>
      </c>
      <c r="AUG556" s="96">
        <f t="shared" si="2917"/>
        <v>0</v>
      </c>
      <c r="AUH556" s="101"/>
      <c r="AUI556" s="101"/>
      <c r="AUJ556" s="101"/>
      <c r="AUK556" s="122"/>
      <c r="AUL556" s="122"/>
      <c r="AUM556" s="122"/>
      <c r="AUN556" s="96">
        <f t="shared" si="3285"/>
        <v>0</v>
      </c>
      <c r="AUO556" s="96">
        <f t="shared" si="3286"/>
        <v>0</v>
      </c>
      <c r="AUP556" s="96">
        <f t="shared" si="3287"/>
        <v>0</v>
      </c>
      <c r="AUQ556" s="122"/>
      <c r="AUR556" s="122"/>
      <c r="AUS556" s="122"/>
      <c r="AUT556" s="96">
        <f t="shared" si="3288"/>
        <v>9819.2900000000009</v>
      </c>
      <c r="AUU556" s="96">
        <f t="shared" si="3289"/>
        <v>10131.08</v>
      </c>
      <c r="AUV556" s="96">
        <f t="shared" si="3290"/>
        <v>10131.08</v>
      </c>
      <c r="AUW556" s="122"/>
      <c r="AUX556" s="122"/>
      <c r="AUY556" s="122"/>
      <c r="AUZ556" s="96">
        <f t="shared" si="2918"/>
        <v>0</v>
      </c>
      <c r="AVA556" s="96">
        <f t="shared" si="2919"/>
        <v>0</v>
      </c>
      <c r="AVB556" s="96">
        <f t="shared" si="2920"/>
        <v>0</v>
      </c>
      <c r="AVC556" s="144">
        <f t="shared" si="2921"/>
        <v>85</v>
      </c>
      <c r="AVD556" s="144">
        <f t="shared" si="2922"/>
        <v>85</v>
      </c>
      <c r="AVE556" s="144">
        <f t="shared" si="2923"/>
        <v>85</v>
      </c>
      <c r="AVF556" s="96">
        <f t="shared" si="2924"/>
        <v>0</v>
      </c>
      <c r="AVG556" s="96">
        <f t="shared" si="2925"/>
        <v>0</v>
      </c>
      <c r="AVH556" s="96">
        <f t="shared" si="2926"/>
        <v>0</v>
      </c>
      <c r="AVI556" s="96">
        <f t="shared" si="2927"/>
        <v>1816488.25</v>
      </c>
      <c r="AVJ556" s="96">
        <f t="shared" si="2928"/>
        <v>1816488.25</v>
      </c>
      <c r="AVK556" s="96">
        <f t="shared" si="2929"/>
        <v>1816488.25</v>
      </c>
      <c r="AVL556" s="122"/>
      <c r="AVM556" s="122"/>
      <c r="AVN556" s="122"/>
      <c r="AVO556" s="96"/>
      <c r="AVP556" s="96"/>
      <c r="AVQ556" s="96"/>
      <c r="AVR556" s="96">
        <f t="shared" si="2930"/>
        <v>0</v>
      </c>
      <c r="AVS556" s="96">
        <f t="shared" si="2931"/>
        <v>0</v>
      </c>
      <c r="AVT556" s="96">
        <f t="shared" si="2932"/>
        <v>0</v>
      </c>
      <c r="AVU556" s="96">
        <f t="shared" si="2933"/>
        <v>842316.34</v>
      </c>
      <c r="AVV556" s="96">
        <f t="shared" si="2934"/>
        <v>868668.85</v>
      </c>
      <c r="AVW556" s="96">
        <f t="shared" si="2935"/>
        <v>868668.85</v>
      </c>
    </row>
    <row r="557" spans="1:1271" ht="36">
      <c r="A557" s="97" t="s">
        <v>1050</v>
      </c>
      <c r="B557" s="544" t="s">
        <v>433</v>
      </c>
      <c r="C557" s="5"/>
      <c r="D557" s="571"/>
      <c r="E557" s="286"/>
      <c r="F557" s="109"/>
      <c r="G557" s="109"/>
      <c r="H557" s="109"/>
      <c r="I557" s="96">
        <f t="shared" si="2936"/>
        <v>14318.2</v>
      </c>
      <c r="J557" s="96">
        <f t="shared" si="2936"/>
        <v>14318.2</v>
      </c>
      <c r="K557" s="96">
        <f t="shared" si="2936"/>
        <v>14318.2</v>
      </c>
      <c r="L557" s="101"/>
      <c r="M557" s="101"/>
      <c r="N557" s="101"/>
      <c r="O557" s="122"/>
      <c r="P557" s="122"/>
      <c r="Q557" s="122"/>
      <c r="R557" s="96">
        <f t="shared" si="2937"/>
        <v>0</v>
      </c>
      <c r="S557" s="96">
        <f t="shared" si="2938"/>
        <v>0</v>
      </c>
      <c r="T557" s="96">
        <f t="shared" si="2939"/>
        <v>0</v>
      </c>
      <c r="U557" s="122"/>
      <c r="V557" s="122"/>
      <c r="W557" s="122"/>
      <c r="X557" s="96">
        <f t="shared" si="2940"/>
        <v>0</v>
      </c>
      <c r="Y557" s="96">
        <f t="shared" si="2941"/>
        <v>0</v>
      </c>
      <c r="Z557" s="96">
        <f t="shared" si="2942"/>
        <v>0</v>
      </c>
      <c r="AA557" s="122"/>
      <c r="AB557" s="122"/>
      <c r="AC557" s="122"/>
      <c r="AD557" s="96">
        <f t="shared" si="2746"/>
        <v>0</v>
      </c>
      <c r="AE557" s="96">
        <f t="shared" si="2746"/>
        <v>0</v>
      </c>
      <c r="AF557" s="96">
        <f t="shared" si="2746"/>
        <v>0</v>
      </c>
      <c r="AG557" s="101">
        <v>81</v>
      </c>
      <c r="AH557" s="101">
        <v>81</v>
      </c>
      <c r="AI557" s="101">
        <v>81</v>
      </c>
      <c r="AJ557" s="122"/>
      <c r="AK557" s="122"/>
      <c r="AL557" s="122"/>
      <c r="AM557" s="96">
        <f t="shared" si="2943"/>
        <v>1159774.2</v>
      </c>
      <c r="AN557" s="96">
        <f t="shared" si="2944"/>
        <v>1159774.2</v>
      </c>
      <c r="AO557" s="96">
        <f t="shared" si="2945"/>
        <v>1159774.2</v>
      </c>
      <c r="AP557" s="122"/>
      <c r="AQ557" s="122"/>
      <c r="AR557" s="122"/>
      <c r="AS557" s="96">
        <f t="shared" si="2946"/>
        <v>7865.68</v>
      </c>
      <c r="AT557" s="96">
        <f t="shared" si="2947"/>
        <v>8116.85</v>
      </c>
      <c r="AU557" s="96">
        <f t="shared" si="2948"/>
        <v>8116.85</v>
      </c>
      <c r="AV557" s="122"/>
      <c r="AW557" s="122"/>
      <c r="AX557" s="122"/>
      <c r="AY557" s="96">
        <f t="shared" si="2747"/>
        <v>637120.07999999996</v>
      </c>
      <c r="AZ557" s="96">
        <f t="shared" si="2748"/>
        <v>657464.85</v>
      </c>
      <c r="BA557" s="96">
        <f t="shared" si="2749"/>
        <v>657464.85</v>
      </c>
      <c r="BB557" s="101">
        <v>23</v>
      </c>
      <c r="BC557" s="101">
        <v>23</v>
      </c>
      <c r="BD557" s="101">
        <v>23</v>
      </c>
      <c r="BE557" s="122"/>
      <c r="BF557" s="122"/>
      <c r="BG557" s="122"/>
      <c r="BH557" s="96">
        <f t="shared" si="2949"/>
        <v>329318.59999999998</v>
      </c>
      <c r="BI557" s="96">
        <f t="shared" si="2950"/>
        <v>329318.59999999998</v>
      </c>
      <c r="BJ557" s="96">
        <f t="shared" si="2951"/>
        <v>329318.59999999998</v>
      </c>
      <c r="BK557" s="122"/>
      <c r="BL557" s="122"/>
      <c r="BM557" s="122"/>
      <c r="BN557" s="96">
        <f t="shared" si="2952"/>
        <v>6853.62</v>
      </c>
      <c r="BO557" s="96">
        <f t="shared" si="2953"/>
        <v>7101.77</v>
      </c>
      <c r="BP557" s="96">
        <f t="shared" si="2954"/>
        <v>7101.77</v>
      </c>
      <c r="BQ557" s="122"/>
      <c r="BR557" s="122"/>
      <c r="BS557" s="122"/>
      <c r="BT557" s="96">
        <f t="shared" si="2750"/>
        <v>157633.26</v>
      </c>
      <c r="BU557" s="96">
        <f t="shared" si="2751"/>
        <v>163340.71</v>
      </c>
      <c r="BV557" s="96">
        <f t="shared" si="2752"/>
        <v>163340.71</v>
      </c>
      <c r="BW557" s="101"/>
      <c r="BX557" s="101"/>
      <c r="BY557" s="101"/>
      <c r="BZ557" s="122"/>
      <c r="CA557" s="122"/>
      <c r="CB557" s="122"/>
      <c r="CC557" s="96">
        <f t="shared" si="2955"/>
        <v>0</v>
      </c>
      <c r="CD557" s="96">
        <f t="shared" si="2956"/>
        <v>0</v>
      </c>
      <c r="CE557" s="96">
        <f t="shared" si="2957"/>
        <v>0</v>
      </c>
      <c r="CF557" s="122"/>
      <c r="CG557" s="122"/>
      <c r="CH557" s="122"/>
      <c r="CI557" s="96">
        <f t="shared" si="2958"/>
        <v>0</v>
      </c>
      <c r="CJ557" s="96">
        <f t="shared" si="2959"/>
        <v>0</v>
      </c>
      <c r="CK557" s="96">
        <f t="shared" si="2960"/>
        <v>0</v>
      </c>
      <c r="CL557" s="122"/>
      <c r="CM557" s="122"/>
      <c r="CN557" s="122"/>
      <c r="CO557" s="96">
        <f t="shared" si="2753"/>
        <v>0</v>
      </c>
      <c r="CP557" s="96">
        <f t="shared" si="2754"/>
        <v>0</v>
      </c>
      <c r="CQ557" s="96">
        <f t="shared" si="2755"/>
        <v>0</v>
      </c>
      <c r="CR557" s="101">
        <v>24</v>
      </c>
      <c r="CS557" s="101">
        <v>24</v>
      </c>
      <c r="CT557" s="101">
        <v>24</v>
      </c>
      <c r="CU557" s="122"/>
      <c r="CV557" s="122"/>
      <c r="CW557" s="122"/>
      <c r="CX557" s="96">
        <f t="shared" si="2961"/>
        <v>343636.8</v>
      </c>
      <c r="CY557" s="96">
        <f t="shared" si="2962"/>
        <v>343636.8</v>
      </c>
      <c r="CZ557" s="96">
        <f t="shared" si="2963"/>
        <v>343636.8</v>
      </c>
      <c r="DA557" s="122"/>
      <c r="DB557" s="122"/>
      <c r="DC557" s="122"/>
      <c r="DD557" s="96">
        <f t="shared" si="2964"/>
        <v>7755.66</v>
      </c>
      <c r="DE557" s="96">
        <f t="shared" si="2965"/>
        <v>8055.48</v>
      </c>
      <c r="DF557" s="96">
        <f t="shared" si="2966"/>
        <v>8055.48</v>
      </c>
      <c r="DG557" s="122"/>
      <c r="DH557" s="122"/>
      <c r="DI557" s="122"/>
      <c r="DJ557" s="96">
        <f t="shared" si="2756"/>
        <v>186135.84</v>
      </c>
      <c r="DK557" s="96">
        <f t="shared" si="2757"/>
        <v>193331.52</v>
      </c>
      <c r="DL557" s="96">
        <f t="shared" si="2758"/>
        <v>193331.52</v>
      </c>
      <c r="DM557" s="101">
        <v>19</v>
      </c>
      <c r="DN557" s="101">
        <v>19</v>
      </c>
      <c r="DO557" s="101">
        <v>19</v>
      </c>
      <c r="DP557" s="122"/>
      <c r="DQ557" s="122"/>
      <c r="DR557" s="122"/>
      <c r="DS557" s="96">
        <f t="shared" si="2967"/>
        <v>272045.8</v>
      </c>
      <c r="DT557" s="96">
        <f t="shared" si="2968"/>
        <v>272045.8</v>
      </c>
      <c r="DU557" s="96">
        <f t="shared" si="2969"/>
        <v>272045.8</v>
      </c>
      <c r="DV557" s="122"/>
      <c r="DW557" s="122"/>
      <c r="DX557" s="122"/>
      <c r="DY557" s="96">
        <f t="shared" si="2970"/>
        <v>8019.81</v>
      </c>
      <c r="DZ557" s="96">
        <f t="shared" si="2971"/>
        <v>8307.93</v>
      </c>
      <c r="EA557" s="96">
        <f t="shared" si="2972"/>
        <v>8307.93</v>
      </c>
      <c r="EB557" s="122"/>
      <c r="EC557" s="122"/>
      <c r="ED557" s="122"/>
      <c r="EE557" s="96">
        <f t="shared" si="2759"/>
        <v>152376.39000000001</v>
      </c>
      <c r="EF557" s="96">
        <f t="shared" si="2760"/>
        <v>157850.67000000001</v>
      </c>
      <c r="EG557" s="96">
        <f t="shared" si="2761"/>
        <v>157850.67000000001</v>
      </c>
      <c r="EH557" s="101">
        <v>5</v>
      </c>
      <c r="EI557" s="101">
        <v>5</v>
      </c>
      <c r="EJ557" s="101">
        <v>5</v>
      </c>
      <c r="EK557" s="122"/>
      <c r="EL557" s="122"/>
      <c r="EM557" s="122"/>
      <c r="EN557" s="96">
        <f t="shared" si="2973"/>
        <v>71591</v>
      </c>
      <c r="EO557" s="96">
        <f t="shared" si="2974"/>
        <v>71591</v>
      </c>
      <c r="EP557" s="96">
        <f t="shared" si="2975"/>
        <v>71591</v>
      </c>
      <c r="EQ557" s="122"/>
      <c r="ER557" s="122"/>
      <c r="ES557" s="122"/>
      <c r="ET557" s="96">
        <f t="shared" si="2976"/>
        <v>7783.22</v>
      </c>
      <c r="EU557" s="96">
        <f t="shared" si="2977"/>
        <v>8009.86</v>
      </c>
      <c r="EV557" s="96">
        <f t="shared" si="2978"/>
        <v>8009.86</v>
      </c>
      <c r="EW557" s="122"/>
      <c r="EX557" s="122"/>
      <c r="EY557" s="122"/>
      <c r="EZ557" s="96">
        <f t="shared" si="2762"/>
        <v>38916.1</v>
      </c>
      <c r="FA557" s="96">
        <f t="shared" si="2763"/>
        <v>40049.300000000003</v>
      </c>
      <c r="FB557" s="96">
        <f t="shared" si="2764"/>
        <v>40049.300000000003</v>
      </c>
      <c r="FC557" s="101">
        <v>33</v>
      </c>
      <c r="FD557" s="101">
        <v>33</v>
      </c>
      <c r="FE557" s="101">
        <v>33</v>
      </c>
      <c r="FF557" s="122"/>
      <c r="FG557" s="122"/>
      <c r="FH557" s="122"/>
      <c r="FI557" s="96">
        <f t="shared" si="2979"/>
        <v>472500.6</v>
      </c>
      <c r="FJ557" s="96">
        <f t="shared" si="2980"/>
        <v>472500.6</v>
      </c>
      <c r="FK557" s="96">
        <f t="shared" si="2981"/>
        <v>472500.6</v>
      </c>
      <c r="FL557" s="122"/>
      <c r="FM557" s="122"/>
      <c r="FN557" s="122"/>
      <c r="FO557" s="96">
        <f t="shared" si="2982"/>
        <v>6253.91</v>
      </c>
      <c r="FP557" s="96">
        <f t="shared" si="2983"/>
        <v>6465.74</v>
      </c>
      <c r="FQ557" s="96">
        <f t="shared" si="2984"/>
        <v>6465.74</v>
      </c>
      <c r="FR557" s="122"/>
      <c r="FS557" s="122"/>
      <c r="FT557" s="122"/>
      <c r="FU557" s="96">
        <f t="shared" si="2765"/>
        <v>206379.03</v>
      </c>
      <c r="FV557" s="96">
        <f t="shared" si="2766"/>
        <v>213369.42</v>
      </c>
      <c r="FW557" s="96">
        <f t="shared" si="2767"/>
        <v>213369.42</v>
      </c>
      <c r="FX557" s="101">
        <v>34</v>
      </c>
      <c r="FY557" s="101">
        <v>34</v>
      </c>
      <c r="FZ557" s="101">
        <v>34</v>
      </c>
      <c r="GA557" s="122"/>
      <c r="GB557" s="122"/>
      <c r="GC557" s="122"/>
      <c r="GD557" s="96">
        <f t="shared" si="2985"/>
        <v>486818.8</v>
      </c>
      <c r="GE557" s="96">
        <f t="shared" si="2986"/>
        <v>486818.8</v>
      </c>
      <c r="GF557" s="96">
        <f t="shared" si="2987"/>
        <v>486818.8</v>
      </c>
      <c r="GG557" s="122"/>
      <c r="GH557" s="122"/>
      <c r="GI557" s="122"/>
      <c r="GJ557" s="96">
        <f t="shared" si="2988"/>
        <v>5973.53</v>
      </c>
      <c r="GK557" s="96">
        <f t="shared" si="2989"/>
        <v>6154.79</v>
      </c>
      <c r="GL557" s="96">
        <f t="shared" si="2990"/>
        <v>6154.79</v>
      </c>
      <c r="GM557" s="122"/>
      <c r="GN557" s="122"/>
      <c r="GO557" s="122"/>
      <c r="GP557" s="96">
        <f t="shared" si="2768"/>
        <v>203100.02</v>
      </c>
      <c r="GQ557" s="96">
        <f t="shared" si="2769"/>
        <v>209262.86</v>
      </c>
      <c r="GR557" s="96">
        <f t="shared" si="2770"/>
        <v>209262.86</v>
      </c>
      <c r="GS557" s="101">
        <v>24</v>
      </c>
      <c r="GT557" s="101">
        <v>24</v>
      </c>
      <c r="GU557" s="101">
        <v>24</v>
      </c>
      <c r="GV557" s="122"/>
      <c r="GW557" s="122"/>
      <c r="GX557" s="122"/>
      <c r="GY557" s="96">
        <f t="shared" si="2991"/>
        <v>343636.8</v>
      </c>
      <c r="GZ557" s="96">
        <f t="shared" si="2992"/>
        <v>343636.8</v>
      </c>
      <c r="HA557" s="96">
        <f t="shared" si="2993"/>
        <v>343636.8</v>
      </c>
      <c r="HB557" s="122"/>
      <c r="HC557" s="122"/>
      <c r="HD557" s="122"/>
      <c r="HE557" s="96">
        <f t="shared" si="2994"/>
        <v>12060.54</v>
      </c>
      <c r="HF557" s="96">
        <f t="shared" si="2995"/>
        <v>12511.66</v>
      </c>
      <c r="HG557" s="96">
        <f t="shared" si="2996"/>
        <v>12511.66</v>
      </c>
      <c r="HH557" s="122"/>
      <c r="HI557" s="122"/>
      <c r="HJ557" s="122"/>
      <c r="HK557" s="96">
        <f t="shared" si="2771"/>
        <v>289452.96000000002</v>
      </c>
      <c r="HL557" s="96">
        <f t="shared" si="2772"/>
        <v>300279.84000000003</v>
      </c>
      <c r="HM557" s="96">
        <f t="shared" si="2773"/>
        <v>300279.84000000003</v>
      </c>
      <c r="HN557" s="101">
        <v>36</v>
      </c>
      <c r="HO557" s="101">
        <v>36</v>
      </c>
      <c r="HP557" s="101">
        <v>36</v>
      </c>
      <c r="HQ557" s="122"/>
      <c r="HR557" s="122"/>
      <c r="HS557" s="122"/>
      <c r="HT557" s="96">
        <f t="shared" si="2997"/>
        <v>515455.2</v>
      </c>
      <c r="HU557" s="96">
        <f t="shared" si="2998"/>
        <v>515455.2</v>
      </c>
      <c r="HV557" s="96">
        <f t="shared" si="2999"/>
        <v>515455.2</v>
      </c>
      <c r="HW557" s="122"/>
      <c r="HX557" s="122"/>
      <c r="HY557" s="122"/>
      <c r="HZ557" s="96">
        <f t="shared" si="3000"/>
        <v>9067.9699999999993</v>
      </c>
      <c r="IA557" s="96">
        <f t="shared" si="3001"/>
        <v>9353.77</v>
      </c>
      <c r="IB557" s="96">
        <f t="shared" si="3002"/>
        <v>9353.77</v>
      </c>
      <c r="IC557" s="122"/>
      <c r="ID557" s="122"/>
      <c r="IE557" s="122"/>
      <c r="IF557" s="96">
        <f t="shared" si="2774"/>
        <v>326446.92</v>
      </c>
      <c r="IG557" s="96">
        <f t="shared" si="2775"/>
        <v>336735.72</v>
      </c>
      <c r="IH557" s="96">
        <f t="shared" si="2776"/>
        <v>336735.72</v>
      </c>
      <c r="II557" s="101">
        <v>29</v>
      </c>
      <c r="IJ557" s="101">
        <v>29</v>
      </c>
      <c r="IK557" s="101">
        <v>29</v>
      </c>
      <c r="IL557" s="122"/>
      <c r="IM557" s="122"/>
      <c r="IN557" s="122"/>
      <c r="IO557" s="96">
        <f t="shared" si="3003"/>
        <v>415227.8</v>
      </c>
      <c r="IP557" s="96">
        <f t="shared" si="3004"/>
        <v>415227.8</v>
      </c>
      <c r="IQ557" s="96">
        <f t="shared" si="3005"/>
        <v>415227.8</v>
      </c>
      <c r="IR557" s="122"/>
      <c r="IS557" s="122"/>
      <c r="IT557" s="122"/>
      <c r="IU557" s="96">
        <f t="shared" si="3006"/>
        <v>6597.8</v>
      </c>
      <c r="IV557" s="96">
        <f t="shared" si="3007"/>
        <v>6803.35</v>
      </c>
      <c r="IW557" s="96">
        <f t="shared" si="3008"/>
        <v>6803.35</v>
      </c>
      <c r="IX557" s="122"/>
      <c r="IY557" s="122"/>
      <c r="IZ557" s="122"/>
      <c r="JA557" s="96">
        <f t="shared" si="2777"/>
        <v>191336.2</v>
      </c>
      <c r="JB557" s="96">
        <f t="shared" si="2778"/>
        <v>197297.15</v>
      </c>
      <c r="JC557" s="96">
        <f t="shared" si="2779"/>
        <v>197297.15</v>
      </c>
      <c r="JD557" s="101">
        <v>6</v>
      </c>
      <c r="JE557" s="101">
        <v>6</v>
      </c>
      <c r="JF557" s="101">
        <v>6</v>
      </c>
      <c r="JG557" s="122"/>
      <c r="JH557" s="122"/>
      <c r="JI557" s="122"/>
      <c r="JJ557" s="96">
        <f t="shared" si="3009"/>
        <v>85909.2</v>
      </c>
      <c r="JK557" s="96">
        <f t="shared" si="3010"/>
        <v>85909.2</v>
      </c>
      <c r="JL557" s="96">
        <f t="shared" si="3011"/>
        <v>85909.2</v>
      </c>
      <c r="JM557" s="122"/>
      <c r="JN557" s="122"/>
      <c r="JO557" s="122"/>
      <c r="JP557" s="96">
        <f t="shared" si="3012"/>
        <v>9970.5300000000007</v>
      </c>
      <c r="JQ557" s="96">
        <f t="shared" si="3013"/>
        <v>10318.67</v>
      </c>
      <c r="JR557" s="96">
        <f t="shared" si="3014"/>
        <v>10318.67</v>
      </c>
      <c r="JS557" s="122"/>
      <c r="JT557" s="122"/>
      <c r="JU557" s="122"/>
      <c r="JV557" s="96">
        <f t="shared" si="2780"/>
        <v>59823.18</v>
      </c>
      <c r="JW557" s="96">
        <f t="shared" si="2781"/>
        <v>61912.02</v>
      </c>
      <c r="JX557" s="96">
        <f t="shared" si="2782"/>
        <v>61912.02</v>
      </c>
      <c r="JY557" s="101">
        <v>39</v>
      </c>
      <c r="JZ557" s="101">
        <v>39</v>
      </c>
      <c r="KA557" s="101">
        <v>39</v>
      </c>
      <c r="KB557" s="122"/>
      <c r="KC557" s="122"/>
      <c r="KD557" s="122"/>
      <c r="KE557" s="96">
        <f t="shared" si="3015"/>
        <v>558409.80000000005</v>
      </c>
      <c r="KF557" s="96">
        <f t="shared" si="3016"/>
        <v>558409.80000000005</v>
      </c>
      <c r="KG557" s="96">
        <f t="shared" si="3017"/>
        <v>558409.80000000005</v>
      </c>
      <c r="KH557" s="122"/>
      <c r="KI557" s="122"/>
      <c r="KJ557" s="122"/>
      <c r="KK557" s="96">
        <f t="shared" si="3018"/>
        <v>5892.43</v>
      </c>
      <c r="KL557" s="96">
        <f t="shared" si="3019"/>
        <v>6088.97</v>
      </c>
      <c r="KM557" s="96">
        <f t="shared" si="3020"/>
        <v>6088.97</v>
      </c>
      <c r="KN557" s="122"/>
      <c r="KO557" s="122"/>
      <c r="KP557" s="122"/>
      <c r="KQ557" s="96">
        <f t="shared" si="2783"/>
        <v>229804.77</v>
      </c>
      <c r="KR557" s="96">
        <f t="shared" si="2784"/>
        <v>237469.83</v>
      </c>
      <c r="KS557" s="96">
        <f t="shared" si="2785"/>
        <v>237469.83</v>
      </c>
      <c r="KT557" s="101">
        <v>46</v>
      </c>
      <c r="KU557" s="101">
        <v>46</v>
      </c>
      <c r="KV557" s="101">
        <v>46</v>
      </c>
      <c r="KW557" s="122"/>
      <c r="KX557" s="122"/>
      <c r="KY557" s="122"/>
      <c r="KZ557" s="96">
        <f t="shared" si="3021"/>
        <v>658637.19999999995</v>
      </c>
      <c r="LA557" s="96">
        <f t="shared" si="3022"/>
        <v>658637.19999999995</v>
      </c>
      <c r="LB557" s="96">
        <f t="shared" si="3023"/>
        <v>658637.19999999995</v>
      </c>
      <c r="LC557" s="122"/>
      <c r="LD557" s="122"/>
      <c r="LE557" s="122"/>
      <c r="LF557" s="96">
        <f t="shared" si="3024"/>
        <v>5463.91</v>
      </c>
      <c r="LG557" s="96">
        <f t="shared" si="3025"/>
        <v>5651.19</v>
      </c>
      <c r="LH557" s="96">
        <f t="shared" si="3026"/>
        <v>5651.19</v>
      </c>
      <c r="LI557" s="122"/>
      <c r="LJ557" s="122"/>
      <c r="LK557" s="122"/>
      <c r="LL557" s="96">
        <f t="shared" si="2786"/>
        <v>251339.86</v>
      </c>
      <c r="LM557" s="96">
        <f t="shared" si="2787"/>
        <v>259954.74</v>
      </c>
      <c r="LN557" s="96">
        <f t="shared" si="2788"/>
        <v>259954.74</v>
      </c>
      <c r="LO557" s="101">
        <v>18</v>
      </c>
      <c r="LP557" s="101">
        <v>18</v>
      </c>
      <c r="LQ557" s="101">
        <v>18</v>
      </c>
      <c r="LR557" s="122"/>
      <c r="LS557" s="122"/>
      <c r="LT557" s="122"/>
      <c r="LU557" s="96">
        <f t="shared" si="3027"/>
        <v>257727.6</v>
      </c>
      <c r="LV557" s="96">
        <f t="shared" si="3028"/>
        <v>257727.6</v>
      </c>
      <c r="LW557" s="96">
        <f t="shared" si="3029"/>
        <v>257727.6</v>
      </c>
      <c r="LX557" s="122"/>
      <c r="LY557" s="122"/>
      <c r="LZ557" s="122"/>
      <c r="MA557" s="96">
        <f t="shared" si="3030"/>
        <v>8628.39</v>
      </c>
      <c r="MB557" s="96">
        <f t="shared" si="3031"/>
        <v>8917.4500000000007</v>
      </c>
      <c r="MC557" s="96">
        <f t="shared" si="3032"/>
        <v>8917.4500000000007</v>
      </c>
      <c r="MD557" s="122"/>
      <c r="ME557" s="122"/>
      <c r="MF557" s="122"/>
      <c r="MG557" s="96">
        <f t="shared" si="2789"/>
        <v>155311.01999999999</v>
      </c>
      <c r="MH557" s="96">
        <f t="shared" si="2790"/>
        <v>160514.1</v>
      </c>
      <c r="MI557" s="96">
        <f t="shared" si="2791"/>
        <v>160514.1</v>
      </c>
      <c r="MJ557" s="101">
        <v>33</v>
      </c>
      <c r="MK557" s="101">
        <v>33</v>
      </c>
      <c r="ML557" s="101">
        <v>33</v>
      </c>
      <c r="MM557" s="122"/>
      <c r="MN557" s="122"/>
      <c r="MO557" s="122"/>
      <c r="MP557" s="96">
        <f t="shared" si="3033"/>
        <v>472500.6</v>
      </c>
      <c r="MQ557" s="96">
        <f t="shared" si="3034"/>
        <v>472500.6</v>
      </c>
      <c r="MR557" s="96">
        <f t="shared" si="3035"/>
        <v>472500.6</v>
      </c>
      <c r="MS557" s="122"/>
      <c r="MT557" s="122"/>
      <c r="MU557" s="122"/>
      <c r="MV557" s="96">
        <f t="shared" si="3036"/>
        <v>8967.56</v>
      </c>
      <c r="MW557" s="96">
        <f t="shared" si="3037"/>
        <v>9272.26</v>
      </c>
      <c r="MX557" s="96">
        <f t="shared" si="3038"/>
        <v>9272.26</v>
      </c>
      <c r="MY557" s="122"/>
      <c r="MZ557" s="122"/>
      <c r="NA557" s="122"/>
      <c r="NB557" s="96">
        <f t="shared" si="2792"/>
        <v>295929.48</v>
      </c>
      <c r="NC557" s="96">
        <f t="shared" si="2793"/>
        <v>305984.58</v>
      </c>
      <c r="ND557" s="96">
        <f t="shared" si="2794"/>
        <v>305984.58</v>
      </c>
      <c r="NE557" s="101">
        <v>37</v>
      </c>
      <c r="NF557" s="101">
        <v>37</v>
      </c>
      <c r="NG557" s="101">
        <v>37</v>
      </c>
      <c r="NH557" s="122"/>
      <c r="NI557" s="122"/>
      <c r="NJ557" s="122"/>
      <c r="NK557" s="96">
        <f t="shared" si="3039"/>
        <v>529773.4</v>
      </c>
      <c r="NL557" s="96">
        <f t="shared" si="3040"/>
        <v>529773.4</v>
      </c>
      <c r="NM557" s="96">
        <f t="shared" si="3041"/>
        <v>529773.4</v>
      </c>
      <c r="NN557" s="122"/>
      <c r="NO557" s="122"/>
      <c r="NP557" s="122"/>
      <c r="NQ557" s="96">
        <f t="shared" si="3042"/>
        <v>6681.76</v>
      </c>
      <c r="NR557" s="96">
        <f t="shared" si="3043"/>
        <v>6895.94</v>
      </c>
      <c r="NS557" s="96">
        <f t="shared" si="3044"/>
        <v>6895.94</v>
      </c>
      <c r="NT557" s="122"/>
      <c r="NU557" s="122"/>
      <c r="NV557" s="122"/>
      <c r="NW557" s="96">
        <f t="shared" si="2795"/>
        <v>247225.12</v>
      </c>
      <c r="NX557" s="96">
        <f t="shared" si="2796"/>
        <v>255149.78</v>
      </c>
      <c r="NY557" s="96">
        <f t="shared" si="2797"/>
        <v>255149.78</v>
      </c>
      <c r="NZ557" s="101">
        <v>34</v>
      </c>
      <c r="OA557" s="101">
        <v>34</v>
      </c>
      <c r="OB557" s="101">
        <v>34</v>
      </c>
      <c r="OC557" s="122"/>
      <c r="OD557" s="122"/>
      <c r="OE557" s="122"/>
      <c r="OF557" s="96">
        <f t="shared" si="3045"/>
        <v>486818.8</v>
      </c>
      <c r="OG557" s="96">
        <f t="shared" si="3046"/>
        <v>486818.8</v>
      </c>
      <c r="OH557" s="96">
        <f t="shared" si="3047"/>
        <v>486818.8</v>
      </c>
      <c r="OI557" s="122"/>
      <c r="OJ557" s="122"/>
      <c r="OK557" s="122"/>
      <c r="OL557" s="96">
        <f t="shared" si="3048"/>
        <v>8684.5300000000007</v>
      </c>
      <c r="OM557" s="96">
        <f t="shared" si="3049"/>
        <v>8975.9599999999991</v>
      </c>
      <c r="ON557" s="96">
        <f t="shared" si="3050"/>
        <v>8975.9599999999991</v>
      </c>
      <c r="OO557" s="122"/>
      <c r="OP557" s="122"/>
      <c r="OQ557" s="122"/>
      <c r="OR557" s="96">
        <f t="shared" si="2798"/>
        <v>295274.02</v>
      </c>
      <c r="OS557" s="96">
        <f t="shared" si="2799"/>
        <v>305182.64</v>
      </c>
      <c r="OT557" s="96">
        <f t="shared" si="2800"/>
        <v>305182.64</v>
      </c>
      <c r="OU557" s="101">
        <v>17</v>
      </c>
      <c r="OV557" s="101">
        <v>17</v>
      </c>
      <c r="OW557" s="101">
        <v>17</v>
      </c>
      <c r="OX557" s="122"/>
      <c r="OY557" s="122"/>
      <c r="OZ557" s="122"/>
      <c r="PA557" s="96">
        <f t="shared" si="3051"/>
        <v>243409.4</v>
      </c>
      <c r="PB557" s="96">
        <f t="shared" si="3052"/>
        <v>243409.4</v>
      </c>
      <c r="PC557" s="96">
        <f t="shared" si="3053"/>
        <v>243409.4</v>
      </c>
      <c r="PD557" s="122"/>
      <c r="PE557" s="122"/>
      <c r="PF557" s="122"/>
      <c r="PG557" s="96">
        <f t="shared" si="3054"/>
        <v>7408.75</v>
      </c>
      <c r="PH557" s="96">
        <f t="shared" si="3055"/>
        <v>7648.82</v>
      </c>
      <c r="PI557" s="96">
        <f t="shared" si="3056"/>
        <v>7648.82</v>
      </c>
      <c r="PJ557" s="122"/>
      <c r="PK557" s="122"/>
      <c r="PL557" s="122"/>
      <c r="PM557" s="96">
        <f t="shared" si="2801"/>
        <v>125948.75</v>
      </c>
      <c r="PN557" s="96">
        <f t="shared" si="2802"/>
        <v>130029.94</v>
      </c>
      <c r="PO557" s="96">
        <f t="shared" si="2803"/>
        <v>130029.94</v>
      </c>
      <c r="PP557" s="101">
        <v>42</v>
      </c>
      <c r="PQ557" s="101">
        <v>42</v>
      </c>
      <c r="PR557" s="101">
        <v>42</v>
      </c>
      <c r="PS557" s="122"/>
      <c r="PT557" s="122"/>
      <c r="PU557" s="122"/>
      <c r="PV557" s="96">
        <f t="shared" si="3057"/>
        <v>601364.4</v>
      </c>
      <c r="PW557" s="96">
        <f t="shared" si="3058"/>
        <v>601364.4</v>
      </c>
      <c r="PX557" s="96">
        <f t="shared" si="3059"/>
        <v>601364.4</v>
      </c>
      <c r="PY557" s="122"/>
      <c r="PZ557" s="122"/>
      <c r="QA557" s="122"/>
      <c r="QB557" s="96">
        <f t="shared" si="3060"/>
        <v>8408.7999999999993</v>
      </c>
      <c r="QC557" s="96">
        <f t="shared" si="3061"/>
        <v>8691.93</v>
      </c>
      <c r="QD557" s="96">
        <f t="shared" si="3062"/>
        <v>8691.93</v>
      </c>
      <c r="QE557" s="122"/>
      <c r="QF557" s="122"/>
      <c r="QG557" s="122"/>
      <c r="QH557" s="96">
        <f t="shared" si="2804"/>
        <v>353169.6</v>
      </c>
      <c r="QI557" s="96">
        <f t="shared" si="2805"/>
        <v>365061.06</v>
      </c>
      <c r="QJ557" s="96">
        <f t="shared" si="2806"/>
        <v>365061.06</v>
      </c>
      <c r="QK557" s="101">
        <v>42</v>
      </c>
      <c r="QL557" s="101">
        <v>42</v>
      </c>
      <c r="QM557" s="101">
        <v>42</v>
      </c>
      <c r="QN557" s="122"/>
      <c r="QO557" s="122"/>
      <c r="QP557" s="122"/>
      <c r="QQ557" s="96">
        <f t="shared" si="3063"/>
        <v>601364.4</v>
      </c>
      <c r="QR557" s="96">
        <f t="shared" si="3064"/>
        <v>601364.4</v>
      </c>
      <c r="QS557" s="96">
        <f t="shared" si="3065"/>
        <v>601364.4</v>
      </c>
      <c r="QT557" s="122"/>
      <c r="QU557" s="122"/>
      <c r="QV557" s="122"/>
      <c r="QW557" s="96">
        <f t="shared" si="3066"/>
        <v>7476.52</v>
      </c>
      <c r="QX557" s="96">
        <f t="shared" si="3067"/>
        <v>7712.87</v>
      </c>
      <c r="QY557" s="96">
        <f t="shared" si="3068"/>
        <v>7712.87</v>
      </c>
      <c r="QZ557" s="122"/>
      <c r="RA557" s="122"/>
      <c r="RB557" s="122"/>
      <c r="RC557" s="96">
        <f t="shared" si="2807"/>
        <v>314013.84000000003</v>
      </c>
      <c r="RD557" s="96">
        <f t="shared" si="2808"/>
        <v>323940.53999999998</v>
      </c>
      <c r="RE557" s="96">
        <f t="shared" si="2809"/>
        <v>323940.53999999998</v>
      </c>
      <c r="RF557" s="101">
        <v>77</v>
      </c>
      <c r="RG557" s="101">
        <v>77</v>
      </c>
      <c r="RH557" s="101">
        <v>77</v>
      </c>
      <c r="RI557" s="122"/>
      <c r="RJ557" s="122"/>
      <c r="RK557" s="122"/>
      <c r="RL557" s="96">
        <f t="shared" si="3069"/>
        <v>1102501.3999999999</v>
      </c>
      <c r="RM557" s="96">
        <f t="shared" si="3070"/>
        <v>1102501.3999999999</v>
      </c>
      <c r="RN557" s="96">
        <f t="shared" si="3071"/>
        <v>1102501.3999999999</v>
      </c>
      <c r="RO557" s="122"/>
      <c r="RP557" s="122"/>
      <c r="RQ557" s="122"/>
      <c r="RR557" s="96">
        <f t="shared" si="3072"/>
        <v>5385.64</v>
      </c>
      <c r="RS557" s="96">
        <f t="shared" si="3073"/>
        <v>5550</v>
      </c>
      <c r="RT557" s="96">
        <f t="shared" si="3074"/>
        <v>5550</v>
      </c>
      <c r="RU557" s="122"/>
      <c r="RV557" s="122"/>
      <c r="RW557" s="122"/>
      <c r="RX557" s="96">
        <f t="shared" si="2810"/>
        <v>414694.28</v>
      </c>
      <c r="RY557" s="96">
        <f t="shared" si="2811"/>
        <v>427350</v>
      </c>
      <c r="RZ557" s="96">
        <f t="shared" si="2812"/>
        <v>427350</v>
      </c>
      <c r="SA557" s="101">
        <v>31</v>
      </c>
      <c r="SB557" s="101">
        <v>31</v>
      </c>
      <c r="SC557" s="101">
        <v>31</v>
      </c>
      <c r="SD557" s="122"/>
      <c r="SE557" s="122"/>
      <c r="SF557" s="122"/>
      <c r="SG557" s="96">
        <f t="shared" si="3075"/>
        <v>443864.2</v>
      </c>
      <c r="SH557" s="96">
        <f t="shared" si="3076"/>
        <v>443864.2</v>
      </c>
      <c r="SI557" s="96">
        <f t="shared" si="3077"/>
        <v>443864.2</v>
      </c>
      <c r="SJ557" s="122"/>
      <c r="SK557" s="122"/>
      <c r="SL557" s="122"/>
      <c r="SM557" s="96">
        <f t="shared" si="3078"/>
        <v>7372.19</v>
      </c>
      <c r="SN557" s="96">
        <f t="shared" si="3079"/>
        <v>7599.05</v>
      </c>
      <c r="SO557" s="96">
        <f t="shared" si="3080"/>
        <v>7599.05</v>
      </c>
      <c r="SP557" s="122"/>
      <c r="SQ557" s="122"/>
      <c r="SR557" s="122"/>
      <c r="SS557" s="96">
        <f t="shared" si="2813"/>
        <v>228537.89</v>
      </c>
      <c r="ST557" s="96">
        <f t="shared" si="2814"/>
        <v>235570.55</v>
      </c>
      <c r="SU557" s="96">
        <f t="shared" si="2815"/>
        <v>235570.55</v>
      </c>
      <c r="SV557" s="101">
        <v>22</v>
      </c>
      <c r="SW557" s="101">
        <v>22</v>
      </c>
      <c r="SX557" s="101">
        <v>22</v>
      </c>
      <c r="SY557" s="122"/>
      <c r="SZ557" s="122"/>
      <c r="TA557" s="122"/>
      <c r="TB557" s="96">
        <f t="shared" si="3081"/>
        <v>315000.40000000002</v>
      </c>
      <c r="TC557" s="96">
        <f t="shared" si="3082"/>
        <v>315000.40000000002</v>
      </c>
      <c r="TD557" s="96">
        <f t="shared" si="3083"/>
        <v>315000.40000000002</v>
      </c>
      <c r="TE557" s="122"/>
      <c r="TF557" s="122"/>
      <c r="TG557" s="122"/>
      <c r="TH557" s="96">
        <f t="shared" si="3084"/>
        <v>6821.22</v>
      </c>
      <c r="TI557" s="96">
        <f t="shared" si="3085"/>
        <v>7049.81</v>
      </c>
      <c r="TJ557" s="96">
        <f t="shared" si="3086"/>
        <v>7049.81</v>
      </c>
      <c r="TK557" s="122"/>
      <c r="TL557" s="122"/>
      <c r="TM557" s="122"/>
      <c r="TN557" s="96">
        <f t="shared" si="2816"/>
        <v>150066.84</v>
      </c>
      <c r="TO557" s="96">
        <f t="shared" si="2817"/>
        <v>155095.82</v>
      </c>
      <c r="TP557" s="96">
        <f t="shared" si="2818"/>
        <v>155095.82</v>
      </c>
      <c r="TQ557" s="101">
        <v>15</v>
      </c>
      <c r="TR557" s="101">
        <v>15</v>
      </c>
      <c r="TS557" s="101">
        <v>15</v>
      </c>
      <c r="TT557" s="122"/>
      <c r="TU557" s="122"/>
      <c r="TV557" s="122"/>
      <c r="TW557" s="96">
        <f t="shared" si="3087"/>
        <v>214773</v>
      </c>
      <c r="TX557" s="96">
        <f t="shared" si="3088"/>
        <v>214773</v>
      </c>
      <c r="TY557" s="96">
        <f t="shared" si="3089"/>
        <v>214773</v>
      </c>
      <c r="TZ557" s="122"/>
      <c r="UA557" s="122"/>
      <c r="UB557" s="122"/>
      <c r="UC557" s="96">
        <f t="shared" si="3090"/>
        <v>7452.21</v>
      </c>
      <c r="UD557" s="96">
        <f t="shared" si="3091"/>
        <v>7705.05</v>
      </c>
      <c r="UE557" s="96">
        <f t="shared" si="3092"/>
        <v>7705.05</v>
      </c>
      <c r="UF557" s="122"/>
      <c r="UG557" s="122"/>
      <c r="UH557" s="122"/>
      <c r="UI557" s="96">
        <f t="shared" si="2819"/>
        <v>111783.15</v>
      </c>
      <c r="UJ557" s="96">
        <f t="shared" si="2820"/>
        <v>115575.75</v>
      </c>
      <c r="UK557" s="96">
        <f t="shared" si="2821"/>
        <v>115575.75</v>
      </c>
      <c r="UL557" s="101">
        <v>63</v>
      </c>
      <c r="UM557" s="101">
        <v>63</v>
      </c>
      <c r="UN557" s="101">
        <v>63</v>
      </c>
      <c r="UO557" s="122"/>
      <c r="UP557" s="122"/>
      <c r="UQ557" s="122"/>
      <c r="UR557" s="96">
        <f t="shared" si="3093"/>
        <v>902046.6</v>
      </c>
      <c r="US557" s="96">
        <f t="shared" si="3094"/>
        <v>902046.6</v>
      </c>
      <c r="UT557" s="96">
        <f t="shared" si="3095"/>
        <v>902046.6</v>
      </c>
      <c r="UU557" s="122"/>
      <c r="UV557" s="122"/>
      <c r="UW557" s="122"/>
      <c r="UX557" s="96">
        <f t="shared" si="3096"/>
        <v>7185.68</v>
      </c>
      <c r="UY557" s="96">
        <f t="shared" si="3097"/>
        <v>7394.33</v>
      </c>
      <c r="UZ557" s="96">
        <f t="shared" si="3098"/>
        <v>7394.33</v>
      </c>
      <c r="VA557" s="122"/>
      <c r="VB557" s="122"/>
      <c r="VC557" s="122"/>
      <c r="VD557" s="96">
        <f t="shared" si="2822"/>
        <v>452697.84</v>
      </c>
      <c r="VE557" s="96">
        <f t="shared" si="2823"/>
        <v>465842.79</v>
      </c>
      <c r="VF557" s="96">
        <f t="shared" si="2824"/>
        <v>465842.79</v>
      </c>
      <c r="VG557" s="101">
        <v>25</v>
      </c>
      <c r="VH557" s="101">
        <v>25</v>
      </c>
      <c r="VI557" s="101">
        <v>25</v>
      </c>
      <c r="VJ557" s="122"/>
      <c r="VK557" s="122"/>
      <c r="VL557" s="122"/>
      <c r="VM557" s="96">
        <f t="shared" si="3099"/>
        <v>357955</v>
      </c>
      <c r="VN557" s="96">
        <f t="shared" si="3100"/>
        <v>357955</v>
      </c>
      <c r="VO557" s="96">
        <f t="shared" si="3101"/>
        <v>357955</v>
      </c>
      <c r="VP557" s="122"/>
      <c r="VQ557" s="122"/>
      <c r="VR557" s="122"/>
      <c r="VS557" s="96">
        <f t="shared" si="3102"/>
        <v>7972.4</v>
      </c>
      <c r="VT557" s="96">
        <f t="shared" si="3103"/>
        <v>8231.68</v>
      </c>
      <c r="VU557" s="96">
        <f t="shared" si="3104"/>
        <v>8231.68</v>
      </c>
      <c r="VV557" s="122"/>
      <c r="VW557" s="122"/>
      <c r="VX557" s="122"/>
      <c r="VY557" s="96">
        <f t="shared" si="2825"/>
        <v>199310</v>
      </c>
      <c r="VZ557" s="96">
        <f t="shared" si="2826"/>
        <v>205792</v>
      </c>
      <c r="WA557" s="96">
        <f t="shared" si="2827"/>
        <v>205792</v>
      </c>
      <c r="WB557" s="101">
        <v>32</v>
      </c>
      <c r="WC557" s="101">
        <v>32</v>
      </c>
      <c r="WD557" s="101">
        <v>32</v>
      </c>
      <c r="WE557" s="122"/>
      <c r="WF557" s="122"/>
      <c r="WG557" s="122"/>
      <c r="WH557" s="96">
        <f t="shared" si="3105"/>
        <v>458182.40000000002</v>
      </c>
      <c r="WI557" s="96">
        <f t="shared" si="3106"/>
        <v>458182.40000000002</v>
      </c>
      <c r="WJ557" s="96">
        <f t="shared" si="3107"/>
        <v>458182.40000000002</v>
      </c>
      <c r="WK557" s="122"/>
      <c r="WL557" s="122"/>
      <c r="WM557" s="122"/>
      <c r="WN557" s="96">
        <f t="shared" si="3108"/>
        <v>5414.45</v>
      </c>
      <c r="WO557" s="96">
        <f t="shared" si="3109"/>
        <v>5600.86</v>
      </c>
      <c r="WP557" s="96">
        <f t="shared" si="3110"/>
        <v>5600.86</v>
      </c>
      <c r="WQ557" s="122"/>
      <c r="WR557" s="122"/>
      <c r="WS557" s="122"/>
      <c r="WT557" s="96">
        <f t="shared" si="2828"/>
        <v>173262.4</v>
      </c>
      <c r="WU557" s="96">
        <f t="shared" si="2829"/>
        <v>179227.51999999999</v>
      </c>
      <c r="WV557" s="96">
        <f t="shared" si="2830"/>
        <v>179227.51999999999</v>
      </c>
      <c r="WW557" s="101">
        <v>62</v>
      </c>
      <c r="WX557" s="101">
        <v>62</v>
      </c>
      <c r="WY557" s="101">
        <v>62</v>
      </c>
      <c r="WZ557" s="122"/>
      <c r="XA557" s="122"/>
      <c r="XB557" s="122"/>
      <c r="XC557" s="96">
        <f t="shared" si="3111"/>
        <v>887728.4</v>
      </c>
      <c r="XD557" s="96">
        <f t="shared" si="3112"/>
        <v>887728.4</v>
      </c>
      <c r="XE557" s="96">
        <f t="shared" si="3113"/>
        <v>887728.4</v>
      </c>
      <c r="XF557" s="122"/>
      <c r="XG557" s="122"/>
      <c r="XH557" s="122"/>
      <c r="XI557" s="96">
        <f t="shared" si="3114"/>
        <v>5728.8</v>
      </c>
      <c r="XJ557" s="96">
        <f t="shared" si="3115"/>
        <v>5905.3</v>
      </c>
      <c r="XK557" s="96">
        <f t="shared" si="3116"/>
        <v>5905.3</v>
      </c>
      <c r="XL557" s="122"/>
      <c r="XM557" s="122"/>
      <c r="XN557" s="122"/>
      <c r="XO557" s="96">
        <f t="shared" si="2831"/>
        <v>355185.6</v>
      </c>
      <c r="XP557" s="96">
        <f t="shared" si="2832"/>
        <v>366128.6</v>
      </c>
      <c r="XQ557" s="96">
        <f t="shared" si="2833"/>
        <v>366128.6</v>
      </c>
      <c r="XR557" s="101">
        <v>54</v>
      </c>
      <c r="XS557" s="101">
        <v>54</v>
      </c>
      <c r="XT557" s="101">
        <v>54</v>
      </c>
      <c r="XU557" s="122"/>
      <c r="XV557" s="122"/>
      <c r="XW557" s="122"/>
      <c r="XX557" s="96">
        <f t="shared" si="3117"/>
        <v>773182.8</v>
      </c>
      <c r="XY557" s="96">
        <f t="shared" si="3118"/>
        <v>773182.8</v>
      </c>
      <c r="XZ557" s="96">
        <f t="shared" si="3119"/>
        <v>773182.8</v>
      </c>
      <c r="YA557" s="122"/>
      <c r="YB557" s="122"/>
      <c r="YC557" s="122"/>
      <c r="YD557" s="96">
        <f t="shared" si="3120"/>
        <v>5486.12</v>
      </c>
      <c r="YE557" s="96">
        <f t="shared" si="3121"/>
        <v>5657.76</v>
      </c>
      <c r="YF557" s="96">
        <f t="shared" si="3122"/>
        <v>5657.76</v>
      </c>
      <c r="YG557" s="122"/>
      <c r="YH557" s="122"/>
      <c r="YI557" s="122"/>
      <c r="YJ557" s="96">
        <f t="shared" si="2834"/>
        <v>296250.48</v>
      </c>
      <c r="YK557" s="96">
        <f t="shared" si="2835"/>
        <v>305519.03999999998</v>
      </c>
      <c r="YL557" s="96">
        <f t="shared" si="2836"/>
        <v>305519.03999999998</v>
      </c>
      <c r="YM557" s="101">
        <v>43</v>
      </c>
      <c r="YN557" s="101">
        <v>43</v>
      </c>
      <c r="YO557" s="101">
        <v>43</v>
      </c>
      <c r="YP557" s="122"/>
      <c r="YQ557" s="122"/>
      <c r="YR557" s="122"/>
      <c r="YS557" s="96">
        <f t="shared" si="3123"/>
        <v>615682.6</v>
      </c>
      <c r="YT557" s="96">
        <f t="shared" si="3124"/>
        <v>615682.6</v>
      </c>
      <c r="YU557" s="96">
        <f t="shared" si="3125"/>
        <v>615682.6</v>
      </c>
      <c r="YV557" s="122"/>
      <c r="YW557" s="122"/>
      <c r="YX557" s="122"/>
      <c r="YY557" s="96">
        <f t="shared" si="3126"/>
        <v>6078.48</v>
      </c>
      <c r="YZ557" s="96">
        <f t="shared" si="3127"/>
        <v>6275.46</v>
      </c>
      <c r="ZA557" s="96">
        <f t="shared" si="3128"/>
        <v>6275.46</v>
      </c>
      <c r="ZB557" s="122"/>
      <c r="ZC557" s="122"/>
      <c r="ZD557" s="122"/>
      <c r="ZE557" s="96">
        <f t="shared" si="2837"/>
        <v>261374.64</v>
      </c>
      <c r="ZF557" s="96">
        <f t="shared" si="2838"/>
        <v>269844.78000000003</v>
      </c>
      <c r="ZG557" s="96">
        <f t="shared" si="2839"/>
        <v>269844.78000000003</v>
      </c>
      <c r="ZH557" s="101">
        <v>22</v>
      </c>
      <c r="ZI557" s="101">
        <v>22</v>
      </c>
      <c r="ZJ557" s="101">
        <v>22</v>
      </c>
      <c r="ZK557" s="122"/>
      <c r="ZL557" s="122"/>
      <c r="ZM557" s="122"/>
      <c r="ZN557" s="96">
        <f t="shared" si="3129"/>
        <v>315000.40000000002</v>
      </c>
      <c r="ZO557" s="96">
        <f t="shared" si="3130"/>
        <v>315000.40000000002</v>
      </c>
      <c r="ZP557" s="96">
        <f t="shared" si="3131"/>
        <v>315000.40000000002</v>
      </c>
      <c r="ZQ557" s="122"/>
      <c r="ZR557" s="122"/>
      <c r="ZS557" s="122"/>
      <c r="ZT557" s="96">
        <f t="shared" si="3132"/>
        <v>7214.21</v>
      </c>
      <c r="ZU557" s="96">
        <f t="shared" si="3133"/>
        <v>7444.51</v>
      </c>
      <c r="ZV557" s="96">
        <f t="shared" si="3134"/>
        <v>7444.51</v>
      </c>
      <c r="ZW557" s="122"/>
      <c r="ZX557" s="122"/>
      <c r="ZY557" s="122"/>
      <c r="ZZ557" s="96">
        <f t="shared" si="2840"/>
        <v>158712.62</v>
      </c>
      <c r="AAA557" s="96">
        <f t="shared" si="2841"/>
        <v>163779.22</v>
      </c>
      <c r="AAB557" s="96">
        <f t="shared" si="2842"/>
        <v>163779.22</v>
      </c>
      <c r="AAC557" s="101">
        <v>15</v>
      </c>
      <c r="AAD557" s="101">
        <v>15</v>
      </c>
      <c r="AAE557" s="101">
        <v>15</v>
      </c>
      <c r="AAF557" s="122"/>
      <c r="AAG557" s="122"/>
      <c r="AAH557" s="122"/>
      <c r="AAI557" s="96">
        <f t="shared" si="3135"/>
        <v>214773</v>
      </c>
      <c r="AAJ557" s="96">
        <f t="shared" si="3136"/>
        <v>214773</v>
      </c>
      <c r="AAK557" s="96">
        <f t="shared" si="3137"/>
        <v>214773</v>
      </c>
      <c r="AAL557" s="122"/>
      <c r="AAM557" s="122"/>
      <c r="AAN557" s="122"/>
      <c r="AAO557" s="96">
        <f t="shared" si="3138"/>
        <v>7014.55</v>
      </c>
      <c r="AAP557" s="96">
        <f t="shared" si="3139"/>
        <v>7243.12</v>
      </c>
      <c r="AAQ557" s="96">
        <f t="shared" si="3140"/>
        <v>7243.12</v>
      </c>
      <c r="AAR557" s="122"/>
      <c r="AAS557" s="122"/>
      <c r="AAT557" s="122"/>
      <c r="AAU557" s="96">
        <f t="shared" si="2843"/>
        <v>105218.25</v>
      </c>
      <c r="AAV557" s="96">
        <f t="shared" si="2844"/>
        <v>108646.8</v>
      </c>
      <c r="AAW557" s="96">
        <f t="shared" si="2845"/>
        <v>108646.8</v>
      </c>
      <c r="AAX557" s="101">
        <v>47</v>
      </c>
      <c r="AAY557" s="101">
        <v>47</v>
      </c>
      <c r="AAZ557" s="101">
        <v>47</v>
      </c>
      <c r="ABA557" s="122"/>
      <c r="ABB557" s="122"/>
      <c r="ABC557" s="122"/>
      <c r="ABD557" s="96">
        <f t="shared" si="3141"/>
        <v>672955.4</v>
      </c>
      <c r="ABE557" s="96">
        <f t="shared" si="3142"/>
        <v>672955.4</v>
      </c>
      <c r="ABF557" s="96">
        <f t="shared" si="3143"/>
        <v>672955.4</v>
      </c>
      <c r="ABG557" s="122"/>
      <c r="ABH557" s="122"/>
      <c r="ABI557" s="122"/>
      <c r="ABJ557" s="96">
        <f t="shared" si="3144"/>
        <v>4851.49</v>
      </c>
      <c r="ABK557" s="96">
        <f t="shared" si="3145"/>
        <v>4989.8500000000004</v>
      </c>
      <c r="ABL557" s="96">
        <f t="shared" si="3146"/>
        <v>4989.8500000000004</v>
      </c>
      <c r="ABM557" s="122"/>
      <c r="ABN557" s="122"/>
      <c r="ABO557" s="122"/>
      <c r="ABP557" s="96">
        <f t="shared" si="2846"/>
        <v>228020.03</v>
      </c>
      <c r="ABQ557" s="96">
        <f t="shared" si="2847"/>
        <v>234522.95</v>
      </c>
      <c r="ABR557" s="96">
        <f t="shared" si="2848"/>
        <v>234522.95</v>
      </c>
      <c r="ABS557" s="101">
        <v>23</v>
      </c>
      <c r="ABT557" s="101">
        <v>23</v>
      </c>
      <c r="ABU557" s="101">
        <v>23</v>
      </c>
      <c r="ABV557" s="122"/>
      <c r="ABW557" s="122"/>
      <c r="ABX557" s="122"/>
      <c r="ABY557" s="96">
        <f t="shared" si="3147"/>
        <v>329318.59999999998</v>
      </c>
      <c r="ABZ557" s="96">
        <f t="shared" si="3148"/>
        <v>329318.59999999998</v>
      </c>
      <c r="ACA557" s="96">
        <f t="shared" si="3149"/>
        <v>329318.59999999998</v>
      </c>
      <c r="ACB557" s="122"/>
      <c r="ACC557" s="122"/>
      <c r="ACD557" s="122"/>
      <c r="ACE557" s="96">
        <f t="shared" si="3150"/>
        <v>5130.95</v>
      </c>
      <c r="ACF557" s="96">
        <f t="shared" si="3151"/>
        <v>5291.74</v>
      </c>
      <c r="ACG557" s="96">
        <f t="shared" si="3152"/>
        <v>5291.74</v>
      </c>
      <c r="ACH557" s="122"/>
      <c r="ACI557" s="122"/>
      <c r="ACJ557" s="122"/>
      <c r="ACK557" s="96">
        <f t="shared" si="2849"/>
        <v>118011.85</v>
      </c>
      <c r="ACL557" s="96">
        <f t="shared" si="2850"/>
        <v>121710.02</v>
      </c>
      <c r="ACM557" s="96">
        <f t="shared" si="2851"/>
        <v>121710.02</v>
      </c>
      <c r="ACN557" s="101">
        <v>18</v>
      </c>
      <c r="ACO557" s="101">
        <v>18</v>
      </c>
      <c r="ACP557" s="101">
        <v>18</v>
      </c>
      <c r="ACQ557" s="122"/>
      <c r="ACR557" s="122"/>
      <c r="ACS557" s="122"/>
      <c r="ACT557" s="96">
        <f t="shared" si="3153"/>
        <v>257727.6</v>
      </c>
      <c r="ACU557" s="96">
        <f t="shared" si="3154"/>
        <v>257727.6</v>
      </c>
      <c r="ACV557" s="96">
        <f t="shared" si="3155"/>
        <v>257727.6</v>
      </c>
      <c r="ACW557" s="122"/>
      <c r="ACX557" s="122"/>
      <c r="ACY557" s="122"/>
      <c r="ACZ557" s="96">
        <f t="shared" si="3156"/>
        <v>7083.54</v>
      </c>
      <c r="ADA557" s="96">
        <f t="shared" si="3157"/>
        <v>7314.07</v>
      </c>
      <c r="ADB557" s="96">
        <f t="shared" si="3158"/>
        <v>7314.07</v>
      </c>
      <c r="ADC557" s="122"/>
      <c r="ADD557" s="122"/>
      <c r="ADE557" s="122"/>
      <c r="ADF557" s="96">
        <f t="shared" si="2852"/>
        <v>127503.72</v>
      </c>
      <c r="ADG557" s="96">
        <f t="shared" si="2853"/>
        <v>131653.26</v>
      </c>
      <c r="ADH557" s="96">
        <f t="shared" si="2854"/>
        <v>131653.26</v>
      </c>
      <c r="ADI557" s="101">
        <v>64</v>
      </c>
      <c r="ADJ557" s="101">
        <v>64</v>
      </c>
      <c r="ADK557" s="101">
        <v>64</v>
      </c>
      <c r="ADL557" s="122"/>
      <c r="ADM557" s="122"/>
      <c r="ADN557" s="122"/>
      <c r="ADO557" s="96">
        <f t="shared" si="3159"/>
        <v>916364.80000000005</v>
      </c>
      <c r="ADP557" s="96">
        <f t="shared" si="3160"/>
        <v>916364.80000000005</v>
      </c>
      <c r="ADQ557" s="96">
        <f t="shared" si="3161"/>
        <v>916364.80000000005</v>
      </c>
      <c r="ADR557" s="122"/>
      <c r="ADS557" s="122"/>
      <c r="ADT557" s="122"/>
      <c r="ADU557" s="96">
        <f t="shared" si="3162"/>
        <v>4259.75</v>
      </c>
      <c r="ADV557" s="96">
        <f t="shared" si="3163"/>
        <v>4414.5600000000004</v>
      </c>
      <c r="ADW557" s="96">
        <f t="shared" si="3164"/>
        <v>4414.5600000000004</v>
      </c>
      <c r="ADX557" s="122"/>
      <c r="ADY557" s="122"/>
      <c r="ADZ557" s="122"/>
      <c r="AEA557" s="96">
        <f t="shared" si="2855"/>
        <v>272624</v>
      </c>
      <c r="AEB557" s="96">
        <f t="shared" si="2856"/>
        <v>282531.84000000003</v>
      </c>
      <c r="AEC557" s="96">
        <f t="shared" si="2857"/>
        <v>282531.84000000003</v>
      </c>
      <c r="AED557" s="101">
        <v>25</v>
      </c>
      <c r="AEE557" s="101">
        <v>25</v>
      </c>
      <c r="AEF557" s="101">
        <v>25</v>
      </c>
      <c r="AEG557" s="122"/>
      <c r="AEH557" s="122"/>
      <c r="AEI557" s="122"/>
      <c r="AEJ557" s="96">
        <f t="shared" si="3165"/>
        <v>357955</v>
      </c>
      <c r="AEK557" s="96">
        <f t="shared" si="3166"/>
        <v>357955</v>
      </c>
      <c r="AEL557" s="96">
        <f t="shared" si="3167"/>
        <v>357955</v>
      </c>
      <c r="AEM557" s="122"/>
      <c r="AEN557" s="122"/>
      <c r="AEO557" s="122"/>
      <c r="AEP557" s="96">
        <f t="shared" si="3168"/>
        <v>6385.96</v>
      </c>
      <c r="AEQ557" s="96">
        <f t="shared" si="3169"/>
        <v>6579.14</v>
      </c>
      <c r="AER557" s="96">
        <f t="shared" si="3170"/>
        <v>6579.14</v>
      </c>
      <c r="AES557" s="122"/>
      <c r="AET557" s="122"/>
      <c r="AEU557" s="122"/>
      <c r="AEV557" s="96">
        <f t="shared" si="2858"/>
        <v>159649</v>
      </c>
      <c r="AEW557" s="96">
        <f t="shared" si="2859"/>
        <v>164478.5</v>
      </c>
      <c r="AEX557" s="96">
        <f t="shared" si="2860"/>
        <v>164478.5</v>
      </c>
      <c r="AEY557" s="101">
        <v>27</v>
      </c>
      <c r="AEZ557" s="101">
        <v>27</v>
      </c>
      <c r="AFA557" s="101">
        <v>27</v>
      </c>
      <c r="AFB557" s="122"/>
      <c r="AFC557" s="122"/>
      <c r="AFD557" s="122"/>
      <c r="AFE557" s="96">
        <f t="shared" si="3171"/>
        <v>386591.4</v>
      </c>
      <c r="AFF557" s="96">
        <f t="shared" si="3172"/>
        <v>386591.4</v>
      </c>
      <c r="AFG557" s="96">
        <f t="shared" si="3173"/>
        <v>386591.4</v>
      </c>
      <c r="AFH557" s="122"/>
      <c r="AFI557" s="122"/>
      <c r="AFJ557" s="122"/>
      <c r="AFK557" s="96">
        <f t="shared" si="3174"/>
        <v>6343.32</v>
      </c>
      <c r="AFL557" s="96">
        <f t="shared" si="3175"/>
        <v>6572.51</v>
      </c>
      <c r="AFM557" s="96">
        <f t="shared" si="3176"/>
        <v>6572.51</v>
      </c>
      <c r="AFN557" s="122"/>
      <c r="AFO557" s="122"/>
      <c r="AFP557" s="122"/>
      <c r="AFQ557" s="96">
        <f t="shared" si="2861"/>
        <v>171269.64</v>
      </c>
      <c r="AFR557" s="96">
        <f t="shared" si="2862"/>
        <v>177457.77</v>
      </c>
      <c r="AFS557" s="96">
        <f t="shared" si="2863"/>
        <v>177457.77</v>
      </c>
      <c r="AFT557" s="101">
        <v>53</v>
      </c>
      <c r="AFU557" s="101">
        <v>53</v>
      </c>
      <c r="AFV557" s="101">
        <v>53</v>
      </c>
      <c r="AFW557" s="122"/>
      <c r="AFX557" s="122"/>
      <c r="AFY557" s="122"/>
      <c r="AFZ557" s="96">
        <f t="shared" si="3177"/>
        <v>758864.6</v>
      </c>
      <c r="AGA557" s="96">
        <f t="shared" si="3178"/>
        <v>758864.6</v>
      </c>
      <c r="AGB557" s="96">
        <f t="shared" si="3179"/>
        <v>758864.6</v>
      </c>
      <c r="AGC557" s="122"/>
      <c r="AGD557" s="122"/>
      <c r="AGE557" s="122"/>
      <c r="AGF557" s="96">
        <f t="shared" si="3180"/>
        <v>6650.25</v>
      </c>
      <c r="AGG557" s="96">
        <f t="shared" si="3181"/>
        <v>6867.53</v>
      </c>
      <c r="AGH557" s="96">
        <f t="shared" si="3182"/>
        <v>6867.53</v>
      </c>
      <c r="AGI557" s="122"/>
      <c r="AGJ557" s="122"/>
      <c r="AGK557" s="122"/>
      <c r="AGL557" s="96">
        <f t="shared" si="2864"/>
        <v>352463.25</v>
      </c>
      <c r="AGM557" s="96">
        <f t="shared" si="2865"/>
        <v>363979.09</v>
      </c>
      <c r="AGN557" s="96">
        <f t="shared" si="2866"/>
        <v>363979.09</v>
      </c>
      <c r="AGO557" s="101">
        <v>14</v>
      </c>
      <c r="AGP557" s="101">
        <v>14</v>
      </c>
      <c r="AGQ557" s="101">
        <v>14</v>
      </c>
      <c r="AGR557" s="122"/>
      <c r="AGS557" s="122"/>
      <c r="AGT557" s="122"/>
      <c r="AGU557" s="96">
        <f t="shared" si="3183"/>
        <v>200454.8</v>
      </c>
      <c r="AGV557" s="96">
        <f t="shared" si="3184"/>
        <v>200454.8</v>
      </c>
      <c r="AGW557" s="96">
        <f t="shared" si="3185"/>
        <v>200454.8</v>
      </c>
      <c r="AGX557" s="122"/>
      <c r="AGY557" s="122"/>
      <c r="AGZ557" s="122"/>
      <c r="AHA557" s="96">
        <f t="shared" si="3186"/>
        <v>10788.14</v>
      </c>
      <c r="AHB557" s="96">
        <f t="shared" si="3187"/>
        <v>11163.78</v>
      </c>
      <c r="AHC557" s="96">
        <f t="shared" si="3188"/>
        <v>11163.78</v>
      </c>
      <c r="AHD557" s="122"/>
      <c r="AHE557" s="122"/>
      <c r="AHF557" s="122"/>
      <c r="AHG557" s="96">
        <f t="shared" si="2867"/>
        <v>151033.96</v>
      </c>
      <c r="AHH557" s="96">
        <f t="shared" si="2868"/>
        <v>156292.92000000001</v>
      </c>
      <c r="AHI557" s="96">
        <f t="shared" si="2869"/>
        <v>156292.92000000001</v>
      </c>
      <c r="AHJ557" s="101">
        <v>23</v>
      </c>
      <c r="AHK557" s="101">
        <v>23</v>
      </c>
      <c r="AHL557" s="101">
        <v>23</v>
      </c>
      <c r="AHM557" s="122"/>
      <c r="AHN557" s="122"/>
      <c r="AHO557" s="122"/>
      <c r="AHP557" s="96">
        <f t="shared" si="3189"/>
        <v>329318.59999999998</v>
      </c>
      <c r="AHQ557" s="96">
        <f t="shared" si="3190"/>
        <v>329318.59999999998</v>
      </c>
      <c r="AHR557" s="96">
        <f t="shared" si="3191"/>
        <v>329318.59999999998</v>
      </c>
      <c r="AHS557" s="122"/>
      <c r="AHT557" s="122"/>
      <c r="AHU557" s="122"/>
      <c r="AHV557" s="96">
        <f t="shared" si="3192"/>
        <v>5999.97</v>
      </c>
      <c r="AHW557" s="96">
        <f t="shared" si="3193"/>
        <v>6198.83</v>
      </c>
      <c r="AHX557" s="96">
        <f t="shared" si="3194"/>
        <v>6198.83</v>
      </c>
      <c r="AHY557" s="122"/>
      <c r="AHZ557" s="122"/>
      <c r="AIA557" s="122"/>
      <c r="AIB557" s="96">
        <f t="shared" si="2870"/>
        <v>137999.31</v>
      </c>
      <c r="AIC557" s="96">
        <f t="shared" si="2871"/>
        <v>142573.09</v>
      </c>
      <c r="AID557" s="96">
        <f t="shared" si="2872"/>
        <v>142573.09</v>
      </c>
      <c r="AIE557" s="101">
        <v>19</v>
      </c>
      <c r="AIF557" s="101">
        <v>19</v>
      </c>
      <c r="AIG557" s="101">
        <v>19</v>
      </c>
      <c r="AIH557" s="122"/>
      <c r="AII557" s="122"/>
      <c r="AIJ557" s="122"/>
      <c r="AIK557" s="96">
        <f t="shared" si="3195"/>
        <v>272045.8</v>
      </c>
      <c r="AIL557" s="96">
        <f t="shared" si="3196"/>
        <v>272045.8</v>
      </c>
      <c r="AIM557" s="96">
        <f t="shared" si="3197"/>
        <v>272045.8</v>
      </c>
      <c r="AIN557" s="122"/>
      <c r="AIO557" s="122"/>
      <c r="AIP557" s="122"/>
      <c r="AIQ557" s="96">
        <f t="shared" si="3198"/>
        <v>6622.56</v>
      </c>
      <c r="AIR557" s="96">
        <f t="shared" si="3199"/>
        <v>6848.07</v>
      </c>
      <c r="AIS557" s="96">
        <f t="shared" si="3200"/>
        <v>6848.07</v>
      </c>
      <c r="AIT557" s="122"/>
      <c r="AIU557" s="122"/>
      <c r="AIV557" s="122"/>
      <c r="AIW557" s="96">
        <f t="shared" si="2873"/>
        <v>125828.64</v>
      </c>
      <c r="AIX557" s="96">
        <f t="shared" si="2874"/>
        <v>130113.33</v>
      </c>
      <c r="AIY557" s="96">
        <f t="shared" si="2875"/>
        <v>130113.33</v>
      </c>
      <c r="AIZ557" s="101">
        <v>34</v>
      </c>
      <c r="AJA557" s="101">
        <v>34</v>
      </c>
      <c r="AJB557" s="101">
        <v>34</v>
      </c>
      <c r="AJC557" s="122"/>
      <c r="AJD557" s="122"/>
      <c r="AJE557" s="122"/>
      <c r="AJF557" s="96">
        <f t="shared" si="3201"/>
        <v>486818.8</v>
      </c>
      <c r="AJG557" s="96">
        <f t="shared" si="3202"/>
        <v>486818.8</v>
      </c>
      <c r="AJH557" s="96">
        <f t="shared" si="3203"/>
        <v>486818.8</v>
      </c>
      <c r="AJI557" s="122"/>
      <c r="AJJ557" s="122"/>
      <c r="AJK557" s="122"/>
      <c r="AJL557" s="96">
        <f t="shared" si="3204"/>
        <v>6499.61</v>
      </c>
      <c r="AJM557" s="96">
        <f t="shared" si="3205"/>
        <v>6710.56</v>
      </c>
      <c r="AJN557" s="96">
        <f t="shared" si="3206"/>
        <v>6710.56</v>
      </c>
      <c r="AJO557" s="122"/>
      <c r="AJP557" s="122"/>
      <c r="AJQ557" s="122"/>
      <c r="AJR557" s="96">
        <f t="shared" si="2876"/>
        <v>220986.74</v>
      </c>
      <c r="AJS557" s="96">
        <f t="shared" si="2877"/>
        <v>228159.04</v>
      </c>
      <c r="AJT557" s="96">
        <f t="shared" si="2878"/>
        <v>228159.04</v>
      </c>
      <c r="AJU557" s="101">
        <v>30</v>
      </c>
      <c r="AJV557" s="101">
        <v>30</v>
      </c>
      <c r="AJW557" s="101">
        <v>30</v>
      </c>
      <c r="AJX557" s="122"/>
      <c r="AJY557" s="122"/>
      <c r="AJZ557" s="122"/>
      <c r="AKA557" s="96">
        <f t="shared" si="3207"/>
        <v>429546</v>
      </c>
      <c r="AKB557" s="96">
        <f t="shared" si="3208"/>
        <v>429546</v>
      </c>
      <c r="AKC557" s="96">
        <f t="shared" si="3209"/>
        <v>429546</v>
      </c>
      <c r="AKD557" s="122"/>
      <c r="AKE557" s="122"/>
      <c r="AKF557" s="122"/>
      <c r="AKG557" s="96">
        <f t="shared" si="3210"/>
        <v>6190.95</v>
      </c>
      <c r="AKH557" s="96">
        <f t="shared" si="3211"/>
        <v>6399.54</v>
      </c>
      <c r="AKI557" s="96">
        <f t="shared" si="3212"/>
        <v>6399.54</v>
      </c>
      <c r="AKJ557" s="122"/>
      <c r="AKK557" s="122"/>
      <c r="AKL557" s="122"/>
      <c r="AKM557" s="96">
        <f t="shared" si="2879"/>
        <v>185728.5</v>
      </c>
      <c r="AKN557" s="96">
        <f t="shared" si="2880"/>
        <v>191986.2</v>
      </c>
      <c r="AKO557" s="96">
        <f t="shared" si="2881"/>
        <v>191986.2</v>
      </c>
      <c r="AKP557" s="101">
        <v>19</v>
      </c>
      <c r="AKQ557" s="101">
        <v>19</v>
      </c>
      <c r="AKR557" s="101">
        <v>19</v>
      </c>
      <c r="AKS557" s="122"/>
      <c r="AKT557" s="122"/>
      <c r="AKU557" s="122"/>
      <c r="AKV557" s="96">
        <f t="shared" si="3213"/>
        <v>272045.8</v>
      </c>
      <c r="AKW557" s="96">
        <f t="shared" si="3214"/>
        <v>272045.8</v>
      </c>
      <c r="AKX557" s="96">
        <f t="shared" si="3215"/>
        <v>272045.8</v>
      </c>
      <c r="AKY557" s="122"/>
      <c r="AKZ557" s="122"/>
      <c r="ALA557" s="122"/>
      <c r="ALB557" s="96">
        <f t="shared" si="3216"/>
        <v>6275.88</v>
      </c>
      <c r="ALC557" s="96">
        <f t="shared" si="3217"/>
        <v>6481.48</v>
      </c>
      <c r="ALD557" s="96">
        <f t="shared" si="3218"/>
        <v>6481.48</v>
      </c>
      <c r="ALE557" s="122"/>
      <c r="ALF557" s="122"/>
      <c r="ALG557" s="122"/>
      <c r="ALH557" s="96">
        <f t="shared" si="2882"/>
        <v>119241.72</v>
      </c>
      <c r="ALI557" s="96">
        <f t="shared" si="2883"/>
        <v>123148.12</v>
      </c>
      <c r="ALJ557" s="96">
        <f t="shared" si="2884"/>
        <v>123148.12</v>
      </c>
      <c r="ALK557" s="101">
        <v>23</v>
      </c>
      <c r="ALL557" s="101">
        <v>23</v>
      </c>
      <c r="ALM557" s="101">
        <v>23</v>
      </c>
      <c r="ALN557" s="122"/>
      <c r="ALO557" s="122"/>
      <c r="ALP557" s="122"/>
      <c r="ALQ557" s="96">
        <f t="shared" si="3219"/>
        <v>329318.59999999998</v>
      </c>
      <c r="ALR557" s="96">
        <f t="shared" si="3220"/>
        <v>329318.59999999998</v>
      </c>
      <c r="ALS557" s="96">
        <f t="shared" si="3221"/>
        <v>329318.59999999998</v>
      </c>
      <c r="ALT557" s="122"/>
      <c r="ALU557" s="122"/>
      <c r="ALV557" s="122"/>
      <c r="ALW557" s="96">
        <f t="shared" si="3222"/>
        <v>7303.42</v>
      </c>
      <c r="ALX557" s="96">
        <f t="shared" si="3223"/>
        <v>7533.41</v>
      </c>
      <c r="ALY557" s="96">
        <f t="shared" si="3224"/>
        <v>7533.41</v>
      </c>
      <c r="ALZ557" s="122"/>
      <c r="AMA557" s="122"/>
      <c r="AMB557" s="122"/>
      <c r="AMC557" s="96">
        <f t="shared" si="2885"/>
        <v>167978.66</v>
      </c>
      <c r="AMD557" s="96">
        <f t="shared" si="2886"/>
        <v>173268.43</v>
      </c>
      <c r="AME557" s="96">
        <f t="shared" si="2887"/>
        <v>173268.43</v>
      </c>
      <c r="AMF557" s="101">
        <v>83</v>
      </c>
      <c r="AMG557" s="101">
        <v>83</v>
      </c>
      <c r="AMH557" s="101">
        <v>83</v>
      </c>
      <c r="AMI557" s="122"/>
      <c r="AMJ557" s="122"/>
      <c r="AMK557" s="122"/>
      <c r="AML557" s="96">
        <f t="shared" si="3225"/>
        <v>1188410.6000000001</v>
      </c>
      <c r="AMM557" s="96">
        <f t="shared" si="3226"/>
        <v>1188410.6000000001</v>
      </c>
      <c r="AMN557" s="96">
        <f t="shared" si="3227"/>
        <v>1188410.6000000001</v>
      </c>
      <c r="AMO557" s="122"/>
      <c r="AMP557" s="122"/>
      <c r="AMQ557" s="122"/>
      <c r="AMR557" s="96">
        <f t="shared" si="3228"/>
        <v>6197.79</v>
      </c>
      <c r="AMS557" s="96">
        <f t="shared" si="3229"/>
        <v>6389.4</v>
      </c>
      <c r="AMT557" s="96">
        <f t="shared" si="3230"/>
        <v>6389.4</v>
      </c>
      <c r="AMU557" s="122"/>
      <c r="AMV557" s="122"/>
      <c r="AMW557" s="122"/>
      <c r="AMX557" s="96">
        <f t="shared" si="2888"/>
        <v>514416.57</v>
      </c>
      <c r="AMY557" s="96">
        <f t="shared" si="2889"/>
        <v>530320.19999999995</v>
      </c>
      <c r="AMZ557" s="96">
        <f t="shared" si="2890"/>
        <v>530320.19999999995</v>
      </c>
      <c r="ANA557" s="101"/>
      <c r="ANB557" s="101"/>
      <c r="ANC557" s="101"/>
      <c r="AND557" s="122"/>
      <c r="ANE557" s="122"/>
      <c r="ANF557" s="122"/>
      <c r="ANG557" s="96">
        <f t="shared" si="3231"/>
        <v>0</v>
      </c>
      <c r="ANH557" s="96">
        <f t="shared" si="3232"/>
        <v>0</v>
      </c>
      <c r="ANI557" s="96">
        <f t="shared" si="3233"/>
        <v>0</v>
      </c>
      <c r="ANJ557" s="122"/>
      <c r="ANK557" s="122"/>
      <c r="ANL557" s="122"/>
      <c r="ANM557" s="96">
        <f t="shared" si="3234"/>
        <v>0</v>
      </c>
      <c r="ANN557" s="96">
        <f t="shared" si="3235"/>
        <v>0</v>
      </c>
      <c r="ANO557" s="96">
        <f t="shared" si="3236"/>
        <v>0</v>
      </c>
      <c r="ANP557" s="122"/>
      <c r="ANQ557" s="122"/>
      <c r="ANR557" s="122"/>
      <c r="ANS557" s="96">
        <f t="shared" si="2891"/>
        <v>0</v>
      </c>
      <c r="ANT557" s="96">
        <f t="shared" si="2892"/>
        <v>0</v>
      </c>
      <c r="ANU557" s="96">
        <f t="shared" si="2893"/>
        <v>0</v>
      </c>
      <c r="ANV557" s="101">
        <v>64</v>
      </c>
      <c r="ANW557" s="101">
        <v>64</v>
      </c>
      <c r="ANX557" s="101">
        <v>64</v>
      </c>
      <c r="ANY557" s="122"/>
      <c r="ANZ557" s="122"/>
      <c r="AOA557" s="122"/>
      <c r="AOB557" s="96">
        <f t="shared" si="3237"/>
        <v>916364.80000000005</v>
      </c>
      <c r="AOC557" s="96">
        <f t="shared" si="3238"/>
        <v>916364.80000000005</v>
      </c>
      <c r="AOD557" s="96">
        <f t="shared" si="3239"/>
        <v>916364.80000000005</v>
      </c>
      <c r="AOE557" s="122"/>
      <c r="AOF557" s="122"/>
      <c r="AOG557" s="122"/>
      <c r="AOH557" s="96">
        <f t="shared" si="3240"/>
        <v>6258.73</v>
      </c>
      <c r="AOI557" s="96">
        <f t="shared" si="3241"/>
        <v>6453.59</v>
      </c>
      <c r="AOJ557" s="96">
        <f t="shared" si="3242"/>
        <v>6453.59</v>
      </c>
      <c r="AOK557" s="122"/>
      <c r="AOL557" s="122"/>
      <c r="AOM557" s="122"/>
      <c r="AON557" s="96">
        <f t="shared" si="2894"/>
        <v>400558.72</v>
      </c>
      <c r="AOO557" s="96">
        <f t="shared" si="2895"/>
        <v>413029.76</v>
      </c>
      <c r="AOP557" s="96">
        <f t="shared" si="2896"/>
        <v>413029.76</v>
      </c>
      <c r="AOQ557" s="101">
        <v>60</v>
      </c>
      <c r="AOR557" s="101">
        <v>60</v>
      </c>
      <c r="AOS557" s="101">
        <v>60</v>
      </c>
      <c r="AOT557" s="122"/>
      <c r="AOU557" s="122"/>
      <c r="AOV557" s="122"/>
      <c r="AOW557" s="96">
        <f t="shared" si="3243"/>
        <v>859092</v>
      </c>
      <c r="AOX557" s="96">
        <f t="shared" si="3244"/>
        <v>859092</v>
      </c>
      <c r="AOY557" s="96">
        <f t="shared" si="3245"/>
        <v>859092</v>
      </c>
      <c r="AOZ557" s="122"/>
      <c r="APA557" s="122"/>
      <c r="APB557" s="122"/>
      <c r="APC557" s="96">
        <f t="shared" si="3246"/>
        <v>7350.74</v>
      </c>
      <c r="APD557" s="96">
        <f t="shared" si="3247"/>
        <v>7580.24</v>
      </c>
      <c r="APE557" s="96">
        <f t="shared" si="3248"/>
        <v>7580.24</v>
      </c>
      <c r="APF557" s="122"/>
      <c r="APG557" s="122"/>
      <c r="APH557" s="122"/>
      <c r="API557" s="96">
        <f t="shared" si="2897"/>
        <v>441044.4</v>
      </c>
      <c r="APJ557" s="96">
        <f t="shared" si="2898"/>
        <v>454814.4</v>
      </c>
      <c r="APK557" s="96">
        <f t="shared" si="2899"/>
        <v>454814.4</v>
      </c>
      <c r="APL557" s="101">
        <v>42</v>
      </c>
      <c r="APM557" s="101">
        <v>42</v>
      </c>
      <c r="APN557" s="101">
        <v>42</v>
      </c>
      <c r="APO557" s="122"/>
      <c r="APP557" s="122"/>
      <c r="APQ557" s="122"/>
      <c r="APR557" s="96">
        <f t="shared" si="3249"/>
        <v>601364.4</v>
      </c>
      <c r="APS557" s="96">
        <f t="shared" si="3250"/>
        <v>601364.4</v>
      </c>
      <c r="APT557" s="96">
        <f t="shared" si="3251"/>
        <v>601364.4</v>
      </c>
      <c r="APU557" s="122"/>
      <c r="APV557" s="122"/>
      <c r="APW557" s="122"/>
      <c r="APX557" s="96">
        <f t="shared" si="3252"/>
        <v>6236.61</v>
      </c>
      <c r="APY557" s="96">
        <f t="shared" si="3253"/>
        <v>6440.35</v>
      </c>
      <c r="APZ557" s="96">
        <f t="shared" si="3254"/>
        <v>6440.35</v>
      </c>
      <c r="AQA557" s="122"/>
      <c r="AQB557" s="122"/>
      <c r="AQC557" s="122"/>
      <c r="AQD557" s="96">
        <f t="shared" si="2900"/>
        <v>261937.62</v>
      </c>
      <c r="AQE557" s="96">
        <f t="shared" si="2901"/>
        <v>270494.7</v>
      </c>
      <c r="AQF557" s="96">
        <f t="shared" si="2902"/>
        <v>270494.7</v>
      </c>
      <c r="AQG557" s="101">
        <v>63</v>
      </c>
      <c r="AQH557" s="101">
        <v>63</v>
      </c>
      <c r="AQI557" s="101">
        <v>63</v>
      </c>
      <c r="AQJ557" s="122"/>
      <c r="AQK557" s="122"/>
      <c r="AQL557" s="122"/>
      <c r="AQM557" s="96">
        <f t="shared" si="3255"/>
        <v>902046.6</v>
      </c>
      <c r="AQN557" s="96">
        <f t="shared" si="3256"/>
        <v>902046.6</v>
      </c>
      <c r="AQO557" s="96">
        <f t="shared" si="3257"/>
        <v>902046.6</v>
      </c>
      <c r="AQP557" s="122"/>
      <c r="AQQ557" s="122"/>
      <c r="AQR557" s="122"/>
      <c r="AQS557" s="96">
        <f t="shared" si="3258"/>
        <v>5555.86</v>
      </c>
      <c r="AQT557" s="96">
        <f t="shared" si="3259"/>
        <v>5744.05</v>
      </c>
      <c r="AQU557" s="96">
        <f t="shared" si="3260"/>
        <v>5744.05</v>
      </c>
      <c r="AQV557" s="122"/>
      <c r="AQW557" s="122"/>
      <c r="AQX557" s="122"/>
      <c r="AQY557" s="96">
        <f t="shared" si="2903"/>
        <v>350019.18</v>
      </c>
      <c r="AQZ557" s="96">
        <f t="shared" si="2904"/>
        <v>361875.15</v>
      </c>
      <c r="ARA557" s="96">
        <f t="shared" si="2905"/>
        <v>361875.15</v>
      </c>
      <c r="ARB557" s="101">
        <v>34</v>
      </c>
      <c r="ARC557" s="101">
        <v>34</v>
      </c>
      <c r="ARD557" s="101">
        <v>34</v>
      </c>
      <c r="ARE557" s="122"/>
      <c r="ARF557" s="122"/>
      <c r="ARG557" s="122"/>
      <c r="ARH557" s="96">
        <f t="shared" si="3261"/>
        <v>486818.8</v>
      </c>
      <c r="ARI557" s="96">
        <f t="shared" si="3262"/>
        <v>486818.8</v>
      </c>
      <c r="ARJ557" s="96">
        <f t="shared" si="3263"/>
        <v>486818.8</v>
      </c>
      <c r="ARK557" s="122"/>
      <c r="ARL557" s="122"/>
      <c r="ARM557" s="122"/>
      <c r="ARN557" s="96">
        <f t="shared" si="3264"/>
        <v>5972.91</v>
      </c>
      <c r="ARO557" s="96">
        <f t="shared" si="3265"/>
        <v>6146.05</v>
      </c>
      <c r="ARP557" s="96">
        <f t="shared" si="3266"/>
        <v>6146.05</v>
      </c>
      <c r="ARQ557" s="122"/>
      <c r="ARR557" s="122"/>
      <c r="ARS557" s="122"/>
      <c r="ART557" s="96">
        <f t="shared" si="2906"/>
        <v>203078.94</v>
      </c>
      <c r="ARU557" s="96">
        <f t="shared" si="2907"/>
        <v>208965.7</v>
      </c>
      <c r="ARV557" s="96">
        <f t="shared" si="2908"/>
        <v>208965.7</v>
      </c>
      <c r="ARW557" s="101">
        <v>69</v>
      </c>
      <c r="ARX557" s="101">
        <v>69</v>
      </c>
      <c r="ARY557" s="101">
        <v>69</v>
      </c>
      <c r="ARZ557" s="122"/>
      <c r="ASA557" s="122"/>
      <c r="ASB557" s="122"/>
      <c r="ASC557" s="96">
        <f t="shared" si="3267"/>
        <v>987955.8</v>
      </c>
      <c r="ASD557" s="96">
        <f t="shared" si="3268"/>
        <v>987955.8</v>
      </c>
      <c r="ASE557" s="96">
        <f t="shared" si="3269"/>
        <v>987955.8</v>
      </c>
      <c r="ASF557" s="122"/>
      <c r="ASG557" s="122"/>
      <c r="ASH557" s="122"/>
      <c r="ASI557" s="96">
        <f t="shared" si="3270"/>
        <v>6399.46</v>
      </c>
      <c r="ASJ557" s="96">
        <f t="shared" si="3271"/>
        <v>6599.31</v>
      </c>
      <c r="ASK557" s="96">
        <f t="shared" si="3272"/>
        <v>6599.31</v>
      </c>
      <c r="ASL557" s="122"/>
      <c r="ASM557" s="122"/>
      <c r="ASN557" s="122"/>
      <c r="ASO557" s="96">
        <f t="shared" si="2909"/>
        <v>441562.74</v>
      </c>
      <c r="ASP557" s="96">
        <f t="shared" si="2910"/>
        <v>455352.39</v>
      </c>
      <c r="ASQ557" s="96">
        <f t="shared" si="2911"/>
        <v>455352.39</v>
      </c>
      <c r="ASR557" s="101">
        <v>55</v>
      </c>
      <c r="ASS557" s="101">
        <v>55</v>
      </c>
      <c r="AST557" s="101">
        <v>55</v>
      </c>
      <c r="ASU557" s="122"/>
      <c r="ASV557" s="122"/>
      <c r="ASW557" s="122"/>
      <c r="ASX557" s="96">
        <f t="shared" si="3273"/>
        <v>787501</v>
      </c>
      <c r="ASY557" s="96">
        <f t="shared" si="3274"/>
        <v>787501</v>
      </c>
      <c r="ASZ557" s="96">
        <f t="shared" si="3275"/>
        <v>787501</v>
      </c>
      <c r="ATA557" s="122"/>
      <c r="ATB557" s="122"/>
      <c r="ATC557" s="122"/>
      <c r="ATD557" s="96">
        <f t="shared" si="3276"/>
        <v>5636.15</v>
      </c>
      <c r="ATE557" s="96">
        <f t="shared" si="3277"/>
        <v>5808.67</v>
      </c>
      <c r="ATF557" s="96">
        <f t="shared" si="3278"/>
        <v>5808.67</v>
      </c>
      <c r="ATG557" s="122"/>
      <c r="ATH557" s="122"/>
      <c r="ATI557" s="122"/>
      <c r="ATJ557" s="96">
        <f t="shared" si="2912"/>
        <v>309988.25</v>
      </c>
      <c r="ATK557" s="96">
        <f t="shared" si="2913"/>
        <v>319476.84999999998</v>
      </c>
      <c r="ATL557" s="96">
        <f t="shared" si="2914"/>
        <v>319476.84999999998</v>
      </c>
      <c r="ATM557" s="101">
        <v>69</v>
      </c>
      <c r="ATN557" s="101">
        <v>69</v>
      </c>
      <c r="ATO557" s="101">
        <v>69</v>
      </c>
      <c r="ATP557" s="122"/>
      <c r="ATQ557" s="122"/>
      <c r="ATR557" s="122"/>
      <c r="ATS557" s="96">
        <f t="shared" si="3279"/>
        <v>987955.8</v>
      </c>
      <c r="ATT557" s="96">
        <f t="shared" si="3280"/>
        <v>987955.8</v>
      </c>
      <c r="ATU557" s="96">
        <f t="shared" si="3281"/>
        <v>987955.8</v>
      </c>
      <c r="ATV557" s="122"/>
      <c r="ATW557" s="122"/>
      <c r="ATX557" s="122"/>
      <c r="ATY557" s="96">
        <f t="shared" si="3282"/>
        <v>6144.94</v>
      </c>
      <c r="ATZ557" s="96">
        <f t="shared" si="3283"/>
        <v>6328.5</v>
      </c>
      <c r="AUA557" s="96">
        <f t="shared" si="3284"/>
        <v>6328.5</v>
      </c>
      <c r="AUB557" s="122"/>
      <c r="AUC557" s="122"/>
      <c r="AUD557" s="122"/>
      <c r="AUE557" s="96">
        <f t="shared" si="2915"/>
        <v>424000.86</v>
      </c>
      <c r="AUF557" s="96">
        <f t="shared" si="2916"/>
        <v>436666.5</v>
      </c>
      <c r="AUG557" s="96">
        <f t="shared" si="2917"/>
        <v>436666.5</v>
      </c>
      <c r="AUH557" s="101">
        <v>63</v>
      </c>
      <c r="AUI557" s="101">
        <v>63</v>
      </c>
      <c r="AUJ557" s="101">
        <v>63</v>
      </c>
      <c r="AUK557" s="122"/>
      <c r="AUL557" s="122"/>
      <c r="AUM557" s="122"/>
      <c r="AUN557" s="96">
        <f t="shared" si="3285"/>
        <v>902046.6</v>
      </c>
      <c r="AUO557" s="96">
        <f t="shared" si="3286"/>
        <v>902046.6</v>
      </c>
      <c r="AUP557" s="96">
        <f t="shared" si="3287"/>
        <v>902046.6</v>
      </c>
      <c r="AUQ557" s="122"/>
      <c r="AUR557" s="122"/>
      <c r="AUS557" s="122"/>
      <c r="AUT557" s="96">
        <f t="shared" si="3288"/>
        <v>6578.92</v>
      </c>
      <c r="AUU557" s="96">
        <f t="shared" si="3289"/>
        <v>6787.83</v>
      </c>
      <c r="AUV557" s="96">
        <f t="shared" si="3290"/>
        <v>6787.83</v>
      </c>
      <c r="AUW557" s="122"/>
      <c r="AUX557" s="122"/>
      <c r="AUY557" s="122"/>
      <c r="AUZ557" s="96">
        <f t="shared" si="2918"/>
        <v>414471.96</v>
      </c>
      <c r="AVA557" s="96">
        <f t="shared" si="2919"/>
        <v>427633.29</v>
      </c>
      <c r="AVB557" s="96">
        <f t="shared" si="2920"/>
        <v>427633.29</v>
      </c>
      <c r="AVC557" s="144">
        <f t="shared" si="2921"/>
        <v>2104</v>
      </c>
      <c r="AVD557" s="144">
        <f t="shared" si="2922"/>
        <v>2104</v>
      </c>
      <c r="AVE557" s="144">
        <f t="shared" si="2923"/>
        <v>2104</v>
      </c>
      <c r="AVF557" s="96">
        <f t="shared" si="2924"/>
        <v>0</v>
      </c>
      <c r="AVG557" s="96">
        <f t="shared" si="2925"/>
        <v>0</v>
      </c>
      <c r="AVH557" s="96">
        <f t="shared" si="2926"/>
        <v>0</v>
      </c>
      <c r="AVI557" s="96">
        <f t="shared" si="2927"/>
        <v>30125492.800000001</v>
      </c>
      <c r="AVJ557" s="96">
        <f t="shared" si="2928"/>
        <v>30125492.800000001</v>
      </c>
      <c r="AVK557" s="96">
        <f t="shared" si="2929"/>
        <v>30125492.800000001</v>
      </c>
      <c r="AVL557" s="122"/>
      <c r="AVM557" s="122"/>
      <c r="AVN557" s="122"/>
      <c r="AVO557" s="96"/>
      <c r="AVP557" s="96"/>
      <c r="AVQ557" s="96"/>
      <c r="AVR557" s="96">
        <f t="shared" si="2930"/>
        <v>0</v>
      </c>
      <c r="AVS557" s="96">
        <f t="shared" si="2931"/>
        <v>0</v>
      </c>
      <c r="AVT557" s="96">
        <f t="shared" si="2932"/>
        <v>0</v>
      </c>
      <c r="AVU557" s="96">
        <f t="shared" si="2933"/>
        <v>13923248.689999999</v>
      </c>
      <c r="AVV557" s="96">
        <f t="shared" si="2934"/>
        <v>14373057.640000001</v>
      </c>
      <c r="AVW557" s="96">
        <f t="shared" si="2935"/>
        <v>14373057.640000001</v>
      </c>
    </row>
    <row r="558" spans="1:1271" ht="36">
      <c r="A558" s="97" t="s">
        <v>1051</v>
      </c>
      <c r="B558" s="544" t="s">
        <v>434</v>
      </c>
      <c r="C558" s="5"/>
      <c r="D558" s="571"/>
      <c r="E558" s="286"/>
      <c r="F558" s="109"/>
      <c r="G558" s="109"/>
      <c r="H558" s="109"/>
      <c r="I558" s="96">
        <f t="shared" si="2936"/>
        <v>7265.95</v>
      </c>
      <c r="J558" s="96">
        <f t="shared" si="2936"/>
        <v>7265.95</v>
      </c>
      <c r="K558" s="96">
        <f t="shared" si="2936"/>
        <v>7265.95</v>
      </c>
      <c r="L558" s="101"/>
      <c r="M558" s="101"/>
      <c r="N558" s="101"/>
      <c r="O558" s="122"/>
      <c r="P558" s="122"/>
      <c r="Q558" s="122"/>
      <c r="R558" s="96">
        <f t="shared" si="2937"/>
        <v>0</v>
      </c>
      <c r="S558" s="96">
        <f t="shared" si="2938"/>
        <v>0</v>
      </c>
      <c r="T558" s="96">
        <f t="shared" si="2939"/>
        <v>0</v>
      </c>
      <c r="U558" s="122"/>
      <c r="V558" s="122"/>
      <c r="W558" s="122"/>
      <c r="X558" s="96">
        <f t="shared" si="2940"/>
        <v>0</v>
      </c>
      <c r="Y558" s="96">
        <f t="shared" si="2941"/>
        <v>0</v>
      </c>
      <c r="Z558" s="96">
        <f t="shared" si="2942"/>
        <v>0</v>
      </c>
      <c r="AA558" s="122"/>
      <c r="AB558" s="122"/>
      <c r="AC558" s="122"/>
      <c r="AD558" s="96">
        <f t="shared" si="2746"/>
        <v>0</v>
      </c>
      <c r="AE558" s="96">
        <f t="shared" si="2746"/>
        <v>0</v>
      </c>
      <c r="AF558" s="96">
        <f t="shared" si="2746"/>
        <v>0</v>
      </c>
      <c r="AG558" s="101">
        <v>269</v>
      </c>
      <c r="AH558" s="101">
        <v>269</v>
      </c>
      <c r="AI558" s="101">
        <v>269</v>
      </c>
      <c r="AJ558" s="122"/>
      <c r="AK558" s="122"/>
      <c r="AL558" s="122"/>
      <c r="AM558" s="96">
        <f t="shared" si="2943"/>
        <v>1954540.55</v>
      </c>
      <c r="AN558" s="96">
        <f t="shared" si="2944"/>
        <v>1954540.55</v>
      </c>
      <c r="AO558" s="96">
        <f t="shared" si="2945"/>
        <v>1954540.55</v>
      </c>
      <c r="AP558" s="122"/>
      <c r="AQ558" s="122"/>
      <c r="AR558" s="122"/>
      <c r="AS558" s="96">
        <f t="shared" si="2946"/>
        <v>3991.54</v>
      </c>
      <c r="AT558" s="96">
        <f t="shared" si="2947"/>
        <v>4119</v>
      </c>
      <c r="AU558" s="96">
        <f t="shared" si="2948"/>
        <v>4119</v>
      </c>
      <c r="AV558" s="122"/>
      <c r="AW558" s="122"/>
      <c r="AX558" s="122"/>
      <c r="AY558" s="96">
        <f t="shared" si="2747"/>
        <v>1073724.26</v>
      </c>
      <c r="AZ558" s="96">
        <f t="shared" si="2748"/>
        <v>1108011</v>
      </c>
      <c r="BA558" s="96">
        <f t="shared" si="2749"/>
        <v>1108011</v>
      </c>
      <c r="BB558" s="101">
        <v>85</v>
      </c>
      <c r="BC558" s="101">
        <v>85</v>
      </c>
      <c r="BD558" s="101">
        <v>85</v>
      </c>
      <c r="BE558" s="122"/>
      <c r="BF558" s="122"/>
      <c r="BG558" s="122"/>
      <c r="BH558" s="96">
        <f t="shared" si="2949"/>
        <v>617605.75</v>
      </c>
      <c r="BI558" s="96">
        <f t="shared" si="2950"/>
        <v>617605.75</v>
      </c>
      <c r="BJ558" s="96">
        <f t="shared" si="2951"/>
        <v>617605.75</v>
      </c>
      <c r="BK558" s="122"/>
      <c r="BL558" s="122"/>
      <c r="BM558" s="122"/>
      <c r="BN558" s="96">
        <f t="shared" si="2952"/>
        <v>3477.96</v>
      </c>
      <c r="BO558" s="96">
        <f t="shared" si="2953"/>
        <v>3603.88</v>
      </c>
      <c r="BP558" s="96">
        <f t="shared" si="2954"/>
        <v>3603.88</v>
      </c>
      <c r="BQ558" s="122"/>
      <c r="BR558" s="122"/>
      <c r="BS558" s="122"/>
      <c r="BT558" s="96">
        <f t="shared" si="2750"/>
        <v>295626.59999999998</v>
      </c>
      <c r="BU558" s="96">
        <f t="shared" si="2751"/>
        <v>306329.8</v>
      </c>
      <c r="BV558" s="96">
        <f t="shared" si="2752"/>
        <v>306329.8</v>
      </c>
      <c r="BW558" s="101"/>
      <c r="BX558" s="101"/>
      <c r="BY558" s="101"/>
      <c r="BZ558" s="122"/>
      <c r="CA558" s="122"/>
      <c r="CB558" s="122"/>
      <c r="CC558" s="96">
        <f t="shared" si="2955"/>
        <v>0</v>
      </c>
      <c r="CD558" s="96">
        <f t="shared" si="2956"/>
        <v>0</v>
      </c>
      <c r="CE558" s="96">
        <f t="shared" si="2957"/>
        <v>0</v>
      </c>
      <c r="CF558" s="122"/>
      <c r="CG558" s="122"/>
      <c r="CH558" s="122"/>
      <c r="CI558" s="96">
        <f t="shared" si="2958"/>
        <v>0</v>
      </c>
      <c r="CJ558" s="96">
        <f t="shared" si="2959"/>
        <v>0</v>
      </c>
      <c r="CK558" s="96">
        <f t="shared" si="2960"/>
        <v>0</v>
      </c>
      <c r="CL558" s="122"/>
      <c r="CM558" s="122"/>
      <c r="CN558" s="122"/>
      <c r="CO558" s="96">
        <f t="shared" si="2753"/>
        <v>0</v>
      </c>
      <c r="CP558" s="96">
        <f t="shared" si="2754"/>
        <v>0</v>
      </c>
      <c r="CQ558" s="96">
        <f t="shared" si="2755"/>
        <v>0</v>
      </c>
      <c r="CR558" s="101">
        <v>106</v>
      </c>
      <c r="CS558" s="101">
        <v>106</v>
      </c>
      <c r="CT558" s="101">
        <v>106</v>
      </c>
      <c r="CU558" s="122"/>
      <c r="CV558" s="122"/>
      <c r="CW558" s="122"/>
      <c r="CX558" s="96">
        <f t="shared" si="2961"/>
        <v>770190.7</v>
      </c>
      <c r="CY558" s="96">
        <f t="shared" si="2962"/>
        <v>770190.7</v>
      </c>
      <c r="CZ558" s="96">
        <f t="shared" si="2963"/>
        <v>770190.7</v>
      </c>
      <c r="DA558" s="122"/>
      <c r="DB558" s="122"/>
      <c r="DC558" s="122"/>
      <c r="DD558" s="96">
        <f t="shared" si="2964"/>
        <v>3935.71</v>
      </c>
      <c r="DE558" s="96">
        <f t="shared" si="2965"/>
        <v>4087.85</v>
      </c>
      <c r="DF558" s="96">
        <f t="shared" si="2966"/>
        <v>4087.85</v>
      </c>
      <c r="DG558" s="122"/>
      <c r="DH558" s="122"/>
      <c r="DI558" s="122"/>
      <c r="DJ558" s="96">
        <f t="shared" si="2756"/>
        <v>417185.26</v>
      </c>
      <c r="DK558" s="96">
        <f t="shared" si="2757"/>
        <v>433312.1</v>
      </c>
      <c r="DL558" s="96">
        <f t="shared" si="2758"/>
        <v>433312.1</v>
      </c>
      <c r="DM558" s="101">
        <v>131</v>
      </c>
      <c r="DN558" s="101">
        <v>131</v>
      </c>
      <c r="DO558" s="101">
        <v>131</v>
      </c>
      <c r="DP558" s="122"/>
      <c r="DQ558" s="122"/>
      <c r="DR558" s="122"/>
      <c r="DS558" s="96">
        <f t="shared" si="2967"/>
        <v>951839.45</v>
      </c>
      <c r="DT558" s="96">
        <f t="shared" si="2968"/>
        <v>951839.45</v>
      </c>
      <c r="DU558" s="96">
        <f t="shared" si="2969"/>
        <v>951839.45</v>
      </c>
      <c r="DV558" s="122"/>
      <c r="DW558" s="122"/>
      <c r="DX558" s="122"/>
      <c r="DY558" s="96">
        <f t="shared" si="2970"/>
        <v>4069.75</v>
      </c>
      <c r="DZ558" s="96">
        <f t="shared" si="2971"/>
        <v>4215.96</v>
      </c>
      <c r="EA558" s="96">
        <f t="shared" si="2972"/>
        <v>4215.96</v>
      </c>
      <c r="EB558" s="122"/>
      <c r="EC558" s="122"/>
      <c r="ED558" s="122"/>
      <c r="EE558" s="96">
        <f t="shared" si="2759"/>
        <v>533137.25</v>
      </c>
      <c r="EF558" s="96">
        <f t="shared" si="2760"/>
        <v>552290.76</v>
      </c>
      <c r="EG558" s="96">
        <f t="shared" si="2761"/>
        <v>552290.76</v>
      </c>
      <c r="EH558" s="101">
        <v>48</v>
      </c>
      <c r="EI558" s="101">
        <v>48</v>
      </c>
      <c r="EJ558" s="101">
        <v>48</v>
      </c>
      <c r="EK558" s="122"/>
      <c r="EL558" s="122"/>
      <c r="EM558" s="122"/>
      <c r="EN558" s="96">
        <f t="shared" si="2973"/>
        <v>348765.6</v>
      </c>
      <c r="EO558" s="96">
        <f t="shared" si="2974"/>
        <v>348765.6</v>
      </c>
      <c r="EP558" s="96">
        <f t="shared" si="2975"/>
        <v>348765.6</v>
      </c>
      <c r="EQ558" s="122"/>
      <c r="ER558" s="122"/>
      <c r="ES558" s="122"/>
      <c r="ET558" s="96">
        <f t="shared" si="2976"/>
        <v>3949.69</v>
      </c>
      <c r="EU558" s="96">
        <f t="shared" si="2977"/>
        <v>4064.7</v>
      </c>
      <c r="EV558" s="96">
        <f t="shared" si="2978"/>
        <v>4064.7</v>
      </c>
      <c r="EW558" s="122"/>
      <c r="EX558" s="122"/>
      <c r="EY558" s="122"/>
      <c r="EZ558" s="96">
        <f t="shared" si="2762"/>
        <v>189585.12</v>
      </c>
      <c r="FA558" s="96">
        <f t="shared" si="2763"/>
        <v>195105.6</v>
      </c>
      <c r="FB558" s="96">
        <f t="shared" si="2764"/>
        <v>195105.6</v>
      </c>
      <c r="FC558" s="101">
        <v>105</v>
      </c>
      <c r="FD558" s="101">
        <v>105</v>
      </c>
      <c r="FE558" s="101">
        <v>105</v>
      </c>
      <c r="FF558" s="122"/>
      <c r="FG558" s="122"/>
      <c r="FH558" s="122"/>
      <c r="FI558" s="96">
        <f t="shared" si="2979"/>
        <v>762924.75</v>
      </c>
      <c r="FJ558" s="96">
        <f t="shared" si="2980"/>
        <v>762924.75</v>
      </c>
      <c r="FK558" s="96">
        <f t="shared" si="2981"/>
        <v>762924.75</v>
      </c>
      <c r="FL558" s="122"/>
      <c r="FM558" s="122"/>
      <c r="FN558" s="122"/>
      <c r="FO558" s="96">
        <f t="shared" si="2982"/>
        <v>3173.62</v>
      </c>
      <c r="FP558" s="96">
        <f t="shared" si="2983"/>
        <v>3281.12</v>
      </c>
      <c r="FQ558" s="96">
        <f t="shared" si="2984"/>
        <v>3281.12</v>
      </c>
      <c r="FR558" s="122"/>
      <c r="FS558" s="122"/>
      <c r="FT558" s="122"/>
      <c r="FU558" s="96">
        <f t="shared" si="2765"/>
        <v>333230.09999999998</v>
      </c>
      <c r="FV558" s="96">
        <f t="shared" si="2766"/>
        <v>344517.6</v>
      </c>
      <c r="FW558" s="96">
        <f t="shared" si="2767"/>
        <v>344517.6</v>
      </c>
      <c r="FX558" s="101">
        <v>112</v>
      </c>
      <c r="FY558" s="101">
        <v>112</v>
      </c>
      <c r="FZ558" s="101">
        <v>112</v>
      </c>
      <c r="GA558" s="122"/>
      <c r="GB558" s="122"/>
      <c r="GC558" s="122"/>
      <c r="GD558" s="96">
        <f t="shared" si="2985"/>
        <v>813786.4</v>
      </c>
      <c r="GE558" s="96">
        <f t="shared" si="2986"/>
        <v>813786.4</v>
      </c>
      <c r="GF558" s="96">
        <f t="shared" si="2987"/>
        <v>813786.4</v>
      </c>
      <c r="GG558" s="122"/>
      <c r="GH558" s="122"/>
      <c r="GI558" s="122"/>
      <c r="GJ558" s="96">
        <f t="shared" si="2988"/>
        <v>3031.34</v>
      </c>
      <c r="GK558" s="96">
        <f t="shared" si="2989"/>
        <v>3123.33</v>
      </c>
      <c r="GL558" s="96">
        <f t="shared" si="2990"/>
        <v>3123.33</v>
      </c>
      <c r="GM558" s="122"/>
      <c r="GN558" s="122"/>
      <c r="GO558" s="122"/>
      <c r="GP558" s="96">
        <f t="shared" si="2768"/>
        <v>339510.08</v>
      </c>
      <c r="GQ558" s="96">
        <f t="shared" si="2769"/>
        <v>349812.96</v>
      </c>
      <c r="GR558" s="96">
        <f t="shared" si="2770"/>
        <v>349812.96</v>
      </c>
      <c r="GS558" s="101">
        <v>84</v>
      </c>
      <c r="GT558" s="101">
        <v>84</v>
      </c>
      <c r="GU558" s="101">
        <v>84</v>
      </c>
      <c r="GV558" s="122"/>
      <c r="GW558" s="122"/>
      <c r="GX558" s="122"/>
      <c r="GY558" s="96">
        <f t="shared" si="2991"/>
        <v>610339.80000000005</v>
      </c>
      <c r="GZ558" s="96">
        <f t="shared" si="2992"/>
        <v>610339.80000000005</v>
      </c>
      <c r="HA558" s="96">
        <f t="shared" si="2993"/>
        <v>610339.80000000005</v>
      </c>
      <c r="HB558" s="122"/>
      <c r="HC558" s="122"/>
      <c r="HD558" s="122"/>
      <c r="HE558" s="96">
        <f t="shared" si="2994"/>
        <v>6120.27</v>
      </c>
      <c r="HF558" s="96">
        <f t="shared" si="2995"/>
        <v>6349.2</v>
      </c>
      <c r="HG558" s="96">
        <f t="shared" si="2996"/>
        <v>6349.2</v>
      </c>
      <c r="HH558" s="122"/>
      <c r="HI558" s="122"/>
      <c r="HJ558" s="122"/>
      <c r="HK558" s="96">
        <f t="shared" si="2771"/>
        <v>514102.68</v>
      </c>
      <c r="HL558" s="96">
        <f t="shared" si="2772"/>
        <v>533332.80000000005</v>
      </c>
      <c r="HM558" s="96">
        <f t="shared" si="2773"/>
        <v>533332.80000000005</v>
      </c>
      <c r="HN558" s="101">
        <v>115</v>
      </c>
      <c r="HO558" s="101">
        <v>115</v>
      </c>
      <c r="HP558" s="101">
        <v>115</v>
      </c>
      <c r="HQ558" s="122"/>
      <c r="HR558" s="122"/>
      <c r="HS558" s="122"/>
      <c r="HT558" s="96">
        <f t="shared" si="2997"/>
        <v>835584.25</v>
      </c>
      <c r="HU558" s="96">
        <f t="shared" si="2998"/>
        <v>835584.25</v>
      </c>
      <c r="HV558" s="96">
        <f t="shared" si="2999"/>
        <v>835584.25</v>
      </c>
      <c r="HW558" s="122"/>
      <c r="HX558" s="122"/>
      <c r="HY558" s="122"/>
      <c r="HZ558" s="96">
        <f t="shared" si="3000"/>
        <v>4601.6499999999996</v>
      </c>
      <c r="IA558" s="96">
        <f t="shared" si="3001"/>
        <v>4746.6899999999996</v>
      </c>
      <c r="IB558" s="96">
        <f t="shared" si="3002"/>
        <v>4746.6899999999996</v>
      </c>
      <c r="IC558" s="122"/>
      <c r="ID558" s="122"/>
      <c r="IE558" s="122"/>
      <c r="IF558" s="96">
        <f t="shared" si="2774"/>
        <v>529189.75</v>
      </c>
      <c r="IG558" s="96">
        <f t="shared" si="2775"/>
        <v>545869.35</v>
      </c>
      <c r="IH558" s="96">
        <f t="shared" si="2776"/>
        <v>545869.35</v>
      </c>
      <c r="II558" s="101">
        <v>142</v>
      </c>
      <c r="IJ558" s="101">
        <v>142</v>
      </c>
      <c r="IK558" s="101">
        <v>142</v>
      </c>
      <c r="IL558" s="122"/>
      <c r="IM558" s="122"/>
      <c r="IN558" s="122"/>
      <c r="IO558" s="96">
        <f t="shared" si="3003"/>
        <v>1031764.9</v>
      </c>
      <c r="IP558" s="96">
        <f t="shared" si="3004"/>
        <v>1031764.9</v>
      </c>
      <c r="IQ558" s="96">
        <f t="shared" si="3005"/>
        <v>1031764.9</v>
      </c>
      <c r="IR558" s="122"/>
      <c r="IS558" s="122"/>
      <c r="IT558" s="122"/>
      <c r="IU558" s="96">
        <f t="shared" si="3006"/>
        <v>3348.14</v>
      </c>
      <c r="IV558" s="96">
        <f t="shared" si="3007"/>
        <v>3452.44</v>
      </c>
      <c r="IW558" s="96">
        <f t="shared" si="3008"/>
        <v>3452.44</v>
      </c>
      <c r="IX558" s="122"/>
      <c r="IY558" s="122"/>
      <c r="IZ558" s="122"/>
      <c r="JA558" s="96">
        <f t="shared" si="2777"/>
        <v>475435.88</v>
      </c>
      <c r="JB558" s="96">
        <f t="shared" si="2778"/>
        <v>490246.48</v>
      </c>
      <c r="JC558" s="96">
        <f t="shared" si="2779"/>
        <v>490246.48</v>
      </c>
      <c r="JD558" s="101">
        <v>44</v>
      </c>
      <c r="JE558" s="101">
        <v>44</v>
      </c>
      <c r="JF558" s="101">
        <v>44</v>
      </c>
      <c r="JG558" s="122"/>
      <c r="JH558" s="122"/>
      <c r="JI558" s="122"/>
      <c r="JJ558" s="96">
        <f t="shared" si="3009"/>
        <v>319701.8</v>
      </c>
      <c r="JK558" s="96">
        <f t="shared" si="3010"/>
        <v>319701.8</v>
      </c>
      <c r="JL558" s="96">
        <f t="shared" si="3011"/>
        <v>319701.8</v>
      </c>
      <c r="JM558" s="122"/>
      <c r="JN558" s="122"/>
      <c r="JO558" s="122"/>
      <c r="JP558" s="96">
        <f t="shared" si="3012"/>
        <v>5059.67</v>
      </c>
      <c r="JQ558" s="96">
        <f t="shared" si="3013"/>
        <v>5236.34</v>
      </c>
      <c r="JR558" s="96">
        <f t="shared" si="3014"/>
        <v>5236.34</v>
      </c>
      <c r="JS558" s="122"/>
      <c r="JT558" s="122"/>
      <c r="JU558" s="122"/>
      <c r="JV558" s="96">
        <f t="shared" si="2780"/>
        <v>222625.48</v>
      </c>
      <c r="JW558" s="96">
        <f t="shared" si="2781"/>
        <v>230398.96</v>
      </c>
      <c r="JX558" s="96">
        <f t="shared" si="2782"/>
        <v>230398.96</v>
      </c>
      <c r="JY558" s="101">
        <v>169</v>
      </c>
      <c r="JZ558" s="101">
        <v>169</v>
      </c>
      <c r="KA558" s="101">
        <v>169</v>
      </c>
      <c r="KB558" s="122"/>
      <c r="KC558" s="122"/>
      <c r="KD558" s="122"/>
      <c r="KE558" s="96">
        <f t="shared" si="3015"/>
        <v>1227945.55</v>
      </c>
      <c r="KF558" s="96">
        <f t="shared" si="3016"/>
        <v>1227945.55</v>
      </c>
      <c r="KG558" s="96">
        <f t="shared" si="3017"/>
        <v>1227945.55</v>
      </c>
      <c r="KH558" s="122"/>
      <c r="KI558" s="122"/>
      <c r="KJ558" s="122"/>
      <c r="KK558" s="96">
        <f t="shared" si="3018"/>
        <v>2990.19</v>
      </c>
      <c r="KL558" s="96">
        <f t="shared" si="3019"/>
        <v>3089.92</v>
      </c>
      <c r="KM558" s="96">
        <f t="shared" si="3020"/>
        <v>3089.92</v>
      </c>
      <c r="KN558" s="122"/>
      <c r="KO558" s="122"/>
      <c r="KP558" s="122"/>
      <c r="KQ558" s="96">
        <f t="shared" si="2783"/>
        <v>505342.11</v>
      </c>
      <c r="KR558" s="96">
        <f t="shared" si="2784"/>
        <v>522196.47999999998</v>
      </c>
      <c r="KS558" s="96">
        <f t="shared" si="2785"/>
        <v>522196.47999999998</v>
      </c>
      <c r="KT558" s="101">
        <v>217</v>
      </c>
      <c r="KU558" s="101">
        <v>217</v>
      </c>
      <c r="KV558" s="101">
        <v>217</v>
      </c>
      <c r="KW558" s="122"/>
      <c r="KX558" s="122"/>
      <c r="KY558" s="122"/>
      <c r="KZ558" s="96">
        <f t="shared" si="3021"/>
        <v>1576711.15</v>
      </c>
      <c r="LA558" s="96">
        <f t="shared" si="3022"/>
        <v>1576711.15</v>
      </c>
      <c r="LB558" s="96">
        <f t="shared" si="3023"/>
        <v>1576711.15</v>
      </c>
      <c r="LC558" s="122"/>
      <c r="LD558" s="122"/>
      <c r="LE558" s="122"/>
      <c r="LF558" s="96">
        <f t="shared" si="3024"/>
        <v>2772.73</v>
      </c>
      <c r="LG558" s="96">
        <f t="shared" si="3025"/>
        <v>2867.77</v>
      </c>
      <c r="LH558" s="96">
        <f t="shared" si="3026"/>
        <v>2867.77</v>
      </c>
      <c r="LI558" s="122"/>
      <c r="LJ558" s="122"/>
      <c r="LK558" s="122"/>
      <c r="LL558" s="96">
        <f t="shared" si="2786"/>
        <v>601682.41</v>
      </c>
      <c r="LM558" s="96">
        <f t="shared" si="2787"/>
        <v>622306.09</v>
      </c>
      <c r="LN558" s="96">
        <f t="shared" si="2788"/>
        <v>622306.09</v>
      </c>
      <c r="LO558" s="101">
        <v>47</v>
      </c>
      <c r="LP558" s="101">
        <v>47</v>
      </c>
      <c r="LQ558" s="101">
        <v>47</v>
      </c>
      <c r="LR558" s="122"/>
      <c r="LS558" s="122"/>
      <c r="LT558" s="122"/>
      <c r="LU558" s="96">
        <f t="shared" si="3027"/>
        <v>341499.65</v>
      </c>
      <c r="LV558" s="96">
        <f t="shared" si="3028"/>
        <v>341499.65</v>
      </c>
      <c r="LW558" s="96">
        <f t="shared" si="3029"/>
        <v>341499.65</v>
      </c>
      <c r="LX558" s="122"/>
      <c r="LY558" s="122"/>
      <c r="LZ558" s="122"/>
      <c r="MA558" s="96">
        <f t="shared" si="3030"/>
        <v>4378.58</v>
      </c>
      <c r="MB558" s="96">
        <f t="shared" si="3031"/>
        <v>4525.2700000000004</v>
      </c>
      <c r="MC558" s="96">
        <f t="shared" si="3032"/>
        <v>4525.2700000000004</v>
      </c>
      <c r="MD558" s="122"/>
      <c r="ME558" s="122"/>
      <c r="MF558" s="122"/>
      <c r="MG558" s="96">
        <f t="shared" si="2789"/>
        <v>205793.26</v>
      </c>
      <c r="MH558" s="96">
        <f t="shared" si="2790"/>
        <v>212687.69</v>
      </c>
      <c r="MI558" s="96">
        <f t="shared" si="2791"/>
        <v>212687.69</v>
      </c>
      <c r="MJ558" s="101">
        <v>102</v>
      </c>
      <c r="MK558" s="101">
        <v>102</v>
      </c>
      <c r="ML558" s="101">
        <v>102</v>
      </c>
      <c r="MM558" s="122"/>
      <c r="MN558" s="122"/>
      <c r="MO558" s="122"/>
      <c r="MP558" s="96">
        <f t="shared" si="3033"/>
        <v>741126.9</v>
      </c>
      <c r="MQ558" s="96">
        <f t="shared" si="3034"/>
        <v>741126.9</v>
      </c>
      <c r="MR558" s="96">
        <f t="shared" si="3035"/>
        <v>741126.9</v>
      </c>
      <c r="MS558" s="122"/>
      <c r="MT558" s="122"/>
      <c r="MU558" s="122"/>
      <c r="MV558" s="96">
        <f t="shared" si="3036"/>
        <v>4550.7</v>
      </c>
      <c r="MW558" s="96">
        <f t="shared" si="3037"/>
        <v>4705.32</v>
      </c>
      <c r="MX558" s="96">
        <f t="shared" si="3038"/>
        <v>4705.32</v>
      </c>
      <c r="MY558" s="122"/>
      <c r="MZ558" s="122"/>
      <c r="NA558" s="122"/>
      <c r="NB558" s="96">
        <f t="shared" si="2792"/>
        <v>464171.4</v>
      </c>
      <c r="NC558" s="96">
        <f t="shared" si="2793"/>
        <v>479942.64</v>
      </c>
      <c r="ND558" s="96">
        <f t="shared" si="2794"/>
        <v>479942.64</v>
      </c>
      <c r="NE558" s="101">
        <v>193</v>
      </c>
      <c r="NF558" s="101">
        <v>193</v>
      </c>
      <c r="NG558" s="101">
        <v>193</v>
      </c>
      <c r="NH558" s="122"/>
      <c r="NI558" s="122"/>
      <c r="NJ558" s="122"/>
      <c r="NK558" s="96">
        <f t="shared" si="3039"/>
        <v>1402328.35</v>
      </c>
      <c r="NL558" s="96">
        <f t="shared" si="3040"/>
        <v>1402328.35</v>
      </c>
      <c r="NM558" s="96">
        <f t="shared" si="3041"/>
        <v>1402328.35</v>
      </c>
      <c r="NN558" s="122"/>
      <c r="NO558" s="122"/>
      <c r="NP558" s="122"/>
      <c r="NQ558" s="96">
        <f t="shared" si="3042"/>
        <v>3390.74</v>
      </c>
      <c r="NR558" s="96">
        <f t="shared" si="3043"/>
        <v>3499.43</v>
      </c>
      <c r="NS558" s="96">
        <f t="shared" si="3044"/>
        <v>3499.43</v>
      </c>
      <c r="NT558" s="122"/>
      <c r="NU558" s="122"/>
      <c r="NV558" s="122"/>
      <c r="NW558" s="96">
        <f t="shared" si="2795"/>
        <v>654412.81999999995</v>
      </c>
      <c r="NX558" s="96">
        <f t="shared" si="2796"/>
        <v>675389.99</v>
      </c>
      <c r="NY558" s="96">
        <f t="shared" si="2797"/>
        <v>675389.99</v>
      </c>
      <c r="NZ558" s="101">
        <v>118</v>
      </c>
      <c r="OA558" s="101">
        <v>118</v>
      </c>
      <c r="OB558" s="101">
        <v>118</v>
      </c>
      <c r="OC558" s="122"/>
      <c r="OD558" s="122"/>
      <c r="OE558" s="122"/>
      <c r="OF558" s="96">
        <f t="shared" si="3045"/>
        <v>857382.1</v>
      </c>
      <c r="OG558" s="96">
        <f t="shared" si="3046"/>
        <v>857382.1</v>
      </c>
      <c r="OH558" s="96">
        <f t="shared" si="3047"/>
        <v>857382.1</v>
      </c>
      <c r="OI558" s="122"/>
      <c r="OJ558" s="122"/>
      <c r="OK558" s="122"/>
      <c r="OL558" s="96">
        <f t="shared" si="3048"/>
        <v>4407.07</v>
      </c>
      <c r="OM558" s="96">
        <f t="shared" si="3049"/>
        <v>4554.96</v>
      </c>
      <c r="ON558" s="96">
        <f t="shared" si="3050"/>
        <v>4554.96</v>
      </c>
      <c r="OO558" s="122"/>
      <c r="OP558" s="122"/>
      <c r="OQ558" s="122"/>
      <c r="OR558" s="96">
        <f t="shared" si="2798"/>
        <v>520034.26</v>
      </c>
      <c r="OS558" s="96">
        <f t="shared" si="2799"/>
        <v>537485.28</v>
      </c>
      <c r="OT558" s="96">
        <f t="shared" si="2800"/>
        <v>537485.28</v>
      </c>
      <c r="OU558" s="101">
        <v>68</v>
      </c>
      <c r="OV558" s="101">
        <v>68</v>
      </c>
      <c r="OW558" s="101">
        <v>68</v>
      </c>
      <c r="OX558" s="122"/>
      <c r="OY558" s="122"/>
      <c r="OZ558" s="122"/>
      <c r="PA558" s="96">
        <f t="shared" si="3051"/>
        <v>494084.6</v>
      </c>
      <c r="PB558" s="96">
        <f t="shared" si="3052"/>
        <v>494084.6</v>
      </c>
      <c r="PC558" s="96">
        <f t="shared" si="3053"/>
        <v>494084.6</v>
      </c>
      <c r="PD558" s="122"/>
      <c r="PE558" s="122"/>
      <c r="PF558" s="122"/>
      <c r="PG558" s="96">
        <f t="shared" si="3054"/>
        <v>3759.66</v>
      </c>
      <c r="PH558" s="96">
        <f t="shared" si="3055"/>
        <v>3881.49</v>
      </c>
      <c r="PI558" s="96">
        <f t="shared" si="3056"/>
        <v>3881.49</v>
      </c>
      <c r="PJ558" s="122"/>
      <c r="PK558" s="122"/>
      <c r="PL558" s="122"/>
      <c r="PM558" s="96">
        <f t="shared" si="2801"/>
        <v>255656.88</v>
      </c>
      <c r="PN558" s="96">
        <f t="shared" si="2802"/>
        <v>263941.32</v>
      </c>
      <c r="PO558" s="96">
        <f t="shared" si="2803"/>
        <v>263941.32</v>
      </c>
      <c r="PP558" s="101">
        <v>102</v>
      </c>
      <c r="PQ558" s="101">
        <v>102</v>
      </c>
      <c r="PR558" s="101">
        <v>102</v>
      </c>
      <c r="PS558" s="122"/>
      <c r="PT558" s="122"/>
      <c r="PU558" s="122"/>
      <c r="PV558" s="96">
        <f t="shared" si="3057"/>
        <v>741126.9</v>
      </c>
      <c r="PW558" s="96">
        <f t="shared" si="3058"/>
        <v>741126.9</v>
      </c>
      <c r="PX558" s="96">
        <f t="shared" si="3059"/>
        <v>741126.9</v>
      </c>
      <c r="PY558" s="122"/>
      <c r="PZ558" s="122"/>
      <c r="QA558" s="122"/>
      <c r="QB558" s="96">
        <f t="shared" si="3060"/>
        <v>4267.1499999999996</v>
      </c>
      <c r="QC558" s="96">
        <f t="shared" si="3061"/>
        <v>4410.83</v>
      </c>
      <c r="QD558" s="96">
        <f t="shared" si="3062"/>
        <v>4410.83</v>
      </c>
      <c r="QE558" s="122"/>
      <c r="QF558" s="122"/>
      <c r="QG558" s="122"/>
      <c r="QH558" s="96">
        <f t="shared" si="2804"/>
        <v>435249.3</v>
      </c>
      <c r="QI558" s="96">
        <f t="shared" si="2805"/>
        <v>449904.66</v>
      </c>
      <c r="QJ558" s="96">
        <f t="shared" si="2806"/>
        <v>449904.66</v>
      </c>
      <c r="QK558" s="101">
        <v>200</v>
      </c>
      <c r="QL558" s="101">
        <v>200</v>
      </c>
      <c r="QM558" s="101">
        <v>200</v>
      </c>
      <c r="QN558" s="122"/>
      <c r="QO558" s="122"/>
      <c r="QP558" s="122"/>
      <c r="QQ558" s="96">
        <f t="shared" si="3063"/>
        <v>1453190</v>
      </c>
      <c r="QR558" s="96">
        <f t="shared" si="3064"/>
        <v>1453190</v>
      </c>
      <c r="QS558" s="96">
        <f t="shared" si="3065"/>
        <v>1453190</v>
      </c>
      <c r="QT558" s="122"/>
      <c r="QU558" s="122"/>
      <c r="QV558" s="122"/>
      <c r="QW558" s="96">
        <f t="shared" si="3066"/>
        <v>3794.06</v>
      </c>
      <c r="QX558" s="96">
        <f t="shared" si="3067"/>
        <v>3913.99</v>
      </c>
      <c r="QY558" s="96">
        <f t="shared" si="3068"/>
        <v>3913.99</v>
      </c>
      <c r="QZ558" s="122"/>
      <c r="RA558" s="122"/>
      <c r="RB558" s="122"/>
      <c r="RC558" s="96">
        <f t="shared" si="2807"/>
        <v>758812</v>
      </c>
      <c r="RD558" s="96">
        <f t="shared" si="2808"/>
        <v>782798</v>
      </c>
      <c r="RE558" s="96">
        <f t="shared" si="2809"/>
        <v>782798</v>
      </c>
      <c r="RF558" s="101">
        <v>288</v>
      </c>
      <c r="RG558" s="101">
        <v>288</v>
      </c>
      <c r="RH558" s="101">
        <v>288</v>
      </c>
      <c r="RI558" s="122"/>
      <c r="RJ558" s="122"/>
      <c r="RK558" s="122"/>
      <c r="RL558" s="96">
        <f t="shared" si="3069"/>
        <v>2092593.6</v>
      </c>
      <c r="RM558" s="96">
        <f t="shared" si="3070"/>
        <v>2092593.6</v>
      </c>
      <c r="RN558" s="96">
        <f t="shared" si="3071"/>
        <v>2092593.6</v>
      </c>
      <c r="RO558" s="122"/>
      <c r="RP558" s="122"/>
      <c r="RQ558" s="122"/>
      <c r="RR558" s="96">
        <f t="shared" si="3072"/>
        <v>2733.01</v>
      </c>
      <c r="RS558" s="96">
        <f t="shared" si="3073"/>
        <v>2816.42</v>
      </c>
      <c r="RT558" s="96">
        <f t="shared" si="3074"/>
        <v>2816.42</v>
      </c>
      <c r="RU558" s="122"/>
      <c r="RV558" s="122"/>
      <c r="RW558" s="122"/>
      <c r="RX558" s="96">
        <f t="shared" si="2810"/>
        <v>787106.88</v>
      </c>
      <c r="RY558" s="96">
        <f t="shared" si="2811"/>
        <v>811128.96</v>
      </c>
      <c r="RZ558" s="96">
        <f t="shared" si="2812"/>
        <v>811128.96</v>
      </c>
      <c r="SA558" s="101">
        <v>131</v>
      </c>
      <c r="SB558" s="101">
        <v>131</v>
      </c>
      <c r="SC558" s="101">
        <v>131</v>
      </c>
      <c r="SD558" s="122"/>
      <c r="SE558" s="122"/>
      <c r="SF558" s="122"/>
      <c r="SG558" s="96">
        <f t="shared" si="3075"/>
        <v>951839.45</v>
      </c>
      <c r="SH558" s="96">
        <f t="shared" si="3076"/>
        <v>951839.45</v>
      </c>
      <c r="SI558" s="96">
        <f t="shared" si="3077"/>
        <v>951839.45</v>
      </c>
      <c r="SJ558" s="122"/>
      <c r="SK558" s="122"/>
      <c r="SL558" s="122"/>
      <c r="SM558" s="96">
        <f t="shared" si="3078"/>
        <v>3741.11</v>
      </c>
      <c r="SN558" s="96">
        <f t="shared" si="3079"/>
        <v>3856.23</v>
      </c>
      <c r="SO558" s="96">
        <f t="shared" si="3080"/>
        <v>3856.23</v>
      </c>
      <c r="SP558" s="122"/>
      <c r="SQ558" s="122"/>
      <c r="SR558" s="122"/>
      <c r="SS558" s="96">
        <f t="shared" si="2813"/>
        <v>490085.41</v>
      </c>
      <c r="ST558" s="96">
        <f t="shared" si="2814"/>
        <v>505166.13</v>
      </c>
      <c r="SU558" s="96">
        <f t="shared" si="2815"/>
        <v>505166.13</v>
      </c>
      <c r="SV558" s="101">
        <v>70</v>
      </c>
      <c r="SW558" s="101">
        <v>70</v>
      </c>
      <c r="SX558" s="101">
        <v>70</v>
      </c>
      <c r="SY558" s="122"/>
      <c r="SZ558" s="122"/>
      <c r="TA558" s="122"/>
      <c r="TB558" s="96">
        <f t="shared" si="3081"/>
        <v>508616.5</v>
      </c>
      <c r="TC558" s="96">
        <f t="shared" si="3082"/>
        <v>508616.5</v>
      </c>
      <c r="TD558" s="96">
        <f t="shared" si="3083"/>
        <v>508616.5</v>
      </c>
      <c r="TE558" s="122"/>
      <c r="TF558" s="122"/>
      <c r="TG558" s="122"/>
      <c r="TH558" s="96">
        <f t="shared" si="3084"/>
        <v>3461.51</v>
      </c>
      <c r="TI558" s="96">
        <f t="shared" si="3085"/>
        <v>3577.51</v>
      </c>
      <c r="TJ558" s="96">
        <f t="shared" si="3086"/>
        <v>3577.51</v>
      </c>
      <c r="TK558" s="122"/>
      <c r="TL558" s="122"/>
      <c r="TM558" s="122"/>
      <c r="TN558" s="96">
        <f t="shared" si="2816"/>
        <v>242305.7</v>
      </c>
      <c r="TO558" s="96">
        <f t="shared" si="2817"/>
        <v>250425.7</v>
      </c>
      <c r="TP558" s="96">
        <f t="shared" si="2818"/>
        <v>250425.7</v>
      </c>
      <c r="TQ558" s="101">
        <v>100</v>
      </c>
      <c r="TR558" s="101">
        <v>100</v>
      </c>
      <c r="TS558" s="101">
        <v>100</v>
      </c>
      <c r="TT558" s="122"/>
      <c r="TU558" s="122"/>
      <c r="TV558" s="122"/>
      <c r="TW558" s="96">
        <f t="shared" si="3087"/>
        <v>726595</v>
      </c>
      <c r="TX558" s="96">
        <f t="shared" si="3088"/>
        <v>726595</v>
      </c>
      <c r="TY558" s="96">
        <f t="shared" si="3089"/>
        <v>726595</v>
      </c>
      <c r="TZ558" s="122"/>
      <c r="UA558" s="122"/>
      <c r="UB558" s="122"/>
      <c r="UC558" s="96">
        <f t="shared" si="3090"/>
        <v>3781.72</v>
      </c>
      <c r="UD558" s="96">
        <f t="shared" si="3091"/>
        <v>3910.02</v>
      </c>
      <c r="UE558" s="96">
        <f t="shared" si="3092"/>
        <v>3910.02</v>
      </c>
      <c r="UF558" s="122"/>
      <c r="UG558" s="122"/>
      <c r="UH558" s="122"/>
      <c r="UI558" s="96">
        <f t="shared" si="2819"/>
        <v>378172</v>
      </c>
      <c r="UJ558" s="96">
        <f t="shared" si="2820"/>
        <v>391002</v>
      </c>
      <c r="UK558" s="96">
        <f t="shared" si="2821"/>
        <v>391002</v>
      </c>
      <c r="UL558" s="101">
        <v>152</v>
      </c>
      <c r="UM558" s="101">
        <v>152</v>
      </c>
      <c r="UN558" s="101">
        <v>152</v>
      </c>
      <c r="UO558" s="122"/>
      <c r="UP558" s="122"/>
      <c r="UQ558" s="122"/>
      <c r="UR558" s="96">
        <f t="shared" si="3093"/>
        <v>1104424.3999999999</v>
      </c>
      <c r="US558" s="96">
        <f t="shared" si="3094"/>
        <v>1104424.3999999999</v>
      </c>
      <c r="UT558" s="96">
        <f t="shared" si="3095"/>
        <v>1104424.3999999999</v>
      </c>
      <c r="UU558" s="122"/>
      <c r="UV558" s="122"/>
      <c r="UW558" s="122"/>
      <c r="UX558" s="96">
        <f t="shared" si="3096"/>
        <v>3646.46</v>
      </c>
      <c r="UY558" s="96">
        <f t="shared" si="3097"/>
        <v>3752.35</v>
      </c>
      <c r="UZ558" s="96">
        <f t="shared" si="3098"/>
        <v>3752.35</v>
      </c>
      <c r="VA558" s="122"/>
      <c r="VB558" s="122"/>
      <c r="VC558" s="122"/>
      <c r="VD558" s="96">
        <f t="shared" si="2822"/>
        <v>554261.92000000004</v>
      </c>
      <c r="VE558" s="96">
        <f t="shared" si="2823"/>
        <v>570357.19999999995</v>
      </c>
      <c r="VF558" s="96">
        <f t="shared" si="2824"/>
        <v>570357.19999999995</v>
      </c>
      <c r="VG558" s="101">
        <v>120</v>
      </c>
      <c r="VH558" s="101">
        <v>120</v>
      </c>
      <c r="VI558" s="101">
        <v>120</v>
      </c>
      <c r="VJ558" s="122"/>
      <c r="VK558" s="122"/>
      <c r="VL558" s="122"/>
      <c r="VM558" s="96">
        <f t="shared" si="3099"/>
        <v>871914</v>
      </c>
      <c r="VN558" s="96">
        <f t="shared" si="3100"/>
        <v>871914</v>
      </c>
      <c r="VO558" s="96">
        <f t="shared" si="3101"/>
        <v>871914</v>
      </c>
      <c r="VP558" s="122"/>
      <c r="VQ558" s="122"/>
      <c r="VR558" s="122"/>
      <c r="VS558" s="96">
        <f t="shared" si="3102"/>
        <v>4045.7</v>
      </c>
      <c r="VT558" s="96">
        <f t="shared" si="3103"/>
        <v>4177.2700000000004</v>
      </c>
      <c r="VU558" s="96">
        <f t="shared" si="3104"/>
        <v>4177.2700000000004</v>
      </c>
      <c r="VV558" s="122"/>
      <c r="VW558" s="122"/>
      <c r="VX558" s="122"/>
      <c r="VY558" s="96">
        <f t="shared" si="2825"/>
        <v>485484</v>
      </c>
      <c r="VZ558" s="96">
        <f t="shared" si="2826"/>
        <v>501272.4</v>
      </c>
      <c r="WA558" s="96">
        <f t="shared" si="2827"/>
        <v>501272.4</v>
      </c>
      <c r="WB558" s="101">
        <v>81</v>
      </c>
      <c r="WC558" s="101">
        <v>81</v>
      </c>
      <c r="WD558" s="101">
        <v>81</v>
      </c>
      <c r="WE558" s="122"/>
      <c r="WF558" s="122"/>
      <c r="WG558" s="122"/>
      <c r="WH558" s="96">
        <f t="shared" si="3105"/>
        <v>588541.94999999995</v>
      </c>
      <c r="WI558" s="96">
        <f t="shared" si="3106"/>
        <v>588541.94999999995</v>
      </c>
      <c r="WJ558" s="96">
        <f t="shared" si="3107"/>
        <v>588541.94999999995</v>
      </c>
      <c r="WK558" s="122"/>
      <c r="WL558" s="122"/>
      <c r="WM558" s="122"/>
      <c r="WN558" s="96">
        <f t="shared" si="3108"/>
        <v>2747.63</v>
      </c>
      <c r="WO558" s="96">
        <f t="shared" si="3109"/>
        <v>2842.22</v>
      </c>
      <c r="WP558" s="96">
        <f t="shared" si="3110"/>
        <v>2842.22</v>
      </c>
      <c r="WQ558" s="122"/>
      <c r="WR558" s="122"/>
      <c r="WS558" s="122"/>
      <c r="WT558" s="96">
        <f t="shared" si="2828"/>
        <v>222558.03</v>
      </c>
      <c r="WU558" s="96">
        <f t="shared" si="2829"/>
        <v>230219.82</v>
      </c>
      <c r="WV558" s="96">
        <f t="shared" si="2830"/>
        <v>230219.82</v>
      </c>
      <c r="WW558" s="101">
        <v>240</v>
      </c>
      <c r="WX558" s="101">
        <v>240</v>
      </c>
      <c r="WY558" s="101">
        <v>240</v>
      </c>
      <c r="WZ558" s="122"/>
      <c r="XA558" s="122"/>
      <c r="XB558" s="122"/>
      <c r="XC558" s="96">
        <f t="shared" si="3111"/>
        <v>1743828</v>
      </c>
      <c r="XD558" s="96">
        <f t="shared" si="3112"/>
        <v>1743828</v>
      </c>
      <c r="XE558" s="96">
        <f t="shared" si="3113"/>
        <v>1743828</v>
      </c>
      <c r="XF558" s="122"/>
      <c r="XG558" s="122"/>
      <c r="XH558" s="122"/>
      <c r="XI558" s="96">
        <f t="shared" si="3114"/>
        <v>2907.15</v>
      </c>
      <c r="XJ558" s="96">
        <f t="shared" si="3115"/>
        <v>2996.72</v>
      </c>
      <c r="XK558" s="96">
        <f t="shared" si="3116"/>
        <v>2996.72</v>
      </c>
      <c r="XL558" s="122"/>
      <c r="XM558" s="122"/>
      <c r="XN558" s="122"/>
      <c r="XO558" s="96">
        <f t="shared" si="2831"/>
        <v>697716</v>
      </c>
      <c r="XP558" s="96">
        <f t="shared" si="2832"/>
        <v>719212.8</v>
      </c>
      <c r="XQ558" s="96">
        <f t="shared" si="2833"/>
        <v>719212.8</v>
      </c>
      <c r="XR558" s="101">
        <v>156</v>
      </c>
      <c r="XS558" s="101">
        <v>156</v>
      </c>
      <c r="XT558" s="101">
        <v>156</v>
      </c>
      <c r="XU558" s="122"/>
      <c r="XV558" s="122"/>
      <c r="XW558" s="122"/>
      <c r="XX558" s="96">
        <f t="shared" si="3117"/>
        <v>1133488.2</v>
      </c>
      <c r="XY558" s="96">
        <f t="shared" si="3118"/>
        <v>1133488.2</v>
      </c>
      <c r="XZ558" s="96">
        <f t="shared" si="3119"/>
        <v>1133488.2</v>
      </c>
      <c r="YA558" s="122"/>
      <c r="YB558" s="122"/>
      <c r="YC558" s="122"/>
      <c r="YD558" s="96">
        <f t="shared" si="3120"/>
        <v>2784</v>
      </c>
      <c r="YE558" s="96">
        <f t="shared" si="3121"/>
        <v>2871.1</v>
      </c>
      <c r="YF558" s="96">
        <f t="shared" si="3122"/>
        <v>2871.1</v>
      </c>
      <c r="YG558" s="122"/>
      <c r="YH558" s="122"/>
      <c r="YI558" s="122"/>
      <c r="YJ558" s="96">
        <f t="shared" si="2834"/>
        <v>434304</v>
      </c>
      <c r="YK558" s="96">
        <f t="shared" si="2835"/>
        <v>447891.6</v>
      </c>
      <c r="YL558" s="96">
        <f t="shared" si="2836"/>
        <v>447891.6</v>
      </c>
      <c r="YM558" s="101">
        <v>160</v>
      </c>
      <c r="YN558" s="101">
        <v>160</v>
      </c>
      <c r="YO558" s="101">
        <v>160</v>
      </c>
      <c r="YP558" s="122"/>
      <c r="YQ558" s="122"/>
      <c r="YR558" s="122"/>
      <c r="YS558" s="96">
        <f t="shared" si="3123"/>
        <v>1162552</v>
      </c>
      <c r="YT558" s="96">
        <f t="shared" si="3124"/>
        <v>1162552</v>
      </c>
      <c r="YU558" s="96">
        <f t="shared" si="3125"/>
        <v>1162552</v>
      </c>
      <c r="YV558" s="122"/>
      <c r="YW558" s="122"/>
      <c r="YX558" s="122"/>
      <c r="YY558" s="96">
        <f t="shared" si="3126"/>
        <v>3084.6</v>
      </c>
      <c r="YZ558" s="96">
        <f t="shared" si="3127"/>
        <v>3184.56</v>
      </c>
      <c r="ZA558" s="96">
        <f t="shared" si="3128"/>
        <v>3184.56</v>
      </c>
      <c r="ZB558" s="122"/>
      <c r="ZC558" s="122"/>
      <c r="ZD558" s="122"/>
      <c r="ZE558" s="96">
        <f t="shared" si="2837"/>
        <v>493536</v>
      </c>
      <c r="ZF558" s="96">
        <f t="shared" si="2838"/>
        <v>509529.59999999998</v>
      </c>
      <c r="ZG558" s="96">
        <f t="shared" si="2839"/>
        <v>509529.59999999998</v>
      </c>
      <c r="ZH558" s="101">
        <v>110</v>
      </c>
      <c r="ZI558" s="101">
        <v>110</v>
      </c>
      <c r="ZJ558" s="101">
        <v>110</v>
      </c>
      <c r="ZK558" s="122"/>
      <c r="ZL558" s="122"/>
      <c r="ZM558" s="122"/>
      <c r="ZN558" s="96">
        <f t="shared" si="3129"/>
        <v>799254.5</v>
      </c>
      <c r="ZO558" s="96">
        <f t="shared" si="3130"/>
        <v>799254.5</v>
      </c>
      <c r="ZP558" s="96">
        <f t="shared" si="3131"/>
        <v>799254.5</v>
      </c>
      <c r="ZQ558" s="122"/>
      <c r="ZR558" s="122"/>
      <c r="ZS558" s="122"/>
      <c r="ZT558" s="96">
        <f t="shared" si="3132"/>
        <v>3660.94</v>
      </c>
      <c r="ZU558" s="96">
        <f t="shared" si="3133"/>
        <v>3777.81</v>
      </c>
      <c r="ZV558" s="96">
        <f t="shared" si="3134"/>
        <v>3777.81</v>
      </c>
      <c r="ZW558" s="122"/>
      <c r="ZX558" s="122"/>
      <c r="ZY558" s="122"/>
      <c r="ZZ558" s="96">
        <f t="shared" si="2840"/>
        <v>402703.4</v>
      </c>
      <c r="AAA558" s="96">
        <f t="shared" si="2841"/>
        <v>415559.1</v>
      </c>
      <c r="AAB558" s="96">
        <f t="shared" si="2842"/>
        <v>415559.1</v>
      </c>
      <c r="AAC558" s="101">
        <v>109</v>
      </c>
      <c r="AAD558" s="101">
        <v>109</v>
      </c>
      <c r="AAE558" s="101">
        <v>109</v>
      </c>
      <c r="AAF558" s="122"/>
      <c r="AAG558" s="122"/>
      <c r="AAH558" s="122"/>
      <c r="AAI558" s="96">
        <f t="shared" si="3135"/>
        <v>791988.55</v>
      </c>
      <c r="AAJ558" s="96">
        <f t="shared" si="3136"/>
        <v>791988.55</v>
      </c>
      <c r="AAK558" s="96">
        <f t="shared" si="3137"/>
        <v>791988.55</v>
      </c>
      <c r="AAL558" s="122"/>
      <c r="AAM558" s="122"/>
      <c r="AAN558" s="122"/>
      <c r="AAO558" s="96">
        <f t="shared" si="3138"/>
        <v>3559.62</v>
      </c>
      <c r="AAP558" s="96">
        <f t="shared" si="3139"/>
        <v>3675.61</v>
      </c>
      <c r="AAQ558" s="96">
        <f t="shared" si="3140"/>
        <v>3675.61</v>
      </c>
      <c r="AAR558" s="122"/>
      <c r="AAS558" s="122"/>
      <c r="AAT558" s="122"/>
      <c r="AAU558" s="96">
        <f t="shared" si="2843"/>
        <v>387998.58</v>
      </c>
      <c r="AAV558" s="96">
        <f t="shared" si="2844"/>
        <v>400641.49</v>
      </c>
      <c r="AAW558" s="96">
        <f t="shared" si="2845"/>
        <v>400641.49</v>
      </c>
      <c r="AAX558" s="101">
        <v>228</v>
      </c>
      <c r="AAY558" s="101">
        <v>228</v>
      </c>
      <c r="AAZ558" s="101">
        <v>228</v>
      </c>
      <c r="ABA558" s="122"/>
      <c r="ABB558" s="122"/>
      <c r="ABC558" s="122"/>
      <c r="ABD558" s="96">
        <f t="shared" si="3141"/>
        <v>1656636.6</v>
      </c>
      <c r="ABE558" s="96">
        <f t="shared" si="3142"/>
        <v>1656636.6</v>
      </c>
      <c r="ABF558" s="96">
        <f t="shared" si="3143"/>
        <v>1656636.6</v>
      </c>
      <c r="ABG558" s="122"/>
      <c r="ABH558" s="122"/>
      <c r="ABI558" s="122"/>
      <c r="ABJ558" s="96">
        <f t="shared" si="3144"/>
        <v>2461.9499999999998</v>
      </c>
      <c r="ABK558" s="96">
        <f t="shared" si="3145"/>
        <v>2532.16</v>
      </c>
      <c r="ABL558" s="96">
        <f t="shared" si="3146"/>
        <v>2532.16</v>
      </c>
      <c r="ABM558" s="122"/>
      <c r="ABN558" s="122"/>
      <c r="ABO558" s="122"/>
      <c r="ABP558" s="96">
        <f t="shared" si="2846"/>
        <v>561324.6</v>
      </c>
      <c r="ABQ558" s="96">
        <f t="shared" si="2847"/>
        <v>577332.47999999998</v>
      </c>
      <c r="ABR558" s="96">
        <f t="shared" si="2848"/>
        <v>577332.47999999998</v>
      </c>
      <c r="ABS558" s="101">
        <v>68</v>
      </c>
      <c r="ABT558" s="101">
        <v>68</v>
      </c>
      <c r="ABU558" s="101">
        <v>68</v>
      </c>
      <c r="ABV558" s="122"/>
      <c r="ABW558" s="122"/>
      <c r="ABX558" s="122"/>
      <c r="ABY558" s="96">
        <f t="shared" si="3147"/>
        <v>494084.6</v>
      </c>
      <c r="ABZ558" s="96">
        <f t="shared" si="3148"/>
        <v>494084.6</v>
      </c>
      <c r="ACA558" s="96">
        <f t="shared" si="3149"/>
        <v>494084.6</v>
      </c>
      <c r="ACB558" s="122"/>
      <c r="ACC558" s="122"/>
      <c r="ACD558" s="122"/>
      <c r="ACE558" s="96">
        <f t="shared" si="3150"/>
        <v>2603.77</v>
      </c>
      <c r="ACF558" s="96">
        <f t="shared" si="3151"/>
        <v>2685.36</v>
      </c>
      <c r="ACG558" s="96">
        <f t="shared" si="3152"/>
        <v>2685.36</v>
      </c>
      <c r="ACH558" s="122"/>
      <c r="ACI558" s="122"/>
      <c r="ACJ558" s="122"/>
      <c r="ACK558" s="96">
        <f t="shared" si="2849"/>
        <v>177056.36</v>
      </c>
      <c r="ACL558" s="96">
        <f t="shared" si="2850"/>
        <v>182604.48</v>
      </c>
      <c r="ACM558" s="96">
        <f t="shared" si="2851"/>
        <v>182604.48</v>
      </c>
      <c r="ACN558" s="101">
        <v>108</v>
      </c>
      <c r="ACO558" s="101">
        <v>108</v>
      </c>
      <c r="ACP558" s="101">
        <v>108</v>
      </c>
      <c r="ACQ558" s="122"/>
      <c r="ACR558" s="122"/>
      <c r="ACS558" s="122"/>
      <c r="ACT558" s="96">
        <f t="shared" si="3153"/>
        <v>784722.6</v>
      </c>
      <c r="ACU558" s="96">
        <f t="shared" si="3154"/>
        <v>784722.6</v>
      </c>
      <c r="ACV558" s="96">
        <f t="shared" si="3155"/>
        <v>784722.6</v>
      </c>
      <c r="ACW558" s="122"/>
      <c r="ACX558" s="122"/>
      <c r="ACY558" s="122"/>
      <c r="ACZ558" s="96">
        <f t="shared" si="3156"/>
        <v>3594.63</v>
      </c>
      <c r="ADA558" s="96">
        <f t="shared" si="3157"/>
        <v>3711.61</v>
      </c>
      <c r="ADB558" s="96">
        <f t="shared" si="3158"/>
        <v>3711.61</v>
      </c>
      <c r="ADC558" s="122"/>
      <c r="ADD558" s="122"/>
      <c r="ADE558" s="122"/>
      <c r="ADF558" s="96">
        <f t="shared" si="2852"/>
        <v>388220.04</v>
      </c>
      <c r="ADG558" s="96">
        <f t="shared" si="2853"/>
        <v>400853.88</v>
      </c>
      <c r="ADH558" s="96">
        <f t="shared" si="2854"/>
        <v>400853.88</v>
      </c>
      <c r="ADI558" s="101">
        <v>200</v>
      </c>
      <c r="ADJ558" s="101">
        <v>200</v>
      </c>
      <c r="ADK558" s="101">
        <v>200</v>
      </c>
      <c r="ADL558" s="122"/>
      <c r="ADM558" s="122"/>
      <c r="ADN558" s="122"/>
      <c r="ADO558" s="96">
        <f t="shared" si="3159"/>
        <v>1453190</v>
      </c>
      <c r="ADP558" s="96">
        <f t="shared" si="3160"/>
        <v>1453190</v>
      </c>
      <c r="ADQ558" s="96">
        <f t="shared" si="3161"/>
        <v>1453190</v>
      </c>
      <c r="ADR558" s="122"/>
      <c r="ADS558" s="122"/>
      <c r="ADT558" s="122"/>
      <c r="ADU558" s="96">
        <f t="shared" si="3162"/>
        <v>2161.66</v>
      </c>
      <c r="ADV558" s="96">
        <f t="shared" si="3163"/>
        <v>2240.2199999999998</v>
      </c>
      <c r="ADW558" s="96">
        <f t="shared" si="3164"/>
        <v>2240.2199999999998</v>
      </c>
      <c r="ADX558" s="122"/>
      <c r="ADY558" s="122"/>
      <c r="ADZ558" s="122"/>
      <c r="AEA558" s="96">
        <f t="shared" si="2855"/>
        <v>432332</v>
      </c>
      <c r="AEB558" s="96">
        <f t="shared" si="2856"/>
        <v>448044</v>
      </c>
      <c r="AEC558" s="96">
        <f t="shared" si="2857"/>
        <v>448044</v>
      </c>
      <c r="AED558" s="101">
        <v>70</v>
      </c>
      <c r="AEE558" s="101">
        <v>70</v>
      </c>
      <c r="AEF558" s="101">
        <v>70</v>
      </c>
      <c r="AEG558" s="122"/>
      <c r="AEH558" s="122"/>
      <c r="AEI558" s="122"/>
      <c r="AEJ558" s="96">
        <f t="shared" si="3165"/>
        <v>508616.5</v>
      </c>
      <c r="AEK558" s="96">
        <f t="shared" si="3166"/>
        <v>508616.5</v>
      </c>
      <c r="AEL558" s="96">
        <f t="shared" si="3167"/>
        <v>508616.5</v>
      </c>
      <c r="AEM558" s="122"/>
      <c r="AEN558" s="122"/>
      <c r="AEO558" s="122"/>
      <c r="AEP558" s="96">
        <f t="shared" si="3168"/>
        <v>3240.64</v>
      </c>
      <c r="AEQ558" s="96">
        <f t="shared" si="3169"/>
        <v>3338.67</v>
      </c>
      <c r="AER558" s="96">
        <f t="shared" si="3170"/>
        <v>3338.67</v>
      </c>
      <c r="AES558" s="122"/>
      <c r="AET558" s="122"/>
      <c r="AEU558" s="122"/>
      <c r="AEV558" s="96">
        <f t="shared" si="2858"/>
        <v>226844.79999999999</v>
      </c>
      <c r="AEW558" s="96">
        <f t="shared" si="2859"/>
        <v>233706.9</v>
      </c>
      <c r="AEX558" s="96">
        <f t="shared" si="2860"/>
        <v>233706.9</v>
      </c>
      <c r="AEY558" s="101">
        <v>114</v>
      </c>
      <c r="AEZ558" s="101">
        <v>114</v>
      </c>
      <c r="AFA558" s="101">
        <v>114</v>
      </c>
      <c r="AFB558" s="122"/>
      <c r="AFC558" s="122"/>
      <c r="AFD558" s="122"/>
      <c r="AFE558" s="96">
        <f t="shared" si="3171"/>
        <v>828318.3</v>
      </c>
      <c r="AFF558" s="96">
        <f t="shared" si="3172"/>
        <v>828318.3</v>
      </c>
      <c r="AFG558" s="96">
        <f t="shared" si="3173"/>
        <v>828318.3</v>
      </c>
      <c r="AFH558" s="122"/>
      <c r="AFI558" s="122"/>
      <c r="AFJ558" s="122"/>
      <c r="AFK558" s="96">
        <f t="shared" si="3174"/>
        <v>3219</v>
      </c>
      <c r="AFL558" s="96">
        <f t="shared" si="3175"/>
        <v>3335.3</v>
      </c>
      <c r="AFM558" s="96">
        <f t="shared" si="3176"/>
        <v>3335.3</v>
      </c>
      <c r="AFN558" s="122"/>
      <c r="AFO558" s="122"/>
      <c r="AFP558" s="122"/>
      <c r="AFQ558" s="96">
        <f t="shared" si="2861"/>
        <v>366966</v>
      </c>
      <c r="AFR558" s="96">
        <f t="shared" si="2862"/>
        <v>380224.2</v>
      </c>
      <c r="AFS558" s="96">
        <f t="shared" si="2863"/>
        <v>380224.2</v>
      </c>
      <c r="AFT558" s="101">
        <v>144</v>
      </c>
      <c r="AFU558" s="101">
        <v>144</v>
      </c>
      <c r="AFV558" s="101">
        <v>144</v>
      </c>
      <c r="AFW558" s="122"/>
      <c r="AFX558" s="122"/>
      <c r="AFY558" s="122"/>
      <c r="AFZ558" s="96">
        <f t="shared" si="3177"/>
        <v>1046296.8</v>
      </c>
      <c r="AGA558" s="96">
        <f t="shared" si="3178"/>
        <v>1046296.8</v>
      </c>
      <c r="AGB558" s="96">
        <f t="shared" si="3179"/>
        <v>1046296.8</v>
      </c>
      <c r="AGC558" s="122"/>
      <c r="AGD558" s="122"/>
      <c r="AGE558" s="122"/>
      <c r="AGF558" s="96">
        <f t="shared" si="3180"/>
        <v>3374.75</v>
      </c>
      <c r="AGG558" s="96">
        <f t="shared" si="3181"/>
        <v>3485.01</v>
      </c>
      <c r="AGH558" s="96">
        <f t="shared" si="3182"/>
        <v>3485.01</v>
      </c>
      <c r="AGI558" s="122"/>
      <c r="AGJ558" s="122"/>
      <c r="AGK558" s="122"/>
      <c r="AGL558" s="96">
        <f t="shared" si="2864"/>
        <v>485964</v>
      </c>
      <c r="AGM558" s="96">
        <f t="shared" si="2865"/>
        <v>501841.44</v>
      </c>
      <c r="AGN558" s="96">
        <f t="shared" si="2866"/>
        <v>501841.44</v>
      </c>
      <c r="AGO558" s="101">
        <v>49</v>
      </c>
      <c r="AGP558" s="101">
        <v>49</v>
      </c>
      <c r="AGQ558" s="101">
        <v>49</v>
      </c>
      <c r="AGR558" s="122"/>
      <c r="AGS558" s="122"/>
      <c r="AGT558" s="122"/>
      <c r="AGU558" s="96">
        <f t="shared" si="3183"/>
        <v>356031.55</v>
      </c>
      <c r="AGV558" s="96">
        <f t="shared" si="3184"/>
        <v>356031.55</v>
      </c>
      <c r="AGW558" s="96">
        <f t="shared" si="3185"/>
        <v>356031.55</v>
      </c>
      <c r="AGX558" s="122"/>
      <c r="AGY558" s="122"/>
      <c r="AGZ558" s="122"/>
      <c r="AHA558" s="96">
        <f t="shared" si="3186"/>
        <v>5474.58</v>
      </c>
      <c r="AHB558" s="96">
        <f t="shared" si="3187"/>
        <v>5665.2</v>
      </c>
      <c r="AHC558" s="96">
        <f t="shared" si="3188"/>
        <v>5665.2</v>
      </c>
      <c r="AHD558" s="122"/>
      <c r="AHE558" s="122"/>
      <c r="AHF558" s="122"/>
      <c r="AHG558" s="96">
        <f t="shared" si="2867"/>
        <v>268254.42</v>
      </c>
      <c r="AHH558" s="96">
        <f t="shared" si="2868"/>
        <v>277594.8</v>
      </c>
      <c r="AHI558" s="96">
        <f t="shared" si="2869"/>
        <v>277594.8</v>
      </c>
      <c r="AHJ558" s="101">
        <v>88</v>
      </c>
      <c r="AHK558" s="101">
        <v>88</v>
      </c>
      <c r="AHL558" s="101">
        <v>88</v>
      </c>
      <c r="AHM558" s="122"/>
      <c r="AHN558" s="122"/>
      <c r="AHO558" s="122"/>
      <c r="AHP558" s="96">
        <f t="shared" si="3189"/>
        <v>639403.6</v>
      </c>
      <c r="AHQ558" s="96">
        <f t="shared" si="3190"/>
        <v>639403.6</v>
      </c>
      <c r="AHR558" s="96">
        <f t="shared" si="3191"/>
        <v>639403.6</v>
      </c>
      <c r="AHS558" s="122"/>
      <c r="AHT558" s="122"/>
      <c r="AHU558" s="122"/>
      <c r="AHV558" s="96">
        <f t="shared" si="3192"/>
        <v>3044.76</v>
      </c>
      <c r="AHW558" s="96">
        <f t="shared" si="3193"/>
        <v>3145.67</v>
      </c>
      <c r="AHX558" s="96">
        <f t="shared" si="3194"/>
        <v>3145.67</v>
      </c>
      <c r="AHY558" s="122"/>
      <c r="AHZ558" s="122"/>
      <c r="AIA558" s="122"/>
      <c r="AIB558" s="96">
        <f t="shared" si="2870"/>
        <v>267938.88</v>
      </c>
      <c r="AIC558" s="96">
        <f t="shared" si="2871"/>
        <v>276818.96000000002</v>
      </c>
      <c r="AID558" s="96">
        <f t="shared" si="2872"/>
        <v>276818.96000000002</v>
      </c>
      <c r="AIE558" s="101">
        <v>107</v>
      </c>
      <c r="AIF558" s="101">
        <v>107</v>
      </c>
      <c r="AIG558" s="101">
        <v>107</v>
      </c>
      <c r="AIH558" s="122"/>
      <c r="AII558" s="122"/>
      <c r="AIJ558" s="122"/>
      <c r="AIK558" s="96">
        <f t="shared" si="3195"/>
        <v>777456.65</v>
      </c>
      <c r="AIL558" s="96">
        <f t="shared" si="3196"/>
        <v>777456.65</v>
      </c>
      <c r="AIM558" s="96">
        <f t="shared" si="3197"/>
        <v>777456.65</v>
      </c>
      <c r="AIN558" s="122"/>
      <c r="AIO558" s="122"/>
      <c r="AIP558" s="122"/>
      <c r="AIQ558" s="96">
        <f t="shared" si="3198"/>
        <v>3360.7</v>
      </c>
      <c r="AIR558" s="96">
        <f t="shared" si="3199"/>
        <v>3475.14</v>
      </c>
      <c r="AIS558" s="96">
        <f t="shared" si="3200"/>
        <v>3475.14</v>
      </c>
      <c r="AIT558" s="122"/>
      <c r="AIU558" s="122"/>
      <c r="AIV558" s="122"/>
      <c r="AIW558" s="96">
        <f t="shared" si="2873"/>
        <v>359594.9</v>
      </c>
      <c r="AIX558" s="96">
        <f t="shared" si="2874"/>
        <v>371839.98</v>
      </c>
      <c r="AIY558" s="96">
        <f t="shared" si="2875"/>
        <v>371839.98</v>
      </c>
      <c r="AIZ558" s="101">
        <v>151</v>
      </c>
      <c r="AJA558" s="101">
        <v>151</v>
      </c>
      <c r="AJB558" s="101">
        <v>151</v>
      </c>
      <c r="AJC558" s="122"/>
      <c r="AJD558" s="122"/>
      <c r="AJE558" s="122"/>
      <c r="AJF558" s="96">
        <f t="shared" si="3201"/>
        <v>1097158.45</v>
      </c>
      <c r="AJG558" s="96">
        <f t="shared" si="3202"/>
        <v>1097158.45</v>
      </c>
      <c r="AJH558" s="96">
        <f t="shared" si="3203"/>
        <v>1097158.45</v>
      </c>
      <c r="AJI558" s="122"/>
      <c r="AJJ558" s="122"/>
      <c r="AJK558" s="122"/>
      <c r="AJL558" s="96">
        <f t="shared" si="3204"/>
        <v>3298.31</v>
      </c>
      <c r="AJM558" s="96">
        <f t="shared" si="3205"/>
        <v>3405.36</v>
      </c>
      <c r="AJN558" s="96">
        <f t="shared" si="3206"/>
        <v>3405.36</v>
      </c>
      <c r="AJO558" s="122"/>
      <c r="AJP558" s="122"/>
      <c r="AJQ558" s="122"/>
      <c r="AJR558" s="96">
        <f t="shared" si="2876"/>
        <v>498044.81</v>
      </c>
      <c r="AJS558" s="96">
        <f t="shared" si="2877"/>
        <v>514209.36</v>
      </c>
      <c r="AJT558" s="96">
        <f t="shared" si="2878"/>
        <v>514209.36</v>
      </c>
      <c r="AJU558" s="101">
        <v>109</v>
      </c>
      <c r="AJV558" s="101">
        <v>109</v>
      </c>
      <c r="AJW558" s="101">
        <v>109</v>
      </c>
      <c r="AJX558" s="122"/>
      <c r="AJY558" s="122"/>
      <c r="AJZ558" s="122"/>
      <c r="AKA558" s="96">
        <f t="shared" si="3207"/>
        <v>791988.55</v>
      </c>
      <c r="AKB558" s="96">
        <f t="shared" si="3208"/>
        <v>791988.55</v>
      </c>
      <c r="AKC558" s="96">
        <f t="shared" si="3209"/>
        <v>791988.55</v>
      </c>
      <c r="AKD558" s="122"/>
      <c r="AKE558" s="122"/>
      <c r="AKF558" s="122"/>
      <c r="AKG558" s="96">
        <f t="shared" si="3210"/>
        <v>3141.68</v>
      </c>
      <c r="AKH558" s="96">
        <f t="shared" si="3211"/>
        <v>3247.53</v>
      </c>
      <c r="AKI558" s="96">
        <f t="shared" si="3212"/>
        <v>3247.53</v>
      </c>
      <c r="AKJ558" s="122"/>
      <c r="AKK558" s="122"/>
      <c r="AKL558" s="122"/>
      <c r="AKM558" s="96">
        <f t="shared" si="2879"/>
        <v>342443.12</v>
      </c>
      <c r="AKN558" s="96">
        <f t="shared" si="2880"/>
        <v>353980.77</v>
      </c>
      <c r="AKO558" s="96">
        <f t="shared" si="2881"/>
        <v>353980.77</v>
      </c>
      <c r="AKP558" s="101">
        <v>124</v>
      </c>
      <c r="AKQ558" s="101">
        <v>124</v>
      </c>
      <c r="AKR558" s="101">
        <v>124</v>
      </c>
      <c r="AKS558" s="122"/>
      <c r="AKT558" s="122"/>
      <c r="AKU558" s="122"/>
      <c r="AKV558" s="96">
        <f t="shared" si="3213"/>
        <v>900977.8</v>
      </c>
      <c r="AKW558" s="96">
        <f t="shared" si="3214"/>
        <v>900977.8</v>
      </c>
      <c r="AKX558" s="96">
        <f t="shared" si="3215"/>
        <v>900977.8</v>
      </c>
      <c r="AKY558" s="122"/>
      <c r="AKZ558" s="122"/>
      <c r="ALA558" s="122"/>
      <c r="ALB558" s="96">
        <f t="shared" si="3216"/>
        <v>3184.77</v>
      </c>
      <c r="ALC558" s="96">
        <f t="shared" si="3217"/>
        <v>3289.11</v>
      </c>
      <c r="ALD558" s="96">
        <f t="shared" si="3218"/>
        <v>3289.11</v>
      </c>
      <c r="ALE558" s="122"/>
      <c r="ALF558" s="122"/>
      <c r="ALG558" s="122"/>
      <c r="ALH558" s="96">
        <f t="shared" si="2882"/>
        <v>394911.48</v>
      </c>
      <c r="ALI558" s="96">
        <f t="shared" si="2883"/>
        <v>407849.64</v>
      </c>
      <c r="ALJ558" s="96">
        <f t="shared" si="2884"/>
        <v>407849.64</v>
      </c>
      <c r="ALK558" s="101">
        <v>99</v>
      </c>
      <c r="ALL558" s="101">
        <v>99</v>
      </c>
      <c r="ALM558" s="101">
        <v>99</v>
      </c>
      <c r="ALN558" s="122"/>
      <c r="ALO558" s="122"/>
      <c r="ALP558" s="122"/>
      <c r="ALQ558" s="96">
        <f t="shared" si="3219"/>
        <v>719329.05</v>
      </c>
      <c r="ALR558" s="96">
        <f t="shared" si="3220"/>
        <v>719329.05</v>
      </c>
      <c r="ALS558" s="96">
        <f t="shared" si="3221"/>
        <v>719329.05</v>
      </c>
      <c r="ALT558" s="122"/>
      <c r="ALU558" s="122"/>
      <c r="ALV558" s="122"/>
      <c r="ALW558" s="96">
        <f t="shared" si="3222"/>
        <v>3706.21</v>
      </c>
      <c r="ALX558" s="96">
        <f t="shared" si="3223"/>
        <v>3822.92</v>
      </c>
      <c r="ALY558" s="96">
        <f t="shared" si="3224"/>
        <v>3822.92</v>
      </c>
      <c r="ALZ558" s="122"/>
      <c r="AMA558" s="122"/>
      <c r="AMB558" s="122"/>
      <c r="AMC558" s="96">
        <f t="shared" si="2885"/>
        <v>366914.79</v>
      </c>
      <c r="AMD558" s="96">
        <f t="shared" si="2886"/>
        <v>378469.08</v>
      </c>
      <c r="AME558" s="96">
        <f t="shared" si="2887"/>
        <v>378469.08</v>
      </c>
      <c r="AMF558" s="101">
        <v>224</v>
      </c>
      <c r="AMG558" s="101">
        <v>224</v>
      </c>
      <c r="AMH558" s="101">
        <v>224</v>
      </c>
      <c r="AMI558" s="122"/>
      <c r="AMJ558" s="122"/>
      <c r="AMK558" s="122"/>
      <c r="AML558" s="96">
        <f t="shared" si="3225"/>
        <v>1627572.8</v>
      </c>
      <c r="AMM558" s="96">
        <f t="shared" si="3226"/>
        <v>1627572.8</v>
      </c>
      <c r="AMN558" s="96">
        <f t="shared" si="3227"/>
        <v>1627572.8</v>
      </c>
      <c r="AMO558" s="122"/>
      <c r="AMP558" s="122"/>
      <c r="AMQ558" s="122"/>
      <c r="AMR558" s="96">
        <f t="shared" si="3228"/>
        <v>3145.15</v>
      </c>
      <c r="AMS558" s="96">
        <f t="shared" si="3229"/>
        <v>3242.38</v>
      </c>
      <c r="AMT558" s="96">
        <f t="shared" si="3230"/>
        <v>3242.38</v>
      </c>
      <c r="AMU558" s="122"/>
      <c r="AMV558" s="122"/>
      <c r="AMW558" s="122"/>
      <c r="AMX558" s="96">
        <f t="shared" si="2888"/>
        <v>704513.6</v>
      </c>
      <c r="AMY558" s="96">
        <f t="shared" si="2889"/>
        <v>726293.12</v>
      </c>
      <c r="AMZ558" s="96">
        <f t="shared" si="2890"/>
        <v>726293.12</v>
      </c>
      <c r="ANA558" s="101"/>
      <c r="ANB558" s="101"/>
      <c r="ANC558" s="101"/>
      <c r="AND558" s="122"/>
      <c r="ANE558" s="122"/>
      <c r="ANF558" s="122"/>
      <c r="ANG558" s="96">
        <f t="shared" si="3231"/>
        <v>0</v>
      </c>
      <c r="ANH558" s="96">
        <f t="shared" si="3232"/>
        <v>0</v>
      </c>
      <c r="ANI558" s="96">
        <f t="shared" si="3233"/>
        <v>0</v>
      </c>
      <c r="ANJ558" s="122"/>
      <c r="ANK558" s="122"/>
      <c r="ANL558" s="122"/>
      <c r="ANM558" s="96">
        <f t="shared" si="3234"/>
        <v>0</v>
      </c>
      <c r="ANN558" s="96">
        <f t="shared" si="3235"/>
        <v>0</v>
      </c>
      <c r="ANO558" s="96">
        <f t="shared" si="3236"/>
        <v>0</v>
      </c>
      <c r="ANP558" s="122"/>
      <c r="ANQ558" s="122"/>
      <c r="ANR558" s="122"/>
      <c r="ANS558" s="96">
        <f t="shared" si="2891"/>
        <v>0</v>
      </c>
      <c r="ANT558" s="96">
        <f t="shared" si="2892"/>
        <v>0</v>
      </c>
      <c r="ANU558" s="96">
        <f t="shared" si="2893"/>
        <v>0</v>
      </c>
      <c r="ANV558" s="101">
        <v>198</v>
      </c>
      <c r="ANW558" s="101">
        <v>198</v>
      </c>
      <c r="ANX558" s="101">
        <v>198</v>
      </c>
      <c r="ANY558" s="122"/>
      <c r="ANZ558" s="122"/>
      <c r="AOA558" s="122"/>
      <c r="AOB558" s="96">
        <f t="shared" si="3237"/>
        <v>1438658.1</v>
      </c>
      <c r="AOC558" s="96">
        <f t="shared" si="3238"/>
        <v>1438658.1</v>
      </c>
      <c r="AOD558" s="96">
        <f t="shared" si="3239"/>
        <v>1438658.1</v>
      </c>
      <c r="AOE558" s="122"/>
      <c r="AOF558" s="122"/>
      <c r="AOG558" s="122"/>
      <c r="AOH558" s="96">
        <f t="shared" si="3240"/>
        <v>3176.07</v>
      </c>
      <c r="AOI558" s="96">
        <f t="shared" si="3241"/>
        <v>3274.96</v>
      </c>
      <c r="AOJ558" s="96">
        <f t="shared" si="3242"/>
        <v>3274.96</v>
      </c>
      <c r="AOK558" s="122"/>
      <c r="AOL558" s="122"/>
      <c r="AOM558" s="122"/>
      <c r="AON558" s="96">
        <f t="shared" si="2894"/>
        <v>628861.86</v>
      </c>
      <c r="AOO558" s="96">
        <f t="shared" si="2895"/>
        <v>648442.07999999996</v>
      </c>
      <c r="AOP558" s="96">
        <f t="shared" si="2896"/>
        <v>648442.07999999996</v>
      </c>
      <c r="AOQ558" s="101">
        <v>201</v>
      </c>
      <c r="AOR558" s="101">
        <v>201</v>
      </c>
      <c r="AOS558" s="101">
        <v>201</v>
      </c>
      <c r="AOT558" s="122"/>
      <c r="AOU558" s="122"/>
      <c r="AOV558" s="122"/>
      <c r="AOW558" s="96">
        <f t="shared" si="3243"/>
        <v>1460455.95</v>
      </c>
      <c r="AOX558" s="96">
        <f t="shared" si="3244"/>
        <v>1460455.95</v>
      </c>
      <c r="AOY558" s="96">
        <f t="shared" si="3245"/>
        <v>1460455.95</v>
      </c>
      <c r="AOZ558" s="122"/>
      <c r="APA558" s="122"/>
      <c r="APB558" s="122"/>
      <c r="APC558" s="96">
        <f t="shared" si="3246"/>
        <v>3730.23</v>
      </c>
      <c r="APD558" s="96">
        <f t="shared" si="3247"/>
        <v>3846.69</v>
      </c>
      <c r="APE558" s="96">
        <f t="shared" si="3248"/>
        <v>3846.69</v>
      </c>
      <c r="APF558" s="122"/>
      <c r="APG558" s="122"/>
      <c r="APH558" s="122"/>
      <c r="API558" s="96">
        <f t="shared" si="2897"/>
        <v>749776.23</v>
      </c>
      <c r="APJ558" s="96">
        <f t="shared" si="2898"/>
        <v>773184.69</v>
      </c>
      <c r="APK558" s="96">
        <f t="shared" si="2899"/>
        <v>773184.69</v>
      </c>
      <c r="APL558" s="101">
        <v>113</v>
      </c>
      <c r="APM558" s="101">
        <v>113</v>
      </c>
      <c r="APN558" s="101">
        <v>113</v>
      </c>
      <c r="APO558" s="122"/>
      <c r="APP558" s="122"/>
      <c r="APQ558" s="122"/>
      <c r="APR558" s="96">
        <f t="shared" si="3249"/>
        <v>821052.35</v>
      </c>
      <c r="APS558" s="96">
        <f t="shared" si="3250"/>
        <v>821052.35</v>
      </c>
      <c r="APT558" s="96">
        <f t="shared" si="3251"/>
        <v>821052.35</v>
      </c>
      <c r="APU558" s="122"/>
      <c r="APV558" s="122"/>
      <c r="APW558" s="122"/>
      <c r="APX558" s="96">
        <f t="shared" si="3252"/>
        <v>3164.85</v>
      </c>
      <c r="APY558" s="96">
        <f t="shared" si="3253"/>
        <v>3268.24</v>
      </c>
      <c r="APZ558" s="96">
        <f t="shared" si="3254"/>
        <v>3268.24</v>
      </c>
      <c r="AQA558" s="122"/>
      <c r="AQB558" s="122"/>
      <c r="AQC558" s="122"/>
      <c r="AQD558" s="96">
        <f t="shared" si="2900"/>
        <v>357628.05</v>
      </c>
      <c r="AQE558" s="96">
        <f t="shared" si="2901"/>
        <v>369311.12</v>
      </c>
      <c r="AQF558" s="96">
        <f t="shared" si="2902"/>
        <v>369311.12</v>
      </c>
      <c r="AQG558" s="101">
        <v>194</v>
      </c>
      <c r="AQH558" s="101">
        <v>194</v>
      </c>
      <c r="AQI558" s="101">
        <v>194</v>
      </c>
      <c r="AQJ558" s="122"/>
      <c r="AQK558" s="122"/>
      <c r="AQL558" s="122"/>
      <c r="AQM558" s="96">
        <f t="shared" si="3255"/>
        <v>1409594.3</v>
      </c>
      <c r="AQN558" s="96">
        <f t="shared" si="3256"/>
        <v>1409594.3</v>
      </c>
      <c r="AQO558" s="96">
        <f t="shared" si="3257"/>
        <v>1409594.3</v>
      </c>
      <c r="AQP558" s="122"/>
      <c r="AQQ558" s="122"/>
      <c r="AQR558" s="122"/>
      <c r="AQS558" s="96">
        <f t="shared" si="3258"/>
        <v>2819.39</v>
      </c>
      <c r="AQT558" s="96">
        <f t="shared" si="3259"/>
        <v>2914.89</v>
      </c>
      <c r="AQU558" s="96">
        <f t="shared" si="3260"/>
        <v>2914.89</v>
      </c>
      <c r="AQV558" s="122"/>
      <c r="AQW558" s="122"/>
      <c r="AQX558" s="122"/>
      <c r="AQY558" s="96">
        <f t="shared" si="2903"/>
        <v>546961.66</v>
      </c>
      <c r="AQZ558" s="96">
        <f t="shared" si="2904"/>
        <v>565488.66</v>
      </c>
      <c r="ARA558" s="96">
        <f t="shared" si="2905"/>
        <v>565488.66</v>
      </c>
      <c r="ARB558" s="101">
        <v>122</v>
      </c>
      <c r="ARC558" s="101">
        <v>122</v>
      </c>
      <c r="ARD558" s="101">
        <v>122</v>
      </c>
      <c r="ARE558" s="122"/>
      <c r="ARF558" s="122"/>
      <c r="ARG558" s="122"/>
      <c r="ARH558" s="96">
        <f t="shared" si="3261"/>
        <v>886445.9</v>
      </c>
      <c r="ARI558" s="96">
        <f t="shared" si="3262"/>
        <v>886445.9</v>
      </c>
      <c r="ARJ558" s="96">
        <f t="shared" si="3263"/>
        <v>886445.9</v>
      </c>
      <c r="ARK558" s="122"/>
      <c r="ARL558" s="122"/>
      <c r="ARM558" s="122"/>
      <c r="ARN558" s="96">
        <f t="shared" si="3264"/>
        <v>3031.03</v>
      </c>
      <c r="ARO558" s="96">
        <f t="shared" si="3265"/>
        <v>3118.89</v>
      </c>
      <c r="ARP558" s="96">
        <f t="shared" si="3266"/>
        <v>3118.89</v>
      </c>
      <c r="ARQ558" s="122"/>
      <c r="ARR558" s="122"/>
      <c r="ARS558" s="122"/>
      <c r="ART558" s="96">
        <f t="shared" si="2906"/>
        <v>369785.66</v>
      </c>
      <c r="ARU558" s="96">
        <f t="shared" si="2907"/>
        <v>380504.58</v>
      </c>
      <c r="ARV558" s="96">
        <f t="shared" si="2908"/>
        <v>380504.58</v>
      </c>
      <c r="ARW558" s="101">
        <v>243</v>
      </c>
      <c r="ARX558" s="101">
        <v>243</v>
      </c>
      <c r="ARY558" s="101">
        <v>243</v>
      </c>
      <c r="ARZ558" s="122"/>
      <c r="ASA558" s="122"/>
      <c r="ASB558" s="122"/>
      <c r="ASC558" s="96">
        <f t="shared" si="3267"/>
        <v>1765625.85</v>
      </c>
      <c r="ASD558" s="96">
        <f t="shared" si="3268"/>
        <v>1765625.85</v>
      </c>
      <c r="ASE558" s="96">
        <f t="shared" si="3269"/>
        <v>1765625.85</v>
      </c>
      <c r="ASF558" s="122"/>
      <c r="ASG558" s="122"/>
      <c r="ASH558" s="122"/>
      <c r="ASI558" s="96">
        <f t="shared" si="3270"/>
        <v>3247.48</v>
      </c>
      <c r="ASJ558" s="96">
        <f t="shared" si="3271"/>
        <v>3348.9</v>
      </c>
      <c r="ASK558" s="96">
        <f t="shared" si="3272"/>
        <v>3348.9</v>
      </c>
      <c r="ASL558" s="122"/>
      <c r="ASM558" s="122"/>
      <c r="ASN558" s="122"/>
      <c r="ASO558" s="96">
        <f t="shared" si="2909"/>
        <v>789137.64</v>
      </c>
      <c r="ASP558" s="96">
        <f t="shared" si="2910"/>
        <v>813782.7</v>
      </c>
      <c r="ASQ558" s="96">
        <f t="shared" si="2911"/>
        <v>813782.7</v>
      </c>
      <c r="ASR558" s="101">
        <v>208</v>
      </c>
      <c r="ASS558" s="101">
        <v>208</v>
      </c>
      <c r="AST558" s="101">
        <v>208</v>
      </c>
      <c r="ASU558" s="122"/>
      <c r="ASV558" s="122"/>
      <c r="ASW558" s="122"/>
      <c r="ASX558" s="96">
        <f t="shared" si="3273"/>
        <v>1511317.6</v>
      </c>
      <c r="ASY558" s="96">
        <f t="shared" si="3274"/>
        <v>1511317.6</v>
      </c>
      <c r="ASZ558" s="96">
        <f t="shared" si="3275"/>
        <v>1511317.6</v>
      </c>
      <c r="ATA558" s="122"/>
      <c r="ATB558" s="122"/>
      <c r="ATC558" s="122"/>
      <c r="ATD558" s="96">
        <f t="shared" si="3276"/>
        <v>2860.13</v>
      </c>
      <c r="ATE558" s="96">
        <f t="shared" si="3277"/>
        <v>2947.68</v>
      </c>
      <c r="ATF558" s="96">
        <f t="shared" si="3278"/>
        <v>2947.68</v>
      </c>
      <c r="ATG558" s="122"/>
      <c r="ATH558" s="122"/>
      <c r="ATI558" s="122"/>
      <c r="ATJ558" s="96">
        <f t="shared" si="2912"/>
        <v>594907.04</v>
      </c>
      <c r="ATK558" s="96">
        <f t="shared" si="2913"/>
        <v>613117.43999999994</v>
      </c>
      <c r="ATL558" s="96">
        <f t="shared" si="2914"/>
        <v>613117.43999999994</v>
      </c>
      <c r="ATM558" s="101">
        <v>451</v>
      </c>
      <c r="ATN558" s="101">
        <v>451</v>
      </c>
      <c r="ATO558" s="101">
        <v>451</v>
      </c>
      <c r="ATP558" s="122"/>
      <c r="ATQ558" s="122"/>
      <c r="ATR558" s="122"/>
      <c r="ATS558" s="96">
        <f t="shared" si="3279"/>
        <v>3276943.45</v>
      </c>
      <c r="ATT558" s="96">
        <f t="shared" si="3280"/>
        <v>3276943.45</v>
      </c>
      <c r="ATU558" s="96">
        <f t="shared" si="3281"/>
        <v>3276943.45</v>
      </c>
      <c r="ATV558" s="122"/>
      <c r="ATW558" s="122"/>
      <c r="ATX558" s="122"/>
      <c r="ATY558" s="96">
        <f t="shared" si="3282"/>
        <v>3118.33</v>
      </c>
      <c r="ATZ558" s="96">
        <f t="shared" si="3283"/>
        <v>3211.48</v>
      </c>
      <c r="AUA558" s="96">
        <f t="shared" si="3284"/>
        <v>3211.48</v>
      </c>
      <c r="AUB558" s="122"/>
      <c r="AUC558" s="122"/>
      <c r="AUD558" s="122"/>
      <c r="AUE558" s="96">
        <f t="shared" si="2915"/>
        <v>1406366.83</v>
      </c>
      <c r="AUF558" s="96">
        <f t="shared" si="2916"/>
        <v>1448377.48</v>
      </c>
      <c r="AUG558" s="96">
        <f t="shared" si="2917"/>
        <v>1448377.48</v>
      </c>
      <c r="AUH558" s="101">
        <v>243</v>
      </c>
      <c r="AUI558" s="101">
        <v>243</v>
      </c>
      <c r="AUJ558" s="101">
        <v>243</v>
      </c>
      <c r="AUK558" s="122"/>
      <c r="AUL558" s="122"/>
      <c r="AUM558" s="122"/>
      <c r="AUN558" s="96">
        <f t="shared" si="3285"/>
        <v>1765625.85</v>
      </c>
      <c r="AUO558" s="96">
        <f t="shared" si="3286"/>
        <v>1765625.85</v>
      </c>
      <c r="AUP558" s="96">
        <f t="shared" si="3287"/>
        <v>1765625.85</v>
      </c>
      <c r="AUQ558" s="122"/>
      <c r="AUR558" s="122"/>
      <c r="AUS558" s="122"/>
      <c r="AUT558" s="96">
        <f t="shared" si="3288"/>
        <v>3338.56</v>
      </c>
      <c r="AUU558" s="96">
        <f t="shared" si="3289"/>
        <v>3444.57</v>
      </c>
      <c r="AUV558" s="96">
        <f t="shared" si="3290"/>
        <v>3444.57</v>
      </c>
      <c r="AUW558" s="122"/>
      <c r="AUX558" s="122"/>
      <c r="AUY558" s="122"/>
      <c r="AUZ558" s="96">
        <f t="shared" si="2918"/>
        <v>811270.08</v>
      </c>
      <c r="AVA558" s="96">
        <f t="shared" si="2919"/>
        <v>837030.51</v>
      </c>
      <c r="AVB558" s="96">
        <f t="shared" si="2920"/>
        <v>837030.51</v>
      </c>
      <c r="AVC558" s="144">
        <f t="shared" si="2921"/>
        <v>8030</v>
      </c>
      <c r="AVD558" s="144">
        <f t="shared" si="2922"/>
        <v>8030</v>
      </c>
      <c r="AVE558" s="144">
        <f t="shared" si="2923"/>
        <v>8030</v>
      </c>
      <c r="AVF558" s="96">
        <f t="shared" si="2924"/>
        <v>0</v>
      </c>
      <c r="AVG558" s="96">
        <f t="shared" si="2925"/>
        <v>0</v>
      </c>
      <c r="AVH558" s="96">
        <f t="shared" si="2926"/>
        <v>0</v>
      </c>
      <c r="AVI558" s="96">
        <f t="shared" si="2927"/>
        <v>58345578.5</v>
      </c>
      <c r="AVJ558" s="96">
        <f t="shared" si="2928"/>
        <v>58345578.5</v>
      </c>
      <c r="AVK558" s="96">
        <f t="shared" si="2929"/>
        <v>58345578.5</v>
      </c>
      <c r="AVL558" s="122"/>
      <c r="AVM558" s="122"/>
      <c r="AVN558" s="122"/>
      <c r="AVO558" s="96"/>
      <c r="AVP558" s="96"/>
      <c r="AVQ558" s="96"/>
      <c r="AVR558" s="96">
        <f t="shared" si="2930"/>
        <v>0</v>
      </c>
      <c r="AVS558" s="96">
        <f t="shared" si="2931"/>
        <v>0</v>
      </c>
      <c r="AVT558" s="96">
        <f t="shared" si="2932"/>
        <v>0</v>
      </c>
      <c r="AVU558" s="96">
        <f t="shared" si="2933"/>
        <v>26996757.670000002</v>
      </c>
      <c r="AVV558" s="96">
        <f t="shared" si="2934"/>
        <v>27869188.710000001</v>
      </c>
      <c r="AVW558" s="96">
        <f t="shared" si="2935"/>
        <v>27869188.710000001</v>
      </c>
    </row>
    <row r="559" spans="1:1271" s="66" customFormat="1" ht="24" customHeight="1">
      <c r="A559" s="582" t="s">
        <v>1078</v>
      </c>
      <c r="B559" s="779"/>
      <c r="C559" s="584"/>
      <c r="D559" s="585"/>
      <c r="E559" s="586"/>
      <c r="F559" s="586"/>
      <c r="G559" s="586"/>
      <c r="H559" s="586"/>
      <c r="I559" s="587"/>
      <c r="J559" s="587"/>
      <c r="K559" s="587"/>
      <c r="L559" s="587"/>
      <c r="M559" s="587"/>
      <c r="N559" s="587"/>
      <c r="O559" s="587"/>
      <c r="P559" s="587"/>
      <c r="Q559" s="587"/>
      <c r="R559" s="587"/>
      <c r="S559" s="587"/>
      <c r="T559" s="587"/>
      <c r="U559" s="587"/>
      <c r="V559" s="587"/>
      <c r="W559" s="587"/>
      <c r="X559" s="587"/>
      <c r="Y559" s="587"/>
      <c r="Z559" s="587"/>
      <c r="AA559" s="587"/>
      <c r="AB559" s="587"/>
      <c r="AC559" s="587"/>
      <c r="AD559" s="587"/>
      <c r="AE559" s="587"/>
      <c r="AF559" s="587"/>
      <c r="AG559" s="587"/>
      <c r="AH559" s="587"/>
      <c r="AI559" s="587"/>
      <c r="AJ559" s="587"/>
      <c r="AK559" s="587"/>
      <c r="AL559" s="587"/>
      <c r="AM559" s="587"/>
      <c r="AN559" s="587"/>
      <c r="AO559" s="587"/>
      <c r="AP559" s="587"/>
      <c r="AQ559" s="587"/>
      <c r="AR559" s="587"/>
      <c r="AS559" s="587"/>
      <c r="AT559" s="587"/>
      <c r="AU559" s="587"/>
      <c r="AV559" s="587"/>
      <c r="AW559" s="587"/>
      <c r="AX559" s="587"/>
      <c r="AY559" s="587"/>
      <c r="AZ559" s="587"/>
      <c r="BA559" s="587"/>
      <c r="BB559" s="587"/>
      <c r="BC559" s="587"/>
      <c r="BD559" s="587"/>
      <c r="BE559" s="587"/>
      <c r="BF559" s="587"/>
      <c r="BG559" s="587"/>
      <c r="BH559" s="587"/>
      <c r="BI559" s="587"/>
      <c r="BJ559" s="587"/>
      <c r="BK559" s="587"/>
      <c r="BL559" s="587"/>
      <c r="BM559" s="587"/>
      <c r="BN559" s="587"/>
      <c r="BO559" s="587"/>
      <c r="BP559" s="587"/>
      <c r="BQ559" s="587"/>
      <c r="BR559" s="587"/>
      <c r="BS559" s="587"/>
      <c r="BT559" s="587"/>
      <c r="BU559" s="587"/>
      <c r="BV559" s="587"/>
      <c r="BW559" s="587"/>
      <c r="BX559" s="587"/>
      <c r="BY559" s="587"/>
      <c r="BZ559" s="587"/>
      <c r="CA559" s="587"/>
      <c r="CB559" s="587"/>
      <c r="CC559" s="587"/>
      <c r="CD559" s="587"/>
      <c r="CE559" s="587"/>
      <c r="CF559" s="587"/>
      <c r="CG559" s="587"/>
      <c r="CH559" s="587"/>
      <c r="CI559" s="587"/>
      <c r="CJ559" s="587"/>
      <c r="CK559" s="587"/>
      <c r="CL559" s="587"/>
      <c r="CM559" s="587"/>
      <c r="CN559" s="587"/>
      <c r="CO559" s="587"/>
      <c r="CP559" s="587"/>
      <c r="CQ559" s="587"/>
      <c r="CR559" s="587"/>
      <c r="CS559" s="587"/>
      <c r="CT559" s="587"/>
      <c r="CU559" s="587"/>
      <c r="CV559" s="587"/>
      <c r="CW559" s="587"/>
      <c r="CX559" s="587"/>
      <c r="CY559" s="587"/>
      <c r="CZ559" s="587"/>
      <c r="DA559" s="587"/>
      <c r="DB559" s="587"/>
      <c r="DC559" s="587"/>
      <c r="DD559" s="587"/>
      <c r="DE559" s="587"/>
      <c r="DF559" s="587"/>
      <c r="DG559" s="587"/>
      <c r="DH559" s="587"/>
      <c r="DI559" s="587"/>
      <c r="DJ559" s="587"/>
      <c r="DK559" s="587"/>
      <c r="DL559" s="587"/>
      <c r="DM559" s="587"/>
      <c r="DN559" s="587"/>
      <c r="DO559" s="587"/>
      <c r="DP559" s="587"/>
      <c r="DQ559" s="587"/>
      <c r="DR559" s="587"/>
      <c r="DS559" s="587"/>
      <c r="DT559" s="587"/>
      <c r="DU559" s="587"/>
      <c r="DV559" s="587"/>
      <c r="DW559" s="587"/>
      <c r="DX559" s="587"/>
      <c r="DY559" s="587"/>
      <c r="DZ559" s="587"/>
      <c r="EA559" s="587"/>
      <c r="EB559" s="587"/>
      <c r="EC559" s="587"/>
      <c r="ED559" s="587"/>
      <c r="EE559" s="587"/>
      <c r="EF559" s="587"/>
      <c r="EG559" s="587"/>
      <c r="EH559" s="587"/>
      <c r="EI559" s="587"/>
      <c r="EJ559" s="587"/>
      <c r="EK559" s="587"/>
      <c r="EL559" s="587"/>
      <c r="EM559" s="587"/>
      <c r="EN559" s="587"/>
      <c r="EO559" s="587"/>
      <c r="EP559" s="587"/>
      <c r="EQ559" s="587"/>
      <c r="ER559" s="587"/>
      <c r="ES559" s="587"/>
      <c r="ET559" s="587"/>
      <c r="EU559" s="587"/>
      <c r="EV559" s="587"/>
      <c r="EW559" s="587"/>
      <c r="EX559" s="587"/>
      <c r="EY559" s="587"/>
      <c r="EZ559" s="587"/>
      <c r="FA559" s="587"/>
      <c r="FB559" s="587"/>
      <c r="FC559" s="587"/>
      <c r="FD559" s="587"/>
      <c r="FE559" s="587"/>
      <c r="FF559" s="587"/>
      <c r="FG559" s="587"/>
      <c r="FH559" s="587"/>
      <c r="FI559" s="587"/>
      <c r="FJ559" s="587"/>
      <c r="FK559" s="587"/>
      <c r="FL559" s="587"/>
      <c r="FM559" s="587"/>
      <c r="FN559" s="587"/>
      <c r="FO559" s="587"/>
      <c r="FP559" s="587"/>
      <c r="FQ559" s="587"/>
      <c r="FR559" s="587"/>
      <c r="FS559" s="587"/>
      <c r="FT559" s="587"/>
      <c r="FU559" s="587"/>
      <c r="FV559" s="587"/>
      <c r="FW559" s="587"/>
      <c r="FX559" s="587"/>
      <c r="FY559" s="587"/>
      <c r="FZ559" s="587"/>
      <c r="GA559" s="587"/>
      <c r="GB559" s="587"/>
      <c r="GC559" s="587"/>
      <c r="GD559" s="587"/>
      <c r="GE559" s="587"/>
      <c r="GF559" s="587"/>
      <c r="GG559" s="587"/>
      <c r="GH559" s="587"/>
      <c r="GI559" s="587"/>
      <c r="GJ559" s="587"/>
      <c r="GK559" s="587"/>
      <c r="GL559" s="587"/>
      <c r="GM559" s="587"/>
      <c r="GN559" s="587"/>
      <c r="GO559" s="587"/>
      <c r="GP559" s="587"/>
      <c r="GQ559" s="587"/>
      <c r="GR559" s="587"/>
      <c r="GS559" s="587"/>
      <c r="GT559" s="587"/>
      <c r="GU559" s="587"/>
      <c r="GV559" s="587"/>
      <c r="GW559" s="587"/>
      <c r="GX559" s="587"/>
      <c r="GY559" s="587"/>
      <c r="GZ559" s="587"/>
      <c r="HA559" s="587"/>
      <c r="HB559" s="587"/>
      <c r="HC559" s="587"/>
      <c r="HD559" s="587"/>
      <c r="HE559" s="587"/>
      <c r="HF559" s="587"/>
      <c r="HG559" s="587"/>
      <c r="HH559" s="587"/>
      <c r="HI559" s="587"/>
      <c r="HJ559" s="587"/>
      <c r="HK559" s="587"/>
      <c r="HL559" s="587"/>
      <c r="HM559" s="587"/>
      <c r="HN559" s="587"/>
      <c r="HO559" s="587"/>
      <c r="HP559" s="587"/>
      <c r="HQ559" s="587"/>
      <c r="HR559" s="587"/>
      <c r="HS559" s="587"/>
      <c r="HT559" s="587"/>
      <c r="HU559" s="587"/>
      <c r="HV559" s="587"/>
      <c r="HW559" s="587"/>
      <c r="HX559" s="587"/>
      <c r="HY559" s="587"/>
      <c r="HZ559" s="587"/>
      <c r="IA559" s="587"/>
      <c r="IB559" s="587"/>
      <c r="IC559" s="587"/>
      <c r="ID559" s="587"/>
      <c r="IE559" s="587"/>
      <c r="IF559" s="587"/>
      <c r="IG559" s="587"/>
      <c r="IH559" s="587"/>
      <c r="II559" s="587"/>
      <c r="IJ559" s="587"/>
      <c r="IK559" s="587"/>
      <c r="IL559" s="587"/>
      <c r="IM559" s="587"/>
      <c r="IN559" s="587"/>
      <c r="IO559" s="587"/>
      <c r="IP559" s="587"/>
      <c r="IQ559" s="587"/>
      <c r="IR559" s="587"/>
      <c r="IS559" s="587"/>
      <c r="IT559" s="587"/>
      <c r="IU559" s="587"/>
      <c r="IV559" s="587"/>
      <c r="IW559" s="587"/>
      <c r="IX559" s="587"/>
      <c r="IY559" s="587"/>
      <c r="IZ559" s="587"/>
      <c r="JA559" s="587"/>
      <c r="JB559" s="587"/>
      <c r="JC559" s="587"/>
      <c r="JD559" s="587"/>
      <c r="JE559" s="587"/>
      <c r="JF559" s="587"/>
      <c r="JG559" s="587"/>
      <c r="JH559" s="587"/>
      <c r="JI559" s="587"/>
      <c r="JJ559" s="587"/>
      <c r="JK559" s="587"/>
      <c r="JL559" s="587"/>
      <c r="JM559" s="587"/>
      <c r="JN559" s="587"/>
      <c r="JO559" s="587"/>
      <c r="JP559" s="587"/>
      <c r="JQ559" s="587"/>
      <c r="JR559" s="587"/>
      <c r="JS559" s="587"/>
      <c r="JT559" s="587"/>
      <c r="JU559" s="587"/>
      <c r="JV559" s="587"/>
      <c r="JW559" s="587"/>
      <c r="JX559" s="587"/>
      <c r="JY559" s="587"/>
      <c r="JZ559" s="587"/>
      <c r="KA559" s="587"/>
      <c r="KB559" s="587"/>
      <c r="KC559" s="587"/>
      <c r="KD559" s="587"/>
      <c r="KE559" s="587"/>
      <c r="KF559" s="587"/>
      <c r="KG559" s="587"/>
      <c r="KH559" s="587"/>
      <c r="KI559" s="587"/>
      <c r="KJ559" s="587"/>
      <c r="KK559" s="587"/>
      <c r="KL559" s="587"/>
      <c r="KM559" s="587"/>
      <c r="KN559" s="587"/>
      <c r="KO559" s="587"/>
      <c r="KP559" s="587"/>
      <c r="KQ559" s="587"/>
      <c r="KR559" s="587"/>
      <c r="KS559" s="587"/>
      <c r="KT559" s="587"/>
      <c r="KU559" s="587"/>
      <c r="KV559" s="587"/>
      <c r="KW559" s="587"/>
      <c r="KX559" s="587"/>
      <c r="KY559" s="587"/>
      <c r="KZ559" s="587"/>
      <c r="LA559" s="587"/>
      <c r="LB559" s="587"/>
      <c r="LC559" s="587"/>
      <c r="LD559" s="587"/>
      <c r="LE559" s="587"/>
      <c r="LF559" s="587"/>
      <c r="LG559" s="587"/>
      <c r="LH559" s="587"/>
      <c r="LI559" s="587"/>
      <c r="LJ559" s="587"/>
      <c r="LK559" s="587"/>
      <c r="LL559" s="587"/>
      <c r="LM559" s="587"/>
      <c r="LN559" s="587"/>
      <c r="LO559" s="587"/>
      <c r="LP559" s="587"/>
      <c r="LQ559" s="587"/>
      <c r="LR559" s="587"/>
      <c r="LS559" s="587"/>
      <c r="LT559" s="587"/>
      <c r="LU559" s="587"/>
      <c r="LV559" s="587"/>
      <c r="LW559" s="587"/>
      <c r="LX559" s="587"/>
      <c r="LY559" s="587"/>
      <c r="LZ559" s="587"/>
      <c r="MA559" s="587"/>
      <c r="MB559" s="587"/>
      <c r="MC559" s="587"/>
      <c r="MD559" s="587"/>
      <c r="ME559" s="587"/>
      <c r="MF559" s="587"/>
      <c r="MG559" s="587"/>
      <c r="MH559" s="587"/>
      <c r="MI559" s="587"/>
      <c r="MJ559" s="587"/>
      <c r="MK559" s="587"/>
      <c r="ML559" s="587"/>
      <c r="MM559" s="587"/>
      <c r="MN559" s="587"/>
      <c r="MO559" s="587"/>
      <c r="MP559" s="587"/>
      <c r="MQ559" s="587"/>
      <c r="MR559" s="587"/>
      <c r="MS559" s="587"/>
      <c r="MT559" s="587"/>
      <c r="MU559" s="587"/>
      <c r="MV559" s="587"/>
      <c r="MW559" s="587"/>
      <c r="MX559" s="587"/>
      <c r="MY559" s="587"/>
      <c r="MZ559" s="587"/>
      <c r="NA559" s="587"/>
      <c r="NB559" s="587"/>
      <c r="NC559" s="587"/>
      <c r="ND559" s="587"/>
      <c r="NE559" s="587"/>
      <c r="NF559" s="587"/>
      <c r="NG559" s="587"/>
      <c r="NH559" s="587"/>
      <c r="NI559" s="587"/>
      <c r="NJ559" s="587"/>
      <c r="NK559" s="587"/>
      <c r="NL559" s="587"/>
      <c r="NM559" s="587"/>
      <c r="NN559" s="587"/>
      <c r="NO559" s="587"/>
      <c r="NP559" s="587"/>
      <c r="NQ559" s="587"/>
      <c r="NR559" s="587"/>
      <c r="NS559" s="587"/>
      <c r="NT559" s="587"/>
      <c r="NU559" s="587"/>
      <c r="NV559" s="587"/>
      <c r="NW559" s="587"/>
      <c r="NX559" s="587"/>
      <c r="NY559" s="587"/>
      <c r="NZ559" s="587"/>
      <c r="OA559" s="587"/>
      <c r="OB559" s="587"/>
      <c r="OC559" s="587"/>
      <c r="OD559" s="587"/>
      <c r="OE559" s="587"/>
      <c r="OF559" s="587"/>
      <c r="OG559" s="587"/>
      <c r="OH559" s="587"/>
      <c r="OI559" s="587"/>
      <c r="OJ559" s="587"/>
      <c r="OK559" s="587"/>
      <c r="OL559" s="587"/>
      <c r="OM559" s="587"/>
      <c r="ON559" s="587"/>
      <c r="OO559" s="587"/>
      <c r="OP559" s="587"/>
      <c r="OQ559" s="587"/>
      <c r="OR559" s="587"/>
      <c r="OS559" s="587"/>
      <c r="OT559" s="587"/>
      <c r="OU559" s="587"/>
      <c r="OV559" s="587"/>
      <c r="OW559" s="587"/>
      <c r="OX559" s="587"/>
      <c r="OY559" s="587"/>
      <c r="OZ559" s="587"/>
      <c r="PA559" s="587"/>
      <c r="PB559" s="587"/>
      <c r="PC559" s="587"/>
      <c r="PD559" s="587"/>
      <c r="PE559" s="587"/>
      <c r="PF559" s="587"/>
      <c r="PG559" s="587"/>
      <c r="PH559" s="587"/>
      <c r="PI559" s="587"/>
      <c r="PJ559" s="587"/>
      <c r="PK559" s="587"/>
      <c r="PL559" s="587"/>
      <c r="PM559" s="587"/>
      <c r="PN559" s="587"/>
      <c r="PO559" s="587"/>
      <c r="PP559" s="587"/>
      <c r="PQ559" s="587"/>
      <c r="PR559" s="587"/>
      <c r="PS559" s="587"/>
      <c r="PT559" s="587"/>
      <c r="PU559" s="587"/>
      <c r="PV559" s="587"/>
      <c r="PW559" s="587"/>
      <c r="PX559" s="587"/>
      <c r="PY559" s="587"/>
      <c r="PZ559" s="587"/>
      <c r="QA559" s="587"/>
      <c r="QB559" s="587"/>
      <c r="QC559" s="587"/>
      <c r="QD559" s="587"/>
      <c r="QE559" s="587"/>
      <c r="QF559" s="587"/>
      <c r="QG559" s="587"/>
      <c r="QH559" s="587"/>
      <c r="QI559" s="587"/>
      <c r="QJ559" s="587"/>
      <c r="QK559" s="587"/>
      <c r="QL559" s="587"/>
      <c r="QM559" s="587"/>
      <c r="QN559" s="587"/>
      <c r="QO559" s="587"/>
      <c r="QP559" s="587"/>
      <c r="QQ559" s="587"/>
      <c r="QR559" s="587"/>
      <c r="QS559" s="587"/>
      <c r="QT559" s="587"/>
      <c r="QU559" s="587"/>
      <c r="QV559" s="587"/>
      <c r="QW559" s="587"/>
      <c r="QX559" s="587"/>
      <c r="QY559" s="587"/>
      <c r="QZ559" s="587"/>
      <c r="RA559" s="587"/>
      <c r="RB559" s="587"/>
      <c r="RC559" s="587"/>
      <c r="RD559" s="587"/>
      <c r="RE559" s="587"/>
      <c r="RF559" s="587"/>
      <c r="RG559" s="587"/>
      <c r="RH559" s="587"/>
      <c r="RI559" s="587"/>
      <c r="RJ559" s="587"/>
      <c r="RK559" s="587"/>
      <c r="RL559" s="587"/>
      <c r="RM559" s="587"/>
      <c r="RN559" s="587"/>
      <c r="RO559" s="587"/>
      <c r="RP559" s="587"/>
      <c r="RQ559" s="587"/>
      <c r="RR559" s="587"/>
      <c r="RS559" s="587"/>
      <c r="RT559" s="587"/>
      <c r="RU559" s="587"/>
      <c r="RV559" s="587"/>
      <c r="RW559" s="587"/>
      <c r="RX559" s="587"/>
      <c r="RY559" s="587"/>
      <c r="RZ559" s="587"/>
      <c r="SA559" s="587"/>
      <c r="SB559" s="587"/>
      <c r="SC559" s="587"/>
      <c r="SD559" s="587"/>
      <c r="SE559" s="587"/>
      <c r="SF559" s="587"/>
      <c r="SG559" s="587"/>
      <c r="SH559" s="587"/>
      <c r="SI559" s="587"/>
      <c r="SJ559" s="587"/>
      <c r="SK559" s="587"/>
      <c r="SL559" s="587"/>
      <c r="SM559" s="587"/>
      <c r="SN559" s="587"/>
      <c r="SO559" s="587"/>
      <c r="SP559" s="587"/>
      <c r="SQ559" s="587"/>
      <c r="SR559" s="587"/>
      <c r="SS559" s="587"/>
      <c r="ST559" s="587"/>
      <c r="SU559" s="587"/>
      <c r="SV559" s="587"/>
      <c r="SW559" s="587"/>
      <c r="SX559" s="587"/>
      <c r="SY559" s="587"/>
      <c r="SZ559" s="587"/>
      <c r="TA559" s="587"/>
      <c r="TB559" s="587"/>
      <c r="TC559" s="587"/>
      <c r="TD559" s="587"/>
      <c r="TE559" s="587"/>
      <c r="TF559" s="587"/>
      <c r="TG559" s="587"/>
      <c r="TH559" s="587"/>
      <c r="TI559" s="587"/>
      <c r="TJ559" s="587"/>
      <c r="TK559" s="587"/>
      <c r="TL559" s="587"/>
      <c r="TM559" s="587"/>
      <c r="TN559" s="587"/>
      <c r="TO559" s="587"/>
      <c r="TP559" s="587"/>
      <c r="TQ559" s="587"/>
      <c r="TR559" s="587"/>
      <c r="TS559" s="587"/>
      <c r="TT559" s="587"/>
      <c r="TU559" s="587"/>
      <c r="TV559" s="587"/>
      <c r="TW559" s="587"/>
      <c r="TX559" s="587"/>
      <c r="TY559" s="587"/>
      <c r="TZ559" s="587"/>
      <c r="UA559" s="587"/>
      <c r="UB559" s="587"/>
      <c r="UC559" s="587"/>
      <c r="UD559" s="587"/>
      <c r="UE559" s="587"/>
      <c r="UF559" s="587"/>
      <c r="UG559" s="587"/>
      <c r="UH559" s="587"/>
      <c r="UI559" s="587"/>
      <c r="UJ559" s="587"/>
      <c r="UK559" s="587"/>
      <c r="UL559" s="587"/>
      <c r="UM559" s="587"/>
      <c r="UN559" s="587"/>
      <c r="UO559" s="587"/>
      <c r="UP559" s="587"/>
      <c r="UQ559" s="587"/>
      <c r="UR559" s="587"/>
      <c r="US559" s="587"/>
      <c r="UT559" s="587"/>
      <c r="UU559" s="587"/>
      <c r="UV559" s="587"/>
      <c r="UW559" s="587"/>
      <c r="UX559" s="587"/>
      <c r="UY559" s="587"/>
      <c r="UZ559" s="587"/>
      <c r="VA559" s="587"/>
      <c r="VB559" s="587"/>
      <c r="VC559" s="587"/>
      <c r="VD559" s="587"/>
      <c r="VE559" s="587"/>
      <c r="VF559" s="587"/>
      <c r="VG559" s="587"/>
      <c r="VH559" s="587"/>
      <c r="VI559" s="587"/>
      <c r="VJ559" s="587"/>
      <c r="VK559" s="587"/>
      <c r="VL559" s="587"/>
      <c r="VM559" s="587"/>
      <c r="VN559" s="587"/>
      <c r="VO559" s="587"/>
      <c r="VP559" s="587"/>
      <c r="VQ559" s="587"/>
      <c r="VR559" s="587"/>
      <c r="VS559" s="587"/>
      <c r="VT559" s="587"/>
      <c r="VU559" s="587"/>
      <c r="VV559" s="587"/>
      <c r="VW559" s="587"/>
      <c r="VX559" s="587"/>
      <c r="VY559" s="587"/>
      <c r="VZ559" s="587"/>
      <c r="WA559" s="587"/>
      <c r="WB559" s="587"/>
      <c r="WC559" s="587"/>
      <c r="WD559" s="587"/>
      <c r="WE559" s="587"/>
      <c r="WF559" s="587"/>
      <c r="WG559" s="587"/>
      <c r="WH559" s="587"/>
      <c r="WI559" s="587"/>
      <c r="WJ559" s="587"/>
      <c r="WK559" s="587"/>
      <c r="WL559" s="587"/>
      <c r="WM559" s="587"/>
      <c r="WN559" s="587"/>
      <c r="WO559" s="587"/>
      <c r="WP559" s="587"/>
      <c r="WQ559" s="587"/>
      <c r="WR559" s="587"/>
      <c r="WS559" s="587"/>
      <c r="WT559" s="587"/>
      <c r="WU559" s="587"/>
      <c r="WV559" s="587"/>
      <c r="WW559" s="587"/>
      <c r="WX559" s="587"/>
      <c r="WY559" s="587"/>
      <c r="WZ559" s="587"/>
      <c r="XA559" s="587"/>
      <c r="XB559" s="587"/>
      <c r="XC559" s="587"/>
      <c r="XD559" s="587"/>
      <c r="XE559" s="587"/>
      <c r="XF559" s="587"/>
      <c r="XG559" s="587"/>
      <c r="XH559" s="587"/>
      <c r="XI559" s="587"/>
      <c r="XJ559" s="587"/>
      <c r="XK559" s="587"/>
      <c r="XL559" s="587"/>
      <c r="XM559" s="587"/>
      <c r="XN559" s="587"/>
      <c r="XO559" s="587"/>
      <c r="XP559" s="587"/>
      <c r="XQ559" s="587"/>
      <c r="XR559" s="587"/>
      <c r="XS559" s="587"/>
      <c r="XT559" s="587"/>
      <c r="XU559" s="587"/>
      <c r="XV559" s="587"/>
      <c r="XW559" s="587"/>
      <c r="XX559" s="587"/>
      <c r="XY559" s="587"/>
      <c r="XZ559" s="587"/>
      <c r="YA559" s="587"/>
      <c r="YB559" s="587"/>
      <c r="YC559" s="587"/>
      <c r="YD559" s="587"/>
      <c r="YE559" s="587"/>
      <c r="YF559" s="587"/>
      <c r="YG559" s="587"/>
      <c r="YH559" s="587"/>
      <c r="YI559" s="587"/>
      <c r="YJ559" s="587"/>
      <c r="YK559" s="587"/>
      <c r="YL559" s="587"/>
      <c r="YM559" s="587"/>
      <c r="YN559" s="587"/>
      <c r="YO559" s="587"/>
      <c r="YP559" s="587"/>
      <c r="YQ559" s="587"/>
      <c r="YR559" s="587"/>
      <c r="YS559" s="587"/>
      <c r="YT559" s="587"/>
      <c r="YU559" s="587"/>
      <c r="YV559" s="587"/>
      <c r="YW559" s="587"/>
      <c r="YX559" s="587"/>
      <c r="YY559" s="587"/>
      <c r="YZ559" s="587"/>
      <c r="ZA559" s="587"/>
      <c r="ZB559" s="587"/>
      <c r="ZC559" s="587"/>
      <c r="ZD559" s="587"/>
      <c r="ZE559" s="587"/>
      <c r="ZF559" s="587"/>
      <c r="ZG559" s="587"/>
      <c r="ZH559" s="587"/>
      <c r="ZI559" s="587"/>
      <c r="ZJ559" s="587"/>
      <c r="ZK559" s="587"/>
      <c r="ZL559" s="587"/>
      <c r="ZM559" s="587"/>
      <c r="ZN559" s="587"/>
      <c r="ZO559" s="587"/>
      <c r="ZP559" s="587"/>
      <c r="ZQ559" s="587"/>
      <c r="ZR559" s="587"/>
      <c r="ZS559" s="587"/>
      <c r="ZT559" s="587"/>
      <c r="ZU559" s="587"/>
      <c r="ZV559" s="587"/>
      <c r="ZW559" s="587"/>
      <c r="ZX559" s="587"/>
      <c r="ZY559" s="587"/>
      <c r="ZZ559" s="587"/>
      <c r="AAA559" s="587"/>
      <c r="AAB559" s="587"/>
      <c r="AAC559" s="587"/>
      <c r="AAD559" s="587"/>
      <c r="AAE559" s="587"/>
      <c r="AAF559" s="587"/>
      <c r="AAG559" s="587"/>
      <c r="AAH559" s="587"/>
      <c r="AAI559" s="587"/>
      <c r="AAJ559" s="587"/>
      <c r="AAK559" s="587"/>
      <c r="AAL559" s="587"/>
      <c r="AAM559" s="587"/>
      <c r="AAN559" s="587"/>
      <c r="AAO559" s="587"/>
      <c r="AAP559" s="587"/>
      <c r="AAQ559" s="587"/>
      <c r="AAR559" s="587"/>
      <c r="AAS559" s="587"/>
      <c r="AAT559" s="587"/>
      <c r="AAU559" s="587"/>
      <c r="AAV559" s="587"/>
      <c r="AAW559" s="587"/>
      <c r="AAX559" s="587"/>
      <c r="AAY559" s="587"/>
      <c r="AAZ559" s="587"/>
      <c r="ABA559" s="587"/>
      <c r="ABB559" s="587"/>
      <c r="ABC559" s="587"/>
      <c r="ABD559" s="587"/>
      <c r="ABE559" s="587"/>
      <c r="ABF559" s="587"/>
      <c r="ABG559" s="587"/>
      <c r="ABH559" s="587"/>
      <c r="ABI559" s="587"/>
      <c r="ABJ559" s="587"/>
      <c r="ABK559" s="587"/>
      <c r="ABL559" s="587"/>
      <c r="ABM559" s="587"/>
      <c r="ABN559" s="587"/>
      <c r="ABO559" s="587"/>
      <c r="ABP559" s="587"/>
      <c r="ABQ559" s="587"/>
      <c r="ABR559" s="587"/>
      <c r="ABS559" s="587"/>
      <c r="ABT559" s="587"/>
      <c r="ABU559" s="587"/>
      <c r="ABV559" s="587"/>
      <c r="ABW559" s="587"/>
      <c r="ABX559" s="587"/>
      <c r="ABY559" s="587"/>
      <c r="ABZ559" s="587"/>
      <c r="ACA559" s="587"/>
      <c r="ACB559" s="587"/>
      <c r="ACC559" s="587"/>
      <c r="ACD559" s="587"/>
      <c r="ACE559" s="587"/>
      <c r="ACF559" s="587"/>
      <c r="ACG559" s="587"/>
      <c r="ACH559" s="587"/>
      <c r="ACI559" s="587"/>
      <c r="ACJ559" s="587"/>
      <c r="ACK559" s="587"/>
      <c r="ACL559" s="587"/>
      <c r="ACM559" s="587"/>
      <c r="ACN559" s="587"/>
      <c r="ACO559" s="587"/>
      <c r="ACP559" s="587"/>
      <c r="ACQ559" s="587"/>
      <c r="ACR559" s="587"/>
      <c r="ACS559" s="587"/>
      <c r="ACT559" s="587"/>
      <c r="ACU559" s="587"/>
      <c r="ACV559" s="587"/>
      <c r="ACW559" s="587"/>
      <c r="ACX559" s="587"/>
      <c r="ACY559" s="587"/>
      <c r="ACZ559" s="587"/>
      <c r="ADA559" s="587"/>
      <c r="ADB559" s="587"/>
      <c r="ADC559" s="587"/>
      <c r="ADD559" s="587"/>
      <c r="ADE559" s="587"/>
      <c r="ADF559" s="587"/>
      <c r="ADG559" s="587"/>
      <c r="ADH559" s="587"/>
      <c r="ADI559" s="587"/>
      <c r="ADJ559" s="587"/>
      <c r="ADK559" s="587"/>
      <c r="ADL559" s="587"/>
      <c r="ADM559" s="587"/>
      <c r="ADN559" s="587"/>
      <c r="ADO559" s="587"/>
      <c r="ADP559" s="587"/>
      <c r="ADQ559" s="587"/>
      <c r="ADR559" s="587"/>
      <c r="ADS559" s="587"/>
      <c r="ADT559" s="587"/>
      <c r="ADU559" s="587"/>
      <c r="ADV559" s="587"/>
      <c r="ADW559" s="587"/>
      <c r="ADX559" s="587"/>
      <c r="ADY559" s="587"/>
      <c r="ADZ559" s="587"/>
      <c r="AEA559" s="587"/>
      <c r="AEB559" s="587"/>
      <c r="AEC559" s="587"/>
      <c r="AED559" s="587"/>
      <c r="AEE559" s="587"/>
      <c r="AEF559" s="587"/>
      <c r="AEG559" s="587"/>
      <c r="AEH559" s="587"/>
      <c r="AEI559" s="587"/>
      <c r="AEJ559" s="587"/>
      <c r="AEK559" s="587"/>
      <c r="AEL559" s="587"/>
      <c r="AEM559" s="587"/>
      <c r="AEN559" s="587"/>
      <c r="AEO559" s="587"/>
      <c r="AEP559" s="587"/>
      <c r="AEQ559" s="587"/>
      <c r="AER559" s="587"/>
      <c r="AES559" s="587"/>
      <c r="AET559" s="587"/>
      <c r="AEU559" s="587"/>
      <c r="AEV559" s="587"/>
      <c r="AEW559" s="587"/>
      <c r="AEX559" s="587"/>
      <c r="AEY559" s="587"/>
      <c r="AEZ559" s="587"/>
      <c r="AFA559" s="587"/>
      <c r="AFB559" s="587"/>
      <c r="AFC559" s="587"/>
      <c r="AFD559" s="587"/>
      <c r="AFE559" s="587"/>
      <c r="AFF559" s="587"/>
      <c r="AFG559" s="587"/>
      <c r="AFH559" s="587"/>
      <c r="AFI559" s="587"/>
      <c r="AFJ559" s="587"/>
      <c r="AFK559" s="587"/>
      <c r="AFL559" s="587"/>
      <c r="AFM559" s="587"/>
      <c r="AFN559" s="587"/>
      <c r="AFO559" s="587"/>
      <c r="AFP559" s="587"/>
      <c r="AFQ559" s="587"/>
      <c r="AFR559" s="587"/>
      <c r="AFS559" s="587"/>
      <c r="AFT559" s="587"/>
      <c r="AFU559" s="587"/>
      <c r="AFV559" s="587"/>
      <c r="AFW559" s="587"/>
      <c r="AFX559" s="587"/>
      <c r="AFY559" s="587"/>
      <c r="AFZ559" s="587"/>
      <c r="AGA559" s="587"/>
      <c r="AGB559" s="587"/>
      <c r="AGC559" s="587"/>
      <c r="AGD559" s="587"/>
      <c r="AGE559" s="587"/>
      <c r="AGF559" s="587"/>
      <c r="AGG559" s="587"/>
      <c r="AGH559" s="587"/>
      <c r="AGI559" s="587"/>
      <c r="AGJ559" s="587"/>
      <c r="AGK559" s="587"/>
      <c r="AGL559" s="587"/>
      <c r="AGM559" s="587"/>
      <c r="AGN559" s="587"/>
      <c r="AGO559" s="587"/>
      <c r="AGP559" s="587"/>
      <c r="AGQ559" s="587"/>
      <c r="AGR559" s="587"/>
      <c r="AGS559" s="587"/>
      <c r="AGT559" s="587"/>
      <c r="AGU559" s="587"/>
      <c r="AGV559" s="587"/>
      <c r="AGW559" s="587"/>
      <c r="AGX559" s="587"/>
      <c r="AGY559" s="587"/>
      <c r="AGZ559" s="587"/>
      <c r="AHA559" s="587"/>
      <c r="AHB559" s="587"/>
      <c r="AHC559" s="587"/>
      <c r="AHD559" s="587"/>
      <c r="AHE559" s="587"/>
      <c r="AHF559" s="587"/>
      <c r="AHG559" s="587"/>
      <c r="AHH559" s="587"/>
      <c r="AHI559" s="587"/>
      <c r="AHJ559" s="587"/>
      <c r="AHK559" s="587"/>
      <c r="AHL559" s="587"/>
      <c r="AHM559" s="587"/>
      <c r="AHN559" s="587"/>
      <c r="AHO559" s="587"/>
      <c r="AHP559" s="587"/>
      <c r="AHQ559" s="587"/>
      <c r="AHR559" s="587"/>
      <c r="AHS559" s="587"/>
      <c r="AHT559" s="587"/>
      <c r="AHU559" s="587"/>
      <c r="AHV559" s="587"/>
      <c r="AHW559" s="587"/>
      <c r="AHX559" s="587"/>
      <c r="AHY559" s="587"/>
      <c r="AHZ559" s="587"/>
      <c r="AIA559" s="587"/>
      <c r="AIB559" s="587"/>
      <c r="AIC559" s="587"/>
      <c r="AID559" s="587"/>
      <c r="AIE559" s="587"/>
      <c r="AIF559" s="587"/>
      <c r="AIG559" s="587"/>
      <c r="AIH559" s="587"/>
      <c r="AII559" s="587"/>
      <c r="AIJ559" s="587"/>
      <c r="AIK559" s="587"/>
      <c r="AIL559" s="587"/>
      <c r="AIM559" s="587"/>
      <c r="AIN559" s="587"/>
      <c r="AIO559" s="587"/>
      <c r="AIP559" s="587"/>
      <c r="AIQ559" s="587"/>
      <c r="AIR559" s="587"/>
      <c r="AIS559" s="587"/>
      <c r="AIT559" s="587"/>
      <c r="AIU559" s="587"/>
      <c r="AIV559" s="587"/>
      <c r="AIW559" s="587"/>
      <c r="AIX559" s="587"/>
      <c r="AIY559" s="587"/>
      <c r="AIZ559" s="587"/>
      <c r="AJA559" s="587"/>
      <c r="AJB559" s="587"/>
      <c r="AJC559" s="587"/>
      <c r="AJD559" s="587"/>
      <c r="AJE559" s="587"/>
      <c r="AJF559" s="587"/>
      <c r="AJG559" s="587"/>
      <c r="AJH559" s="587"/>
      <c r="AJI559" s="587"/>
      <c r="AJJ559" s="587"/>
      <c r="AJK559" s="587"/>
      <c r="AJL559" s="587"/>
      <c r="AJM559" s="587"/>
      <c r="AJN559" s="587"/>
      <c r="AJO559" s="587"/>
      <c r="AJP559" s="587"/>
      <c r="AJQ559" s="587"/>
      <c r="AJR559" s="587"/>
      <c r="AJS559" s="587"/>
      <c r="AJT559" s="587"/>
      <c r="AJU559" s="587"/>
      <c r="AJV559" s="587"/>
      <c r="AJW559" s="587"/>
      <c r="AJX559" s="587"/>
      <c r="AJY559" s="587"/>
      <c r="AJZ559" s="587"/>
      <c r="AKA559" s="587"/>
      <c r="AKB559" s="587"/>
      <c r="AKC559" s="587"/>
      <c r="AKD559" s="587"/>
      <c r="AKE559" s="587"/>
      <c r="AKF559" s="587"/>
      <c r="AKG559" s="587"/>
      <c r="AKH559" s="587"/>
      <c r="AKI559" s="587"/>
      <c r="AKJ559" s="587"/>
      <c r="AKK559" s="587"/>
      <c r="AKL559" s="587"/>
      <c r="AKM559" s="587"/>
      <c r="AKN559" s="587"/>
      <c r="AKO559" s="587"/>
      <c r="AKP559" s="587"/>
      <c r="AKQ559" s="587"/>
      <c r="AKR559" s="587"/>
      <c r="AKS559" s="587"/>
      <c r="AKT559" s="587"/>
      <c r="AKU559" s="587"/>
      <c r="AKV559" s="587"/>
      <c r="AKW559" s="587"/>
      <c r="AKX559" s="587"/>
      <c r="AKY559" s="587"/>
      <c r="AKZ559" s="587"/>
      <c r="ALA559" s="587"/>
      <c r="ALB559" s="587"/>
      <c r="ALC559" s="587"/>
      <c r="ALD559" s="587"/>
      <c r="ALE559" s="587"/>
      <c r="ALF559" s="587"/>
      <c r="ALG559" s="587"/>
      <c r="ALH559" s="587"/>
      <c r="ALI559" s="587"/>
      <c r="ALJ559" s="587"/>
      <c r="ALK559" s="587"/>
      <c r="ALL559" s="587"/>
      <c r="ALM559" s="587"/>
      <c r="ALN559" s="587"/>
      <c r="ALO559" s="587"/>
      <c r="ALP559" s="587"/>
      <c r="ALQ559" s="587"/>
      <c r="ALR559" s="587"/>
      <c r="ALS559" s="587"/>
      <c r="ALT559" s="587"/>
      <c r="ALU559" s="587"/>
      <c r="ALV559" s="587"/>
      <c r="ALW559" s="587"/>
      <c r="ALX559" s="587"/>
      <c r="ALY559" s="587"/>
      <c r="ALZ559" s="587"/>
      <c r="AMA559" s="587"/>
      <c r="AMB559" s="587"/>
      <c r="AMC559" s="587"/>
      <c r="AMD559" s="587"/>
      <c r="AME559" s="587"/>
      <c r="AMF559" s="587"/>
      <c r="AMG559" s="587"/>
      <c r="AMH559" s="587"/>
      <c r="AMI559" s="587"/>
      <c r="AMJ559" s="587"/>
      <c r="AMK559" s="587"/>
      <c r="AML559" s="587"/>
      <c r="AMM559" s="587"/>
      <c r="AMN559" s="587"/>
      <c r="AMO559" s="587"/>
      <c r="AMP559" s="587"/>
      <c r="AMQ559" s="587"/>
      <c r="AMR559" s="587"/>
      <c r="AMS559" s="587"/>
      <c r="AMT559" s="587"/>
      <c r="AMU559" s="587"/>
      <c r="AMV559" s="587"/>
      <c r="AMW559" s="587"/>
      <c r="AMX559" s="587"/>
      <c r="AMY559" s="587"/>
      <c r="AMZ559" s="587"/>
      <c r="ANA559" s="587"/>
      <c r="ANB559" s="587"/>
      <c r="ANC559" s="587"/>
      <c r="AND559" s="587"/>
      <c r="ANE559" s="587"/>
      <c r="ANF559" s="587"/>
      <c r="ANG559" s="587"/>
      <c r="ANH559" s="587"/>
      <c r="ANI559" s="587"/>
      <c r="ANJ559" s="587"/>
      <c r="ANK559" s="587"/>
      <c r="ANL559" s="587"/>
      <c r="ANM559" s="587"/>
      <c r="ANN559" s="587"/>
      <c r="ANO559" s="587"/>
      <c r="ANP559" s="587"/>
      <c r="ANQ559" s="587"/>
      <c r="ANR559" s="587"/>
      <c r="ANS559" s="587"/>
      <c r="ANT559" s="587"/>
      <c r="ANU559" s="587"/>
      <c r="ANV559" s="587"/>
      <c r="ANW559" s="587"/>
      <c r="ANX559" s="587"/>
      <c r="ANY559" s="587"/>
      <c r="ANZ559" s="587"/>
      <c r="AOA559" s="587"/>
      <c r="AOB559" s="587"/>
      <c r="AOC559" s="587"/>
      <c r="AOD559" s="587"/>
      <c r="AOE559" s="587"/>
      <c r="AOF559" s="587"/>
      <c r="AOG559" s="587"/>
      <c r="AOH559" s="587"/>
      <c r="AOI559" s="587"/>
      <c r="AOJ559" s="587"/>
      <c r="AOK559" s="587"/>
      <c r="AOL559" s="587"/>
      <c r="AOM559" s="587"/>
      <c r="AON559" s="587"/>
      <c r="AOO559" s="587"/>
      <c r="AOP559" s="587"/>
      <c r="AOQ559" s="587"/>
      <c r="AOR559" s="587"/>
      <c r="AOS559" s="587"/>
      <c r="AOT559" s="587"/>
      <c r="AOU559" s="587"/>
      <c r="AOV559" s="587"/>
      <c r="AOW559" s="587"/>
      <c r="AOX559" s="587"/>
      <c r="AOY559" s="587"/>
      <c r="AOZ559" s="587"/>
      <c r="APA559" s="587"/>
      <c r="APB559" s="587"/>
      <c r="APC559" s="587"/>
      <c r="APD559" s="587"/>
      <c r="APE559" s="587"/>
      <c r="APF559" s="587"/>
      <c r="APG559" s="587"/>
      <c r="APH559" s="587"/>
      <c r="API559" s="587"/>
      <c r="APJ559" s="587"/>
      <c r="APK559" s="587"/>
      <c r="APL559" s="587"/>
      <c r="APM559" s="587"/>
      <c r="APN559" s="587"/>
      <c r="APO559" s="587"/>
      <c r="APP559" s="587"/>
      <c r="APQ559" s="587"/>
      <c r="APR559" s="587"/>
      <c r="APS559" s="587"/>
      <c r="APT559" s="587"/>
      <c r="APU559" s="587"/>
      <c r="APV559" s="587"/>
      <c r="APW559" s="587"/>
      <c r="APX559" s="587"/>
      <c r="APY559" s="587"/>
      <c r="APZ559" s="587"/>
      <c r="AQA559" s="587"/>
      <c r="AQB559" s="587"/>
      <c r="AQC559" s="587"/>
      <c r="AQD559" s="587"/>
      <c r="AQE559" s="587"/>
      <c r="AQF559" s="587"/>
      <c r="AQG559" s="587"/>
      <c r="AQH559" s="587"/>
      <c r="AQI559" s="587"/>
      <c r="AQJ559" s="587"/>
      <c r="AQK559" s="587"/>
      <c r="AQL559" s="587"/>
      <c r="AQM559" s="587"/>
      <c r="AQN559" s="587"/>
      <c r="AQO559" s="587"/>
      <c r="AQP559" s="587"/>
      <c r="AQQ559" s="587"/>
      <c r="AQR559" s="587"/>
      <c r="AQS559" s="587"/>
      <c r="AQT559" s="587"/>
      <c r="AQU559" s="587"/>
      <c r="AQV559" s="587"/>
      <c r="AQW559" s="587"/>
      <c r="AQX559" s="587"/>
      <c r="AQY559" s="587"/>
      <c r="AQZ559" s="587"/>
      <c r="ARA559" s="587"/>
      <c r="ARB559" s="587"/>
      <c r="ARC559" s="587"/>
      <c r="ARD559" s="587"/>
      <c r="ARE559" s="587"/>
      <c r="ARF559" s="587"/>
      <c r="ARG559" s="587"/>
      <c r="ARH559" s="587"/>
      <c r="ARI559" s="587"/>
      <c r="ARJ559" s="587"/>
      <c r="ARK559" s="587"/>
      <c r="ARL559" s="587"/>
      <c r="ARM559" s="587"/>
      <c r="ARN559" s="587"/>
      <c r="ARO559" s="587"/>
      <c r="ARP559" s="587"/>
      <c r="ARQ559" s="587"/>
      <c r="ARR559" s="587"/>
      <c r="ARS559" s="587"/>
      <c r="ART559" s="587"/>
      <c r="ARU559" s="587"/>
      <c r="ARV559" s="587"/>
      <c r="ARW559" s="587"/>
      <c r="ARX559" s="587"/>
      <c r="ARY559" s="587"/>
      <c r="ARZ559" s="587"/>
      <c r="ASA559" s="587"/>
      <c r="ASB559" s="587"/>
      <c r="ASC559" s="587"/>
      <c r="ASD559" s="587"/>
      <c r="ASE559" s="587"/>
      <c r="ASF559" s="587"/>
      <c r="ASG559" s="587"/>
      <c r="ASH559" s="587"/>
      <c r="ASI559" s="587"/>
      <c r="ASJ559" s="587"/>
      <c r="ASK559" s="587"/>
      <c r="ASL559" s="587"/>
      <c r="ASM559" s="587"/>
      <c r="ASN559" s="587"/>
      <c r="ASO559" s="587"/>
      <c r="ASP559" s="587"/>
      <c r="ASQ559" s="587"/>
      <c r="ASR559" s="587"/>
      <c r="ASS559" s="587"/>
      <c r="AST559" s="587"/>
      <c r="ASU559" s="587"/>
      <c r="ASV559" s="587"/>
      <c r="ASW559" s="587"/>
      <c r="ASX559" s="587"/>
      <c r="ASY559" s="587"/>
      <c r="ASZ559" s="587"/>
      <c r="ATA559" s="587"/>
      <c r="ATB559" s="587"/>
      <c r="ATC559" s="587"/>
      <c r="ATD559" s="587"/>
      <c r="ATE559" s="587"/>
      <c r="ATF559" s="587"/>
      <c r="ATG559" s="587"/>
      <c r="ATH559" s="587"/>
      <c r="ATI559" s="587"/>
      <c r="ATJ559" s="587"/>
      <c r="ATK559" s="587"/>
      <c r="ATL559" s="587"/>
      <c r="ATM559" s="587"/>
      <c r="ATN559" s="587"/>
      <c r="ATO559" s="587"/>
      <c r="ATP559" s="587"/>
      <c r="ATQ559" s="587"/>
      <c r="ATR559" s="587"/>
      <c r="ATS559" s="587"/>
      <c r="ATT559" s="587"/>
      <c r="ATU559" s="587"/>
      <c r="ATV559" s="587"/>
      <c r="ATW559" s="587"/>
      <c r="ATX559" s="587"/>
      <c r="ATY559" s="587"/>
      <c r="ATZ559" s="587"/>
      <c r="AUA559" s="587"/>
      <c r="AUB559" s="587"/>
      <c r="AUC559" s="587"/>
      <c r="AUD559" s="587"/>
      <c r="AUE559" s="587"/>
      <c r="AUF559" s="587"/>
      <c r="AUG559" s="587"/>
      <c r="AUH559" s="587"/>
      <c r="AUI559" s="587"/>
      <c r="AUJ559" s="587"/>
      <c r="AUK559" s="587"/>
      <c r="AUL559" s="587"/>
      <c r="AUM559" s="587"/>
      <c r="AUN559" s="587"/>
      <c r="AUO559" s="587"/>
      <c r="AUP559" s="587"/>
      <c r="AUQ559" s="587"/>
      <c r="AUR559" s="587"/>
      <c r="AUS559" s="587"/>
      <c r="AUT559" s="587"/>
      <c r="AUU559" s="587"/>
      <c r="AUV559" s="587"/>
      <c r="AUW559" s="587"/>
      <c r="AUX559" s="587"/>
      <c r="AUY559" s="587"/>
      <c r="AUZ559" s="587"/>
      <c r="AVA559" s="587"/>
      <c r="AVB559" s="587"/>
      <c r="AVC559" s="587"/>
      <c r="AVD559" s="587"/>
      <c r="AVE559" s="587"/>
      <c r="AVF559" s="587"/>
      <c r="AVG559" s="587"/>
      <c r="AVH559" s="587"/>
      <c r="AVI559" s="587"/>
      <c r="AVJ559" s="587"/>
      <c r="AVK559" s="587"/>
      <c r="AVL559" s="587"/>
      <c r="AVM559" s="587"/>
      <c r="AVN559" s="587"/>
      <c r="AVO559" s="587"/>
      <c r="AVP559" s="587"/>
      <c r="AVQ559" s="587"/>
      <c r="AVR559" s="587"/>
      <c r="AVS559" s="587"/>
      <c r="AVT559" s="587"/>
      <c r="AVU559" s="587"/>
      <c r="AVV559" s="587"/>
      <c r="AVW559" s="587"/>
    </row>
    <row r="560" spans="1:1271" s="279" customFormat="1" ht="24">
      <c r="A560" s="113" t="s">
        <v>1084</v>
      </c>
      <c r="B560" s="780"/>
      <c r="C560" s="274" t="s">
        <v>443</v>
      </c>
      <c r="D560" s="817"/>
      <c r="E560" s="818"/>
      <c r="F560" s="275"/>
      <c r="G560" s="275"/>
      <c r="H560" s="275"/>
      <c r="I560" s="590"/>
      <c r="J560" s="590"/>
      <c r="K560" s="590"/>
      <c r="L560" s="583" t="s">
        <v>1082</v>
      </c>
      <c r="M560" s="583" t="s">
        <v>1082</v>
      </c>
      <c r="N560" s="583" t="s">
        <v>1082</v>
      </c>
      <c r="O560" s="591">
        <f t="shared" ref="O560:T560" si="3291">O532+O548</f>
        <v>0</v>
      </c>
      <c r="P560" s="591">
        <f t="shared" si="3291"/>
        <v>0</v>
      </c>
      <c r="Q560" s="591">
        <f t="shared" si="3291"/>
        <v>0</v>
      </c>
      <c r="R560" s="591">
        <f t="shared" si="3291"/>
        <v>0</v>
      </c>
      <c r="S560" s="591">
        <f t="shared" si="3291"/>
        <v>0</v>
      </c>
      <c r="T560" s="591">
        <f t="shared" si="3291"/>
        <v>0</v>
      </c>
      <c r="U560" s="583" t="s">
        <v>1082</v>
      </c>
      <c r="V560" s="583" t="s">
        <v>1082</v>
      </c>
      <c r="W560" s="583" t="s">
        <v>1082</v>
      </c>
      <c r="X560" s="583" t="s">
        <v>1082</v>
      </c>
      <c r="Y560" s="583" t="s">
        <v>1082</v>
      </c>
      <c r="Z560" s="583" t="s">
        <v>1082</v>
      </c>
      <c r="AA560" s="583" t="s">
        <v>1082</v>
      </c>
      <c r="AB560" s="583" t="s">
        <v>1082</v>
      </c>
      <c r="AC560" s="583" t="s">
        <v>1082</v>
      </c>
      <c r="AD560" s="583" t="s">
        <v>1082</v>
      </c>
      <c r="AE560" s="583" t="s">
        <v>1082</v>
      </c>
      <c r="AF560" s="583" t="s">
        <v>1082</v>
      </c>
      <c r="AG560" s="583" t="s">
        <v>1082</v>
      </c>
      <c r="AH560" s="583" t="s">
        <v>1082</v>
      </c>
      <c r="AI560" s="583" t="s">
        <v>1082</v>
      </c>
      <c r="AJ560" s="591">
        <f t="shared" ref="AJ560:AO560" si="3292">AJ532+AJ548</f>
        <v>21197642</v>
      </c>
      <c r="AK560" s="591">
        <f t="shared" si="3292"/>
        <v>22058589</v>
      </c>
      <c r="AL560" s="591">
        <f t="shared" si="3292"/>
        <v>22058589</v>
      </c>
      <c r="AM560" s="591">
        <f t="shared" si="3292"/>
        <v>20725479.960000001</v>
      </c>
      <c r="AN560" s="591">
        <f t="shared" si="3292"/>
        <v>20951427.960000001</v>
      </c>
      <c r="AO560" s="591">
        <f t="shared" si="3292"/>
        <v>20951427.960000001</v>
      </c>
      <c r="AP560" s="583" t="s">
        <v>1082</v>
      </c>
      <c r="AQ560" s="583" t="s">
        <v>1082</v>
      </c>
      <c r="AR560" s="583" t="s">
        <v>1082</v>
      </c>
      <c r="AS560" s="583" t="s">
        <v>1082</v>
      </c>
      <c r="AT560" s="583" t="s">
        <v>1082</v>
      </c>
      <c r="AU560" s="583" t="s">
        <v>1082</v>
      </c>
      <c r="AV560" s="583" t="s">
        <v>1082</v>
      </c>
      <c r="AW560" s="583" t="s">
        <v>1082</v>
      </c>
      <c r="AX560" s="583" t="s">
        <v>1082</v>
      </c>
      <c r="AY560" s="583" t="s">
        <v>1082</v>
      </c>
      <c r="AZ560" s="583" t="s">
        <v>1082</v>
      </c>
      <c r="BA560" s="583" t="s">
        <v>1082</v>
      </c>
      <c r="BB560" s="583" t="s">
        <v>1082</v>
      </c>
      <c r="BC560" s="583" t="s">
        <v>1082</v>
      </c>
      <c r="BD560" s="583" t="s">
        <v>1082</v>
      </c>
      <c r="BE560" s="591">
        <f t="shared" ref="BE560:BJ560" si="3293">BE532+BE548</f>
        <v>13686630</v>
      </c>
      <c r="BF560" s="591">
        <f t="shared" si="3293"/>
        <v>14242554</v>
      </c>
      <c r="BG560" s="591">
        <f t="shared" si="3293"/>
        <v>14242554</v>
      </c>
      <c r="BH560" s="591">
        <f t="shared" si="3293"/>
        <v>13708600.35</v>
      </c>
      <c r="BI560" s="591">
        <f t="shared" si="3293"/>
        <v>13866646.35</v>
      </c>
      <c r="BJ560" s="591">
        <f t="shared" si="3293"/>
        <v>13866646.35</v>
      </c>
      <c r="BK560" s="583" t="s">
        <v>1082</v>
      </c>
      <c r="BL560" s="583" t="s">
        <v>1082</v>
      </c>
      <c r="BM560" s="583" t="s">
        <v>1082</v>
      </c>
      <c r="BN560" s="583" t="s">
        <v>1082</v>
      </c>
      <c r="BO560" s="583" t="s">
        <v>1082</v>
      </c>
      <c r="BP560" s="583" t="s">
        <v>1082</v>
      </c>
      <c r="BQ560" s="583" t="s">
        <v>1082</v>
      </c>
      <c r="BR560" s="583" t="s">
        <v>1082</v>
      </c>
      <c r="BS560" s="583" t="s">
        <v>1082</v>
      </c>
      <c r="BT560" s="583" t="s">
        <v>1082</v>
      </c>
      <c r="BU560" s="583" t="s">
        <v>1082</v>
      </c>
      <c r="BV560" s="583" t="s">
        <v>1082</v>
      </c>
      <c r="BW560" s="583" t="s">
        <v>1082</v>
      </c>
      <c r="BX560" s="583" t="s">
        <v>1082</v>
      </c>
      <c r="BY560" s="583" t="s">
        <v>1082</v>
      </c>
      <c r="BZ560" s="591">
        <f t="shared" ref="BZ560:CE560" si="3294">BZ532+BZ548</f>
        <v>0</v>
      </c>
      <c r="CA560" s="591">
        <f t="shared" si="3294"/>
        <v>0</v>
      </c>
      <c r="CB560" s="591">
        <f t="shared" si="3294"/>
        <v>0</v>
      </c>
      <c r="CC560" s="591">
        <f t="shared" si="3294"/>
        <v>0</v>
      </c>
      <c r="CD560" s="591">
        <f t="shared" si="3294"/>
        <v>0</v>
      </c>
      <c r="CE560" s="591">
        <f t="shared" si="3294"/>
        <v>0</v>
      </c>
      <c r="CF560" s="583" t="s">
        <v>1082</v>
      </c>
      <c r="CG560" s="583" t="s">
        <v>1082</v>
      </c>
      <c r="CH560" s="583" t="s">
        <v>1082</v>
      </c>
      <c r="CI560" s="583" t="s">
        <v>1082</v>
      </c>
      <c r="CJ560" s="583" t="s">
        <v>1082</v>
      </c>
      <c r="CK560" s="583" t="s">
        <v>1082</v>
      </c>
      <c r="CL560" s="583" t="s">
        <v>1082</v>
      </c>
      <c r="CM560" s="583" t="s">
        <v>1082</v>
      </c>
      <c r="CN560" s="583" t="s">
        <v>1082</v>
      </c>
      <c r="CO560" s="583" t="s">
        <v>1082</v>
      </c>
      <c r="CP560" s="583" t="s">
        <v>1082</v>
      </c>
      <c r="CQ560" s="583" t="s">
        <v>1082</v>
      </c>
      <c r="CR560" s="583" t="s">
        <v>1082</v>
      </c>
      <c r="CS560" s="583" t="s">
        <v>1082</v>
      </c>
      <c r="CT560" s="583" t="s">
        <v>1082</v>
      </c>
      <c r="CU560" s="591">
        <f t="shared" ref="CU560:CZ560" si="3295">CU532+CU548</f>
        <v>6067265</v>
      </c>
      <c r="CV560" s="591">
        <f t="shared" si="3295"/>
        <v>6313283</v>
      </c>
      <c r="CW560" s="591">
        <f t="shared" si="3295"/>
        <v>6313283</v>
      </c>
      <c r="CX560" s="591">
        <f t="shared" si="3295"/>
        <v>6386947.3399999999</v>
      </c>
      <c r="CY560" s="591">
        <f t="shared" si="3295"/>
        <v>6453364.3399999999</v>
      </c>
      <c r="CZ560" s="591">
        <f t="shared" si="3295"/>
        <v>6453364.3399999999</v>
      </c>
      <c r="DA560" s="583" t="s">
        <v>1082</v>
      </c>
      <c r="DB560" s="583" t="s">
        <v>1082</v>
      </c>
      <c r="DC560" s="583" t="s">
        <v>1082</v>
      </c>
      <c r="DD560" s="583" t="s">
        <v>1082</v>
      </c>
      <c r="DE560" s="583" t="s">
        <v>1082</v>
      </c>
      <c r="DF560" s="583" t="s">
        <v>1082</v>
      </c>
      <c r="DG560" s="583" t="s">
        <v>1082</v>
      </c>
      <c r="DH560" s="583" t="s">
        <v>1082</v>
      </c>
      <c r="DI560" s="583" t="s">
        <v>1082</v>
      </c>
      <c r="DJ560" s="583" t="s">
        <v>1082</v>
      </c>
      <c r="DK560" s="583" t="s">
        <v>1082</v>
      </c>
      <c r="DL560" s="583" t="s">
        <v>1082</v>
      </c>
      <c r="DM560" s="583" t="s">
        <v>1082</v>
      </c>
      <c r="DN560" s="583" t="s">
        <v>1082</v>
      </c>
      <c r="DO560" s="583" t="s">
        <v>1082</v>
      </c>
      <c r="DP560" s="591">
        <f t="shared" ref="DP560:DU560" si="3296">DP532+DP548</f>
        <v>7086195</v>
      </c>
      <c r="DQ560" s="591">
        <f t="shared" si="3296"/>
        <v>7373529</v>
      </c>
      <c r="DR560" s="591">
        <f t="shared" si="3296"/>
        <v>7373529</v>
      </c>
      <c r="DS560" s="591">
        <f t="shared" si="3296"/>
        <v>7421752.4199999999</v>
      </c>
      <c r="DT560" s="591">
        <f t="shared" si="3296"/>
        <v>7499323.4199999999</v>
      </c>
      <c r="DU560" s="591">
        <f t="shared" si="3296"/>
        <v>7499323.4199999999</v>
      </c>
      <c r="DV560" s="583" t="s">
        <v>1082</v>
      </c>
      <c r="DW560" s="583" t="s">
        <v>1082</v>
      </c>
      <c r="DX560" s="583" t="s">
        <v>1082</v>
      </c>
      <c r="DY560" s="583" t="s">
        <v>1082</v>
      </c>
      <c r="DZ560" s="583" t="s">
        <v>1082</v>
      </c>
      <c r="EA560" s="583" t="s">
        <v>1082</v>
      </c>
      <c r="EB560" s="583" t="s">
        <v>1082</v>
      </c>
      <c r="EC560" s="583" t="s">
        <v>1082</v>
      </c>
      <c r="ED560" s="583" t="s">
        <v>1082</v>
      </c>
      <c r="EE560" s="583" t="s">
        <v>1082</v>
      </c>
      <c r="EF560" s="583" t="s">
        <v>1082</v>
      </c>
      <c r="EG560" s="583" t="s">
        <v>1082</v>
      </c>
      <c r="EH560" s="583" t="s">
        <v>1082</v>
      </c>
      <c r="EI560" s="583" t="s">
        <v>1082</v>
      </c>
      <c r="EJ560" s="583" t="s">
        <v>1082</v>
      </c>
      <c r="EK560" s="591">
        <f t="shared" ref="EK560:EP560" si="3297">EK532+EK548</f>
        <v>6310872</v>
      </c>
      <c r="EL560" s="591">
        <f t="shared" si="3297"/>
        <v>6568506</v>
      </c>
      <c r="EM560" s="591">
        <f t="shared" si="3297"/>
        <v>6568506</v>
      </c>
      <c r="EN560" s="591">
        <f t="shared" si="3297"/>
        <v>4228839.3899999997</v>
      </c>
      <c r="EO560" s="591">
        <f t="shared" si="3297"/>
        <v>4286187.3899999997</v>
      </c>
      <c r="EP560" s="591">
        <f t="shared" si="3297"/>
        <v>4286187.3899999997</v>
      </c>
      <c r="EQ560" s="583" t="s">
        <v>1082</v>
      </c>
      <c r="ER560" s="583" t="s">
        <v>1082</v>
      </c>
      <c r="ES560" s="583" t="s">
        <v>1082</v>
      </c>
      <c r="ET560" s="583" t="s">
        <v>1082</v>
      </c>
      <c r="EU560" s="583" t="s">
        <v>1082</v>
      </c>
      <c r="EV560" s="583" t="s">
        <v>1082</v>
      </c>
      <c r="EW560" s="583" t="s">
        <v>1082</v>
      </c>
      <c r="EX560" s="583" t="s">
        <v>1082</v>
      </c>
      <c r="EY560" s="583" t="s">
        <v>1082</v>
      </c>
      <c r="EZ560" s="583" t="s">
        <v>1082</v>
      </c>
      <c r="FA560" s="583" t="s">
        <v>1082</v>
      </c>
      <c r="FB560" s="583" t="s">
        <v>1082</v>
      </c>
      <c r="FC560" s="583" t="s">
        <v>1082</v>
      </c>
      <c r="FD560" s="583" t="s">
        <v>1082</v>
      </c>
      <c r="FE560" s="583" t="s">
        <v>1082</v>
      </c>
      <c r="FF560" s="591">
        <f t="shared" ref="FF560:FK560" si="3298">FF532+FF548</f>
        <v>7812588</v>
      </c>
      <c r="FG560" s="591">
        <f t="shared" si="3298"/>
        <v>8129532</v>
      </c>
      <c r="FH560" s="591">
        <f t="shared" si="3298"/>
        <v>8129532</v>
      </c>
      <c r="FI560" s="591">
        <f t="shared" si="3298"/>
        <v>8186204.3799999999</v>
      </c>
      <c r="FJ560" s="591">
        <f t="shared" si="3298"/>
        <v>8273072.3799999999</v>
      </c>
      <c r="FK560" s="591">
        <f t="shared" si="3298"/>
        <v>8273072.3799999999</v>
      </c>
      <c r="FL560" s="583" t="s">
        <v>1082</v>
      </c>
      <c r="FM560" s="583" t="s">
        <v>1082</v>
      </c>
      <c r="FN560" s="583" t="s">
        <v>1082</v>
      </c>
      <c r="FO560" s="583" t="s">
        <v>1082</v>
      </c>
      <c r="FP560" s="583" t="s">
        <v>1082</v>
      </c>
      <c r="FQ560" s="583" t="s">
        <v>1082</v>
      </c>
      <c r="FR560" s="583" t="s">
        <v>1082</v>
      </c>
      <c r="FS560" s="583" t="s">
        <v>1082</v>
      </c>
      <c r="FT560" s="583" t="s">
        <v>1082</v>
      </c>
      <c r="FU560" s="583" t="s">
        <v>1082</v>
      </c>
      <c r="FV560" s="583" t="s">
        <v>1082</v>
      </c>
      <c r="FW560" s="583" t="s">
        <v>1082</v>
      </c>
      <c r="FX560" s="583" t="s">
        <v>1082</v>
      </c>
      <c r="FY560" s="583" t="s">
        <v>1082</v>
      </c>
      <c r="FZ560" s="583" t="s">
        <v>1082</v>
      </c>
      <c r="GA560" s="591">
        <f t="shared" ref="GA560:GF560" si="3299">GA532+GA548</f>
        <v>9625933</v>
      </c>
      <c r="GB560" s="591">
        <f t="shared" si="3299"/>
        <v>10017243</v>
      </c>
      <c r="GC560" s="591">
        <f t="shared" si="3299"/>
        <v>10017243</v>
      </c>
      <c r="GD560" s="591">
        <f t="shared" si="3299"/>
        <v>8905639.1799999997</v>
      </c>
      <c r="GE560" s="591">
        <f t="shared" si="3299"/>
        <v>9005724.1799999997</v>
      </c>
      <c r="GF560" s="591">
        <f t="shared" si="3299"/>
        <v>9005724.1799999997</v>
      </c>
      <c r="GG560" s="583" t="s">
        <v>1082</v>
      </c>
      <c r="GH560" s="583" t="s">
        <v>1082</v>
      </c>
      <c r="GI560" s="583" t="s">
        <v>1082</v>
      </c>
      <c r="GJ560" s="583" t="s">
        <v>1082</v>
      </c>
      <c r="GK560" s="583" t="s">
        <v>1082</v>
      </c>
      <c r="GL560" s="583" t="s">
        <v>1082</v>
      </c>
      <c r="GM560" s="583" t="s">
        <v>1082</v>
      </c>
      <c r="GN560" s="583" t="s">
        <v>1082</v>
      </c>
      <c r="GO560" s="583" t="s">
        <v>1082</v>
      </c>
      <c r="GP560" s="583" t="s">
        <v>1082</v>
      </c>
      <c r="GQ560" s="583" t="s">
        <v>1082</v>
      </c>
      <c r="GR560" s="583" t="s">
        <v>1082</v>
      </c>
      <c r="GS560" s="583" t="s">
        <v>1082</v>
      </c>
      <c r="GT560" s="583" t="s">
        <v>1082</v>
      </c>
      <c r="GU560" s="583" t="s">
        <v>1082</v>
      </c>
      <c r="GV560" s="591">
        <f t="shared" ref="GV560:HA560" si="3300">GV532+GV548</f>
        <v>5140965</v>
      </c>
      <c r="GW560" s="591">
        <f t="shared" si="3300"/>
        <v>5349423</v>
      </c>
      <c r="GX560" s="591">
        <f t="shared" si="3300"/>
        <v>5349423</v>
      </c>
      <c r="GY560" s="591">
        <f t="shared" si="3300"/>
        <v>5468043.54</v>
      </c>
      <c r="GZ560" s="591">
        <f t="shared" si="3300"/>
        <v>5524320.54</v>
      </c>
      <c r="HA560" s="591">
        <f t="shared" si="3300"/>
        <v>5524320.54</v>
      </c>
      <c r="HB560" s="583" t="s">
        <v>1082</v>
      </c>
      <c r="HC560" s="583" t="s">
        <v>1082</v>
      </c>
      <c r="HD560" s="583" t="s">
        <v>1082</v>
      </c>
      <c r="HE560" s="583" t="s">
        <v>1082</v>
      </c>
      <c r="HF560" s="583" t="s">
        <v>1082</v>
      </c>
      <c r="HG560" s="583" t="s">
        <v>1082</v>
      </c>
      <c r="HH560" s="583" t="s">
        <v>1082</v>
      </c>
      <c r="HI560" s="583" t="s">
        <v>1082</v>
      </c>
      <c r="HJ560" s="583" t="s">
        <v>1082</v>
      </c>
      <c r="HK560" s="583" t="s">
        <v>1082</v>
      </c>
      <c r="HL560" s="583" t="s">
        <v>1082</v>
      </c>
      <c r="HM560" s="583" t="s">
        <v>1082</v>
      </c>
      <c r="HN560" s="583" t="s">
        <v>1082</v>
      </c>
      <c r="HO560" s="583" t="s">
        <v>1082</v>
      </c>
      <c r="HP560" s="583" t="s">
        <v>1082</v>
      </c>
      <c r="HQ560" s="591">
        <f t="shared" ref="HQ560:HV560" si="3301">HQ532+HQ548</f>
        <v>8467317</v>
      </c>
      <c r="HR560" s="591">
        <f t="shared" si="3301"/>
        <v>8810815</v>
      </c>
      <c r="HS560" s="591">
        <f t="shared" si="3301"/>
        <v>8810815</v>
      </c>
      <c r="HT560" s="591">
        <f t="shared" si="3301"/>
        <v>8838640.1099999994</v>
      </c>
      <c r="HU560" s="591">
        <f t="shared" si="3301"/>
        <v>8932725.1099999994</v>
      </c>
      <c r="HV560" s="591">
        <f t="shared" si="3301"/>
        <v>8932725.1099999994</v>
      </c>
      <c r="HW560" s="583" t="s">
        <v>1082</v>
      </c>
      <c r="HX560" s="583" t="s">
        <v>1082</v>
      </c>
      <c r="HY560" s="583" t="s">
        <v>1082</v>
      </c>
      <c r="HZ560" s="583" t="s">
        <v>1082</v>
      </c>
      <c r="IA560" s="583" t="s">
        <v>1082</v>
      </c>
      <c r="IB560" s="583" t="s">
        <v>1082</v>
      </c>
      <c r="IC560" s="583" t="s">
        <v>1082</v>
      </c>
      <c r="ID560" s="583" t="s">
        <v>1082</v>
      </c>
      <c r="IE560" s="583" t="s">
        <v>1082</v>
      </c>
      <c r="IF560" s="583" t="s">
        <v>1082</v>
      </c>
      <c r="IG560" s="583" t="s">
        <v>1082</v>
      </c>
      <c r="IH560" s="583" t="s">
        <v>1082</v>
      </c>
      <c r="II560" s="583" t="s">
        <v>1082</v>
      </c>
      <c r="IJ560" s="583" t="s">
        <v>1082</v>
      </c>
      <c r="IK560" s="583" t="s">
        <v>1082</v>
      </c>
      <c r="IL560" s="591">
        <f t="shared" ref="IL560:IQ560" si="3302">IL532+IL548</f>
        <v>7919865</v>
      </c>
      <c r="IM560" s="591">
        <f t="shared" si="3302"/>
        <v>8241003</v>
      </c>
      <c r="IN560" s="591">
        <f t="shared" si="3302"/>
        <v>8241003</v>
      </c>
      <c r="IO560" s="591">
        <f t="shared" si="3302"/>
        <v>8302329.6900000004</v>
      </c>
      <c r="IP560" s="591">
        <f t="shared" si="3302"/>
        <v>8389026.6899999995</v>
      </c>
      <c r="IQ560" s="591">
        <f t="shared" si="3302"/>
        <v>8389026.6899999995</v>
      </c>
      <c r="IR560" s="583" t="s">
        <v>1082</v>
      </c>
      <c r="IS560" s="583" t="s">
        <v>1082</v>
      </c>
      <c r="IT560" s="583" t="s">
        <v>1082</v>
      </c>
      <c r="IU560" s="583" t="s">
        <v>1082</v>
      </c>
      <c r="IV560" s="583" t="s">
        <v>1082</v>
      </c>
      <c r="IW560" s="583" t="s">
        <v>1082</v>
      </c>
      <c r="IX560" s="583" t="s">
        <v>1082</v>
      </c>
      <c r="IY560" s="583" t="s">
        <v>1082</v>
      </c>
      <c r="IZ560" s="583" t="s">
        <v>1082</v>
      </c>
      <c r="JA560" s="583" t="s">
        <v>1082</v>
      </c>
      <c r="JB560" s="583" t="s">
        <v>1082</v>
      </c>
      <c r="JC560" s="583" t="s">
        <v>1082</v>
      </c>
      <c r="JD560" s="583" t="s">
        <v>1082</v>
      </c>
      <c r="JE560" s="583" t="s">
        <v>1082</v>
      </c>
      <c r="JF560" s="583" t="s">
        <v>1082</v>
      </c>
      <c r="JG560" s="591">
        <f t="shared" ref="JG560:JL560" si="3303">JG532+JG548</f>
        <v>5960268</v>
      </c>
      <c r="JH560" s="591">
        <f t="shared" si="3303"/>
        <v>6203589</v>
      </c>
      <c r="JI560" s="591">
        <f t="shared" si="3303"/>
        <v>6203589</v>
      </c>
      <c r="JJ560" s="591">
        <f t="shared" si="3303"/>
        <v>4003698.66</v>
      </c>
      <c r="JK560" s="591">
        <f t="shared" si="3303"/>
        <v>4057860.66</v>
      </c>
      <c r="JL560" s="591">
        <f t="shared" si="3303"/>
        <v>4057860.66</v>
      </c>
      <c r="JM560" s="583" t="s">
        <v>1082</v>
      </c>
      <c r="JN560" s="583" t="s">
        <v>1082</v>
      </c>
      <c r="JO560" s="583" t="s">
        <v>1082</v>
      </c>
      <c r="JP560" s="583" t="s">
        <v>1082</v>
      </c>
      <c r="JQ560" s="583" t="s">
        <v>1082</v>
      </c>
      <c r="JR560" s="583" t="s">
        <v>1082</v>
      </c>
      <c r="JS560" s="583" t="s">
        <v>1082</v>
      </c>
      <c r="JT560" s="583" t="s">
        <v>1082</v>
      </c>
      <c r="JU560" s="583" t="s">
        <v>1082</v>
      </c>
      <c r="JV560" s="583" t="s">
        <v>1082</v>
      </c>
      <c r="JW560" s="583" t="s">
        <v>1082</v>
      </c>
      <c r="JX560" s="583" t="s">
        <v>1082</v>
      </c>
      <c r="JY560" s="583" t="s">
        <v>1082</v>
      </c>
      <c r="JZ560" s="583" t="s">
        <v>1082</v>
      </c>
      <c r="KA560" s="583" t="s">
        <v>1082</v>
      </c>
      <c r="KB560" s="591">
        <f t="shared" ref="KB560:KG560" si="3304">KB532+KB548</f>
        <v>11844148</v>
      </c>
      <c r="KC560" s="591">
        <f t="shared" si="3304"/>
        <v>12324652</v>
      </c>
      <c r="KD560" s="591">
        <f t="shared" si="3304"/>
        <v>12324652</v>
      </c>
      <c r="KE560" s="591">
        <f t="shared" si="3304"/>
        <v>12307430.26</v>
      </c>
      <c r="KF560" s="591">
        <f t="shared" si="3304"/>
        <v>12439178.26</v>
      </c>
      <c r="KG560" s="591">
        <f t="shared" si="3304"/>
        <v>12439178.26</v>
      </c>
      <c r="KH560" s="583" t="s">
        <v>1082</v>
      </c>
      <c r="KI560" s="583" t="s">
        <v>1082</v>
      </c>
      <c r="KJ560" s="583" t="s">
        <v>1082</v>
      </c>
      <c r="KK560" s="583" t="s">
        <v>1082</v>
      </c>
      <c r="KL560" s="583" t="s">
        <v>1082</v>
      </c>
      <c r="KM560" s="583" t="s">
        <v>1082</v>
      </c>
      <c r="KN560" s="583" t="s">
        <v>1082</v>
      </c>
      <c r="KO560" s="583" t="s">
        <v>1082</v>
      </c>
      <c r="KP560" s="583" t="s">
        <v>1082</v>
      </c>
      <c r="KQ560" s="583" t="s">
        <v>1082</v>
      </c>
      <c r="KR560" s="583" t="s">
        <v>1082</v>
      </c>
      <c r="KS560" s="583" t="s">
        <v>1082</v>
      </c>
      <c r="KT560" s="583" t="s">
        <v>1082</v>
      </c>
      <c r="KU560" s="583" t="s">
        <v>1082</v>
      </c>
      <c r="KV560" s="583" t="s">
        <v>1082</v>
      </c>
      <c r="KW560" s="591">
        <f t="shared" ref="KW560:LB560" si="3305">KW532+KW548</f>
        <v>15425196</v>
      </c>
      <c r="KX560" s="591">
        <f t="shared" si="3305"/>
        <v>16051004</v>
      </c>
      <c r="KY560" s="591">
        <f t="shared" si="3305"/>
        <v>16051004</v>
      </c>
      <c r="KZ560" s="591">
        <f t="shared" si="3305"/>
        <v>16066398.27</v>
      </c>
      <c r="LA560" s="591">
        <f t="shared" si="3305"/>
        <v>16238194.27</v>
      </c>
      <c r="LB560" s="591">
        <f t="shared" si="3305"/>
        <v>16238194.27</v>
      </c>
      <c r="LC560" s="583" t="s">
        <v>1082</v>
      </c>
      <c r="LD560" s="583" t="s">
        <v>1082</v>
      </c>
      <c r="LE560" s="583" t="s">
        <v>1082</v>
      </c>
      <c r="LF560" s="583" t="s">
        <v>1082</v>
      </c>
      <c r="LG560" s="583" t="s">
        <v>1082</v>
      </c>
      <c r="LH560" s="583" t="s">
        <v>1082</v>
      </c>
      <c r="LI560" s="583" t="s">
        <v>1082</v>
      </c>
      <c r="LJ560" s="583" t="s">
        <v>1082</v>
      </c>
      <c r="LK560" s="583" t="s">
        <v>1082</v>
      </c>
      <c r="LL560" s="583" t="s">
        <v>1082</v>
      </c>
      <c r="LM560" s="583" t="s">
        <v>1082</v>
      </c>
      <c r="LN560" s="583" t="s">
        <v>1082</v>
      </c>
      <c r="LO560" s="583" t="s">
        <v>1082</v>
      </c>
      <c r="LP560" s="583" t="s">
        <v>1082</v>
      </c>
      <c r="LQ560" s="583" t="s">
        <v>1082</v>
      </c>
      <c r="LR560" s="591">
        <f t="shared" ref="LR560:LW560" si="3306">LR532+LR548</f>
        <v>4787393</v>
      </c>
      <c r="LS560" s="591">
        <f t="shared" si="3306"/>
        <v>4981699</v>
      </c>
      <c r="LT560" s="591">
        <f t="shared" si="3306"/>
        <v>4981699</v>
      </c>
      <c r="LU560" s="591">
        <f t="shared" si="3306"/>
        <v>4984756.9800000004</v>
      </c>
      <c r="LV560" s="591">
        <f t="shared" si="3306"/>
        <v>5038757.9800000004</v>
      </c>
      <c r="LW560" s="591">
        <f t="shared" si="3306"/>
        <v>5038757.9800000004</v>
      </c>
      <c r="LX560" s="583" t="s">
        <v>1082</v>
      </c>
      <c r="LY560" s="583" t="s">
        <v>1082</v>
      </c>
      <c r="LZ560" s="583" t="s">
        <v>1082</v>
      </c>
      <c r="MA560" s="583" t="s">
        <v>1082</v>
      </c>
      <c r="MB560" s="583" t="s">
        <v>1082</v>
      </c>
      <c r="MC560" s="583" t="s">
        <v>1082</v>
      </c>
      <c r="MD560" s="583" t="s">
        <v>1082</v>
      </c>
      <c r="ME560" s="583" t="s">
        <v>1082</v>
      </c>
      <c r="MF560" s="583" t="s">
        <v>1082</v>
      </c>
      <c r="MG560" s="583" t="s">
        <v>1082</v>
      </c>
      <c r="MH560" s="583" t="s">
        <v>1082</v>
      </c>
      <c r="MI560" s="583" t="s">
        <v>1082</v>
      </c>
      <c r="MJ560" s="583" t="s">
        <v>1082</v>
      </c>
      <c r="MK560" s="583" t="s">
        <v>1082</v>
      </c>
      <c r="ML560" s="583" t="s">
        <v>1082</v>
      </c>
      <c r="MM560" s="591">
        <f t="shared" ref="MM560:MR560" si="3307">MM532+MM548</f>
        <v>7924175</v>
      </c>
      <c r="MN560" s="591">
        <f t="shared" si="3307"/>
        <v>8245661</v>
      </c>
      <c r="MO560" s="591">
        <f t="shared" si="3307"/>
        <v>8245661</v>
      </c>
      <c r="MP560" s="591">
        <f t="shared" si="3307"/>
        <v>8311505.7400000002</v>
      </c>
      <c r="MQ560" s="591">
        <f t="shared" si="3307"/>
        <v>8399744.7400000002</v>
      </c>
      <c r="MR560" s="591">
        <f t="shared" si="3307"/>
        <v>8399744.7400000002</v>
      </c>
      <c r="MS560" s="583" t="s">
        <v>1082</v>
      </c>
      <c r="MT560" s="583" t="s">
        <v>1082</v>
      </c>
      <c r="MU560" s="583" t="s">
        <v>1082</v>
      </c>
      <c r="MV560" s="583" t="s">
        <v>1082</v>
      </c>
      <c r="MW560" s="583" t="s">
        <v>1082</v>
      </c>
      <c r="MX560" s="583" t="s">
        <v>1082</v>
      </c>
      <c r="MY560" s="583" t="s">
        <v>1082</v>
      </c>
      <c r="MZ560" s="583" t="s">
        <v>1082</v>
      </c>
      <c r="NA560" s="583" t="s">
        <v>1082</v>
      </c>
      <c r="NB560" s="583" t="s">
        <v>1082</v>
      </c>
      <c r="NC560" s="583" t="s">
        <v>1082</v>
      </c>
      <c r="ND560" s="583" t="s">
        <v>1082</v>
      </c>
      <c r="NE560" s="583" t="s">
        <v>1082</v>
      </c>
      <c r="NF560" s="583" t="s">
        <v>1082</v>
      </c>
      <c r="NG560" s="583" t="s">
        <v>1082</v>
      </c>
      <c r="NH560" s="591">
        <f t="shared" ref="NH560:NM560" si="3308">NH532+NH548</f>
        <v>12580951</v>
      </c>
      <c r="NI560" s="591">
        <f t="shared" si="3308"/>
        <v>13091285</v>
      </c>
      <c r="NJ560" s="591">
        <f t="shared" si="3308"/>
        <v>13091285</v>
      </c>
      <c r="NK560" s="591">
        <f t="shared" si="3308"/>
        <v>13101841.92</v>
      </c>
      <c r="NL560" s="591">
        <f t="shared" si="3308"/>
        <v>13241256.92</v>
      </c>
      <c r="NM560" s="591">
        <f t="shared" si="3308"/>
        <v>13241256.92</v>
      </c>
      <c r="NN560" s="583" t="s">
        <v>1082</v>
      </c>
      <c r="NO560" s="583" t="s">
        <v>1082</v>
      </c>
      <c r="NP560" s="583" t="s">
        <v>1082</v>
      </c>
      <c r="NQ560" s="583" t="s">
        <v>1082</v>
      </c>
      <c r="NR560" s="583" t="s">
        <v>1082</v>
      </c>
      <c r="NS560" s="583" t="s">
        <v>1082</v>
      </c>
      <c r="NT560" s="583" t="s">
        <v>1082</v>
      </c>
      <c r="NU560" s="583" t="s">
        <v>1082</v>
      </c>
      <c r="NV560" s="583" t="s">
        <v>1082</v>
      </c>
      <c r="NW560" s="583" t="s">
        <v>1082</v>
      </c>
      <c r="NX560" s="583" t="s">
        <v>1082</v>
      </c>
      <c r="NY560" s="583" t="s">
        <v>1082</v>
      </c>
      <c r="NZ560" s="583" t="s">
        <v>1082</v>
      </c>
      <c r="OA560" s="583" t="s">
        <v>1082</v>
      </c>
      <c r="OB560" s="583" t="s">
        <v>1082</v>
      </c>
      <c r="OC560" s="591">
        <f t="shared" ref="OC560:OH560" si="3309">OC532+OC548</f>
        <v>7039880</v>
      </c>
      <c r="OD560" s="591">
        <f t="shared" si="3309"/>
        <v>7325336</v>
      </c>
      <c r="OE560" s="591">
        <f t="shared" si="3309"/>
        <v>7325336</v>
      </c>
      <c r="OF560" s="591">
        <f t="shared" si="3309"/>
        <v>7437833.7800000003</v>
      </c>
      <c r="OG560" s="591">
        <f t="shared" si="3309"/>
        <v>7514897.7800000003</v>
      </c>
      <c r="OH560" s="591">
        <f t="shared" si="3309"/>
        <v>7514897.7800000003</v>
      </c>
      <c r="OI560" s="583" t="s">
        <v>1082</v>
      </c>
      <c r="OJ560" s="583" t="s">
        <v>1082</v>
      </c>
      <c r="OK560" s="583" t="s">
        <v>1082</v>
      </c>
      <c r="OL560" s="583" t="s">
        <v>1082</v>
      </c>
      <c r="OM560" s="583" t="s">
        <v>1082</v>
      </c>
      <c r="ON560" s="583" t="s">
        <v>1082</v>
      </c>
      <c r="OO560" s="583" t="s">
        <v>1082</v>
      </c>
      <c r="OP560" s="583" t="s">
        <v>1082</v>
      </c>
      <c r="OQ560" s="583" t="s">
        <v>1082</v>
      </c>
      <c r="OR560" s="583" t="s">
        <v>1082</v>
      </c>
      <c r="OS560" s="583" t="s">
        <v>1082</v>
      </c>
      <c r="OT560" s="583" t="s">
        <v>1082</v>
      </c>
      <c r="OU560" s="583" t="s">
        <v>1082</v>
      </c>
      <c r="OV560" s="583" t="s">
        <v>1082</v>
      </c>
      <c r="OW560" s="583" t="s">
        <v>1082</v>
      </c>
      <c r="OX560" s="591">
        <f t="shared" ref="OX560:PC560" si="3310">OX532+OX548</f>
        <v>10518120</v>
      </c>
      <c r="OY560" s="591">
        <f t="shared" si="3310"/>
        <v>10947510</v>
      </c>
      <c r="OZ560" s="591">
        <f t="shared" si="3310"/>
        <v>10947510</v>
      </c>
      <c r="PA560" s="591">
        <f t="shared" si="3310"/>
        <v>7156200.1500000004</v>
      </c>
      <c r="PB560" s="591">
        <f t="shared" si="3310"/>
        <v>7251780.1500000004</v>
      </c>
      <c r="PC560" s="591">
        <f t="shared" si="3310"/>
        <v>7251780.1500000004</v>
      </c>
      <c r="PD560" s="583" t="s">
        <v>1082</v>
      </c>
      <c r="PE560" s="583" t="s">
        <v>1082</v>
      </c>
      <c r="PF560" s="583" t="s">
        <v>1082</v>
      </c>
      <c r="PG560" s="583" t="s">
        <v>1082</v>
      </c>
      <c r="PH560" s="583" t="s">
        <v>1082</v>
      </c>
      <c r="PI560" s="583" t="s">
        <v>1082</v>
      </c>
      <c r="PJ560" s="583" t="s">
        <v>1082</v>
      </c>
      <c r="PK560" s="583" t="s">
        <v>1082</v>
      </c>
      <c r="PL560" s="583" t="s">
        <v>1082</v>
      </c>
      <c r="PM560" s="583" t="s">
        <v>1082</v>
      </c>
      <c r="PN560" s="583" t="s">
        <v>1082</v>
      </c>
      <c r="PO560" s="583" t="s">
        <v>1082</v>
      </c>
      <c r="PP560" s="583" t="s">
        <v>1082</v>
      </c>
      <c r="PQ560" s="583" t="s">
        <v>1082</v>
      </c>
      <c r="PR560" s="583" t="s">
        <v>1082</v>
      </c>
      <c r="PS560" s="591">
        <f t="shared" ref="PS560:PX560" si="3311">PS532+PS548</f>
        <v>9347375</v>
      </c>
      <c r="PT560" s="591">
        <f t="shared" si="3311"/>
        <v>9726685</v>
      </c>
      <c r="PU560" s="591">
        <f t="shared" si="3311"/>
        <v>9726685</v>
      </c>
      <c r="PV560" s="591">
        <f t="shared" si="3311"/>
        <v>9742159.8800000008</v>
      </c>
      <c r="PW560" s="591">
        <f t="shared" si="3311"/>
        <v>9846974.8800000008</v>
      </c>
      <c r="PX560" s="591">
        <f t="shared" si="3311"/>
        <v>9846974.8800000008</v>
      </c>
      <c r="PY560" s="583" t="s">
        <v>1082</v>
      </c>
      <c r="PZ560" s="583" t="s">
        <v>1082</v>
      </c>
      <c r="QA560" s="583" t="s">
        <v>1082</v>
      </c>
      <c r="QB560" s="583" t="s">
        <v>1082</v>
      </c>
      <c r="QC560" s="583" t="s">
        <v>1082</v>
      </c>
      <c r="QD560" s="583" t="s">
        <v>1082</v>
      </c>
      <c r="QE560" s="583" t="s">
        <v>1082</v>
      </c>
      <c r="QF560" s="583" t="s">
        <v>1082</v>
      </c>
      <c r="QG560" s="583" t="s">
        <v>1082</v>
      </c>
      <c r="QH560" s="583" t="s">
        <v>1082</v>
      </c>
      <c r="QI560" s="583" t="s">
        <v>1082</v>
      </c>
      <c r="QJ560" s="583" t="s">
        <v>1082</v>
      </c>
      <c r="QK560" s="583" t="s">
        <v>1082</v>
      </c>
      <c r="QL560" s="583" t="s">
        <v>1082</v>
      </c>
      <c r="QM560" s="583" t="s">
        <v>1082</v>
      </c>
      <c r="QN560" s="591">
        <f t="shared" ref="QN560:QS560" si="3312">QN532+QN548</f>
        <v>12932514</v>
      </c>
      <c r="QO560" s="591">
        <f t="shared" si="3312"/>
        <v>13457086</v>
      </c>
      <c r="QP560" s="591">
        <f t="shared" si="3312"/>
        <v>13457086</v>
      </c>
      <c r="QQ560" s="591">
        <f t="shared" si="3312"/>
        <v>13541240.289999999</v>
      </c>
      <c r="QR560" s="591">
        <f t="shared" si="3312"/>
        <v>13684354.289999999</v>
      </c>
      <c r="QS560" s="591">
        <f t="shared" si="3312"/>
        <v>13684354.289999999</v>
      </c>
      <c r="QT560" s="583" t="s">
        <v>1082</v>
      </c>
      <c r="QU560" s="583" t="s">
        <v>1082</v>
      </c>
      <c r="QV560" s="583" t="s">
        <v>1082</v>
      </c>
      <c r="QW560" s="583" t="s">
        <v>1082</v>
      </c>
      <c r="QX560" s="583" t="s">
        <v>1082</v>
      </c>
      <c r="QY560" s="583" t="s">
        <v>1082</v>
      </c>
      <c r="QZ560" s="583" t="s">
        <v>1082</v>
      </c>
      <c r="RA560" s="583" t="s">
        <v>1082</v>
      </c>
      <c r="RB560" s="583" t="s">
        <v>1082</v>
      </c>
      <c r="RC560" s="583" t="s">
        <v>1082</v>
      </c>
      <c r="RD560" s="583" t="s">
        <v>1082</v>
      </c>
      <c r="RE560" s="583" t="s">
        <v>1082</v>
      </c>
      <c r="RF560" s="583" t="s">
        <v>1082</v>
      </c>
      <c r="RG560" s="583" t="s">
        <v>1082</v>
      </c>
      <c r="RH560" s="583" t="s">
        <v>1082</v>
      </c>
      <c r="RI560" s="591">
        <f t="shared" ref="RI560:RN560" si="3313">RI532+RI548</f>
        <v>19972467</v>
      </c>
      <c r="RJ560" s="591">
        <f t="shared" si="3313"/>
        <v>20782625</v>
      </c>
      <c r="RK560" s="591">
        <f t="shared" si="3313"/>
        <v>20782625</v>
      </c>
      <c r="RL560" s="591">
        <f t="shared" si="3313"/>
        <v>20989888.93</v>
      </c>
      <c r="RM560" s="591">
        <f t="shared" si="3313"/>
        <v>21211163.93</v>
      </c>
      <c r="RN560" s="591">
        <f t="shared" si="3313"/>
        <v>21211163.93</v>
      </c>
      <c r="RO560" s="583" t="s">
        <v>1082</v>
      </c>
      <c r="RP560" s="583" t="s">
        <v>1082</v>
      </c>
      <c r="RQ560" s="583" t="s">
        <v>1082</v>
      </c>
      <c r="RR560" s="583" t="s">
        <v>1082</v>
      </c>
      <c r="RS560" s="583" t="s">
        <v>1082</v>
      </c>
      <c r="RT560" s="583" t="s">
        <v>1082</v>
      </c>
      <c r="RU560" s="583" t="s">
        <v>1082</v>
      </c>
      <c r="RV560" s="583" t="s">
        <v>1082</v>
      </c>
      <c r="RW560" s="583" t="s">
        <v>1082</v>
      </c>
      <c r="RX560" s="583" t="s">
        <v>1082</v>
      </c>
      <c r="RY560" s="583" t="s">
        <v>1082</v>
      </c>
      <c r="RZ560" s="583" t="s">
        <v>1082</v>
      </c>
      <c r="SA560" s="583" t="s">
        <v>1082</v>
      </c>
      <c r="SB560" s="583" t="s">
        <v>1082</v>
      </c>
      <c r="SC560" s="583" t="s">
        <v>1082</v>
      </c>
      <c r="SD560" s="591">
        <f t="shared" ref="SD560:SI560" si="3314">SD532+SD548</f>
        <v>15601522</v>
      </c>
      <c r="SE560" s="591">
        <f t="shared" si="3314"/>
        <v>16237389</v>
      </c>
      <c r="SF560" s="591">
        <f t="shared" si="3314"/>
        <v>16237389</v>
      </c>
      <c r="SG560" s="591">
        <f t="shared" si="3314"/>
        <v>10505554.300000001</v>
      </c>
      <c r="SH560" s="591">
        <f t="shared" si="3314"/>
        <v>10630336.300000001</v>
      </c>
      <c r="SI560" s="591">
        <f t="shared" si="3314"/>
        <v>10630336.300000001</v>
      </c>
      <c r="SJ560" s="583" t="s">
        <v>1082</v>
      </c>
      <c r="SK560" s="583" t="s">
        <v>1082</v>
      </c>
      <c r="SL560" s="583" t="s">
        <v>1082</v>
      </c>
      <c r="SM560" s="583" t="s">
        <v>1082</v>
      </c>
      <c r="SN560" s="583" t="s">
        <v>1082</v>
      </c>
      <c r="SO560" s="583" t="s">
        <v>1082</v>
      </c>
      <c r="SP560" s="583" t="s">
        <v>1082</v>
      </c>
      <c r="SQ560" s="583" t="s">
        <v>1082</v>
      </c>
      <c r="SR560" s="583" t="s">
        <v>1082</v>
      </c>
      <c r="SS560" s="583" t="s">
        <v>1082</v>
      </c>
      <c r="ST560" s="583" t="s">
        <v>1082</v>
      </c>
      <c r="SU560" s="583" t="s">
        <v>1082</v>
      </c>
      <c r="SV560" s="583" t="s">
        <v>1082</v>
      </c>
      <c r="SW560" s="583" t="s">
        <v>1082</v>
      </c>
      <c r="SX560" s="583" t="s">
        <v>1082</v>
      </c>
      <c r="SY560" s="591">
        <f t="shared" ref="SY560:TD560" si="3315">SY532+SY548</f>
        <v>5682098</v>
      </c>
      <c r="SZ560" s="591">
        <f t="shared" si="3315"/>
        <v>5912654</v>
      </c>
      <c r="TA560" s="591">
        <f t="shared" si="3315"/>
        <v>5912654</v>
      </c>
      <c r="TB560" s="591">
        <f t="shared" si="3315"/>
        <v>5944196.0499999998</v>
      </c>
      <c r="TC560" s="591">
        <f t="shared" si="3315"/>
        <v>6007742.0499999998</v>
      </c>
      <c r="TD560" s="591">
        <f t="shared" si="3315"/>
        <v>6007742.0499999998</v>
      </c>
      <c r="TE560" s="583" t="s">
        <v>1082</v>
      </c>
      <c r="TF560" s="583" t="s">
        <v>1082</v>
      </c>
      <c r="TG560" s="583" t="s">
        <v>1082</v>
      </c>
      <c r="TH560" s="583" t="s">
        <v>1082</v>
      </c>
      <c r="TI560" s="583" t="s">
        <v>1082</v>
      </c>
      <c r="TJ560" s="583" t="s">
        <v>1082</v>
      </c>
      <c r="TK560" s="583" t="s">
        <v>1082</v>
      </c>
      <c r="TL560" s="583" t="s">
        <v>1082</v>
      </c>
      <c r="TM560" s="583" t="s">
        <v>1082</v>
      </c>
      <c r="TN560" s="583" t="s">
        <v>1082</v>
      </c>
      <c r="TO560" s="583" t="s">
        <v>1082</v>
      </c>
      <c r="TP560" s="583" t="s">
        <v>1082</v>
      </c>
      <c r="TQ560" s="583" t="s">
        <v>1082</v>
      </c>
      <c r="TR560" s="583" t="s">
        <v>1082</v>
      </c>
      <c r="TS560" s="583" t="s">
        <v>1082</v>
      </c>
      <c r="TT560" s="591">
        <f t="shared" ref="TT560:TY560" si="3316">TT532+TT548</f>
        <v>6623118</v>
      </c>
      <c r="TU560" s="591">
        <f t="shared" si="3316"/>
        <v>6891802</v>
      </c>
      <c r="TV560" s="591">
        <f t="shared" si="3316"/>
        <v>6891802</v>
      </c>
      <c r="TW560" s="591">
        <f t="shared" si="3316"/>
        <v>6867298.3799999999</v>
      </c>
      <c r="TX560" s="591">
        <f t="shared" si="3316"/>
        <v>6940896.3799999999</v>
      </c>
      <c r="TY560" s="591">
        <f t="shared" si="3316"/>
        <v>6940896.3799999999</v>
      </c>
      <c r="TZ560" s="583" t="s">
        <v>1082</v>
      </c>
      <c r="UA560" s="583" t="s">
        <v>1082</v>
      </c>
      <c r="UB560" s="583" t="s">
        <v>1082</v>
      </c>
      <c r="UC560" s="583" t="s">
        <v>1082</v>
      </c>
      <c r="UD560" s="583" t="s">
        <v>1082</v>
      </c>
      <c r="UE560" s="583" t="s">
        <v>1082</v>
      </c>
      <c r="UF560" s="583" t="s">
        <v>1082</v>
      </c>
      <c r="UG560" s="583" t="s">
        <v>1082</v>
      </c>
      <c r="UH560" s="583" t="s">
        <v>1082</v>
      </c>
      <c r="UI560" s="583" t="s">
        <v>1082</v>
      </c>
      <c r="UJ560" s="583" t="s">
        <v>1082</v>
      </c>
      <c r="UK560" s="583" t="s">
        <v>1082</v>
      </c>
      <c r="UL560" s="583" t="s">
        <v>1082</v>
      </c>
      <c r="UM560" s="583" t="s">
        <v>1082</v>
      </c>
      <c r="UN560" s="583" t="s">
        <v>1082</v>
      </c>
      <c r="UO560" s="591">
        <f t="shared" ref="UO560:UT560" si="3317">UO532+UO548</f>
        <v>18329676</v>
      </c>
      <c r="UP560" s="591">
        <f t="shared" si="3317"/>
        <v>19074444</v>
      </c>
      <c r="UQ560" s="591">
        <f t="shared" si="3317"/>
        <v>19074444</v>
      </c>
      <c r="UR560" s="591">
        <f t="shared" si="3317"/>
        <v>17907958.379999999</v>
      </c>
      <c r="US560" s="591">
        <f t="shared" si="3317"/>
        <v>18102991.379999999</v>
      </c>
      <c r="UT560" s="591">
        <f t="shared" si="3317"/>
        <v>18102991.379999999</v>
      </c>
      <c r="UU560" s="583" t="s">
        <v>1082</v>
      </c>
      <c r="UV560" s="583" t="s">
        <v>1082</v>
      </c>
      <c r="UW560" s="583" t="s">
        <v>1082</v>
      </c>
      <c r="UX560" s="583" t="s">
        <v>1082</v>
      </c>
      <c r="UY560" s="583" t="s">
        <v>1082</v>
      </c>
      <c r="UZ560" s="583" t="s">
        <v>1082</v>
      </c>
      <c r="VA560" s="583" t="s">
        <v>1082</v>
      </c>
      <c r="VB560" s="583" t="s">
        <v>1082</v>
      </c>
      <c r="VC560" s="583" t="s">
        <v>1082</v>
      </c>
      <c r="VD560" s="583" t="s">
        <v>1082</v>
      </c>
      <c r="VE560" s="583" t="s">
        <v>1082</v>
      </c>
      <c r="VF560" s="583" t="s">
        <v>1082</v>
      </c>
      <c r="VG560" s="583" t="s">
        <v>1082</v>
      </c>
      <c r="VH560" s="583" t="s">
        <v>1082</v>
      </c>
      <c r="VI560" s="583" t="s">
        <v>1082</v>
      </c>
      <c r="VJ560" s="591">
        <f t="shared" ref="VJ560:VO560" si="3318">VJ532+VJ548</f>
        <v>8399963</v>
      </c>
      <c r="VK560" s="591">
        <f t="shared" si="3318"/>
        <v>8740753</v>
      </c>
      <c r="VL560" s="591">
        <f t="shared" si="3318"/>
        <v>8740753</v>
      </c>
      <c r="VM560" s="591">
        <f t="shared" si="3318"/>
        <v>8727553.2699999996</v>
      </c>
      <c r="VN560" s="591">
        <f t="shared" si="3318"/>
        <v>8821100.2699999996</v>
      </c>
      <c r="VO560" s="591">
        <f t="shared" si="3318"/>
        <v>8821100.2699999996</v>
      </c>
      <c r="VP560" s="583" t="s">
        <v>1082</v>
      </c>
      <c r="VQ560" s="583" t="s">
        <v>1082</v>
      </c>
      <c r="VR560" s="583" t="s">
        <v>1082</v>
      </c>
      <c r="VS560" s="583" t="s">
        <v>1082</v>
      </c>
      <c r="VT560" s="583" t="s">
        <v>1082</v>
      </c>
      <c r="VU560" s="583" t="s">
        <v>1082</v>
      </c>
      <c r="VV560" s="583" t="s">
        <v>1082</v>
      </c>
      <c r="VW560" s="583" t="s">
        <v>1082</v>
      </c>
      <c r="VX560" s="583" t="s">
        <v>1082</v>
      </c>
      <c r="VY560" s="583" t="s">
        <v>1082</v>
      </c>
      <c r="VZ560" s="583" t="s">
        <v>1082</v>
      </c>
      <c r="WA560" s="583" t="s">
        <v>1082</v>
      </c>
      <c r="WB560" s="583" t="s">
        <v>1082</v>
      </c>
      <c r="WC560" s="583" t="s">
        <v>1082</v>
      </c>
      <c r="WD560" s="583" t="s">
        <v>1082</v>
      </c>
      <c r="WE560" s="591">
        <f t="shared" ref="WE560:WJ560" si="3319">WE532+WE548</f>
        <v>8806388</v>
      </c>
      <c r="WF560" s="591">
        <f t="shared" si="3319"/>
        <v>9163860</v>
      </c>
      <c r="WG560" s="591">
        <f t="shared" si="3319"/>
        <v>9163860</v>
      </c>
      <c r="WH560" s="591">
        <f t="shared" si="3319"/>
        <v>9096422.4600000009</v>
      </c>
      <c r="WI560" s="591">
        <f t="shared" si="3319"/>
        <v>9196162.4600000009</v>
      </c>
      <c r="WJ560" s="591">
        <f t="shared" si="3319"/>
        <v>9196162.4600000009</v>
      </c>
      <c r="WK560" s="583" t="s">
        <v>1082</v>
      </c>
      <c r="WL560" s="583" t="s">
        <v>1082</v>
      </c>
      <c r="WM560" s="583" t="s">
        <v>1082</v>
      </c>
      <c r="WN560" s="583" t="s">
        <v>1082</v>
      </c>
      <c r="WO560" s="583" t="s">
        <v>1082</v>
      </c>
      <c r="WP560" s="583" t="s">
        <v>1082</v>
      </c>
      <c r="WQ560" s="583" t="s">
        <v>1082</v>
      </c>
      <c r="WR560" s="583" t="s">
        <v>1082</v>
      </c>
      <c r="WS560" s="583" t="s">
        <v>1082</v>
      </c>
      <c r="WT560" s="583" t="s">
        <v>1082</v>
      </c>
      <c r="WU560" s="583" t="s">
        <v>1082</v>
      </c>
      <c r="WV560" s="583" t="s">
        <v>1082</v>
      </c>
      <c r="WW560" s="583" t="s">
        <v>1082</v>
      </c>
      <c r="WX560" s="583" t="s">
        <v>1082</v>
      </c>
      <c r="WY560" s="583" t="s">
        <v>1082</v>
      </c>
      <c r="WZ560" s="591">
        <f t="shared" ref="WZ560:XE560" si="3320">WZ532+WZ548</f>
        <v>18657510</v>
      </c>
      <c r="XA560" s="591">
        <f t="shared" si="3320"/>
        <v>19415268</v>
      </c>
      <c r="XB560" s="591">
        <f t="shared" si="3320"/>
        <v>19415268</v>
      </c>
      <c r="XC560" s="591">
        <f t="shared" si="3320"/>
        <v>18247425.98</v>
      </c>
      <c r="XD560" s="591">
        <f t="shared" si="3320"/>
        <v>18447387.98</v>
      </c>
      <c r="XE560" s="591">
        <f t="shared" si="3320"/>
        <v>18447387.98</v>
      </c>
      <c r="XF560" s="583" t="s">
        <v>1082</v>
      </c>
      <c r="XG560" s="583" t="s">
        <v>1082</v>
      </c>
      <c r="XH560" s="583" t="s">
        <v>1082</v>
      </c>
      <c r="XI560" s="583" t="s">
        <v>1082</v>
      </c>
      <c r="XJ560" s="583" t="s">
        <v>1082</v>
      </c>
      <c r="XK560" s="583" t="s">
        <v>1082</v>
      </c>
      <c r="XL560" s="583" t="s">
        <v>1082</v>
      </c>
      <c r="XM560" s="583" t="s">
        <v>1082</v>
      </c>
      <c r="XN560" s="583" t="s">
        <v>1082</v>
      </c>
      <c r="XO560" s="583" t="s">
        <v>1082</v>
      </c>
      <c r="XP560" s="583" t="s">
        <v>1082</v>
      </c>
      <c r="XQ560" s="583" t="s">
        <v>1082</v>
      </c>
      <c r="XR560" s="583" t="s">
        <v>1082</v>
      </c>
      <c r="XS560" s="583" t="s">
        <v>1082</v>
      </c>
      <c r="XT560" s="583" t="s">
        <v>1082</v>
      </c>
      <c r="XU560" s="591">
        <f t="shared" ref="XU560:XZ560" si="3321">XU532+XU548</f>
        <v>15409918</v>
      </c>
      <c r="XV560" s="591">
        <f t="shared" si="3321"/>
        <v>16035751</v>
      </c>
      <c r="XW560" s="591">
        <f t="shared" si="3321"/>
        <v>16035751</v>
      </c>
      <c r="XX560" s="591">
        <f t="shared" si="3321"/>
        <v>15284216.75</v>
      </c>
      <c r="XY560" s="591">
        <f t="shared" si="3321"/>
        <v>15453980.75</v>
      </c>
      <c r="XZ560" s="591">
        <f t="shared" si="3321"/>
        <v>15453980.75</v>
      </c>
      <c r="YA560" s="583" t="s">
        <v>1082</v>
      </c>
      <c r="YB560" s="583" t="s">
        <v>1082</v>
      </c>
      <c r="YC560" s="583" t="s">
        <v>1082</v>
      </c>
      <c r="YD560" s="583" t="s">
        <v>1082</v>
      </c>
      <c r="YE560" s="583" t="s">
        <v>1082</v>
      </c>
      <c r="YF560" s="583" t="s">
        <v>1082</v>
      </c>
      <c r="YG560" s="583" t="s">
        <v>1082</v>
      </c>
      <c r="YH560" s="583" t="s">
        <v>1082</v>
      </c>
      <c r="YI560" s="583" t="s">
        <v>1082</v>
      </c>
      <c r="YJ560" s="583" t="s">
        <v>1082</v>
      </c>
      <c r="YK560" s="583" t="s">
        <v>1082</v>
      </c>
      <c r="YL560" s="583" t="s">
        <v>1082</v>
      </c>
      <c r="YM560" s="583" t="s">
        <v>1082</v>
      </c>
      <c r="YN560" s="583" t="s">
        <v>1082</v>
      </c>
      <c r="YO560" s="583" t="s">
        <v>1082</v>
      </c>
      <c r="YP560" s="591">
        <f t="shared" ref="YP560:YU560" si="3322">YP532+YP548</f>
        <v>10823063</v>
      </c>
      <c r="YQ560" s="591">
        <f t="shared" si="3322"/>
        <v>11262077</v>
      </c>
      <c r="YR560" s="591">
        <f t="shared" si="3322"/>
        <v>11262077</v>
      </c>
      <c r="YS560" s="591">
        <f t="shared" si="3322"/>
        <v>11320917.619999999</v>
      </c>
      <c r="YT560" s="591">
        <f t="shared" si="3322"/>
        <v>11440740.619999999</v>
      </c>
      <c r="YU560" s="591">
        <f t="shared" si="3322"/>
        <v>11440740.619999999</v>
      </c>
      <c r="YV560" s="583" t="s">
        <v>1082</v>
      </c>
      <c r="YW560" s="583" t="s">
        <v>1082</v>
      </c>
      <c r="YX560" s="583" t="s">
        <v>1082</v>
      </c>
      <c r="YY560" s="583" t="s">
        <v>1082</v>
      </c>
      <c r="YZ560" s="583" t="s">
        <v>1082</v>
      </c>
      <c r="ZA560" s="583" t="s">
        <v>1082</v>
      </c>
      <c r="ZB560" s="583" t="s">
        <v>1082</v>
      </c>
      <c r="ZC560" s="583" t="s">
        <v>1082</v>
      </c>
      <c r="ZD560" s="583" t="s">
        <v>1082</v>
      </c>
      <c r="ZE560" s="583" t="s">
        <v>1082</v>
      </c>
      <c r="ZF560" s="583" t="s">
        <v>1082</v>
      </c>
      <c r="ZG560" s="583" t="s">
        <v>1082</v>
      </c>
      <c r="ZH560" s="583" t="s">
        <v>1082</v>
      </c>
      <c r="ZI560" s="583" t="s">
        <v>1082</v>
      </c>
      <c r="ZJ560" s="583" t="s">
        <v>1082</v>
      </c>
      <c r="ZK560" s="591">
        <f t="shared" ref="ZK560:ZP560" si="3323">ZK532+ZK548</f>
        <v>7218894</v>
      </c>
      <c r="ZL560" s="591">
        <f t="shared" si="3323"/>
        <v>7511730</v>
      </c>
      <c r="ZM560" s="591">
        <f t="shared" si="3323"/>
        <v>7511730</v>
      </c>
      <c r="ZN560" s="591">
        <f t="shared" si="3323"/>
        <v>7500785.1399999997</v>
      </c>
      <c r="ZO560" s="591">
        <f t="shared" si="3323"/>
        <v>7580855.1399999997</v>
      </c>
      <c r="ZP560" s="591">
        <f t="shared" si="3323"/>
        <v>7580855.1399999997</v>
      </c>
      <c r="ZQ560" s="583" t="s">
        <v>1082</v>
      </c>
      <c r="ZR560" s="583" t="s">
        <v>1082</v>
      </c>
      <c r="ZS560" s="583" t="s">
        <v>1082</v>
      </c>
      <c r="ZT560" s="583" t="s">
        <v>1082</v>
      </c>
      <c r="ZU560" s="583" t="s">
        <v>1082</v>
      </c>
      <c r="ZV560" s="583" t="s">
        <v>1082</v>
      </c>
      <c r="ZW560" s="583" t="s">
        <v>1082</v>
      </c>
      <c r="ZX560" s="583" t="s">
        <v>1082</v>
      </c>
      <c r="ZY560" s="583" t="s">
        <v>1082</v>
      </c>
      <c r="ZZ560" s="583" t="s">
        <v>1082</v>
      </c>
      <c r="AAA560" s="583" t="s">
        <v>1082</v>
      </c>
      <c r="AAB560" s="583" t="s">
        <v>1082</v>
      </c>
      <c r="AAC560" s="583" t="s">
        <v>1082</v>
      </c>
      <c r="AAD560" s="583" t="s">
        <v>1082</v>
      </c>
      <c r="AAE560" s="583" t="s">
        <v>1082</v>
      </c>
      <c r="AAF560" s="591">
        <f t="shared" ref="AAF560:AAK560" si="3324">AAF532+AAF548</f>
        <v>7046272</v>
      </c>
      <c r="AAG560" s="591">
        <f t="shared" si="3324"/>
        <v>7332120</v>
      </c>
      <c r="AAH560" s="591">
        <f t="shared" si="3324"/>
        <v>7332120</v>
      </c>
      <c r="AAI560" s="591">
        <f t="shared" si="3324"/>
        <v>7282509.3099999996</v>
      </c>
      <c r="AAJ560" s="591">
        <f t="shared" si="3324"/>
        <v>7360789.3099999996</v>
      </c>
      <c r="AAK560" s="591">
        <f t="shared" si="3324"/>
        <v>7360789.3099999996</v>
      </c>
      <c r="AAL560" s="583" t="s">
        <v>1082</v>
      </c>
      <c r="AAM560" s="583" t="s">
        <v>1082</v>
      </c>
      <c r="AAN560" s="583" t="s">
        <v>1082</v>
      </c>
      <c r="AAO560" s="583" t="s">
        <v>1082</v>
      </c>
      <c r="AAP560" s="583" t="s">
        <v>1082</v>
      </c>
      <c r="AAQ560" s="583" t="s">
        <v>1082</v>
      </c>
      <c r="AAR560" s="583" t="s">
        <v>1082</v>
      </c>
      <c r="AAS560" s="583" t="s">
        <v>1082</v>
      </c>
      <c r="AAT560" s="583" t="s">
        <v>1082</v>
      </c>
      <c r="AAU560" s="583" t="s">
        <v>1082</v>
      </c>
      <c r="AAV560" s="583" t="s">
        <v>1082</v>
      </c>
      <c r="AAW560" s="583" t="s">
        <v>1082</v>
      </c>
      <c r="AAX560" s="583" t="s">
        <v>1082</v>
      </c>
      <c r="AAY560" s="583" t="s">
        <v>1082</v>
      </c>
      <c r="AAZ560" s="583" t="s">
        <v>1082</v>
      </c>
      <c r="ABA560" s="591">
        <f t="shared" ref="ABA560:ABF560" si="3325">ABA532+ABA548</f>
        <v>19964773</v>
      </c>
      <c r="ABB560" s="591">
        <f t="shared" si="3325"/>
        <v>20776698</v>
      </c>
      <c r="ABC560" s="591">
        <f t="shared" si="3325"/>
        <v>20776698</v>
      </c>
      <c r="ABD560" s="591">
        <f t="shared" si="3325"/>
        <v>18126616.41</v>
      </c>
      <c r="ABE560" s="591">
        <f t="shared" si="3325"/>
        <v>18341631.41</v>
      </c>
      <c r="ABF560" s="591">
        <f t="shared" si="3325"/>
        <v>18341631.41</v>
      </c>
      <c r="ABG560" s="583" t="s">
        <v>1082</v>
      </c>
      <c r="ABH560" s="583" t="s">
        <v>1082</v>
      </c>
      <c r="ABI560" s="583" t="s">
        <v>1082</v>
      </c>
      <c r="ABJ560" s="583" t="s">
        <v>1082</v>
      </c>
      <c r="ABK560" s="583" t="s">
        <v>1082</v>
      </c>
      <c r="ABL560" s="583" t="s">
        <v>1082</v>
      </c>
      <c r="ABM560" s="583" t="s">
        <v>1082</v>
      </c>
      <c r="ABN560" s="583" t="s">
        <v>1082</v>
      </c>
      <c r="ABO560" s="583" t="s">
        <v>1082</v>
      </c>
      <c r="ABP560" s="583" t="s">
        <v>1082</v>
      </c>
      <c r="ABQ560" s="583" t="s">
        <v>1082</v>
      </c>
      <c r="ABR560" s="583" t="s">
        <v>1082</v>
      </c>
      <c r="ABS560" s="583" t="s">
        <v>1082</v>
      </c>
      <c r="ABT560" s="583" t="s">
        <v>1082</v>
      </c>
      <c r="ABU560" s="583" t="s">
        <v>1082</v>
      </c>
      <c r="ABV560" s="591">
        <f t="shared" ref="ABV560:ACA560" si="3326">ABV532+ABV548</f>
        <v>18386578</v>
      </c>
      <c r="ABW560" s="591">
        <f t="shared" si="3326"/>
        <v>19137947</v>
      </c>
      <c r="ABX560" s="591">
        <f t="shared" si="3326"/>
        <v>19137947</v>
      </c>
      <c r="ABY560" s="591">
        <f t="shared" si="3326"/>
        <v>8836894.2899999991</v>
      </c>
      <c r="ABZ560" s="591">
        <f t="shared" si="3326"/>
        <v>8958289.2899999991</v>
      </c>
      <c r="ACA560" s="591">
        <f t="shared" si="3326"/>
        <v>8958289.2899999991</v>
      </c>
      <c r="ACB560" s="583" t="s">
        <v>1082</v>
      </c>
      <c r="ACC560" s="583" t="s">
        <v>1082</v>
      </c>
      <c r="ACD560" s="583" t="s">
        <v>1082</v>
      </c>
      <c r="ACE560" s="583" t="s">
        <v>1082</v>
      </c>
      <c r="ACF560" s="583" t="s">
        <v>1082</v>
      </c>
      <c r="ACG560" s="583" t="s">
        <v>1082</v>
      </c>
      <c r="ACH560" s="583" t="s">
        <v>1082</v>
      </c>
      <c r="ACI560" s="583" t="s">
        <v>1082</v>
      </c>
      <c r="ACJ560" s="583" t="s">
        <v>1082</v>
      </c>
      <c r="ACK560" s="583" t="s">
        <v>1082</v>
      </c>
      <c r="ACL560" s="583" t="s">
        <v>1082</v>
      </c>
      <c r="ACM560" s="583" t="s">
        <v>1082</v>
      </c>
      <c r="ACN560" s="583" t="s">
        <v>1082</v>
      </c>
      <c r="ACO560" s="583" t="s">
        <v>1082</v>
      </c>
      <c r="ACP560" s="583" t="s">
        <v>1082</v>
      </c>
      <c r="ACQ560" s="591">
        <f t="shared" ref="ACQ560:ACV560" si="3327">ACQ532+ACQ548</f>
        <v>7454706</v>
      </c>
      <c r="ACR560" s="591">
        <f t="shared" si="3327"/>
        <v>7757150</v>
      </c>
      <c r="ACS560" s="591">
        <f t="shared" si="3327"/>
        <v>7757150</v>
      </c>
      <c r="ACT560" s="591">
        <f t="shared" si="3327"/>
        <v>7701199.2000000002</v>
      </c>
      <c r="ACU560" s="591">
        <f t="shared" si="3327"/>
        <v>7784249.2000000002</v>
      </c>
      <c r="ACV560" s="591">
        <f t="shared" si="3327"/>
        <v>7784249.2000000002</v>
      </c>
      <c r="ACW560" s="583" t="s">
        <v>1082</v>
      </c>
      <c r="ACX560" s="583" t="s">
        <v>1082</v>
      </c>
      <c r="ACY560" s="583" t="s">
        <v>1082</v>
      </c>
      <c r="ACZ560" s="583" t="s">
        <v>1082</v>
      </c>
      <c r="ADA560" s="583" t="s">
        <v>1082</v>
      </c>
      <c r="ADB560" s="583" t="s">
        <v>1082</v>
      </c>
      <c r="ADC560" s="583" t="s">
        <v>1082</v>
      </c>
      <c r="ADD560" s="583" t="s">
        <v>1082</v>
      </c>
      <c r="ADE560" s="583" t="s">
        <v>1082</v>
      </c>
      <c r="ADF560" s="583" t="s">
        <v>1082</v>
      </c>
      <c r="ADG560" s="583" t="s">
        <v>1082</v>
      </c>
      <c r="ADH560" s="583" t="s">
        <v>1082</v>
      </c>
      <c r="ADI560" s="583" t="s">
        <v>1082</v>
      </c>
      <c r="ADJ560" s="583" t="s">
        <v>1082</v>
      </c>
      <c r="ADK560" s="583" t="s">
        <v>1082</v>
      </c>
      <c r="ADL560" s="591">
        <f t="shared" ref="ADL560:ADQ560" si="3328">ADL532+ADL548</f>
        <v>16145676</v>
      </c>
      <c r="ADM560" s="591">
        <f t="shared" si="3328"/>
        <v>16800628</v>
      </c>
      <c r="ADN560" s="591">
        <f t="shared" si="3328"/>
        <v>16800628</v>
      </c>
      <c r="ADO560" s="591">
        <f t="shared" si="3328"/>
        <v>17254858.440000001</v>
      </c>
      <c r="ADP560" s="591">
        <f t="shared" si="3328"/>
        <v>17446150.440000001</v>
      </c>
      <c r="ADQ560" s="591">
        <f t="shared" si="3328"/>
        <v>17446150.440000001</v>
      </c>
      <c r="ADR560" s="583" t="s">
        <v>1082</v>
      </c>
      <c r="ADS560" s="583" t="s">
        <v>1082</v>
      </c>
      <c r="ADT560" s="583" t="s">
        <v>1082</v>
      </c>
      <c r="ADU560" s="583" t="s">
        <v>1082</v>
      </c>
      <c r="ADV560" s="583" t="s">
        <v>1082</v>
      </c>
      <c r="ADW560" s="583" t="s">
        <v>1082</v>
      </c>
      <c r="ADX560" s="583" t="s">
        <v>1082</v>
      </c>
      <c r="ADY560" s="583" t="s">
        <v>1082</v>
      </c>
      <c r="ADZ560" s="583" t="s">
        <v>1082</v>
      </c>
      <c r="AEA560" s="583" t="s">
        <v>1082</v>
      </c>
      <c r="AEB560" s="583" t="s">
        <v>1082</v>
      </c>
      <c r="AEC560" s="583" t="s">
        <v>1082</v>
      </c>
      <c r="AED560" s="583" t="s">
        <v>1082</v>
      </c>
      <c r="AEE560" s="583" t="s">
        <v>1082</v>
      </c>
      <c r="AEF560" s="583" t="s">
        <v>1082</v>
      </c>
      <c r="AEG560" s="591">
        <f t="shared" ref="AEG560:AEL560" si="3329">AEG532+AEG548</f>
        <v>12673961</v>
      </c>
      <c r="AEH560" s="591">
        <f t="shared" si="3329"/>
        <v>13189907</v>
      </c>
      <c r="AEI560" s="591">
        <f t="shared" si="3329"/>
        <v>13189907</v>
      </c>
      <c r="AEJ560" s="591">
        <f t="shared" si="3329"/>
        <v>8966377.4199999999</v>
      </c>
      <c r="AEK560" s="591">
        <f t="shared" si="3329"/>
        <v>9066908.4199999999</v>
      </c>
      <c r="AEL560" s="591">
        <f t="shared" si="3329"/>
        <v>9066908.4199999999</v>
      </c>
      <c r="AEM560" s="583" t="s">
        <v>1082</v>
      </c>
      <c r="AEN560" s="583" t="s">
        <v>1082</v>
      </c>
      <c r="AEO560" s="583" t="s">
        <v>1082</v>
      </c>
      <c r="AEP560" s="583" t="s">
        <v>1082</v>
      </c>
      <c r="AEQ560" s="583" t="s">
        <v>1082</v>
      </c>
      <c r="AER560" s="583" t="s">
        <v>1082</v>
      </c>
      <c r="AES560" s="583" t="s">
        <v>1082</v>
      </c>
      <c r="AET560" s="583" t="s">
        <v>1082</v>
      </c>
      <c r="AEU560" s="583" t="s">
        <v>1082</v>
      </c>
      <c r="AEV560" s="583" t="s">
        <v>1082</v>
      </c>
      <c r="AEW560" s="583" t="s">
        <v>1082</v>
      </c>
      <c r="AEX560" s="583" t="s">
        <v>1082</v>
      </c>
      <c r="AEY560" s="583" t="s">
        <v>1082</v>
      </c>
      <c r="AEZ560" s="583" t="s">
        <v>1082</v>
      </c>
      <c r="AFA560" s="583" t="s">
        <v>1082</v>
      </c>
      <c r="AFB560" s="591">
        <f t="shared" ref="AFB560:AFG560" si="3330">AFB532+AFB548</f>
        <v>6530415</v>
      </c>
      <c r="AFC560" s="591">
        <f t="shared" si="3330"/>
        <v>6795213</v>
      </c>
      <c r="AFD560" s="591">
        <f t="shared" si="3330"/>
        <v>6795213</v>
      </c>
      <c r="AFE560" s="591">
        <f t="shared" si="3330"/>
        <v>6867574.6100000003</v>
      </c>
      <c r="AFF560" s="591">
        <f t="shared" si="3330"/>
        <v>6939061.6100000003</v>
      </c>
      <c r="AFG560" s="591">
        <f t="shared" si="3330"/>
        <v>6939061.6100000003</v>
      </c>
      <c r="AFH560" s="583" t="s">
        <v>1082</v>
      </c>
      <c r="AFI560" s="583" t="s">
        <v>1082</v>
      </c>
      <c r="AFJ560" s="583" t="s">
        <v>1082</v>
      </c>
      <c r="AFK560" s="583" t="s">
        <v>1082</v>
      </c>
      <c r="AFL560" s="583" t="s">
        <v>1082</v>
      </c>
      <c r="AFM560" s="583" t="s">
        <v>1082</v>
      </c>
      <c r="AFN560" s="583" t="s">
        <v>1082</v>
      </c>
      <c r="AFO560" s="583" t="s">
        <v>1082</v>
      </c>
      <c r="AFP560" s="583" t="s">
        <v>1082</v>
      </c>
      <c r="AFQ560" s="583" t="s">
        <v>1082</v>
      </c>
      <c r="AFR560" s="583" t="s">
        <v>1082</v>
      </c>
      <c r="AFS560" s="583" t="s">
        <v>1082</v>
      </c>
      <c r="AFT560" s="583" t="s">
        <v>1082</v>
      </c>
      <c r="AFU560" s="583" t="s">
        <v>1082</v>
      </c>
      <c r="AFV560" s="583" t="s">
        <v>1082</v>
      </c>
      <c r="AFW560" s="591">
        <f t="shared" ref="AFW560:AGB560" si="3331">AFW532+AFW548</f>
        <v>10894654</v>
      </c>
      <c r="AFX560" s="591">
        <f t="shared" si="3331"/>
        <v>11336594</v>
      </c>
      <c r="AFY560" s="591">
        <f t="shared" si="3331"/>
        <v>11336594</v>
      </c>
      <c r="AFZ560" s="591">
        <f t="shared" si="3331"/>
        <v>11472679.15</v>
      </c>
      <c r="AGA560" s="591">
        <f t="shared" si="3331"/>
        <v>11593485.15</v>
      </c>
      <c r="AGB560" s="591">
        <f t="shared" si="3331"/>
        <v>11593485.15</v>
      </c>
      <c r="AGC560" s="583" t="s">
        <v>1082</v>
      </c>
      <c r="AGD560" s="583" t="s">
        <v>1082</v>
      </c>
      <c r="AGE560" s="583" t="s">
        <v>1082</v>
      </c>
      <c r="AGF560" s="583" t="s">
        <v>1082</v>
      </c>
      <c r="AGG560" s="583" t="s">
        <v>1082</v>
      </c>
      <c r="AGH560" s="583" t="s">
        <v>1082</v>
      </c>
      <c r="AGI560" s="583" t="s">
        <v>1082</v>
      </c>
      <c r="AGJ560" s="583" t="s">
        <v>1082</v>
      </c>
      <c r="AGK560" s="583" t="s">
        <v>1082</v>
      </c>
      <c r="AGL560" s="583" t="s">
        <v>1082</v>
      </c>
      <c r="AGM560" s="583" t="s">
        <v>1082</v>
      </c>
      <c r="AGN560" s="583" t="s">
        <v>1082</v>
      </c>
      <c r="AGO560" s="583" t="s">
        <v>1082</v>
      </c>
      <c r="AGP560" s="583" t="s">
        <v>1082</v>
      </c>
      <c r="AGQ560" s="583" t="s">
        <v>1082</v>
      </c>
      <c r="AGR560" s="591">
        <f t="shared" ref="AGR560:AGW560" si="3332">AGR532+AGR548</f>
        <v>2917845</v>
      </c>
      <c r="AGS560" s="591">
        <f t="shared" si="3332"/>
        <v>3036159</v>
      </c>
      <c r="AGT560" s="591">
        <f t="shared" si="3332"/>
        <v>3036159</v>
      </c>
      <c r="AGU560" s="591">
        <f t="shared" si="3332"/>
        <v>3082007.04</v>
      </c>
      <c r="AGV560" s="591">
        <f t="shared" si="3332"/>
        <v>3113948.04</v>
      </c>
      <c r="AGW560" s="591">
        <f t="shared" si="3332"/>
        <v>3113948.04</v>
      </c>
      <c r="AGX560" s="583" t="s">
        <v>1082</v>
      </c>
      <c r="AGY560" s="583" t="s">
        <v>1082</v>
      </c>
      <c r="AGZ560" s="583" t="s">
        <v>1082</v>
      </c>
      <c r="AHA560" s="583" t="s">
        <v>1082</v>
      </c>
      <c r="AHB560" s="583" t="s">
        <v>1082</v>
      </c>
      <c r="AHC560" s="583" t="s">
        <v>1082</v>
      </c>
      <c r="AHD560" s="583" t="s">
        <v>1082</v>
      </c>
      <c r="AHE560" s="583" t="s">
        <v>1082</v>
      </c>
      <c r="AHF560" s="583" t="s">
        <v>1082</v>
      </c>
      <c r="AHG560" s="583" t="s">
        <v>1082</v>
      </c>
      <c r="AHH560" s="583" t="s">
        <v>1082</v>
      </c>
      <c r="AHI560" s="583" t="s">
        <v>1082</v>
      </c>
      <c r="AHJ560" s="583" t="s">
        <v>1082</v>
      </c>
      <c r="AHK560" s="583" t="s">
        <v>1082</v>
      </c>
      <c r="AHL560" s="583" t="s">
        <v>1082</v>
      </c>
      <c r="AHM560" s="591">
        <f t="shared" ref="AHM560:AHR560" si="3333">AHM532+AHM548</f>
        <v>7871614</v>
      </c>
      <c r="AHN560" s="591">
        <f t="shared" si="3333"/>
        <v>8191090</v>
      </c>
      <c r="AHO560" s="591">
        <f t="shared" si="3333"/>
        <v>8191090</v>
      </c>
      <c r="AHP560" s="591">
        <f t="shared" si="3333"/>
        <v>8102864.25</v>
      </c>
      <c r="AHQ560" s="591">
        <f t="shared" si="3333"/>
        <v>8191574.25</v>
      </c>
      <c r="AHR560" s="591">
        <f t="shared" si="3333"/>
        <v>8191574.25</v>
      </c>
      <c r="AHS560" s="583" t="s">
        <v>1082</v>
      </c>
      <c r="AHT560" s="583" t="s">
        <v>1082</v>
      </c>
      <c r="AHU560" s="583" t="s">
        <v>1082</v>
      </c>
      <c r="AHV560" s="583" t="s">
        <v>1082</v>
      </c>
      <c r="AHW560" s="583" t="s">
        <v>1082</v>
      </c>
      <c r="AHX560" s="583" t="s">
        <v>1082</v>
      </c>
      <c r="AHY560" s="583" t="s">
        <v>1082</v>
      </c>
      <c r="AHZ560" s="583" t="s">
        <v>1082</v>
      </c>
      <c r="AIA560" s="583" t="s">
        <v>1082</v>
      </c>
      <c r="AIB560" s="583" t="s">
        <v>1082</v>
      </c>
      <c r="AIC560" s="583" t="s">
        <v>1082</v>
      </c>
      <c r="AID560" s="583" t="s">
        <v>1082</v>
      </c>
      <c r="AIE560" s="583" t="s">
        <v>1082</v>
      </c>
      <c r="AIF560" s="583" t="s">
        <v>1082</v>
      </c>
      <c r="AIG560" s="583" t="s">
        <v>1082</v>
      </c>
      <c r="AIH560" s="591">
        <f t="shared" ref="AIH560:AIM560" si="3334">AIH532+AIH548</f>
        <v>7256808</v>
      </c>
      <c r="AII560" s="591">
        <f t="shared" si="3334"/>
        <v>7551216</v>
      </c>
      <c r="AIJ560" s="591">
        <f t="shared" si="3334"/>
        <v>7551216</v>
      </c>
      <c r="AIK560" s="591">
        <f t="shared" si="3334"/>
        <v>7491353.4800000004</v>
      </c>
      <c r="AIL560" s="591">
        <f t="shared" si="3334"/>
        <v>7572137.4800000004</v>
      </c>
      <c r="AIM560" s="591">
        <f t="shared" si="3334"/>
        <v>7572137.4800000004</v>
      </c>
      <c r="AIN560" s="583" t="s">
        <v>1082</v>
      </c>
      <c r="AIO560" s="583" t="s">
        <v>1082</v>
      </c>
      <c r="AIP560" s="583" t="s">
        <v>1082</v>
      </c>
      <c r="AIQ560" s="583" t="s">
        <v>1082</v>
      </c>
      <c r="AIR560" s="583" t="s">
        <v>1082</v>
      </c>
      <c r="AIS560" s="583" t="s">
        <v>1082</v>
      </c>
      <c r="AIT560" s="583" t="s">
        <v>1082</v>
      </c>
      <c r="AIU560" s="583" t="s">
        <v>1082</v>
      </c>
      <c r="AIV560" s="583" t="s">
        <v>1082</v>
      </c>
      <c r="AIW560" s="583" t="s">
        <v>1082</v>
      </c>
      <c r="AIX560" s="583" t="s">
        <v>1082</v>
      </c>
      <c r="AIY560" s="583" t="s">
        <v>1082</v>
      </c>
      <c r="AIZ560" s="583" t="s">
        <v>1082</v>
      </c>
      <c r="AJA560" s="583" t="s">
        <v>1082</v>
      </c>
      <c r="AJB560" s="583" t="s">
        <v>1082</v>
      </c>
      <c r="AJC560" s="591">
        <f t="shared" ref="AJC560:AJH560" si="3335">AJC532+AJC548</f>
        <v>10673635</v>
      </c>
      <c r="AJD560" s="591">
        <f t="shared" si="3335"/>
        <v>11106665</v>
      </c>
      <c r="AJE560" s="591">
        <f t="shared" si="3335"/>
        <v>11106665</v>
      </c>
      <c r="AJF560" s="591">
        <f t="shared" si="3335"/>
        <v>11123826.25</v>
      </c>
      <c r="AJG560" s="591">
        <f t="shared" si="3335"/>
        <v>11242661.25</v>
      </c>
      <c r="AJH560" s="591">
        <f t="shared" si="3335"/>
        <v>11242661.25</v>
      </c>
      <c r="AJI560" s="583" t="s">
        <v>1082</v>
      </c>
      <c r="AJJ560" s="583" t="s">
        <v>1082</v>
      </c>
      <c r="AJK560" s="583" t="s">
        <v>1082</v>
      </c>
      <c r="AJL560" s="583" t="s">
        <v>1082</v>
      </c>
      <c r="AJM560" s="583" t="s">
        <v>1082</v>
      </c>
      <c r="AJN560" s="583" t="s">
        <v>1082</v>
      </c>
      <c r="AJO560" s="583" t="s">
        <v>1082</v>
      </c>
      <c r="AJP560" s="583" t="s">
        <v>1082</v>
      </c>
      <c r="AJQ560" s="583" t="s">
        <v>1082</v>
      </c>
      <c r="AJR560" s="583" t="s">
        <v>1082</v>
      </c>
      <c r="AJS560" s="583" t="s">
        <v>1082</v>
      </c>
      <c r="AJT560" s="583" t="s">
        <v>1082</v>
      </c>
      <c r="AJU560" s="583" t="s">
        <v>1082</v>
      </c>
      <c r="AJV560" s="583" t="s">
        <v>1082</v>
      </c>
      <c r="AJW560" s="583" t="s">
        <v>1082</v>
      </c>
      <c r="AJX560" s="591">
        <f t="shared" ref="AJX560:AKC560" si="3336">AJX532+AJX548</f>
        <v>7799950</v>
      </c>
      <c r="AJY560" s="591">
        <f t="shared" si="3336"/>
        <v>8116370</v>
      </c>
      <c r="AJZ560" s="591">
        <f t="shared" si="3336"/>
        <v>8116370</v>
      </c>
      <c r="AKA560" s="591">
        <f t="shared" si="3336"/>
        <v>8172922.79</v>
      </c>
      <c r="AKB560" s="591">
        <f t="shared" si="3336"/>
        <v>8259552.79</v>
      </c>
      <c r="AKC560" s="591">
        <f t="shared" si="3336"/>
        <v>8259552.79</v>
      </c>
      <c r="AKD560" s="583" t="s">
        <v>1082</v>
      </c>
      <c r="AKE560" s="583" t="s">
        <v>1082</v>
      </c>
      <c r="AKF560" s="583" t="s">
        <v>1082</v>
      </c>
      <c r="AKG560" s="583" t="s">
        <v>1082</v>
      </c>
      <c r="AKH560" s="583" t="s">
        <v>1082</v>
      </c>
      <c r="AKI560" s="583" t="s">
        <v>1082</v>
      </c>
      <c r="AKJ560" s="583" t="s">
        <v>1082</v>
      </c>
      <c r="AKK560" s="583" t="s">
        <v>1082</v>
      </c>
      <c r="AKL560" s="583" t="s">
        <v>1082</v>
      </c>
      <c r="AKM560" s="583" t="s">
        <v>1082</v>
      </c>
      <c r="AKN560" s="583" t="s">
        <v>1082</v>
      </c>
      <c r="AKO560" s="583" t="s">
        <v>1082</v>
      </c>
      <c r="AKP560" s="583" t="s">
        <v>1082</v>
      </c>
      <c r="AKQ560" s="583" t="s">
        <v>1082</v>
      </c>
      <c r="AKR560" s="583" t="s">
        <v>1082</v>
      </c>
      <c r="AKS560" s="591">
        <f t="shared" ref="AKS560:AKX560" si="3337">AKS532+AKS548</f>
        <v>8096797</v>
      </c>
      <c r="AKT560" s="591">
        <f t="shared" si="3337"/>
        <v>8425271</v>
      </c>
      <c r="AKU560" s="591">
        <f t="shared" si="3337"/>
        <v>8425271</v>
      </c>
      <c r="AKV560" s="591">
        <f t="shared" si="3337"/>
        <v>8367789.0499999998</v>
      </c>
      <c r="AKW560" s="591">
        <f t="shared" si="3337"/>
        <v>8457818.0500000007</v>
      </c>
      <c r="AKX560" s="591">
        <f t="shared" si="3337"/>
        <v>8457818.0500000007</v>
      </c>
      <c r="AKY560" s="583" t="s">
        <v>1082</v>
      </c>
      <c r="AKZ560" s="583" t="s">
        <v>1082</v>
      </c>
      <c r="ALA560" s="583" t="s">
        <v>1082</v>
      </c>
      <c r="ALB560" s="583" t="s">
        <v>1082</v>
      </c>
      <c r="ALC560" s="583" t="s">
        <v>1082</v>
      </c>
      <c r="ALD560" s="583" t="s">
        <v>1082</v>
      </c>
      <c r="ALE560" s="583" t="s">
        <v>1082</v>
      </c>
      <c r="ALF560" s="583" t="s">
        <v>1082</v>
      </c>
      <c r="ALG560" s="583" t="s">
        <v>1082</v>
      </c>
      <c r="ALH560" s="583" t="s">
        <v>1082</v>
      </c>
      <c r="ALI560" s="583" t="s">
        <v>1082</v>
      </c>
      <c r="ALJ560" s="583" t="s">
        <v>1082</v>
      </c>
      <c r="ALK560" s="583" t="s">
        <v>1082</v>
      </c>
      <c r="ALL560" s="583" t="s">
        <v>1082</v>
      </c>
      <c r="ALM560" s="583" t="s">
        <v>1082</v>
      </c>
      <c r="ALN560" s="591">
        <f t="shared" ref="ALN560:ALS560" si="3338">ALN532+ALN548</f>
        <v>7117863</v>
      </c>
      <c r="ALO560" s="591">
        <f t="shared" si="3338"/>
        <v>7406637</v>
      </c>
      <c r="ALP560" s="591">
        <f t="shared" si="3338"/>
        <v>7406637</v>
      </c>
      <c r="ALQ560" s="591">
        <f t="shared" si="3338"/>
        <v>7405525.9199999999</v>
      </c>
      <c r="ALR560" s="591">
        <f t="shared" si="3338"/>
        <v>7484788.9199999999</v>
      </c>
      <c r="ALS560" s="591">
        <f t="shared" si="3338"/>
        <v>7484788.9199999999</v>
      </c>
      <c r="ALT560" s="583" t="s">
        <v>1082</v>
      </c>
      <c r="ALU560" s="583" t="s">
        <v>1082</v>
      </c>
      <c r="ALV560" s="583" t="s">
        <v>1082</v>
      </c>
      <c r="ALW560" s="583" t="s">
        <v>1082</v>
      </c>
      <c r="ALX560" s="583" t="s">
        <v>1082</v>
      </c>
      <c r="ALY560" s="583" t="s">
        <v>1082</v>
      </c>
      <c r="ALZ560" s="583" t="s">
        <v>1082</v>
      </c>
      <c r="AMA560" s="583" t="s">
        <v>1082</v>
      </c>
      <c r="AMB560" s="583" t="s">
        <v>1082</v>
      </c>
      <c r="AMC560" s="583" t="s">
        <v>1082</v>
      </c>
      <c r="AMD560" s="583" t="s">
        <v>1082</v>
      </c>
      <c r="AME560" s="583" t="s">
        <v>1082</v>
      </c>
      <c r="AMF560" s="583" t="s">
        <v>1082</v>
      </c>
      <c r="AMG560" s="583" t="s">
        <v>1082</v>
      </c>
      <c r="AMH560" s="583" t="s">
        <v>1082</v>
      </c>
      <c r="AMI560" s="591">
        <f t="shared" ref="AMI560:AMN560" si="3339">AMI532+AMI548</f>
        <v>18995810</v>
      </c>
      <c r="AMJ560" s="591">
        <f t="shared" si="3339"/>
        <v>19767723</v>
      </c>
      <c r="AMK560" s="591">
        <f t="shared" si="3339"/>
        <v>19767723</v>
      </c>
      <c r="AML560" s="591">
        <f t="shared" si="3339"/>
        <v>18026344.949999999</v>
      </c>
      <c r="AMM560" s="591">
        <f t="shared" si="3339"/>
        <v>18225368.949999999</v>
      </c>
      <c r="AMN560" s="591">
        <f t="shared" si="3339"/>
        <v>18225368.949999999</v>
      </c>
      <c r="AMO560" s="583" t="s">
        <v>1082</v>
      </c>
      <c r="AMP560" s="583" t="s">
        <v>1082</v>
      </c>
      <c r="AMQ560" s="583" t="s">
        <v>1082</v>
      </c>
      <c r="AMR560" s="583" t="s">
        <v>1082</v>
      </c>
      <c r="AMS560" s="583" t="s">
        <v>1082</v>
      </c>
      <c r="AMT560" s="583" t="s">
        <v>1082</v>
      </c>
      <c r="AMU560" s="583" t="s">
        <v>1082</v>
      </c>
      <c r="AMV560" s="583" t="s">
        <v>1082</v>
      </c>
      <c r="AMW560" s="583" t="s">
        <v>1082</v>
      </c>
      <c r="AMX560" s="583" t="s">
        <v>1082</v>
      </c>
      <c r="AMY560" s="583" t="s">
        <v>1082</v>
      </c>
      <c r="AMZ560" s="583" t="s">
        <v>1082</v>
      </c>
      <c r="ANA560" s="583" t="s">
        <v>1082</v>
      </c>
      <c r="ANB560" s="583" t="s">
        <v>1082</v>
      </c>
      <c r="ANC560" s="583" t="s">
        <v>1082</v>
      </c>
      <c r="AND560" s="591">
        <f t="shared" ref="AND560:ANI560" si="3340">AND532+AND548</f>
        <v>0</v>
      </c>
      <c r="ANE560" s="591">
        <f t="shared" si="3340"/>
        <v>0</v>
      </c>
      <c r="ANF560" s="591">
        <f t="shared" si="3340"/>
        <v>0</v>
      </c>
      <c r="ANG560" s="591">
        <f t="shared" si="3340"/>
        <v>0</v>
      </c>
      <c r="ANH560" s="591">
        <f t="shared" si="3340"/>
        <v>0</v>
      </c>
      <c r="ANI560" s="591">
        <f t="shared" si="3340"/>
        <v>0</v>
      </c>
      <c r="ANJ560" s="583" t="s">
        <v>1082</v>
      </c>
      <c r="ANK560" s="583" t="s">
        <v>1082</v>
      </c>
      <c r="ANL560" s="583" t="s">
        <v>1082</v>
      </c>
      <c r="ANM560" s="583" t="s">
        <v>1082</v>
      </c>
      <c r="ANN560" s="583" t="s">
        <v>1082</v>
      </c>
      <c r="ANO560" s="583" t="s">
        <v>1082</v>
      </c>
      <c r="ANP560" s="583" t="s">
        <v>1082</v>
      </c>
      <c r="ANQ560" s="583" t="s">
        <v>1082</v>
      </c>
      <c r="ANR560" s="583" t="s">
        <v>1082</v>
      </c>
      <c r="ANS560" s="583" t="s">
        <v>1082</v>
      </c>
      <c r="ANT560" s="583" t="s">
        <v>1082</v>
      </c>
      <c r="ANU560" s="583" t="s">
        <v>1082</v>
      </c>
      <c r="ANV560" s="583" t="s">
        <v>1082</v>
      </c>
      <c r="ANW560" s="583" t="s">
        <v>1082</v>
      </c>
      <c r="ANX560" s="583" t="s">
        <v>1082</v>
      </c>
      <c r="ANY560" s="591">
        <f t="shared" ref="ANY560:AOD560" si="3341">ANY532+ANY548</f>
        <v>16382885</v>
      </c>
      <c r="ANZ560" s="591">
        <f t="shared" si="3341"/>
        <v>17048456</v>
      </c>
      <c r="AOA560" s="591">
        <f t="shared" si="3341"/>
        <v>17048456</v>
      </c>
      <c r="AOB560" s="591">
        <f t="shared" si="3341"/>
        <v>15842054.970000001</v>
      </c>
      <c r="AOC560" s="591">
        <f t="shared" si="3341"/>
        <v>16015033.970000001</v>
      </c>
      <c r="AOD560" s="591">
        <f t="shared" si="3341"/>
        <v>16015033.970000001</v>
      </c>
      <c r="AOE560" s="583" t="s">
        <v>1082</v>
      </c>
      <c r="AOF560" s="583" t="s">
        <v>1082</v>
      </c>
      <c r="AOG560" s="583" t="s">
        <v>1082</v>
      </c>
      <c r="AOH560" s="583" t="s">
        <v>1082</v>
      </c>
      <c r="AOI560" s="583" t="s">
        <v>1082</v>
      </c>
      <c r="AOJ560" s="583" t="s">
        <v>1082</v>
      </c>
      <c r="AOK560" s="583" t="s">
        <v>1082</v>
      </c>
      <c r="AOL560" s="583" t="s">
        <v>1082</v>
      </c>
      <c r="AOM560" s="583" t="s">
        <v>1082</v>
      </c>
      <c r="AON560" s="583" t="s">
        <v>1082</v>
      </c>
      <c r="AOO560" s="583" t="s">
        <v>1082</v>
      </c>
      <c r="AOP560" s="583" t="s">
        <v>1082</v>
      </c>
      <c r="AOQ560" s="583" t="s">
        <v>1082</v>
      </c>
      <c r="AOR560" s="583" t="s">
        <v>1082</v>
      </c>
      <c r="AOS560" s="583" t="s">
        <v>1082</v>
      </c>
      <c r="AOT560" s="591">
        <f t="shared" ref="AOT560:AOY560" si="3342">AOT532+AOT548</f>
        <v>14820766</v>
      </c>
      <c r="AOU560" s="591">
        <f t="shared" si="3342"/>
        <v>15421962</v>
      </c>
      <c r="AOV560" s="591">
        <f t="shared" si="3342"/>
        <v>15421962</v>
      </c>
      <c r="AOW560" s="591">
        <f t="shared" si="3342"/>
        <v>15664349.560000001</v>
      </c>
      <c r="AOX560" s="591">
        <f t="shared" si="3342"/>
        <v>15833027.560000001</v>
      </c>
      <c r="AOY560" s="591">
        <f t="shared" si="3342"/>
        <v>15833027.560000001</v>
      </c>
      <c r="AOZ560" s="583" t="s">
        <v>1082</v>
      </c>
      <c r="APA560" s="583" t="s">
        <v>1082</v>
      </c>
      <c r="APB560" s="583" t="s">
        <v>1082</v>
      </c>
      <c r="APC560" s="583" t="s">
        <v>1082</v>
      </c>
      <c r="APD560" s="583" t="s">
        <v>1082</v>
      </c>
      <c r="APE560" s="583" t="s">
        <v>1082</v>
      </c>
      <c r="APF560" s="583" t="s">
        <v>1082</v>
      </c>
      <c r="APG560" s="583" t="s">
        <v>1082</v>
      </c>
      <c r="APH560" s="583" t="s">
        <v>1082</v>
      </c>
      <c r="API560" s="583" t="s">
        <v>1082</v>
      </c>
      <c r="APJ560" s="583" t="s">
        <v>1082</v>
      </c>
      <c r="APK560" s="583" t="s">
        <v>1082</v>
      </c>
      <c r="APL560" s="583" t="s">
        <v>1082</v>
      </c>
      <c r="APM560" s="583" t="s">
        <v>1082</v>
      </c>
      <c r="APN560" s="583" t="s">
        <v>1082</v>
      </c>
      <c r="APO560" s="591">
        <f t="shared" ref="APO560:APT560" si="3343">APO532+APO548</f>
        <v>8225186</v>
      </c>
      <c r="APP560" s="591">
        <f t="shared" si="3343"/>
        <v>8558814</v>
      </c>
      <c r="APQ560" s="591">
        <f t="shared" si="3343"/>
        <v>8558814</v>
      </c>
      <c r="APR560" s="591">
        <f t="shared" si="3343"/>
        <v>8677603.5199999996</v>
      </c>
      <c r="APS560" s="591">
        <f t="shared" si="3343"/>
        <v>8768589.5199999996</v>
      </c>
      <c r="APT560" s="591">
        <f t="shared" si="3343"/>
        <v>8768589.5199999996</v>
      </c>
      <c r="APU560" s="583" t="s">
        <v>1082</v>
      </c>
      <c r="APV560" s="583" t="s">
        <v>1082</v>
      </c>
      <c r="APW560" s="583" t="s">
        <v>1082</v>
      </c>
      <c r="APX560" s="583" t="s">
        <v>1082</v>
      </c>
      <c r="APY560" s="583" t="s">
        <v>1082</v>
      </c>
      <c r="APZ560" s="583" t="s">
        <v>1082</v>
      </c>
      <c r="AQA560" s="583" t="s">
        <v>1082</v>
      </c>
      <c r="AQB560" s="583" t="s">
        <v>1082</v>
      </c>
      <c r="AQC560" s="583" t="s">
        <v>1082</v>
      </c>
      <c r="AQD560" s="583" t="s">
        <v>1082</v>
      </c>
      <c r="AQE560" s="583" t="s">
        <v>1082</v>
      </c>
      <c r="AQF560" s="583" t="s">
        <v>1082</v>
      </c>
      <c r="AQG560" s="583" t="s">
        <v>1082</v>
      </c>
      <c r="AQH560" s="583" t="s">
        <v>1082</v>
      </c>
      <c r="AQI560" s="583" t="s">
        <v>1082</v>
      </c>
      <c r="AQJ560" s="591">
        <f t="shared" ref="AQJ560:AQO560" si="3344">AQJ532+AQJ548</f>
        <v>16803247</v>
      </c>
      <c r="AQK560" s="591">
        <f t="shared" si="3344"/>
        <v>17486293</v>
      </c>
      <c r="AQL560" s="591">
        <f t="shared" si="3344"/>
        <v>17486293</v>
      </c>
      <c r="AQM560" s="591">
        <f t="shared" si="3344"/>
        <v>15604993.210000001</v>
      </c>
      <c r="AQN560" s="591">
        <f t="shared" si="3344"/>
        <v>15779848.210000001</v>
      </c>
      <c r="AQO560" s="591">
        <f t="shared" si="3344"/>
        <v>15779848.210000001</v>
      </c>
      <c r="AQP560" s="583" t="s">
        <v>1082</v>
      </c>
      <c r="AQQ560" s="583" t="s">
        <v>1082</v>
      </c>
      <c r="AQR560" s="583" t="s">
        <v>1082</v>
      </c>
      <c r="AQS560" s="583" t="s">
        <v>1082</v>
      </c>
      <c r="AQT560" s="583" t="s">
        <v>1082</v>
      </c>
      <c r="AQU560" s="583" t="s">
        <v>1082</v>
      </c>
      <c r="AQV560" s="583" t="s">
        <v>1082</v>
      </c>
      <c r="AQW560" s="583" t="s">
        <v>1082</v>
      </c>
      <c r="AQX560" s="583" t="s">
        <v>1082</v>
      </c>
      <c r="AQY560" s="583" t="s">
        <v>1082</v>
      </c>
      <c r="AQZ560" s="583" t="s">
        <v>1082</v>
      </c>
      <c r="ARA560" s="583" t="s">
        <v>1082</v>
      </c>
      <c r="ARB560" s="583" t="s">
        <v>1082</v>
      </c>
      <c r="ARC560" s="583" t="s">
        <v>1082</v>
      </c>
      <c r="ARD560" s="583" t="s">
        <v>1082</v>
      </c>
      <c r="ARE560" s="591">
        <f t="shared" ref="ARE560:ARJ560" si="3345">ARE532+ARE548</f>
        <v>8738888</v>
      </c>
      <c r="ARF560" s="591">
        <f t="shared" si="3345"/>
        <v>9093392</v>
      </c>
      <c r="ARG560" s="591">
        <f t="shared" si="3345"/>
        <v>9093392</v>
      </c>
      <c r="ARH560" s="591">
        <f t="shared" si="3345"/>
        <v>9140726.7100000009</v>
      </c>
      <c r="ARI560" s="591">
        <f t="shared" si="3345"/>
        <v>9237734.7100000009</v>
      </c>
      <c r="ARJ560" s="591">
        <f t="shared" si="3345"/>
        <v>9237734.7100000009</v>
      </c>
      <c r="ARK560" s="583" t="s">
        <v>1082</v>
      </c>
      <c r="ARL560" s="583" t="s">
        <v>1082</v>
      </c>
      <c r="ARM560" s="583" t="s">
        <v>1082</v>
      </c>
      <c r="ARN560" s="583" t="s">
        <v>1082</v>
      </c>
      <c r="ARO560" s="583" t="s">
        <v>1082</v>
      </c>
      <c r="ARP560" s="583" t="s">
        <v>1082</v>
      </c>
      <c r="ARQ560" s="583" t="s">
        <v>1082</v>
      </c>
      <c r="ARR560" s="583" t="s">
        <v>1082</v>
      </c>
      <c r="ARS560" s="583" t="s">
        <v>1082</v>
      </c>
      <c r="ART560" s="583" t="s">
        <v>1082</v>
      </c>
      <c r="ARU560" s="583" t="s">
        <v>1082</v>
      </c>
      <c r="ARV560" s="583" t="s">
        <v>1082</v>
      </c>
      <c r="ARW560" s="583" t="s">
        <v>1082</v>
      </c>
      <c r="ARX560" s="583" t="s">
        <v>1082</v>
      </c>
      <c r="ARY560" s="583" t="s">
        <v>1082</v>
      </c>
      <c r="ARZ560" s="591">
        <f t="shared" ref="ARZ560:ASE560" si="3346">ARZ532+ARZ548</f>
        <v>16081934</v>
      </c>
      <c r="ASA560" s="591">
        <f t="shared" si="3346"/>
        <v>16734210</v>
      </c>
      <c r="ASB560" s="591">
        <f t="shared" si="3346"/>
        <v>16734210</v>
      </c>
      <c r="ASC560" s="591">
        <f t="shared" si="3346"/>
        <v>16951477.280000001</v>
      </c>
      <c r="ASD560" s="591">
        <f t="shared" si="3346"/>
        <v>17129067.280000001</v>
      </c>
      <c r="ASE560" s="591">
        <f t="shared" si="3346"/>
        <v>17129067.280000001</v>
      </c>
      <c r="ASF560" s="583" t="s">
        <v>1082</v>
      </c>
      <c r="ASG560" s="583" t="s">
        <v>1082</v>
      </c>
      <c r="ASH560" s="583" t="s">
        <v>1082</v>
      </c>
      <c r="ASI560" s="583" t="s">
        <v>1082</v>
      </c>
      <c r="ASJ560" s="583" t="s">
        <v>1082</v>
      </c>
      <c r="ASK560" s="583" t="s">
        <v>1082</v>
      </c>
      <c r="ASL560" s="583" t="s">
        <v>1082</v>
      </c>
      <c r="ASM560" s="583" t="s">
        <v>1082</v>
      </c>
      <c r="ASN560" s="583" t="s">
        <v>1082</v>
      </c>
      <c r="ASO560" s="583" t="s">
        <v>1082</v>
      </c>
      <c r="ASP560" s="583" t="s">
        <v>1082</v>
      </c>
      <c r="ASQ560" s="583" t="s">
        <v>1082</v>
      </c>
      <c r="ASR560" s="583" t="s">
        <v>1082</v>
      </c>
      <c r="ASS560" s="583" t="s">
        <v>1082</v>
      </c>
      <c r="AST560" s="583" t="s">
        <v>1082</v>
      </c>
      <c r="ASU560" s="591">
        <f t="shared" ref="ASU560:ASZ560" si="3347">ASU532+ASU548</f>
        <v>16857459</v>
      </c>
      <c r="ASV560" s="591">
        <f t="shared" si="3347"/>
        <v>17542151</v>
      </c>
      <c r="ASW560" s="591">
        <f t="shared" si="3347"/>
        <v>17542151</v>
      </c>
      <c r="ASX560" s="591">
        <f t="shared" si="3347"/>
        <v>16453340.279999999</v>
      </c>
      <c r="ASY560" s="591">
        <f t="shared" si="3347"/>
        <v>16634915.279999999</v>
      </c>
      <c r="ASZ560" s="591">
        <f t="shared" si="3347"/>
        <v>16634915.279999999</v>
      </c>
      <c r="ATA560" s="583" t="s">
        <v>1082</v>
      </c>
      <c r="ATB560" s="583" t="s">
        <v>1082</v>
      </c>
      <c r="ATC560" s="583" t="s">
        <v>1082</v>
      </c>
      <c r="ATD560" s="583" t="s">
        <v>1082</v>
      </c>
      <c r="ATE560" s="583" t="s">
        <v>1082</v>
      </c>
      <c r="ATF560" s="583" t="s">
        <v>1082</v>
      </c>
      <c r="ATG560" s="583" t="s">
        <v>1082</v>
      </c>
      <c r="ATH560" s="583" t="s">
        <v>1082</v>
      </c>
      <c r="ATI560" s="583" t="s">
        <v>1082</v>
      </c>
      <c r="ATJ560" s="583" t="s">
        <v>1082</v>
      </c>
      <c r="ATK560" s="583" t="s">
        <v>1082</v>
      </c>
      <c r="ATL560" s="583" t="s">
        <v>1082</v>
      </c>
      <c r="ATM560" s="583" t="s">
        <v>1082</v>
      </c>
      <c r="ATN560" s="583" t="s">
        <v>1082</v>
      </c>
      <c r="ATO560" s="583" t="s">
        <v>1082</v>
      </c>
      <c r="ATP560" s="591">
        <f t="shared" ref="ATP560:ATU560" si="3348">ATP532+ATP548</f>
        <v>28336058</v>
      </c>
      <c r="ATQ560" s="591">
        <f t="shared" si="3348"/>
        <v>29486005</v>
      </c>
      <c r="ATR560" s="591">
        <f t="shared" si="3348"/>
        <v>29486005</v>
      </c>
      <c r="ATS560" s="591">
        <f t="shared" si="3348"/>
        <v>28478104.25</v>
      </c>
      <c r="ATT560" s="591">
        <f t="shared" si="3348"/>
        <v>28786220.25</v>
      </c>
      <c r="ATU560" s="591">
        <f t="shared" si="3348"/>
        <v>28786220.25</v>
      </c>
      <c r="ATV560" s="583" t="s">
        <v>1082</v>
      </c>
      <c r="ATW560" s="583" t="s">
        <v>1082</v>
      </c>
      <c r="ATX560" s="583" t="s">
        <v>1082</v>
      </c>
      <c r="ATY560" s="583" t="s">
        <v>1082</v>
      </c>
      <c r="ATZ560" s="583" t="s">
        <v>1082</v>
      </c>
      <c r="AUA560" s="583" t="s">
        <v>1082</v>
      </c>
      <c r="AUB560" s="583" t="s">
        <v>1082</v>
      </c>
      <c r="AUC560" s="583" t="s">
        <v>1082</v>
      </c>
      <c r="AUD560" s="583" t="s">
        <v>1082</v>
      </c>
      <c r="AUE560" s="583" t="s">
        <v>1082</v>
      </c>
      <c r="AUF560" s="583" t="s">
        <v>1082</v>
      </c>
      <c r="AUG560" s="583" t="s">
        <v>1082</v>
      </c>
      <c r="AUH560" s="583" t="s">
        <v>1082</v>
      </c>
      <c r="AUI560" s="583" t="s">
        <v>1082</v>
      </c>
      <c r="AUJ560" s="583" t="s">
        <v>1082</v>
      </c>
      <c r="AUK560" s="591">
        <f t="shared" ref="AUK560:AUP560" si="3349">AUK532+AUK548</f>
        <v>18906919</v>
      </c>
      <c r="AUL560" s="591">
        <f t="shared" si="3349"/>
        <v>19674734</v>
      </c>
      <c r="AUM560" s="591">
        <f t="shared" si="3349"/>
        <v>19674734</v>
      </c>
      <c r="AUN560" s="591">
        <f t="shared" si="3349"/>
        <v>18549331.969999999</v>
      </c>
      <c r="AUO560" s="591">
        <f t="shared" si="3349"/>
        <v>18753024.969999999</v>
      </c>
      <c r="AUP560" s="591">
        <f t="shared" si="3349"/>
        <v>18753024.969999999</v>
      </c>
      <c r="AUQ560" s="583" t="s">
        <v>1082</v>
      </c>
      <c r="AUR560" s="583" t="s">
        <v>1082</v>
      </c>
      <c r="AUS560" s="583" t="s">
        <v>1082</v>
      </c>
      <c r="AUT560" s="583" t="s">
        <v>1082</v>
      </c>
      <c r="AUU560" s="583" t="s">
        <v>1082</v>
      </c>
      <c r="AUV560" s="583" t="s">
        <v>1082</v>
      </c>
      <c r="AUW560" s="583" t="s">
        <v>1082</v>
      </c>
      <c r="AUX560" s="583" t="s">
        <v>1082</v>
      </c>
      <c r="AUY560" s="583" t="s">
        <v>1082</v>
      </c>
      <c r="AUZ560" s="583" t="s">
        <v>1082</v>
      </c>
      <c r="AVA560" s="583" t="s">
        <v>1082</v>
      </c>
      <c r="AVB560" s="583" t="s">
        <v>1082</v>
      </c>
      <c r="AVC560" s="583" t="s">
        <v>1082</v>
      </c>
      <c r="AVD560" s="583" t="s">
        <v>1082</v>
      </c>
      <c r="AVE560" s="583" t="s">
        <v>1082</v>
      </c>
      <c r="AVF560" s="591">
        <f t="shared" ref="AVF560:AVK560" si="3350">AVF532+AVF548</f>
        <v>642180608</v>
      </c>
      <c r="AVG560" s="591">
        <f t="shared" si="3350"/>
        <v>668260742</v>
      </c>
      <c r="AVH560" s="591">
        <f t="shared" si="3350"/>
        <v>668260742</v>
      </c>
      <c r="AVI560" s="591">
        <f t="shared" si="3350"/>
        <v>624861083.86000001</v>
      </c>
      <c r="AVJ560" s="591">
        <f t="shared" si="3350"/>
        <v>631704051.86000001</v>
      </c>
      <c r="AVK560" s="591">
        <f t="shared" si="3350"/>
        <v>631704051.86000001</v>
      </c>
      <c r="AVL560" s="583" t="s">
        <v>1082</v>
      </c>
      <c r="AVM560" s="583" t="s">
        <v>1082</v>
      </c>
      <c r="AVN560" s="583" t="s">
        <v>1082</v>
      </c>
      <c r="AVO560" s="583" t="s">
        <v>1082</v>
      </c>
      <c r="AVP560" s="583" t="s">
        <v>1082</v>
      </c>
      <c r="AVQ560" s="583" t="s">
        <v>1082</v>
      </c>
      <c r="AVR560" s="583" t="s">
        <v>1082</v>
      </c>
      <c r="AVS560" s="583" t="s">
        <v>1082</v>
      </c>
      <c r="AVT560" s="583" t="s">
        <v>1082</v>
      </c>
      <c r="AVU560" s="583" t="s">
        <v>1082</v>
      </c>
      <c r="AVV560" s="583" t="s">
        <v>1082</v>
      </c>
      <c r="AVW560" s="583" t="s">
        <v>1082</v>
      </c>
    </row>
    <row r="561" spans="1:1271" s="273" customFormat="1">
      <c r="A561" s="102" t="s">
        <v>969</v>
      </c>
      <c r="B561" s="781"/>
      <c r="C561" s="271" t="s">
        <v>444</v>
      </c>
      <c r="D561" s="828"/>
      <c r="E561" s="829"/>
      <c r="F561" s="272"/>
      <c r="G561" s="272"/>
      <c r="H561" s="272"/>
      <c r="I561" s="272"/>
      <c r="J561" s="272"/>
      <c r="K561" s="272"/>
      <c r="L561" s="583" t="s">
        <v>1082</v>
      </c>
      <c r="M561" s="583" t="s">
        <v>1082</v>
      </c>
      <c r="N561" s="583" t="s">
        <v>1082</v>
      </c>
      <c r="O561" s="583" t="s">
        <v>1082</v>
      </c>
      <c r="P561" s="583" t="s">
        <v>1082</v>
      </c>
      <c r="Q561" s="583" t="s">
        <v>1082</v>
      </c>
      <c r="R561" s="583" t="s">
        <v>1082</v>
      </c>
      <c r="S561" s="583" t="s">
        <v>1082</v>
      </c>
      <c r="T561" s="583" t="s">
        <v>1082</v>
      </c>
      <c r="U561" s="272">
        <f>IF(O560=0,0,(AA565-AA564)/O560)</f>
        <v>0</v>
      </c>
      <c r="V561" s="272">
        <f t="shared" ref="V561:Z561" si="3351">IF(P560=0,0,(AB565-AB564)/P560)</f>
        <v>0</v>
      </c>
      <c r="W561" s="272">
        <f t="shared" si="3351"/>
        <v>0</v>
      </c>
      <c r="X561" s="272">
        <f t="shared" si="3351"/>
        <v>0</v>
      </c>
      <c r="Y561" s="272">
        <f t="shared" si="3351"/>
        <v>0</v>
      </c>
      <c r="Z561" s="272">
        <f t="shared" si="3351"/>
        <v>0</v>
      </c>
      <c r="AA561" s="583" t="s">
        <v>1082</v>
      </c>
      <c r="AB561" s="583" t="s">
        <v>1082</v>
      </c>
      <c r="AC561" s="583" t="s">
        <v>1082</v>
      </c>
      <c r="AD561" s="583" t="s">
        <v>1082</v>
      </c>
      <c r="AE561" s="583" t="s">
        <v>1082</v>
      </c>
      <c r="AF561" s="583" t="s">
        <v>1082</v>
      </c>
      <c r="AG561" s="583" t="s">
        <v>1082</v>
      </c>
      <c r="AH561" s="583" t="s">
        <v>1082</v>
      </c>
      <c r="AI561" s="583" t="s">
        <v>1082</v>
      </c>
      <c r="AJ561" s="583" t="s">
        <v>1082</v>
      </c>
      <c r="AK561" s="583" t="s">
        <v>1082</v>
      </c>
      <c r="AL561" s="583" t="s">
        <v>1082</v>
      </c>
      <c r="AM561" s="583" t="s">
        <v>1082</v>
      </c>
      <c r="AN561" s="583" t="s">
        <v>1082</v>
      </c>
      <c r="AO561" s="583" t="s">
        <v>1082</v>
      </c>
      <c r="AP561" s="272">
        <f>IF(AJ560=0,0,(AV565-AV564)/AJ560)</f>
        <v>0.99999801860000004</v>
      </c>
      <c r="AQ561" s="272">
        <f t="shared" ref="AQ561" si="3352">IF(AK560=0,0,(AW565-AW564)/AK560)</f>
        <v>1.0000004987</v>
      </c>
      <c r="AR561" s="272">
        <f t="shared" ref="AR561" si="3353">IF(AL560=0,0,(AX565-AX564)/AL560)</f>
        <v>1.0000004987</v>
      </c>
      <c r="AS561" s="272">
        <f t="shared" ref="AS561" si="3354">IF(AM560=0,0,(AY565-AY564)/AM560)</f>
        <v>0.54934814639999996</v>
      </c>
      <c r="AT561" s="272">
        <f t="shared" ref="AT561" si="3355">IF(AN560=0,0,(AZ565-AZ564)/AN560)</f>
        <v>0.5668902388</v>
      </c>
      <c r="AU561" s="272">
        <f t="shared" ref="AU561" si="3356">IF(AO560=0,0,(BA565-BA564)/AO560)</f>
        <v>0.5668902388</v>
      </c>
      <c r="AV561" s="583" t="s">
        <v>1082</v>
      </c>
      <c r="AW561" s="583" t="s">
        <v>1082</v>
      </c>
      <c r="AX561" s="583" t="s">
        <v>1082</v>
      </c>
      <c r="AY561" s="583" t="s">
        <v>1082</v>
      </c>
      <c r="AZ561" s="583" t="s">
        <v>1082</v>
      </c>
      <c r="BA561" s="583" t="s">
        <v>1082</v>
      </c>
      <c r="BB561" s="583" t="s">
        <v>1082</v>
      </c>
      <c r="BC561" s="583" t="s">
        <v>1082</v>
      </c>
      <c r="BD561" s="583" t="s">
        <v>1082</v>
      </c>
      <c r="BE561" s="583" t="s">
        <v>1082</v>
      </c>
      <c r="BF561" s="583" t="s">
        <v>1082</v>
      </c>
      <c r="BG561" s="583" t="s">
        <v>1082</v>
      </c>
      <c r="BH561" s="583" t="s">
        <v>1082</v>
      </c>
      <c r="BI561" s="583" t="s">
        <v>1082</v>
      </c>
      <c r="BJ561" s="583" t="s">
        <v>1082</v>
      </c>
      <c r="BK561" s="272">
        <f>IF(BE560=0,0,(BQ565-BQ564)/BE560)</f>
        <v>0.99999780810000005</v>
      </c>
      <c r="BL561" s="272">
        <f t="shared" ref="BL561" si="3357">IF(BF560=0,0,(BR565-BR564)/BF560)</f>
        <v>0.99999620850000004</v>
      </c>
      <c r="BM561" s="272">
        <f t="shared" ref="BM561" si="3358">IF(BG560=0,0,(BS565-BS564)/BG560)</f>
        <v>0.99999620850000004</v>
      </c>
      <c r="BN561" s="272">
        <f t="shared" ref="BN561" si="3359">IF(BH560=0,0,(BT565-BT564)/BH560)</f>
        <v>0.47866505929999997</v>
      </c>
      <c r="BO561" s="272">
        <f t="shared" ref="BO561" si="3360">IF(BI560=0,0,(BU565-BU564)/BI560)</f>
        <v>0.49599570269999999</v>
      </c>
      <c r="BP561" s="272">
        <f t="shared" ref="BP561" si="3361">IF(BJ560=0,0,(BV565-BV564)/BJ560)</f>
        <v>0.49599570269999999</v>
      </c>
      <c r="BQ561" s="583" t="s">
        <v>1082</v>
      </c>
      <c r="BR561" s="583" t="s">
        <v>1082</v>
      </c>
      <c r="BS561" s="583" t="s">
        <v>1082</v>
      </c>
      <c r="BT561" s="583" t="s">
        <v>1082</v>
      </c>
      <c r="BU561" s="583" t="s">
        <v>1082</v>
      </c>
      <c r="BV561" s="583" t="s">
        <v>1082</v>
      </c>
      <c r="BW561" s="583" t="s">
        <v>1082</v>
      </c>
      <c r="BX561" s="583" t="s">
        <v>1082</v>
      </c>
      <c r="BY561" s="583" t="s">
        <v>1082</v>
      </c>
      <c r="BZ561" s="583" t="s">
        <v>1082</v>
      </c>
      <c r="CA561" s="583" t="s">
        <v>1082</v>
      </c>
      <c r="CB561" s="583" t="s">
        <v>1082</v>
      </c>
      <c r="CC561" s="583" t="s">
        <v>1082</v>
      </c>
      <c r="CD561" s="583" t="s">
        <v>1082</v>
      </c>
      <c r="CE561" s="583" t="s">
        <v>1082</v>
      </c>
      <c r="CF561" s="272">
        <f>IF(BZ560=0,0,(CL565-CL564)/BZ560)</f>
        <v>0</v>
      </c>
      <c r="CG561" s="272">
        <f t="shared" ref="CG561" si="3362">IF(CA560=0,0,(CM565-CM564)/CA560)</f>
        <v>0</v>
      </c>
      <c r="CH561" s="272">
        <f t="shared" ref="CH561" si="3363">IF(CB560=0,0,(CN565-CN564)/CB560)</f>
        <v>0</v>
      </c>
      <c r="CI561" s="272">
        <f t="shared" ref="CI561" si="3364">IF(CC560=0,0,(CO565-CO564)/CC560)</f>
        <v>0</v>
      </c>
      <c r="CJ561" s="272">
        <f t="shared" ref="CJ561" si="3365">IF(CD560=0,0,(CP565-CP564)/CD560)</f>
        <v>0</v>
      </c>
      <c r="CK561" s="272">
        <f t="shared" ref="CK561" si="3366">IF(CE560=0,0,(CQ565-CQ564)/CE560)</f>
        <v>0</v>
      </c>
      <c r="CL561" s="583" t="s">
        <v>1082</v>
      </c>
      <c r="CM561" s="583" t="s">
        <v>1082</v>
      </c>
      <c r="CN561" s="583" t="s">
        <v>1082</v>
      </c>
      <c r="CO561" s="583" t="s">
        <v>1082</v>
      </c>
      <c r="CP561" s="583" t="s">
        <v>1082</v>
      </c>
      <c r="CQ561" s="583" t="s">
        <v>1082</v>
      </c>
      <c r="CR561" s="583" t="s">
        <v>1082</v>
      </c>
      <c r="CS561" s="583" t="s">
        <v>1082</v>
      </c>
      <c r="CT561" s="583" t="s">
        <v>1082</v>
      </c>
      <c r="CU561" s="583" t="s">
        <v>1082</v>
      </c>
      <c r="CV561" s="583" t="s">
        <v>1082</v>
      </c>
      <c r="CW561" s="583" t="s">
        <v>1082</v>
      </c>
      <c r="CX561" s="583" t="s">
        <v>1082</v>
      </c>
      <c r="CY561" s="583" t="s">
        <v>1082</v>
      </c>
      <c r="CZ561" s="583" t="s">
        <v>1082</v>
      </c>
      <c r="DA561" s="272">
        <f>IF(CU560=0,0,(DG565-DG564)/CU560)</f>
        <v>1.0000057686999999</v>
      </c>
      <c r="DB561" s="272">
        <f t="shared" ref="DB561" si="3367">IF(CV560=0,0,(DH565-DH564)/CV560)</f>
        <v>1.0000026927000001</v>
      </c>
      <c r="DC561" s="272">
        <f t="shared" ref="DC561" si="3368">IF(CW560=0,0,(DI565-DI564)/CW560)</f>
        <v>1.0000026927000001</v>
      </c>
      <c r="DD561" s="272">
        <f t="shared" ref="DD561" si="3369">IF(CX560=0,0,(DJ565-DJ564)/CX560)</f>
        <v>0.54166440019999995</v>
      </c>
      <c r="DE561" s="272">
        <f t="shared" ref="DE561" si="3370">IF(CY560=0,0,(DK565-DK564)/CY560)</f>
        <v>0.56260421829999996</v>
      </c>
      <c r="DF561" s="272">
        <f t="shared" ref="DF561" si="3371">IF(CZ560=0,0,(DL565-DL564)/CZ560)</f>
        <v>0.56260421829999996</v>
      </c>
      <c r="DG561" s="583" t="s">
        <v>1082</v>
      </c>
      <c r="DH561" s="583" t="s">
        <v>1082</v>
      </c>
      <c r="DI561" s="583" t="s">
        <v>1082</v>
      </c>
      <c r="DJ561" s="583" t="s">
        <v>1082</v>
      </c>
      <c r="DK561" s="583" t="s">
        <v>1082</v>
      </c>
      <c r="DL561" s="583" t="s">
        <v>1082</v>
      </c>
      <c r="DM561" s="583" t="s">
        <v>1082</v>
      </c>
      <c r="DN561" s="583" t="s">
        <v>1082</v>
      </c>
      <c r="DO561" s="583" t="s">
        <v>1082</v>
      </c>
      <c r="DP561" s="583" t="s">
        <v>1082</v>
      </c>
      <c r="DQ561" s="583" t="s">
        <v>1082</v>
      </c>
      <c r="DR561" s="583" t="s">
        <v>1082</v>
      </c>
      <c r="DS561" s="583" t="s">
        <v>1082</v>
      </c>
      <c r="DT561" s="583" t="s">
        <v>1082</v>
      </c>
      <c r="DU561" s="583" t="s">
        <v>1082</v>
      </c>
      <c r="DV561" s="272">
        <f>IF(DP560=0,0,(EB565-EB564)/DP560)</f>
        <v>1.0000007056</v>
      </c>
      <c r="DW561" s="272">
        <f t="shared" ref="DW561" si="3372">IF(DQ560=0,0,(EC565-EC564)/DQ560)</f>
        <v>0.99999606699999999</v>
      </c>
      <c r="DX561" s="272">
        <f t="shared" ref="DX561" si="3373">IF(DR560=0,0,(ED565-ED564)/DR560)</f>
        <v>0.99999606699999999</v>
      </c>
      <c r="DY561" s="272">
        <f t="shared" ref="DY561" si="3374">IF(DS560=0,0,(EE565-EE564)/DS560)</f>
        <v>0.56011299820000005</v>
      </c>
      <c r="DZ561" s="272">
        <f t="shared" ref="DZ561" si="3375">IF(DT560=0,0,(EF565-EF564)/DT560)</f>
        <v>0.58023567679999999</v>
      </c>
      <c r="EA561" s="272">
        <f t="shared" ref="EA561" si="3376">IF(DU560=0,0,(EG565-EG564)/DU560)</f>
        <v>0.58023567679999999</v>
      </c>
      <c r="EB561" s="583" t="s">
        <v>1082</v>
      </c>
      <c r="EC561" s="583" t="s">
        <v>1082</v>
      </c>
      <c r="ED561" s="583" t="s">
        <v>1082</v>
      </c>
      <c r="EE561" s="583" t="s">
        <v>1082</v>
      </c>
      <c r="EF561" s="583" t="s">
        <v>1082</v>
      </c>
      <c r="EG561" s="583" t="s">
        <v>1082</v>
      </c>
      <c r="EH561" s="583" t="s">
        <v>1082</v>
      </c>
      <c r="EI561" s="583" t="s">
        <v>1082</v>
      </c>
      <c r="EJ561" s="583" t="s">
        <v>1082</v>
      </c>
      <c r="EK561" s="583" t="s">
        <v>1082</v>
      </c>
      <c r="EL561" s="583" t="s">
        <v>1082</v>
      </c>
      <c r="EM561" s="583" t="s">
        <v>1082</v>
      </c>
      <c r="EN561" s="583" t="s">
        <v>1082</v>
      </c>
      <c r="EO561" s="583" t="s">
        <v>1082</v>
      </c>
      <c r="EP561" s="583" t="s">
        <v>1082</v>
      </c>
      <c r="EQ561" s="272">
        <f>IF(EK560=0,0,(EW565-EW564)/EK560)</f>
        <v>1.0000044368000001</v>
      </c>
      <c r="ER561" s="272">
        <f t="shared" ref="ER561" si="3377">IF(EL560=0,0,(EX565-EX564)/EL560)</f>
        <v>0.99999908660000003</v>
      </c>
      <c r="ES561" s="272">
        <f t="shared" ref="ES561" si="3378">IF(EM560=0,0,(EY565-EY564)/EM560)</f>
        <v>0.99999908660000003</v>
      </c>
      <c r="ET561" s="272">
        <f t="shared" ref="ET561" si="3379">IF(EN560=0,0,(EZ565-EZ564)/EN560)</f>
        <v>0.54358957340000003</v>
      </c>
      <c r="EU561" s="272">
        <f t="shared" ref="EU561" si="3380">IF(EO560=0,0,(FA565-FA564)/EO560)</f>
        <v>0.5594181453</v>
      </c>
      <c r="EV561" s="272">
        <f t="shared" ref="EV561" si="3381">IF(EP560=0,0,(FB565-FB564)/EP560)</f>
        <v>0.5594181453</v>
      </c>
      <c r="EW561" s="583" t="s">
        <v>1082</v>
      </c>
      <c r="EX561" s="583" t="s">
        <v>1082</v>
      </c>
      <c r="EY561" s="583" t="s">
        <v>1082</v>
      </c>
      <c r="EZ561" s="583" t="s">
        <v>1082</v>
      </c>
      <c r="FA561" s="583" t="s">
        <v>1082</v>
      </c>
      <c r="FB561" s="583" t="s">
        <v>1082</v>
      </c>
      <c r="FC561" s="583" t="s">
        <v>1082</v>
      </c>
      <c r="FD561" s="583" t="s">
        <v>1082</v>
      </c>
      <c r="FE561" s="583" t="s">
        <v>1082</v>
      </c>
      <c r="FF561" s="583" t="s">
        <v>1082</v>
      </c>
      <c r="FG561" s="583" t="s">
        <v>1082</v>
      </c>
      <c r="FH561" s="583" t="s">
        <v>1082</v>
      </c>
      <c r="FI561" s="583" t="s">
        <v>1082</v>
      </c>
      <c r="FJ561" s="583" t="s">
        <v>1082</v>
      </c>
      <c r="FK561" s="583" t="s">
        <v>1082</v>
      </c>
      <c r="FL561" s="272">
        <f>IF(FF560=0,0,(FR565-FR564)/FF560)</f>
        <v>1.0000015360000001</v>
      </c>
      <c r="FM561" s="272">
        <f t="shared" ref="FM561" si="3382">IF(FG560=0,0,(FS565-FS564)/FG560)</f>
        <v>0.99999606370000005</v>
      </c>
      <c r="FN561" s="272">
        <f t="shared" ref="FN561" si="3383">IF(FH560=0,0,(FT565-FT564)/FH560)</f>
        <v>0.99999606370000005</v>
      </c>
      <c r="FO561" s="272">
        <f t="shared" ref="FO561" si="3384">IF(FI560=0,0,(FU565-FU564)/FI560)</f>
        <v>0.43678044599999999</v>
      </c>
      <c r="FP561" s="272">
        <f t="shared" ref="FP561" si="3385">IF(FJ560=0,0,(FV565-FV564)/FJ560)</f>
        <v>0.45157504110000002</v>
      </c>
      <c r="FQ561" s="272">
        <f t="shared" ref="FQ561" si="3386">IF(FK560=0,0,(FW565-FW564)/FK560)</f>
        <v>0.45157504110000002</v>
      </c>
      <c r="FR561" s="583" t="s">
        <v>1082</v>
      </c>
      <c r="FS561" s="583" t="s">
        <v>1082</v>
      </c>
      <c r="FT561" s="583" t="s">
        <v>1082</v>
      </c>
      <c r="FU561" s="583" t="s">
        <v>1082</v>
      </c>
      <c r="FV561" s="583" t="s">
        <v>1082</v>
      </c>
      <c r="FW561" s="583" t="s">
        <v>1082</v>
      </c>
      <c r="FX561" s="583" t="s">
        <v>1082</v>
      </c>
      <c r="FY561" s="583" t="s">
        <v>1082</v>
      </c>
      <c r="FZ561" s="583" t="s">
        <v>1082</v>
      </c>
      <c r="GA561" s="583" t="s">
        <v>1082</v>
      </c>
      <c r="GB561" s="583" t="s">
        <v>1082</v>
      </c>
      <c r="GC561" s="583" t="s">
        <v>1082</v>
      </c>
      <c r="GD561" s="583" t="s">
        <v>1082</v>
      </c>
      <c r="GE561" s="583" t="s">
        <v>1082</v>
      </c>
      <c r="GF561" s="583" t="s">
        <v>1082</v>
      </c>
      <c r="GG561" s="272">
        <f>IF(GA560=0,0,(GM565-GM564)/GA560)</f>
        <v>0.99999657180000001</v>
      </c>
      <c r="GH561" s="272">
        <f t="shared" ref="GH561" si="3387">IF(GB560=0,0,(GN565-GN564)/GB560)</f>
        <v>1.0000056902000001</v>
      </c>
      <c r="GI561" s="272">
        <f t="shared" ref="GI561" si="3388">IF(GC560=0,0,(GO565-GO564)/GC560)</f>
        <v>1.0000056902000001</v>
      </c>
      <c r="GJ561" s="272">
        <f t="shared" ref="GJ561" si="3389">IF(GD560=0,0,(GP565-GP564)/GD560)</f>
        <v>0.4171981286</v>
      </c>
      <c r="GK561" s="272">
        <f t="shared" ref="GK561" si="3390">IF(GE560=0,0,(GQ565-GQ564)/GE560)</f>
        <v>0.42985793509999998</v>
      </c>
      <c r="GL561" s="272">
        <f t="shared" ref="GL561" si="3391">IF(GF560=0,0,(GR565-GR564)/GF560)</f>
        <v>0.42985793509999998</v>
      </c>
      <c r="GM561" s="583" t="s">
        <v>1082</v>
      </c>
      <c r="GN561" s="583" t="s">
        <v>1082</v>
      </c>
      <c r="GO561" s="583" t="s">
        <v>1082</v>
      </c>
      <c r="GP561" s="583" t="s">
        <v>1082</v>
      </c>
      <c r="GQ561" s="583" t="s">
        <v>1082</v>
      </c>
      <c r="GR561" s="583" t="s">
        <v>1082</v>
      </c>
      <c r="GS561" s="583" t="s">
        <v>1082</v>
      </c>
      <c r="GT561" s="583" t="s">
        <v>1082</v>
      </c>
      <c r="GU561" s="583" t="s">
        <v>1082</v>
      </c>
      <c r="GV561" s="583" t="s">
        <v>1082</v>
      </c>
      <c r="GW561" s="583" t="s">
        <v>1082</v>
      </c>
      <c r="GX561" s="583" t="s">
        <v>1082</v>
      </c>
      <c r="GY561" s="583" t="s">
        <v>1082</v>
      </c>
      <c r="GZ561" s="583" t="s">
        <v>1082</v>
      </c>
      <c r="HA561" s="583" t="s">
        <v>1082</v>
      </c>
      <c r="HB561" s="272">
        <f>IF(GV560=0,0,(HH565-HH564)/GV560)</f>
        <v>1.0000068081</v>
      </c>
      <c r="HC561" s="272">
        <f t="shared" ref="HC561" si="3392">IF(GW560=0,0,(HI565-HI564)/GW560)</f>
        <v>0.99999570049999997</v>
      </c>
      <c r="HD561" s="272">
        <f t="shared" ref="HD561" si="3393">IF(GX560=0,0,(HJ565-HJ564)/GX560)</f>
        <v>0.99999570049999997</v>
      </c>
      <c r="HE561" s="272">
        <f t="shared" ref="HE561" si="3394">IF(GY560=0,0,(HK565-HK564)/GY560)</f>
        <v>0.84232229800000002</v>
      </c>
      <c r="HF561" s="272">
        <f t="shared" ref="HF561" si="3395">IF(GZ560=0,0,(HL565-HL564)/GZ560)</f>
        <v>0.87382891070000002</v>
      </c>
      <c r="HG561" s="272">
        <f t="shared" ref="HG561" si="3396">IF(HA560=0,0,(HM565-HM564)/HA560)</f>
        <v>0.87382891070000002</v>
      </c>
      <c r="HH561" s="583" t="s">
        <v>1082</v>
      </c>
      <c r="HI561" s="583" t="s">
        <v>1082</v>
      </c>
      <c r="HJ561" s="583" t="s">
        <v>1082</v>
      </c>
      <c r="HK561" s="583" t="s">
        <v>1082</v>
      </c>
      <c r="HL561" s="583" t="s">
        <v>1082</v>
      </c>
      <c r="HM561" s="583" t="s">
        <v>1082</v>
      </c>
      <c r="HN561" s="583" t="s">
        <v>1082</v>
      </c>
      <c r="HO561" s="583" t="s">
        <v>1082</v>
      </c>
      <c r="HP561" s="583" t="s">
        <v>1082</v>
      </c>
      <c r="HQ561" s="583" t="s">
        <v>1082</v>
      </c>
      <c r="HR561" s="583" t="s">
        <v>1082</v>
      </c>
      <c r="HS561" s="583" t="s">
        <v>1082</v>
      </c>
      <c r="HT561" s="583" t="s">
        <v>1082</v>
      </c>
      <c r="HU561" s="583" t="s">
        <v>1082</v>
      </c>
      <c r="HV561" s="583" t="s">
        <v>1082</v>
      </c>
      <c r="HW561" s="272">
        <f>IF(HQ560=0,0,(IC565-IC564)/HQ560)</f>
        <v>1.0000098023999999</v>
      </c>
      <c r="HX561" s="272">
        <f t="shared" ref="HX561" si="3397">IF(HR560=0,0,(ID565-ID564)/HR560)</f>
        <v>0.99999829750000002</v>
      </c>
      <c r="HY561" s="272">
        <f t="shared" ref="HY561" si="3398">IF(HS560=0,0,(IE565-IE564)/HS560)</f>
        <v>0.99999829750000002</v>
      </c>
      <c r="HZ561" s="272">
        <f t="shared" ref="HZ561" si="3399">IF(HT560=0,0,(IF565-IF564)/HT560)</f>
        <v>0.63331744820000002</v>
      </c>
      <c r="IA561" s="272">
        <f t="shared" ref="IA561" si="3400">IF(HU560=0,0,(IG565-IG564)/HU560)</f>
        <v>0.65327813499999998</v>
      </c>
      <c r="IB561" s="272">
        <f t="shared" ref="IB561" si="3401">IF(HV560=0,0,(IH565-IH564)/HV560)</f>
        <v>0.65327813499999998</v>
      </c>
      <c r="IC561" s="583" t="s">
        <v>1082</v>
      </c>
      <c r="ID561" s="583" t="s">
        <v>1082</v>
      </c>
      <c r="IE561" s="583" t="s">
        <v>1082</v>
      </c>
      <c r="IF561" s="583" t="s">
        <v>1082</v>
      </c>
      <c r="IG561" s="583" t="s">
        <v>1082</v>
      </c>
      <c r="IH561" s="583" t="s">
        <v>1082</v>
      </c>
      <c r="II561" s="583" t="s">
        <v>1082</v>
      </c>
      <c r="IJ561" s="583" t="s">
        <v>1082</v>
      </c>
      <c r="IK561" s="583" t="s">
        <v>1082</v>
      </c>
      <c r="IL561" s="583" t="s">
        <v>1082</v>
      </c>
      <c r="IM561" s="583" t="s">
        <v>1082</v>
      </c>
      <c r="IN561" s="583" t="s">
        <v>1082</v>
      </c>
      <c r="IO561" s="583" t="s">
        <v>1082</v>
      </c>
      <c r="IP561" s="583" t="s">
        <v>1082</v>
      </c>
      <c r="IQ561" s="583" t="s">
        <v>1082</v>
      </c>
      <c r="IR561" s="272">
        <f>IF(IL560=0,0,(IX565-IX564)/IL560)</f>
        <v>1.0000044192999999</v>
      </c>
      <c r="IS561" s="272">
        <f t="shared" ref="IS561" si="3402">IF(IM560=0,0,(IY565-IY564)/IM560)</f>
        <v>0.99999963599999997</v>
      </c>
      <c r="IT561" s="272">
        <f t="shared" ref="IT561" si="3403">IF(IN560=0,0,(IZ565-IZ564)/IN560)</f>
        <v>0.99999963599999997</v>
      </c>
      <c r="IU561" s="272">
        <f t="shared" ref="IU561" si="3404">IF(IO560=0,0,(JA565-JA564)/IO560)</f>
        <v>0.46079801009999999</v>
      </c>
      <c r="IV561" s="272">
        <f t="shared" ref="IV561" si="3405">IF(IP560=0,0,(JB565-JB564)/IP560)</f>
        <v>0.47515392989999999</v>
      </c>
      <c r="IW561" s="272">
        <f t="shared" ref="IW561" si="3406">IF(IQ560=0,0,(JC565-JC564)/IQ560)</f>
        <v>0.47515392989999999</v>
      </c>
      <c r="IX561" s="583" t="s">
        <v>1082</v>
      </c>
      <c r="IY561" s="583" t="s">
        <v>1082</v>
      </c>
      <c r="IZ561" s="583" t="s">
        <v>1082</v>
      </c>
      <c r="JA561" s="583" t="s">
        <v>1082</v>
      </c>
      <c r="JB561" s="583" t="s">
        <v>1082</v>
      </c>
      <c r="JC561" s="583" t="s">
        <v>1082</v>
      </c>
      <c r="JD561" s="583" t="s">
        <v>1082</v>
      </c>
      <c r="JE561" s="583" t="s">
        <v>1082</v>
      </c>
      <c r="JF561" s="583" t="s">
        <v>1082</v>
      </c>
      <c r="JG561" s="583" t="s">
        <v>1082</v>
      </c>
      <c r="JH561" s="583" t="s">
        <v>1082</v>
      </c>
      <c r="JI561" s="583" t="s">
        <v>1082</v>
      </c>
      <c r="JJ561" s="583" t="s">
        <v>1082</v>
      </c>
      <c r="JK561" s="583" t="s">
        <v>1082</v>
      </c>
      <c r="JL561" s="583" t="s">
        <v>1082</v>
      </c>
      <c r="JM561" s="272">
        <f>IF(JG560=0,0,(JS565-JS564)/JG560)</f>
        <v>1.0000053688999999</v>
      </c>
      <c r="JN561" s="272">
        <f t="shared" ref="JN561" si="3407">IF(JH560=0,0,(JT565-JT564)/JH560)</f>
        <v>1.0000017731999999</v>
      </c>
      <c r="JO561" s="272">
        <f t="shared" ref="JO561" si="3408">IF(JI560=0,0,(JU565-JU564)/JI560)</f>
        <v>1.0000017731999999</v>
      </c>
      <c r="JP561" s="272">
        <f t="shared" ref="JP561" si="3409">IF(JJ560=0,0,(JV565-JV564)/JJ560)</f>
        <v>0.69635385599999999</v>
      </c>
      <c r="JQ561" s="272">
        <f t="shared" ref="JQ561" si="3410">IF(JK560=0,0,(JW565-JW564)/JK560)</f>
        <v>0.72066791959999998</v>
      </c>
      <c r="JR561" s="272">
        <f t="shared" ref="JR561" si="3411">IF(JL560=0,0,(JX565-JX564)/JL560)</f>
        <v>0.72066791959999998</v>
      </c>
      <c r="JS561" s="583" t="s">
        <v>1082</v>
      </c>
      <c r="JT561" s="583" t="s">
        <v>1082</v>
      </c>
      <c r="JU561" s="583" t="s">
        <v>1082</v>
      </c>
      <c r="JV561" s="583" t="s">
        <v>1082</v>
      </c>
      <c r="JW561" s="583" t="s">
        <v>1082</v>
      </c>
      <c r="JX561" s="583" t="s">
        <v>1082</v>
      </c>
      <c r="JY561" s="583" t="s">
        <v>1082</v>
      </c>
      <c r="JZ561" s="583" t="s">
        <v>1082</v>
      </c>
      <c r="KA561" s="583" t="s">
        <v>1082</v>
      </c>
      <c r="KB561" s="583" t="s">
        <v>1082</v>
      </c>
      <c r="KC561" s="583" t="s">
        <v>1082</v>
      </c>
      <c r="KD561" s="583" t="s">
        <v>1082</v>
      </c>
      <c r="KE561" s="583" t="s">
        <v>1082</v>
      </c>
      <c r="KF561" s="583" t="s">
        <v>1082</v>
      </c>
      <c r="KG561" s="583" t="s">
        <v>1082</v>
      </c>
      <c r="KH561" s="272">
        <f>IF(KB560=0,0,(KN565-KN564)/KB560)</f>
        <v>0.99999594739999997</v>
      </c>
      <c r="KI561" s="272">
        <f t="shared" ref="KI561" si="3412">IF(KC560=0,0,(KO565-KO564)/KC560)</f>
        <v>0.99999578079999996</v>
      </c>
      <c r="KJ561" s="272">
        <f t="shared" ref="KJ561" si="3413">IF(KD560=0,0,(KP565-KP564)/KD560)</f>
        <v>0.99999578079999996</v>
      </c>
      <c r="KK561" s="272">
        <f t="shared" ref="KK561" si="3414">IF(KE560=0,0,(KQ565-KQ564)/KE560)</f>
        <v>0.41153440590000001</v>
      </c>
      <c r="KL561" s="272">
        <f t="shared" ref="KL561" si="3415">IF(KF560=0,0,(KR565-KR564)/KF560)</f>
        <v>0.42526064740000002</v>
      </c>
      <c r="KM561" s="272">
        <f t="shared" ref="KM561" si="3416">IF(KG560=0,0,(KS565-KS564)/KG560)</f>
        <v>0.42526064740000002</v>
      </c>
      <c r="KN561" s="583" t="s">
        <v>1082</v>
      </c>
      <c r="KO561" s="583" t="s">
        <v>1082</v>
      </c>
      <c r="KP561" s="583" t="s">
        <v>1082</v>
      </c>
      <c r="KQ561" s="583" t="s">
        <v>1082</v>
      </c>
      <c r="KR561" s="583" t="s">
        <v>1082</v>
      </c>
      <c r="KS561" s="583" t="s">
        <v>1082</v>
      </c>
      <c r="KT561" s="583" t="s">
        <v>1082</v>
      </c>
      <c r="KU561" s="583" t="s">
        <v>1082</v>
      </c>
      <c r="KV561" s="583" t="s">
        <v>1082</v>
      </c>
      <c r="KW561" s="583" t="s">
        <v>1082</v>
      </c>
      <c r="KX561" s="583" t="s">
        <v>1082</v>
      </c>
      <c r="KY561" s="583" t="s">
        <v>1082</v>
      </c>
      <c r="KZ561" s="583" t="s">
        <v>1082</v>
      </c>
      <c r="LA561" s="583" t="s">
        <v>1082</v>
      </c>
      <c r="LB561" s="583" t="s">
        <v>1082</v>
      </c>
      <c r="LC561" s="272">
        <f>IF(KW560=0,0,(LI565-LI564)/KW560)</f>
        <v>1.0000002592999999</v>
      </c>
      <c r="LD561" s="272">
        <f t="shared" ref="LD561" si="3417">IF(KX560=0,0,(LJ565-LJ564)/KX560)</f>
        <v>0.99999975080000003</v>
      </c>
      <c r="LE561" s="272">
        <f t="shared" ref="LE561" si="3418">IF(KY560=0,0,(LK565-LK564)/KY560)</f>
        <v>0.99999975080000003</v>
      </c>
      <c r="LF561" s="272">
        <f t="shared" ref="LF561" si="3419">IF(KZ560=0,0,(LL565-LL564)/KZ560)</f>
        <v>0.38160569010000001</v>
      </c>
      <c r="LG561" s="272">
        <f t="shared" ref="LG561" si="3420">IF(LA560=0,0,(LM565-LM564)/LA560)</f>
        <v>0.39468563400000001</v>
      </c>
      <c r="LH561" s="272">
        <f t="shared" ref="LH561" si="3421">IF(LB560=0,0,(LN565-LN564)/LB560)</f>
        <v>0.39468563400000001</v>
      </c>
      <c r="LI561" s="583" t="s">
        <v>1082</v>
      </c>
      <c r="LJ561" s="583" t="s">
        <v>1082</v>
      </c>
      <c r="LK561" s="583" t="s">
        <v>1082</v>
      </c>
      <c r="LL561" s="583" t="s">
        <v>1082</v>
      </c>
      <c r="LM561" s="583" t="s">
        <v>1082</v>
      </c>
      <c r="LN561" s="583" t="s">
        <v>1082</v>
      </c>
      <c r="LO561" s="583" t="s">
        <v>1082</v>
      </c>
      <c r="LP561" s="583" t="s">
        <v>1082</v>
      </c>
      <c r="LQ561" s="583" t="s">
        <v>1082</v>
      </c>
      <c r="LR561" s="583" t="s">
        <v>1082</v>
      </c>
      <c r="LS561" s="583" t="s">
        <v>1082</v>
      </c>
      <c r="LT561" s="583" t="s">
        <v>1082</v>
      </c>
      <c r="LU561" s="583" t="s">
        <v>1082</v>
      </c>
      <c r="LV561" s="583" t="s">
        <v>1082</v>
      </c>
      <c r="LW561" s="583" t="s">
        <v>1082</v>
      </c>
      <c r="LX561" s="272">
        <f>IF(LR560=0,0,(MD565-MD564)/LR560)</f>
        <v>1.0000223504000001</v>
      </c>
      <c r="LY561" s="272">
        <f t="shared" ref="LY561" si="3422">IF(LS560=0,0,(ME565-ME564)/LS560)</f>
        <v>1.0000002007</v>
      </c>
      <c r="LZ561" s="272">
        <f t="shared" ref="LZ561" si="3423">IF(LT560=0,0,(MF565-MF564)/LT560)</f>
        <v>1.0000002007</v>
      </c>
      <c r="MA561" s="272">
        <f t="shared" ref="MA561" si="3424">IF(LU560=0,0,(MG565-MG564)/LU560)</f>
        <v>0.60261673979999997</v>
      </c>
      <c r="MB561" s="272">
        <f t="shared" ref="MB561" si="3425">IF(LV560=0,0,(MH565-MH564)/LV560)</f>
        <v>0.62280506670000002</v>
      </c>
      <c r="MC561" s="272">
        <f t="shared" ref="MC561" si="3426">IF(LW560=0,0,(MI565-MI564)/LW560)</f>
        <v>0.62280506670000002</v>
      </c>
      <c r="MD561" s="583" t="s">
        <v>1082</v>
      </c>
      <c r="ME561" s="583" t="s">
        <v>1082</v>
      </c>
      <c r="MF561" s="583" t="s">
        <v>1082</v>
      </c>
      <c r="MG561" s="583" t="s">
        <v>1082</v>
      </c>
      <c r="MH561" s="583" t="s">
        <v>1082</v>
      </c>
      <c r="MI561" s="583" t="s">
        <v>1082</v>
      </c>
      <c r="MJ561" s="583" t="s">
        <v>1082</v>
      </c>
      <c r="MK561" s="583" t="s">
        <v>1082</v>
      </c>
      <c r="ML561" s="583" t="s">
        <v>1082</v>
      </c>
      <c r="MM561" s="583" t="s">
        <v>1082</v>
      </c>
      <c r="MN561" s="583" t="s">
        <v>1082</v>
      </c>
      <c r="MO561" s="583" t="s">
        <v>1082</v>
      </c>
      <c r="MP561" s="583" t="s">
        <v>1082</v>
      </c>
      <c r="MQ561" s="583" t="s">
        <v>1082</v>
      </c>
      <c r="MR561" s="583" t="s">
        <v>1082</v>
      </c>
      <c r="MS561" s="272">
        <f>IF(MM560=0,0,(MY565-MY564)/MM560)</f>
        <v>1.0000031548999999</v>
      </c>
      <c r="MT561" s="272">
        <f t="shared" ref="MT561" si="3427">IF(MN560=0,0,(MZ565-MZ564)/MN560)</f>
        <v>0.99999260219999997</v>
      </c>
      <c r="MU561" s="272">
        <f t="shared" ref="MU561" si="3428">IF(MO560=0,0,(NA565-NA564)/MO560)</f>
        <v>0.99999260219999997</v>
      </c>
      <c r="MV561" s="272">
        <f t="shared" ref="MV561" si="3429">IF(MP560=0,0,(NB565-NB564)/MP560)</f>
        <v>0.62630516810000003</v>
      </c>
      <c r="MW561" s="272">
        <f t="shared" ref="MW561" si="3430">IF(MQ560=0,0,(NC565-NC564)/MQ560)</f>
        <v>0.64758551220000005</v>
      </c>
      <c r="MX561" s="272">
        <f t="shared" ref="MX561" si="3431">IF(MR560=0,0,(ND565-ND564)/MR560)</f>
        <v>0.64758551220000005</v>
      </c>
      <c r="MY561" s="583" t="s">
        <v>1082</v>
      </c>
      <c r="MZ561" s="583" t="s">
        <v>1082</v>
      </c>
      <c r="NA561" s="583" t="s">
        <v>1082</v>
      </c>
      <c r="NB561" s="583" t="s">
        <v>1082</v>
      </c>
      <c r="NC561" s="583" t="s">
        <v>1082</v>
      </c>
      <c r="ND561" s="583" t="s">
        <v>1082</v>
      </c>
      <c r="NE561" s="583" t="s">
        <v>1082</v>
      </c>
      <c r="NF561" s="583" t="s">
        <v>1082</v>
      </c>
      <c r="NG561" s="583" t="s">
        <v>1082</v>
      </c>
      <c r="NH561" s="583" t="s">
        <v>1082</v>
      </c>
      <c r="NI561" s="583" t="s">
        <v>1082</v>
      </c>
      <c r="NJ561" s="583" t="s">
        <v>1082</v>
      </c>
      <c r="NK561" s="583" t="s">
        <v>1082</v>
      </c>
      <c r="NL561" s="583" t="s">
        <v>1082</v>
      </c>
      <c r="NM561" s="583" t="s">
        <v>1082</v>
      </c>
      <c r="NN561" s="272">
        <f>IF(NH560=0,0,(NT565-NT564)/NH560)</f>
        <v>1.0000038948000001</v>
      </c>
      <c r="NO561" s="272">
        <f t="shared" ref="NO561" si="3432">IF(NI560=0,0,(NU565-NU564)/NI560)</f>
        <v>1.0000011458</v>
      </c>
      <c r="NP561" s="272">
        <f t="shared" ref="NP561" si="3433">IF(NJ560=0,0,(NV565-NV564)/NJ560)</f>
        <v>1.0000011458</v>
      </c>
      <c r="NQ561" s="272">
        <f t="shared" ref="NQ561" si="3434">IF(NK560=0,0,(NW565-NW564)/NK560)</f>
        <v>0.46666209510000001</v>
      </c>
      <c r="NR561" s="272">
        <f t="shared" ref="NR561" si="3435">IF(NL560=0,0,(NX565-NX564)/NL560)</f>
        <v>0.48162029020000002</v>
      </c>
      <c r="NS561" s="272">
        <f t="shared" ref="NS561" si="3436">IF(NM560=0,0,(NY565-NY564)/NM560)</f>
        <v>0.48162029020000002</v>
      </c>
      <c r="NT561" s="583" t="s">
        <v>1082</v>
      </c>
      <c r="NU561" s="583" t="s">
        <v>1082</v>
      </c>
      <c r="NV561" s="583" t="s">
        <v>1082</v>
      </c>
      <c r="NW561" s="583" t="s">
        <v>1082</v>
      </c>
      <c r="NX561" s="583" t="s">
        <v>1082</v>
      </c>
      <c r="NY561" s="583" t="s">
        <v>1082</v>
      </c>
      <c r="NZ561" s="583" t="s">
        <v>1082</v>
      </c>
      <c r="OA561" s="583" t="s">
        <v>1082</v>
      </c>
      <c r="OB561" s="583" t="s">
        <v>1082</v>
      </c>
      <c r="OC561" s="583" t="s">
        <v>1082</v>
      </c>
      <c r="OD561" s="583" t="s">
        <v>1082</v>
      </c>
      <c r="OE561" s="583" t="s">
        <v>1082</v>
      </c>
      <c r="OF561" s="583" t="s">
        <v>1082</v>
      </c>
      <c r="OG561" s="583" t="s">
        <v>1082</v>
      </c>
      <c r="OH561" s="583" t="s">
        <v>1082</v>
      </c>
      <c r="OI561" s="272">
        <f>IF(OC560=0,0,(OO565-OO564)/OC560)</f>
        <v>1.0000028409999999</v>
      </c>
      <c r="OJ561" s="272">
        <f t="shared" ref="OJ561" si="3437">IF(OD560=0,0,(OP565-OP564)/OD560)</f>
        <v>0.99999508550000005</v>
      </c>
      <c r="OK561" s="272">
        <f t="shared" ref="OK561" si="3438">IF(OE560=0,0,(OQ565-OQ564)/OE560)</f>
        <v>0.99999508550000005</v>
      </c>
      <c r="OL561" s="272">
        <f t="shared" ref="OL561" si="3439">IF(OF560=0,0,(OR565-OR564)/OF560)</f>
        <v>0.60653762020000002</v>
      </c>
      <c r="OM561" s="272">
        <f t="shared" ref="OM561" si="3440">IF(OG560=0,0,(OS565-OS564)/OG560)</f>
        <v>0.62689142789999996</v>
      </c>
      <c r="ON561" s="272">
        <f t="shared" ref="ON561" si="3441">IF(OH560=0,0,(OT565-OT564)/OH560)</f>
        <v>0.62689142789999996</v>
      </c>
      <c r="OO561" s="583" t="s">
        <v>1082</v>
      </c>
      <c r="OP561" s="583" t="s">
        <v>1082</v>
      </c>
      <c r="OQ561" s="583" t="s">
        <v>1082</v>
      </c>
      <c r="OR561" s="583" t="s">
        <v>1082</v>
      </c>
      <c r="OS561" s="583" t="s">
        <v>1082</v>
      </c>
      <c r="OT561" s="583" t="s">
        <v>1082</v>
      </c>
      <c r="OU561" s="583" t="s">
        <v>1082</v>
      </c>
      <c r="OV561" s="583" t="s">
        <v>1082</v>
      </c>
      <c r="OW561" s="583" t="s">
        <v>1082</v>
      </c>
      <c r="OX561" s="583" t="s">
        <v>1082</v>
      </c>
      <c r="OY561" s="583" t="s">
        <v>1082</v>
      </c>
      <c r="OZ561" s="583" t="s">
        <v>1082</v>
      </c>
      <c r="PA561" s="583" t="s">
        <v>1082</v>
      </c>
      <c r="PB561" s="583" t="s">
        <v>1082</v>
      </c>
      <c r="PC561" s="583" t="s">
        <v>1082</v>
      </c>
      <c r="PD561" s="272">
        <f>IF(OX560=0,0,(PJ565-PJ564)/OX560)</f>
        <v>0.99999809849999999</v>
      </c>
      <c r="PE561" s="272">
        <f t="shared" ref="PE561" si="3442">IF(OY560=0,0,(PK565-PK564)/OY560)</f>
        <v>0.99999908660000003</v>
      </c>
      <c r="PF561" s="272">
        <f t="shared" ref="PF561" si="3443">IF(OZ560=0,0,(PL565-PL564)/OZ560)</f>
        <v>0.99999908660000003</v>
      </c>
      <c r="PG561" s="272">
        <f t="shared" ref="PG561" si="3444">IF(PA560=0,0,(PM565-PM564)/PA560)</f>
        <v>0.51743577910000005</v>
      </c>
      <c r="PH561" s="272">
        <f t="shared" ref="PH561" si="3445">IF(PB560=0,0,(PN565-PN564)/PB560)</f>
        <v>0.53420248820000005</v>
      </c>
      <c r="PI561" s="272">
        <f t="shared" ref="PI561" si="3446">IF(PC560=0,0,(PO565-PO564)/PC560)</f>
        <v>0.53420248820000005</v>
      </c>
      <c r="PJ561" s="583" t="s">
        <v>1082</v>
      </c>
      <c r="PK561" s="583" t="s">
        <v>1082</v>
      </c>
      <c r="PL561" s="583" t="s">
        <v>1082</v>
      </c>
      <c r="PM561" s="583" t="s">
        <v>1082</v>
      </c>
      <c r="PN561" s="583" t="s">
        <v>1082</v>
      </c>
      <c r="PO561" s="583" t="s">
        <v>1082</v>
      </c>
      <c r="PP561" s="583" t="s">
        <v>1082</v>
      </c>
      <c r="PQ561" s="583" t="s">
        <v>1082</v>
      </c>
      <c r="PR561" s="583" t="s">
        <v>1082</v>
      </c>
      <c r="PS561" s="583" t="s">
        <v>1082</v>
      </c>
      <c r="PT561" s="583" t="s">
        <v>1082</v>
      </c>
      <c r="PU561" s="583" t="s">
        <v>1082</v>
      </c>
      <c r="PV561" s="583" t="s">
        <v>1082</v>
      </c>
      <c r="PW561" s="583" t="s">
        <v>1082</v>
      </c>
      <c r="PX561" s="583" t="s">
        <v>1082</v>
      </c>
      <c r="PY561" s="272">
        <f>IF(PS560=0,0,(QE565-QE564)/PS560)</f>
        <v>1.0000026744999999</v>
      </c>
      <c r="PZ561" s="272">
        <f t="shared" ref="PZ561" si="3447">IF(PT560=0,0,(QF565-QF564)/PT560)</f>
        <v>1.0000015420999999</v>
      </c>
      <c r="QA561" s="272">
        <f t="shared" ref="QA561" si="3448">IF(PU560=0,0,(QG565-QG564)/PU560)</f>
        <v>1.0000015420999999</v>
      </c>
      <c r="QB561" s="272">
        <f t="shared" ref="QB561" si="3449">IF(PV560=0,0,(QH565-QH564)/PV560)</f>
        <v>0.58728065139999996</v>
      </c>
      <c r="QC561" s="272">
        <f t="shared" ref="QC561" si="3450">IF(PW560=0,0,(QI565-QI564)/PW560)</f>
        <v>0.60705466119999996</v>
      </c>
      <c r="QD561" s="272">
        <f t="shared" ref="QD561" si="3451">IF(PX560=0,0,(QJ565-QJ564)/PX560)</f>
        <v>0.60705466119999996</v>
      </c>
      <c r="QE561" s="583" t="s">
        <v>1082</v>
      </c>
      <c r="QF561" s="583" t="s">
        <v>1082</v>
      </c>
      <c r="QG561" s="583" t="s">
        <v>1082</v>
      </c>
      <c r="QH561" s="583" t="s">
        <v>1082</v>
      </c>
      <c r="QI561" s="583" t="s">
        <v>1082</v>
      </c>
      <c r="QJ561" s="583" t="s">
        <v>1082</v>
      </c>
      <c r="QK561" s="583" t="s">
        <v>1082</v>
      </c>
      <c r="QL561" s="583" t="s">
        <v>1082</v>
      </c>
      <c r="QM561" s="583" t="s">
        <v>1082</v>
      </c>
      <c r="QN561" s="583" t="s">
        <v>1082</v>
      </c>
      <c r="QO561" s="583" t="s">
        <v>1082</v>
      </c>
      <c r="QP561" s="583" t="s">
        <v>1082</v>
      </c>
      <c r="QQ561" s="583" t="s">
        <v>1082</v>
      </c>
      <c r="QR561" s="583" t="s">
        <v>1082</v>
      </c>
      <c r="QS561" s="583" t="s">
        <v>1082</v>
      </c>
      <c r="QT561" s="272">
        <f>IF(QN560=0,0,(QZ565-QZ564)/QN560)</f>
        <v>1.0000066499</v>
      </c>
      <c r="QU561" s="272">
        <f t="shared" ref="QU561" si="3452">IF(QO560=0,0,(RA565-RA564)/QO560)</f>
        <v>1.0000010402999999</v>
      </c>
      <c r="QV561" s="272">
        <f t="shared" ref="QV561" si="3453">IF(QP560=0,0,(RB565-RB564)/QP560)</f>
        <v>1.0000010402999999</v>
      </c>
      <c r="QW561" s="272">
        <f t="shared" ref="QW561" si="3454">IF(QQ560=0,0,(RC565-RC564)/QQ560)</f>
        <v>0.52216930269999995</v>
      </c>
      <c r="QX561" s="272">
        <f t="shared" ref="QX561" si="3455">IF(QR560=0,0,(RD565-RD564)/QR560)</f>
        <v>0.53867591000000004</v>
      </c>
      <c r="QY561" s="272">
        <f t="shared" ref="QY561" si="3456">IF(QS560=0,0,(RE565-RE564)/QS560)</f>
        <v>0.53867591000000004</v>
      </c>
      <c r="QZ561" s="583" t="s">
        <v>1082</v>
      </c>
      <c r="RA561" s="583" t="s">
        <v>1082</v>
      </c>
      <c r="RB561" s="583" t="s">
        <v>1082</v>
      </c>
      <c r="RC561" s="583" t="s">
        <v>1082</v>
      </c>
      <c r="RD561" s="583" t="s">
        <v>1082</v>
      </c>
      <c r="RE561" s="583" t="s">
        <v>1082</v>
      </c>
      <c r="RF561" s="583" t="s">
        <v>1082</v>
      </c>
      <c r="RG561" s="583" t="s">
        <v>1082</v>
      </c>
      <c r="RH561" s="583" t="s">
        <v>1082</v>
      </c>
      <c r="RI561" s="583" t="s">
        <v>1082</v>
      </c>
      <c r="RJ561" s="583" t="s">
        <v>1082</v>
      </c>
      <c r="RK561" s="583" t="s">
        <v>1082</v>
      </c>
      <c r="RL561" s="583" t="s">
        <v>1082</v>
      </c>
      <c r="RM561" s="583" t="s">
        <v>1082</v>
      </c>
      <c r="RN561" s="583" t="s">
        <v>1082</v>
      </c>
      <c r="RO561" s="272">
        <f>IF(RI560=0,0,(RU565-RU564)/RI560)</f>
        <v>1.0000016522999999</v>
      </c>
      <c r="RP561" s="272">
        <f t="shared" ref="RP561" si="3457">IF(RJ560=0,0,(RV565-RV564)/RJ560)</f>
        <v>0.99999879709999995</v>
      </c>
      <c r="RQ561" s="272">
        <f t="shared" ref="RQ561" si="3458">IF(RK560=0,0,(RW565-RW564)/RK560)</f>
        <v>0.99999879709999995</v>
      </c>
      <c r="RR561" s="272">
        <f t="shared" ref="RR561" si="3459">IF(RL560=0,0,(RX565-RX564)/RL560)</f>
        <v>0.3761395797</v>
      </c>
      <c r="RS561" s="272">
        <f t="shared" ref="RS561" si="3460">IF(RM560=0,0,(RY565-RY564)/RM560)</f>
        <v>0.38761889859999998</v>
      </c>
      <c r="RT561" s="272">
        <f t="shared" ref="RT561" si="3461">IF(RN560=0,0,(RZ565-RZ564)/RN560)</f>
        <v>0.38761889859999998</v>
      </c>
      <c r="RU561" s="583" t="s">
        <v>1082</v>
      </c>
      <c r="RV561" s="583" t="s">
        <v>1082</v>
      </c>
      <c r="RW561" s="583" t="s">
        <v>1082</v>
      </c>
      <c r="RX561" s="583" t="s">
        <v>1082</v>
      </c>
      <c r="RY561" s="583" t="s">
        <v>1082</v>
      </c>
      <c r="RZ561" s="583" t="s">
        <v>1082</v>
      </c>
      <c r="SA561" s="583" t="s">
        <v>1082</v>
      </c>
      <c r="SB561" s="583" t="s">
        <v>1082</v>
      </c>
      <c r="SC561" s="583" t="s">
        <v>1082</v>
      </c>
      <c r="SD561" s="583" t="s">
        <v>1082</v>
      </c>
      <c r="SE561" s="583" t="s">
        <v>1082</v>
      </c>
      <c r="SF561" s="583" t="s">
        <v>1082</v>
      </c>
      <c r="SG561" s="583" t="s">
        <v>1082</v>
      </c>
      <c r="SH561" s="583" t="s">
        <v>1082</v>
      </c>
      <c r="SI561" s="583" t="s">
        <v>1082</v>
      </c>
      <c r="SJ561" s="272">
        <f>IF(SD560=0,0,(SP565-SP564)/SD560)</f>
        <v>0.99999858990000001</v>
      </c>
      <c r="SK561" s="272">
        <f t="shared" ref="SK561" si="3462">IF(SE560=0,0,(SQ565-SQ564)/SE560)</f>
        <v>1.0000006774000001</v>
      </c>
      <c r="SL561" s="272">
        <f t="shared" ref="SL561" si="3463">IF(SF560=0,0,(SR565-SR564)/SF560)</f>
        <v>1.0000006774000001</v>
      </c>
      <c r="SM561" s="272">
        <f t="shared" ref="SM561" si="3464">IF(SG560=0,0,(SS565-SS564)/SG560)</f>
        <v>0.51488239889999998</v>
      </c>
      <c r="SN561" s="272">
        <f t="shared" ref="SN561" si="3465">IF(SH560=0,0,(ST565-ST564)/SH560)</f>
        <v>0.53072676539999997</v>
      </c>
      <c r="SO561" s="272">
        <f t="shared" ref="SO561" si="3466">IF(SI560=0,0,(SU565-SU564)/SI560)</f>
        <v>0.53072676539999997</v>
      </c>
      <c r="SP561" s="583" t="s">
        <v>1082</v>
      </c>
      <c r="SQ561" s="583" t="s">
        <v>1082</v>
      </c>
      <c r="SR561" s="583" t="s">
        <v>1082</v>
      </c>
      <c r="SS561" s="583" t="s">
        <v>1082</v>
      </c>
      <c r="ST561" s="583" t="s">
        <v>1082</v>
      </c>
      <c r="SU561" s="583" t="s">
        <v>1082</v>
      </c>
      <c r="SV561" s="583" t="s">
        <v>1082</v>
      </c>
      <c r="SW561" s="583" t="s">
        <v>1082</v>
      </c>
      <c r="SX561" s="583" t="s">
        <v>1082</v>
      </c>
      <c r="SY561" s="583" t="s">
        <v>1082</v>
      </c>
      <c r="SZ561" s="583" t="s">
        <v>1082</v>
      </c>
      <c r="TA561" s="583" t="s">
        <v>1082</v>
      </c>
      <c r="TB561" s="583" t="s">
        <v>1082</v>
      </c>
      <c r="TC561" s="583" t="s">
        <v>1082</v>
      </c>
      <c r="TD561" s="583" t="s">
        <v>1082</v>
      </c>
      <c r="TE561" s="272">
        <f>IF(SY560=0,0,(TK565-TK564)/SY560)</f>
        <v>1.000000352</v>
      </c>
      <c r="TF561" s="272">
        <f t="shared" ref="TF561" si="3467">IF(SZ560=0,0,(TL565-TL564)/SZ560)</f>
        <v>1.0000077799</v>
      </c>
      <c r="TG561" s="272">
        <f t="shared" ref="TG561" si="3468">IF(TA560=0,0,(TM565-TM564)/TA560)</f>
        <v>1.0000077799</v>
      </c>
      <c r="TH561" s="272">
        <f t="shared" ref="TH561" si="3469">IF(TB560=0,0,(TN565-TN564)/TB560)</f>
        <v>0.47640185080000003</v>
      </c>
      <c r="TI561" s="272">
        <f t="shared" ref="TI561" si="3470">IF(TC560=0,0,(TO565-TO564)/TC560)</f>
        <v>0.49236701170000002</v>
      </c>
      <c r="TJ561" s="272">
        <f t="shared" ref="TJ561" si="3471">IF(TD560=0,0,(TP565-TP564)/TD560)</f>
        <v>0.49236701170000002</v>
      </c>
      <c r="TK561" s="583" t="s">
        <v>1082</v>
      </c>
      <c r="TL561" s="583" t="s">
        <v>1082</v>
      </c>
      <c r="TM561" s="583" t="s">
        <v>1082</v>
      </c>
      <c r="TN561" s="583" t="s">
        <v>1082</v>
      </c>
      <c r="TO561" s="583" t="s">
        <v>1082</v>
      </c>
      <c r="TP561" s="583" t="s">
        <v>1082</v>
      </c>
      <c r="TQ561" s="583" t="s">
        <v>1082</v>
      </c>
      <c r="TR561" s="583" t="s">
        <v>1082</v>
      </c>
      <c r="TS561" s="583" t="s">
        <v>1082</v>
      </c>
      <c r="TT561" s="583" t="s">
        <v>1082</v>
      </c>
      <c r="TU561" s="583" t="s">
        <v>1082</v>
      </c>
      <c r="TV561" s="583" t="s">
        <v>1082</v>
      </c>
      <c r="TW561" s="583" t="s">
        <v>1082</v>
      </c>
      <c r="TX561" s="583" t="s">
        <v>1082</v>
      </c>
      <c r="TY561" s="583" t="s">
        <v>1082</v>
      </c>
      <c r="TZ561" s="272">
        <f>IF(TT560=0,0,(UF565-UF564)/TT560)</f>
        <v>0.99999728219999995</v>
      </c>
      <c r="UA561" s="272">
        <f t="shared" ref="UA561" si="3472">IF(TU560=0,0,(UG565-UG564)/TU560)</f>
        <v>0.99999970979999997</v>
      </c>
      <c r="UB561" s="272">
        <f t="shared" ref="UB561" si="3473">IF(TV560=0,0,(UH565-UH564)/TV560)</f>
        <v>0.99999970979999997</v>
      </c>
      <c r="UC561" s="272">
        <f t="shared" ref="UC561" si="3474">IF(TW560=0,0,(UI565-UI564)/TW560)</f>
        <v>0.52047148710000002</v>
      </c>
      <c r="UD561" s="272">
        <f t="shared" ref="UD561" si="3475">IF(TX560=0,0,(UJ565-UJ564)/TX560)</f>
        <v>0.53812977399999995</v>
      </c>
      <c r="UE561" s="272">
        <f t="shared" ref="UE561" si="3476">IF(TY560=0,0,(UK565-UK564)/TY560)</f>
        <v>0.53812977399999995</v>
      </c>
      <c r="UF561" s="583" t="s">
        <v>1082</v>
      </c>
      <c r="UG561" s="583" t="s">
        <v>1082</v>
      </c>
      <c r="UH561" s="583" t="s">
        <v>1082</v>
      </c>
      <c r="UI561" s="583" t="s">
        <v>1082</v>
      </c>
      <c r="UJ561" s="583" t="s">
        <v>1082</v>
      </c>
      <c r="UK561" s="583" t="s">
        <v>1082</v>
      </c>
      <c r="UL561" s="583" t="s">
        <v>1082</v>
      </c>
      <c r="UM561" s="583" t="s">
        <v>1082</v>
      </c>
      <c r="UN561" s="583" t="s">
        <v>1082</v>
      </c>
      <c r="UO561" s="583" t="s">
        <v>1082</v>
      </c>
      <c r="UP561" s="583" t="s">
        <v>1082</v>
      </c>
      <c r="UQ561" s="583" t="s">
        <v>1082</v>
      </c>
      <c r="UR561" s="583" t="s">
        <v>1082</v>
      </c>
      <c r="US561" s="583" t="s">
        <v>1082</v>
      </c>
      <c r="UT561" s="583" t="s">
        <v>1082</v>
      </c>
      <c r="UU561" s="272">
        <f>IF(UO560=0,0,(VA565-VA564)/UO560)</f>
        <v>1.0000013094</v>
      </c>
      <c r="UV561" s="272">
        <f t="shared" ref="UV561" si="3477">IF(UP560=0,0,(VB565-VB564)/UP560)</f>
        <v>1.0000081784999999</v>
      </c>
      <c r="UW561" s="272">
        <f t="shared" ref="UW561" si="3478">IF(UQ560=0,0,(VC565-VC564)/UQ560)</f>
        <v>1.0000081784999999</v>
      </c>
      <c r="UX561" s="272">
        <f t="shared" ref="UX561" si="3479">IF(UR560=0,0,(VD565-VD564)/UR560)</f>
        <v>0.50185625909999998</v>
      </c>
      <c r="UY561" s="272">
        <f t="shared" ref="UY561" si="3480">IF(US560=0,0,(VE565-VE564)/US560)</f>
        <v>0.5164289594</v>
      </c>
      <c r="UZ561" s="272">
        <f t="shared" ref="UZ561" si="3481">IF(UT560=0,0,(VF565-VF564)/UT560)</f>
        <v>0.5164289594</v>
      </c>
      <c r="VA561" s="583" t="s">
        <v>1082</v>
      </c>
      <c r="VB561" s="583" t="s">
        <v>1082</v>
      </c>
      <c r="VC561" s="583" t="s">
        <v>1082</v>
      </c>
      <c r="VD561" s="583" t="s">
        <v>1082</v>
      </c>
      <c r="VE561" s="583" t="s">
        <v>1082</v>
      </c>
      <c r="VF561" s="583" t="s">
        <v>1082</v>
      </c>
      <c r="VG561" s="583" t="s">
        <v>1082</v>
      </c>
      <c r="VH561" s="583" t="s">
        <v>1082</v>
      </c>
      <c r="VI561" s="583" t="s">
        <v>1082</v>
      </c>
      <c r="VJ561" s="583" t="s">
        <v>1082</v>
      </c>
      <c r="VK561" s="583" t="s">
        <v>1082</v>
      </c>
      <c r="VL561" s="583" t="s">
        <v>1082</v>
      </c>
      <c r="VM561" s="583" t="s">
        <v>1082</v>
      </c>
      <c r="VN561" s="583" t="s">
        <v>1082</v>
      </c>
      <c r="VO561" s="583" t="s">
        <v>1082</v>
      </c>
      <c r="VP561" s="272">
        <f>IF(VJ560=0,0,(VV565-VV564)/VJ560)</f>
        <v>1.0000044048000001</v>
      </c>
      <c r="VQ561" s="272">
        <f t="shared" ref="VQ561" si="3482">IF(VK560=0,0,(VW565-VW564)/VK560)</f>
        <v>1.0000053770999999</v>
      </c>
      <c r="VR561" s="272">
        <f t="shared" ref="VR561" si="3483">IF(VL560=0,0,(VX565-VX564)/VL560)</f>
        <v>1.0000053770999999</v>
      </c>
      <c r="VS561" s="272">
        <f t="shared" ref="VS561" si="3484">IF(VM560=0,0,(VY565-VY564)/VM560)</f>
        <v>0.55680198670000003</v>
      </c>
      <c r="VT561" s="272">
        <f t="shared" ref="VT561" si="3485">IF(VN560=0,0,(VZ565-VZ564)/VN560)</f>
        <v>0.57491002759999998</v>
      </c>
      <c r="VU561" s="272">
        <f t="shared" ref="VU561" si="3486">IF(VO560=0,0,(WA565-WA564)/VO560)</f>
        <v>0.57491002759999998</v>
      </c>
      <c r="VV561" s="583" t="s">
        <v>1082</v>
      </c>
      <c r="VW561" s="583" t="s">
        <v>1082</v>
      </c>
      <c r="VX561" s="583" t="s">
        <v>1082</v>
      </c>
      <c r="VY561" s="583" t="s">
        <v>1082</v>
      </c>
      <c r="VZ561" s="583" t="s">
        <v>1082</v>
      </c>
      <c r="WA561" s="583" t="s">
        <v>1082</v>
      </c>
      <c r="WB561" s="583" t="s">
        <v>1082</v>
      </c>
      <c r="WC561" s="583" t="s">
        <v>1082</v>
      </c>
      <c r="WD561" s="583" t="s">
        <v>1082</v>
      </c>
      <c r="WE561" s="583" t="s">
        <v>1082</v>
      </c>
      <c r="WF561" s="583" t="s">
        <v>1082</v>
      </c>
      <c r="WG561" s="583" t="s">
        <v>1082</v>
      </c>
      <c r="WH561" s="583" t="s">
        <v>1082</v>
      </c>
      <c r="WI561" s="583" t="s">
        <v>1082</v>
      </c>
      <c r="WJ561" s="583" t="s">
        <v>1082</v>
      </c>
      <c r="WK561" s="272">
        <f>IF(WE560=0,0,(WQ565-WQ564)/WE560)</f>
        <v>1.0000013625999999</v>
      </c>
      <c r="WL561" s="272">
        <f t="shared" ref="WL561" si="3487">IF(WF560=0,0,(WR565-WR564)/WF560)</f>
        <v>1.0000043649999999</v>
      </c>
      <c r="WM561" s="272">
        <f t="shared" ref="WM561" si="3488">IF(WG560=0,0,(WS565-WS564)/WG560)</f>
        <v>1.0000043649999999</v>
      </c>
      <c r="WN561" s="272">
        <f t="shared" ref="WN561" si="3489">IF(WH560=0,0,(WT565-WT564)/WH560)</f>
        <v>0.37815152219999998</v>
      </c>
      <c r="WO561" s="272">
        <f t="shared" ref="WO561" si="3490">IF(WI560=0,0,(WU565-WU564)/WI560)</f>
        <v>0.39117034039999998</v>
      </c>
      <c r="WP561" s="272">
        <f t="shared" ref="WP561" si="3491">IF(WJ560=0,0,(WV565-WV564)/WJ560)</f>
        <v>0.39117034039999998</v>
      </c>
      <c r="WQ561" s="583" t="s">
        <v>1082</v>
      </c>
      <c r="WR561" s="583" t="s">
        <v>1082</v>
      </c>
      <c r="WS561" s="583" t="s">
        <v>1082</v>
      </c>
      <c r="WT561" s="583" t="s">
        <v>1082</v>
      </c>
      <c r="WU561" s="583" t="s">
        <v>1082</v>
      </c>
      <c r="WV561" s="583" t="s">
        <v>1082</v>
      </c>
      <c r="WW561" s="583" t="s">
        <v>1082</v>
      </c>
      <c r="WX561" s="583" t="s">
        <v>1082</v>
      </c>
      <c r="WY561" s="583" t="s">
        <v>1082</v>
      </c>
      <c r="WZ561" s="583" t="s">
        <v>1082</v>
      </c>
      <c r="XA561" s="583" t="s">
        <v>1082</v>
      </c>
      <c r="XB561" s="583" t="s">
        <v>1082</v>
      </c>
      <c r="XC561" s="583" t="s">
        <v>1082</v>
      </c>
      <c r="XD561" s="583" t="s">
        <v>1082</v>
      </c>
      <c r="XE561" s="583" t="s">
        <v>1082</v>
      </c>
      <c r="XF561" s="272">
        <f>IF(WZ560=0,0,(XL565-XL564)/WZ560)</f>
        <v>0.99999410430000002</v>
      </c>
      <c r="XG561" s="272">
        <f t="shared" ref="XG561" si="3492">IF(XA560=0,0,(XM565-XM564)/XA560)</f>
        <v>1.0000016482</v>
      </c>
      <c r="XH561" s="272">
        <f t="shared" ref="XH561" si="3493">IF(XB560=0,0,(XN565-XN564)/XB560)</f>
        <v>1.0000016482</v>
      </c>
      <c r="XI561" s="272">
        <f t="shared" ref="XI561" si="3494">IF(XC560=0,0,(XO565-XO564)/XC560)</f>
        <v>0.40010645929999999</v>
      </c>
      <c r="XJ561" s="272">
        <f t="shared" ref="XJ561" si="3495">IF(XD560=0,0,(XP565-XP564)/XD560)</f>
        <v>0.4124332403</v>
      </c>
      <c r="XK561" s="272">
        <f t="shared" ref="XK561" si="3496">IF(XE560=0,0,(XQ565-XQ564)/XE560)</f>
        <v>0.4124332403</v>
      </c>
      <c r="XL561" s="583" t="s">
        <v>1082</v>
      </c>
      <c r="XM561" s="583" t="s">
        <v>1082</v>
      </c>
      <c r="XN561" s="583" t="s">
        <v>1082</v>
      </c>
      <c r="XO561" s="583" t="s">
        <v>1082</v>
      </c>
      <c r="XP561" s="583" t="s">
        <v>1082</v>
      </c>
      <c r="XQ561" s="583" t="s">
        <v>1082</v>
      </c>
      <c r="XR561" s="583" t="s">
        <v>1082</v>
      </c>
      <c r="XS561" s="583" t="s">
        <v>1082</v>
      </c>
      <c r="XT561" s="583" t="s">
        <v>1082</v>
      </c>
      <c r="XU561" s="583" t="s">
        <v>1082</v>
      </c>
      <c r="XV561" s="583" t="s">
        <v>1082</v>
      </c>
      <c r="XW561" s="583" t="s">
        <v>1082</v>
      </c>
      <c r="XX561" s="583" t="s">
        <v>1082</v>
      </c>
      <c r="XY561" s="583" t="s">
        <v>1082</v>
      </c>
      <c r="XZ561" s="583" t="s">
        <v>1082</v>
      </c>
      <c r="YA561" s="272">
        <f>IF(XU560=0,0,(YG565-YG564)/XU560)</f>
        <v>0.99999883190000005</v>
      </c>
      <c r="YB561" s="272">
        <f t="shared" ref="YB561" si="3497">IF(XV560=0,0,(YH565-YH564)/XV560)</f>
        <v>0.99999681959999998</v>
      </c>
      <c r="YC561" s="272">
        <f t="shared" ref="YC561" si="3498">IF(XW560=0,0,(YI565-YI564)/XW560)</f>
        <v>0.99999681959999998</v>
      </c>
      <c r="YD561" s="272">
        <f t="shared" ref="YD561" si="3499">IF(XX560=0,0,(YJ565-YJ564)/XX560)</f>
        <v>0.38315722000000002</v>
      </c>
      <c r="YE561" s="272">
        <f t="shared" ref="YE561" si="3500">IF(XY560=0,0,(YK565-YK564)/XY560)</f>
        <v>0.39514466199999998</v>
      </c>
      <c r="YF561" s="272">
        <f t="shared" ref="YF561" si="3501">IF(XZ560=0,0,(YL565-YL564)/XZ560)</f>
        <v>0.39514466199999998</v>
      </c>
      <c r="YG561" s="583" t="s">
        <v>1082</v>
      </c>
      <c r="YH561" s="583" t="s">
        <v>1082</v>
      </c>
      <c r="YI561" s="583" t="s">
        <v>1082</v>
      </c>
      <c r="YJ561" s="583" t="s">
        <v>1082</v>
      </c>
      <c r="YK561" s="583" t="s">
        <v>1082</v>
      </c>
      <c r="YL561" s="583" t="s">
        <v>1082</v>
      </c>
      <c r="YM561" s="583" t="s">
        <v>1082</v>
      </c>
      <c r="YN561" s="583" t="s">
        <v>1082</v>
      </c>
      <c r="YO561" s="583" t="s">
        <v>1082</v>
      </c>
      <c r="YP561" s="583" t="s">
        <v>1082</v>
      </c>
      <c r="YQ561" s="583" t="s">
        <v>1082</v>
      </c>
      <c r="YR561" s="583" t="s">
        <v>1082</v>
      </c>
      <c r="YS561" s="583" t="s">
        <v>1082</v>
      </c>
      <c r="YT561" s="583" t="s">
        <v>1082</v>
      </c>
      <c r="YU561" s="583" t="s">
        <v>1082</v>
      </c>
      <c r="YV561" s="272">
        <f>IF(YP560=0,0,(ZB565-ZB564)/YP560)</f>
        <v>0.99999417909999999</v>
      </c>
      <c r="YW561" s="272">
        <f t="shared" ref="YW561" si="3502">IF(YQ560=0,0,(ZC565-ZC564)/YQ560)</f>
        <v>1.0000020423</v>
      </c>
      <c r="YX561" s="272">
        <f t="shared" ref="YX561" si="3503">IF(YR560=0,0,(ZD565-ZD564)/YR560)</f>
        <v>1.0000020423</v>
      </c>
      <c r="YY561" s="272">
        <f t="shared" ref="YY561" si="3504">IF(YS560=0,0,(ZE565-ZE564)/YS560)</f>
        <v>0.42452839609999998</v>
      </c>
      <c r="YZ561" s="272">
        <f t="shared" ref="YZ561" si="3505">IF(YT560=0,0,(ZF565-ZF564)/YT560)</f>
        <v>0.43828578639999999</v>
      </c>
      <c r="ZA561" s="272">
        <f t="shared" ref="ZA561" si="3506">IF(YU560=0,0,(ZG565-ZG564)/YU560)</f>
        <v>0.43828578639999999</v>
      </c>
      <c r="ZB561" s="583" t="s">
        <v>1082</v>
      </c>
      <c r="ZC561" s="583" t="s">
        <v>1082</v>
      </c>
      <c r="ZD561" s="583" t="s">
        <v>1082</v>
      </c>
      <c r="ZE561" s="583" t="s">
        <v>1082</v>
      </c>
      <c r="ZF561" s="583" t="s">
        <v>1082</v>
      </c>
      <c r="ZG561" s="583" t="s">
        <v>1082</v>
      </c>
      <c r="ZH561" s="583" t="s">
        <v>1082</v>
      </c>
      <c r="ZI561" s="583" t="s">
        <v>1082</v>
      </c>
      <c r="ZJ561" s="583" t="s">
        <v>1082</v>
      </c>
      <c r="ZK561" s="583" t="s">
        <v>1082</v>
      </c>
      <c r="ZL561" s="583" t="s">
        <v>1082</v>
      </c>
      <c r="ZM561" s="583" t="s">
        <v>1082</v>
      </c>
      <c r="ZN561" s="583" t="s">
        <v>1082</v>
      </c>
      <c r="ZO561" s="583" t="s">
        <v>1082</v>
      </c>
      <c r="ZP561" s="583" t="s">
        <v>1082</v>
      </c>
      <c r="ZQ561" s="272">
        <f>IF(ZK560=0,0,(ZW565-ZW564)/ZK560)</f>
        <v>1.0000008311999999</v>
      </c>
      <c r="ZR561" s="272">
        <f t="shared" ref="ZR561" si="3507">IF(ZL560=0,0,(ZX565-ZX564)/ZL560)</f>
        <v>1.0000093188000001</v>
      </c>
      <c r="ZS561" s="272">
        <f t="shared" ref="ZS561" si="3508">IF(ZM560=0,0,(ZY565-ZY564)/ZM560)</f>
        <v>1.0000093188000001</v>
      </c>
      <c r="ZT561" s="272">
        <f t="shared" ref="ZT561" si="3509">IF(ZN560=0,0,(ZZ565-ZZ564)/ZN560)</f>
        <v>0.50384872110000001</v>
      </c>
      <c r="ZU561" s="272">
        <f t="shared" ref="ZU561" si="3510">IF(ZO560=0,0,(AAA565-AAA564)/ZO560)</f>
        <v>0.51993316420000002</v>
      </c>
      <c r="ZV561" s="272">
        <f t="shared" ref="ZV561" si="3511">IF(ZP560=0,0,(AAB565-AAB564)/ZP560)</f>
        <v>0.51993316420000002</v>
      </c>
      <c r="ZW561" s="583" t="s">
        <v>1082</v>
      </c>
      <c r="ZX561" s="583" t="s">
        <v>1082</v>
      </c>
      <c r="ZY561" s="583" t="s">
        <v>1082</v>
      </c>
      <c r="ZZ561" s="583" t="s">
        <v>1082</v>
      </c>
      <c r="AAA561" s="583" t="s">
        <v>1082</v>
      </c>
      <c r="AAB561" s="583" t="s">
        <v>1082</v>
      </c>
      <c r="AAC561" s="583" t="s">
        <v>1082</v>
      </c>
      <c r="AAD561" s="583" t="s">
        <v>1082</v>
      </c>
      <c r="AAE561" s="583" t="s">
        <v>1082</v>
      </c>
      <c r="AAF561" s="583" t="s">
        <v>1082</v>
      </c>
      <c r="AAG561" s="583" t="s">
        <v>1082</v>
      </c>
      <c r="AAH561" s="583" t="s">
        <v>1082</v>
      </c>
      <c r="AAI561" s="583" t="s">
        <v>1082</v>
      </c>
      <c r="AAJ561" s="583" t="s">
        <v>1082</v>
      </c>
      <c r="AAK561" s="583" t="s">
        <v>1082</v>
      </c>
      <c r="AAL561" s="272">
        <f>IF(AAF560=0,0,(AAR565-AAR564)/AAF560)</f>
        <v>1.0000039736999999</v>
      </c>
      <c r="AAM561" s="272">
        <f t="shared" ref="AAM561" si="3512">IF(AAG560=0,0,(AAS565-AAS564)/AAG560)</f>
        <v>0.99999727230000002</v>
      </c>
      <c r="AAN561" s="272">
        <f t="shared" ref="AAN561" si="3513">IF(AAH560=0,0,(AAT565-AAT564)/AAH560)</f>
        <v>0.99999727230000002</v>
      </c>
      <c r="AAO561" s="272">
        <f t="shared" ref="AAO561" si="3514">IF(AAI560=0,0,(AAU565-AAU564)/AAI560)</f>
        <v>0.48990448869999997</v>
      </c>
      <c r="AAP561" s="272">
        <f t="shared" ref="AAP561" si="3515">IF(AAJ560=0,0,(AAV565-AAV564)/AAJ560)</f>
        <v>0.50586803170000005</v>
      </c>
      <c r="AAQ561" s="272">
        <f t="shared" ref="AAQ561" si="3516">IF(AAK560=0,0,(AAW565-AAW564)/AAK560)</f>
        <v>0.50586803170000005</v>
      </c>
      <c r="AAR561" s="583" t="s">
        <v>1082</v>
      </c>
      <c r="AAS561" s="583" t="s">
        <v>1082</v>
      </c>
      <c r="AAT561" s="583" t="s">
        <v>1082</v>
      </c>
      <c r="AAU561" s="583" t="s">
        <v>1082</v>
      </c>
      <c r="AAV561" s="583" t="s">
        <v>1082</v>
      </c>
      <c r="AAW561" s="583" t="s">
        <v>1082</v>
      </c>
      <c r="AAX561" s="583" t="s">
        <v>1082</v>
      </c>
      <c r="AAY561" s="583" t="s">
        <v>1082</v>
      </c>
      <c r="AAZ561" s="583" t="s">
        <v>1082</v>
      </c>
      <c r="ABA561" s="583" t="s">
        <v>1082</v>
      </c>
      <c r="ABB561" s="583" t="s">
        <v>1082</v>
      </c>
      <c r="ABC561" s="583" t="s">
        <v>1082</v>
      </c>
      <c r="ABD561" s="583" t="s">
        <v>1082</v>
      </c>
      <c r="ABE561" s="583" t="s">
        <v>1082</v>
      </c>
      <c r="ABF561" s="583" t="s">
        <v>1082</v>
      </c>
      <c r="ABG561" s="272">
        <f>IF(ABA560=0,0,(ABM565-ABM564)/ABA560)</f>
        <v>1.0000063612000001</v>
      </c>
      <c r="ABH561" s="272">
        <f t="shared" ref="ABH561" si="3517">IF(ABB560=0,0,(ABN565-ABN564)/ABB560)</f>
        <v>1.0000000963</v>
      </c>
      <c r="ABI561" s="272">
        <f t="shared" ref="ABI561" si="3518">IF(ABC560=0,0,(ABO565-ABO564)/ABC560)</f>
        <v>1.0000000963</v>
      </c>
      <c r="ABJ561" s="272">
        <f t="shared" ref="ABJ561" si="3519">IF(ABD560=0,0,(ABP565-ABP564)/ABD560)</f>
        <v>0.33883367199999997</v>
      </c>
      <c r="ABK561" s="272">
        <f t="shared" ref="ABK561" si="3520">IF(ABE560=0,0,(ABQ565-ABQ564)/ABE560)</f>
        <v>0.34849708060000001</v>
      </c>
      <c r="ABL561" s="272">
        <f t="shared" ref="ABL561" si="3521">IF(ABF560=0,0,(ABR565-ABR564)/ABF560)</f>
        <v>0.34849708060000001</v>
      </c>
      <c r="ABM561" s="583" t="s">
        <v>1082</v>
      </c>
      <c r="ABN561" s="583" t="s">
        <v>1082</v>
      </c>
      <c r="ABO561" s="583" t="s">
        <v>1082</v>
      </c>
      <c r="ABP561" s="583" t="s">
        <v>1082</v>
      </c>
      <c r="ABQ561" s="583" t="s">
        <v>1082</v>
      </c>
      <c r="ABR561" s="583" t="s">
        <v>1082</v>
      </c>
      <c r="ABS561" s="583" t="s">
        <v>1082</v>
      </c>
      <c r="ABT561" s="583" t="s">
        <v>1082</v>
      </c>
      <c r="ABU561" s="583" t="s">
        <v>1082</v>
      </c>
      <c r="ABV561" s="583" t="s">
        <v>1082</v>
      </c>
      <c r="ABW561" s="583" t="s">
        <v>1082</v>
      </c>
      <c r="ABX561" s="583" t="s">
        <v>1082</v>
      </c>
      <c r="ABY561" s="583" t="s">
        <v>1082</v>
      </c>
      <c r="ABZ561" s="583" t="s">
        <v>1082</v>
      </c>
      <c r="ACA561" s="583" t="s">
        <v>1082</v>
      </c>
      <c r="ACB561" s="272">
        <f>IF(ABV560=0,0,(ACH565-ACH564)/ABV560)</f>
        <v>1.0000011965</v>
      </c>
      <c r="ACC561" s="272">
        <f t="shared" ref="ACC561" si="3522">IF(ABW560=0,0,(ACI565-ACI564)/ABW560)</f>
        <v>0.99999754409999997</v>
      </c>
      <c r="ACD561" s="272">
        <f t="shared" ref="ACD561" si="3523">IF(ABX560=0,0,(ACJ565-ACJ564)/ABX560)</f>
        <v>0.99999754409999997</v>
      </c>
      <c r="ACE561" s="272">
        <f t="shared" ref="ACE561" si="3524">IF(ABY560=0,0,(ACK565-ACK564)/ABY560)</f>
        <v>0.35835191599999999</v>
      </c>
      <c r="ACF561" s="272">
        <f t="shared" ref="ACF561" si="3525">IF(ABZ560=0,0,(ACL565-ACL564)/ABZ560)</f>
        <v>0.36958150080000002</v>
      </c>
      <c r="ACG561" s="272">
        <f t="shared" ref="ACG561" si="3526">IF(ACA560=0,0,(ACM565-ACM564)/ACA560)</f>
        <v>0.36958150080000002</v>
      </c>
      <c r="ACH561" s="583" t="s">
        <v>1082</v>
      </c>
      <c r="ACI561" s="583" t="s">
        <v>1082</v>
      </c>
      <c r="ACJ561" s="583" t="s">
        <v>1082</v>
      </c>
      <c r="ACK561" s="583" t="s">
        <v>1082</v>
      </c>
      <c r="ACL561" s="583" t="s">
        <v>1082</v>
      </c>
      <c r="ACM561" s="583" t="s">
        <v>1082</v>
      </c>
      <c r="ACN561" s="583" t="s">
        <v>1082</v>
      </c>
      <c r="ACO561" s="583" t="s">
        <v>1082</v>
      </c>
      <c r="ACP561" s="583" t="s">
        <v>1082</v>
      </c>
      <c r="ACQ561" s="583" t="s">
        <v>1082</v>
      </c>
      <c r="ACR561" s="583" t="s">
        <v>1082</v>
      </c>
      <c r="ACS561" s="583" t="s">
        <v>1082</v>
      </c>
      <c r="ACT561" s="583" t="s">
        <v>1082</v>
      </c>
      <c r="ACU561" s="583" t="s">
        <v>1082</v>
      </c>
      <c r="ACV561" s="583" t="s">
        <v>1082</v>
      </c>
      <c r="ACW561" s="272">
        <f>IF(ACQ560=0,0,(ADC565-ADC564)/ACQ560)</f>
        <v>0.99999919510000002</v>
      </c>
      <c r="ACX561" s="272">
        <f t="shared" ref="ACX561" si="3527">IF(ACR560=0,0,(ADD565-ADD564)/ACR560)</f>
        <v>0.99999355430000003</v>
      </c>
      <c r="ACY561" s="272">
        <f t="shared" ref="ACY561" si="3528">IF(ACS560=0,0,(ADE565-ADE564)/ACS560)</f>
        <v>0.99999355430000003</v>
      </c>
      <c r="ACZ561" s="272">
        <f t="shared" ref="ACZ561" si="3529">IF(ACT560=0,0,(ADF565-ADF564)/ACT560)</f>
        <v>0.49472256219999999</v>
      </c>
      <c r="ADA561" s="272">
        <f t="shared" ref="ADA561" si="3530">IF(ACU560=0,0,(ADG565-ADG564)/ACU560)</f>
        <v>0.51082306050000004</v>
      </c>
      <c r="ADB561" s="272">
        <f t="shared" ref="ADB561" si="3531">IF(ACV560=0,0,(ADH565-ADH564)/ACV560)</f>
        <v>0.51082306050000004</v>
      </c>
      <c r="ADC561" s="583" t="s">
        <v>1082</v>
      </c>
      <c r="ADD561" s="583" t="s">
        <v>1082</v>
      </c>
      <c r="ADE561" s="583" t="s">
        <v>1082</v>
      </c>
      <c r="ADF561" s="583" t="s">
        <v>1082</v>
      </c>
      <c r="ADG561" s="583" t="s">
        <v>1082</v>
      </c>
      <c r="ADH561" s="583" t="s">
        <v>1082</v>
      </c>
      <c r="ADI561" s="583" t="s">
        <v>1082</v>
      </c>
      <c r="ADJ561" s="583" t="s">
        <v>1082</v>
      </c>
      <c r="ADK561" s="583" t="s">
        <v>1082</v>
      </c>
      <c r="ADL561" s="583" t="s">
        <v>1082</v>
      </c>
      <c r="ADM561" s="583" t="s">
        <v>1082</v>
      </c>
      <c r="ADN561" s="583" t="s">
        <v>1082</v>
      </c>
      <c r="ADO561" s="583" t="s">
        <v>1082</v>
      </c>
      <c r="ADP561" s="583" t="s">
        <v>1082</v>
      </c>
      <c r="ADQ561" s="583" t="s">
        <v>1082</v>
      </c>
      <c r="ADR561" s="272">
        <f>IF(ADL560=0,0,(ADX565-ADX564)/ADL560)</f>
        <v>0.9999952929</v>
      </c>
      <c r="ADS561" s="272">
        <f t="shared" ref="ADS561" si="3532">IF(ADM560=0,0,(ADY565-ADY564)/ADM560)</f>
        <v>0.99999833339999999</v>
      </c>
      <c r="ADT561" s="272">
        <f t="shared" ref="ADT561" si="3533">IF(ADN560=0,0,(ADZ565-ADZ564)/ADN560)</f>
        <v>0.99999833339999999</v>
      </c>
      <c r="ADU561" s="272">
        <f t="shared" ref="ADU561" si="3534">IF(ADO560=0,0,(AEA565-AEA564)/ADO560)</f>
        <v>0.29750600490000001</v>
      </c>
      <c r="ADV561" s="272">
        <f t="shared" ref="ADV561" si="3535">IF(ADP560=0,0,(AEB565-AEB564)/ADP560)</f>
        <v>0.30831787319999998</v>
      </c>
      <c r="ADW561" s="272">
        <f t="shared" ref="ADW561" si="3536">IF(ADQ560=0,0,(AEC565-AEC564)/ADQ560)</f>
        <v>0.30831787319999998</v>
      </c>
      <c r="ADX561" s="583" t="s">
        <v>1082</v>
      </c>
      <c r="ADY561" s="583" t="s">
        <v>1082</v>
      </c>
      <c r="ADZ561" s="583" t="s">
        <v>1082</v>
      </c>
      <c r="AEA561" s="583" t="s">
        <v>1082</v>
      </c>
      <c r="AEB561" s="583" t="s">
        <v>1082</v>
      </c>
      <c r="AEC561" s="583" t="s">
        <v>1082</v>
      </c>
      <c r="AED561" s="583" t="s">
        <v>1082</v>
      </c>
      <c r="AEE561" s="583" t="s">
        <v>1082</v>
      </c>
      <c r="AEF561" s="583" t="s">
        <v>1082</v>
      </c>
      <c r="AEG561" s="583" t="s">
        <v>1082</v>
      </c>
      <c r="AEH561" s="583" t="s">
        <v>1082</v>
      </c>
      <c r="AEI561" s="583" t="s">
        <v>1082</v>
      </c>
      <c r="AEJ561" s="583" t="s">
        <v>1082</v>
      </c>
      <c r="AEK561" s="583" t="s">
        <v>1082</v>
      </c>
      <c r="AEL561" s="583" t="s">
        <v>1082</v>
      </c>
      <c r="AEM561" s="272">
        <f>IF(AEG560=0,0,(AES565-AES564)/AEG560)</f>
        <v>1.0000030771999999</v>
      </c>
      <c r="AEN561" s="272">
        <f t="shared" ref="AEN561" si="3537">IF(AEH560=0,0,(AET565-AET564)/AEH560)</f>
        <v>1.0000070508000001</v>
      </c>
      <c r="AEO561" s="272">
        <f t="shared" ref="AEO561" si="3538">IF(AEI560=0,0,(AEU565-AEU564)/AEI560)</f>
        <v>1.0000070508000001</v>
      </c>
      <c r="AEP561" s="272">
        <f t="shared" ref="AEP561" si="3539">IF(AEJ560=0,0,(AEV565-AEV564)/AEJ560)</f>
        <v>0.44600319760000001</v>
      </c>
      <c r="AEQ561" s="272">
        <f t="shared" ref="AEQ561" si="3540">IF(AEK560=0,0,(AEW565-AEW564)/AEK560)</f>
        <v>0.45949510100000002</v>
      </c>
      <c r="AER561" s="272">
        <f t="shared" ref="AER561" si="3541">IF(AEL560=0,0,(AEX565-AEX564)/AEL560)</f>
        <v>0.45949510100000002</v>
      </c>
      <c r="AES561" s="583" t="s">
        <v>1082</v>
      </c>
      <c r="AET561" s="583" t="s">
        <v>1082</v>
      </c>
      <c r="AEU561" s="583" t="s">
        <v>1082</v>
      </c>
      <c r="AEV561" s="583" t="s">
        <v>1082</v>
      </c>
      <c r="AEW561" s="583" t="s">
        <v>1082</v>
      </c>
      <c r="AEX561" s="583" t="s">
        <v>1082</v>
      </c>
      <c r="AEY561" s="583" t="s">
        <v>1082</v>
      </c>
      <c r="AEZ561" s="583" t="s">
        <v>1082</v>
      </c>
      <c r="AFA561" s="583" t="s">
        <v>1082</v>
      </c>
      <c r="AFB561" s="583" t="s">
        <v>1082</v>
      </c>
      <c r="AFC561" s="583" t="s">
        <v>1082</v>
      </c>
      <c r="AFD561" s="583" t="s">
        <v>1082</v>
      </c>
      <c r="AFE561" s="583" t="s">
        <v>1082</v>
      </c>
      <c r="AFF561" s="583" t="s">
        <v>1082</v>
      </c>
      <c r="AFG561" s="583" t="s">
        <v>1082</v>
      </c>
      <c r="AFH561" s="272">
        <f>IF(AFB560=0,0,(AFN565-AFN564)/AFB560)</f>
        <v>0.99999770310000002</v>
      </c>
      <c r="AFI561" s="272">
        <f t="shared" ref="AFI561" si="3542">IF(AFC560=0,0,(AFO565-AFO564)/AFC560)</f>
        <v>0.99999808690000003</v>
      </c>
      <c r="AFJ561" s="272">
        <f t="shared" ref="AFJ561" si="3543">IF(AFD560=0,0,(AFP565-AFP564)/AFD560)</f>
        <v>0.99999808690000003</v>
      </c>
      <c r="AFK561" s="272">
        <f t="shared" ref="AFK561" si="3544">IF(AFE560=0,0,(AFQ565-AFQ564)/AFE560)</f>
        <v>0.44302496479999998</v>
      </c>
      <c r="AFL561" s="272">
        <f t="shared" ref="AFL561" si="3545">IF(AFF560=0,0,(AFR565-AFR564)/AFF560)</f>
        <v>0.45903180850000003</v>
      </c>
      <c r="AFM561" s="272">
        <f t="shared" ref="AFM561" si="3546">IF(AFG560=0,0,(AFS565-AFS564)/AFG560)</f>
        <v>0.45903180850000003</v>
      </c>
      <c r="AFN561" s="583" t="s">
        <v>1082</v>
      </c>
      <c r="AFO561" s="583" t="s">
        <v>1082</v>
      </c>
      <c r="AFP561" s="583" t="s">
        <v>1082</v>
      </c>
      <c r="AFQ561" s="583" t="s">
        <v>1082</v>
      </c>
      <c r="AFR561" s="583" t="s">
        <v>1082</v>
      </c>
      <c r="AFS561" s="583" t="s">
        <v>1082</v>
      </c>
      <c r="AFT561" s="583" t="s">
        <v>1082</v>
      </c>
      <c r="AFU561" s="583" t="s">
        <v>1082</v>
      </c>
      <c r="AFV561" s="583" t="s">
        <v>1082</v>
      </c>
      <c r="AFW561" s="583" t="s">
        <v>1082</v>
      </c>
      <c r="AFX561" s="583" t="s">
        <v>1082</v>
      </c>
      <c r="AFY561" s="583" t="s">
        <v>1082</v>
      </c>
      <c r="AFZ561" s="583" t="s">
        <v>1082</v>
      </c>
      <c r="AGA561" s="583" t="s">
        <v>1082</v>
      </c>
      <c r="AGB561" s="583" t="s">
        <v>1082</v>
      </c>
      <c r="AGC561" s="272">
        <f>IF(AFW560=0,0,(AGI565-AGI564)/AFW560)</f>
        <v>1.0000042223000001</v>
      </c>
      <c r="AGD561" s="272">
        <f t="shared" ref="AGD561" si="3547">IF(AFX560=0,0,(AGJ565-AGJ564)/AFX560)</f>
        <v>1.0000005293000001</v>
      </c>
      <c r="AGE561" s="272">
        <f t="shared" ref="AGE561" si="3548">IF(AFY560=0,0,(AGK565-AGK564)/AFY560)</f>
        <v>1.0000005293000001</v>
      </c>
      <c r="AGF561" s="272">
        <f t="shared" ref="AGF561" si="3549">IF(AFZ560=0,0,(AGL565-AGL564)/AFZ560)</f>
        <v>0.4644612588</v>
      </c>
      <c r="AGG561" s="272">
        <f t="shared" ref="AGG561" si="3550">IF(AGA560=0,0,(AGM565-AGM564)/AGA560)</f>
        <v>0.47963609979999999</v>
      </c>
      <c r="AGH561" s="272">
        <f t="shared" ref="AGH561" si="3551">IF(AGB560=0,0,(AGN565-AGN564)/AGB560)</f>
        <v>0.47963609979999999</v>
      </c>
      <c r="AGI561" s="583" t="s">
        <v>1082</v>
      </c>
      <c r="AGJ561" s="583" t="s">
        <v>1082</v>
      </c>
      <c r="AGK561" s="583" t="s">
        <v>1082</v>
      </c>
      <c r="AGL561" s="583" t="s">
        <v>1082</v>
      </c>
      <c r="AGM561" s="583" t="s">
        <v>1082</v>
      </c>
      <c r="AGN561" s="583" t="s">
        <v>1082</v>
      </c>
      <c r="AGO561" s="583" t="s">
        <v>1082</v>
      </c>
      <c r="AGP561" s="583" t="s">
        <v>1082</v>
      </c>
      <c r="AGQ561" s="583" t="s">
        <v>1082</v>
      </c>
      <c r="AGR561" s="583" t="s">
        <v>1082</v>
      </c>
      <c r="AGS561" s="583" t="s">
        <v>1082</v>
      </c>
      <c r="AGT561" s="583" t="s">
        <v>1082</v>
      </c>
      <c r="AGU561" s="583" t="s">
        <v>1082</v>
      </c>
      <c r="AGV561" s="583" t="s">
        <v>1082</v>
      </c>
      <c r="AGW561" s="583" t="s">
        <v>1082</v>
      </c>
      <c r="AGX561" s="272">
        <f>IF(AGR560=0,0,(AHD565-AHD564)/AGR560)</f>
        <v>0.99998457770000004</v>
      </c>
      <c r="AGY561" s="272">
        <f t="shared" ref="AGY561" si="3552">IF(AGS560=0,0,(AHE565-AHE564)/AGS560)</f>
        <v>1.0000135039</v>
      </c>
      <c r="AGZ561" s="272">
        <f t="shared" ref="AGZ561" si="3553">IF(AGT560=0,0,(AHF565-AHF564)/AGT560)</f>
        <v>1.0000135039</v>
      </c>
      <c r="AHA561" s="272">
        <f t="shared" ref="AHA561" si="3554">IF(AGU560=0,0,(AHG565-AHG564)/AGU560)</f>
        <v>0.75345642300000004</v>
      </c>
      <c r="AHB561" s="272">
        <f t="shared" ref="AHB561" si="3555">IF(AGV560=0,0,(AHH565-AHH564)/AGV560)</f>
        <v>0.77969187949999996</v>
      </c>
      <c r="AHC561" s="272">
        <f t="shared" ref="AHC561" si="3556">IF(AGW560=0,0,(AHI565-AHI564)/AGW560)</f>
        <v>0.77969187949999996</v>
      </c>
      <c r="AHD561" s="583" t="s">
        <v>1082</v>
      </c>
      <c r="AHE561" s="583" t="s">
        <v>1082</v>
      </c>
      <c r="AHF561" s="583" t="s">
        <v>1082</v>
      </c>
      <c r="AHG561" s="583" t="s">
        <v>1082</v>
      </c>
      <c r="AHH561" s="583" t="s">
        <v>1082</v>
      </c>
      <c r="AHI561" s="583" t="s">
        <v>1082</v>
      </c>
      <c r="AHJ561" s="583" t="s">
        <v>1082</v>
      </c>
      <c r="AHK561" s="583" t="s">
        <v>1082</v>
      </c>
      <c r="AHL561" s="583" t="s">
        <v>1082</v>
      </c>
      <c r="AHM561" s="583" t="s">
        <v>1082</v>
      </c>
      <c r="AHN561" s="583" t="s">
        <v>1082</v>
      </c>
      <c r="AHO561" s="583" t="s">
        <v>1082</v>
      </c>
      <c r="AHP561" s="583" t="s">
        <v>1082</v>
      </c>
      <c r="AHQ561" s="583" t="s">
        <v>1082</v>
      </c>
      <c r="AHR561" s="583" t="s">
        <v>1082</v>
      </c>
      <c r="AHS561" s="272">
        <f>IF(AHM560=0,0,(AHY565-AHY564)/AHM560)</f>
        <v>0.99999822149999995</v>
      </c>
      <c r="AHT561" s="272">
        <f t="shared" ref="AHT561" si="3557">IF(AHN560=0,0,(AHZ565-AHZ564)/AHN560)</f>
        <v>1.0000012208</v>
      </c>
      <c r="AHU561" s="272">
        <f t="shared" ref="AHU561" si="3558">IF(AHO560=0,0,(AIA565-AIA564)/AHO560)</f>
        <v>1.0000012208</v>
      </c>
      <c r="AHV561" s="272">
        <f t="shared" ref="AHV561" si="3559">IF(AHP560=0,0,(AIB565-AIB564)/AHP560)</f>
        <v>0.41904490750000001</v>
      </c>
      <c r="AHW561" s="272">
        <f t="shared" ref="AHW561" si="3560">IF(AHQ560=0,0,(AIC565-AIC564)/AHQ560)</f>
        <v>0.43293351089999998</v>
      </c>
      <c r="AHX561" s="272">
        <f t="shared" ref="AHX561" si="3561">IF(AHR560=0,0,(AID565-AID564)/AHR560)</f>
        <v>0.43293351089999998</v>
      </c>
      <c r="AHY561" s="583" t="s">
        <v>1082</v>
      </c>
      <c r="AHZ561" s="583" t="s">
        <v>1082</v>
      </c>
      <c r="AIA561" s="583" t="s">
        <v>1082</v>
      </c>
      <c r="AIB561" s="583" t="s">
        <v>1082</v>
      </c>
      <c r="AIC561" s="583" t="s">
        <v>1082</v>
      </c>
      <c r="AID561" s="583" t="s">
        <v>1082</v>
      </c>
      <c r="AIE561" s="583" t="s">
        <v>1082</v>
      </c>
      <c r="AIF561" s="583" t="s">
        <v>1082</v>
      </c>
      <c r="AIG561" s="583" t="s">
        <v>1082</v>
      </c>
      <c r="AIH561" s="583" t="s">
        <v>1082</v>
      </c>
      <c r="AII561" s="583" t="s">
        <v>1082</v>
      </c>
      <c r="AIJ561" s="583" t="s">
        <v>1082</v>
      </c>
      <c r="AIK561" s="583" t="s">
        <v>1082</v>
      </c>
      <c r="AIL561" s="583" t="s">
        <v>1082</v>
      </c>
      <c r="AIM561" s="583" t="s">
        <v>1082</v>
      </c>
      <c r="AIN561" s="272">
        <f>IF(AIH560=0,0,(AIT565-AIT564)/AIH560)</f>
        <v>0.99999889760000005</v>
      </c>
      <c r="AIO561" s="272">
        <f t="shared" ref="AIO561" si="3562">IF(AII560=0,0,(AIU565-AIU564)/AII560)</f>
        <v>0.99999788109999999</v>
      </c>
      <c r="AIP561" s="272">
        <f t="shared" ref="AIP561" si="3563">IF(AIJ560=0,0,(AIV565-AIV564)/AIJ560)</f>
        <v>0.99999788109999999</v>
      </c>
      <c r="AIQ561" s="272">
        <f t="shared" ref="AIQ561" si="3564">IF(AIK560=0,0,(AIW565-AIW564)/AIK560)</f>
        <v>0.46252750040000001</v>
      </c>
      <c r="AIR561" s="272">
        <f t="shared" ref="AIR561" si="3565">IF(AIL560=0,0,(AIX565-AIX564)/AIL560)</f>
        <v>0.47827763420000002</v>
      </c>
      <c r="AIS561" s="272">
        <f t="shared" ref="AIS561" si="3566">IF(AIM560=0,0,(AIY565-AIY564)/AIM560)</f>
        <v>0.47827763420000002</v>
      </c>
      <c r="AIT561" s="583" t="s">
        <v>1082</v>
      </c>
      <c r="AIU561" s="583" t="s">
        <v>1082</v>
      </c>
      <c r="AIV561" s="583" t="s">
        <v>1082</v>
      </c>
      <c r="AIW561" s="583" t="s">
        <v>1082</v>
      </c>
      <c r="AIX561" s="583" t="s">
        <v>1082</v>
      </c>
      <c r="AIY561" s="583" t="s">
        <v>1082</v>
      </c>
      <c r="AIZ561" s="583" t="s">
        <v>1082</v>
      </c>
      <c r="AJA561" s="583" t="s">
        <v>1082</v>
      </c>
      <c r="AJB561" s="583" t="s">
        <v>1082</v>
      </c>
      <c r="AJC561" s="583" t="s">
        <v>1082</v>
      </c>
      <c r="AJD561" s="583" t="s">
        <v>1082</v>
      </c>
      <c r="AJE561" s="583" t="s">
        <v>1082</v>
      </c>
      <c r="AJF561" s="583" t="s">
        <v>1082</v>
      </c>
      <c r="AJG561" s="583" t="s">
        <v>1082</v>
      </c>
      <c r="AJH561" s="583" t="s">
        <v>1082</v>
      </c>
      <c r="AJI561" s="272">
        <f>IF(AJC560=0,0,(AJO565-AJO564)/AJC560)</f>
        <v>1.0000060898000001</v>
      </c>
      <c r="AJJ561" s="272">
        <f t="shared" ref="AJJ561" si="3567">IF(AJD560=0,0,(AJP565-AJP564)/AJD560)</f>
        <v>1.0000031513000001</v>
      </c>
      <c r="AJK561" s="272">
        <f t="shared" ref="AJK561" si="3568">IF(AJE560=0,0,(AJQ565-AJQ564)/AJE560)</f>
        <v>1.0000031513000001</v>
      </c>
      <c r="AJL561" s="272">
        <f t="shared" ref="AJL561" si="3569">IF(AJF560=0,0,(AJR565-AJR564)/AJF560)</f>
        <v>0.4539402078</v>
      </c>
      <c r="AJM561" s="272">
        <f t="shared" ref="AJM561" si="3570">IF(AJG560=0,0,(AJS565-AJS564)/AJG560)</f>
        <v>0.46867310890000002</v>
      </c>
      <c r="AJN561" s="272">
        <f t="shared" ref="AJN561" si="3571">IF(AJH560=0,0,(AJT565-AJT564)/AJH560)</f>
        <v>0.46867310890000002</v>
      </c>
      <c r="AJO561" s="583" t="s">
        <v>1082</v>
      </c>
      <c r="AJP561" s="583" t="s">
        <v>1082</v>
      </c>
      <c r="AJQ561" s="583" t="s">
        <v>1082</v>
      </c>
      <c r="AJR561" s="583" t="s">
        <v>1082</v>
      </c>
      <c r="AJS561" s="583" t="s">
        <v>1082</v>
      </c>
      <c r="AJT561" s="583" t="s">
        <v>1082</v>
      </c>
      <c r="AJU561" s="583" t="s">
        <v>1082</v>
      </c>
      <c r="AJV561" s="583" t="s">
        <v>1082</v>
      </c>
      <c r="AJW561" s="583" t="s">
        <v>1082</v>
      </c>
      <c r="AJX561" s="583" t="s">
        <v>1082</v>
      </c>
      <c r="AJY561" s="583" t="s">
        <v>1082</v>
      </c>
      <c r="AJZ561" s="583" t="s">
        <v>1082</v>
      </c>
      <c r="AKA561" s="583" t="s">
        <v>1082</v>
      </c>
      <c r="AKB561" s="583" t="s">
        <v>1082</v>
      </c>
      <c r="AKC561" s="583" t="s">
        <v>1082</v>
      </c>
      <c r="AKD561" s="272">
        <f>IF(AJX560=0,0,(AKJ565-AKJ564)/AJX560)</f>
        <v>1.0000064102999999</v>
      </c>
      <c r="AKE561" s="272">
        <f t="shared" ref="AKE561" si="3572">IF(AJY560=0,0,(AKK565-AKK564)/AJY560)</f>
        <v>1.0000036962000001</v>
      </c>
      <c r="AKF561" s="272">
        <f t="shared" ref="AKF561" si="3573">IF(AJZ560=0,0,(AKL565-AKL564)/AJZ560)</f>
        <v>1.0000036962000001</v>
      </c>
      <c r="AKG561" s="272">
        <f t="shared" ref="AKG561" si="3574">IF(AKA560=0,0,(AKM565-AKM564)/AKA560)</f>
        <v>0.43238338240000002</v>
      </c>
      <c r="AKH561" s="272">
        <f t="shared" ref="AKH561" si="3575">IF(AKB560=0,0,(AKN565-AKN564)/AKB560)</f>
        <v>0.44695119630000002</v>
      </c>
      <c r="AKI561" s="272">
        <f t="shared" ref="AKI561" si="3576">IF(AKC560=0,0,(AKO565-AKO564)/AKC560)</f>
        <v>0.44695119630000002</v>
      </c>
      <c r="AKJ561" s="583" t="s">
        <v>1082</v>
      </c>
      <c r="AKK561" s="583" t="s">
        <v>1082</v>
      </c>
      <c r="AKL561" s="583" t="s">
        <v>1082</v>
      </c>
      <c r="AKM561" s="583" t="s">
        <v>1082</v>
      </c>
      <c r="AKN561" s="583" t="s">
        <v>1082</v>
      </c>
      <c r="AKO561" s="583" t="s">
        <v>1082</v>
      </c>
      <c r="AKP561" s="583" t="s">
        <v>1082</v>
      </c>
      <c r="AKQ561" s="583" t="s">
        <v>1082</v>
      </c>
      <c r="AKR561" s="583" t="s">
        <v>1082</v>
      </c>
      <c r="AKS561" s="583" t="s">
        <v>1082</v>
      </c>
      <c r="AKT561" s="583" t="s">
        <v>1082</v>
      </c>
      <c r="AKU561" s="583" t="s">
        <v>1082</v>
      </c>
      <c r="AKV561" s="583" t="s">
        <v>1082</v>
      </c>
      <c r="AKW561" s="583" t="s">
        <v>1082</v>
      </c>
      <c r="AKX561" s="583" t="s">
        <v>1082</v>
      </c>
      <c r="AKY561" s="272">
        <f>IF(AKS560=0,0,(ALE565-ALE564)/AKS560)</f>
        <v>1.0000003705</v>
      </c>
      <c r="AKZ561" s="272">
        <f t="shared" ref="AKZ561" si="3577">IF(AKT560=0,0,(ALF565-ALF564)/AKT560)</f>
        <v>1.0000034419999999</v>
      </c>
      <c r="ALA561" s="272">
        <f t="shared" ref="ALA561" si="3578">IF(AKU560=0,0,(ALG565-ALG564)/AKU560)</f>
        <v>1.0000034419999999</v>
      </c>
      <c r="ALB561" s="272">
        <f t="shared" ref="ALB561" si="3579">IF(AKV560=0,0,(ALH565-ALH564)/AKV560)</f>
        <v>0.43831458680000002</v>
      </c>
      <c r="ALC561" s="272">
        <f t="shared" ref="ALC561" si="3580">IF(AKW560=0,0,(ALI565-ALI564)/AKW560)</f>
        <v>0.45267431590000001</v>
      </c>
      <c r="ALD561" s="272">
        <f t="shared" ref="ALD561" si="3581">IF(AKX560=0,0,(ALJ565-ALJ564)/AKX560)</f>
        <v>0.45267431590000001</v>
      </c>
      <c r="ALE561" s="583" t="s">
        <v>1082</v>
      </c>
      <c r="ALF561" s="583" t="s">
        <v>1082</v>
      </c>
      <c r="ALG561" s="583" t="s">
        <v>1082</v>
      </c>
      <c r="ALH561" s="583" t="s">
        <v>1082</v>
      </c>
      <c r="ALI561" s="583" t="s">
        <v>1082</v>
      </c>
      <c r="ALJ561" s="583" t="s">
        <v>1082</v>
      </c>
      <c r="ALK561" s="583" t="s">
        <v>1082</v>
      </c>
      <c r="ALL561" s="583" t="s">
        <v>1082</v>
      </c>
      <c r="ALM561" s="583" t="s">
        <v>1082</v>
      </c>
      <c r="ALN561" s="583" t="s">
        <v>1082</v>
      </c>
      <c r="ALO561" s="583" t="s">
        <v>1082</v>
      </c>
      <c r="ALP561" s="583" t="s">
        <v>1082</v>
      </c>
      <c r="ALQ561" s="583" t="s">
        <v>1082</v>
      </c>
      <c r="ALR561" s="583" t="s">
        <v>1082</v>
      </c>
      <c r="ALS561" s="583" t="s">
        <v>1082</v>
      </c>
      <c r="ALT561" s="272">
        <f>IF(ALN560=0,0,(ALZ565-ALZ564)/ALN560)</f>
        <v>0.99999114899999997</v>
      </c>
      <c r="ALU561" s="272">
        <f t="shared" ref="ALU561" si="3582">IF(ALO560=0,0,(AMA565-AMA564)/ALO560)</f>
        <v>0.99999500450000001</v>
      </c>
      <c r="ALV561" s="272">
        <f t="shared" ref="ALV561" si="3583">IF(ALP560=0,0,(AMB565-AMB564)/ALP560)</f>
        <v>0.99999500450000001</v>
      </c>
      <c r="ALW561" s="272">
        <f t="shared" ref="ALW561" si="3584">IF(ALQ560=0,0,(AMC565-AMC564)/ALQ560)</f>
        <v>0.51007923550000001</v>
      </c>
      <c r="ALX561" s="272">
        <f t="shared" ref="ALX561" si="3585">IF(ALR560=0,0,(AMD565-AMD564)/ALR560)</f>
        <v>0.52614215870000003</v>
      </c>
      <c r="ALY561" s="272">
        <f t="shared" ref="ALY561" si="3586">IF(ALS560=0,0,(AME565-AME564)/ALS560)</f>
        <v>0.52614215870000003</v>
      </c>
      <c r="ALZ561" s="583" t="s">
        <v>1082</v>
      </c>
      <c r="AMA561" s="583" t="s">
        <v>1082</v>
      </c>
      <c r="AMB561" s="583" t="s">
        <v>1082</v>
      </c>
      <c r="AMC561" s="583" t="s">
        <v>1082</v>
      </c>
      <c r="AMD561" s="583" t="s">
        <v>1082</v>
      </c>
      <c r="AME561" s="583" t="s">
        <v>1082</v>
      </c>
      <c r="AMF561" s="583" t="s">
        <v>1082</v>
      </c>
      <c r="AMG561" s="583" t="s">
        <v>1082</v>
      </c>
      <c r="AMH561" s="583" t="s">
        <v>1082</v>
      </c>
      <c r="AMI561" s="583" t="s">
        <v>1082</v>
      </c>
      <c r="AMJ561" s="583" t="s">
        <v>1082</v>
      </c>
      <c r="AMK561" s="583" t="s">
        <v>1082</v>
      </c>
      <c r="AML561" s="583" t="s">
        <v>1082</v>
      </c>
      <c r="AMM561" s="583" t="s">
        <v>1082</v>
      </c>
      <c r="AMN561" s="583" t="s">
        <v>1082</v>
      </c>
      <c r="AMO561" s="272">
        <f>IF(AMI560=0,0,(AMU565-AMU564)/AMI560)</f>
        <v>0.99999947359999997</v>
      </c>
      <c r="AMP561" s="272">
        <f t="shared" ref="AMP561" si="3587">IF(AMJ560=0,0,(AMV565-AMV564)/AMJ560)</f>
        <v>0.99999883649999999</v>
      </c>
      <c r="AMQ561" s="272">
        <f t="shared" ref="AMQ561" si="3588">IF(AMK560=0,0,(AMW565-AMW564)/AMK560)</f>
        <v>0.99999883649999999</v>
      </c>
      <c r="AMR561" s="272">
        <f t="shared" ref="AMR561" si="3589">IF(AML560=0,0,(AMX565-AMX564)/AML560)</f>
        <v>0.43286107200000001</v>
      </c>
      <c r="AMS561" s="272">
        <f t="shared" ref="AMS561" si="3590">IF(AMM560=0,0,(AMY565-AMY564)/AMM560)</f>
        <v>0.44624303749999999</v>
      </c>
      <c r="AMT561" s="272">
        <f t="shared" ref="AMT561" si="3591">IF(AMN560=0,0,(AMZ565-AMZ564)/AMN560)</f>
        <v>0.44624303749999999</v>
      </c>
      <c r="AMU561" s="583" t="s">
        <v>1082</v>
      </c>
      <c r="AMV561" s="583" t="s">
        <v>1082</v>
      </c>
      <c r="AMW561" s="583" t="s">
        <v>1082</v>
      </c>
      <c r="AMX561" s="583" t="s">
        <v>1082</v>
      </c>
      <c r="AMY561" s="583" t="s">
        <v>1082</v>
      </c>
      <c r="AMZ561" s="583" t="s">
        <v>1082</v>
      </c>
      <c r="ANA561" s="583" t="s">
        <v>1082</v>
      </c>
      <c r="ANB561" s="583" t="s">
        <v>1082</v>
      </c>
      <c r="ANC561" s="583" t="s">
        <v>1082</v>
      </c>
      <c r="AND561" s="583" t="s">
        <v>1082</v>
      </c>
      <c r="ANE561" s="583" t="s">
        <v>1082</v>
      </c>
      <c r="ANF561" s="583" t="s">
        <v>1082</v>
      </c>
      <c r="ANG561" s="583" t="s">
        <v>1082</v>
      </c>
      <c r="ANH561" s="583" t="s">
        <v>1082</v>
      </c>
      <c r="ANI561" s="583" t="s">
        <v>1082</v>
      </c>
      <c r="ANJ561" s="272">
        <f>IF(AND560=0,0,(ANP565-ANP564)/AND560)</f>
        <v>0</v>
      </c>
      <c r="ANK561" s="272">
        <f t="shared" ref="ANK561" si="3592">IF(ANE560=0,0,(ANQ565-ANQ564)/ANE560)</f>
        <v>0</v>
      </c>
      <c r="ANL561" s="272">
        <f t="shared" ref="ANL561" si="3593">IF(ANF560=0,0,(ANR565-ANR564)/ANF560)</f>
        <v>0</v>
      </c>
      <c r="ANM561" s="272">
        <f t="shared" ref="ANM561" si="3594">IF(ANG560=0,0,(ANS565-ANS564)/ANG560)</f>
        <v>0</v>
      </c>
      <c r="ANN561" s="272">
        <f t="shared" ref="ANN561" si="3595">IF(ANH560=0,0,(ANT565-ANT564)/ANH560)</f>
        <v>0</v>
      </c>
      <c r="ANO561" s="272">
        <f t="shared" ref="ANO561" si="3596">IF(ANI560=0,0,(ANU565-ANU564)/ANI560)</f>
        <v>0</v>
      </c>
      <c r="ANP561" s="583" t="s">
        <v>1082</v>
      </c>
      <c r="ANQ561" s="583" t="s">
        <v>1082</v>
      </c>
      <c r="ANR561" s="583" t="s">
        <v>1082</v>
      </c>
      <c r="ANS561" s="583" t="s">
        <v>1082</v>
      </c>
      <c r="ANT561" s="583" t="s">
        <v>1082</v>
      </c>
      <c r="ANU561" s="583" t="s">
        <v>1082</v>
      </c>
      <c r="ANV561" s="583" t="s">
        <v>1082</v>
      </c>
      <c r="ANW561" s="583" t="s">
        <v>1082</v>
      </c>
      <c r="ANX561" s="583" t="s">
        <v>1082</v>
      </c>
      <c r="ANY561" s="583" t="s">
        <v>1082</v>
      </c>
      <c r="ANZ561" s="583" t="s">
        <v>1082</v>
      </c>
      <c r="AOA561" s="583" t="s">
        <v>1082</v>
      </c>
      <c r="AOB561" s="583" t="s">
        <v>1082</v>
      </c>
      <c r="AOC561" s="583" t="s">
        <v>1082</v>
      </c>
      <c r="AOD561" s="583" t="s">
        <v>1082</v>
      </c>
      <c r="AOE561" s="272">
        <f>IF(ANY560=0,0,(AOK565-AOK564)/ANY560)</f>
        <v>1.0000070194999999</v>
      </c>
      <c r="AOF561" s="272">
        <f t="shared" ref="AOF561" si="3597">IF(ANZ560=0,0,(AOL565-AOL564)/ANZ560)</f>
        <v>1.0000025808999999</v>
      </c>
      <c r="AOG561" s="272">
        <f t="shared" ref="AOG561" si="3598">IF(AOA560=0,0,(AOM565-AOM564)/AOA560)</f>
        <v>1.0000025808999999</v>
      </c>
      <c r="AOH561" s="272">
        <f t="shared" ref="AOH561" si="3599">IF(AOB560=0,0,(AON565-AON564)/AOB560)</f>
        <v>0.43711677640000002</v>
      </c>
      <c r="AOI561" s="272">
        <f t="shared" ref="AOI561" si="3600">IF(AOC560=0,0,(AOO565-AOO564)/AOC560)</f>
        <v>0.45072648700000001</v>
      </c>
      <c r="AOJ561" s="272">
        <f t="shared" ref="AOJ561" si="3601">IF(AOD560=0,0,(AOP565-AOP564)/AOD560)</f>
        <v>0.45072648700000001</v>
      </c>
      <c r="AOK561" s="583" t="s">
        <v>1082</v>
      </c>
      <c r="AOL561" s="583" t="s">
        <v>1082</v>
      </c>
      <c r="AOM561" s="583" t="s">
        <v>1082</v>
      </c>
      <c r="AON561" s="583" t="s">
        <v>1082</v>
      </c>
      <c r="AOO561" s="583" t="s">
        <v>1082</v>
      </c>
      <c r="AOP561" s="583" t="s">
        <v>1082</v>
      </c>
      <c r="AOQ561" s="583" t="s">
        <v>1082</v>
      </c>
      <c r="AOR561" s="583" t="s">
        <v>1082</v>
      </c>
      <c r="AOS561" s="583" t="s">
        <v>1082</v>
      </c>
      <c r="AOT561" s="583" t="s">
        <v>1082</v>
      </c>
      <c r="AOU561" s="583" t="s">
        <v>1082</v>
      </c>
      <c r="AOV561" s="583" t="s">
        <v>1082</v>
      </c>
      <c r="AOW561" s="583" t="s">
        <v>1082</v>
      </c>
      <c r="AOX561" s="583" t="s">
        <v>1082</v>
      </c>
      <c r="AOY561" s="583" t="s">
        <v>1082</v>
      </c>
      <c r="AOZ561" s="272">
        <f>IF(AOT560=0,0,(APF565-APF564)/AOT560)</f>
        <v>0.99998879949999997</v>
      </c>
      <c r="APA561" s="272">
        <f t="shared" ref="APA561" si="3602">IF(AOU560=0,0,(APG565-APG564)/AOU560)</f>
        <v>1.000002464</v>
      </c>
      <c r="APB561" s="272">
        <f t="shared" ref="APB561" si="3603">IF(AOV560=0,0,(APH565-APH564)/AOV560)</f>
        <v>1.000002464</v>
      </c>
      <c r="APC561" s="272">
        <f t="shared" ref="APC561" si="3604">IF(AOW560=0,0,(API565-API564)/AOW560)</f>
        <v>0.51338454680000001</v>
      </c>
      <c r="APD561" s="272">
        <f t="shared" ref="APD561" si="3605">IF(AOX560=0,0,(APJ565-APJ564)/AOX560)</f>
        <v>0.5294128977</v>
      </c>
      <c r="APE561" s="272">
        <f t="shared" ref="APE561" si="3606">IF(AOY560=0,0,(APK565-APK564)/AOY560)</f>
        <v>0.5294128977</v>
      </c>
      <c r="APF561" s="583" t="s">
        <v>1082</v>
      </c>
      <c r="APG561" s="583" t="s">
        <v>1082</v>
      </c>
      <c r="APH561" s="583" t="s">
        <v>1082</v>
      </c>
      <c r="API561" s="583" t="s">
        <v>1082</v>
      </c>
      <c r="APJ561" s="583" t="s">
        <v>1082</v>
      </c>
      <c r="APK561" s="583" t="s">
        <v>1082</v>
      </c>
      <c r="APL561" s="583" t="s">
        <v>1082</v>
      </c>
      <c r="APM561" s="583" t="s">
        <v>1082</v>
      </c>
      <c r="APN561" s="583" t="s">
        <v>1082</v>
      </c>
      <c r="APO561" s="583" t="s">
        <v>1082</v>
      </c>
      <c r="APP561" s="583" t="s">
        <v>1082</v>
      </c>
      <c r="APQ561" s="583" t="s">
        <v>1082</v>
      </c>
      <c r="APR561" s="583" t="s">
        <v>1082</v>
      </c>
      <c r="APS561" s="583" t="s">
        <v>1082</v>
      </c>
      <c r="APT561" s="583" t="s">
        <v>1082</v>
      </c>
      <c r="APU561" s="272">
        <f>IF(APO560=0,0,(AQA565-AQA564)/APO560)</f>
        <v>0.99998954429999998</v>
      </c>
      <c r="APV561" s="272">
        <f t="shared" ref="APV561" si="3607">IF(APP560=0,0,(AQB565-AQB564)/APP560)</f>
        <v>0.9999983643</v>
      </c>
      <c r="APW561" s="272">
        <f t="shared" ref="APW561" si="3608">IF(APQ560=0,0,(AQC565-AQC564)/APQ560)</f>
        <v>0.9999983643</v>
      </c>
      <c r="APX561" s="272">
        <f t="shared" ref="APX561" si="3609">IF(APR560=0,0,(AQD565-AQD564)/APR560)</f>
        <v>0.43557244709999998</v>
      </c>
      <c r="APY561" s="272">
        <f t="shared" ref="APY561" si="3610">IF(APS560=0,0,(AQE565-AQE564)/APS560)</f>
        <v>0.4498017601</v>
      </c>
      <c r="APZ561" s="272">
        <f t="shared" ref="APZ561" si="3611">IF(APT560=0,0,(AQF565-AQF564)/APT560)</f>
        <v>0.4498017601</v>
      </c>
      <c r="AQA561" s="583" t="s">
        <v>1082</v>
      </c>
      <c r="AQB561" s="583" t="s">
        <v>1082</v>
      </c>
      <c r="AQC561" s="583" t="s">
        <v>1082</v>
      </c>
      <c r="AQD561" s="583" t="s">
        <v>1082</v>
      </c>
      <c r="AQE561" s="583" t="s">
        <v>1082</v>
      </c>
      <c r="AQF561" s="583" t="s">
        <v>1082</v>
      </c>
      <c r="AQG561" s="583" t="s">
        <v>1082</v>
      </c>
      <c r="AQH561" s="583" t="s">
        <v>1082</v>
      </c>
      <c r="AQI561" s="583" t="s">
        <v>1082</v>
      </c>
      <c r="AQJ561" s="583" t="s">
        <v>1082</v>
      </c>
      <c r="AQK561" s="583" t="s">
        <v>1082</v>
      </c>
      <c r="AQL561" s="583" t="s">
        <v>1082</v>
      </c>
      <c r="AQM561" s="583" t="s">
        <v>1082</v>
      </c>
      <c r="AQN561" s="583" t="s">
        <v>1082</v>
      </c>
      <c r="AQO561" s="583" t="s">
        <v>1082</v>
      </c>
      <c r="AQP561" s="272">
        <f>IF(AQJ560=0,0,(AQV565-AQV564)/AQJ560)</f>
        <v>1.0000031542000001</v>
      </c>
      <c r="AQQ561" s="272">
        <f t="shared" ref="AQQ561" si="3612">IF(AQK560=0,0,(AQW565-AQW564)/AQK560)</f>
        <v>1.0000004003</v>
      </c>
      <c r="AQR561" s="272">
        <f t="shared" ref="AQR561" si="3613">IF(AQL560=0,0,(AQX565-AQX564)/AQL560)</f>
        <v>1.0000004003</v>
      </c>
      <c r="AQS561" s="272">
        <f t="shared" ref="AQS561" si="3614">IF(AQM560=0,0,(AQY565-AQY564)/AQM560)</f>
        <v>0.38802772410000003</v>
      </c>
      <c r="AQT561" s="272">
        <f t="shared" ref="AQT561" si="3615">IF(AQN560=0,0,(AQZ565-AQZ564)/AQN560)</f>
        <v>0.40117103259999998</v>
      </c>
      <c r="AQU561" s="272">
        <f t="shared" ref="AQU561" si="3616">IF(AQO560=0,0,(ARA565-ARA564)/AQO560)</f>
        <v>0.40117103259999998</v>
      </c>
      <c r="AQV561" s="583" t="s">
        <v>1082</v>
      </c>
      <c r="AQW561" s="583" t="s">
        <v>1082</v>
      </c>
      <c r="AQX561" s="583" t="s">
        <v>1082</v>
      </c>
      <c r="AQY561" s="583" t="s">
        <v>1082</v>
      </c>
      <c r="AQZ561" s="583" t="s">
        <v>1082</v>
      </c>
      <c r="ARA561" s="583" t="s">
        <v>1082</v>
      </c>
      <c r="ARB561" s="583" t="s">
        <v>1082</v>
      </c>
      <c r="ARC561" s="583" t="s">
        <v>1082</v>
      </c>
      <c r="ARD561" s="583" t="s">
        <v>1082</v>
      </c>
      <c r="ARE561" s="583" t="s">
        <v>1082</v>
      </c>
      <c r="ARF561" s="583" t="s">
        <v>1082</v>
      </c>
      <c r="ARG561" s="583" t="s">
        <v>1082</v>
      </c>
      <c r="ARH561" s="583" t="s">
        <v>1082</v>
      </c>
      <c r="ARI561" s="583" t="s">
        <v>1082</v>
      </c>
      <c r="ARJ561" s="583" t="s">
        <v>1082</v>
      </c>
      <c r="ARK561" s="272">
        <f>IF(ARE560=0,0,(ARQ565-ARQ564)/ARE560)</f>
        <v>1.0000013731999999</v>
      </c>
      <c r="ARL561" s="272">
        <f t="shared" ref="ARL561" si="3617">IF(ARF560=0,0,(ARR565-ARR564)/ARF560)</f>
        <v>1.0000008798</v>
      </c>
      <c r="ARM561" s="272">
        <f t="shared" ref="ARM561" si="3618">IF(ARG560=0,0,(ARS565-ARS564)/ARG560)</f>
        <v>1.0000008798</v>
      </c>
      <c r="ARN561" s="272">
        <f t="shared" ref="ARN561" si="3619">IF(ARH560=0,0,(ART565-ART564)/ARH560)</f>
        <v>0.41715523510000002</v>
      </c>
      <c r="ARO561" s="272">
        <f t="shared" ref="ARO561" si="3620">IF(ARI560=0,0,(ARU565-ARU564)/ARI560)</f>
        <v>0.42924711789999997</v>
      </c>
      <c r="ARP561" s="272">
        <f t="shared" ref="ARP561" si="3621">IF(ARJ560=0,0,(ARV565-ARV564)/ARJ560)</f>
        <v>0.42924711789999997</v>
      </c>
      <c r="ARQ561" s="583" t="s">
        <v>1082</v>
      </c>
      <c r="ARR561" s="583" t="s">
        <v>1082</v>
      </c>
      <c r="ARS561" s="583" t="s">
        <v>1082</v>
      </c>
      <c r="ART561" s="583" t="s">
        <v>1082</v>
      </c>
      <c r="ARU561" s="583" t="s">
        <v>1082</v>
      </c>
      <c r="ARV561" s="583" t="s">
        <v>1082</v>
      </c>
      <c r="ARW561" s="583" t="s">
        <v>1082</v>
      </c>
      <c r="ARX561" s="583" t="s">
        <v>1082</v>
      </c>
      <c r="ARY561" s="583" t="s">
        <v>1082</v>
      </c>
      <c r="ARZ561" s="583" t="s">
        <v>1082</v>
      </c>
      <c r="ASA561" s="583" t="s">
        <v>1082</v>
      </c>
      <c r="ASB561" s="583" t="s">
        <v>1082</v>
      </c>
      <c r="ASC561" s="583" t="s">
        <v>1082</v>
      </c>
      <c r="ASD561" s="583" t="s">
        <v>1082</v>
      </c>
      <c r="ASE561" s="583" t="s">
        <v>1082</v>
      </c>
      <c r="ASF561" s="272">
        <f>IF(ARZ560=0,0,(ASL565-ASL564)/ARZ560)</f>
        <v>1.0000041040000001</v>
      </c>
      <c r="ASG561" s="272">
        <f t="shared" ref="ASG561" si="3622">IF(ASA560=0,0,(ASM565-ASM564)/ASA560)</f>
        <v>0.99999940239999996</v>
      </c>
      <c r="ASH561" s="272">
        <f t="shared" ref="ASH561" si="3623">IF(ASB560=0,0,(ASN565-ASN564)/ASB560)</f>
        <v>0.99999940239999996</v>
      </c>
      <c r="ASI561" s="272">
        <f t="shared" ref="ASI561" si="3624">IF(ASC560=0,0,(ASO565-ASO564)/ASC560)</f>
        <v>0.44694558919999999</v>
      </c>
      <c r="ASJ561" s="272">
        <f t="shared" ref="ASJ561" si="3625">IF(ASD560=0,0,(ASP565-ASP564)/ASD560)</f>
        <v>0.46090390510000001</v>
      </c>
      <c r="ASK561" s="272">
        <f t="shared" ref="ASK561" si="3626">IF(ASE560=0,0,(ASQ565-ASQ564)/ASE560)</f>
        <v>0.46090390510000001</v>
      </c>
      <c r="ASL561" s="583" t="s">
        <v>1082</v>
      </c>
      <c r="ASM561" s="583" t="s">
        <v>1082</v>
      </c>
      <c r="ASN561" s="583" t="s">
        <v>1082</v>
      </c>
      <c r="ASO561" s="583" t="s">
        <v>1082</v>
      </c>
      <c r="ASP561" s="583" t="s">
        <v>1082</v>
      </c>
      <c r="ASQ561" s="583" t="s">
        <v>1082</v>
      </c>
      <c r="ASR561" s="583" t="s">
        <v>1082</v>
      </c>
      <c r="ASS561" s="583" t="s">
        <v>1082</v>
      </c>
      <c r="AST561" s="583" t="s">
        <v>1082</v>
      </c>
      <c r="ASU561" s="583" t="s">
        <v>1082</v>
      </c>
      <c r="ASV561" s="583" t="s">
        <v>1082</v>
      </c>
      <c r="ASW561" s="583" t="s">
        <v>1082</v>
      </c>
      <c r="ASX561" s="583" t="s">
        <v>1082</v>
      </c>
      <c r="ASY561" s="583" t="s">
        <v>1082</v>
      </c>
      <c r="ASZ561" s="583" t="s">
        <v>1082</v>
      </c>
      <c r="ATA561" s="272">
        <f>IF(ASU560=0,0,(ATG565-ATG564)/ASU560)</f>
        <v>1.0000024322000001</v>
      </c>
      <c r="ATB561" s="272">
        <f t="shared" ref="ATB561" si="3627">IF(ASV560=0,0,(ATH565-ATH564)/ASV560)</f>
        <v>0.99999709270000003</v>
      </c>
      <c r="ATC561" s="272">
        <f t="shared" ref="ATC561" si="3628">IF(ASW560=0,0,(ATI565-ATI564)/ASW560)</f>
        <v>0.99999709270000003</v>
      </c>
      <c r="ATD561" s="272">
        <f t="shared" ref="ATD561" si="3629">IF(ASX560=0,0,(ATJ565-ATJ564)/ASX560)</f>
        <v>0.393635085</v>
      </c>
      <c r="ATE561" s="272">
        <f t="shared" ref="ATE561" si="3630">IF(ASY560=0,0,(ATK565-ATK564)/ASY560)</f>
        <v>0.40568418210000001</v>
      </c>
      <c r="ATF561" s="272">
        <f t="shared" ref="ATF561" si="3631">IF(ASZ560=0,0,(ATL565-ATL564)/ASZ560)</f>
        <v>0.40568418210000001</v>
      </c>
      <c r="ATG561" s="583" t="s">
        <v>1082</v>
      </c>
      <c r="ATH561" s="583" t="s">
        <v>1082</v>
      </c>
      <c r="ATI561" s="583" t="s">
        <v>1082</v>
      </c>
      <c r="ATJ561" s="583" t="s">
        <v>1082</v>
      </c>
      <c r="ATK561" s="583" t="s">
        <v>1082</v>
      </c>
      <c r="ATL561" s="583" t="s">
        <v>1082</v>
      </c>
      <c r="ATM561" s="583" t="s">
        <v>1082</v>
      </c>
      <c r="ATN561" s="583" t="s">
        <v>1082</v>
      </c>
      <c r="ATO561" s="583" t="s">
        <v>1082</v>
      </c>
      <c r="ATP561" s="583" t="s">
        <v>1082</v>
      </c>
      <c r="ATQ561" s="583" t="s">
        <v>1082</v>
      </c>
      <c r="ATR561" s="583" t="s">
        <v>1082</v>
      </c>
      <c r="ATS561" s="583" t="s">
        <v>1082</v>
      </c>
      <c r="ATT561" s="583" t="s">
        <v>1082</v>
      </c>
      <c r="ATU561" s="583" t="s">
        <v>1082</v>
      </c>
      <c r="ATV561" s="272">
        <f>IF(ATP560=0,0,(AUB565-AUB564)/ATP560)</f>
        <v>1.0000014822000001</v>
      </c>
      <c r="ATW561" s="272">
        <f t="shared" ref="ATW561" si="3632">IF(ATQ560=0,0,(AUC565-AUC564)/ATQ560)</f>
        <v>0.99999983039999996</v>
      </c>
      <c r="ATX561" s="272">
        <f t="shared" ref="ATX561" si="3633">IF(ATR560=0,0,(AUD565-AUD564)/ATR560)</f>
        <v>0.99999983039999996</v>
      </c>
      <c r="ATY561" s="272">
        <f t="shared" ref="ATY561" si="3634">IF(ATS560=0,0,(AUE565-AUE564)/ATS560)</f>
        <v>0.42916968389999999</v>
      </c>
      <c r="ATZ561" s="272">
        <f t="shared" ref="ATZ561" si="3635">IF(ATT560=0,0,(AUF565-AUF564)/ATT560)</f>
        <v>0.4419902262</v>
      </c>
      <c r="AUA561" s="272">
        <f t="shared" ref="AUA561" si="3636">IF(ATU560=0,0,(AUG565-AUG564)/ATU560)</f>
        <v>0.4419902262</v>
      </c>
      <c r="AUB561" s="583" t="s">
        <v>1082</v>
      </c>
      <c r="AUC561" s="583" t="s">
        <v>1082</v>
      </c>
      <c r="AUD561" s="583" t="s">
        <v>1082</v>
      </c>
      <c r="AUE561" s="583" t="s">
        <v>1082</v>
      </c>
      <c r="AUF561" s="583" t="s">
        <v>1082</v>
      </c>
      <c r="AUG561" s="583" t="s">
        <v>1082</v>
      </c>
      <c r="AUH561" s="583" t="s">
        <v>1082</v>
      </c>
      <c r="AUI561" s="583" t="s">
        <v>1082</v>
      </c>
      <c r="AUJ561" s="583" t="s">
        <v>1082</v>
      </c>
      <c r="AUK561" s="583" t="s">
        <v>1082</v>
      </c>
      <c r="AUL561" s="583" t="s">
        <v>1082</v>
      </c>
      <c r="AUM561" s="583" t="s">
        <v>1082</v>
      </c>
      <c r="AUN561" s="583" t="s">
        <v>1082</v>
      </c>
      <c r="AUO561" s="583" t="s">
        <v>1082</v>
      </c>
      <c r="AUP561" s="583" t="s">
        <v>1082</v>
      </c>
      <c r="AUQ561" s="272">
        <f>IF(AUK560=0,0,(AUW565-AUW564)/AUK560)</f>
        <v>0.99997783880000002</v>
      </c>
      <c r="AUR561" s="272">
        <f t="shared" ref="AUR561" si="3637">IF(AUL560=0,0,(AUX565-AUX564)/AUL560)</f>
        <v>0.99999318920000002</v>
      </c>
      <c r="AUS561" s="272">
        <f t="shared" ref="AUS561" si="3638">IF(AUM560=0,0,(AUY565-AUY564)/AUM560)</f>
        <v>0.99999318920000002</v>
      </c>
      <c r="AUT561" s="272">
        <f t="shared" ref="AUT561" si="3639">IF(AUN560=0,0,(AUZ565-AUZ564)/AUN560)</f>
        <v>0.4594797276</v>
      </c>
      <c r="AUU561" s="272">
        <f t="shared" ref="AUU561" si="3640">IF(AUO560=0,0,(AVA565-AVA564)/AUO560)</f>
        <v>0.47406975750000002</v>
      </c>
      <c r="AUV561" s="272">
        <f t="shared" ref="AUV561" si="3641">IF(AUP560=0,0,(AVB565-AVB564)/AUP560)</f>
        <v>0.47406975750000002</v>
      </c>
      <c r="AUW561" s="583" t="s">
        <v>1082</v>
      </c>
      <c r="AUX561" s="583" t="s">
        <v>1082</v>
      </c>
      <c r="AUY561" s="583" t="s">
        <v>1082</v>
      </c>
      <c r="AUZ561" s="583" t="s">
        <v>1082</v>
      </c>
      <c r="AVA561" s="583" t="s">
        <v>1082</v>
      </c>
      <c r="AVB561" s="583" t="s">
        <v>1082</v>
      </c>
      <c r="AVC561" s="583" t="s">
        <v>1082</v>
      </c>
      <c r="AVD561" s="583" t="s">
        <v>1082</v>
      </c>
      <c r="AVE561" s="583" t="s">
        <v>1082</v>
      </c>
      <c r="AVF561" s="583" t="s">
        <v>1082</v>
      </c>
      <c r="AVG561" s="583" t="s">
        <v>1082</v>
      </c>
      <c r="AVH561" s="583" t="s">
        <v>1082</v>
      </c>
      <c r="AVI561" s="583" t="s">
        <v>1082</v>
      </c>
      <c r="AVJ561" s="583" t="s">
        <v>1082</v>
      </c>
      <c r="AVK561" s="583" t="s">
        <v>1082</v>
      </c>
      <c r="AVL561" s="272"/>
      <c r="AVM561" s="272"/>
      <c r="AVN561" s="272"/>
      <c r="AVO561" s="272"/>
      <c r="AVP561" s="272"/>
      <c r="AVQ561" s="272"/>
      <c r="AVR561" s="583" t="s">
        <v>1082</v>
      </c>
      <c r="AVS561" s="583" t="s">
        <v>1082</v>
      </c>
      <c r="AVT561" s="583" t="s">
        <v>1082</v>
      </c>
      <c r="AVU561" s="583" t="s">
        <v>1082</v>
      </c>
      <c r="AVV561" s="583" t="s">
        <v>1082</v>
      </c>
      <c r="AVW561" s="583" t="s">
        <v>1082</v>
      </c>
    </row>
    <row r="562" spans="1:1271" s="279" customFormat="1" ht="24">
      <c r="A562" s="113" t="s">
        <v>1079</v>
      </c>
      <c r="B562" s="780"/>
      <c r="C562" s="274" t="s">
        <v>445</v>
      </c>
      <c r="D562" s="817"/>
      <c r="E562" s="818"/>
      <c r="F562" s="275"/>
      <c r="G562" s="275"/>
      <c r="H562" s="275"/>
      <c r="I562" s="590"/>
      <c r="J562" s="590"/>
      <c r="K562" s="590"/>
      <c r="L562" s="583" t="s">
        <v>1082</v>
      </c>
      <c r="M562" s="583" t="s">
        <v>1082</v>
      </c>
      <c r="N562" s="583" t="s">
        <v>1082</v>
      </c>
      <c r="O562" s="583" t="s">
        <v>1082</v>
      </c>
      <c r="P562" s="583" t="s">
        <v>1082</v>
      </c>
      <c r="Q562" s="583" t="s">
        <v>1082</v>
      </c>
      <c r="R562" s="583" t="s">
        <v>1082</v>
      </c>
      <c r="S562" s="583" t="s">
        <v>1082</v>
      </c>
      <c r="T562" s="583" t="s">
        <v>1082</v>
      </c>
      <c r="U562" s="583" t="s">
        <v>1082</v>
      </c>
      <c r="V562" s="583" t="s">
        <v>1082</v>
      </c>
      <c r="W562" s="583" t="s">
        <v>1082</v>
      </c>
      <c r="X562" s="583" t="s">
        <v>1082</v>
      </c>
      <c r="Y562" s="583" t="s">
        <v>1082</v>
      </c>
      <c r="Z562" s="583" t="s">
        <v>1082</v>
      </c>
      <c r="AA562" s="591">
        <f>AA532+AA548</f>
        <v>0</v>
      </c>
      <c r="AB562" s="591">
        <f t="shared" ref="AB562:AF562" si="3642">AB532+AB548</f>
        <v>0</v>
      </c>
      <c r="AC562" s="591">
        <f t="shared" si="3642"/>
        <v>0</v>
      </c>
      <c r="AD562" s="591">
        <f t="shared" si="3642"/>
        <v>0</v>
      </c>
      <c r="AE562" s="591">
        <f t="shared" si="3642"/>
        <v>0</v>
      </c>
      <c r="AF562" s="591">
        <f t="shared" si="3642"/>
        <v>0</v>
      </c>
      <c r="AG562" s="583" t="s">
        <v>1082</v>
      </c>
      <c r="AH562" s="583" t="s">
        <v>1082</v>
      </c>
      <c r="AI562" s="583" t="s">
        <v>1082</v>
      </c>
      <c r="AJ562" s="583" t="s">
        <v>1082</v>
      </c>
      <c r="AK562" s="583" t="s">
        <v>1082</v>
      </c>
      <c r="AL562" s="583" t="s">
        <v>1082</v>
      </c>
      <c r="AM562" s="583" t="s">
        <v>1082</v>
      </c>
      <c r="AN562" s="583" t="s">
        <v>1082</v>
      </c>
      <c r="AO562" s="583" t="s">
        <v>1082</v>
      </c>
      <c r="AP562" s="583" t="s">
        <v>1082</v>
      </c>
      <c r="AQ562" s="583" t="s">
        <v>1082</v>
      </c>
      <c r="AR562" s="583" t="s">
        <v>1082</v>
      </c>
      <c r="AS562" s="583" t="s">
        <v>1082</v>
      </c>
      <c r="AT562" s="583" t="s">
        <v>1082</v>
      </c>
      <c r="AU562" s="583" t="s">
        <v>1082</v>
      </c>
      <c r="AV562" s="591">
        <f>AV532+AV548</f>
        <v>21197600.789999999</v>
      </c>
      <c r="AW562" s="591">
        <f t="shared" ref="AW562:BA562" si="3643">AW532+AW548</f>
        <v>22058598.789999999</v>
      </c>
      <c r="AX562" s="591">
        <f t="shared" si="3643"/>
        <v>22058598.789999999</v>
      </c>
      <c r="AY562" s="591">
        <f t="shared" si="3643"/>
        <v>11385506.050000001</v>
      </c>
      <c r="AZ562" s="591">
        <f t="shared" si="3643"/>
        <v>11877162.09</v>
      </c>
      <c r="BA562" s="591">
        <f t="shared" si="3643"/>
        <v>11877162.09</v>
      </c>
      <c r="BB562" s="583" t="s">
        <v>1082</v>
      </c>
      <c r="BC562" s="583" t="s">
        <v>1082</v>
      </c>
      <c r="BD562" s="583" t="s">
        <v>1082</v>
      </c>
      <c r="BE562" s="583" t="s">
        <v>1082</v>
      </c>
      <c r="BF562" s="583" t="s">
        <v>1082</v>
      </c>
      <c r="BG562" s="583" t="s">
        <v>1082</v>
      </c>
      <c r="BH562" s="583" t="s">
        <v>1082</v>
      </c>
      <c r="BI562" s="583" t="s">
        <v>1082</v>
      </c>
      <c r="BJ562" s="583" t="s">
        <v>1082</v>
      </c>
      <c r="BK562" s="583" t="s">
        <v>1082</v>
      </c>
      <c r="BL562" s="583" t="s">
        <v>1082</v>
      </c>
      <c r="BM562" s="583" t="s">
        <v>1082</v>
      </c>
      <c r="BN562" s="583" t="s">
        <v>1082</v>
      </c>
      <c r="BO562" s="583" t="s">
        <v>1082</v>
      </c>
      <c r="BP562" s="583" t="s">
        <v>1082</v>
      </c>
      <c r="BQ562" s="591">
        <f>BQ532+BQ548</f>
        <v>13686599.4</v>
      </c>
      <c r="BR562" s="591">
        <f t="shared" ref="BR562:BV562" si="3644">BR532+BR548</f>
        <v>14242499.91</v>
      </c>
      <c r="BS562" s="591">
        <f t="shared" si="3644"/>
        <v>14242499.91</v>
      </c>
      <c r="BT562" s="591">
        <f t="shared" si="3644"/>
        <v>6561827.3399999999</v>
      </c>
      <c r="BU562" s="591">
        <f t="shared" si="3644"/>
        <v>6877796.8099999996</v>
      </c>
      <c r="BV562" s="591">
        <f t="shared" si="3644"/>
        <v>6877796.8099999996</v>
      </c>
      <c r="BW562" s="583" t="s">
        <v>1082</v>
      </c>
      <c r="BX562" s="583" t="s">
        <v>1082</v>
      </c>
      <c r="BY562" s="583" t="s">
        <v>1082</v>
      </c>
      <c r="BZ562" s="583" t="s">
        <v>1082</v>
      </c>
      <c r="CA562" s="583" t="s">
        <v>1082</v>
      </c>
      <c r="CB562" s="583" t="s">
        <v>1082</v>
      </c>
      <c r="CC562" s="583" t="s">
        <v>1082</v>
      </c>
      <c r="CD562" s="583" t="s">
        <v>1082</v>
      </c>
      <c r="CE562" s="583" t="s">
        <v>1082</v>
      </c>
      <c r="CF562" s="583" t="s">
        <v>1082</v>
      </c>
      <c r="CG562" s="583" t="s">
        <v>1082</v>
      </c>
      <c r="CH562" s="583" t="s">
        <v>1082</v>
      </c>
      <c r="CI562" s="583" t="s">
        <v>1082</v>
      </c>
      <c r="CJ562" s="583" t="s">
        <v>1082</v>
      </c>
      <c r="CK562" s="583" t="s">
        <v>1082</v>
      </c>
      <c r="CL562" s="591">
        <f>CL532+CL548</f>
        <v>0</v>
      </c>
      <c r="CM562" s="591">
        <f t="shared" ref="CM562:CQ562" si="3645">CM532+CM548</f>
        <v>0</v>
      </c>
      <c r="CN562" s="591">
        <f t="shared" si="3645"/>
        <v>0</v>
      </c>
      <c r="CO562" s="591">
        <f t="shared" si="3645"/>
        <v>0</v>
      </c>
      <c r="CP562" s="591">
        <f t="shared" si="3645"/>
        <v>0</v>
      </c>
      <c r="CQ562" s="591">
        <f t="shared" si="3645"/>
        <v>0</v>
      </c>
      <c r="CR562" s="583" t="s">
        <v>1082</v>
      </c>
      <c r="CS562" s="583" t="s">
        <v>1082</v>
      </c>
      <c r="CT562" s="583" t="s">
        <v>1082</v>
      </c>
      <c r="CU562" s="583" t="s">
        <v>1082</v>
      </c>
      <c r="CV562" s="583" t="s">
        <v>1082</v>
      </c>
      <c r="CW562" s="583" t="s">
        <v>1082</v>
      </c>
      <c r="CX562" s="583" t="s">
        <v>1082</v>
      </c>
      <c r="CY562" s="583" t="s">
        <v>1082</v>
      </c>
      <c r="CZ562" s="583" t="s">
        <v>1082</v>
      </c>
      <c r="DA562" s="583" t="s">
        <v>1082</v>
      </c>
      <c r="DB562" s="583" t="s">
        <v>1082</v>
      </c>
      <c r="DC562" s="583" t="s">
        <v>1082</v>
      </c>
      <c r="DD562" s="583" t="s">
        <v>1082</v>
      </c>
      <c r="DE562" s="583" t="s">
        <v>1082</v>
      </c>
      <c r="DF562" s="583" t="s">
        <v>1082</v>
      </c>
      <c r="DG562" s="591">
        <f>DG532+DG548</f>
        <v>6067300.3700000001</v>
      </c>
      <c r="DH562" s="591">
        <f t="shared" ref="DH562:DL562" si="3646">DH532+DH548</f>
        <v>6313300.0300000003</v>
      </c>
      <c r="DI562" s="591">
        <f t="shared" si="3646"/>
        <v>6313300.0300000003</v>
      </c>
      <c r="DJ562" s="591">
        <f t="shared" si="3646"/>
        <v>3459582.67</v>
      </c>
      <c r="DK562" s="591">
        <f t="shared" si="3646"/>
        <v>3630689.7</v>
      </c>
      <c r="DL562" s="591">
        <f t="shared" si="3646"/>
        <v>3630689.7</v>
      </c>
      <c r="DM562" s="583" t="s">
        <v>1082</v>
      </c>
      <c r="DN562" s="583" t="s">
        <v>1082</v>
      </c>
      <c r="DO562" s="583" t="s">
        <v>1082</v>
      </c>
      <c r="DP562" s="583" t="s">
        <v>1082</v>
      </c>
      <c r="DQ562" s="583" t="s">
        <v>1082</v>
      </c>
      <c r="DR562" s="583" t="s">
        <v>1082</v>
      </c>
      <c r="DS562" s="583" t="s">
        <v>1082</v>
      </c>
      <c r="DT562" s="583" t="s">
        <v>1082</v>
      </c>
      <c r="DU562" s="583" t="s">
        <v>1082</v>
      </c>
      <c r="DV562" s="583" t="s">
        <v>1082</v>
      </c>
      <c r="DW562" s="583" t="s">
        <v>1082</v>
      </c>
      <c r="DX562" s="583" t="s">
        <v>1082</v>
      </c>
      <c r="DY562" s="583" t="s">
        <v>1082</v>
      </c>
      <c r="DZ562" s="583" t="s">
        <v>1082</v>
      </c>
      <c r="EA562" s="583" t="s">
        <v>1082</v>
      </c>
      <c r="EB562" s="591">
        <f>EB532+EB548</f>
        <v>7086199.5899999999</v>
      </c>
      <c r="EC562" s="591">
        <f t="shared" ref="EC562:EG562" si="3647">EC532+EC548</f>
        <v>7373499.9299999997</v>
      </c>
      <c r="ED562" s="591">
        <f t="shared" si="3647"/>
        <v>7373499.9299999997</v>
      </c>
      <c r="EE562" s="591">
        <f t="shared" si="3647"/>
        <v>4157020.03</v>
      </c>
      <c r="EF562" s="591">
        <f t="shared" si="3647"/>
        <v>4351374.83</v>
      </c>
      <c r="EG562" s="591">
        <f t="shared" si="3647"/>
        <v>4351374.83</v>
      </c>
      <c r="EH562" s="583" t="s">
        <v>1082</v>
      </c>
      <c r="EI562" s="583" t="s">
        <v>1082</v>
      </c>
      <c r="EJ562" s="583" t="s">
        <v>1082</v>
      </c>
      <c r="EK562" s="583" t="s">
        <v>1082</v>
      </c>
      <c r="EL562" s="583" t="s">
        <v>1082</v>
      </c>
      <c r="EM562" s="583" t="s">
        <v>1082</v>
      </c>
      <c r="EN562" s="583" t="s">
        <v>1082</v>
      </c>
      <c r="EO562" s="583" t="s">
        <v>1082</v>
      </c>
      <c r="EP562" s="583" t="s">
        <v>1082</v>
      </c>
      <c r="EQ562" s="583" t="s">
        <v>1082</v>
      </c>
      <c r="ER562" s="583" t="s">
        <v>1082</v>
      </c>
      <c r="ES562" s="583" t="s">
        <v>1082</v>
      </c>
      <c r="ET562" s="583" t="s">
        <v>1082</v>
      </c>
      <c r="EU562" s="583" t="s">
        <v>1082</v>
      </c>
      <c r="EV562" s="583" t="s">
        <v>1082</v>
      </c>
      <c r="EW562" s="591">
        <f>EW532+EW548</f>
        <v>6310900.0800000001</v>
      </c>
      <c r="EX562" s="591">
        <f t="shared" ref="EX562:FB562" si="3648">EX532+EX548</f>
        <v>6568500.0599999996</v>
      </c>
      <c r="EY562" s="591">
        <f t="shared" si="3648"/>
        <v>6568500.0599999996</v>
      </c>
      <c r="EZ562" s="591">
        <f t="shared" si="3648"/>
        <v>2298752.9500000002</v>
      </c>
      <c r="FA562" s="591">
        <f t="shared" si="3648"/>
        <v>2397770.62</v>
      </c>
      <c r="FB562" s="591">
        <f t="shared" si="3648"/>
        <v>2397770.62</v>
      </c>
      <c r="FC562" s="583" t="s">
        <v>1082</v>
      </c>
      <c r="FD562" s="583" t="s">
        <v>1082</v>
      </c>
      <c r="FE562" s="583" t="s">
        <v>1082</v>
      </c>
      <c r="FF562" s="583" t="s">
        <v>1082</v>
      </c>
      <c r="FG562" s="583" t="s">
        <v>1082</v>
      </c>
      <c r="FH562" s="583" t="s">
        <v>1082</v>
      </c>
      <c r="FI562" s="583" t="s">
        <v>1082</v>
      </c>
      <c r="FJ562" s="583" t="s">
        <v>1082</v>
      </c>
      <c r="FK562" s="583" t="s">
        <v>1082</v>
      </c>
      <c r="FL562" s="583" t="s">
        <v>1082</v>
      </c>
      <c r="FM562" s="583" t="s">
        <v>1082</v>
      </c>
      <c r="FN562" s="583" t="s">
        <v>1082</v>
      </c>
      <c r="FO562" s="583" t="s">
        <v>1082</v>
      </c>
      <c r="FP562" s="583" t="s">
        <v>1082</v>
      </c>
      <c r="FQ562" s="583" t="s">
        <v>1082</v>
      </c>
      <c r="FR562" s="591">
        <f>FR532+FR548</f>
        <v>7812599.8200000003</v>
      </c>
      <c r="FS562" s="591">
        <f t="shared" ref="FS562:FW562" si="3649">FS532+FS548</f>
        <v>8129499.8399999999</v>
      </c>
      <c r="FT562" s="591">
        <f t="shared" si="3649"/>
        <v>8129499.8399999999</v>
      </c>
      <c r="FU562" s="591">
        <f t="shared" si="3649"/>
        <v>3575573.26</v>
      </c>
      <c r="FV562" s="591">
        <f t="shared" si="3649"/>
        <v>3735912.5</v>
      </c>
      <c r="FW562" s="591">
        <f t="shared" si="3649"/>
        <v>3735912.5</v>
      </c>
      <c r="FX562" s="583" t="s">
        <v>1082</v>
      </c>
      <c r="FY562" s="583" t="s">
        <v>1082</v>
      </c>
      <c r="FZ562" s="583" t="s">
        <v>1082</v>
      </c>
      <c r="GA562" s="583" t="s">
        <v>1082</v>
      </c>
      <c r="GB562" s="583" t="s">
        <v>1082</v>
      </c>
      <c r="GC562" s="583" t="s">
        <v>1082</v>
      </c>
      <c r="GD562" s="583" t="s">
        <v>1082</v>
      </c>
      <c r="GE562" s="583" t="s">
        <v>1082</v>
      </c>
      <c r="GF562" s="583" t="s">
        <v>1082</v>
      </c>
      <c r="GG562" s="583" t="s">
        <v>1082</v>
      </c>
      <c r="GH562" s="583" t="s">
        <v>1082</v>
      </c>
      <c r="GI562" s="583" t="s">
        <v>1082</v>
      </c>
      <c r="GJ562" s="583" t="s">
        <v>1082</v>
      </c>
      <c r="GK562" s="583" t="s">
        <v>1082</v>
      </c>
      <c r="GL562" s="583" t="s">
        <v>1082</v>
      </c>
      <c r="GM562" s="591">
        <f>GM532+GM548</f>
        <v>9625899.8800000008</v>
      </c>
      <c r="GN562" s="591">
        <f t="shared" ref="GN562:GR562" si="3650">GN532+GN548</f>
        <v>10017299.41</v>
      </c>
      <c r="GO562" s="591">
        <f t="shared" si="3650"/>
        <v>10017299.41</v>
      </c>
      <c r="GP562" s="591">
        <f t="shared" si="3650"/>
        <v>3715415.67</v>
      </c>
      <c r="GQ562" s="591">
        <f t="shared" si="3650"/>
        <v>3871182.49</v>
      </c>
      <c r="GR562" s="591">
        <f t="shared" si="3650"/>
        <v>3871182.49</v>
      </c>
      <c r="GS562" s="583" t="s">
        <v>1082</v>
      </c>
      <c r="GT562" s="583" t="s">
        <v>1082</v>
      </c>
      <c r="GU562" s="583" t="s">
        <v>1082</v>
      </c>
      <c r="GV562" s="583" t="s">
        <v>1082</v>
      </c>
      <c r="GW562" s="583" t="s">
        <v>1082</v>
      </c>
      <c r="GX562" s="583" t="s">
        <v>1082</v>
      </c>
      <c r="GY562" s="583" t="s">
        <v>1082</v>
      </c>
      <c r="GZ562" s="583" t="s">
        <v>1082</v>
      </c>
      <c r="HA562" s="583" t="s">
        <v>1082</v>
      </c>
      <c r="HB562" s="583" t="s">
        <v>1082</v>
      </c>
      <c r="HC562" s="583" t="s">
        <v>1082</v>
      </c>
      <c r="HD562" s="583" t="s">
        <v>1082</v>
      </c>
      <c r="HE562" s="583" t="s">
        <v>1082</v>
      </c>
      <c r="HF562" s="583" t="s">
        <v>1082</v>
      </c>
      <c r="HG562" s="583" t="s">
        <v>1082</v>
      </c>
      <c r="HH562" s="591">
        <f>HH532+HH548</f>
        <v>5141000.5199999996</v>
      </c>
      <c r="HI562" s="591">
        <f t="shared" ref="HI562:HM562" si="3651">HI532+HI548</f>
        <v>5349399.6900000004</v>
      </c>
      <c r="HJ562" s="591">
        <f t="shared" si="3651"/>
        <v>5349399.6900000004</v>
      </c>
      <c r="HK562" s="591">
        <f t="shared" si="3651"/>
        <v>4605854.91</v>
      </c>
      <c r="HL562" s="591">
        <f t="shared" si="3651"/>
        <v>4827311.16</v>
      </c>
      <c r="HM562" s="591">
        <f t="shared" si="3651"/>
        <v>4827311.16</v>
      </c>
      <c r="HN562" s="583" t="s">
        <v>1082</v>
      </c>
      <c r="HO562" s="583" t="s">
        <v>1082</v>
      </c>
      <c r="HP562" s="583" t="s">
        <v>1082</v>
      </c>
      <c r="HQ562" s="583" t="s">
        <v>1082</v>
      </c>
      <c r="HR562" s="583" t="s">
        <v>1082</v>
      </c>
      <c r="HS562" s="583" t="s">
        <v>1082</v>
      </c>
      <c r="HT562" s="583" t="s">
        <v>1082</v>
      </c>
      <c r="HU562" s="583" t="s">
        <v>1082</v>
      </c>
      <c r="HV562" s="583" t="s">
        <v>1082</v>
      </c>
      <c r="HW562" s="583" t="s">
        <v>1082</v>
      </c>
      <c r="HX562" s="583" t="s">
        <v>1082</v>
      </c>
      <c r="HY562" s="583" t="s">
        <v>1082</v>
      </c>
      <c r="HZ562" s="583" t="s">
        <v>1082</v>
      </c>
      <c r="IA562" s="583" t="s">
        <v>1082</v>
      </c>
      <c r="IB562" s="583" t="s">
        <v>1082</v>
      </c>
      <c r="IC562" s="591">
        <f>IC532+IC548</f>
        <v>8467399.5099999998</v>
      </c>
      <c r="ID562" s="591">
        <f t="shared" ref="ID562:IH562" si="3652">ID532+ID548</f>
        <v>8810800.4000000004</v>
      </c>
      <c r="IE562" s="591">
        <f t="shared" si="3652"/>
        <v>8810800.4000000004</v>
      </c>
      <c r="IF562" s="591">
        <f t="shared" si="3652"/>
        <v>5597664.5800000001</v>
      </c>
      <c r="IG562" s="591">
        <f t="shared" si="3652"/>
        <v>5835554.7699999996</v>
      </c>
      <c r="IH562" s="591">
        <f t="shared" si="3652"/>
        <v>5835554.7699999996</v>
      </c>
      <c r="II562" s="583" t="s">
        <v>1082</v>
      </c>
      <c r="IJ562" s="583" t="s">
        <v>1082</v>
      </c>
      <c r="IK562" s="583" t="s">
        <v>1082</v>
      </c>
      <c r="IL562" s="583" t="s">
        <v>1082</v>
      </c>
      <c r="IM562" s="583" t="s">
        <v>1082</v>
      </c>
      <c r="IN562" s="583" t="s">
        <v>1082</v>
      </c>
      <c r="IO562" s="583" t="s">
        <v>1082</v>
      </c>
      <c r="IP562" s="583" t="s">
        <v>1082</v>
      </c>
      <c r="IQ562" s="583" t="s">
        <v>1082</v>
      </c>
      <c r="IR562" s="583" t="s">
        <v>1082</v>
      </c>
      <c r="IS562" s="583" t="s">
        <v>1082</v>
      </c>
      <c r="IT562" s="583" t="s">
        <v>1082</v>
      </c>
      <c r="IU562" s="583" t="s">
        <v>1082</v>
      </c>
      <c r="IV562" s="583" t="s">
        <v>1082</v>
      </c>
      <c r="IW562" s="583" t="s">
        <v>1082</v>
      </c>
      <c r="IX562" s="591">
        <f>IX532+IX548</f>
        <v>7919899.2000000002</v>
      </c>
      <c r="IY562" s="591">
        <f t="shared" ref="IY562:JC562" si="3653">IY532+IY548</f>
        <v>8240999.5800000001</v>
      </c>
      <c r="IZ562" s="591">
        <f t="shared" si="3653"/>
        <v>8240999.5800000001</v>
      </c>
      <c r="JA562" s="591">
        <f t="shared" si="3653"/>
        <v>3825697.83</v>
      </c>
      <c r="JB562" s="591">
        <f t="shared" si="3653"/>
        <v>3986078.91</v>
      </c>
      <c r="JC562" s="591">
        <f t="shared" si="3653"/>
        <v>3986078.91</v>
      </c>
      <c r="JD562" s="583" t="s">
        <v>1082</v>
      </c>
      <c r="JE562" s="583" t="s">
        <v>1082</v>
      </c>
      <c r="JF562" s="583" t="s">
        <v>1082</v>
      </c>
      <c r="JG562" s="583" t="s">
        <v>1082</v>
      </c>
      <c r="JH562" s="583" t="s">
        <v>1082</v>
      </c>
      <c r="JI562" s="583" t="s">
        <v>1082</v>
      </c>
      <c r="JJ562" s="583" t="s">
        <v>1082</v>
      </c>
      <c r="JK562" s="583" t="s">
        <v>1082</v>
      </c>
      <c r="JL562" s="583" t="s">
        <v>1082</v>
      </c>
      <c r="JM562" s="583" t="s">
        <v>1082</v>
      </c>
      <c r="JN562" s="583" t="s">
        <v>1082</v>
      </c>
      <c r="JO562" s="583" t="s">
        <v>1082</v>
      </c>
      <c r="JP562" s="583" t="s">
        <v>1082</v>
      </c>
      <c r="JQ562" s="583" t="s">
        <v>1082</v>
      </c>
      <c r="JR562" s="583" t="s">
        <v>1082</v>
      </c>
      <c r="JS562" s="591">
        <f>JS532+JS548</f>
        <v>5960300.1299999999</v>
      </c>
      <c r="JT562" s="591">
        <f t="shared" ref="JT562:JX562" si="3654">JT532+JT548</f>
        <v>6203600.2199999997</v>
      </c>
      <c r="JU562" s="591">
        <f t="shared" si="3654"/>
        <v>6203600.2199999997</v>
      </c>
      <c r="JV562" s="591">
        <f t="shared" si="3654"/>
        <v>2787991.05</v>
      </c>
      <c r="JW562" s="591">
        <f t="shared" si="3654"/>
        <v>2924370</v>
      </c>
      <c r="JX562" s="591">
        <f t="shared" si="3654"/>
        <v>2924370</v>
      </c>
      <c r="JY562" s="583" t="s">
        <v>1082</v>
      </c>
      <c r="JZ562" s="583" t="s">
        <v>1082</v>
      </c>
      <c r="KA562" s="583" t="s">
        <v>1082</v>
      </c>
      <c r="KB562" s="583" t="s">
        <v>1082</v>
      </c>
      <c r="KC562" s="583" t="s">
        <v>1082</v>
      </c>
      <c r="KD562" s="583" t="s">
        <v>1082</v>
      </c>
      <c r="KE562" s="583" t="s">
        <v>1082</v>
      </c>
      <c r="KF562" s="583" t="s">
        <v>1082</v>
      </c>
      <c r="KG562" s="583" t="s">
        <v>1082</v>
      </c>
      <c r="KH562" s="583" t="s">
        <v>1082</v>
      </c>
      <c r="KI562" s="583" t="s">
        <v>1082</v>
      </c>
      <c r="KJ562" s="583" t="s">
        <v>1082</v>
      </c>
      <c r="KK562" s="583" t="s">
        <v>1082</v>
      </c>
      <c r="KL562" s="583" t="s">
        <v>1082</v>
      </c>
      <c r="KM562" s="583" t="s">
        <v>1082</v>
      </c>
      <c r="KN562" s="591">
        <f>KN532+KN548</f>
        <v>11844099.66</v>
      </c>
      <c r="KO562" s="591">
        <f t="shared" ref="KO562:KS562" si="3655">KO532+KO548</f>
        <v>12324600.74</v>
      </c>
      <c r="KP562" s="591">
        <f t="shared" si="3655"/>
        <v>12324600.74</v>
      </c>
      <c r="KQ562" s="591">
        <f t="shared" si="3655"/>
        <v>5064931.53</v>
      </c>
      <c r="KR562" s="591">
        <f t="shared" si="3655"/>
        <v>5289891.71</v>
      </c>
      <c r="KS562" s="591">
        <f t="shared" si="3655"/>
        <v>5289891.71</v>
      </c>
      <c r="KT562" s="583" t="s">
        <v>1082</v>
      </c>
      <c r="KU562" s="583" t="s">
        <v>1082</v>
      </c>
      <c r="KV562" s="583" t="s">
        <v>1082</v>
      </c>
      <c r="KW562" s="583" t="s">
        <v>1082</v>
      </c>
      <c r="KX562" s="583" t="s">
        <v>1082</v>
      </c>
      <c r="KY562" s="583" t="s">
        <v>1082</v>
      </c>
      <c r="KZ562" s="583" t="s">
        <v>1082</v>
      </c>
      <c r="LA562" s="583" t="s">
        <v>1082</v>
      </c>
      <c r="LB562" s="583" t="s">
        <v>1082</v>
      </c>
      <c r="LC562" s="583" t="s">
        <v>1082</v>
      </c>
      <c r="LD562" s="583" t="s">
        <v>1082</v>
      </c>
      <c r="LE562" s="583" t="s">
        <v>1082</v>
      </c>
      <c r="LF562" s="583" t="s">
        <v>1082</v>
      </c>
      <c r="LG562" s="583" t="s">
        <v>1082</v>
      </c>
      <c r="LH562" s="583" t="s">
        <v>1082</v>
      </c>
      <c r="LI562" s="591">
        <f>LI532+LI548</f>
        <v>15425199.25</v>
      </c>
      <c r="LJ562" s="591">
        <f t="shared" ref="LJ562:LN562" si="3656">LJ532+LJ548</f>
        <v>16051000.75</v>
      </c>
      <c r="LK562" s="591">
        <f t="shared" si="3656"/>
        <v>16051000.75</v>
      </c>
      <c r="LL562" s="591">
        <f t="shared" si="3656"/>
        <v>6131028.71</v>
      </c>
      <c r="LM562" s="591">
        <f t="shared" si="3656"/>
        <v>6408982.75</v>
      </c>
      <c r="LN562" s="591">
        <f t="shared" si="3656"/>
        <v>6408982.75</v>
      </c>
      <c r="LO562" s="583" t="s">
        <v>1082</v>
      </c>
      <c r="LP562" s="583" t="s">
        <v>1082</v>
      </c>
      <c r="LQ562" s="583" t="s">
        <v>1082</v>
      </c>
      <c r="LR562" s="583" t="s">
        <v>1082</v>
      </c>
      <c r="LS562" s="583" t="s">
        <v>1082</v>
      </c>
      <c r="LT562" s="583" t="s">
        <v>1082</v>
      </c>
      <c r="LU562" s="583" t="s">
        <v>1082</v>
      </c>
      <c r="LV562" s="583" t="s">
        <v>1082</v>
      </c>
      <c r="LW562" s="583" t="s">
        <v>1082</v>
      </c>
      <c r="LX562" s="583" t="s">
        <v>1082</v>
      </c>
      <c r="LY562" s="583" t="s">
        <v>1082</v>
      </c>
      <c r="LZ562" s="583" t="s">
        <v>1082</v>
      </c>
      <c r="MA562" s="583" t="s">
        <v>1082</v>
      </c>
      <c r="MB562" s="583" t="s">
        <v>1082</v>
      </c>
      <c r="MC562" s="583" t="s">
        <v>1082</v>
      </c>
      <c r="MD562" s="591">
        <f>MD532+MD548</f>
        <v>4787500.4400000004</v>
      </c>
      <c r="ME562" s="591">
        <f t="shared" ref="ME562:MI562" si="3657">ME532+ME548</f>
        <v>4981699.99</v>
      </c>
      <c r="MF562" s="591">
        <f t="shared" si="3657"/>
        <v>4981699.99</v>
      </c>
      <c r="MG562" s="591">
        <f t="shared" si="3657"/>
        <v>3003898.26</v>
      </c>
      <c r="MH562" s="591">
        <f t="shared" si="3657"/>
        <v>3138163.83</v>
      </c>
      <c r="MI562" s="591">
        <f t="shared" si="3657"/>
        <v>3138163.83</v>
      </c>
      <c r="MJ562" s="583" t="s">
        <v>1082</v>
      </c>
      <c r="MK562" s="583" t="s">
        <v>1082</v>
      </c>
      <c r="ML562" s="583" t="s">
        <v>1082</v>
      </c>
      <c r="MM562" s="583" t="s">
        <v>1082</v>
      </c>
      <c r="MN562" s="583" t="s">
        <v>1082</v>
      </c>
      <c r="MO562" s="583" t="s">
        <v>1082</v>
      </c>
      <c r="MP562" s="583" t="s">
        <v>1082</v>
      </c>
      <c r="MQ562" s="583" t="s">
        <v>1082</v>
      </c>
      <c r="MR562" s="583" t="s">
        <v>1082</v>
      </c>
      <c r="MS562" s="583" t="s">
        <v>1082</v>
      </c>
      <c r="MT562" s="583" t="s">
        <v>1082</v>
      </c>
      <c r="MU562" s="583" t="s">
        <v>1082</v>
      </c>
      <c r="MV562" s="583" t="s">
        <v>1082</v>
      </c>
      <c r="MW562" s="583" t="s">
        <v>1082</v>
      </c>
      <c r="MX562" s="583" t="s">
        <v>1082</v>
      </c>
      <c r="MY562" s="591">
        <f>MY532+MY548</f>
        <v>7924200.6500000004</v>
      </c>
      <c r="MZ562" s="591">
        <f t="shared" ref="MZ562:ND562" si="3658">MZ532+MZ548</f>
        <v>8245599.3799999999</v>
      </c>
      <c r="NA562" s="591">
        <f t="shared" si="3658"/>
        <v>8245599.3799999999</v>
      </c>
      <c r="NB562" s="591">
        <f t="shared" si="3658"/>
        <v>5205538.5199999996</v>
      </c>
      <c r="NC562" s="591">
        <f t="shared" si="3658"/>
        <v>5439552.8399999999</v>
      </c>
      <c r="ND562" s="591">
        <f t="shared" si="3658"/>
        <v>5439552.8399999999</v>
      </c>
      <c r="NE562" s="583" t="s">
        <v>1082</v>
      </c>
      <c r="NF562" s="583" t="s">
        <v>1082</v>
      </c>
      <c r="NG562" s="583" t="s">
        <v>1082</v>
      </c>
      <c r="NH562" s="583" t="s">
        <v>1082</v>
      </c>
      <c r="NI562" s="583" t="s">
        <v>1082</v>
      </c>
      <c r="NJ562" s="583" t="s">
        <v>1082</v>
      </c>
      <c r="NK562" s="583" t="s">
        <v>1082</v>
      </c>
      <c r="NL562" s="583" t="s">
        <v>1082</v>
      </c>
      <c r="NM562" s="583" t="s">
        <v>1082</v>
      </c>
      <c r="NN562" s="583" t="s">
        <v>1082</v>
      </c>
      <c r="NO562" s="583" t="s">
        <v>1082</v>
      </c>
      <c r="NP562" s="583" t="s">
        <v>1082</v>
      </c>
      <c r="NQ562" s="583" t="s">
        <v>1082</v>
      </c>
      <c r="NR562" s="583" t="s">
        <v>1082</v>
      </c>
      <c r="NS562" s="583" t="s">
        <v>1082</v>
      </c>
      <c r="NT562" s="591">
        <f>NT532+NT548</f>
        <v>12580999.74</v>
      </c>
      <c r="NU562" s="591">
        <f t="shared" ref="NU562:NY562" si="3659">NU532+NU548</f>
        <v>13091301.02</v>
      </c>
      <c r="NV562" s="591">
        <f t="shared" si="3659"/>
        <v>13091301.02</v>
      </c>
      <c r="NW562" s="591">
        <f t="shared" si="3659"/>
        <v>6114132.8700000001</v>
      </c>
      <c r="NX562" s="591">
        <f t="shared" si="3659"/>
        <v>6377258.4699999997</v>
      </c>
      <c r="NY562" s="591">
        <f t="shared" si="3659"/>
        <v>6377258.4699999997</v>
      </c>
      <c r="NZ562" s="583" t="s">
        <v>1082</v>
      </c>
      <c r="OA562" s="583" t="s">
        <v>1082</v>
      </c>
      <c r="OB562" s="583" t="s">
        <v>1082</v>
      </c>
      <c r="OC562" s="583" t="s">
        <v>1082</v>
      </c>
      <c r="OD562" s="583" t="s">
        <v>1082</v>
      </c>
      <c r="OE562" s="583" t="s">
        <v>1082</v>
      </c>
      <c r="OF562" s="583" t="s">
        <v>1082</v>
      </c>
      <c r="OG562" s="583" t="s">
        <v>1082</v>
      </c>
      <c r="OH562" s="583" t="s">
        <v>1082</v>
      </c>
      <c r="OI562" s="583" t="s">
        <v>1082</v>
      </c>
      <c r="OJ562" s="583" t="s">
        <v>1082</v>
      </c>
      <c r="OK562" s="583" t="s">
        <v>1082</v>
      </c>
      <c r="OL562" s="583" t="s">
        <v>1082</v>
      </c>
      <c r="OM562" s="583" t="s">
        <v>1082</v>
      </c>
      <c r="ON562" s="583" t="s">
        <v>1082</v>
      </c>
      <c r="OO562" s="591">
        <f>OO532+OO548</f>
        <v>7039899.7599999998</v>
      </c>
      <c r="OP562" s="591">
        <f t="shared" ref="OP562:OT562" si="3660">OP532+OP548</f>
        <v>7325299.5199999996</v>
      </c>
      <c r="OQ562" s="591">
        <f t="shared" si="3660"/>
        <v>7325299.5199999996</v>
      </c>
      <c r="OR562" s="591">
        <f t="shared" si="3660"/>
        <v>4511326.5999999996</v>
      </c>
      <c r="OS562" s="591">
        <f t="shared" si="3660"/>
        <v>4711025.3600000003</v>
      </c>
      <c r="OT562" s="591">
        <f t="shared" si="3660"/>
        <v>4711025.3600000003</v>
      </c>
      <c r="OU562" s="583" t="s">
        <v>1082</v>
      </c>
      <c r="OV562" s="583" t="s">
        <v>1082</v>
      </c>
      <c r="OW562" s="583" t="s">
        <v>1082</v>
      </c>
      <c r="OX562" s="583" t="s">
        <v>1082</v>
      </c>
      <c r="OY562" s="583" t="s">
        <v>1082</v>
      </c>
      <c r="OZ562" s="583" t="s">
        <v>1082</v>
      </c>
      <c r="PA562" s="583" t="s">
        <v>1082</v>
      </c>
      <c r="PB562" s="583" t="s">
        <v>1082</v>
      </c>
      <c r="PC562" s="583" t="s">
        <v>1082</v>
      </c>
      <c r="PD562" s="583" t="s">
        <v>1082</v>
      </c>
      <c r="PE562" s="583" t="s">
        <v>1082</v>
      </c>
      <c r="PF562" s="583" t="s">
        <v>1082</v>
      </c>
      <c r="PG562" s="583" t="s">
        <v>1082</v>
      </c>
      <c r="PH562" s="583" t="s">
        <v>1082</v>
      </c>
      <c r="PI562" s="583" t="s">
        <v>1082</v>
      </c>
      <c r="PJ562" s="591">
        <f>PJ532+PJ548</f>
        <v>10518100.199999999</v>
      </c>
      <c r="PK562" s="591">
        <f t="shared" ref="PK562:PO562" si="3661">PK532+PK548</f>
        <v>10947500.1</v>
      </c>
      <c r="PL562" s="591">
        <f t="shared" si="3661"/>
        <v>10947500.1</v>
      </c>
      <c r="PM562" s="591">
        <f t="shared" si="3661"/>
        <v>3702874.23</v>
      </c>
      <c r="PN562" s="591">
        <f t="shared" si="3661"/>
        <v>3873919.41</v>
      </c>
      <c r="PO562" s="591">
        <f t="shared" si="3661"/>
        <v>3873919.41</v>
      </c>
      <c r="PP562" s="583" t="s">
        <v>1082</v>
      </c>
      <c r="PQ562" s="583" t="s">
        <v>1082</v>
      </c>
      <c r="PR562" s="583" t="s">
        <v>1082</v>
      </c>
      <c r="PS562" s="583" t="s">
        <v>1082</v>
      </c>
      <c r="PT562" s="583" t="s">
        <v>1082</v>
      </c>
      <c r="PU562" s="583" t="s">
        <v>1082</v>
      </c>
      <c r="PV562" s="583" t="s">
        <v>1082</v>
      </c>
      <c r="PW562" s="583" t="s">
        <v>1082</v>
      </c>
      <c r="PX562" s="583" t="s">
        <v>1082</v>
      </c>
      <c r="PY562" s="583" t="s">
        <v>1082</v>
      </c>
      <c r="PZ562" s="583" t="s">
        <v>1082</v>
      </c>
      <c r="QA562" s="583" t="s">
        <v>1082</v>
      </c>
      <c r="QB562" s="583" t="s">
        <v>1082</v>
      </c>
      <c r="QC562" s="583" t="s">
        <v>1082</v>
      </c>
      <c r="QD562" s="583" t="s">
        <v>1082</v>
      </c>
      <c r="QE562" s="591">
        <f>QE532+QE548</f>
        <v>9347399.4000000004</v>
      </c>
      <c r="QF562" s="591">
        <f t="shared" ref="QF562:QJ562" si="3662">QF532+QF548</f>
        <v>9726699.1500000004</v>
      </c>
      <c r="QG562" s="591">
        <f t="shared" si="3662"/>
        <v>9726699.1500000004</v>
      </c>
      <c r="QH562" s="591">
        <f t="shared" si="3662"/>
        <v>5721382.0499999998</v>
      </c>
      <c r="QI562" s="591">
        <f t="shared" si="3662"/>
        <v>5977651.9800000004</v>
      </c>
      <c r="QJ562" s="591">
        <f t="shared" si="3662"/>
        <v>5977651.9800000004</v>
      </c>
      <c r="QK562" s="583" t="s">
        <v>1082</v>
      </c>
      <c r="QL562" s="583" t="s">
        <v>1082</v>
      </c>
      <c r="QM562" s="583" t="s">
        <v>1082</v>
      </c>
      <c r="QN562" s="583" t="s">
        <v>1082</v>
      </c>
      <c r="QO562" s="583" t="s">
        <v>1082</v>
      </c>
      <c r="QP562" s="583" t="s">
        <v>1082</v>
      </c>
      <c r="QQ562" s="583" t="s">
        <v>1082</v>
      </c>
      <c r="QR562" s="583" t="s">
        <v>1082</v>
      </c>
      <c r="QS562" s="583" t="s">
        <v>1082</v>
      </c>
      <c r="QT562" s="583" t="s">
        <v>1082</v>
      </c>
      <c r="QU562" s="583" t="s">
        <v>1082</v>
      </c>
      <c r="QV562" s="583" t="s">
        <v>1082</v>
      </c>
      <c r="QW562" s="583" t="s">
        <v>1082</v>
      </c>
      <c r="QX562" s="583" t="s">
        <v>1082</v>
      </c>
      <c r="QY562" s="583" t="s">
        <v>1082</v>
      </c>
      <c r="QZ562" s="591">
        <f>QZ532+QZ548</f>
        <v>12932600.49</v>
      </c>
      <c r="RA562" s="591">
        <f t="shared" ref="RA562:RE562" si="3663">RA532+RA548</f>
        <v>13457100.060000001</v>
      </c>
      <c r="RB562" s="591">
        <f t="shared" si="3663"/>
        <v>13457100.060000001</v>
      </c>
      <c r="RC562" s="591">
        <f t="shared" si="3663"/>
        <v>7070821.7000000002</v>
      </c>
      <c r="RD562" s="591">
        <f t="shared" si="3663"/>
        <v>7371431.7800000003</v>
      </c>
      <c r="RE562" s="591">
        <f t="shared" si="3663"/>
        <v>7371431.7800000003</v>
      </c>
      <c r="RF562" s="583" t="s">
        <v>1082</v>
      </c>
      <c r="RG562" s="583" t="s">
        <v>1082</v>
      </c>
      <c r="RH562" s="583" t="s">
        <v>1082</v>
      </c>
      <c r="RI562" s="583" t="s">
        <v>1082</v>
      </c>
      <c r="RJ562" s="583" t="s">
        <v>1082</v>
      </c>
      <c r="RK562" s="583" t="s">
        <v>1082</v>
      </c>
      <c r="RL562" s="583" t="s">
        <v>1082</v>
      </c>
      <c r="RM562" s="583" t="s">
        <v>1082</v>
      </c>
      <c r="RN562" s="583" t="s">
        <v>1082</v>
      </c>
      <c r="RO562" s="583" t="s">
        <v>1082</v>
      </c>
      <c r="RP562" s="583" t="s">
        <v>1082</v>
      </c>
      <c r="RQ562" s="583" t="s">
        <v>1082</v>
      </c>
      <c r="RR562" s="583" t="s">
        <v>1082</v>
      </c>
      <c r="RS562" s="583" t="s">
        <v>1082</v>
      </c>
      <c r="RT562" s="583" t="s">
        <v>1082</v>
      </c>
      <c r="RU562" s="591">
        <f>RU532+RU548</f>
        <v>19972501.449999999</v>
      </c>
      <c r="RV562" s="591">
        <f t="shared" ref="RV562:RZ562" si="3664">RV532+RV548</f>
        <v>20782599.030000001</v>
      </c>
      <c r="RW562" s="591">
        <f t="shared" si="3664"/>
        <v>20782599.030000001</v>
      </c>
      <c r="RX562" s="591">
        <f t="shared" si="3664"/>
        <v>7895127.6500000004</v>
      </c>
      <c r="RY562" s="591">
        <f t="shared" si="3664"/>
        <v>8221846.3600000003</v>
      </c>
      <c r="RZ562" s="591">
        <f t="shared" si="3664"/>
        <v>8221846.3600000003</v>
      </c>
      <c r="SA562" s="583" t="s">
        <v>1082</v>
      </c>
      <c r="SB562" s="583" t="s">
        <v>1082</v>
      </c>
      <c r="SC562" s="583" t="s">
        <v>1082</v>
      </c>
      <c r="SD562" s="583" t="s">
        <v>1082</v>
      </c>
      <c r="SE562" s="583" t="s">
        <v>1082</v>
      </c>
      <c r="SF562" s="583" t="s">
        <v>1082</v>
      </c>
      <c r="SG562" s="583" t="s">
        <v>1082</v>
      </c>
      <c r="SH562" s="583" t="s">
        <v>1082</v>
      </c>
      <c r="SI562" s="583" t="s">
        <v>1082</v>
      </c>
      <c r="SJ562" s="583" t="s">
        <v>1082</v>
      </c>
      <c r="SK562" s="583" t="s">
        <v>1082</v>
      </c>
      <c r="SL562" s="583" t="s">
        <v>1082</v>
      </c>
      <c r="SM562" s="583" t="s">
        <v>1082</v>
      </c>
      <c r="SN562" s="583" t="s">
        <v>1082</v>
      </c>
      <c r="SO562" s="583" t="s">
        <v>1082</v>
      </c>
      <c r="SP562" s="591">
        <f>SP532+SP548</f>
        <v>15601499.68</v>
      </c>
      <c r="SQ562" s="591">
        <f t="shared" ref="SQ562:SU562" si="3665">SQ532+SQ548</f>
        <v>16237399.75</v>
      </c>
      <c r="SR562" s="591">
        <f t="shared" si="3665"/>
        <v>16237399.75</v>
      </c>
      <c r="SS562" s="591">
        <f t="shared" si="3665"/>
        <v>5409125.3899999997</v>
      </c>
      <c r="ST562" s="591">
        <f t="shared" si="3665"/>
        <v>5641803.3600000003</v>
      </c>
      <c r="SU562" s="591">
        <f t="shared" si="3665"/>
        <v>5641803.3600000003</v>
      </c>
      <c r="SV562" s="583" t="s">
        <v>1082</v>
      </c>
      <c r="SW562" s="583" t="s">
        <v>1082</v>
      </c>
      <c r="SX562" s="583" t="s">
        <v>1082</v>
      </c>
      <c r="SY562" s="583" t="s">
        <v>1082</v>
      </c>
      <c r="SZ562" s="583" t="s">
        <v>1082</v>
      </c>
      <c r="TA562" s="583" t="s">
        <v>1082</v>
      </c>
      <c r="TB562" s="583" t="s">
        <v>1082</v>
      </c>
      <c r="TC562" s="583" t="s">
        <v>1082</v>
      </c>
      <c r="TD562" s="583" t="s">
        <v>1082</v>
      </c>
      <c r="TE562" s="583" t="s">
        <v>1082</v>
      </c>
      <c r="TF562" s="583" t="s">
        <v>1082</v>
      </c>
      <c r="TG562" s="583" t="s">
        <v>1082</v>
      </c>
      <c r="TH562" s="583" t="s">
        <v>1082</v>
      </c>
      <c r="TI562" s="583" t="s">
        <v>1082</v>
      </c>
      <c r="TJ562" s="583" t="s">
        <v>1082</v>
      </c>
      <c r="TK562" s="591">
        <f>TK532+TK548</f>
        <v>5682100.3799999999</v>
      </c>
      <c r="TL562" s="591">
        <f t="shared" ref="TL562:TP562" si="3666">TL532+TL548</f>
        <v>5912699.6500000004</v>
      </c>
      <c r="TM562" s="591">
        <f t="shared" si="3666"/>
        <v>5912699.6500000004</v>
      </c>
      <c r="TN562" s="591">
        <f t="shared" si="3666"/>
        <v>2831825.69</v>
      </c>
      <c r="TO562" s="591">
        <f t="shared" si="3666"/>
        <v>2958013.74</v>
      </c>
      <c r="TP562" s="591">
        <f t="shared" si="3666"/>
        <v>2958013.74</v>
      </c>
      <c r="TQ562" s="583" t="s">
        <v>1082</v>
      </c>
      <c r="TR562" s="583" t="s">
        <v>1082</v>
      </c>
      <c r="TS562" s="583" t="s">
        <v>1082</v>
      </c>
      <c r="TT562" s="583" t="s">
        <v>1082</v>
      </c>
      <c r="TU562" s="583" t="s">
        <v>1082</v>
      </c>
      <c r="TV562" s="583" t="s">
        <v>1082</v>
      </c>
      <c r="TW562" s="583" t="s">
        <v>1082</v>
      </c>
      <c r="TX562" s="583" t="s">
        <v>1082</v>
      </c>
      <c r="TY562" s="583" t="s">
        <v>1082</v>
      </c>
      <c r="TZ562" s="583" t="s">
        <v>1082</v>
      </c>
      <c r="UA562" s="583" t="s">
        <v>1082</v>
      </c>
      <c r="UB562" s="583" t="s">
        <v>1082</v>
      </c>
      <c r="UC562" s="583" t="s">
        <v>1082</v>
      </c>
      <c r="UD562" s="583" t="s">
        <v>1082</v>
      </c>
      <c r="UE562" s="583" t="s">
        <v>1082</v>
      </c>
      <c r="UF562" s="591">
        <f>UF532+UF548</f>
        <v>6623099.5800000001</v>
      </c>
      <c r="UG562" s="591">
        <f t="shared" ref="UG562:UK562" si="3667">UG532+UG548</f>
        <v>6891800.3799999999</v>
      </c>
      <c r="UH562" s="591">
        <f t="shared" si="3667"/>
        <v>6891800.3799999999</v>
      </c>
      <c r="UI562" s="591">
        <f t="shared" si="3667"/>
        <v>3574232.92</v>
      </c>
      <c r="UJ562" s="591">
        <f t="shared" si="3667"/>
        <v>3735102.99</v>
      </c>
      <c r="UK562" s="591">
        <f t="shared" si="3667"/>
        <v>3735102.99</v>
      </c>
      <c r="UL562" s="583" t="s">
        <v>1082</v>
      </c>
      <c r="UM562" s="583" t="s">
        <v>1082</v>
      </c>
      <c r="UN562" s="583" t="s">
        <v>1082</v>
      </c>
      <c r="UO562" s="583" t="s">
        <v>1082</v>
      </c>
      <c r="UP562" s="583" t="s">
        <v>1082</v>
      </c>
      <c r="UQ562" s="583" t="s">
        <v>1082</v>
      </c>
      <c r="UR562" s="583" t="s">
        <v>1082</v>
      </c>
      <c r="US562" s="583" t="s">
        <v>1082</v>
      </c>
      <c r="UT562" s="583" t="s">
        <v>1082</v>
      </c>
      <c r="UU562" s="583" t="s">
        <v>1082</v>
      </c>
      <c r="UV562" s="583" t="s">
        <v>1082</v>
      </c>
      <c r="UW562" s="583" t="s">
        <v>1082</v>
      </c>
      <c r="UX562" s="583" t="s">
        <v>1082</v>
      </c>
      <c r="UY562" s="583" t="s">
        <v>1082</v>
      </c>
      <c r="UZ562" s="583" t="s">
        <v>1082</v>
      </c>
      <c r="VA562" s="591">
        <f>VA532+VA548</f>
        <v>18329699.870000001</v>
      </c>
      <c r="VB562" s="591">
        <f t="shared" ref="VB562:VF562" si="3668">VB532+VB548</f>
        <v>19074599.359999999</v>
      </c>
      <c r="VC562" s="591">
        <f t="shared" si="3668"/>
        <v>19074599.359999999</v>
      </c>
      <c r="VD562" s="591">
        <f t="shared" si="3668"/>
        <v>8987220.1099999994</v>
      </c>
      <c r="VE562" s="591">
        <f t="shared" si="3668"/>
        <v>9348909.4800000004</v>
      </c>
      <c r="VF562" s="591">
        <f t="shared" si="3668"/>
        <v>9348909.4800000004</v>
      </c>
      <c r="VG562" s="583" t="s">
        <v>1082</v>
      </c>
      <c r="VH562" s="583" t="s">
        <v>1082</v>
      </c>
      <c r="VI562" s="583" t="s">
        <v>1082</v>
      </c>
      <c r="VJ562" s="583" t="s">
        <v>1082</v>
      </c>
      <c r="VK562" s="583" t="s">
        <v>1082</v>
      </c>
      <c r="VL562" s="583" t="s">
        <v>1082</v>
      </c>
      <c r="VM562" s="583" t="s">
        <v>1082</v>
      </c>
      <c r="VN562" s="583" t="s">
        <v>1082</v>
      </c>
      <c r="VO562" s="583" t="s">
        <v>1082</v>
      </c>
      <c r="VP562" s="583" t="s">
        <v>1082</v>
      </c>
      <c r="VQ562" s="583" t="s">
        <v>1082</v>
      </c>
      <c r="VR562" s="583" t="s">
        <v>1082</v>
      </c>
      <c r="VS562" s="583" t="s">
        <v>1082</v>
      </c>
      <c r="VT562" s="583" t="s">
        <v>1082</v>
      </c>
      <c r="VU562" s="583" t="s">
        <v>1082</v>
      </c>
      <c r="VV562" s="591">
        <f>VV532+VV548</f>
        <v>8399999.3599999994</v>
      </c>
      <c r="VW562" s="591">
        <f t="shared" ref="VW562:WA562" si="3669">VW532+VW548</f>
        <v>8740799.9800000004</v>
      </c>
      <c r="VX562" s="591">
        <f t="shared" si="3669"/>
        <v>8740799.9800000004</v>
      </c>
      <c r="VY562" s="591">
        <f t="shared" si="3669"/>
        <v>4859519.6399999997</v>
      </c>
      <c r="VZ562" s="591">
        <f t="shared" si="3669"/>
        <v>5071338.76</v>
      </c>
      <c r="WA562" s="591">
        <f t="shared" si="3669"/>
        <v>5071338.76</v>
      </c>
      <c r="WB562" s="583" t="s">
        <v>1082</v>
      </c>
      <c r="WC562" s="583" t="s">
        <v>1082</v>
      </c>
      <c r="WD562" s="583" t="s">
        <v>1082</v>
      </c>
      <c r="WE562" s="583" t="s">
        <v>1082</v>
      </c>
      <c r="WF562" s="583" t="s">
        <v>1082</v>
      </c>
      <c r="WG562" s="583" t="s">
        <v>1082</v>
      </c>
      <c r="WH562" s="583" t="s">
        <v>1082</v>
      </c>
      <c r="WI562" s="583" t="s">
        <v>1082</v>
      </c>
      <c r="WJ562" s="583" t="s">
        <v>1082</v>
      </c>
      <c r="WK562" s="583" t="s">
        <v>1082</v>
      </c>
      <c r="WL562" s="583" t="s">
        <v>1082</v>
      </c>
      <c r="WM562" s="583" t="s">
        <v>1082</v>
      </c>
      <c r="WN562" s="583" t="s">
        <v>1082</v>
      </c>
      <c r="WO562" s="583" t="s">
        <v>1082</v>
      </c>
      <c r="WP562" s="583" t="s">
        <v>1082</v>
      </c>
      <c r="WQ562" s="591">
        <f>WQ532+WQ548</f>
        <v>8806399.5299999993</v>
      </c>
      <c r="WR562" s="591">
        <f t="shared" ref="WR562:WV562" si="3670">WR532+WR548</f>
        <v>9163900.0199999996</v>
      </c>
      <c r="WS562" s="591">
        <f t="shared" si="3670"/>
        <v>9163900.0199999996</v>
      </c>
      <c r="WT562" s="591">
        <f t="shared" si="3670"/>
        <v>3439826.11</v>
      </c>
      <c r="WU562" s="591">
        <f t="shared" si="3670"/>
        <v>3597265.62</v>
      </c>
      <c r="WV562" s="591">
        <f t="shared" si="3670"/>
        <v>3597265.62</v>
      </c>
      <c r="WW562" s="583" t="s">
        <v>1082</v>
      </c>
      <c r="WX562" s="583" t="s">
        <v>1082</v>
      </c>
      <c r="WY562" s="583" t="s">
        <v>1082</v>
      </c>
      <c r="WZ562" s="583" t="s">
        <v>1082</v>
      </c>
      <c r="XA562" s="583" t="s">
        <v>1082</v>
      </c>
      <c r="XB562" s="583" t="s">
        <v>1082</v>
      </c>
      <c r="XC562" s="583" t="s">
        <v>1082</v>
      </c>
      <c r="XD562" s="583" t="s">
        <v>1082</v>
      </c>
      <c r="XE562" s="583" t="s">
        <v>1082</v>
      </c>
      <c r="XF562" s="583" t="s">
        <v>1082</v>
      </c>
      <c r="XG562" s="583" t="s">
        <v>1082</v>
      </c>
      <c r="XH562" s="583" t="s">
        <v>1082</v>
      </c>
      <c r="XI562" s="583" t="s">
        <v>1082</v>
      </c>
      <c r="XJ562" s="583" t="s">
        <v>1082</v>
      </c>
      <c r="XK562" s="583" t="s">
        <v>1082</v>
      </c>
      <c r="XL562" s="591">
        <f>XL532+XL548</f>
        <v>18657400.829999998</v>
      </c>
      <c r="XM562" s="591">
        <f t="shared" ref="XM562:XQ562" si="3671">XM532+XM548</f>
        <v>19415300.129999999</v>
      </c>
      <c r="XN562" s="591">
        <f t="shared" si="3671"/>
        <v>19415300.129999999</v>
      </c>
      <c r="XO562" s="591">
        <f t="shared" si="3671"/>
        <v>7300910.9100000001</v>
      </c>
      <c r="XP562" s="591">
        <f t="shared" si="3671"/>
        <v>7608314.8600000003</v>
      </c>
      <c r="XQ562" s="591">
        <f t="shared" si="3671"/>
        <v>7608314.8600000003</v>
      </c>
      <c r="XR562" s="583" t="s">
        <v>1082</v>
      </c>
      <c r="XS562" s="583" t="s">
        <v>1082</v>
      </c>
      <c r="XT562" s="583" t="s">
        <v>1082</v>
      </c>
      <c r="XU562" s="583" t="s">
        <v>1082</v>
      </c>
      <c r="XV562" s="583" t="s">
        <v>1082</v>
      </c>
      <c r="XW562" s="583" t="s">
        <v>1082</v>
      </c>
      <c r="XX562" s="583" t="s">
        <v>1082</v>
      </c>
      <c r="XY562" s="583" t="s">
        <v>1082</v>
      </c>
      <c r="XZ562" s="583" t="s">
        <v>1082</v>
      </c>
      <c r="YA562" s="583" t="s">
        <v>1082</v>
      </c>
      <c r="YB562" s="583" t="s">
        <v>1082</v>
      </c>
      <c r="YC562" s="583" t="s">
        <v>1082</v>
      </c>
      <c r="YD562" s="583" t="s">
        <v>1082</v>
      </c>
      <c r="YE562" s="583" t="s">
        <v>1082</v>
      </c>
      <c r="YF562" s="583" t="s">
        <v>1082</v>
      </c>
      <c r="YG562" s="591">
        <f>YG532+YG548</f>
        <v>15409900.880000001</v>
      </c>
      <c r="YH562" s="591">
        <f t="shared" ref="YH562:YL562" si="3672">YH532+YH548</f>
        <v>16035700.960000001</v>
      </c>
      <c r="YI562" s="591">
        <f t="shared" si="3672"/>
        <v>16035700.960000001</v>
      </c>
      <c r="YJ562" s="591">
        <f t="shared" si="3672"/>
        <v>5856256.5899999999</v>
      </c>
      <c r="YK562" s="591">
        <f t="shared" si="3672"/>
        <v>6106558.2199999997</v>
      </c>
      <c r="YL562" s="591">
        <f t="shared" si="3672"/>
        <v>6106558.2199999997</v>
      </c>
      <c r="YM562" s="583" t="s">
        <v>1082</v>
      </c>
      <c r="YN562" s="583" t="s">
        <v>1082</v>
      </c>
      <c r="YO562" s="583" t="s">
        <v>1082</v>
      </c>
      <c r="YP562" s="583" t="s">
        <v>1082</v>
      </c>
      <c r="YQ562" s="583" t="s">
        <v>1082</v>
      </c>
      <c r="YR562" s="583" t="s">
        <v>1082</v>
      </c>
      <c r="YS562" s="583" t="s">
        <v>1082</v>
      </c>
      <c r="YT562" s="583" t="s">
        <v>1082</v>
      </c>
      <c r="YU562" s="583" t="s">
        <v>1082</v>
      </c>
      <c r="YV562" s="583" t="s">
        <v>1082</v>
      </c>
      <c r="YW562" s="583" t="s">
        <v>1082</v>
      </c>
      <c r="YX562" s="583" t="s">
        <v>1082</v>
      </c>
      <c r="YY562" s="583" t="s">
        <v>1082</v>
      </c>
      <c r="YZ562" s="583" t="s">
        <v>1082</v>
      </c>
      <c r="ZA562" s="583" t="s">
        <v>1082</v>
      </c>
      <c r="ZB562" s="591">
        <f>ZB532+ZB548</f>
        <v>10822999.82</v>
      </c>
      <c r="ZC562" s="591">
        <f t="shared" ref="ZC562:ZG562" si="3673">ZC532+ZC548</f>
        <v>11262100.27</v>
      </c>
      <c r="ZD562" s="591">
        <f t="shared" si="3673"/>
        <v>11262100.27</v>
      </c>
      <c r="ZE562" s="591">
        <f t="shared" si="3673"/>
        <v>4806050.1900000004</v>
      </c>
      <c r="ZF562" s="591">
        <f t="shared" si="3673"/>
        <v>5014313.0599999996</v>
      </c>
      <c r="ZG562" s="591">
        <f t="shared" si="3673"/>
        <v>5014313.0599999996</v>
      </c>
      <c r="ZH562" s="583" t="s">
        <v>1082</v>
      </c>
      <c r="ZI562" s="583" t="s">
        <v>1082</v>
      </c>
      <c r="ZJ562" s="583" t="s">
        <v>1082</v>
      </c>
      <c r="ZK562" s="583" t="s">
        <v>1082</v>
      </c>
      <c r="ZL562" s="583" t="s">
        <v>1082</v>
      </c>
      <c r="ZM562" s="583" t="s">
        <v>1082</v>
      </c>
      <c r="ZN562" s="583" t="s">
        <v>1082</v>
      </c>
      <c r="ZO562" s="583" t="s">
        <v>1082</v>
      </c>
      <c r="ZP562" s="583" t="s">
        <v>1082</v>
      </c>
      <c r="ZQ562" s="583" t="s">
        <v>1082</v>
      </c>
      <c r="ZR562" s="583" t="s">
        <v>1082</v>
      </c>
      <c r="ZS562" s="583" t="s">
        <v>1082</v>
      </c>
      <c r="ZT562" s="583" t="s">
        <v>1082</v>
      </c>
      <c r="ZU562" s="583" t="s">
        <v>1082</v>
      </c>
      <c r="ZV562" s="583" t="s">
        <v>1082</v>
      </c>
      <c r="ZW562" s="591">
        <f>ZW532+ZW548</f>
        <v>7218900.1200000001</v>
      </c>
      <c r="ZX562" s="591">
        <f t="shared" ref="ZX562:AAB562" si="3674">ZX532+ZX548</f>
        <v>7511800.1100000003</v>
      </c>
      <c r="ZY562" s="591">
        <f t="shared" si="3674"/>
        <v>7511800.1100000003</v>
      </c>
      <c r="ZZ562" s="591">
        <f t="shared" si="3674"/>
        <v>3779261.2</v>
      </c>
      <c r="AAA562" s="591">
        <f t="shared" si="3674"/>
        <v>3941538.72</v>
      </c>
      <c r="AAB562" s="591">
        <f t="shared" si="3674"/>
        <v>3941538.72</v>
      </c>
      <c r="AAC562" s="583" t="s">
        <v>1082</v>
      </c>
      <c r="AAD562" s="583" t="s">
        <v>1082</v>
      </c>
      <c r="AAE562" s="583" t="s">
        <v>1082</v>
      </c>
      <c r="AAF562" s="583" t="s">
        <v>1082</v>
      </c>
      <c r="AAG562" s="583" t="s">
        <v>1082</v>
      </c>
      <c r="AAH562" s="583" t="s">
        <v>1082</v>
      </c>
      <c r="AAI562" s="583" t="s">
        <v>1082</v>
      </c>
      <c r="AAJ562" s="583" t="s">
        <v>1082</v>
      </c>
      <c r="AAK562" s="583" t="s">
        <v>1082</v>
      </c>
      <c r="AAL562" s="583" t="s">
        <v>1082</v>
      </c>
      <c r="AAM562" s="583" t="s">
        <v>1082</v>
      </c>
      <c r="AAN562" s="583" t="s">
        <v>1082</v>
      </c>
      <c r="AAO562" s="583" t="s">
        <v>1082</v>
      </c>
      <c r="AAP562" s="583" t="s">
        <v>1082</v>
      </c>
      <c r="AAQ562" s="583" t="s">
        <v>1082</v>
      </c>
      <c r="AAR562" s="591">
        <f>AAR532+AAR548</f>
        <v>7046299.5099999998</v>
      </c>
      <c r="AAS562" s="591">
        <f t="shared" ref="AAS562:AAW562" si="3675">AAS532+AAS548</f>
        <v>7332100.1699999999</v>
      </c>
      <c r="AAT562" s="591">
        <f t="shared" si="3675"/>
        <v>7332100.1699999999</v>
      </c>
      <c r="AAU562" s="591">
        <f t="shared" si="3675"/>
        <v>3567733.91</v>
      </c>
      <c r="AAV562" s="591">
        <f t="shared" si="3675"/>
        <v>3723588.1</v>
      </c>
      <c r="AAW562" s="591">
        <f t="shared" si="3675"/>
        <v>3723588.1</v>
      </c>
      <c r="AAX562" s="583" t="s">
        <v>1082</v>
      </c>
      <c r="AAY562" s="583" t="s">
        <v>1082</v>
      </c>
      <c r="AAZ562" s="583" t="s">
        <v>1082</v>
      </c>
      <c r="ABA562" s="583" t="s">
        <v>1082</v>
      </c>
      <c r="ABB562" s="583" t="s">
        <v>1082</v>
      </c>
      <c r="ABC562" s="583" t="s">
        <v>1082</v>
      </c>
      <c r="ABD562" s="583" t="s">
        <v>1082</v>
      </c>
      <c r="ABE562" s="583" t="s">
        <v>1082</v>
      </c>
      <c r="ABF562" s="583" t="s">
        <v>1082</v>
      </c>
      <c r="ABG562" s="583" t="s">
        <v>1082</v>
      </c>
      <c r="ABH562" s="583" t="s">
        <v>1082</v>
      </c>
      <c r="ABI562" s="583" t="s">
        <v>1082</v>
      </c>
      <c r="ABJ562" s="583" t="s">
        <v>1082</v>
      </c>
      <c r="ABK562" s="583" t="s">
        <v>1082</v>
      </c>
      <c r="ABL562" s="583" t="s">
        <v>1082</v>
      </c>
      <c r="ABM562" s="591">
        <f>ABM532+ABM548</f>
        <v>19964899.030000001</v>
      </c>
      <c r="ABN562" s="591">
        <f t="shared" ref="ABN562:ABR562" si="3676">ABN532+ABN548</f>
        <v>20776699.609999999</v>
      </c>
      <c r="ABO562" s="591">
        <f t="shared" si="3676"/>
        <v>20776699.609999999</v>
      </c>
      <c r="ABP562" s="591">
        <f t="shared" si="3676"/>
        <v>6141908.5099999998</v>
      </c>
      <c r="ABQ562" s="591">
        <f t="shared" si="3676"/>
        <v>6392004.6200000001</v>
      </c>
      <c r="ABR562" s="591">
        <f t="shared" si="3676"/>
        <v>6392004.6200000001</v>
      </c>
      <c r="ABS562" s="583" t="s">
        <v>1082</v>
      </c>
      <c r="ABT562" s="583" t="s">
        <v>1082</v>
      </c>
      <c r="ABU562" s="583" t="s">
        <v>1082</v>
      </c>
      <c r="ABV562" s="583" t="s">
        <v>1082</v>
      </c>
      <c r="ABW562" s="583" t="s">
        <v>1082</v>
      </c>
      <c r="ABX562" s="583" t="s">
        <v>1082</v>
      </c>
      <c r="ABY562" s="583" t="s">
        <v>1082</v>
      </c>
      <c r="ABZ562" s="583" t="s">
        <v>1082</v>
      </c>
      <c r="ACA562" s="583" t="s">
        <v>1082</v>
      </c>
      <c r="ACB562" s="583" t="s">
        <v>1082</v>
      </c>
      <c r="ACC562" s="583" t="s">
        <v>1082</v>
      </c>
      <c r="ACD562" s="583" t="s">
        <v>1082</v>
      </c>
      <c r="ACE562" s="583" t="s">
        <v>1082</v>
      </c>
      <c r="ACF562" s="583" t="s">
        <v>1082</v>
      </c>
      <c r="ACG562" s="583" t="s">
        <v>1082</v>
      </c>
      <c r="ACH562" s="591">
        <f>ACH532+ACH548</f>
        <v>18386600.300000001</v>
      </c>
      <c r="ACI562" s="591">
        <f t="shared" ref="ACI562:ACM562" si="3677">ACI532+ACI548</f>
        <v>19137900.039999999</v>
      </c>
      <c r="ACJ562" s="591">
        <f t="shared" si="3677"/>
        <v>19137900.039999999</v>
      </c>
      <c r="ACK562" s="591">
        <f t="shared" si="3677"/>
        <v>3166717.98</v>
      </c>
      <c r="ACL562" s="591">
        <f t="shared" si="3677"/>
        <v>3310817.83</v>
      </c>
      <c r="ACM562" s="591">
        <f t="shared" si="3677"/>
        <v>3310817.83</v>
      </c>
      <c r="ACN562" s="583" t="s">
        <v>1082</v>
      </c>
      <c r="ACO562" s="583" t="s">
        <v>1082</v>
      </c>
      <c r="ACP562" s="583" t="s">
        <v>1082</v>
      </c>
      <c r="ACQ562" s="583" t="s">
        <v>1082</v>
      </c>
      <c r="ACR562" s="583" t="s">
        <v>1082</v>
      </c>
      <c r="ACS562" s="583" t="s">
        <v>1082</v>
      </c>
      <c r="ACT562" s="583" t="s">
        <v>1082</v>
      </c>
      <c r="ACU562" s="583" t="s">
        <v>1082</v>
      </c>
      <c r="ACV562" s="583" t="s">
        <v>1082</v>
      </c>
      <c r="ACW562" s="583" t="s">
        <v>1082</v>
      </c>
      <c r="ACX562" s="583" t="s">
        <v>1082</v>
      </c>
      <c r="ACY562" s="583" t="s">
        <v>1082</v>
      </c>
      <c r="ACZ562" s="583" t="s">
        <v>1082</v>
      </c>
      <c r="ADA562" s="583" t="s">
        <v>1082</v>
      </c>
      <c r="ADB562" s="583" t="s">
        <v>1082</v>
      </c>
      <c r="ADC562" s="591">
        <f>ADC532+ADC548</f>
        <v>7454699.7199999997</v>
      </c>
      <c r="ADD562" s="591">
        <f t="shared" ref="ADD562:ADH562" si="3678">ADD532+ADD548</f>
        <v>7757100.1699999999</v>
      </c>
      <c r="ADE562" s="591">
        <f t="shared" si="3678"/>
        <v>7757100.1699999999</v>
      </c>
      <c r="ADF562" s="591">
        <f t="shared" si="3678"/>
        <v>3809956.56</v>
      </c>
      <c r="ADG562" s="591">
        <f t="shared" si="3678"/>
        <v>3976374.04</v>
      </c>
      <c r="ADH562" s="591">
        <f t="shared" si="3678"/>
        <v>3976374.04</v>
      </c>
      <c r="ADI562" s="583" t="s">
        <v>1082</v>
      </c>
      <c r="ADJ562" s="583" t="s">
        <v>1082</v>
      </c>
      <c r="ADK562" s="583" t="s">
        <v>1082</v>
      </c>
      <c r="ADL562" s="583" t="s">
        <v>1082</v>
      </c>
      <c r="ADM562" s="583" t="s">
        <v>1082</v>
      </c>
      <c r="ADN562" s="583" t="s">
        <v>1082</v>
      </c>
      <c r="ADO562" s="583" t="s">
        <v>1082</v>
      </c>
      <c r="ADP562" s="583" t="s">
        <v>1082</v>
      </c>
      <c r="ADQ562" s="583" t="s">
        <v>1082</v>
      </c>
      <c r="ADR562" s="583" t="s">
        <v>1082</v>
      </c>
      <c r="ADS562" s="583" t="s">
        <v>1082</v>
      </c>
      <c r="ADT562" s="583" t="s">
        <v>1082</v>
      </c>
      <c r="ADU562" s="583" t="s">
        <v>1082</v>
      </c>
      <c r="ADV562" s="583" t="s">
        <v>1082</v>
      </c>
      <c r="ADW562" s="583" t="s">
        <v>1082</v>
      </c>
      <c r="ADX562" s="591">
        <f>ADX532+ADX548</f>
        <v>16145599.5</v>
      </c>
      <c r="ADY562" s="591">
        <f t="shared" ref="ADY562:AEC562" si="3679">ADY532+ADY548</f>
        <v>16800600.300000001</v>
      </c>
      <c r="ADZ562" s="591">
        <f t="shared" si="3679"/>
        <v>16800600.300000001</v>
      </c>
      <c r="AEA562" s="591">
        <f t="shared" si="3679"/>
        <v>5133422.2699999996</v>
      </c>
      <c r="AEB562" s="591">
        <f t="shared" si="3679"/>
        <v>5378960.3499999996</v>
      </c>
      <c r="AEC562" s="591">
        <f t="shared" si="3679"/>
        <v>5378960.3499999996</v>
      </c>
      <c r="AED562" s="583" t="s">
        <v>1082</v>
      </c>
      <c r="AEE562" s="583" t="s">
        <v>1082</v>
      </c>
      <c r="AEF562" s="583" t="s">
        <v>1082</v>
      </c>
      <c r="AEG562" s="583" t="s">
        <v>1082</v>
      </c>
      <c r="AEH562" s="583" t="s">
        <v>1082</v>
      </c>
      <c r="AEI562" s="583" t="s">
        <v>1082</v>
      </c>
      <c r="AEJ562" s="583" t="s">
        <v>1082</v>
      </c>
      <c r="AEK562" s="583" t="s">
        <v>1082</v>
      </c>
      <c r="AEL562" s="583" t="s">
        <v>1082</v>
      </c>
      <c r="AEM562" s="583" t="s">
        <v>1082</v>
      </c>
      <c r="AEN562" s="583" t="s">
        <v>1082</v>
      </c>
      <c r="AEO562" s="583" t="s">
        <v>1082</v>
      </c>
      <c r="AEP562" s="583" t="s">
        <v>1082</v>
      </c>
      <c r="AEQ562" s="583" t="s">
        <v>1082</v>
      </c>
      <c r="AER562" s="583" t="s">
        <v>1082</v>
      </c>
      <c r="AES562" s="591">
        <f>AES532+AES548</f>
        <v>12673999.859999999</v>
      </c>
      <c r="AET562" s="591">
        <f t="shared" ref="AET562:AEX562" si="3680">AET532+AET548</f>
        <v>13190000.18</v>
      </c>
      <c r="AEU562" s="591">
        <f t="shared" si="3680"/>
        <v>13190000.18</v>
      </c>
      <c r="AEV562" s="591">
        <f t="shared" si="3680"/>
        <v>3999032.88</v>
      </c>
      <c r="AEW562" s="591">
        <f t="shared" si="3680"/>
        <v>4166199.85</v>
      </c>
      <c r="AEX562" s="591">
        <f t="shared" si="3680"/>
        <v>4166199.85</v>
      </c>
      <c r="AEY562" s="583" t="s">
        <v>1082</v>
      </c>
      <c r="AEZ562" s="583" t="s">
        <v>1082</v>
      </c>
      <c r="AFA562" s="583" t="s">
        <v>1082</v>
      </c>
      <c r="AFB562" s="583" t="s">
        <v>1082</v>
      </c>
      <c r="AFC562" s="583" t="s">
        <v>1082</v>
      </c>
      <c r="AFD562" s="583" t="s">
        <v>1082</v>
      </c>
      <c r="AFE562" s="583" t="s">
        <v>1082</v>
      </c>
      <c r="AFF562" s="583" t="s">
        <v>1082</v>
      </c>
      <c r="AFG562" s="583" t="s">
        <v>1082</v>
      </c>
      <c r="AFH562" s="583" t="s">
        <v>1082</v>
      </c>
      <c r="AFI562" s="583" t="s">
        <v>1082</v>
      </c>
      <c r="AFJ562" s="583" t="s">
        <v>1082</v>
      </c>
      <c r="AFK562" s="583" t="s">
        <v>1082</v>
      </c>
      <c r="AFL562" s="583" t="s">
        <v>1082</v>
      </c>
      <c r="AFM562" s="583" t="s">
        <v>1082</v>
      </c>
      <c r="AFN562" s="591">
        <f>AFN532+AFN548</f>
        <v>6530399.4900000002</v>
      </c>
      <c r="AFO562" s="591">
        <f t="shared" ref="AFO562:AFS562" si="3681">AFO532+AFO548</f>
        <v>6795200.3099999996</v>
      </c>
      <c r="AFP562" s="591">
        <f t="shared" si="3681"/>
        <v>6795200.3099999996</v>
      </c>
      <c r="AFQ562" s="591">
        <f t="shared" si="3681"/>
        <v>3042506.83</v>
      </c>
      <c r="AFR562" s="591">
        <f t="shared" si="3681"/>
        <v>3185249.48</v>
      </c>
      <c r="AFS562" s="591">
        <f t="shared" si="3681"/>
        <v>3185249.48</v>
      </c>
      <c r="AFT562" s="583" t="s">
        <v>1082</v>
      </c>
      <c r="AFU562" s="583" t="s">
        <v>1082</v>
      </c>
      <c r="AFV562" s="583" t="s">
        <v>1082</v>
      </c>
      <c r="AFW562" s="583" t="s">
        <v>1082</v>
      </c>
      <c r="AFX562" s="583" t="s">
        <v>1082</v>
      </c>
      <c r="AFY562" s="583" t="s">
        <v>1082</v>
      </c>
      <c r="AFZ562" s="583" t="s">
        <v>1082</v>
      </c>
      <c r="AGA562" s="583" t="s">
        <v>1082</v>
      </c>
      <c r="AGB562" s="583" t="s">
        <v>1082</v>
      </c>
      <c r="AGC562" s="583" t="s">
        <v>1082</v>
      </c>
      <c r="AGD562" s="583" t="s">
        <v>1082</v>
      </c>
      <c r="AGE562" s="583" t="s">
        <v>1082</v>
      </c>
      <c r="AGF562" s="583" t="s">
        <v>1082</v>
      </c>
      <c r="AGG562" s="583" t="s">
        <v>1082</v>
      </c>
      <c r="AGH562" s="583" t="s">
        <v>1082</v>
      </c>
      <c r="AGI562" s="591">
        <f>AGI532+AGI548</f>
        <v>10894700.82</v>
      </c>
      <c r="AGJ562" s="591">
        <f t="shared" ref="AGJ562:AGN562" si="3682">AGJ532+AGJ548</f>
        <v>11336600.93</v>
      </c>
      <c r="AGK562" s="591">
        <f t="shared" si="3682"/>
        <v>11336600.93</v>
      </c>
      <c r="AGL562" s="591">
        <f t="shared" si="3682"/>
        <v>5328615.03</v>
      </c>
      <c r="AGM562" s="591">
        <f t="shared" si="3682"/>
        <v>5560654.2199999997</v>
      </c>
      <c r="AGN562" s="591">
        <f t="shared" si="3682"/>
        <v>5560654.2199999997</v>
      </c>
      <c r="AGO562" s="583" t="s">
        <v>1082</v>
      </c>
      <c r="AGP562" s="583" t="s">
        <v>1082</v>
      </c>
      <c r="AGQ562" s="583" t="s">
        <v>1082</v>
      </c>
      <c r="AGR562" s="583" t="s">
        <v>1082</v>
      </c>
      <c r="AGS562" s="583" t="s">
        <v>1082</v>
      </c>
      <c r="AGT562" s="583" t="s">
        <v>1082</v>
      </c>
      <c r="AGU562" s="583" t="s">
        <v>1082</v>
      </c>
      <c r="AGV562" s="583" t="s">
        <v>1082</v>
      </c>
      <c r="AGW562" s="583" t="s">
        <v>1082</v>
      </c>
      <c r="AGX562" s="583" t="s">
        <v>1082</v>
      </c>
      <c r="AGY562" s="583" t="s">
        <v>1082</v>
      </c>
      <c r="AGZ562" s="583" t="s">
        <v>1082</v>
      </c>
      <c r="AHA562" s="583" t="s">
        <v>1082</v>
      </c>
      <c r="AHB562" s="583" t="s">
        <v>1082</v>
      </c>
      <c r="AHC562" s="583" t="s">
        <v>1082</v>
      </c>
      <c r="AHD562" s="591">
        <f>AHD532+AHD548</f>
        <v>2917800.27</v>
      </c>
      <c r="AHE562" s="591">
        <f t="shared" ref="AHE562:AHI562" si="3683">AHE532+AHE548</f>
        <v>3036199.95</v>
      </c>
      <c r="AHF562" s="591">
        <f t="shared" si="3683"/>
        <v>3036199.95</v>
      </c>
      <c r="AHG562" s="591">
        <f t="shared" si="3683"/>
        <v>2322158.02</v>
      </c>
      <c r="AHH562" s="591">
        <f t="shared" si="3683"/>
        <v>2427919.62</v>
      </c>
      <c r="AHI562" s="591">
        <f t="shared" si="3683"/>
        <v>2427919.62</v>
      </c>
      <c r="AHJ562" s="583" t="s">
        <v>1082</v>
      </c>
      <c r="AHK562" s="583" t="s">
        <v>1082</v>
      </c>
      <c r="AHL562" s="583" t="s">
        <v>1082</v>
      </c>
      <c r="AHM562" s="583" t="s">
        <v>1082</v>
      </c>
      <c r="AHN562" s="583" t="s">
        <v>1082</v>
      </c>
      <c r="AHO562" s="583" t="s">
        <v>1082</v>
      </c>
      <c r="AHP562" s="583" t="s">
        <v>1082</v>
      </c>
      <c r="AHQ562" s="583" t="s">
        <v>1082</v>
      </c>
      <c r="AHR562" s="583" t="s">
        <v>1082</v>
      </c>
      <c r="AHS562" s="583" t="s">
        <v>1082</v>
      </c>
      <c r="AHT562" s="583" t="s">
        <v>1082</v>
      </c>
      <c r="AHU562" s="583" t="s">
        <v>1082</v>
      </c>
      <c r="AHV562" s="583" t="s">
        <v>1082</v>
      </c>
      <c r="AHW562" s="583" t="s">
        <v>1082</v>
      </c>
      <c r="AHX562" s="583" t="s">
        <v>1082</v>
      </c>
      <c r="AHY562" s="591">
        <f>AHY532+AHY548</f>
        <v>7871600.4500000002</v>
      </c>
      <c r="AHZ562" s="591">
        <f t="shared" ref="AHZ562:AID562" si="3684">AHZ532+AHZ548</f>
        <v>8191100.29</v>
      </c>
      <c r="AIA562" s="591">
        <f t="shared" si="3684"/>
        <v>8191100.29</v>
      </c>
      <c r="AIB562" s="591">
        <f t="shared" si="3684"/>
        <v>3395463.72</v>
      </c>
      <c r="AIC562" s="591">
        <f t="shared" si="3684"/>
        <v>3546407.25</v>
      </c>
      <c r="AID562" s="591">
        <f t="shared" si="3684"/>
        <v>3546407.25</v>
      </c>
      <c r="AIE562" s="583" t="s">
        <v>1082</v>
      </c>
      <c r="AIF562" s="583" t="s">
        <v>1082</v>
      </c>
      <c r="AIG562" s="583" t="s">
        <v>1082</v>
      </c>
      <c r="AIH562" s="583" t="s">
        <v>1082</v>
      </c>
      <c r="AII562" s="583" t="s">
        <v>1082</v>
      </c>
      <c r="AIJ562" s="583" t="s">
        <v>1082</v>
      </c>
      <c r="AIK562" s="583" t="s">
        <v>1082</v>
      </c>
      <c r="AIL562" s="583" t="s">
        <v>1082</v>
      </c>
      <c r="AIM562" s="583" t="s">
        <v>1082</v>
      </c>
      <c r="AIN562" s="583" t="s">
        <v>1082</v>
      </c>
      <c r="AIO562" s="583" t="s">
        <v>1082</v>
      </c>
      <c r="AIP562" s="583" t="s">
        <v>1082</v>
      </c>
      <c r="AIQ562" s="583" t="s">
        <v>1082</v>
      </c>
      <c r="AIR562" s="583" t="s">
        <v>1082</v>
      </c>
      <c r="AIS562" s="583" t="s">
        <v>1082</v>
      </c>
      <c r="AIT562" s="591">
        <f>AIT532+AIT548</f>
        <v>7256800.0800000001</v>
      </c>
      <c r="AIU562" s="591">
        <f t="shared" ref="AIU562:AIY562" si="3685">AIU532+AIU548</f>
        <v>7551200.1600000001</v>
      </c>
      <c r="AIV562" s="591">
        <f t="shared" si="3685"/>
        <v>7551200.1600000001</v>
      </c>
      <c r="AIW562" s="591">
        <f t="shared" si="3685"/>
        <v>3464956.35</v>
      </c>
      <c r="AIX562" s="591">
        <f t="shared" si="3685"/>
        <v>3621583.83</v>
      </c>
      <c r="AIY562" s="591">
        <f t="shared" si="3685"/>
        <v>3621583.83</v>
      </c>
      <c r="AIZ562" s="583" t="s">
        <v>1082</v>
      </c>
      <c r="AJA562" s="583" t="s">
        <v>1082</v>
      </c>
      <c r="AJB562" s="583" t="s">
        <v>1082</v>
      </c>
      <c r="AJC562" s="583" t="s">
        <v>1082</v>
      </c>
      <c r="AJD562" s="583" t="s">
        <v>1082</v>
      </c>
      <c r="AJE562" s="583" t="s">
        <v>1082</v>
      </c>
      <c r="AJF562" s="583" t="s">
        <v>1082</v>
      </c>
      <c r="AJG562" s="583" t="s">
        <v>1082</v>
      </c>
      <c r="AJH562" s="583" t="s">
        <v>1082</v>
      </c>
      <c r="AJI562" s="583" t="s">
        <v>1082</v>
      </c>
      <c r="AJJ562" s="583" t="s">
        <v>1082</v>
      </c>
      <c r="AJK562" s="583" t="s">
        <v>1082</v>
      </c>
      <c r="AJL562" s="583" t="s">
        <v>1082</v>
      </c>
      <c r="AJM562" s="583" t="s">
        <v>1082</v>
      </c>
      <c r="AJN562" s="583" t="s">
        <v>1082</v>
      </c>
      <c r="AJO562" s="591">
        <f>AJO532+AJO548</f>
        <v>10673699.6</v>
      </c>
      <c r="AJP562" s="591">
        <f t="shared" ref="AJP562:AJT562" si="3686">AJP532+AJP548</f>
        <v>11106699.550000001</v>
      </c>
      <c r="AJQ562" s="591">
        <f t="shared" si="3686"/>
        <v>11106699.550000001</v>
      </c>
      <c r="AJR562" s="591">
        <f t="shared" si="3686"/>
        <v>5049552.4000000004</v>
      </c>
      <c r="AJS562" s="591">
        <f t="shared" si="3686"/>
        <v>5269134.2</v>
      </c>
      <c r="AJT562" s="591">
        <f t="shared" si="3686"/>
        <v>5269134.2</v>
      </c>
      <c r="AJU562" s="583" t="s">
        <v>1082</v>
      </c>
      <c r="AJV562" s="583" t="s">
        <v>1082</v>
      </c>
      <c r="AJW562" s="583" t="s">
        <v>1082</v>
      </c>
      <c r="AJX562" s="583" t="s">
        <v>1082</v>
      </c>
      <c r="AJY562" s="583" t="s">
        <v>1082</v>
      </c>
      <c r="AJZ562" s="583" t="s">
        <v>1082</v>
      </c>
      <c r="AKA562" s="583" t="s">
        <v>1082</v>
      </c>
      <c r="AKB562" s="583" t="s">
        <v>1082</v>
      </c>
      <c r="AKC562" s="583" t="s">
        <v>1082</v>
      </c>
      <c r="AKD562" s="583" t="s">
        <v>1082</v>
      </c>
      <c r="AKE562" s="583" t="s">
        <v>1082</v>
      </c>
      <c r="AKF562" s="583" t="s">
        <v>1082</v>
      </c>
      <c r="AKG562" s="583" t="s">
        <v>1082</v>
      </c>
      <c r="AKH562" s="583" t="s">
        <v>1082</v>
      </c>
      <c r="AKI562" s="583" t="s">
        <v>1082</v>
      </c>
      <c r="AKJ562" s="591">
        <f>AKJ532+AKJ548</f>
        <v>7800000.5</v>
      </c>
      <c r="AKK562" s="591">
        <f t="shared" ref="AKK562:AKO562" si="3687">AKK532+AKK548</f>
        <v>8116400.2000000002</v>
      </c>
      <c r="AKL562" s="591">
        <f t="shared" si="3687"/>
        <v>8116400.2000000002</v>
      </c>
      <c r="AKM562" s="591">
        <f t="shared" si="3687"/>
        <v>3533837.1</v>
      </c>
      <c r="AKN562" s="591">
        <f t="shared" si="3687"/>
        <v>3691617.59</v>
      </c>
      <c r="AKO562" s="591">
        <f t="shared" si="3687"/>
        <v>3691617.59</v>
      </c>
      <c r="AKP562" s="583" t="s">
        <v>1082</v>
      </c>
      <c r="AKQ562" s="583" t="s">
        <v>1082</v>
      </c>
      <c r="AKR562" s="583" t="s">
        <v>1082</v>
      </c>
      <c r="AKS562" s="583" t="s">
        <v>1082</v>
      </c>
      <c r="AKT562" s="583" t="s">
        <v>1082</v>
      </c>
      <c r="AKU562" s="583" t="s">
        <v>1082</v>
      </c>
      <c r="AKV562" s="583" t="s">
        <v>1082</v>
      </c>
      <c r="AKW562" s="583" t="s">
        <v>1082</v>
      </c>
      <c r="AKX562" s="583" t="s">
        <v>1082</v>
      </c>
      <c r="AKY562" s="583" t="s">
        <v>1082</v>
      </c>
      <c r="AKZ562" s="583" t="s">
        <v>1082</v>
      </c>
      <c r="ALA562" s="583" t="s">
        <v>1082</v>
      </c>
      <c r="ALB562" s="583" t="s">
        <v>1082</v>
      </c>
      <c r="ALC562" s="583" t="s">
        <v>1082</v>
      </c>
      <c r="ALD562" s="583" t="s">
        <v>1082</v>
      </c>
      <c r="ALE562" s="591">
        <f>ALE532+ALE548</f>
        <v>8096800.4199999999</v>
      </c>
      <c r="ALF562" s="591">
        <f t="shared" ref="ALF562:ALJ562" si="3688">ALF532+ALF548</f>
        <v>8425300.6300000008</v>
      </c>
      <c r="ALG562" s="591">
        <f t="shared" si="3688"/>
        <v>8425300.6300000008</v>
      </c>
      <c r="ALH562" s="591">
        <f t="shared" si="3688"/>
        <v>3667724.32</v>
      </c>
      <c r="ALI562" s="591">
        <f t="shared" si="3688"/>
        <v>3828637.02</v>
      </c>
      <c r="ALJ562" s="591">
        <f t="shared" si="3688"/>
        <v>3828637.02</v>
      </c>
      <c r="ALK562" s="583" t="s">
        <v>1082</v>
      </c>
      <c r="ALL562" s="583" t="s">
        <v>1082</v>
      </c>
      <c r="ALM562" s="583" t="s">
        <v>1082</v>
      </c>
      <c r="ALN562" s="583" t="s">
        <v>1082</v>
      </c>
      <c r="ALO562" s="583" t="s">
        <v>1082</v>
      </c>
      <c r="ALP562" s="583" t="s">
        <v>1082</v>
      </c>
      <c r="ALQ562" s="583" t="s">
        <v>1082</v>
      </c>
      <c r="ALR562" s="583" t="s">
        <v>1082</v>
      </c>
      <c r="ALS562" s="583" t="s">
        <v>1082</v>
      </c>
      <c r="ALT562" s="583" t="s">
        <v>1082</v>
      </c>
      <c r="ALU562" s="583" t="s">
        <v>1082</v>
      </c>
      <c r="ALV562" s="583" t="s">
        <v>1082</v>
      </c>
      <c r="ALW562" s="583" t="s">
        <v>1082</v>
      </c>
      <c r="ALX562" s="583" t="s">
        <v>1082</v>
      </c>
      <c r="ALY562" s="583" t="s">
        <v>1082</v>
      </c>
      <c r="ALZ562" s="591">
        <f>ALZ532+ALZ548</f>
        <v>7117799.8799999999</v>
      </c>
      <c r="AMA562" s="591">
        <f t="shared" ref="AMA562:AME562" si="3689">AMA532+AMA548</f>
        <v>7406600.1900000004</v>
      </c>
      <c r="AMB562" s="591">
        <f t="shared" si="3689"/>
        <v>7406600.1900000004</v>
      </c>
      <c r="AMC562" s="591">
        <f t="shared" si="3689"/>
        <v>3777405.35</v>
      </c>
      <c r="AMD562" s="591">
        <f t="shared" si="3689"/>
        <v>3938062.67</v>
      </c>
      <c r="AME562" s="591">
        <f t="shared" si="3689"/>
        <v>3938062.67</v>
      </c>
      <c r="AMF562" s="583" t="s">
        <v>1082</v>
      </c>
      <c r="AMG562" s="583" t="s">
        <v>1082</v>
      </c>
      <c r="AMH562" s="583" t="s">
        <v>1082</v>
      </c>
      <c r="AMI562" s="583" t="s">
        <v>1082</v>
      </c>
      <c r="AMJ562" s="583" t="s">
        <v>1082</v>
      </c>
      <c r="AMK562" s="583" t="s">
        <v>1082</v>
      </c>
      <c r="AML562" s="583" t="s">
        <v>1082</v>
      </c>
      <c r="AMM562" s="583" t="s">
        <v>1082</v>
      </c>
      <c r="AMN562" s="583" t="s">
        <v>1082</v>
      </c>
      <c r="AMO562" s="583" t="s">
        <v>1082</v>
      </c>
      <c r="AMP562" s="583" t="s">
        <v>1082</v>
      </c>
      <c r="AMQ562" s="583" t="s">
        <v>1082</v>
      </c>
      <c r="AMR562" s="583" t="s">
        <v>1082</v>
      </c>
      <c r="AMS562" s="583" t="s">
        <v>1082</v>
      </c>
      <c r="AMT562" s="583" t="s">
        <v>1082</v>
      </c>
      <c r="AMU562" s="591">
        <f>AMU532+AMU548</f>
        <v>18995801.16</v>
      </c>
      <c r="AMV562" s="591">
        <f t="shared" ref="AMV562:AMZ562" si="3690">AMV532+AMV548</f>
        <v>19767699.140000001</v>
      </c>
      <c r="AMW562" s="591">
        <f t="shared" si="3690"/>
        <v>19767699.140000001</v>
      </c>
      <c r="AMX562" s="591">
        <f t="shared" si="3690"/>
        <v>7802904.6399999997</v>
      </c>
      <c r="AMY562" s="591">
        <f t="shared" si="3690"/>
        <v>8132944.3200000003</v>
      </c>
      <c r="AMZ562" s="591">
        <f t="shared" si="3690"/>
        <v>8132944.3200000003</v>
      </c>
      <c r="ANA562" s="583" t="s">
        <v>1082</v>
      </c>
      <c r="ANB562" s="583" t="s">
        <v>1082</v>
      </c>
      <c r="ANC562" s="583" t="s">
        <v>1082</v>
      </c>
      <c r="AND562" s="583" t="s">
        <v>1082</v>
      </c>
      <c r="ANE562" s="583" t="s">
        <v>1082</v>
      </c>
      <c r="ANF562" s="583" t="s">
        <v>1082</v>
      </c>
      <c r="ANG562" s="583" t="s">
        <v>1082</v>
      </c>
      <c r="ANH562" s="583" t="s">
        <v>1082</v>
      </c>
      <c r="ANI562" s="583" t="s">
        <v>1082</v>
      </c>
      <c r="ANJ562" s="583" t="s">
        <v>1082</v>
      </c>
      <c r="ANK562" s="583" t="s">
        <v>1082</v>
      </c>
      <c r="ANL562" s="583" t="s">
        <v>1082</v>
      </c>
      <c r="ANM562" s="583" t="s">
        <v>1082</v>
      </c>
      <c r="ANN562" s="583" t="s">
        <v>1082</v>
      </c>
      <c r="ANO562" s="583" t="s">
        <v>1082</v>
      </c>
      <c r="ANP562" s="591">
        <f>ANP532+ANP548</f>
        <v>0</v>
      </c>
      <c r="ANQ562" s="591">
        <f t="shared" ref="ANQ562:ANU562" si="3691">ANQ532+ANQ548</f>
        <v>0</v>
      </c>
      <c r="ANR562" s="591">
        <f t="shared" si="3691"/>
        <v>0</v>
      </c>
      <c r="ANS562" s="591">
        <f t="shared" si="3691"/>
        <v>0</v>
      </c>
      <c r="ANT562" s="591">
        <f t="shared" si="3691"/>
        <v>0</v>
      </c>
      <c r="ANU562" s="591">
        <f t="shared" si="3691"/>
        <v>0</v>
      </c>
      <c r="ANV562" s="583" t="s">
        <v>1082</v>
      </c>
      <c r="ANW562" s="583" t="s">
        <v>1082</v>
      </c>
      <c r="ANX562" s="583" t="s">
        <v>1082</v>
      </c>
      <c r="ANY562" s="583" t="s">
        <v>1082</v>
      </c>
      <c r="ANZ562" s="583" t="s">
        <v>1082</v>
      </c>
      <c r="AOA562" s="583" t="s">
        <v>1082</v>
      </c>
      <c r="AOB562" s="583" t="s">
        <v>1082</v>
      </c>
      <c r="AOC562" s="583" t="s">
        <v>1082</v>
      </c>
      <c r="AOD562" s="583" t="s">
        <v>1082</v>
      </c>
      <c r="AOE562" s="583" t="s">
        <v>1082</v>
      </c>
      <c r="AOF562" s="583" t="s">
        <v>1082</v>
      </c>
      <c r="AOG562" s="583" t="s">
        <v>1082</v>
      </c>
      <c r="AOH562" s="583" t="s">
        <v>1082</v>
      </c>
      <c r="AOI562" s="583" t="s">
        <v>1082</v>
      </c>
      <c r="AOJ562" s="583" t="s">
        <v>1082</v>
      </c>
      <c r="AOK562" s="591">
        <f>AOK532+AOK548</f>
        <v>16383001.16</v>
      </c>
      <c r="AOL562" s="591">
        <f t="shared" ref="AOL562:AOP562" si="3692">AOL532+AOL548</f>
        <v>17048498.789999999</v>
      </c>
      <c r="AOM562" s="591">
        <f t="shared" si="3692"/>
        <v>17048498.789999999</v>
      </c>
      <c r="AON562" s="591">
        <f t="shared" si="3692"/>
        <v>6924829.5700000003</v>
      </c>
      <c r="AOO562" s="591">
        <f t="shared" si="3692"/>
        <v>7218399.8300000001</v>
      </c>
      <c r="AOP562" s="591">
        <f t="shared" si="3692"/>
        <v>7218399.8300000001</v>
      </c>
      <c r="AOQ562" s="583" t="s">
        <v>1082</v>
      </c>
      <c r="AOR562" s="583" t="s">
        <v>1082</v>
      </c>
      <c r="AOS562" s="583" t="s">
        <v>1082</v>
      </c>
      <c r="AOT562" s="583" t="s">
        <v>1082</v>
      </c>
      <c r="AOU562" s="583" t="s">
        <v>1082</v>
      </c>
      <c r="AOV562" s="583" t="s">
        <v>1082</v>
      </c>
      <c r="AOW562" s="583" t="s">
        <v>1082</v>
      </c>
      <c r="AOX562" s="583" t="s">
        <v>1082</v>
      </c>
      <c r="AOY562" s="583" t="s">
        <v>1082</v>
      </c>
      <c r="AOZ562" s="583" t="s">
        <v>1082</v>
      </c>
      <c r="APA562" s="583" t="s">
        <v>1082</v>
      </c>
      <c r="APB562" s="583" t="s">
        <v>1082</v>
      </c>
      <c r="APC562" s="583" t="s">
        <v>1082</v>
      </c>
      <c r="APD562" s="583" t="s">
        <v>1082</v>
      </c>
      <c r="APE562" s="583" t="s">
        <v>1082</v>
      </c>
      <c r="APF562" s="591">
        <f>APF532+APF548</f>
        <v>14820599.6</v>
      </c>
      <c r="APG562" s="591">
        <f t="shared" ref="APG562:APK562" si="3693">APG532+APG548</f>
        <v>15422000.140000001</v>
      </c>
      <c r="APH562" s="591">
        <f t="shared" si="3693"/>
        <v>15422000.140000001</v>
      </c>
      <c r="API562" s="591">
        <f t="shared" si="3693"/>
        <v>8041836.3099999996</v>
      </c>
      <c r="APJ562" s="591">
        <f t="shared" si="3693"/>
        <v>8382209.5499999998</v>
      </c>
      <c r="APK562" s="591">
        <f t="shared" si="3693"/>
        <v>8382209.5499999998</v>
      </c>
      <c r="APL562" s="583" t="s">
        <v>1082</v>
      </c>
      <c r="APM562" s="583" t="s">
        <v>1082</v>
      </c>
      <c r="APN562" s="583" t="s">
        <v>1082</v>
      </c>
      <c r="APO562" s="583" t="s">
        <v>1082</v>
      </c>
      <c r="APP562" s="583" t="s">
        <v>1082</v>
      </c>
      <c r="APQ562" s="583" t="s">
        <v>1082</v>
      </c>
      <c r="APR562" s="583" t="s">
        <v>1082</v>
      </c>
      <c r="APS562" s="583" t="s">
        <v>1082</v>
      </c>
      <c r="APT562" s="583" t="s">
        <v>1082</v>
      </c>
      <c r="APU562" s="583" t="s">
        <v>1082</v>
      </c>
      <c r="APV562" s="583" t="s">
        <v>1082</v>
      </c>
      <c r="APW562" s="583" t="s">
        <v>1082</v>
      </c>
      <c r="APX562" s="583" t="s">
        <v>1082</v>
      </c>
      <c r="APY562" s="583" t="s">
        <v>1082</v>
      </c>
      <c r="APZ562" s="583" t="s">
        <v>1082</v>
      </c>
      <c r="AQA562" s="591">
        <f>AQA532+AQA548</f>
        <v>8225100.6699999999</v>
      </c>
      <c r="AQB562" s="591">
        <f t="shared" ref="AQB562:AQF562" si="3694">AQB532+AQB548</f>
        <v>8558799.8100000005</v>
      </c>
      <c r="AQC562" s="591">
        <f t="shared" si="3694"/>
        <v>8558799.8100000005</v>
      </c>
      <c r="AQD562" s="591">
        <f t="shared" si="3694"/>
        <v>3779724.32</v>
      </c>
      <c r="AQE562" s="591">
        <f t="shared" si="3694"/>
        <v>3944126.86</v>
      </c>
      <c r="AQF562" s="591">
        <f t="shared" si="3694"/>
        <v>3944126.86</v>
      </c>
      <c r="AQG562" s="583" t="s">
        <v>1082</v>
      </c>
      <c r="AQH562" s="583" t="s">
        <v>1082</v>
      </c>
      <c r="AQI562" s="583" t="s">
        <v>1082</v>
      </c>
      <c r="AQJ562" s="583" t="s">
        <v>1082</v>
      </c>
      <c r="AQK562" s="583" t="s">
        <v>1082</v>
      </c>
      <c r="AQL562" s="583" t="s">
        <v>1082</v>
      </c>
      <c r="AQM562" s="583" t="s">
        <v>1082</v>
      </c>
      <c r="AQN562" s="583" t="s">
        <v>1082</v>
      </c>
      <c r="AQO562" s="583" t="s">
        <v>1082</v>
      </c>
      <c r="AQP562" s="583" t="s">
        <v>1082</v>
      </c>
      <c r="AQQ562" s="583" t="s">
        <v>1082</v>
      </c>
      <c r="AQR562" s="583" t="s">
        <v>1082</v>
      </c>
      <c r="AQS562" s="583" t="s">
        <v>1082</v>
      </c>
      <c r="AQT562" s="583" t="s">
        <v>1082</v>
      </c>
      <c r="AQU562" s="583" t="s">
        <v>1082</v>
      </c>
      <c r="AQV562" s="591">
        <f>AQV532+AQV548</f>
        <v>16803301</v>
      </c>
      <c r="AQW562" s="591">
        <f t="shared" ref="AQW562:ARA562" si="3695">AQW532+AQW548</f>
        <v>17486300.16</v>
      </c>
      <c r="AQX562" s="591">
        <f t="shared" si="3695"/>
        <v>17486300.16</v>
      </c>
      <c r="AQY562" s="591">
        <f t="shared" si="3695"/>
        <v>6055169.96</v>
      </c>
      <c r="AQZ562" s="591">
        <f t="shared" si="3695"/>
        <v>6330419.1399999997</v>
      </c>
      <c r="ARA562" s="591">
        <f t="shared" si="3695"/>
        <v>6330419.1399999997</v>
      </c>
      <c r="ARB562" s="583" t="s">
        <v>1082</v>
      </c>
      <c r="ARC562" s="583" t="s">
        <v>1082</v>
      </c>
      <c r="ARD562" s="583" t="s">
        <v>1082</v>
      </c>
      <c r="ARE562" s="583" t="s">
        <v>1082</v>
      </c>
      <c r="ARF562" s="583" t="s">
        <v>1082</v>
      </c>
      <c r="ARG562" s="583" t="s">
        <v>1082</v>
      </c>
      <c r="ARH562" s="583" t="s">
        <v>1082</v>
      </c>
      <c r="ARI562" s="583" t="s">
        <v>1082</v>
      </c>
      <c r="ARJ562" s="583" t="s">
        <v>1082</v>
      </c>
      <c r="ARK562" s="583" t="s">
        <v>1082</v>
      </c>
      <c r="ARL562" s="583" t="s">
        <v>1082</v>
      </c>
      <c r="ARM562" s="583" t="s">
        <v>1082</v>
      </c>
      <c r="ARN562" s="583" t="s">
        <v>1082</v>
      </c>
      <c r="ARO562" s="583" t="s">
        <v>1082</v>
      </c>
      <c r="ARP562" s="583" t="s">
        <v>1082</v>
      </c>
      <c r="ARQ562" s="591">
        <f>ARQ532+ARQ548</f>
        <v>8738899.3699999992</v>
      </c>
      <c r="ARR562" s="591">
        <f t="shared" ref="ARR562:ARV562" si="3696">ARR532+ARR548</f>
        <v>9093399.6699999999</v>
      </c>
      <c r="ARS562" s="591">
        <f t="shared" si="3696"/>
        <v>9093399.6699999999</v>
      </c>
      <c r="ART562" s="591">
        <f t="shared" si="3696"/>
        <v>3813101.33</v>
      </c>
      <c r="ARU562" s="591">
        <f t="shared" si="3696"/>
        <v>3965271.15</v>
      </c>
      <c r="ARV562" s="591">
        <f t="shared" si="3696"/>
        <v>3965271.15</v>
      </c>
      <c r="ARW562" s="583" t="s">
        <v>1082</v>
      </c>
      <c r="ARX562" s="583" t="s">
        <v>1082</v>
      </c>
      <c r="ARY562" s="583" t="s">
        <v>1082</v>
      </c>
      <c r="ARZ562" s="583" t="s">
        <v>1082</v>
      </c>
      <c r="ASA562" s="583" t="s">
        <v>1082</v>
      </c>
      <c r="ASB562" s="583" t="s">
        <v>1082</v>
      </c>
      <c r="ASC562" s="583" t="s">
        <v>1082</v>
      </c>
      <c r="ASD562" s="583" t="s">
        <v>1082</v>
      </c>
      <c r="ASE562" s="583" t="s">
        <v>1082</v>
      </c>
      <c r="ASF562" s="583" t="s">
        <v>1082</v>
      </c>
      <c r="ASG562" s="583" t="s">
        <v>1082</v>
      </c>
      <c r="ASH562" s="583" t="s">
        <v>1082</v>
      </c>
      <c r="ASI562" s="583" t="s">
        <v>1082</v>
      </c>
      <c r="ASJ562" s="583" t="s">
        <v>1082</v>
      </c>
      <c r="ASK562" s="583" t="s">
        <v>1082</v>
      </c>
      <c r="ASL562" s="591">
        <f>ASL532+ASL548</f>
        <v>16082000.1</v>
      </c>
      <c r="ASM562" s="591">
        <f t="shared" ref="ASM562:ASQ562" si="3697">ASM532+ASM548</f>
        <v>16734199.710000001</v>
      </c>
      <c r="ASN562" s="591">
        <f t="shared" si="3697"/>
        <v>16734199.710000001</v>
      </c>
      <c r="ASO562" s="591">
        <f t="shared" si="3697"/>
        <v>7576387.0800000001</v>
      </c>
      <c r="ASP562" s="591">
        <f t="shared" si="3697"/>
        <v>7894851.6399999997</v>
      </c>
      <c r="ASQ562" s="591">
        <f t="shared" si="3697"/>
        <v>7894851.6399999997</v>
      </c>
      <c r="ASR562" s="583" t="s">
        <v>1082</v>
      </c>
      <c r="ASS562" s="583" t="s">
        <v>1082</v>
      </c>
      <c r="AST562" s="583" t="s">
        <v>1082</v>
      </c>
      <c r="ASU562" s="583" t="s">
        <v>1082</v>
      </c>
      <c r="ASV562" s="583" t="s">
        <v>1082</v>
      </c>
      <c r="ASW562" s="583" t="s">
        <v>1082</v>
      </c>
      <c r="ASX562" s="583" t="s">
        <v>1082</v>
      </c>
      <c r="ASY562" s="583" t="s">
        <v>1082</v>
      </c>
      <c r="ASZ562" s="583" t="s">
        <v>1082</v>
      </c>
      <c r="ATA562" s="583" t="s">
        <v>1082</v>
      </c>
      <c r="ATB562" s="583" t="s">
        <v>1082</v>
      </c>
      <c r="ATC562" s="583" t="s">
        <v>1082</v>
      </c>
      <c r="ATD562" s="583" t="s">
        <v>1082</v>
      </c>
      <c r="ATE562" s="583" t="s">
        <v>1082</v>
      </c>
      <c r="ATF562" s="583" t="s">
        <v>1082</v>
      </c>
      <c r="ATG562" s="591">
        <f>ATG532+ATG548</f>
        <v>16857499.370000001</v>
      </c>
      <c r="ATH562" s="591">
        <f t="shared" ref="ATH562:ATL562" si="3698">ATH532+ATH548</f>
        <v>17542100.079999998</v>
      </c>
      <c r="ATI562" s="591">
        <f t="shared" si="3698"/>
        <v>17542100.079999998</v>
      </c>
      <c r="ATJ562" s="591">
        <f t="shared" si="3698"/>
        <v>6476611.6399999997</v>
      </c>
      <c r="ATK562" s="591">
        <f t="shared" si="3698"/>
        <v>6748520.9900000002</v>
      </c>
      <c r="ATL562" s="591">
        <f t="shared" si="3698"/>
        <v>6748520.9900000002</v>
      </c>
      <c r="ATM562" s="583" t="s">
        <v>1082</v>
      </c>
      <c r="ATN562" s="583" t="s">
        <v>1082</v>
      </c>
      <c r="ATO562" s="583" t="s">
        <v>1082</v>
      </c>
      <c r="ATP562" s="583" t="s">
        <v>1082</v>
      </c>
      <c r="ATQ562" s="583" t="s">
        <v>1082</v>
      </c>
      <c r="ATR562" s="583" t="s">
        <v>1082</v>
      </c>
      <c r="ATS562" s="583" t="s">
        <v>1082</v>
      </c>
      <c r="ATT562" s="583" t="s">
        <v>1082</v>
      </c>
      <c r="ATU562" s="583" t="s">
        <v>1082</v>
      </c>
      <c r="ATV562" s="583" t="s">
        <v>1082</v>
      </c>
      <c r="ATW562" s="583" t="s">
        <v>1082</v>
      </c>
      <c r="ATX562" s="583" t="s">
        <v>1082</v>
      </c>
      <c r="ATY562" s="583" t="s">
        <v>1082</v>
      </c>
      <c r="ATZ562" s="583" t="s">
        <v>1082</v>
      </c>
      <c r="AUA562" s="583" t="s">
        <v>1082</v>
      </c>
      <c r="AUB562" s="591">
        <f>AUB532+AUB548</f>
        <v>28336100.710000001</v>
      </c>
      <c r="AUC562" s="591">
        <f t="shared" ref="AUC562:AUG562" si="3699">AUC532+AUC548</f>
        <v>29485999.059999999</v>
      </c>
      <c r="AUD562" s="591">
        <f t="shared" si="3699"/>
        <v>29485999.059999999</v>
      </c>
      <c r="AUE562" s="591">
        <f t="shared" si="3699"/>
        <v>12221941.140000001</v>
      </c>
      <c r="AUF562" s="591">
        <f t="shared" si="3699"/>
        <v>12723228.060000001</v>
      </c>
      <c r="AUG562" s="591">
        <f t="shared" si="3699"/>
        <v>12723228.060000001</v>
      </c>
      <c r="AUH562" s="583" t="s">
        <v>1082</v>
      </c>
      <c r="AUI562" s="583" t="s">
        <v>1082</v>
      </c>
      <c r="AUJ562" s="583" t="s">
        <v>1082</v>
      </c>
      <c r="AUK562" s="583" t="s">
        <v>1082</v>
      </c>
      <c r="AUL562" s="583" t="s">
        <v>1082</v>
      </c>
      <c r="AUM562" s="583" t="s">
        <v>1082</v>
      </c>
      <c r="AUN562" s="583" t="s">
        <v>1082</v>
      </c>
      <c r="AUO562" s="583" t="s">
        <v>1082</v>
      </c>
      <c r="AUP562" s="583" t="s">
        <v>1082</v>
      </c>
      <c r="AUQ562" s="583" t="s">
        <v>1082</v>
      </c>
      <c r="AUR562" s="583" t="s">
        <v>1082</v>
      </c>
      <c r="AUS562" s="583" t="s">
        <v>1082</v>
      </c>
      <c r="AUT562" s="583" t="s">
        <v>1082</v>
      </c>
      <c r="AUU562" s="583" t="s">
        <v>1082</v>
      </c>
      <c r="AUV562" s="583" t="s">
        <v>1082</v>
      </c>
      <c r="AUW562" s="591">
        <f>AUW532+AUW548</f>
        <v>18906498.800000001</v>
      </c>
      <c r="AUX562" s="591">
        <f t="shared" ref="AUX562:AVB562" si="3700">AUX532+AUX548</f>
        <v>19674599.620000001</v>
      </c>
      <c r="AUY562" s="591">
        <f t="shared" si="3700"/>
        <v>19674599.620000001</v>
      </c>
      <c r="AUZ562" s="591">
        <f t="shared" si="3700"/>
        <v>8523042.5199999996</v>
      </c>
      <c r="AVA562" s="591">
        <f t="shared" si="3700"/>
        <v>8890241.7599999998</v>
      </c>
      <c r="AVB562" s="591">
        <f t="shared" si="3700"/>
        <v>8890241.7599999998</v>
      </c>
      <c r="AVC562" s="583" t="s">
        <v>1082</v>
      </c>
      <c r="AVD562" s="583" t="s">
        <v>1082</v>
      </c>
      <c r="AVE562" s="583" t="s">
        <v>1082</v>
      </c>
      <c r="AVF562" s="583" t="s">
        <v>1082</v>
      </c>
      <c r="AVG562" s="583" t="s">
        <v>1082</v>
      </c>
      <c r="AVH562" s="583" t="s">
        <v>1082</v>
      </c>
      <c r="AVI562" s="583" t="s">
        <v>1082</v>
      </c>
      <c r="AVJ562" s="583" t="s">
        <v>1082</v>
      </c>
      <c r="AVK562" s="583" t="s">
        <v>1082</v>
      </c>
      <c r="AVL562" s="583" t="s">
        <v>1082</v>
      </c>
      <c r="AVM562" s="583" t="s">
        <v>1082</v>
      </c>
      <c r="AVN562" s="583" t="s">
        <v>1082</v>
      </c>
      <c r="AVO562" s="583" t="s">
        <v>1082</v>
      </c>
      <c r="AVP562" s="583" t="s">
        <v>1082</v>
      </c>
      <c r="AVQ562" s="583" t="s">
        <v>1082</v>
      </c>
      <c r="AVR562" s="591">
        <f>AVR532+AVR548</f>
        <v>642180701.75</v>
      </c>
      <c r="AVS562" s="591">
        <f t="shared" ref="AVS562:AVW562" si="3701">AVS532+AVS548</f>
        <v>668260797.07000005</v>
      </c>
      <c r="AVT562" s="591">
        <f t="shared" si="3701"/>
        <v>668260797.07000005</v>
      </c>
      <c r="AVU562" s="591">
        <f t="shared" si="3701"/>
        <v>287852716.94999999</v>
      </c>
      <c r="AVV562" s="591">
        <f t="shared" si="3701"/>
        <v>300395511.14999998</v>
      </c>
      <c r="AVW562" s="591">
        <f t="shared" si="3701"/>
        <v>300395511.14999998</v>
      </c>
    </row>
    <row r="563" spans="1:1271" s="291" customFormat="1">
      <c r="A563" s="288" t="s">
        <v>1257</v>
      </c>
      <c r="B563" s="782"/>
      <c r="C563" s="287"/>
      <c r="D563" s="288"/>
      <c r="E563" s="289"/>
      <c r="F563" s="290"/>
      <c r="G563" s="290"/>
      <c r="H563" s="290"/>
      <c r="I563" s="290"/>
      <c r="J563" s="290"/>
      <c r="K563" s="290"/>
      <c r="L563" s="290"/>
      <c r="M563" s="290"/>
      <c r="N563" s="290"/>
      <c r="O563" s="290"/>
      <c r="P563" s="290"/>
      <c r="Q563" s="290"/>
      <c r="R563" s="290"/>
      <c r="S563" s="290"/>
      <c r="T563" s="290"/>
      <c r="U563" s="290"/>
      <c r="V563" s="290"/>
      <c r="W563" s="290"/>
      <c r="X563" s="290"/>
      <c r="Y563" s="290"/>
      <c r="Z563" s="290"/>
      <c r="AA563" s="290">
        <f>AA565-AA564-AA562</f>
        <v>0</v>
      </c>
      <c r="AB563" s="290">
        <f t="shared" ref="AB563:AF563" si="3702">AB565-AB564-AB562</f>
        <v>0</v>
      </c>
      <c r="AC563" s="290">
        <f t="shared" si="3702"/>
        <v>0</v>
      </c>
      <c r="AD563" s="290">
        <f t="shared" si="3702"/>
        <v>0</v>
      </c>
      <c r="AE563" s="290">
        <f t="shared" si="3702"/>
        <v>0</v>
      </c>
      <c r="AF563" s="290">
        <f t="shared" si="3702"/>
        <v>0</v>
      </c>
      <c r="AG563" s="290"/>
      <c r="AH563" s="290"/>
      <c r="AI563" s="290"/>
      <c r="AJ563" s="290"/>
      <c r="AK563" s="290"/>
      <c r="AL563" s="290"/>
      <c r="AM563" s="290"/>
      <c r="AN563" s="290"/>
      <c r="AO563" s="290"/>
      <c r="AP563" s="290"/>
      <c r="AQ563" s="290"/>
      <c r="AR563" s="290"/>
      <c r="AS563" s="290"/>
      <c r="AT563" s="290"/>
      <c r="AU563" s="290"/>
      <c r="AV563" s="290">
        <f>AV565-AV564-AV562</f>
        <v>-0.79</v>
      </c>
      <c r="AW563" s="290">
        <f t="shared" ref="AW563" si="3703">AW565-AW564-AW562</f>
        <v>1.21</v>
      </c>
      <c r="AX563" s="290">
        <f t="shared" ref="AX563" si="3704">AX565-AX564-AX562</f>
        <v>1.21</v>
      </c>
      <c r="AY563" s="290">
        <f t="shared" ref="AY563" si="3705">AY565-AY564-AY562</f>
        <v>-2.0499999999999998</v>
      </c>
      <c r="AZ563" s="290">
        <f t="shared" ref="AZ563" si="3706">AZ565-AZ564-AZ562</f>
        <v>-2.09</v>
      </c>
      <c r="BA563" s="290">
        <f t="shared" ref="BA563" si="3707">BA565-BA564-BA562</f>
        <v>-2.09</v>
      </c>
      <c r="BB563" s="290"/>
      <c r="BC563" s="290"/>
      <c r="BD563" s="290"/>
      <c r="BE563" s="290"/>
      <c r="BF563" s="290"/>
      <c r="BG563" s="290"/>
      <c r="BH563" s="290"/>
      <c r="BI563" s="290"/>
      <c r="BJ563" s="290"/>
      <c r="BK563" s="290"/>
      <c r="BL563" s="290"/>
      <c r="BM563" s="290"/>
      <c r="BN563" s="290"/>
      <c r="BO563" s="290"/>
      <c r="BP563" s="290"/>
      <c r="BQ563" s="290">
        <f>BQ565-BQ564-BQ562</f>
        <v>0.6</v>
      </c>
      <c r="BR563" s="290">
        <f t="shared" ref="BR563" si="3708">BR565-BR564-BR562</f>
        <v>0.09</v>
      </c>
      <c r="BS563" s="290">
        <f t="shared" ref="BS563" si="3709">BS565-BS564-BS562</f>
        <v>0.09</v>
      </c>
      <c r="BT563" s="290">
        <f t="shared" ref="BT563" si="3710">BT565-BT564-BT562</f>
        <v>0.66</v>
      </c>
      <c r="BU563" s="290">
        <f t="shared" ref="BU563" si="3711">BU565-BU564-BU562</f>
        <v>0.19</v>
      </c>
      <c r="BV563" s="290">
        <f t="shared" ref="BV563" si="3712">BV565-BV564-BV562</f>
        <v>0.19</v>
      </c>
      <c r="BW563" s="290"/>
      <c r="BX563" s="290"/>
      <c r="BY563" s="290"/>
      <c r="BZ563" s="290"/>
      <c r="CA563" s="290"/>
      <c r="CB563" s="290"/>
      <c r="CC563" s="290"/>
      <c r="CD563" s="290"/>
      <c r="CE563" s="290"/>
      <c r="CF563" s="290"/>
      <c r="CG563" s="290"/>
      <c r="CH563" s="290"/>
      <c r="CI563" s="290"/>
      <c r="CJ563" s="290"/>
      <c r="CK563" s="290"/>
      <c r="CL563" s="290">
        <f>CL565-CL564-CL562</f>
        <v>0</v>
      </c>
      <c r="CM563" s="290">
        <f t="shared" ref="CM563" si="3713">CM565-CM564-CM562</f>
        <v>0</v>
      </c>
      <c r="CN563" s="290">
        <f t="shared" ref="CN563" si="3714">CN565-CN564-CN562</f>
        <v>0</v>
      </c>
      <c r="CO563" s="290">
        <f t="shared" ref="CO563" si="3715">CO565-CO564-CO562</f>
        <v>0</v>
      </c>
      <c r="CP563" s="290">
        <f t="shared" ref="CP563" si="3716">CP565-CP564-CP562</f>
        <v>0</v>
      </c>
      <c r="CQ563" s="290">
        <f t="shared" ref="CQ563" si="3717">CQ565-CQ564-CQ562</f>
        <v>0</v>
      </c>
      <c r="CR563" s="290"/>
      <c r="CS563" s="290"/>
      <c r="CT563" s="290"/>
      <c r="CU563" s="290"/>
      <c r="CV563" s="290"/>
      <c r="CW563" s="290"/>
      <c r="CX563" s="290"/>
      <c r="CY563" s="290"/>
      <c r="CZ563" s="290"/>
      <c r="DA563" s="290"/>
      <c r="DB563" s="290"/>
      <c r="DC563" s="290"/>
      <c r="DD563" s="290"/>
      <c r="DE563" s="290"/>
      <c r="DF563" s="290"/>
      <c r="DG563" s="290">
        <f>DG565-DG564-DG562</f>
        <v>-0.37</v>
      </c>
      <c r="DH563" s="290">
        <f t="shared" ref="DH563" si="3718">DH565-DH564-DH562</f>
        <v>-0.03</v>
      </c>
      <c r="DI563" s="290">
        <f t="shared" ref="DI563" si="3719">DI565-DI564-DI562</f>
        <v>-0.03</v>
      </c>
      <c r="DJ563" s="290">
        <f t="shared" ref="DJ563" si="3720">DJ565-DJ564-DJ562</f>
        <v>-0.67</v>
      </c>
      <c r="DK563" s="290">
        <f t="shared" ref="DK563" si="3721">DK565-DK564-DK562</f>
        <v>0.3</v>
      </c>
      <c r="DL563" s="290">
        <f t="shared" ref="DL563" si="3722">DL565-DL564-DL562</f>
        <v>0.3</v>
      </c>
      <c r="DM563" s="290"/>
      <c r="DN563" s="290"/>
      <c r="DO563" s="290"/>
      <c r="DP563" s="290"/>
      <c r="DQ563" s="290"/>
      <c r="DR563" s="290"/>
      <c r="DS563" s="290"/>
      <c r="DT563" s="290"/>
      <c r="DU563" s="290"/>
      <c r="DV563" s="290"/>
      <c r="DW563" s="290"/>
      <c r="DX563" s="290"/>
      <c r="DY563" s="290"/>
      <c r="DZ563" s="290"/>
      <c r="EA563" s="290"/>
      <c r="EB563" s="290">
        <f>EB565-EB564-EB562</f>
        <v>0.41</v>
      </c>
      <c r="EC563" s="290">
        <f t="shared" ref="EC563" si="3723">EC565-EC564-EC562</f>
        <v>7.0000000000000007E-2</v>
      </c>
      <c r="ED563" s="290">
        <f t="shared" ref="ED563" si="3724">ED565-ED564-ED562</f>
        <v>7.0000000000000007E-2</v>
      </c>
      <c r="EE563" s="290">
        <f t="shared" ref="EE563" si="3725">EE565-EE564-EE562</f>
        <v>-0.03</v>
      </c>
      <c r="EF563" s="290">
        <f t="shared" ref="EF563" si="3726">EF565-EF564-EF562</f>
        <v>0.17</v>
      </c>
      <c r="EG563" s="290">
        <f t="shared" ref="EG563" si="3727">EG565-EG564-EG562</f>
        <v>0.17</v>
      </c>
      <c r="EH563" s="290"/>
      <c r="EI563" s="290"/>
      <c r="EJ563" s="290"/>
      <c r="EK563" s="290"/>
      <c r="EL563" s="290"/>
      <c r="EM563" s="290"/>
      <c r="EN563" s="290"/>
      <c r="EO563" s="290"/>
      <c r="EP563" s="290"/>
      <c r="EQ563" s="290"/>
      <c r="ER563" s="290"/>
      <c r="ES563" s="290"/>
      <c r="ET563" s="290"/>
      <c r="EU563" s="290"/>
      <c r="EV563" s="290"/>
      <c r="EW563" s="290">
        <f>EW565-EW564-EW562</f>
        <v>-0.08</v>
      </c>
      <c r="EX563" s="290">
        <f t="shared" ref="EX563" si="3728">EX565-EX564-EX562</f>
        <v>-0.06</v>
      </c>
      <c r="EY563" s="290">
        <f t="shared" ref="EY563" si="3729">EY565-EY564-EY562</f>
        <v>-0.06</v>
      </c>
      <c r="EZ563" s="290">
        <f t="shared" ref="EZ563" si="3730">EZ565-EZ564-EZ562</f>
        <v>0.05</v>
      </c>
      <c r="FA563" s="290">
        <f t="shared" ref="FA563" si="3731">FA565-FA564-FA562</f>
        <v>0.38</v>
      </c>
      <c r="FB563" s="290">
        <f t="shared" ref="FB563" si="3732">FB565-FB564-FB562</f>
        <v>0.38</v>
      </c>
      <c r="FC563" s="290"/>
      <c r="FD563" s="290"/>
      <c r="FE563" s="290"/>
      <c r="FF563" s="290"/>
      <c r="FG563" s="290"/>
      <c r="FH563" s="290"/>
      <c r="FI563" s="290"/>
      <c r="FJ563" s="290"/>
      <c r="FK563" s="290"/>
      <c r="FL563" s="290"/>
      <c r="FM563" s="290"/>
      <c r="FN563" s="290"/>
      <c r="FO563" s="290"/>
      <c r="FP563" s="290"/>
      <c r="FQ563" s="290"/>
      <c r="FR563" s="290">
        <f>FR565-FR564-FR562</f>
        <v>0.18</v>
      </c>
      <c r="FS563" s="290">
        <f t="shared" ref="FS563" si="3733">FS565-FS564-FS562</f>
        <v>0.16</v>
      </c>
      <c r="FT563" s="290">
        <f t="shared" ref="FT563" si="3734">FT565-FT564-FT562</f>
        <v>0.16</v>
      </c>
      <c r="FU563" s="290">
        <f t="shared" ref="FU563" si="3735">FU565-FU564-FU562</f>
        <v>0.74</v>
      </c>
      <c r="FV563" s="290">
        <f t="shared" ref="FV563" si="3736">FV565-FV564-FV562</f>
        <v>0.5</v>
      </c>
      <c r="FW563" s="290">
        <f t="shared" ref="FW563" si="3737">FW565-FW564-FW562</f>
        <v>0.5</v>
      </c>
      <c r="FX563" s="290"/>
      <c r="FY563" s="290"/>
      <c r="FZ563" s="290"/>
      <c r="GA563" s="290"/>
      <c r="GB563" s="290"/>
      <c r="GC563" s="290"/>
      <c r="GD563" s="290"/>
      <c r="GE563" s="290"/>
      <c r="GF563" s="290"/>
      <c r="GG563" s="290"/>
      <c r="GH563" s="290"/>
      <c r="GI563" s="290"/>
      <c r="GJ563" s="290"/>
      <c r="GK563" s="290"/>
      <c r="GL563" s="290"/>
      <c r="GM563" s="290">
        <f>GM565-GM564-GM562</f>
        <v>0.12</v>
      </c>
      <c r="GN563" s="290">
        <f t="shared" ref="GN563" si="3738">GN565-GN564-GN562</f>
        <v>0.59</v>
      </c>
      <c r="GO563" s="290">
        <f t="shared" ref="GO563" si="3739">GO565-GO564-GO562</f>
        <v>0.59</v>
      </c>
      <c r="GP563" s="290">
        <f t="shared" ref="GP563" si="3740">GP565-GP564-GP562</f>
        <v>0.33</v>
      </c>
      <c r="GQ563" s="290">
        <f t="shared" ref="GQ563" si="3741">GQ565-GQ564-GQ562</f>
        <v>-0.49</v>
      </c>
      <c r="GR563" s="290">
        <f t="shared" ref="GR563" si="3742">GR565-GR564-GR562</f>
        <v>-0.49</v>
      </c>
      <c r="GS563" s="290"/>
      <c r="GT563" s="290"/>
      <c r="GU563" s="290"/>
      <c r="GV563" s="290"/>
      <c r="GW563" s="290"/>
      <c r="GX563" s="290"/>
      <c r="GY563" s="290"/>
      <c r="GZ563" s="290"/>
      <c r="HA563" s="290"/>
      <c r="HB563" s="290"/>
      <c r="HC563" s="290"/>
      <c r="HD563" s="290"/>
      <c r="HE563" s="290"/>
      <c r="HF563" s="290"/>
      <c r="HG563" s="290"/>
      <c r="HH563" s="290">
        <f>HH565-HH564-HH562</f>
        <v>-0.52</v>
      </c>
      <c r="HI563" s="290">
        <f t="shared" ref="HI563" si="3743">HI565-HI564-HI562</f>
        <v>0.31</v>
      </c>
      <c r="HJ563" s="290">
        <f t="shared" ref="HJ563" si="3744">HJ565-HJ564-HJ562</f>
        <v>0.31</v>
      </c>
      <c r="HK563" s="290">
        <f t="shared" ref="HK563" si="3745">HK565-HK564-HK562</f>
        <v>0.09</v>
      </c>
      <c r="HL563" s="290">
        <f t="shared" ref="HL563" si="3746">HL565-HL564-HL562</f>
        <v>-0.16</v>
      </c>
      <c r="HM563" s="290">
        <f t="shared" ref="HM563" si="3747">HM565-HM564-HM562</f>
        <v>-0.16</v>
      </c>
      <c r="HN563" s="290"/>
      <c r="HO563" s="290"/>
      <c r="HP563" s="290"/>
      <c r="HQ563" s="290"/>
      <c r="HR563" s="290"/>
      <c r="HS563" s="290"/>
      <c r="HT563" s="290"/>
      <c r="HU563" s="290"/>
      <c r="HV563" s="290"/>
      <c r="HW563" s="290"/>
      <c r="HX563" s="290"/>
      <c r="HY563" s="290"/>
      <c r="HZ563" s="290"/>
      <c r="IA563" s="290"/>
      <c r="IB563" s="290"/>
      <c r="IC563" s="290">
        <f>IC565-IC564-IC562</f>
        <v>0.49</v>
      </c>
      <c r="ID563" s="290">
        <f t="shared" ref="ID563" si="3748">ID565-ID564-ID562</f>
        <v>-0.4</v>
      </c>
      <c r="IE563" s="290">
        <f t="shared" ref="IE563" si="3749">IE565-IE564-IE562</f>
        <v>-0.4</v>
      </c>
      <c r="IF563" s="290">
        <f t="shared" ref="IF563" si="3750">IF565-IF564-IF562</f>
        <v>0.42</v>
      </c>
      <c r="IG563" s="290">
        <f t="shared" ref="IG563" si="3751">IG565-IG564-IG562</f>
        <v>-0.77</v>
      </c>
      <c r="IH563" s="290">
        <f t="shared" ref="IH563" si="3752">IH565-IH564-IH562</f>
        <v>-0.77</v>
      </c>
      <c r="II563" s="290"/>
      <c r="IJ563" s="290"/>
      <c r="IK563" s="290"/>
      <c r="IL563" s="290"/>
      <c r="IM563" s="290"/>
      <c r="IN563" s="290"/>
      <c r="IO563" s="290"/>
      <c r="IP563" s="290"/>
      <c r="IQ563" s="290"/>
      <c r="IR563" s="290"/>
      <c r="IS563" s="290"/>
      <c r="IT563" s="290"/>
      <c r="IU563" s="290"/>
      <c r="IV563" s="290"/>
      <c r="IW563" s="290"/>
      <c r="IX563" s="290">
        <f>IX565-IX564-IX562</f>
        <v>0.8</v>
      </c>
      <c r="IY563" s="290">
        <f t="shared" ref="IY563" si="3753">IY565-IY564-IY562</f>
        <v>0.42</v>
      </c>
      <c r="IZ563" s="290">
        <f t="shared" ref="IZ563" si="3754">IZ565-IZ564-IZ562</f>
        <v>0.42</v>
      </c>
      <c r="JA563" s="290">
        <f t="shared" ref="JA563" si="3755">JA565-JA564-JA562</f>
        <v>-0.83</v>
      </c>
      <c r="JB563" s="290">
        <f t="shared" ref="JB563" si="3756">JB565-JB564-JB562</f>
        <v>0.09</v>
      </c>
      <c r="JC563" s="290">
        <f t="shared" ref="JC563" si="3757">JC565-JC564-JC562</f>
        <v>0.09</v>
      </c>
      <c r="JD563" s="290"/>
      <c r="JE563" s="290"/>
      <c r="JF563" s="290"/>
      <c r="JG563" s="290"/>
      <c r="JH563" s="290"/>
      <c r="JI563" s="290"/>
      <c r="JJ563" s="290"/>
      <c r="JK563" s="290"/>
      <c r="JL563" s="290"/>
      <c r="JM563" s="290"/>
      <c r="JN563" s="290"/>
      <c r="JO563" s="290"/>
      <c r="JP563" s="290"/>
      <c r="JQ563" s="290"/>
      <c r="JR563" s="290"/>
      <c r="JS563" s="290">
        <f>JS565-JS564-JS562</f>
        <v>-0.13</v>
      </c>
      <c r="JT563" s="290">
        <f t="shared" ref="JT563" si="3758">JT565-JT564-JT562</f>
        <v>-0.22</v>
      </c>
      <c r="JU563" s="290">
        <f t="shared" ref="JU563" si="3759">JU565-JU564-JU562</f>
        <v>-0.22</v>
      </c>
      <c r="JV563" s="290">
        <f t="shared" ref="JV563" si="3760">JV565-JV564-JV562</f>
        <v>-0.05</v>
      </c>
      <c r="JW563" s="290">
        <f t="shared" ref="JW563" si="3761">JW565-JW564-JW562</f>
        <v>0</v>
      </c>
      <c r="JX563" s="290">
        <f t="shared" ref="JX563" si="3762">JX565-JX564-JX562</f>
        <v>0</v>
      </c>
      <c r="JY563" s="290"/>
      <c r="JZ563" s="290"/>
      <c r="KA563" s="290"/>
      <c r="KB563" s="290"/>
      <c r="KC563" s="290"/>
      <c r="KD563" s="290"/>
      <c r="KE563" s="290"/>
      <c r="KF563" s="290"/>
      <c r="KG563" s="290"/>
      <c r="KH563" s="290"/>
      <c r="KI563" s="290"/>
      <c r="KJ563" s="290"/>
      <c r="KK563" s="290"/>
      <c r="KL563" s="290"/>
      <c r="KM563" s="290"/>
      <c r="KN563" s="290">
        <f>KN565-KN564-KN562</f>
        <v>0.34</v>
      </c>
      <c r="KO563" s="290">
        <f t="shared" ref="KO563" si="3763">KO565-KO564-KO562</f>
        <v>-0.74</v>
      </c>
      <c r="KP563" s="290">
        <f t="shared" ref="KP563" si="3764">KP565-KP564-KP562</f>
        <v>-0.74</v>
      </c>
      <c r="KQ563" s="290">
        <f t="shared" ref="KQ563" si="3765">KQ565-KQ564-KQ562</f>
        <v>-0.53</v>
      </c>
      <c r="KR563" s="290">
        <f t="shared" ref="KR563" si="3766">KR565-KR564-KR562</f>
        <v>1.29</v>
      </c>
      <c r="KS563" s="290">
        <f t="shared" ref="KS563" si="3767">KS565-KS564-KS562</f>
        <v>1.29</v>
      </c>
      <c r="KT563" s="290"/>
      <c r="KU563" s="290"/>
      <c r="KV563" s="290"/>
      <c r="KW563" s="290"/>
      <c r="KX563" s="290"/>
      <c r="KY563" s="290"/>
      <c r="KZ563" s="290"/>
      <c r="LA563" s="290"/>
      <c r="LB563" s="290"/>
      <c r="LC563" s="290"/>
      <c r="LD563" s="290"/>
      <c r="LE563" s="290"/>
      <c r="LF563" s="290"/>
      <c r="LG563" s="290"/>
      <c r="LH563" s="290"/>
      <c r="LI563" s="290">
        <f>LI565-LI564-LI562</f>
        <v>0.75</v>
      </c>
      <c r="LJ563" s="290">
        <f t="shared" ref="LJ563" si="3768">LJ565-LJ564-LJ562</f>
        <v>-0.75</v>
      </c>
      <c r="LK563" s="290">
        <f t="shared" ref="LK563" si="3769">LK565-LK564-LK562</f>
        <v>-0.75</v>
      </c>
      <c r="LL563" s="290">
        <f t="shared" ref="LL563" si="3770">LL565-LL564-LL562</f>
        <v>0.28999999999999998</v>
      </c>
      <c r="LM563" s="290">
        <f t="shared" ref="LM563" si="3771">LM565-LM564-LM562</f>
        <v>-0.75</v>
      </c>
      <c r="LN563" s="290">
        <f t="shared" ref="LN563" si="3772">LN565-LN564-LN562</f>
        <v>-0.75</v>
      </c>
      <c r="LO563" s="290"/>
      <c r="LP563" s="290"/>
      <c r="LQ563" s="290"/>
      <c r="LR563" s="290"/>
      <c r="LS563" s="290"/>
      <c r="LT563" s="290"/>
      <c r="LU563" s="290"/>
      <c r="LV563" s="290"/>
      <c r="LW563" s="290"/>
      <c r="LX563" s="290"/>
      <c r="LY563" s="290"/>
      <c r="LZ563" s="290"/>
      <c r="MA563" s="290"/>
      <c r="MB563" s="290"/>
      <c r="MC563" s="290"/>
      <c r="MD563" s="290">
        <f>MD565-MD564-MD562</f>
        <v>-0.44</v>
      </c>
      <c r="ME563" s="290">
        <f t="shared" ref="ME563" si="3773">ME565-ME564-ME562</f>
        <v>0.01</v>
      </c>
      <c r="MF563" s="290">
        <f t="shared" ref="MF563" si="3774">MF565-MF564-MF562</f>
        <v>0.01</v>
      </c>
      <c r="MG563" s="290">
        <f t="shared" ref="MG563" si="3775">MG565-MG564-MG562</f>
        <v>-0.26</v>
      </c>
      <c r="MH563" s="290">
        <f t="shared" ref="MH563" si="3776">MH565-MH564-MH562</f>
        <v>0.17</v>
      </c>
      <c r="MI563" s="290">
        <f t="shared" ref="MI563" si="3777">MI565-MI564-MI562</f>
        <v>0.17</v>
      </c>
      <c r="MJ563" s="290"/>
      <c r="MK563" s="290"/>
      <c r="ML563" s="290"/>
      <c r="MM563" s="290"/>
      <c r="MN563" s="290"/>
      <c r="MO563" s="290"/>
      <c r="MP563" s="290"/>
      <c r="MQ563" s="290"/>
      <c r="MR563" s="290"/>
      <c r="MS563" s="290"/>
      <c r="MT563" s="290"/>
      <c r="MU563" s="290"/>
      <c r="MV563" s="290"/>
      <c r="MW563" s="290"/>
      <c r="MX563" s="290"/>
      <c r="MY563" s="290">
        <f>MY565-MY564-MY562</f>
        <v>-0.65</v>
      </c>
      <c r="MZ563" s="290">
        <f t="shared" ref="MZ563" si="3778">MZ565-MZ564-MZ562</f>
        <v>0.62</v>
      </c>
      <c r="NA563" s="290">
        <f t="shared" ref="NA563" si="3779">NA565-NA564-NA562</f>
        <v>0.62</v>
      </c>
      <c r="NB563" s="290">
        <f t="shared" ref="NB563" si="3780">NB565-NB564-NB562</f>
        <v>0.48</v>
      </c>
      <c r="NC563" s="290">
        <f t="shared" ref="NC563" si="3781">NC565-NC564-NC562</f>
        <v>0.16</v>
      </c>
      <c r="ND563" s="290">
        <f t="shared" ref="ND563" si="3782">ND565-ND564-ND562</f>
        <v>0.16</v>
      </c>
      <c r="NE563" s="290"/>
      <c r="NF563" s="290"/>
      <c r="NG563" s="290"/>
      <c r="NH563" s="290"/>
      <c r="NI563" s="290"/>
      <c r="NJ563" s="290"/>
      <c r="NK563" s="290"/>
      <c r="NL563" s="290"/>
      <c r="NM563" s="290"/>
      <c r="NN563" s="290"/>
      <c r="NO563" s="290"/>
      <c r="NP563" s="290"/>
      <c r="NQ563" s="290"/>
      <c r="NR563" s="290"/>
      <c r="NS563" s="290"/>
      <c r="NT563" s="290">
        <f>NT565-NT564-NT562</f>
        <v>0.26</v>
      </c>
      <c r="NU563" s="290">
        <f t="shared" ref="NU563" si="3783">NU565-NU564-NU562</f>
        <v>-1.02</v>
      </c>
      <c r="NV563" s="290">
        <f t="shared" ref="NV563" si="3784">NV565-NV564-NV562</f>
        <v>-1.02</v>
      </c>
      <c r="NW563" s="290">
        <f t="shared" ref="NW563" si="3785">NW565-NW564-NW562</f>
        <v>0.13</v>
      </c>
      <c r="NX563" s="290">
        <f t="shared" ref="NX563" si="3786">NX565-NX564-NX562</f>
        <v>-0.47</v>
      </c>
      <c r="NY563" s="290">
        <f t="shared" ref="NY563" si="3787">NY565-NY564-NY562</f>
        <v>-0.47</v>
      </c>
      <c r="NZ563" s="290"/>
      <c r="OA563" s="290"/>
      <c r="OB563" s="290"/>
      <c r="OC563" s="290"/>
      <c r="OD563" s="290"/>
      <c r="OE563" s="290"/>
      <c r="OF563" s="290"/>
      <c r="OG563" s="290"/>
      <c r="OH563" s="290"/>
      <c r="OI563" s="290"/>
      <c r="OJ563" s="290"/>
      <c r="OK563" s="290"/>
      <c r="OL563" s="290"/>
      <c r="OM563" s="290"/>
      <c r="ON563" s="290"/>
      <c r="OO563" s="290">
        <f>OO565-OO564-OO562</f>
        <v>0.24</v>
      </c>
      <c r="OP563" s="290">
        <f t="shared" ref="OP563" si="3788">OP565-OP564-OP562</f>
        <v>0.48</v>
      </c>
      <c r="OQ563" s="290">
        <f t="shared" ref="OQ563" si="3789">OQ565-OQ564-OQ562</f>
        <v>0.48</v>
      </c>
      <c r="OR563" s="290">
        <f t="shared" ref="OR563" si="3790">OR565-OR564-OR562</f>
        <v>-0.6</v>
      </c>
      <c r="OS563" s="290">
        <f t="shared" ref="OS563" si="3791">OS565-OS564-OS562</f>
        <v>-0.36</v>
      </c>
      <c r="OT563" s="290">
        <f t="shared" ref="OT563" si="3792">OT565-OT564-OT562</f>
        <v>-0.36</v>
      </c>
      <c r="OU563" s="290"/>
      <c r="OV563" s="290"/>
      <c r="OW563" s="290"/>
      <c r="OX563" s="290"/>
      <c r="OY563" s="290"/>
      <c r="OZ563" s="290"/>
      <c r="PA563" s="290"/>
      <c r="PB563" s="290"/>
      <c r="PC563" s="290"/>
      <c r="PD563" s="290"/>
      <c r="PE563" s="290"/>
      <c r="PF563" s="290"/>
      <c r="PG563" s="290"/>
      <c r="PH563" s="290"/>
      <c r="PI563" s="290"/>
      <c r="PJ563" s="290">
        <f>PJ565-PJ564-PJ562</f>
        <v>-0.2</v>
      </c>
      <c r="PK563" s="290">
        <f t="shared" ref="PK563" si="3793">PK565-PK564-PK562</f>
        <v>-0.1</v>
      </c>
      <c r="PL563" s="290">
        <f t="shared" ref="PL563" si="3794">PL565-PL564-PL562</f>
        <v>-0.1</v>
      </c>
      <c r="PM563" s="290">
        <f t="shared" ref="PM563" si="3795">PM565-PM564-PM562</f>
        <v>-0.23</v>
      </c>
      <c r="PN563" s="290">
        <f t="shared" ref="PN563" si="3796">PN565-PN564-PN562</f>
        <v>-0.41</v>
      </c>
      <c r="PO563" s="290">
        <f t="shared" ref="PO563" si="3797">PO565-PO564-PO562</f>
        <v>-0.41</v>
      </c>
      <c r="PP563" s="290"/>
      <c r="PQ563" s="290"/>
      <c r="PR563" s="290"/>
      <c r="PS563" s="290"/>
      <c r="PT563" s="290"/>
      <c r="PU563" s="290"/>
      <c r="PV563" s="290"/>
      <c r="PW563" s="290"/>
      <c r="PX563" s="290"/>
      <c r="PY563" s="290"/>
      <c r="PZ563" s="290"/>
      <c r="QA563" s="290"/>
      <c r="QB563" s="290"/>
      <c r="QC563" s="290"/>
      <c r="QD563" s="290"/>
      <c r="QE563" s="290">
        <f>QE565-QE564-QE562</f>
        <v>0.6</v>
      </c>
      <c r="QF563" s="290">
        <f t="shared" ref="QF563" si="3798">QF565-QF564-QF562</f>
        <v>0.85</v>
      </c>
      <c r="QG563" s="290">
        <f t="shared" ref="QG563" si="3799">QG565-QG564-QG562</f>
        <v>0.85</v>
      </c>
      <c r="QH563" s="290">
        <f t="shared" ref="QH563" si="3800">QH565-QH564-QH562</f>
        <v>-0.05</v>
      </c>
      <c r="QI563" s="290">
        <f t="shared" ref="QI563" si="3801">QI565-QI564-QI562</f>
        <v>0.02</v>
      </c>
      <c r="QJ563" s="290">
        <f t="shared" ref="QJ563" si="3802">QJ565-QJ564-QJ562</f>
        <v>0.02</v>
      </c>
      <c r="QK563" s="290"/>
      <c r="QL563" s="290"/>
      <c r="QM563" s="290"/>
      <c r="QN563" s="290"/>
      <c r="QO563" s="290"/>
      <c r="QP563" s="290"/>
      <c r="QQ563" s="290"/>
      <c r="QR563" s="290"/>
      <c r="QS563" s="290"/>
      <c r="QT563" s="290"/>
      <c r="QU563" s="290"/>
      <c r="QV563" s="290"/>
      <c r="QW563" s="290"/>
      <c r="QX563" s="290"/>
      <c r="QY563" s="290"/>
      <c r="QZ563" s="290">
        <f>QZ565-QZ564-QZ562</f>
        <v>-0.49</v>
      </c>
      <c r="RA563" s="290">
        <f t="shared" ref="RA563" si="3803">RA565-RA564-RA562</f>
        <v>-0.06</v>
      </c>
      <c r="RB563" s="290">
        <f t="shared" ref="RB563" si="3804">RB565-RB564-RB562</f>
        <v>-0.06</v>
      </c>
      <c r="RC563" s="290">
        <f t="shared" ref="RC563" si="3805">RC565-RC564-RC562</f>
        <v>-1.7</v>
      </c>
      <c r="RD563" s="290">
        <f t="shared" ref="RD563" si="3806">RD565-RD564-RD562</f>
        <v>0.22</v>
      </c>
      <c r="RE563" s="290">
        <f t="shared" ref="RE563" si="3807">RE565-RE564-RE562</f>
        <v>0.22</v>
      </c>
      <c r="RF563" s="290"/>
      <c r="RG563" s="290"/>
      <c r="RH563" s="290"/>
      <c r="RI563" s="290"/>
      <c r="RJ563" s="290"/>
      <c r="RK563" s="290"/>
      <c r="RL563" s="290"/>
      <c r="RM563" s="290"/>
      <c r="RN563" s="290"/>
      <c r="RO563" s="290"/>
      <c r="RP563" s="290"/>
      <c r="RQ563" s="290"/>
      <c r="RR563" s="290"/>
      <c r="RS563" s="290"/>
      <c r="RT563" s="290"/>
      <c r="RU563" s="290">
        <f>RU565-RU564-RU562</f>
        <v>-1.45</v>
      </c>
      <c r="RV563" s="290">
        <f t="shared" ref="RV563" si="3808">RV565-RV564-RV562</f>
        <v>0.97</v>
      </c>
      <c r="RW563" s="290">
        <f t="shared" ref="RW563" si="3809">RW565-RW564-RW562</f>
        <v>0.97</v>
      </c>
      <c r="RX563" s="290">
        <f t="shared" ref="RX563" si="3810">RX565-RX564-RX562</f>
        <v>0.35</v>
      </c>
      <c r="RY563" s="290">
        <f t="shared" ref="RY563" si="3811">RY565-RY564-RY562</f>
        <v>1.64</v>
      </c>
      <c r="RZ563" s="290">
        <f t="shared" ref="RZ563" si="3812">RZ565-RZ564-RZ562</f>
        <v>1.64</v>
      </c>
      <c r="SA563" s="290"/>
      <c r="SB563" s="290"/>
      <c r="SC563" s="290"/>
      <c r="SD563" s="290"/>
      <c r="SE563" s="290"/>
      <c r="SF563" s="290"/>
      <c r="SG563" s="290"/>
      <c r="SH563" s="290"/>
      <c r="SI563" s="290"/>
      <c r="SJ563" s="290"/>
      <c r="SK563" s="290"/>
      <c r="SL563" s="290"/>
      <c r="SM563" s="290"/>
      <c r="SN563" s="290"/>
      <c r="SO563" s="290"/>
      <c r="SP563" s="290">
        <f>SP565-SP564-SP562</f>
        <v>0.32</v>
      </c>
      <c r="SQ563" s="290">
        <f t="shared" ref="SQ563" si="3813">SQ565-SQ564-SQ562</f>
        <v>0.25</v>
      </c>
      <c r="SR563" s="290">
        <f t="shared" ref="SR563" si="3814">SR565-SR564-SR562</f>
        <v>0.25</v>
      </c>
      <c r="SS563" s="290">
        <f t="shared" ref="SS563" si="3815">SS565-SS564-SS562</f>
        <v>-0.39</v>
      </c>
      <c r="ST563" s="290">
        <f t="shared" ref="ST563" si="3816">ST565-ST564-ST562</f>
        <v>0.64</v>
      </c>
      <c r="SU563" s="290">
        <f t="shared" ref="SU563" si="3817">SU565-SU564-SU562</f>
        <v>0.64</v>
      </c>
      <c r="SV563" s="290"/>
      <c r="SW563" s="290"/>
      <c r="SX563" s="290"/>
      <c r="SY563" s="290"/>
      <c r="SZ563" s="290"/>
      <c r="TA563" s="290"/>
      <c r="TB563" s="290"/>
      <c r="TC563" s="290"/>
      <c r="TD563" s="290"/>
      <c r="TE563" s="290"/>
      <c r="TF563" s="290"/>
      <c r="TG563" s="290"/>
      <c r="TH563" s="290"/>
      <c r="TI563" s="290"/>
      <c r="TJ563" s="290"/>
      <c r="TK563" s="290">
        <f>TK565-TK564-TK562</f>
        <v>-0.38</v>
      </c>
      <c r="TL563" s="290">
        <f t="shared" ref="TL563" si="3818">TL565-TL564-TL562</f>
        <v>0.35</v>
      </c>
      <c r="TM563" s="290">
        <f t="shared" ref="TM563" si="3819">TM565-TM564-TM562</f>
        <v>0.35</v>
      </c>
      <c r="TN563" s="290">
        <f t="shared" ref="TN563" si="3820">TN565-TN564-TN562</f>
        <v>0.31</v>
      </c>
      <c r="TO563" s="290">
        <f t="shared" ref="TO563" si="3821">TO565-TO564-TO562</f>
        <v>0.26</v>
      </c>
      <c r="TP563" s="290">
        <f t="shared" ref="TP563" si="3822">TP565-TP564-TP562</f>
        <v>0.26</v>
      </c>
      <c r="TQ563" s="290"/>
      <c r="TR563" s="290"/>
      <c r="TS563" s="290"/>
      <c r="TT563" s="290"/>
      <c r="TU563" s="290"/>
      <c r="TV563" s="290"/>
      <c r="TW563" s="290"/>
      <c r="TX563" s="290"/>
      <c r="TY563" s="290"/>
      <c r="TZ563" s="290"/>
      <c r="UA563" s="290"/>
      <c r="UB563" s="290"/>
      <c r="UC563" s="290"/>
      <c r="UD563" s="290"/>
      <c r="UE563" s="290"/>
      <c r="UF563" s="290">
        <f>UF565-UF564-UF562</f>
        <v>0.42</v>
      </c>
      <c r="UG563" s="290">
        <f t="shared" ref="UG563" si="3823">UG565-UG564-UG562</f>
        <v>-0.38</v>
      </c>
      <c r="UH563" s="290">
        <f t="shared" ref="UH563" si="3824">UH565-UH564-UH562</f>
        <v>-0.38</v>
      </c>
      <c r="UI563" s="290">
        <f t="shared" ref="UI563" si="3825">UI565-UI564-UI562</f>
        <v>0.08</v>
      </c>
      <c r="UJ563" s="290">
        <f t="shared" ref="UJ563" si="3826">UJ565-UJ564-UJ562</f>
        <v>0.01</v>
      </c>
      <c r="UK563" s="290">
        <f t="shared" ref="UK563" si="3827">UK565-UK564-UK562</f>
        <v>0.01</v>
      </c>
      <c r="UL563" s="290"/>
      <c r="UM563" s="290"/>
      <c r="UN563" s="290"/>
      <c r="UO563" s="290"/>
      <c r="UP563" s="290"/>
      <c r="UQ563" s="290"/>
      <c r="UR563" s="290"/>
      <c r="US563" s="290"/>
      <c r="UT563" s="290"/>
      <c r="UU563" s="290"/>
      <c r="UV563" s="290"/>
      <c r="UW563" s="290"/>
      <c r="UX563" s="290"/>
      <c r="UY563" s="290"/>
      <c r="UZ563" s="290"/>
      <c r="VA563" s="290">
        <f>VA565-VA564-VA562</f>
        <v>0.13</v>
      </c>
      <c r="VB563" s="290">
        <f t="shared" ref="VB563" si="3828">VB565-VB564-VB562</f>
        <v>0.64</v>
      </c>
      <c r="VC563" s="290">
        <f t="shared" ref="VC563" si="3829">VC565-VC564-VC562</f>
        <v>0.64</v>
      </c>
      <c r="VD563" s="290">
        <f t="shared" ref="VD563" si="3830">VD565-VD564-VD562</f>
        <v>0.89</v>
      </c>
      <c r="VE563" s="290">
        <f t="shared" ref="VE563" si="3831">VE565-VE564-VE562</f>
        <v>-0.48</v>
      </c>
      <c r="VF563" s="290">
        <f t="shared" ref="VF563" si="3832">VF565-VF564-VF562</f>
        <v>-0.48</v>
      </c>
      <c r="VG563" s="290"/>
      <c r="VH563" s="290"/>
      <c r="VI563" s="290"/>
      <c r="VJ563" s="290"/>
      <c r="VK563" s="290"/>
      <c r="VL563" s="290"/>
      <c r="VM563" s="290"/>
      <c r="VN563" s="290"/>
      <c r="VO563" s="290"/>
      <c r="VP563" s="290"/>
      <c r="VQ563" s="290"/>
      <c r="VR563" s="290"/>
      <c r="VS563" s="290"/>
      <c r="VT563" s="290"/>
      <c r="VU563" s="290"/>
      <c r="VV563" s="290">
        <f>VV565-VV564-VV562</f>
        <v>0.64</v>
      </c>
      <c r="VW563" s="290">
        <f t="shared" ref="VW563" si="3833">VW565-VW564-VW562</f>
        <v>0.02</v>
      </c>
      <c r="VX563" s="290">
        <f t="shared" ref="VX563" si="3834">VX565-VX564-VX562</f>
        <v>0.02</v>
      </c>
      <c r="VY563" s="290">
        <f t="shared" ref="VY563" si="3835">VY565-VY564-VY562</f>
        <v>-0.64</v>
      </c>
      <c r="VZ563" s="290">
        <f t="shared" ref="VZ563" si="3836">VZ565-VZ564-VZ562</f>
        <v>0.24</v>
      </c>
      <c r="WA563" s="290">
        <f t="shared" ref="WA563" si="3837">WA565-WA564-WA562</f>
        <v>0.24</v>
      </c>
      <c r="WB563" s="290"/>
      <c r="WC563" s="290"/>
      <c r="WD563" s="290"/>
      <c r="WE563" s="290"/>
      <c r="WF563" s="290"/>
      <c r="WG563" s="290"/>
      <c r="WH563" s="290"/>
      <c r="WI563" s="290"/>
      <c r="WJ563" s="290"/>
      <c r="WK563" s="290"/>
      <c r="WL563" s="290"/>
      <c r="WM563" s="290"/>
      <c r="WN563" s="290"/>
      <c r="WO563" s="290"/>
      <c r="WP563" s="290"/>
      <c r="WQ563" s="290">
        <f>WQ565-WQ564-WQ562</f>
        <v>0.47</v>
      </c>
      <c r="WR563" s="290">
        <f t="shared" ref="WR563" si="3838">WR565-WR564-WR562</f>
        <v>-0.02</v>
      </c>
      <c r="WS563" s="290">
        <f t="shared" ref="WS563" si="3839">WS565-WS564-WS562</f>
        <v>-0.02</v>
      </c>
      <c r="WT563" s="290">
        <f t="shared" ref="WT563" si="3840">WT565-WT564-WT562</f>
        <v>-0.11</v>
      </c>
      <c r="WU563" s="290">
        <f t="shared" ref="WU563" si="3841">WU565-WU564-WU562</f>
        <v>0.38</v>
      </c>
      <c r="WV563" s="290">
        <f t="shared" ref="WV563" si="3842">WV565-WV564-WV562</f>
        <v>0.38</v>
      </c>
      <c r="WW563" s="290"/>
      <c r="WX563" s="290"/>
      <c r="WY563" s="290"/>
      <c r="WZ563" s="290"/>
      <c r="XA563" s="290"/>
      <c r="XB563" s="290"/>
      <c r="XC563" s="290"/>
      <c r="XD563" s="290"/>
      <c r="XE563" s="290"/>
      <c r="XF563" s="290"/>
      <c r="XG563" s="290"/>
      <c r="XH563" s="290"/>
      <c r="XI563" s="290"/>
      <c r="XJ563" s="290"/>
      <c r="XK563" s="290"/>
      <c r="XL563" s="290">
        <f>XL565-XL564-XL562</f>
        <v>-0.83</v>
      </c>
      <c r="XM563" s="290">
        <f t="shared" ref="XM563" si="3843">XM565-XM564-XM562</f>
        <v>-0.13</v>
      </c>
      <c r="XN563" s="290">
        <f t="shared" ref="XN563" si="3844">XN565-XN564-XN562</f>
        <v>-0.13</v>
      </c>
      <c r="XO563" s="290">
        <f t="shared" ref="XO563" si="3845">XO565-XO564-XO562</f>
        <v>2.09</v>
      </c>
      <c r="XP563" s="290">
        <f t="shared" ref="XP563" si="3846">XP565-XP564-XP562</f>
        <v>1.1399999999999999</v>
      </c>
      <c r="XQ563" s="290">
        <f t="shared" ref="XQ563" si="3847">XQ565-XQ564-XQ562</f>
        <v>1.1399999999999999</v>
      </c>
      <c r="XR563" s="290"/>
      <c r="XS563" s="290"/>
      <c r="XT563" s="290"/>
      <c r="XU563" s="290"/>
      <c r="XV563" s="290"/>
      <c r="XW563" s="290"/>
      <c r="XX563" s="290"/>
      <c r="XY563" s="290"/>
      <c r="XZ563" s="290"/>
      <c r="YA563" s="290"/>
      <c r="YB563" s="290"/>
      <c r="YC563" s="290"/>
      <c r="YD563" s="290"/>
      <c r="YE563" s="290"/>
      <c r="YF563" s="290"/>
      <c r="YG563" s="290">
        <f>YG565-YG564-YG562</f>
        <v>-0.88</v>
      </c>
      <c r="YH563" s="290">
        <f t="shared" ref="YH563" si="3848">YH565-YH564-YH562</f>
        <v>-0.96</v>
      </c>
      <c r="YI563" s="290">
        <f t="shared" ref="YI563" si="3849">YI565-YI564-YI562</f>
        <v>-0.96</v>
      </c>
      <c r="YJ563" s="290">
        <f t="shared" ref="YJ563" si="3850">YJ565-YJ564-YJ562</f>
        <v>1.41</v>
      </c>
      <c r="YK563" s="290">
        <f t="shared" ref="YK563" si="3851">YK565-YK564-YK562</f>
        <v>-0.22</v>
      </c>
      <c r="YL563" s="290">
        <f t="shared" ref="YL563" si="3852">YL565-YL564-YL562</f>
        <v>-0.22</v>
      </c>
      <c r="YM563" s="290"/>
      <c r="YN563" s="290"/>
      <c r="YO563" s="290"/>
      <c r="YP563" s="290"/>
      <c r="YQ563" s="290"/>
      <c r="YR563" s="290"/>
      <c r="YS563" s="290"/>
      <c r="YT563" s="290"/>
      <c r="YU563" s="290"/>
      <c r="YV563" s="290"/>
      <c r="YW563" s="290"/>
      <c r="YX563" s="290"/>
      <c r="YY563" s="290"/>
      <c r="YZ563" s="290"/>
      <c r="ZA563" s="290"/>
      <c r="ZB563" s="290">
        <f>ZB565-ZB564-ZB562</f>
        <v>0.18</v>
      </c>
      <c r="ZC563" s="290">
        <f t="shared" ref="ZC563" si="3853">ZC565-ZC564-ZC562</f>
        <v>-0.27</v>
      </c>
      <c r="ZD563" s="290">
        <f t="shared" ref="ZD563" si="3854">ZD565-ZD564-ZD562</f>
        <v>-0.27</v>
      </c>
      <c r="ZE563" s="290">
        <f t="shared" ref="ZE563" si="3855">ZE565-ZE564-ZE562</f>
        <v>0.81</v>
      </c>
      <c r="ZF563" s="290">
        <f t="shared" ref="ZF563" si="3856">ZF565-ZF564-ZF562</f>
        <v>0.94</v>
      </c>
      <c r="ZG563" s="290">
        <f t="shared" ref="ZG563" si="3857">ZG565-ZG564-ZG562</f>
        <v>0.94</v>
      </c>
      <c r="ZH563" s="290"/>
      <c r="ZI563" s="290"/>
      <c r="ZJ563" s="290"/>
      <c r="ZK563" s="290"/>
      <c r="ZL563" s="290"/>
      <c r="ZM563" s="290"/>
      <c r="ZN563" s="290"/>
      <c r="ZO563" s="290"/>
      <c r="ZP563" s="290"/>
      <c r="ZQ563" s="290"/>
      <c r="ZR563" s="290"/>
      <c r="ZS563" s="290"/>
      <c r="ZT563" s="290"/>
      <c r="ZU563" s="290"/>
      <c r="ZV563" s="290"/>
      <c r="ZW563" s="290">
        <f>ZW565-ZW564-ZW562</f>
        <v>-0.12</v>
      </c>
      <c r="ZX563" s="290">
        <f t="shared" ref="ZX563" si="3858">ZX565-ZX564-ZX562</f>
        <v>-0.11</v>
      </c>
      <c r="ZY563" s="290">
        <f t="shared" ref="ZY563" si="3859">ZY565-ZY564-ZY562</f>
        <v>-0.11</v>
      </c>
      <c r="ZZ563" s="290">
        <f t="shared" ref="ZZ563" si="3860">ZZ565-ZZ564-ZZ562</f>
        <v>-0.2</v>
      </c>
      <c r="AAA563" s="290">
        <f t="shared" ref="AAA563" si="3861">AAA565-AAA564-AAA562</f>
        <v>-0.72</v>
      </c>
      <c r="AAB563" s="290">
        <f t="shared" ref="AAB563" si="3862">AAB565-AAB564-AAB562</f>
        <v>-0.72</v>
      </c>
      <c r="AAC563" s="290"/>
      <c r="AAD563" s="290"/>
      <c r="AAE563" s="290"/>
      <c r="AAF563" s="290"/>
      <c r="AAG563" s="290"/>
      <c r="AAH563" s="290"/>
      <c r="AAI563" s="290"/>
      <c r="AAJ563" s="290"/>
      <c r="AAK563" s="290"/>
      <c r="AAL563" s="290"/>
      <c r="AAM563" s="290"/>
      <c r="AAN563" s="290"/>
      <c r="AAO563" s="290"/>
      <c r="AAP563" s="290"/>
      <c r="AAQ563" s="290"/>
      <c r="AAR563" s="290">
        <f>AAR565-AAR564-AAR562</f>
        <v>0.49</v>
      </c>
      <c r="AAS563" s="290">
        <f t="shared" ref="AAS563" si="3863">AAS565-AAS564-AAS562</f>
        <v>-0.17</v>
      </c>
      <c r="AAT563" s="290">
        <f t="shared" ref="AAT563" si="3864">AAT565-AAT564-AAT562</f>
        <v>-0.17</v>
      </c>
      <c r="AAU563" s="290">
        <f t="shared" ref="AAU563" si="3865">AAU565-AAU564-AAU562</f>
        <v>0.09</v>
      </c>
      <c r="AAV563" s="290">
        <f t="shared" ref="AAV563" si="3866">AAV565-AAV564-AAV562</f>
        <v>-0.1</v>
      </c>
      <c r="AAW563" s="290">
        <f t="shared" ref="AAW563" si="3867">AAW565-AAW564-AAW562</f>
        <v>-0.1</v>
      </c>
      <c r="AAX563" s="290"/>
      <c r="AAY563" s="290"/>
      <c r="AAZ563" s="290"/>
      <c r="ABA563" s="290"/>
      <c r="ABB563" s="290"/>
      <c r="ABC563" s="290"/>
      <c r="ABD563" s="290"/>
      <c r="ABE563" s="290"/>
      <c r="ABF563" s="290"/>
      <c r="ABG563" s="290"/>
      <c r="ABH563" s="290"/>
      <c r="ABI563" s="290"/>
      <c r="ABJ563" s="290"/>
      <c r="ABK563" s="290"/>
      <c r="ABL563" s="290"/>
      <c r="ABM563" s="290">
        <f>ABM565-ABM564-ABM562</f>
        <v>0.97</v>
      </c>
      <c r="ABN563" s="290">
        <f t="shared" ref="ABN563" si="3868">ABN565-ABN564-ABN562</f>
        <v>0.39</v>
      </c>
      <c r="ABO563" s="290">
        <f t="shared" ref="ABO563" si="3869">ABO565-ABO564-ABO562</f>
        <v>0.39</v>
      </c>
      <c r="ABP563" s="290">
        <f t="shared" ref="ABP563" si="3870">ABP565-ABP564-ABP562</f>
        <v>-0.51</v>
      </c>
      <c r="ABQ563" s="290">
        <f t="shared" ref="ABQ563" si="3871">ABQ565-ABQ564-ABQ562</f>
        <v>0.38</v>
      </c>
      <c r="ABR563" s="290">
        <f t="shared" ref="ABR563" si="3872">ABR565-ABR564-ABR562</f>
        <v>0.38</v>
      </c>
      <c r="ABS563" s="290"/>
      <c r="ABT563" s="290"/>
      <c r="ABU563" s="290"/>
      <c r="ABV563" s="290"/>
      <c r="ABW563" s="290"/>
      <c r="ABX563" s="290"/>
      <c r="ABY563" s="290"/>
      <c r="ABZ563" s="290"/>
      <c r="ACA563" s="290"/>
      <c r="ACB563" s="290"/>
      <c r="ACC563" s="290"/>
      <c r="ACD563" s="290"/>
      <c r="ACE563" s="290"/>
      <c r="ACF563" s="290"/>
      <c r="ACG563" s="290"/>
      <c r="ACH563" s="290">
        <f>ACH565-ACH564-ACH562</f>
        <v>-0.3</v>
      </c>
      <c r="ACI563" s="290">
        <f t="shared" ref="ACI563" si="3873">ACI565-ACI564-ACI562</f>
        <v>-0.04</v>
      </c>
      <c r="ACJ563" s="290">
        <f t="shared" ref="ACJ563" si="3874">ACJ565-ACJ564-ACJ562</f>
        <v>-0.04</v>
      </c>
      <c r="ACK563" s="290">
        <f t="shared" ref="ACK563" si="3875">ACK565-ACK564-ACK562</f>
        <v>0.02</v>
      </c>
      <c r="ACL563" s="290">
        <f t="shared" ref="ACL563" si="3876">ACL565-ACL564-ACL562</f>
        <v>0.17</v>
      </c>
      <c r="ACM563" s="290">
        <f t="shared" ref="ACM563" si="3877">ACM565-ACM564-ACM562</f>
        <v>0.17</v>
      </c>
      <c r="ACN563" s="290"/>
      <c r="ACO563" s="290"/>
      <c r="ACP563" s="290"/>
      <c r="ACQ563" s="290"/>
      <c r="ACR563" s="290"/>
      <c r="ACS563" s="290"/>
      <c r="ACT563" s="290"/>
      <c r="ACU563" s="290"/>
      <c r="ACV563" s="290"/>
      <c r="ACW563" s="290"/>
      <c r="ACX563" s="290"/>
      <c r="ACY563" s="290"/>
      <c r="ACZ563" s="290"/>
      <c r="ADA563" s="290"/>
      <c r="ADB563" s="290"/>
      <c r="ADC563" s="290">
        <f>ADC565-ADC564-ADC562</f>
        <v>0.28000000000000003</v>
      </c>
      <c r="ADD563" s="290">
        <f t="shared" ref="ADD563" si="3878">ADD565-ADD564-ADD562</f>
        <v>-0.17</v>
      </c>
      <c r="ADE563" s="290">
        <f t="shared" ref="ADE563" si="3879">ADE565-ADE564-ADE562</f>
        <v>-0.17</v>
      </c>
      <c r="ADF563" s="290">
        <f t="shared" ref="ADF563" si="3880">ADF565-ADF564-ADF562</f>
        <v>0.44</v>
      </c>
      <c r="ADG563" s="290">
        <f t="shared" ref="ADG563" si="3881">ADG565-ADG564-ADG562</f>
        <v>-0.04</v>
      </c>
      <c r="ADH563" s="290">
        <f t="shared" ref="ADH563" si="3882">ADH565-ADH564-ADH562</f>
        <v>-0.04</v>
      </c>
      <c r="ADI563" s="290"/>
      <c r="ADJ563" s="290"/>
      <c r="ADK563" s="290"/>
      <c r="ADL563" s="290"/>
      <c r="ADM563" s="290"/>
      <c r="ADN563" s="290"/>
      <c r="ADO563" s="290"/>
      <c r="ADP563" s="290"/>
      <c r="ADQ563" s="290"/>
      <c r="ADR563" s="290"/>
      <c r="ADS563" s="290"/>
      <c r="ADT563" s="290"/>
      <c r="ADU563" s="290"/>
      <c r="ADV563" s="290"/>
      <c r="ADW563" s="290"/>
      <c r="ADX563" s="290">
        <f>ADX565-ADX564-ADX562</f>
        <v>0.5</v>
      </c>
      <c r="ADY563" s="290">
        <f t="shared" ref="ADY563" si="3883">ADY565-ADY564-ADY562</f>
        <v>-0.3</v>
      </c>
      <c r="ADZ563" s="290">
        <f t="shared" ref="ADZ563" si="3884">ADZ565-ADZ564-ADZ562</f>
        <v>-0.3</v>
      </c>
      <c r="AEA563" s="290">
        <f t="shared" ref="AEA563" si="3885">AEA565-AEA564-AEA562</f>
        <v>1.73</v>
      </c>
      <c r="AEB563" s="290">
        <f t="shared" ref="AEB563" si="3886">AEB565-AEB564-AEB562</f>
        <v>-0.35</v>
      </c>
      <c r="AEC563" s="290">
        <f t="shared" ref="AEC563" si="3887">AEC565-AEC564-AEC562</f>
        <v>-0.35</v>
      </c>
      <c r="AED563" s="290"/>
      <c r="AEE563" s="290"/>
      <c r="AEF563" s="290"/>
      <c r="AEG563" s="290"/>
      <c r="AEH563" s="290"/>
      <c r="AEI563" s="290"/>
      <c r="AEJ563" s="290"/>
      <c r="AEK563" s="290"/>
      <c r="AEL563" s="290"/>
      <c r="AEM563" s="290"/>
      <c r="AEN563" s="290"/>
      <c r="AEO563" s="290"/>
      <c r="AEP563" s="290"/>
      <c r="AEQ563" s="290"/>
      <c r="AER563" s="290"/>
      <c r="AES563" s="290">
        <f>AES565-AES564-AES562</f>
        <v>0.14000000000000001</v>
      </c>
      <c r="AET563" s="290">
        <f t="shared" ref="AET563" si="3888">AET565-AET564-AET562</f>
        <v>-0.18</v>
      </c>
      <c r="AEU563" s="290">
        <f t="shared" ref="AEU563" si="3889">AEU565-AEU564-AEU562</f>
        <v>-0.18</v>
      </c>
      <c r="AEV563" s="290">
        <f t="shared" ref="AEV563" si="3890">AEV565-AEV564-AEV562</f>
        <v>0.12</v>
      </c>
      <c r="AEW563" s="290">
        <f t="shared" ref="AEW563" si="3891">AEW565-AEW564-AEW562</f>
        <v>0.15</v>
      </c>
      <c r="AEX563" s="290">
        <f t="shared" ref="AEX563" si="3892">AEX565-AEX564-AEX562</f>
        <v>0.15</v>
      </c>
      <c r="AEY563" s="290"/>
      <c r="AEZ563" s="290"/>
      <c r="AFA563" s="290"/>
      <c r="AFB563" s="290"/>
      <c r="AFC563" s="290"/>
      <c r="AFD563" s="290"/>
      <c r="AFE563" s="290"/>
      <c r="AFF563" s="290"/>
      <c r="AFG563" s="290"/>
      <c r="AFH563" s="290"/>
      <c r="AFI563" s="290"/>
      <c r="AFJ563" s="290"/>
      <c r="AFK563" s="290"/>
      <c r="AFL563" s="290"/>
      <c r="AFM563" s="290"/>
      <c r="AFN563" s="290">
        <f>AFN565-AFN564-AFN562</f>
        <v>0.51</v>
      </c>
      <c r="AFO563" s="290">
        <f t="shared" ref="AFO563" si="3893">AFO565-AFO564-AFO562</f>
        <v>-0.31</v>
      </c>
      <c r="AFP563" s="290">
        <f t="shared" ref="AFP563" si="3894">AFP565-AFP564-AFP562</f>
        <v>-0.31</v>
      </c>
      <c r="AFQ563" s="290">
        <f t="shared" ref="AFQ563" si="3895">AFQ565-AFQ564-AFQ562</f>
        <v>0.17</v>
      </c>
      <c r="AFR563" s="290">
        <f t="shared" ref="AFR563" si="3896">AFR565-AFR564-AFR562</f>
        <v>0.52</v>
      </c>
      <c r="AFS563" s="290">
        <f t="shared" ref="AFS563" si="3897">AFS565-AFS564-AFS562</f>
        <v>0.52</v>
      </c>
      <c r="AFT563" s="290"/>
      <c r="AFU563" s="290"/>
      <c r="AFV563" s="290"/>
      <c r="AFW563" s="290"/>
      <c r="AFX563" s="290"/>
      <c r="AFY563" s="290"/>
      <c r="AFZ563" s="290"/>
      <c r="AGA563" s="290"/>
      <c r="AGB563" s="290"/>
      <c r="AGC563" s="290"/>
      <c r="AGD563" s="290"/>
      <c r="AGE563" s="290"/>
      <c r="AGF563" s="290"/>
      <c r="AGG563" s="290"/>
      <c r="AGH563" s="290"/>
      <c r="AGI563" s="290">
        <f>AGI565-AGI564-AGI562</f>
        <v>-0.82</v>
      </c>
      <c r="AGJ563" s="290">
        <f t="shared" ref="AGJ563" si="3898">AGJ565-AGJ564-AGJ562</f>
        <v>-0.93</v>
      </c>
      <c r="AGK563" s="290">
        <f t="shared" ref="AGK563" si="3899">AGK565-AGK564-AGK562</f>
        <v>-0.93</v>
      </c>
      <c r="AGL563" s="290">
        <f t="shared" ref="AGL563" si="3900">AGL565-AGL564-AGL562</f>
        <v>-0.03</v>
      </c>
      <c r="AGM563" s="290">
        <f t="shared" ref="AGM563" si="3901">AGM565-AGM564-AGM562</f>
        <v>-0.22</v>
      </c>
      <c r="AGN563" s="290">
        <f t="shared" ref="AGN563" si="3902">AGN565-AGN564-AGN562</f>
        <v>-0.22</v>
      </c>
      <c r="AGO563" s="290"/>
      <c r="AGP563" s="290"/>
      <c r="AGQ563" s="290"/>
      <c r="AGR563" s="290"/>
      <c r="AGS563" s="290"/>
      <c r="AGT563" s="290"/>
      <c r="AGU563" s="290"/>
      <c r="AGV563" s="290"/>
      <c r="AGW563" s="290"/>
      <c r="AGX563" s="290"/>
      <c r="AGY563" s="290"/>
      <c r="AGZ563" s="290"/>
      <c r="AHA563" s="290"/>
      <c r="AHB563" s="290"/>
      <c r="AHC563" s="290"/>
      <c r="AHD563" s="290">
        <f>AHD565-AHD564-AHD562</f>
        <v>-0.27</v>
      </c>
      <c r="AHE563" s="290">
        <f t="shared" ref="AHE563" si="3903">AHE565-AHE564-AHE562</f>
        <v>0.05</v>
      </c>
      <c r="AHF563" s="290">
        <f t="shared" ref="AHF563" si="3904">AHF565-AHF564-AHF562</f>
        <v>0.05</v>
      </c>
      <c r="AHG563" s="290">
        <f t="shared" ref="AHG563" si="3905">AHG565-AHG564-AHG562</f>
        <v>-0.02</v>
      </c>
      <c r="AHH563" s="290">
        <f t="shared" ref="AHH563" si="3906">AHH565-AHH564-AHH562</f>
        <v>0.38</v>
      </c>
      <c r="AHI563" s="290">
        <f t="shared" ref="AHI563" si="3907">AHI565-AHI564-AHI562</f>
        <v>0.38</v>
      </c>
      <c r="AHJ563" s="290"/>
      <c r="AHK563" s="290"/>
      <c r="AHL563" s="290"/>
      <c r="AHM563" s="290"/>
      <c r="AHN563" s="290"/>
      <c r="AHO563" s="290"/>
      <c r="AHP563" s="290"/>
      <c r="AHQ563" s="290"/>
      <c r="AHR563" s="290"/>
      <c r="AHS563" s="290"/>
      <c r="AHT563" s="290"/>
      <c r="AHU563" s="290"/>
      <c r="AHV563" s="290"/>
      <c r="AHW563" s="290"/>
      <c r="AHX563" s="290"/>
      <c r="AHY563" s="290">
        <f>AHY565-AHY564-AHY562</f>
        <v>-0.45</v>
      </c>
      <c r="AHZ563" s="290">
        <f t="shared" ref="AHZ563" si="3908">AHZ565-AHZ564-AHZ562</f>
        <v>-0.28999999999999998</v>
      </c>
      <c r="AIA563" s="290">
        <f t="shared" ref="AIA563" si="3909">AIA565-AIA564-AIA562</f>
        <v>-0.28999999999999998</v>
      </c>
      <c r="AIB563" s="290">
        <f t="shared" ref="AIB563" si="3910">AIB565-AIB564-AIB562</f>
        <v>0.28000000000000003</v>
      </c>
      <c r="AIC563" s="290">
        <f t="shared" ref="AIC563" si="3911">AIC565-AIC564-AIC562</f>
        <v>-0.25</v>
      </c>
      <c r="AID563" s="290">
        <f t="shared" ref="AID563" si="3912">AID565-AID564-AID562</f>
        <v>-0.25</v>
      </c>
      <c r="AIE563" s="290"/>
      <c r="AIF563" s="290"/>
      <c r="AIG563" s="290"/>
      <c r="AIH563" s="290"/>
      <c r="AII563" s="290"/>
      <c r="AIJ563" s="290"/>
      <c r="AIK563" s="290"/>
      <c r="AIL563" s="290"/>
      <c r="AIM563" s="290"/>
      <c r="AIN563" s="290"/>
      <c r="AIO563" s="290"/>
      <c r="AIP563" s="290"/>
      <c r="AIQ563" s="290"/>
      <c r="AIR563" s="290"/>
      <c r="AIS563" s="290"/>
      <c r="AIT563" s="290">
        <f>AIT565-AIT564-AIT562</f>
        <v>-0.08</v>
      </c>
      <c r="AIU563" s="290">
        <f t="shared" ref="AIU563" si="3913">AIU565-AIU564-AIU562</f>
        <v>-0.16</v>
      </c>
      <c r="AIV563" s="290">
        <f t="shared" ref="AIV563" si="3914">AIV565-AIV564-AIV562</f>
        <v>-0.16</v>
      </c>
      <c r="AIW563" s="290">
        <f t="shared" ref="AIW563" si="3915">AIW565-AIW564-AIW562</f>
        <v>0.65</v>
      </c>
      <c r="AIX563" s="290">
        <f t="shared" ref="AIX563" si="3916">AIX565-AIX564-AIX562</f>
        <v>0.17</v>
      </c>
      <c r="AIY563" s="290">
        <f t="shared" ref="AIY563" si="3917">AIY565-AIY564-AIY562</f>
        <v>0.17</v>
      </c>
      <c r="AIZ563" s="290"/>
      <c r="AJA563" s="290"/>
      <c r="AJB563" s="290"/>
      <c r="AJC563" s="290"/>
      <c r="AJD563" s="290"/>
      <c r="AJE563" s="290"/>
      <c r="AJF563" s="290"/>
      <c r="AJG563" s="290"/>
      <c r="AJH563" s="290"/>
      <c r="AJI563" s="290"/>
      <c r="AJJ563" s="290"/>
      <c r="AJK563" s="290"/>
      <c r="AJL563" s="290"/>
      <c r="AJM563" s="290"/>
      <c r="AJN563" s="290"/>
      <c r="AJO563" s="290">
        <f>AJO565-AJO564-AJO562</f>
        <v>0.4</v>
      </c>
      <c r="AJP563" s="290">
        <f t="shared" ref="AJP563" si="3918">AJP565-AJP564-AJP562</f>
        <v>0.45</v>
      </c>
      <c r="AJQ563" s="290">
        <f t="shared" ref="AJQ563" si="3919">AJQ565-AJQ564-AJQ562</f>
        <v>0.45</v>
      </c>
      <c r="AJR563" s="290">
        <f t="shared" ref="AJR563" si="3920">AJR565-AJR564-AJR562</f>
        <v>-0.4</v>
      </c>
      <c r="AJS563" s="290">
        <f t="shared" ref="AJS563" si="3921">AJS565-AJS564-AJS562</f>
        <v>-1.2</v>
      </c>
      <c r="AJT563" s="290">
        <f t="shared" ref="AJT563" si="3922">AJT565-AJT564-AJT562</f>
        <v>-1.2</v>
      </c>
      <c r="AJU563" s="290"/>
      <c r="AJV563" s="290"/>
      <c r="AJW563" s="290"/>
      <c r="AJX563" s="290"/>
      <c r="AJY563" s="290"/>
      <c r="AJZ563" s="290"/>
      <c r="AKA563" s="290"/>
      <c r="AKB563" s="290"/>
      <c r="AKC563" s="290"/>
      <c r="AKD563" s="290"/>
      <c r="AKE563" s="290"/>
      <c r="AKF563" s="290"/>
      <c r="AKG563" s="290"/>
      <c r="AKH563" s="290"/>
      <c r="AKI563" s="290"/>
      <c r="AKJ563" s="290">
        <f>AKJ565-AKJ564-AKJ562</f>
        <v>-0.5</v>
      </c>
      <c r="AKK563" s="290">
        <f t="shared" ref="AKK563" si="3923">AKK565-AKK564-AKK562</f>
        <v>-0.2</v>
      </c>
      <c r="AKL563" s="290">
        <f t="shared" ref="AKL563" si="3924">AKL565-AKL564-AKL562</f>
        <v>-0.2</v>
      </c>
      <c r="AKM563" s="290">
        <f t="shared" ref="AKM563" si="3925">AKM565-AKM564-AKM562</f>
        <v>-1.1000000000000001</v>
      </c>
      <c r="AKN563" s="290">
        <f t="shared" ref="AKN563" si="3926">AKN565-AKN564-AKN562</f>
        <v>-0.59</v>
      </c>
      <c r="AKO563" s="290">
        <f t="shared" ref="AKO563" si="3927">AKO565-AKO564-AKO562</f>
        <v>-0.59</v>
      </c>
      <c r="AKP563" s="290"/>
      <c r="AKQ563" s="290"/>
      <c r="AKR563" s="290"/>
      <c r="AKS563" s="290"/>
      <c r="AKT563" s="290"/>
      <c r="AKU563" s="290"/>
      <c r="AKV563" s="290"/>
      <c r="AKW563" s="290"/>
      <c r="AKX563" s="290"/>
      <c r="AKY563" s="290"/>
      <c r="AKZ563" s="290"/>
      <c r="ALA563" s="290"/>
      <c r="ALB563" s="290"/>
      <c r="ALC563" s="290"/>
      <c r="ALD563" s="290"/>
      <c r="ALE563" s="290">
        <f>ALE565-ALE564-ALE562</f>
        <v>-0.42</v>
      </c>
      <c r="ALF563" s="290">
        <f t="shared" ref="ALF563" si="3928">ALF565-ALF564-ALF562</f>
        <v>-0.63</v>
      </c>
      <c r="ALG563" s="290">
        <f t="shared" ref="ALG563" si="3929">ALG565-ALG564-ALG562</f>
        <v>-0.63</v>
      </c>
      <c r="ALH563" s="290">
        <f t="shared" ref="ALH563" si="3930">ALH565-ALH564-ALH562</f>
        <v>-0.32</v>
      </c>
      <c r="ALI563" s="290">
        <f t="shared" ref="ALI563" si="3931">ALI565-ALI564-ALI562</f>
        <v>-0.02</v>
      </c>
      <c r="ALJ563" s="290">
        <f t="shared" ref="ALJ563" si="3932">ALJ565-ALJ564-ALJ562</f>
        <v>-0.02</v>
      </c>
      <c r="ALK563" s="290"/>
      <c r="ALL563" s="290"/>
      <c r="ALM563" s="290"/>
      <c r="ALN563" s="290"/>
      <c r="ALO563" s="290"/>
      <c r="ALP563" s="290"/>
      <c r="ALQ563" s="290"/>
      <c r="ALR563" s="290"/>
      <c r="ALS563" s="290"/>
      <c r="ALT563" s="290"/>
      <c r="ALU563" s="290"/>
      <c r="ALV563" s="290"/>
      <c r="ALW563" s="290"/>
      <c r="ALX563" s="290"/>
      <c r="ALY563" s="290"/>
      <c r="ALZ563" s="290">
        <f>ALZ565-ALZ564-ALZ562</f>
        <v>0.12</v>
      </c>
      <c r="AMA563" s="290">
        <f t="shared" ref="AMA563" si="3933">AMA565-AMA564-AMA562</f>
        <v>-0.19</v>
      </c>
      <c r="AMB563" s="290">
        <f t="shared" ref="AMB563" si="3934">AMB565-AMB564-AMB562</f>
        <v>-0.19</v>
      </c>
      <c r="AMC563" s="290">
        <f t="shared" ref="AMC563" si="3935">AMC565-AMC564-AMC562</f>
        <v>-0.35</v>
      </c>
      <c r="AMD563" s="290">
        <f t="shared" ref="AMD563" si="3936">AMD565-AMD564-AMD562</f>
        <v>0.33</v>
      </c>
      <c r="AME563" s="290">
        <f t="shared" ref="AME563" si="3937">AME565-AME564-AME562</f>
        <v>0.33</v>
      </c>
      <c r="AMF563" s="290"/>
      <c r="AMG563" s="290"/>
      <c r="AMH563" s="290"/>
      <c r="AMI563" s="290"/>
      <c r="AMJ563" s="290"/>
      <c r="AMK563" s="290"/>
      <c r="AML563" s="290"/>
      <c r="AMM563" s="290"/>
      <c r="AMN563" s="290"/>
      <c r="AMO563" s="290"/>
      <c r="AMP563" s="290"/>
      <c r="AMQ563" s="290"/>
      <c r="AMR563" s="290"/>
      <c r="AMS563" s="290"/>
      <c r="AMT563" s="290"/>
      <c r="AMU563" s="290">
        <f>AMU565-AMU564-AMU562</f>
        <v>-1.1599999999999999</v>
      </c>
      <c r="AMV563" s="290">
        <f t="shared" ref="AMV563" si="3938">AMV565-AMV564-AMV562</f>
        <v>0.86</v>
      </c>
      <c r="AMW563" s="290">
        <f t="shared" ref="AMW563" si="3939">AMW565-AMW564-AMW562</f>
        <v>0.86</v>
      </c>
      <c r="AMX563" s="290">
        <f t="shared" ref="AMX563" si="3940">AMX565-AMX564-AMX562</f>
        <v>-1.64</v>
      </c>
      <c r="AMY563" s="290">
        <f t="shared" ref="AMY563" si="3941">AMY565-AMY564-AMY562</f>
        <v>-0.32</v>
      </c>
      <c r="AMZ563" s="290">
        <f t="shared" ref="AMZ563" si="3942">AMZ565-AMZ564-AMZ562</f>
        <v>-0.32</v>
      </c>
      <c r="ANA563" s="290"/>
      <c r="ANB563" s="290"/>
      <c r="ANC563" s="290"/>
      <c r="AND563" s="290"/>
      <c r="ANE563" s="290"/>
      <c r="ANF563" s="290"/>
      <c r="ANG563" s="290"/>
      <c r="ANH563" s="290"/>
      <c r="ANI563" s="290"/>
      <c r="ANJ563" s="290"/>
      <c r="ANK563" s="290"/>
      <c r="ANL563" s="290"/>
      <c r="ANM563" s="290"/>
      <c r="ANN563" s="290"/>
      <c r="ANO563" s="290"/>
      <c r="ANP563" s="290">
        <f>ANP565-ANP564-ANP562</f>
        <v>0</v>
      </c>
      <c r="ANQ563" s="290">
        <f t="shared" ref="ANQ563" si="3943">ANQ565-ANQ564-ANQ562</f>
        <v>0</v>
      </c>
      <c r="ANR563" s="290">
        <f t="shared" ref="ANR563" si="3944">ANR565-ANR564-ANR562</f>
        <v>0</v>
      </c>
      <c r="ANS563" s="290">
        <f t="shared" ref="ANS563" si="3945">ANS565-ANS564-ANS562</f>
        <v>0</v>
      </c>
      <c r="ANT563" s="290">
        <f t="shared" ref="ANT563" si="3946">ANT565-ANT564-ANT562</f>
        <v>0</v>
      </c>
      <c r="ANU563" s="290">
        <f t="shared" ref="ANU563" si="3947">ANU565-ANU564-ANU562</f>
        <v>0</v>
      </c>
      <c r="ANV563" s="290"/>
      <c r="ANW563" s="290"/>
      <c r="ANX563" s="290"/>
      <c r="ANY563" s="290"/>
      <c r="ANZ563" s="290"/>
      <c r="AOA563" s="290"/>
      <c r="AOB563" s="290"/>
      <c r="AOC563" s="290"/>
      <c r="AOD563" s="290"/>
      <c r="AOE563" s="290"/>
      <c r="AOF563" s="290"/>
      <c r="AOG563" s="290"/>
      <c r="AOH563" s="290"/>
      <c r="AOI563" s="290"/>
      <c r="AOJ563" s="290"/>
      <c r="AOK563" s="290">
        <f>AOK565-AOK564-AOK562</f>
        <v>-1.1599999999999999</v>
      </c>
      <c r="AOL563" s="290">
        <f t="shared" ref="AOL563" si="3948">AOL565-AOL564-AOL562</f>
        <v>1.21</v>
      </c>
      <c r="AOM563" s="290">
        <f t="shared" ref="AOM563" si="3949">AOM565-AOM564-AOM562</f>
        <v>1.21</v>
      </c>
      <c r="AON563" s="290">
        <f t="shared" ref="AON563" si="3950">AON565-AON564-AON562</f>
        <v>-1.57</v>
      </c>
      <c r="AOO563" s="290">
        <f t="shared" ref="AOO563" si="3951">AOO565-AOO564-AOO562</f>
        <v>0.17</v>
      </c>
      <c r="AOP563" s="290">
        <f t="shared" ref="AOP563" si="3952">AOP565-AOP564-AOP562</f>
        <v>0.17</v>
      </c>
      <c r="AOQ563" s="290"/>
      <c r="AOR563" s="290"/>
      <c r="AOS563" s="290"/>
      <c r="AOT563" s="290"/>
      <c r="AOU563" s="290"/>
      <c r="AOV563" s="290"/>
      <c r="AOW563" s="290"/>
      <c r="AOX563" s="290"/>
      <c r="AOY563" s="290"/>
      <c r="AOZ563" s="290"/>
      <c r="APA563" s="290"/>
      <c r="APB563" s="290"/>
      <c r="APC563" s="290"/>
      <c r="APD563" s="290"/>
      <c r="APE563" s="290"/>
      <c r="APF563" s="290">
        <f>APF565-APF564-APF562</f>
        <v>0.4</v>
      </c>
      <c r="APG563" s="290">
        <f t="shared" ref="APG563" si="3953">APG565-APG564-APG562</f>
        <v>-0.14000000000000001</v>
      </c>
      <c r="APH563" s="290">
        <f t="shared" ref="APH563" si="3954">APH565-APH564-APH562</f>
        <v>-0.14000000000000001</v>
      </c>
      <c r="API563" s="290">
        <f t="shared" ref="API563" si="3955">API565-API564-API562</f>
        <v>-1.31</v>
      </c>
      <c r="APJ563" s="290">
        <f t="shared" ref="APJ563" si="3956">APJ565-APJ564-APJ562</f>
        <v>-0.55000000000000004</v>
      </c>
      <c r="APK563" s="290">
        <f t="shared" ref="APK563" si="3957">APK565-APK564-APK562</f>
        <v>-0.55000000000000004</v>
      </c>
      <c r="APL563" s="290"/>
      <c r="APM563" s="290"/>
      <c r="APN563" s="290"/>
      <c r="APO563" s="290"/>
      <c r="APP563" s="290"/>
      <c r="APQ563" s="290"/>
      <c r="APR563" s="290"/>
      <c r="APS563" s="290"/>
      <c r="APT563" s="290"/>
      <c r="APU563" s="290"/>
      <c r="APV563" s="290"/>
      <c r="APW563" s="290"/>
      <c r="APX563" s="290"/>
      <c r="APY563" s="290"/>
      <c r="APZ563" s="290"/>
      <c r="AQA563" s="290">
        <f>AQA565-AQA564-AQA562</f>
        <v>-0.67</v>
      </c>
      <c r="AQB563" s="290">
        <f t="shared" ref="AQB563" si="3958">AQB565-AQB564-AQB562</f>
        <v>0.19</v>
      </c>
      <c r="AQC563" s="290">
        <f t="shared" ref="AQC563" si="3959">AQC565-AQC564-AQC562</f>
        <v>0.19</v>
      </c>
      <c r="AQD563" s="290">
        <f t="shared" ref="AQD563" si="3960">AQD565-AQD564-AQD562</f>
        <v>0.68</v>
      </c>
      <c r="AQE563" s="290">
        <f t="shared" ref="AQE563" si="3961">AQE565-AQE564-AQE562</f>
        <v>0.14000000000000001</v>
      </c>
      <c r="AQF563" s="290">
        <f t="shared" ref="AQF563" si="3962">AQF565-AQF564-AQF562</f>
        <v>0.14000000000000001</v>
      </c>
      <c r="AQG563" s="290"/>
      <c r="AQH563" s="290"/>
      <c r="AQI563" s="290"/>
      <c r="AQJ563" s="290"/>
      <c r="AQK563" s="290"/>
      <c r="AQL563" s="290"/>
      <c r="AQM563" s="290"/>
      <c r="AQN563" s="290"/>
      <c r="AQO563" s="290"/>
      <c r="AQP563" s="290"/>
      <c r="AQQ563" s="290"/>
      <c r="AQR563" s="290"/>
      <c r="AQS563" s="290"/>
      <c r="AQT563" s="290"/>
      <c r="AQU563" s="290"/>
      <c r="AQV563" s="290">
        <f>AQV565-AQV564-AQV562</f>
        <v>-1</v>
      </c>
      <c r="AQW563" s="290">
        <f t="shared" ref="AQW563" si="3963">AQW565-AQW564-AQW562</f>
        <v>-0.16</v>
      </c>
      <c r="AQX563" s="290">
        <f t="shared" ref="AQX563" si="3964">AQX565-AQX564-AQX562</f>
        <v>-0.16</v>
      </c>
      <c r="AQY563" s="290">
        <f t="shared" ref="AQY563" si="3965">AQY565-AQY564-AQY562</f>
        <v>0.04</v>
      </c>
      <c r="AQZ563" s="290">
        <f t="shared" ref="AQZ563" si="3966">AQZ565-AQZ564-AQZ562</f>
        <v>-1.1399999999999999</v>
      </c>
      <c r="ARA563" s="290">
        <f t="shared" ref="ARA563" si="3967">ARA565-ARA564-ARA562</f>
        <v>-1.1399999999999999</v>
      </c>
      <c r="ARB563" s="290"/>
      <c r="ARC563" s="290"/>
      <c r="ARD563" s="290"/>
      <c r="ARE563" s="290"/>
      <c r="ARF563" s="290"/>
      <c r="ARG563" s="290"/>
      <c r="ARH563" s="290"/>
      <c r="ARI563" s="290"/>
      <c r="ARJ563" s="290"/>
      <c r="ARK563" s="290"/>
      <c r="ARL563" s="290"/>
      <c r="ARM563" s="290"/>
      <c r="ARN563" s="290"/>
      <c r="ARO563" s="290"/>
      <c r="ARP563" s="290"/>
      <c r="ARQ563" s="290">
        <f>ARQ565-ARQ564-ARQ562</f>
        <v>0.63</v>
      </c>
      <c r="ARR563" s="290">
        <f t="shared" ref="ARR563" si="3968">ARR565-ARR564-ARR562</f>
        <v>0.33</v>
      </c>
      <c r="ARS563" s="290">
        <f t="shared" ref="ARS563" si="3969">ARS565-ARS564-ARS562</f>
        <v>0.33</v>
      </c>
      <c r="ART563" s="290">
        <f t="shared" ref="ART563" si="3970">ART565-ART564-ART562</f>
        <v>0.67</v>
      </c>
      <c r="ARU563" s="290">
        <f t="shared" ref="ARU563" si="3971">ARU565-ARU564-ARU562</f>
        <v>-0.15</v>
      </c>
      <c r="ARV563" s="290">
        <f t="shared" ref="ARV563" si="3972">ARV565-ARV564-ARV562</f>
        <v>-0.15</v>
      </c>
      <c r="ARW563" s="290"/>
      <c r="ARX563" s="290"/>
      <c r="ARY563" s="290"/>
      <c r="ARZ563" s="290"/>
      <c r="ASA563" s="290"/>
      <c r="ASB563" s="290"/>
      <c r="ASC563" s="290"/>
      <c r="ASD563" s="290"/>
      <c r="ASE563" s="290"/>
      <c r="ASF563" s="290"/>
      <c r="ASG563" s="290"/>
      <c r="ASH563" s="290"/>
      <c r="ASI563" s="290"/>
      <c r="ASJ563" s="290"/>
      <c r="ASK563" s="290"/>
      <c r="ASL563" s="290">
        <f>ASL565-ASL564-ASL562</f>
        <v>-0.1</v>
      </c>
      <c r="ASM563" s="290">
        <f t="shared" ref="ASM563" si="3973">ASM565-ASM564-ASM562</f>
        <v>0.28999999999999998</v>
      </c>
      <c r="ASN563" s="290">
        <f t="shared" ref="ASN563" si="3974">ASN565-ASN564-ASN562</f>
        <v>0.28999999999999998</v>
      </c>
      <c r="ASO563" s="290">
        <f t="shared" ref="ASO563" si="3975">ASO565-ASO564-ASO562</f>
        <v>0.92</v>
      </c>
      <c r="ASP563" s="290">
        <f t="shared" ref="ASP563" si="3976">ASP565-ASP564-ASP562</f>
        <v>2.36</v>
      </c>
      <c r="ASQ563" s="290">
        <f t="shared" ref="ASQ563" si="3977">ASQ565-ASQ564-ASQ562</f>
        <v>2.36</v>
      </c>
      <c r="ASR563" s="290"/>
      <c r="ASS563" s="290"/>
      <c r="AST563" s="290"/>
      <c r="ASU563" s="290"/>
      <c r="ASV563" s="290"/>
      <c r="ASW563" s="290"/>
      <c r="ASX563" s="290"/>
      <c r="ASY563" s="290"/>
      <c r="ASZ563" s="290"/>
      <c r="ATA563" s="290"/>
      <c r="ATB563" s="290"/>
      <c r="ATC563" s="290"/>
      <c r="ATD563" s="290"/>
      <c r="ATE563" s="290"/>
      <c r="ATF563" s="290"/>
      <c r="ATG563" s="290">
        <f>ATG565-ATG564-ATG562</f>
        <v>0.63</v>
      </c>
      <c r="ATH563" s="290">
        <f t="shared" ref="ATH563" si="3978">ATH565-ATH564-ATH562</f>
        <v>-0.08</v>
      </c>
      <c r="ATI563" s="290">
        <f t="shared" ref="ATI563" si="3979">ATI565-ATI564-ATI562</f>
        <v>-0.08</v>
      </c>
      <c r="ATJ563" s="290">
        <f t="shared" ref="ATJ563" si="3980">ATJ565-ATJ564-ATJ562</f>
        <v>0.36</v>
      </c>
      <c r="ATK563" s="290">
        <f t="shared" ref="ATK563" si="3981">ATK565-ATK564-ATK562</f>
        <v>1.01</v>
      </c>
      <c r="ATL563" s="290">
        <f t="shared" ref="ATL563" si="3982">ATL565-ATL564-ATL562</f>
        <v>1.01</v>
      </c>
      <c r="ATM563" s="290"/>
      <c r="ATN563" s="290"/>
      <c r="ATO563" s="290"/>
      <c r="ATP563" s="290"/>
      <c r="ATQ563" s="290"/>
      <c r="ATR563" s="290"/>
      <c r="ATS563" s="290"/>
      <c r="ATT563" s="290"/>
      <c r="ATU563" s="290"/>
      <c r="ATV563" s="290"/>
      <c r="ATW563" s="290"/>
      <c r="ATX563" s="290"/>
      <c r="ATY563" s="290"/>
      <c r="ATZ563" s="290"/>
      <c r="AUA563" s="290"/>
      <c r="AUB563" s="290">
        <f>AUB565-AUB564-AUB562</f>
        <v>-0.71</v>
      </c>
      <c r="AUC563" s="290">
        <f t="shared" ref="AUC563" si="3983">AUC565-AUC564-AUC562</f>
        <v>0.94</v>
      </c>
      <c r="AUD563" s="290">
        <f t="shared" ref="AUD563" si="3984">AUD565-AUD564-AUD562</f>
        <v>0.94</v>
      </c>
      <c r="AUE563" s="290">
        <f t="shared" ref="AUE563" si="3985">AUE565-AUE564-AUE562</f>
        <v>-2.14</v>
      </c>
      <c r="AUF563" s="290">
        <f t="shared" ref="AUF563" si="3986">AUF565-AUF564-AUF562</f>
        <v>-0.06</v>
      </c>
      <c r="AUG563" s="290">
        <f t="shared" ref="AUG563" si="3987">AUG565-AUG564-AUG562</f>
        <v>-0.06</v>
      </c>
      <c r="AUH563" s="290"/>
      <c r="AUI563" s="290"/>
      <c r="AUJ563" s="290"/>
      <c r="AUK563" s="290"/>
      <c r="AUL563" s="290"/>
      <c r="AUM563" s="290"/>
      <c r="AUN563" s="290"/>
      <c r="AUO563" s="290"/>
      <c r="AUP563" s="290"/>
      <c r="AUQ563" s="290"/>
      <c r="AUR563" s="290"/>
      <c r="AUS563" s="290"/>
      <c r="AUT563" s="290"/>
      <c r="AUU563" s="290"/>
      <c r="AUV563" s="290"/>
      <c r="AUW563" s="290">
        <f>AUW565-AUW564-AUW562</f>
        <v>1.2</v>
      </c>
      <c r="AUX563" s="290">
        <f t="shared" ref="AUX563" si="3988">AUX565-AUX564-AUX562</f>
        <v>0.38</v>
      </c>
      <c r="AUY563" s="290">
        <f t="shared" ref="AUY563" si="3989">AUY565-AUY564-AUY562</f>
        <v>0.38</v>
      </c>
      <c r="AUZ563" s="290">
        <f t="shared" ref="AUZ563" si="3990">AUZ565-AUZ564-AUZ562</f>
        <v>-0.52</v>
      </c>
      <c r="AVA563" s="290">
        <f t="shared" ref="AVA563" si="3991">AVA565-AVA564-AVA562</f>
        <v>0.24</v>
      </c>
      <c r="AVB563" s="290">
        <f t="shared" ref="AVB563" si="3992">AVB565-AVB564-AVB562</f>
        <v>0.24</v>
      </c>
      <c r="AVC563" s="290"/>
      <c r="AVD563" s="290"/>
      <c r="AVE563" s="290"/>
      <c r="AVF563" s="290"/>
      <c r="AVG563" s="290"/>
      <c r="AVH563" s="290"/>
      <c r="AVI563" s="290"/>
      <c r="AVJ563" s="290"/>
      <c r="AVK563" s="290"/>
      <c r="AVL563" s="290"/>
      <c r="AVM563" s="290"/>
      <c r="AVN563" s="290"/>
      <c r="AVO563" s="290"/>
      <c r="AVP563" s="290"/>
      <c r="AVQ563" s="290"/>
      <c r="AVR563" s="290">
        <f>AVR565-AVR564-AVR562</f>
        <v>-1.75</v>
      </c>
      <c r="AVS563" s="290">
        <f t="shared" ref="AVS563" si="3993">AVS565-AVS564-AVS562</f>
        <v>2.93</v>
      </c>
      <c r="AVT563" s="290">
        <f t="shared" ref="AVT563" si="3994">AVT565-AVT564-AVT562</f>
        <v>2.93</v>
      </c>
      <c r="AVU563" s="290">
        <f t="shared" ref="AVU563" si="3995">AVU565-AVU564-AVU562</f>
        <v>-2.95</v>
      </c>
      <c r="AVV563" s="290">
        <f t="shared" ref="AVV563" si="3996">AVV565-AVV564-AVV562</f>
        <v>2.85</v>
      </c>
      <c r="AVW563" s="290">
        <f t="shared" ref="AVW563" si="3997">AVW565-AVW564-AVW562</f>
        <v>2.85</v>
      </c>
    </row>
    <row r="564" spans="1:1271" ht="51.75" customHeight="1">
      <c r="A564" s="113" t="s">
        <v>1080</v>
      </c>
      <c r="B564" s="780"/>
      <c r="C564" s="276" t="s">
        <v>446</v>
      </c>
      <c r="D564" s="817"/>
      <c r="E564" s="818"/>
      <c r="F564" s="277"/>
      <c r="G564" s="277"/>
      <c r="H564" s="277"/>
      <c r="I564" s="589"/>
      <c r="J564" s="589"/>
      <c r="K564" s="589"/>
      <c r="L564" s="583" t="s">
        <v>1082</v>
      </c>
      <c r="M564" s="583" t="s">
        <v>1082</v>
      </c>
      <c r="N564" s="583" t="s">
        <v>1082</v>
      </c>
      <c r="O564" s="583" t="s">
        <v>1082</v>
      </c>
      <c r="P564" s="583" t="s">
        <v>1082</v>
      </c>
      <c r="Q564" s="583" t="s">
        <v>1082</v>
      </c>
      <c r="R564" s="583" t="s">
        <v>1082</v>
      </c>
      <c r="S564" s="583" t="s">
        <v>1082</v>
      </c>
      <c r="T564" s="583" t="s">
        <v>1082</v>
      </c>
      <c r="U564" s="583" t="s">
        <v>1082</v>
      </c>
      <c r="V564" s="583" t="s">
        <v>1082</v>
      </c>
      <c r="W564" s="583" t="s">
        <v>1082</v>
      </c>
      <c r="X564" s="583" t="s">
        <v>1082</v>
      </c>
      <c r="Y564" s="583" t="s">
        <v>1082</v>
      </c>
      <c r="Z564" s="583" t="s">
        <v>1082</v>
      </c>
      <c r="AA564" s="278"/>
      <c r="AB564" s="278"/>
      <c r="AC564" s="278"/>
      <c r="AD564" s="278"/>
      <c r="AE564" s="278"/>
      <c r="AF564" s="278"/>
      <c r="AG564" s="583" t="s">
        <v>1082</v>
      </c>
      <c r="AH564" s="583" t="s">
        <v>1082</v>
      </c>
      <c r="AI564" s="583" t="s">
        <v>1082</v>
      </c>
      <c r="AJ564" s="583" t="s">
        <v>1082</v>
      </c>
      <c r="AK564" s="583" t="s">
        <v>1082</v>
      </c>
      <c r="AL564" s="583" t="s">
        <v>1082</v>
      </c>
      <c r="AM564" s="583" t="s">
        <v>1082</v>
      </c>
      <c r="AN564" s="583" t="s">
        <v>1082</v>
      </c>
      <c r="AO564" s="583" t="s">
        <v>1082</v>
      </c>
      <c r="AP564" s="583" t="s">
        <v>1082</v>
      </c>
      <c r="AQ564" s="583" t="s">
        <v>1082</v>
      </c>
      <c r="AR564" s="583" t="s">
        <v>1082</v>
      </c>
      <c r="AS564" s="583" t="s">
        <v>1082</v>
      </c>
      <c r="AT564" s="583" t="s">
        <v>1082</v>
      </c>
      <c r="AU564" s="583" t="s">
        <v>1082</v>
      </c>
      <c r="AV564" s="278">
        <v>0</v>
      </c>
      <c r="AW564" s="278">
        <v>0</v>
      </c>
      <c r="AX564" s="278">
        <v>0</v>
      </c>
      <c r="AY564" s="278">
        <v>4219039</v>
      </c>
      <c r="AZ564" s="278">
        <v>4219039</v>
      </c>
      <c r="BA564" s="278">
        <v>4219039</v>
      </c>
      <c r="BB564" s="583" t="s">
        <v>1082</v>
      </c>
      <c r="BC564" s="583" t="s">
        <v>1082</v>
      </c>
      <c r="BD564" s="583" t="s">
        <v>1082</v>
      </c>
      <c r="BE564" s="583" t="s">
        <v>1082</v>
      </c>
      <c r="BF564" s="583" t="s">
        <v>1082</v>
      </c>
      <c r="BG564" s="583" t="s">
        <v>1082</v>
      </c>
      <c r="BH564" s="583" t="s">
        <v>1082</v>
      </c>
      <c r="BI564" s="583" t="s">
        <v>1082</v>
      </c>
      <c r="BJ564" s="583" t="s">
        <v>1082</v>
      </c>
      <c r="BK564" s="583" t="s">
        <v>1082</v>
      </c>
      <c r="BL564" s="583" t="s">
        <v>1082</v>
      </c>
      <c r="BM564" s="583" t="s">
        <v>1082</v>
      </c>
      <c r="BN564" s="583" t="s">
        <v>1082</v>
      </c>
      <c r="BO564" s="583" t="s">
        <v>1082</v>
      </c>
      <c r="BP564" s="583" t="s">
        <v>1082</v>
      </c>
      <c r="BQ564" s="278"/>
      <c r="BR564" s="278"/>
      <c r="BS564" s="278"/>
      <c r="BT564" s="278">
        <v>4712790</v>
      </c>
      <c r="BU564" s="278">
        <v>4712790</v>
      </c>
      <c r="BV564" s="278">
        <v>4712790</v>
      </c>
      <c r="BW564" s="583" t="s">
        <v>1082</v>
      </c>
      <c r="BX564" s="583" t="s">
        <v>1082</v>
      </c>
      <c r="BY564" s="583" t="s">
        <v>1082</v>
      </c>
      <c r="BZ564" s="583" t="s">
        <v>1082</v>
      </c>
      <c r="CA564" s="583" t="s">
        <v>1082</v>
      </c>
      <c r="CB564" s="583" t="s">
        <v>1082</v>
      </c>
      <c r="CC564" s="583" t="s">
        <v>1082</v>
      </c>
      <c r="CD564" s="583" t="s">
        <v>1082</v>
      </c>
      <c r="CE564" s="583" t="s">
        <v>1082</v>
      </c>
      <c r="CF564" s="583" t="s">
        <v>1082</v>
      </c>
      <c r="CG564" s="583" t="s">
        <v>1082</v>
      </c>
      <c r="CH564" s="583" t="s">
        <v>1082</v>
      </c>
      <c r="CI564" s="583" t="s">
        <v>1082</v>
      </c>
      <c r="CJ564" s="583" t="s">
        <v>1082</v>
      </c>
      <c r="CK564" s="583" t="s">
        <v>1082</v>
      </c>
      <c r="CL564" s="278"/>
      <c r="CM564" s="278"/>
      <c r="CN564" s="278"/>
      <c r="CO564" s="278"/>
      <c r="CP564" s="278"/>
      <c r="CQ564" s="278"/>
      <c r="CR564" s="583" t="s">
        <v>1082</v>
      </c>
      <c r="CS564" s="583" t="s">
        <v>1082</v>
      </c>
      <c r="CT564" s="583" t="s">
        <v>1082</v>
      </c>
      <c r="CU564" s="583" t="s">
        <v>1082</v>
      </c>
      <c r="CV564" s="583" t="s">
        <v>1082</v>
      </c>
      <c r="CW564" s="583" t="s">
        <v>1082</v>
      </c>
      <c r="CX564" s="583" t="s">
        <v>1082</v>
      </c>
      <c r="CY564" s="583" t="s">
        <v>1082</v>
      </c>
      <c r="CZ564" s="583" t="s">
        <v>1082</v>
      </c>
      <c r="DA564" s="583" t="s">
        <v>1082</v>
      </c>
      <c r="DB564" s="583" t="s">
        <v>1082</v>
      </c>
      <c r="DC564" s="583" t="s">
        <v>1082</v>
      </c>
      <c r="DD564" s="583" t="s">
        <v>1082</v>
      </c>
      <c r="DE564" s="583" t="s">
        <v>1082</v>
      </c>
      <c r="DF564" s="583" t="s">
        <v>1082</v>
      </c>
      <c r="DG564" s="278"/>
      <c r="DH564" s="278"/>
      <c r="DI564" s="278"/>
      <c r="DJ564" s="278">
        <v>1951693</v>
      </c>
      <c r="DK564" s="278">
        <v>1951693</v>
      </c>
      <c r="DL564" s="278">
        <v>1951693</v>
      </c>
      <c r="DM564" s="583" t="s">
        <v>1082</v>
      </c>
      <c r="DN564" s="583" t="s">
        <v>1082</v>
      </c>
      <c r="DO564" s="583" t="s">
        <v>1082</v>
      </c>
      <c r="DP564" s="583" t="s">
        <v>1082</v>
      </c>
      <c r="DQ564" s="583" t="s">
        <v>1082</v>
      </c>
      <c r="DR564" s="583" t="s">
        <v>1082</v>
      </c>
      <c r="DS564" s="583" t="s">
        <v>1082</v>
      </c>
      <c r="DT564" s="583" t="s">
        <v>1082</v>
      </c>
      <c r="DU564" s="583" t="s">
        <v>1082</v>
      </c>
      <c r="DV564" s="583" t="s">
        <v>1082</v>
      </c>
      <c r="DW564" s="583" t="s">
        <v>1082</v>
      </c>
      <c r="DX564" s="583" t="s">
        <v>1082</v>
      </c>
      <c r="DY564" s="583" t="s">
        <v>1082</v>
      </c>
      <c r="DZ564" s="583" t="s">
        <v>1082</v>
      </c>
      <c r="EA564" s="583" t="s">
        <v>1082</v>
      </c>
      <c r="EB564" s="278"/>
      <c r="EC564" s="278"/>
      <c r="ED564" s="278"/>
      <c r="EE564" s="278">
        <v>281704</v>
      </c>
      <c r="EF564" s="278">
        <v>281704</v>
      </c>
      <c r="EG564" s="278">
        <v>281704</v>
      </c>
      <c r="EH564" s="583" t="s">
        <v>1082</v>
      </c>
      <c r="EI564" s="583" t="s">
        <v>1082</v>
      </c>
      <c r="EJ564" s="583" t="s">
        <v>1082</v>
      </c>
      <c r="EK564" s="583" t="s">
        <v>1082</v>
      </c>
      <c r="EL564" s="583" t="s">
        <v>1082</v>
      </c>
      <c r="EM564" s="583" t="s">
        <v>1082</v>
      </c>
      <c r="EN564" s="583" t="s">
        <v>1082</v>
      </c>
      <c r="EO564" s="583" t="s">
        <v>1082</v>
      </c>
      <c r="EP564" s="583" t="s">
        <v>1082</v>
      </c>
      <c r="EQ564" s="583" t="s">
        <v>1082</v>
      </c>
      <c r="ER564" s="583" t="s">
        <v>1082</v>
      </c>
      <c r="ES564" s="583" t="s">
        <v>1082</v>
      </c>
      <c r="ET564" s="583" t="s">
        <v>1082</v>
      </c>
      <c r="EU564" s="583" t="s">
        <v>1082</v>
      </c>
      <c r="EV564" s="583" t="s">
        <v>1082</v>
      </c>
      <c r="EW564" s="278"/>
      <c r="EX564" s="278"/>
      <c r="EY564" s="278"/>
      <c r="EZ564" s="278">
        <v>151053</v>
      </c>
      <c r="FA564" s="278">
        <v>151053</v>
      </c>
      <c r="FB564" s="278">
        <v>151053</v>
      </c>
      <c r="FC564" s="583" t="s">
        <v>1082</v>
      </c>
      <c r="FD564" s="583" t="s">
        <v>1082</v>
      </c>
      <c r="FE564" s="583" t="s">
        <v>1082</v>
      </c>
      <c r="FF564" s="583" t="s">
        <v>1082</v>
      </c>
      <c r="FG564" s="583" t="s">
        <v>1082</v>
      </c>
      <c r="FH564" s="583" t="s">
        <v>1082</v>
      </c>
      <c r="FI564" s="583" t="s">
        <v>1082</v>
      </c>
      <c r="FJ564" s="583" t="s">
        <v>1082</v>
      </c>
      <c r="FK564" s="583" t="s">
        <v>1082</v>
      </c>
      <c r="FL564" s="583" t="s">
        <v>1082</v>
      </c>
      <c r="FM564" s="583" t="s">
        <v>1082</v>
      </c>
      <c r="FN564" s="583" t="s">
        <v>1082</v>
      </c>
      <c r="FO564" s="583" t="s">
        <v>1082</v>
      </c>
      <c r="FP564" s="583" t="s">
        <v>1082</v>
      </c>
      <c r="FQ564" s="583" t="s">
        <v>1082</v>
      </c>
      <c r="FR564" s="278"/>
      <c r="FS564" s="278"/>
      <c r="FT564" s="278"/>
      <c r="FU564" s="278">
        <v>632184</v>
      </c>
      <c r="FV564" s="278">
        <v>632184</v>
      </c>
      <c r="FW564" s="278">
        <v>632184</v>
      </c>
      <c r="FX564" s="583" t="s">
        <v>1082</v>
      </c>
      <c r="FY564" s="583" t="s">
        <v>1082</v>
      </c>
      <c r="FZ564" s="583" t="s">
        <v>1082</v>
      </c>
      <c r="GA564" s="583" t="s">
        <v>1082</v>
      </c>
      <c r="GB564" s="583" t="s">
        <v>1082</v>
      </c>
      <c r="GC564" s="583" t="s">
        <v>1082</v>
      </c>
      <c r="GD564" s="583" t="s">
        <v>1082</v>
      </c>
      <c r="GE564" s="583" t="s">
        <v>1082</v>
      </c>
      <c r="GF564" s="583" t="s">
        <v>1082</v>
      </c>
      <c r="GG564" s="583" t="s">
        <v>1082</v>
      </c>
      <c r="GH564" s="583" t="s">
        <v>1082</v>
      </c>
      <c r="GI564" s="583" t="s">
        <v>1082</v>
      </c>
      <c r="GJ564" s="583" t="s">
        <v>1082</v>
      </c>
      <c r="GK564" s="583" t="s">
        <v>1082</v>
      </c>
      <c r="GL564" s="583" t="s">
        <v>1082</v>
      </c>
      <c r="GM564" s="278"/>
      <c r="GN564" s="278"/>
      <c r="GO564" s="278"/>
      <c r="GP564" s="278">
        <v>448683</v>
      </c>
      <c r="GQ564" s="278">
        <v>448683</v>
      </c>
      <c r="GR564" s="278">
        <v>448683</v>
      </c>
      <c r="GS564" s="583" t="s">
        <v>1082</v>
      </c>
      <c r="GT564" s="583" t="s">
        <v>1082</v>
      </c>
      <c r="GU564" s="583" t="s">
        <v>1082</v>
      </c>
      <c r="GV564" s="583" t="s">
        <v>1082</v>
      </c>
      <c r="GW564" s="583" t="s">
        <v>1082</v>
      </c>
      <c r="GX564" s="583" t="s">
        <v>1082</v>
      </c>
      <c r="GY564" s="583" t="s">
        <v>1082</v>
      </c>
      <c r="GZ564" s="583" t="s">
        <v>1082</v>
      </c>
      <c r="HA564" s="583" t="s">
        <v>1082</v>
      </c>
      <c r="HB564" s="583" t="s">
        <v>1082</v>
      </c>
      <c r="HC564" s="583" t="s">
        <v>1082</v>
      </c>
      <c r="HD564" s="583" t="s">
        <v>1082</v>
      </c>
      <c r="HE564" s="583" t="s">
        <v>1082</v>
      </c>
      <c r="HF564" s="583" t="s">
        <v>1082</v>
      </c>
      <c r="HG564" s="583" t="s">
        <v>1082</v>
      </c>
      <c r="HH564" s="278"/>
      <c r="HI564" s="278"/>
      <c r="HJ564" s="278"/>
      <c r="HK564" s="278">
        <v>399646</v>
      </c>
      <c r="HL564" s="278">
        <v>399646</v>
      </c>
      <c r="HM564" s="278">
        <v>399646</v>
      </c>
      <c r="HN564" s="583" t="s">
        <v>1082</v>
      </c>
      <c r="HO564" s="583" t="s">
        <v>1082</v>
      </c>
      <c r="HP564" s="583" t="s">
        <v>1082</v>
      </c>
      <c r="HQ564" s="583" t="s">
        <v>1082</v>
      </c>
      <c r="HR564" s="583" t="s">
        <v>1082</v>
      </c>
      <c r="HS564" s="583" t="s">
        <v>1082</v>
      </c>
      <c r="HT564" s="583" t="s">
        <v>1082</v>
      </c>
      <c r="HU564" s="583" t="s">
        <v>1082</v>
      </c>
      <c r="HV564" s="583" t="s">
        <v>1082</v>
      </c>
      <c r="HW564" s="583" t="s">
        <v>1082</v>
      </c>
      <c r="HX564" s="583" t="s">
        <v>1082</v>
      </c>
      <c r="HY564" s="583" t="s">
        <v>1082</v>
      </c>
      <c r="HZ564" s="583" t="s">
        <v>1082</v>
      </c>
      <c r="IA564" s="583" t="s">
        <v>1082</v>
      </c>
      <c r="IB564" s="583" t="s">
        <v>1082</v>
      </c>
      <c r="IC564" s="278"/>
      <c r="ID564" s="278"/>
      <c r="IE564" s="278"/>
      <c r="IF564" s="278">
        <v>1179475</v>
      </c>
      <c r="IG564" s="278">
        <v>1179475</v>
      </c>
      <c r="IH564" s="278">
        <v>1179475</v>
      </c>
      <c r="II564" s="583" t="s">
        <v>1082</v>
      </c>
      <c r="IJ564" s="583" t="s">
        <v>1082</v>
      </c>
      <c r="IK564" s="583" t="s">
        <v>1082</v>
      </c>
      <c r="IL564" s="583" t="s">
        <v>1082</v>
      </c>
      <c r="IM564" s="583" t="s">
        <v>1082</v>
      </c>
      <c r="IN564" s="583" t="s">
        <v>1082</v>
      </c>
      <c r="IO564" s="583" t="s">
        <v>1082</v>
      </c>
      <c r="IP564" s="583" t="s">
        <v>1082</v>
      </c>
      <c r="IQ564" s="583" t="s">
        <v>1082</v>
      </c>
      <c r="IR564" s="583" t="s">
        <v>1082</v>
      </c>
      <c r="IS564" s="583" t="s">
        <v>1082</v>
      </c>
      <c r="IT564" s="583" t="s">
        <v>1082</v>
      </c>
      <c r="IU564" s="583" t="s">
        <v>1082</v>
      </c>
      <c r="IV564" s="583" t="s">
        <v>1082</v>
      </c>
      <c r="IW564" s="583" t="s">
        <v>1082</v>
      </c>
      <c r="IX564" s="278"/>
      <c r="IY564" s="278"/>
      <c r="IZ564" s="278"/>
      <c r="JA564" s="278">
        <v>384772</v>
      </c>
      <c r="JB564" s="278">
        <v>384772</v>
      </c>
      <c r="JC564" s="278">
        <v>384772</v>
      </c>
      <c r="JD564" s="583" t="s">
        <v>1082</v>
      </c>
      <c r="JE564" s="583" t="s">
        <v>1082</v>
      </c>
      <c r="JF564" s="583" t="s">
        <v>1082</v>
      </c>
      <c r="JG564" s="583" t="s">
        <v>1082</v>
      </c>
      <c r="JH564" s="583" t="s">
        <v>1082</v>
      </c>
      <c r="JI564" s="583" t="s">
        <v>1082</v>
      </c>
      <c r="JJ564" s="583" t="s">
        <v>1082</v>
      </c>
      <c r="JK564" s="583" t="s">
        <v>1082</v>
      </c>
      <c r="JL564" s="583" t="s">
        <v>1082</v>
      </c>
      <c r="JM564" s="583" t="s">
        <v>1082</v>
      </c>
      <c r="JN564" s="583" t="s">
        <v>1082</v>
      </c>
      <c r="JO564" s="583" t="s">
        <v>1082</v>
      </c>
      <c r="JP564" s="583" t="s">
        <v>1082</v>
      </c>
      <c r="JQ564" s="583" t="s">
        <v>1082</v>
      </c>
      <c r="JR564" s="583" t="s">
        <v>1082</v>
      </c>
      <c r="JS564" s="278"/>
      <c r="JT564" s="278"/>
      <c r="JU564" s="278"/>
      <c r="JV564" s="278">
        <v>332469</v>
      </c>
      <c r="JW564" s="278">
        <v>332469</v>
      </c>
      <c r="JX564" s="278">
        <v>332469</v>
      </c>
      <c r="JY564" s="583" t="s">
        <v>1082</v>
      </c>
      <c r="JZ564" s="583" t="s">
        <v>1082</v>
      </c>
      <c r="KA564" s="583" t="s">
        <v>1082</v>
      </c>
      <c r="KB564" s="583" t="s">
        <v>1082</v>
      </c>
      <c r="KC564" s="583" t="s">
        <v>1082</v>
      </c>
      <c r="KD564" s="583" t="s">
        <v>1082</v>
      </c>
      <c r="KE564" s="583" t="s">
        <v>1082</v>
      </c>
      <c r="KF564" s="583" t="s">
        <v>1082</v>
      </c>
      <c r="KG564" s="583" t="s">
        <v>1082</v>
      </c>
      <c r="KH564" s="583" t="s">
        <v>1082</v>
      </c>
      <c r="KI564" s="583" t="s">
        <v>1082</v>
      </c>
      <c r="KJ564" s="583" t="s">
        <v>1082</v>
      </c>
      <c r="KK564" s="583" t="s">
        <v>1082</v>
      </c>
      <c r="KL564" s="583" t="s">
        <v>1082</v>
      </c>
      <c r="KM564" s="583" t="s">
        <v>1082</v>
      </c>
      <c r="KN564" s="278"/>
      <c r="KO564" s="278"/>
      <c r="KP564" s="278"/>
      <c r="KQ564" s="278">
        <v>788791</v>
      </c>
      <c r="KR564" s="278">
        <v>788791</v>
      </c>
      <c r="KS564" s="278">
        <v>788791</v>
      </c>
      <c r="KT564" s="583" t="s">
        <v>1082</v>
      </c>
      <c r="KU564" s="583" t="s">
        <v>1082</v>
      </c>
      <c r="KV564" s="583" t="s">
        <v>1082</v>
      </c>
      <c r="KW564" s="583" t="s">
        <v>1082</v>
      </c>
      <c r="KX564" s="583" t="s">
        <v>1082</v>
      </c>
      <c r="KY564" s="583" t="s">
        <v>1082</v>
      </c>
      <c r="KZ564" s="583" t="s">
        <v>1082</v>
      </c>
      <c r="LA564" s="583" t="s">
        <v>1082</v>
      </c>
      <c r="LB564" s="583" t="s">
        <v>1082</v>
      </c>
      <c r="LC564" s="583" t="s">
        <v>1082</v>
      </c>
      <c r="LD564" s="583" t="s">
        <v>1082</v>
      </c>
      <c r="LE564" s="583" t="s">
        <v>1082</v>
      </c>
      <c r="LF564" s="583" t="s">
        <v>1082</v>
      </c>
      <c r="LG564" s="583" t="s">
        <v>1082</v>
      </c>
      <c r="LH564" s="583" t="s">
        <v>1082</v>
      </c>
      <c r="LI564" s="278"/>
      <c r="LJ564" s="278"/>
      <c r="LK564" s="278"/>
      <c r="LL564" s="278">
        <v>853346</v>
      </c>
      <c r="LM564" s="278">
        <v>853346</v>
      </c>
      <c r="LN564" s="278">
        <v>853346</v>
      </c>
      <c r="LO564" s="583" t="s">
        <v>1082</v>
      </c>
      <c r="LP564" s="583" t="s">
        <v>1082</v>
      </c>
      <c r="LQ564" s="583" t="s">
        <v>1082</v>
      </c>
      <c r="LR564" s="583" t="s">
        <v>1082</v>
      </c>
      <c r="LS564" s="583" t="s">
        <v>1082</v>
      </c>
      <c r="LT564" s="583" t="s">
        <v>1082</v>
      </c>
      <c r="LU564" s="583" t="s">
        <v>1082</v>
      </c>
      <c r="LV564" s="583" t="s">
        <v>1082</v>
      </c>
      <c r="LW564" s="583" t="s">
        <v>1082</v>
      </c>
      <c r="LX564" s="583" t="s">
        <v>1082</v>
      </c>
      <c r="LY564" s="583" t="s">
        <v>1082</v>
      </c>
      <c r="LZ564" s="583" t="s">
        <v>1082</v>
      </c>
      <c r="MA564" s="583" t="s">
        <v>1082</v>
      </c>
      <c r="MB564" s="583" t="s">
        <v>1082</v>
      </c>
      <c r="MC564" s="583" t="s">
        <v>1082</v>
      </c>
      <c r="MD564" s="278"/>
      <c r="ME564" s="278"/>
      <c r="MF564" s="278"/>
      <c r="MG564" s="278">
        <v>297086</v>
      </c>
      <c r="MH564" s="278">
        <v>297086</v>
      </c>
      <c r="MI564" s="278">
        <v>297086</v>
      </c>
      <c r="MJ564" s="583" t="s">
        <v>1082</v>
      </c>
      <c r="MK564" s="583" t="s">
        <v>1082</v>
      </c>
      <c r="ML564" s="583" t="s">
        <v>1082</v>
      </c>
      <c r="MM564" s="583" t="s">
        <v>1082</v>
      </c>
      <c r="MN564" s="583" t="s">
        <v>1082</v>
      </c>
      <c r="MO564" s="583" t="s">
        <v>1082</v>
      </c>
      <c r="MP564" s="583" t="s">
        <v>1082</v>
      </c>
      <c r="MQ564" s="583" t="s">
        <v>1082</v>
      </c>
      <c r="MR564" s="583" t="s">
        <v>1082</v>
      </c>
      <c r="MS564" s="583" t="s">
        <v>1082</v>
      </c>
      <c r="MT564" s="583" t="s">
        <v>1082</v>
      </c>
      <c r="MU564" s="583" t="s">
        <v>1082</v>
      </c>
      <c r="MV564" s="583" t="s">
        <v>1082</v>
      </c>
      <c r="MW564" s="583" t="s">
        <v>1082</v>
      </c>
      <c r="MX564" s="583" t="s">
        <v>1082</v>
      </c>
      <c r="MY564" s="278"/>
      <c r="MZ564" s="278"/>
      <c r="NA564" s="278"/>
      <c r="NB564" s="278">
        <v>796107</v>
      </c>
      <c r="NC564" s="278">
        <v>796107</v>
      </c>
      <c r="ND564" s="278">
        <v>796107</v>
      </c>
      <c r="NE564" s="583" t="s">
        <v>1082</v>
      </c>
      <c r="NF564" s="583" t="s">
        <v>1082</v>
      </c>
      <c r="NG564" s="583" t="s">
        <v>1082</v>
      </c>
      <c r="NH564" s="583" t="s">
        <v>1082</v>
      </c>
      <c r="NI564" s="583" t="s">
        <v>1082</v>
      </c>
      <c r="NJ564" s="583" t="s">
        <v>1082</v>
      </c>
      <c r="NK564" s="583" t="s">
        <v>1082</v>
      </c>
      <c r="NL564" s="583" t="s">
        <v>1082</v>
      </c>
      <c r="NM564" s="583" t="s">
        <v>1082</v>
      </c>
      <c r="NN564" s="583" t="s">
        <v>1082</v>
      </c>
      <c r="NO564" s="583" t="s">
        <v>1082</v>
      </c>
      <c r="NP564" s="583" t="s">
        <v>1082</v>
      </c>
      <c r="NQ564" s="583" t="s">
        <v>1082</v>
      </c>
      <c r="NR564" s="583" t="s">
        <v>1082</v>
      </c>
      <c r="NS564" s="583" t="s">
        <v>1082</v>
      </c>
      <c r="NT564" s="278"/>
      <c r="NU564" s="278"/>
      <c r="NV564" s="278"/>
      <c r="NW564" s="278">
        <v>1196936</v>
      </c>
      <c r="NX564" s="278">
        <v>1196936</v>
      </c>
      <c r="NY564" s="278">
        <v>1196936</v>
      </c>
      <c r="NZ564" s="583" t="s">
        <v>1082</v>
      </c>
      <c r="OA564" s="583" t="s">
        <v>1082</v>
      </c>
      <c r="OB564" s="583" t="s">
        <v>1082</v>
      </c>
      <c r="OC564" s="583" t="s">
        <v>1082</v>
      </c>
      <c r="OD564" s="583" t="s">
        <v>1082</v>
      </c>
      <c r="OE564" s="583" t="s">
        <v>1082</v>
      </c>
      <c r="OF564" s="583" t="s">
        <v>1082</v>
      </c>
      <c r="OG564" s="583" t="s">
        <v>1082</v>
      </c>
      <c r="OH564" s="583" t="s">
        <v>1082</v>
      </c>
      <c r="OI564" s="583" t="s">
        <v>1082</v>
      </c>
      <c r="OJ564" s="583" t="s">
        <v>1082</v>
      </c>
      <c r="OK564" s="583" t="s">
        <v>1082</v>
      </c>
      <c r="OL564" s="583" t="s">
        <v>1082</v>
      </c>
      <c r="OM564" s="583" t="s">
        <v>1082</v>
      </c>
      <c r="ON564" s="583" t="s">
        <v>1082</v>
      </c>
      <c r="OO564" s="278"/>
      <c r="OP564" s="278"/>
      <c r="OQ564" s="278"/>
      <c r="OR564" s="278">
        <v>704349</v>
      </c>
      <c r="OS564" s="278">
        <v>704349</v>
      </c>
      <c r="OT564" s="278">
        <v>704349</v>
      </c>
      <c r="OU564" s="583" t="s">
        <v>1082</v>
      </c>
      <c r="OV564" s="583" t="s">
        <v>1082</v>
      </c>
      <c r="OW564" s="583" t="s">
        <v>1082</v>
      </c>
      <c r="OX564" s="583" t="s">
        <v>1082</v>
      </c>
      <c r="OY564" s="583" t="s">
        <v>1082</v>
      </c>
      <c r="OZ564" s="583" t="s">
        <v>1082</v>
      </c>
      <c r="PA564" s="583" t="s">
        <v>1082</v>
      </c>
      <c r="PB564" s="583" t="s">
        <v>1082</v>
      </c>
      <c r="PC564" s="583" t="s">
        <v>1082</v>
      </c>
      <c r="PD564" s="583" t="s">
        <v>1082</v>
      </c>
      <c r="PE564" s="583" t="s">
        <v>1082</v>
      </c>
      <c r="PF564" s="583" t="s">
        <v>1082</v>
      </c>
      <c r="PG564" s="583" t="s">
        <v>1082</v>
      </c>
      <c r="PH564" s="583" t="s">
        <v>1082</v>
      </c>
      <c r="PI564" s="583" t="s">
        <v>1082</v>
      </c>
      <c r="PJ564" s="278"/>
      <c r="PK564" s="278"/>
      <c r="PL564" s="278"/>
      <c r="PM564" s="278">
        <v>545776</v>
      </c>
      <c r="PN564" s="278">
        <v>545776</v>
      </c>
      <c r="PO564" s="278">
        <v>545776</v>
      </c>
      <c r="PP564" s="583" t="s">
        <v>1082</v>
      </c>
      <c r="PQ564" s="583" t="s">
        <v>1082</v>
      </c>
      <c r="PR564" s="583" t="s">
        <v>1082</v>
      </c>
      <c r="PS564" s="583" t="s">
        <v>1082</v>
      </c>
      <c r="PT564" s="583" t="s">
        <v>1082</v>
      </c>
      <c r="PU564" s="583" t="s">
        <v>1082</v>
      </c>
      <c r="PV564" s="583" t="s">
        <v>1082</v>
      </c>
      <c r="PW564" s="583" t="s">
        <v>1082</v>
      </c>
      <c r="PX564" s="583" t="s">
        <v>1082</v>
      </c>
      <c r="PY564" s="583" t="s">
        <v>1082</v>
      </c>
      <c r="PZ564" s="583" t="s">
        <v>1082</v>
      </c>
      <c r="QA564" s="583" t="s">
        <v>1082</v>
      </c>
      <c r="QB564" s="583" t="s">
        <v>1082</v>
      </c>
      <c r="QC564" s="583" t="s">
        <v>1082</v>
      </c>
      <c r="QD564" s="583" t="s">
        <v>1082</v>
      </c>
      <c r="QE564" s="278"/>
      <c r="QF564" s="278"/>
      <c r="QG564" s="278"/>
      <c r="QH564" s="278">
        <v>946534</v>
      </c>
      <c r="QI564" s="278">
        <v>946534</v>
      </c>
      <c r="QJ564" s="278">
        <v>946534</v>
      </c>
      <c r="QK564" s="583" t="s">
        <v>1082</v>
      </c>
      <c r="QL564" s="583" t="s">
        <v>1082</v>
      </c>
      <c r="QM564" s="583" t="s">
        <v>1082</v>
      </c>
      <c r="QN564" s="583" t="s">
        <v>1082</v>
      </c>
      <c r="QO564" s="583" t="s">
        <v>1082</v>
      </c>
      <c r="QP564" s="583" t="s">
        <v>1082</v>
      </c>
      <c r="QQ564" s="583" t="s">
        <v>1082</v>
      </c>
      <c r="QR564" s="583" t="s">
        <v>1082</v>
      </c>
      <c r="QS564" s="583" t="s">
        <v>1082</v>
      </c>
      <c r="QT564" s="583" t="s">
        <v>1082</v>
      </c>
      <c r="QU564" s="583" t="s">
        <v>1082</v>
      </c>
      <c r="QV564" s="583" t="s">
        <v>1082</v>
      </c>
      <c r="QW564" s="583" t="s">
        <v>1082</v>
      </c>
      <c r="QX564" s="583" t="s">
        <v>1082</v>
      </c>
      <c r="QY564" s="583" t="s">
        <v>1082</v>
      </c>
      <c r="QZ564" s="278"/>
      <c r="RA564" s="278"/>
      <c r="RB564" s="278"/>
      <c r="RC564" s="278">
        <v>918892</v>
      </c>
      <c r="RD564" s="278">
        <v>918892</v>
      </c>
      <c r="RE564" s="278">
        <v>918892</v>
      </c>
      <c r="RF564" s="583" t="s">
        <v>1082</v>
      </c>
      <c r="RG564" s="583" t="s">
        <v>1082</v>
      </c>
      <c r="RH564" s="583" t="s">
        <v>1082</v>
      </c>
      <c r="RI564" s="583" t="s">
        <v>1082</v>
      </c>
      <c r="RJ564" s="583" t="s">
        <v>1082</v>
      </c>
      <c r="RK564" s="583" t="s">
        <v>1082</v>
      </c>
      <c r="RL564" s="583" t="s">
        <v>1082</v>
      </c>
      <c r="RM564" s="583" t="s">
        <v>1082</v>
      </c>
      <c r="RN564" s="583" t="s">
        <v>1082</v>
      </c>
      <c r="RO564" s="583" t="s">
        <v>1082</v>
      </c>
      <c r="RP564" s="583" t="s">
        <v>1082</v>
      </c>
      <c r="RQ564" s="583" t="s">
        <v>1082</v>
      </c>
      <c r="RR564" s="583" t="s">
        <v>1082</v>
      </c>
      <c r="RS564" s="583" t="s">
        <v>1082</v>
      </c>
      <c r="RT564" s="583" t="s">
        <v>1082</v>
      </c>
      <c r="RU564" s="278"/>
      <c r="RV564" s="278"/>
      <c r="RW564" s="278"/>
      <c r="RX564" s="278">
        <v>1426005</v>
      </c>
      <c r="RY564" s="278">
        <v>1426005</v>
      </c>
      <c r="RZ564" s="278">
        <v>1426005</v>
      </c>
      <c r="SA564" s="583" t="s">
        <v>1082</v>
      </c>
      <c r="SB564" s="583" t="s">
        <v>1082</v>
      </c>
      <c r="SC564" s="583" t="s">
        <v>1082</v>
      </c>
      <c r="SD564" s="583" t="s">
        <v>1082</v>
      </c>
      <c r="SE564" s="583" t="s">
        <v>1082</v>
      </c>
      <c r="SF564" s="583" t="s">
        <v>1082</v>
      </c>
      <c r="SG564" s="583" t="s">
        <v>1082</v>
      </c>
      <c r="SH564" s="583" t="s">
        <v>1082</v>
      </c>
      <c r="SI564" s="583" t="s">
        <v>1082</v>
      </c>
      <c r="SJ564" s="583" t="s">
        <v>1082</v>
      </c>
      <c r="SK564" s="583" t="s">
        <v>1082</v>
      </c>
      <c r="SL564" s="583" t="s">
        <v>1082</v>
      </c>
      <c r="SM564" s="583" t="s">
        <v>1082</v>
      </c>
      <c r="SN564" s="583" t="s">
        <v>1082</v>
      </c>
      <c r="SO564" s="583" t="s">
        <v>1082</v>
      </c>
      <c r="SP564" s="278"/>
      <c r="SQ564" s="278"/>
      <c r="SR564" s="278"/>
      <c r="SS564" s="278">
        <v>1039689</v>
      </c>
      <c r="ST564" s="278">
        <v>1039689</v>
      </c>
      <c r="SU564" s="278">
        <v>1039689</v>
      </c>
      <c r="SV564" s="583" t="s">
        <v>1082</v>
      </c>
      <c r="SW564" s="583" t="s">
        <v>1082</v>
      </c>
      <c r="SX564" s="583" t="s">
        <v>1082</v>
      </c>
      <c r="SY564" s="583" t="s">
        <v>1082</v>
      </c>
      <c r="SZ564" s="583" t="s">
        <v>1082</v>
      </c>
      <c r="TA564" s="583" t="s">
        <v>1082</v>
      </c>
      <c r="TB564" s="583" t="s">
        <v>1082</v>
      </c>
      <c r="TC564" s="583" t="s">
        <v>1082</v>
      </c>
      <c r="TD564" s="583" t="s">
        <v>1082</v>
      </c>
      <c r="TE564" s="583" t="s">
        <v>1082</v>
      </c>
      <c r="TF564" s="583" t="s">
        <v>1082</v>
      </c>
      <c r="TG564" s="583" t="s">
        <v>1082</v>
      </c>
      <c r="TH564" s="583" t="s">
        <v>1082</v>
      </c>
      <c r="TI564" s="583" t="s">
        <v>1082</v>
      </c>
      <c r="TJ564" s="583" t="s">
        <v>1082</v>
      </c>
      <c r="TK564" s="278"/>
      <c r="TL564" s="278"/>
      <c r="TM564" s="278"/>
      <c r="TN564" s="278">
        <v>382656</v>
      </c>
      <c r="TO564" s="278">
        <v>382656</v>
      </c>
      <c r="TP564" s="278">
        <v>382656</v>
      </c>
      <c r="TQ564" s="583" t="s">
        <v>1082</v>
      </c>
      <c r="TR564" s="583" t="s">
        <v>1082</v>
      </c>
      <c r="TS564" s="583" t="s">
        <v>1082</v>
      </c>
      <c r="TT564" s="583" t="s">
        <v>1082</v>
      </c>
      <c r="TU564" s="583" t="s">
        <v>1082</v>
      </c>
      <c r="TV564" s="583" t="s">
        <v>1082</v>
      </c>
      <c r="TW564" s="583" t="s">
        <v>1082</v>
      </c>
      <c r="TX564" s="583" t="s">
        <v>1082</v>
      </c>
      <c r="TY564" s="583" t="s">
        <v>1082</v>
      </c>
      <c r="TZ564" s="583" t="s">
        <v>1082</v>
      </c>
      <c r="UA564" s="583" t="s">
        <v>1082</v>
      </c>
      <c r="UB564" s="583" t="s">
        <v>1082</v>
      </c>
      <c r="UC564" s="583" t="s">
        <v>1082</v>
      </c>
      <c r="UD564" s="583" t="s">
        <v>1082</v>
      </c>
      <c r="UE564" s="583" t="s">
        <v>1082</v>
      </c>
      <c r="UF564" s="278"/>
      <c r="UG564" s="278"/>
      <c r="UH564" s="278"/>
      <c r="UI564" s="278">
        <v>769427</v>
      </c>
      <c r="UJ564" s="278">
        <v>769427</v>
      </c>
      <c r="UK564" s="278">
        <v>769427</v>
      </c>
      <c r="UL564" s="583" t="s">
        <v>1082</v>
      </c>
      <c r="UM564" s="583" t="s">
        <v>1082</v>
      </c>
      <c r="UN564" s="583" t="s">
        <v>1082</v>
      </c>
      <c r="UO564" s="583" t="s">
        <v>1082</v>
      </c>
      <c r="UP564" s="583" t="s">
        <v>1082</v>
      </c>
      <c r="UQ564" s="583" t="s">
        <v>1082</v>
      </c>
      <c r="UR564" s="583" t="s">
        <v>1082</v>
      </c>
      <c r="US564" s="583" t="s">
        <v>1082</v>
      </c>
      <c r="UT564" s="583" t="s">
        <v>1082</v>
      </c>
      <c r="UU564" s="583" t="s">
        <v>1082</v>
      </c>
      <c r="UV564" s="583" t="s">
        <v>1082</v>
      </c>
      <c r="UW564" s="583" t="s">
        <v>1082</v>
      </c>
      <c r="UX564" s="583" t="s">
        <v>1082</v>
      </c>
      <c r="UY564" s="583" t="s">
        <v>1082</v>
      </c>
      <c r="UZ564" s="583" t="s">
        <v>1082</v>
      </c>
      <c r="VA564" s="278"/>
      <c r="VB564" s="278"/>
      <c r="VC564" s="278"/>
      <c r="VD564" s="278">
        <v>1167508</v>
      </c>
      <c r="VE564" s="278">
        <v>1167508</v>
      </c>
      <c r="VF564" s="278">
        <v>1167508</v>
      </c>
      <c r="VG564" s="583" t="s">
        <v>1082</v>
      </c>
      <c r="VH564" s="583" t="s">
        <v>1082</v>
      </c>
      <c r="VI564" s="583" t="s">
        <v>1082</v>
      </c>
      <c r="VJ564" s="583" t="s">
        <v>1082</v>
      </c>
      <c r="VK564" s="583" t="s">
        <v>1082</v>
      </c>
      <c r="VL564" s="583" t="s">
        <v>1082</v>
      </c>
      <c r="VM564" s="583" t="s">
        <v>1082</v>
      </c>
      <c r="VN564" s="583" t="s">
        <v>1082</v>
      </c>
      <c r="VO564" s="583" t="s">
        <v>1082</v>
      </c>
      <c r="VP564" s="583" t="s">
        <v>1082</v>
      </c>
      <c r="VQ564" s="583" t="s">
        <v>1082</v>
      </c>
      <c r="VR564" s="583" t="s">
        <v>1082</v>
      </c>
      <c r="VS564" s="583" t="s">
        <v>1082</v>
      </c>
      <c r="VT564" s="583" t="s">
        <v>1082</v>
      </c>
      <c r="VU564" s="583" t="s">
        <v>1082</v>
      </c>
      <c r="VV564" s="278"/>
      <c r="VW564" s="278"/>
      <c r="VX564" s="278"/>
      <c r="VY564" s="278">
        <v>691016</v>
      </c>
      <c r="VZ564" s="278">
        <v>691016</v>
      </c>
      <c r="WA564" s="278">
        <v>691016</v>
      </c>
      <c r="WB564" s="583" t="s">
        <v>1082</v>
      </c>
      <c r="WC564" s="583" t="s">
        <v>1082</v>
      </c>
      <c r="WD564" s="583" t="s">
        <v>1082</v>
      </c>
      <c r="WE564" s="583" t="s">
        <v>1082</v>
      </c>
      <c r="WF564" s="583" t="s">
        <v>1082</v>
      </c>
      <c r="WG564" s="583" t="s">
        <v>1082</v>
      </c>
      <c r="WH564" s="583" t="s">
        <v>1082</v>
      </c>
      <c r="WI564" s="583" t="s">
        <v>1082</v>
      </c>
      <c r="WJ564" s="583" t="s">
        <v>1082</v>
      </c>
      <c r="WK564" s="583" t="s">
        <v>1082</v>
      </c>
      <c r="WL564" s="583" t="s">
        <v>1082</v>
      </c>
      <c r="WM564" s="583" t="s">
        <v>1082</v>
      </c>
      <c r="WN564" s="583" t="s">
        <v>1082</v>
      </c>
      <c r="WO564" s="583" t="s">
        <v>1082</v>
      </c>
      <c r="WP564" s="583" t="s">
        <v>1082</v>
      </c>
      <c r="WQ564" s="278"/>
      <c r="WR564" s="278"/>
      <c r="WS564" s="278"/>
      <c r="WT564" s="278">
        <v>585285</v>
      </c>
      <c r="WU564" s="278">
        <v>585285</v>
      </c>
      <c r="WV564" s="278">
        <v>585285</v>
      </c>
      <c r="WW564" s="583" t="s">
        <v>1082</v>
      </c>
      <c r="WX564" s="583" t="s">
        <v>1082</v>
      </c>
      <c r="WY564" s="583" t="s">
        <v>1082</v>
      </c>
      <c r="WZ564" s="583" t="s">
        <v>1082</v>
      </c>
      <c r="XA564" s="583" t="s">
        <v>1082</v>
      </c>
      <c r="XB564" s="583" t="s">
        <v>1082</v>
      </c>
      <c r="XC564" s="583" t="s">
        <v>1082</v>
      </c>
      <c r="XD564" s="583" t="s">
        <v>1082</v>
      </c>
      <c r="XE564" s="583" t="s">
        <v>1082</v>
      </c>
      <c r="XF564" s="583" t="s">
        <v>1082</v>
      </c>
      <c r="XG564" s="583" t="s">
        <v>1082</v>
      </c>
      <c r="XH564" s="583" t="s">
        <v>1082</v>
      </c>
      <c r="XI564" s="583" t="s">
        <v>1082</v>
      </c>
      <c r="XJ564" s="583" t="s">
        <v>1082</v>
      </c>
      <c r="XK564" s="583" t="s">
        <v>1082</v>
      </c>
      <c r="XL564" s="278"/>
      <c r="XM564" s="278"/>
      <c r="XN564" s="278"/>
      <c r="XO564" s="278">
        <v>1219117</v>
      </c>
      <c r="XP564" s="278">
        <v>1219117</v>
      </c>
      <c r="XQ564" s="278">
        <v>1219117</v>
      </c>
      <c r="XR564" s="583" t="s">
        <v>1082</v>
      </c>
      <c r="XS564" s="583" t="s">
        <v>1082</v>
      </c>
      <c r="XT564" s="583" t="s">
        <v>1082</v>
      </c>
      <c r="XU564" s="583" t="s">
        <v>1082</v>
      </c>
      <c r="XV564" s="583" t="s">
        <v>1082</v>
      </c>
      <c r="XW564" s="583" t="s">
        <v>1082</v>
      </c>
      <c r="XX564" s="583" t="s">
        <v>1082</v>
      </c>
      <c r="XY564" s="583" t="s">
        <v>1082</v>
      </c>
      <c r="XZ564" s="583" t="s">
        <v>1082</v>
      </c>
      <c r="YA564" s="583" t="s">
        <v>1082</v>
      </c>
      <c r="YB564" s="583" t="s">
        <v>1082</v>
      </c>
      <c r="YC564" s="583" t="s">
        <v>1082</v>
      </c>
      <c r="YD564" s="583" t="s">
        <v>1082</v>
      </c>
      <c r="YE564" s="583" t="s">
        <v>1082</v>
      </c>
      <c r="YF564" s="583" t="s">
        <v>1082</v>
      </c>
      <c r="YG564" s="278"/>
      <c r="YH564" s="278"/>
      <c r="YI564" s="278"/>
      <c r="YJ564" s="278">
        <v>1280433</v>
      </c>
      <c r="YK564" s="278">
        <v>1280433</v>
      </c>
      <c r="YL564" s="278">
        <v>1280433</v>
      </c>
      <c r="YM564" s="583" t="s">
        <v>1082</v>
      </c>
      <c r="YN564" s="583" t="s">
        <v>1082</v>
      </c>
      <c r="YO564" s="583" t="s">
        <v>1082</v>
      </c>
      <c r="YP564" s="583" t="s">
        <v>1082</v>
      </c>
      <c r="YQ564" s="583" t="s">
        <v>1082</v>
      </c>
      <c r="YR564" s="583" t="s">
        <v>1082</v>
      </c>
      <c r="YS564" s="583" t="s">
        <v>1082</v>
      </c>
      <c r="YT564" s="583" t="s">
        <v>1082</v>
      </c>
      <c r="YU564" s="583" t="s">
        <v>1082</v>
      </c>
      <c r="YV564" s="583" t="s">
        <v>1082</v>
      </c>
      <c r="YW564" s="583" t="s">
        <v>1082</v>
      </c>
      <c r="YX564" s="583" t="s">
        <v>1082</v>
      </c>
      <c r="YY564" s="583" t="s">
        <v>1082</v>
      </c>
      <c r="YZ564" s="583" t="s">
        <v>1082</v>
      </c>
      <c r="ZA564" s="583" t="s">
        <v>1082</v>
      </c>
      <c r="ZB564" s="278"/>
      <c r="ZC564" s="278"/>
      <c r="ZD564" s="278"/>
      <c r="ZE564" s="278">
        <v>949203</v>
      </c>
      <c r="ZF564" s="278">
        <v>949203</v>
      </c>
      <c r="ZG564" s="278">
        <v>949203</v>
      </c>
      <c r="ZH564" s="583" t="s">
        <v>1082</v>
      </c>
      <c r="ZI564" s="583" t="s">
        <v>1082</v>
      </c>
      <c r="ZJ564" s="583" t="s">
        <v>1082</v>
      </c>
      <c r="ZK564" s="583" t="s">
        <v>1082</v>
      </c>
      <c r="ZL564" s="583" t="s">
        <v>1082</v>
      </c>
      <c r="ZM564" s="583" t="s">
        <v>1082</v>
      </c>
      <c r="ZN564" s="583" t="s">
        <v>1082</v>
      </c>
      <c r="ZO564" s="583" t="s">
        <v>1082</v>
      </c>
      <c r="ZP564" s="583" t="s">
        <v>1082</v>
      </c>
      <c r="ZQ564" s="583" t="s">
        <v>1082</v>
      </c>
      <c r="ZR564" s="583" t="s">
        <v>1082</v>
      </c>
      <c r="ZS564" s="583" t="s">
        <v>1082</v>
      </c>
      <c r="ZT564" s="583" t="s">
        <v>1082</v>
      </c>
      <c r="ZU564" s="583" t="s">
        <v>1082</v>
      </c>
      <c r="ZV564" s="583" t="s">
        <v>1082</v>
      </c>
      <c r="ZW564" s="278"/>
      <c r="ZX564" s="278"/>
      <c r="ZY564" s="278"/>
      <c r="ZZ564" s="278">
        <v>864312</v>
      </c>
      <c r="AAA564" s="278">
        <v>864312</v>
      </c>
      <c r="AAB564" s="278">
        <v>864312</v>
      </c>
      <c r="AAC564" s="583" t="s">
        <v>1082</v>
      </c>
      <c r="AAD564" s="583" t="s">
        <v>1082</v>
      </c>
      <c r="AAE564" s="583" t="s">
        <v>1082</v>
      </c>
      <c r="AAF564" s="583" t="s">
        <v>1082</v>
      </c>
      <c r="AAG564" s="583" t="s">
        <v>1082</v>
      </c>
      <c r="AAH564" s="583" t="s">
        <v>1082</v>
      </c>
      <c r="AAI564" s="583" t="s">
        <v>1082</v>
      </c>
      <c r="AAJ564" s="583" t="s">
        <v>1082</v>
      </c>
      <c r="AAK564" s="583" t="s">
        <v>1082</v>
      </c>
      <c r="AAL564" s="583" t="s">
        <v>1082</v>
      </c>
      <c r="AAM564" s="583" t="s">
        <v>1082</v>
      </c>
      <c r="AAN564" s="583" t="s">
        <v>1082</v>
      </c>
      <c r="AAO564" s="583" t="s">
        <v>1082</v>
      </c>
      <c r="AAP564" s="583" t="s">
        <v>1082</v>
      </c>
      <c r="AAQ564" s="583" t="s">
        <v>1082</v>
      </c>
      <c r="AAR564" s="278"/>
      <c r="AAS564" s="278"/>
      <c r="AAT564" s="278"/>
      <c r="AAU564" s="278">
        <v>568654</v>
      </c>
      <c r="AAV564" s="278">
        <v>568654</v>
      </c>
      <c r="AAW564" s="278">
        <v>568654</v>
      </c>
      <c r="AAX564" s="583" t="s">
        <v>1082</v>
      </c>
      <c r="AAY564" s="583" t="s">
        <v>1082</v>
      </c>
      <c r="AAZ564" s="583" t="s">
        <v>1082</v>
      </c>
      <c r="ABA564" s="583" t="s">
        <v>1082</v>
      </c>
      <c r="ABB564" s="583" t="s">
        <v>1082</v>
      </c>
      <c r="ABC564" s="583" t="s">
        <v>1082</v>
      </c>
      <c r="ABD564" s="583" t="s">
        <v>1082</v>
      </c>
      <c r="ABE564" s="583" t="s">
        <v>1082</v>
      </c>
      <c r="ABF564" s="583" t="s">
        <v>1082</v>
      </c>
      <c r="ABG564" s="583" t="s">
        <v>1082</v>
      </c>
      <c r="ABH564" s="583" t="s">
        <v>1082</v>
      </c>
      <c r="ABI564" s="583" t="s">
        <v>1082</v>
      </c>
      <c r="ABJ564" s="583" t="s">
        <v>1082</v>
      </c>
      <c r="ABK564" s="583" t="s">
        <v>1082</v>
      </c>
      <c r="ABL564" s="583" t="s">
        <v>1082</v>
      </c>
      <c r="ABM564" s="278"/>
      <c r="ABN564" s="278"/>
      <c r="ABO564" s="278"/>
      <c r="ABP564" s="278">
        <v>873153</v>
      </c>
      <c r="ABQ564" s="278">
        <v>873153</v>
      </c>
      <c r="ABR564" s="278">
        <v>873153</v>
      </c>
      <c r="ABS564" s="583" t="s">
        <v>1082</v>
      </c>
      <c r="ABT564" s="583" t="s">
        <v>1082</v>
      </c>
      <c r="ABU564" s="583" t="s">
        <v>1082</v>
      </c>
      <c r="ABV564" s="583" t="s">
        <v>1082</v>
      </c>
      <c r="ABW564" s="583" t="s">
        <v>1082</v>
      </c>
      <c r="ABX564" s="583" t="s">
        <v>1082</v>
      </c>
      <c r="ABY564" s="583" t="s">
        <v>1082</v>
      </c>
      <c r="ABZ564" s="583" t="s">
        <v>1082</v>
      </c>
      <c r="ACA564" s="583" t="s">
        <v>1082</v>
      </c>
      <c r="ACB564" s="583" t="s">
        <v>1082</v>
      </c>
      <c r="ACC564" s="583" t="s">
        <v>1082</v>
      </c>
      <c r="ACD564" s="583" t="s">
        <v>1082</v>
      </c>
      <c r="ACE564" s="583" t="s">
        <v>1082</v>
      </c>
      <c r="ACF564" s="583" t="s">
        <v>1082</v>
      </c>
      <c r="ACG564" s="583" t="s">
        <v>1082</v>
      </c>
      <c r="ACH564" s="278"/>
      <c r="ACI564" s="278"/>
      <c r="ACJ564" s="278"/>
      <c r="ACK564" s="278">
        <v>651549</v>
      </c>
      <c r="ACL564" s="278">
        <v>651549</v>
      </c>
      <c r="ACM564" s="278">
        <v>651549</v>
      </c>
      <c r="ACN564" s="583" t="s">
        <v>1082</v>
      </c>
      <c r="ACO564" s="583" t="s">
        <v>1082</v>
      </c>
      <c r="ACP564" s="583" t="s">
        <v>1082</v>
      </c>
      <c r="ACQ564" s="583" t="s">
        <v>1082</v>
      </c>
      <c r="ACR564" s="583" t="s">
        <v>1082</v>
      </c>
      <c r="ACS564" s="583" t="s">
        <v>1082</v>
      </c>
      <c r="ACT564" s="583" t="s">
        <v>1082</v>
      </c>
      <c r="ACU564" s="583" t="s">
        <v>1082</v>
      </c>
      <c r="ACV564" s="583" t="s">
        <v>1082</v>
      </c>
      <c r="ACW564" s="583" t="s">
        <v>1082</v>
      </c>
      <c r="ACX564" s="583" t="s">
        <v>1082</v>
      </c>
      <c r="ACY564" s="583" t="s">
        <v>1082</v>
      </c>
      <c r="ACZ564" s="583" t="s">
        <v>1082</v>
      </c>
      <c r="ADA564" s="583" t="s">
        <v>1082</v>
      </c>
      <c r="ADB564" s="583" t="s">
        <v>1082</v>
      </c>
      <c r="ADC564" s="278"/>
      <c r="ADD564" s="278"/>
      <c r="ADE564" s="278"/>
      <c r="ADF564" s="278">
        <v>569584</v>
      </c>
      <c r="ADG564" s="278">
        <v>569584</v>
      </c>
      <c r="ADH564" s="278">
        <v>569584</v>
      </c>
      <c r="ADI564" s="583" t="s">
        <v>1082</v>
      </c>
      <c r="ADJ564" s="583" t="s">
        <v>1082</v>
      </c>
      <c r="ADK564" s="583" t="s">
        <v>1082</v>
      </c>
      <c r="ADL564" s="583" t="s">
        <v>1082</v>
      </c>
      <c r="ADM564" s="583" t="s">
        <v>1082</v>
      </c>
      <c r="ADN564" s="583" t="s">
        <v>1082</v>
      </c>
      <c r="ADO564" s="583" t="s">
        <v>1082</v>
      </c>
      <c r="ADP564" s="583" t="s">
        <v>1082</v>
      </c>
      <c r="ADQ564" s="583" t="s">
        <v>1082</v>
      </c>
      <c r="ADR564" s="583" t="s">
        <v>1082</v>
      </c>
      <c r="ADS564" s="583" t="s">
        <v>1082</v>
      </c>
      <c r="ADT564" s="583" t="s">
        <v>1082</v>
      </c>
      <c r="ADU564" s="583" t="s">
        <v>1082</v>
      </c>
      <c r="ADV564" s="583" t="s">
        <v>1082</v>
      </c>
      <c r="ADW564" s="583" t="s">
        <v>1082</v>
      </c>
      <c r="ADX564" s="278"/>
      <c r="ADY564" s="278"/>
      <c r="ADZ564" s="278"/>
      <c r="AEA564" s="278">
        <v>1075343</v>
      </c>
      <c r="AEB564" s="278">
        <v>1075343</v>
      </c>
      <c r="AEC564" s="278">
        <v>1075343</v>
      </c>
      <c r="AED564" s="583" t="s">
        <v>1082</v>
      </c>
      <c r="AEE564" s="583" t="s">
        <v>1082</v>
      </c>
      <c r="AEF564" s="583" t="s">
        <v>1082</v>
      </c>
      <c r="AEG564" s="583" t="s">
        <v>1082</v>
      </c>
      <c r="AEH564" s="583" t="s">
        <v>1082</v>
      </c>
      <c r="AEI564" s="583" t="s">
        <v>1082</v>
      </c>
      <c r="AEJ564" s="583" t="s">
        <v>1082</v>
      </c>
      <c r="AEK564" s="583" t="s">
        <v>1082</v>
      </c>
      <c r="AEL564" s="583" t="s">
        <v>1082</v>
      </c>
      <c r="AEM564" s="583" t="s">
        <v>1082</v>
      </c>
      <c r="AEN564" s="583" t="s">
        <v>1082</v>
      </c>
      <c r="AEO564" s="583" t="s">
        <v>1082</v>
      </c>
      <c r="AEP564" s="583" t="s">
        <v>1082</v>
      </c>
      <c r="AEQ564" s="583" t="s">
        <v>1082</v>
      </c>
      <c r="AER564" s="583" t="s">
        <v>1082</v>
      </c>
      <c r="AES564" s="278"/>
      <c r="AET564" s="278"/>
      <c r="AEU564" s="278"/>
      <c r="AEV564" s="278">
        <v>638978</v>
      </c>
      <c r="AEW564" s="278">
        <v>638978</v>
      </c>
      <c r="AEX564" s="278">
        <v>638978</v>
      </c>
      <c r="AEY564" s="583" t="s">
        <v>1082</v>
      </c>
      <c r="AEZ564" s="583" t="s">
        <v>1082</v>
      </c>
      <c r="AFA564" s="583" t="s">
        <v>1082</v>
      </c>
      <c r="AFB564" s="583" t="s">
        <v>1082</v>
      </c>
      <c r="AFC564" s="583" t="s">
        <v>1082</v>
      </c>
      <c r="AFD564" s="583" t="s">
        <v>1082</v>
      </c>
      <c r="AFE564" s="583" t="s">
        <v>1082</v>
      </c>
      <c r="AFF564" s="583" t="s">
        <v>1082</v>
      </c>
      <c r="AFG564" s="583" t="s">
        <v>1082</v>
      </c>
      <c r="AFH564" s="583" t="s">
        <v>1082</v>
      </c>
      <c r="AFI564" s="583" t="s">
        <v>1082</v>
      </c>
      <c r="AFJ564" s="583" t="s">
        <v>1082</v>
      </c>
      <c r="AFK564" s="583" t="s">
        <v>1082</v>
      </c>
      <c r="AFL564" s="583" t="s">
        <v>1082</v>
      </c>
      <c r="AFM564" s="583" t="s">
        <v>1082</v>
      </c>
      <c r="AFN564" s="278"/>
      <c r="AFO564" s="278"/>
      <c r="AFP564" s="278"/>
      <c r="AFQ564" s="278">
        <v>416303</v>
      </c>
      <c r="AFR564" s="278">
        <v>416303</v>
      </c>
      <c r="AFS564" s="278">
        <v>416303</v>
      </c>
      <c r="AFT564" s="583" t="s">
        <v>1082</v>
      </c>
      <c r="AFU564" s="583" t="s">
        <v>1082</v>
      </c>
      <c r="AFV564" s="583" t="s">
        <v>1082</v>
      </c>
      <c r="AFW564" s="583" t="s">
        <v>1082</v>
      </c>
      <c r="AFX564" s="583" t="s">
        <v>1082</v>
      </c>
      <c r="AFY564" s="583" t="s">
        <v>1082</v>
      </c>
      <c r="AFZ564" s="583" t="s">
        <v>1082</v>
      </c>
      <c r="AGA564" s="583" t="s">
        <v>1082</v>
      </c>
      <c r="AGB564" s="583" t="s">
        <v>1082</v>
      </c>
      <c r="AGC564" s="583" t="s">
        <v>1082</v>
      </c>
      <c r="AGD564" s="583" t="s">
        <v>1082</v>
      </c>
      <c r="AGE564" s="583" t="s">
        <v>1082</v>
      </c>
      <c r="AGF564" s="583" t="s">
        <v>1082</v>
      </c>
      <c r="AGG564" s="583" t="s">
        <v>1082</v>
      </c>
      <c r="AGH564" s="583" t="s">
        <v>1082</v>
      </c>
      <c r="AGI564" s="278"/>
      <c r="AGJ564" s="278"/>
      <c r="AGK564" s="278"/>
      <c r="AGL564" s="278">
        <v>657432</v>
      </c>
      <c r="AGM564" s="278">
        <v>657432</v>
      </c>
      <c r="AGN564" s="278">
        <v>657432</v>
      </c>
      <c r="AGO564" s="583" t="s">
        <v>1082</v>
      </c>
      <c r="AGP564" s="583" t="s">
        <v>1082</v>
      </c>
      <c r="AGQ564" s="583" t="s">
        <v>1082</v>
      </c>
      <c r="AGR564" s="583" t="s">
        <v>1082</v>
      </c>
      <c r="AGS564" s="583" t="s">
        <v>1082</v>
      </c>
      <c r="AGT564" s="583" t="s">
        <v>1082</v>
      </c>
      <c r="AGU564" s="583" t="s">
        <v>1082</v>
      </c>
      <c r="AGV564" s="583" t="s">
        <v>1082</v>
      </c>
      <c r="AGW564" s="583" t="s">
        <v>1082</v>
      </c>
      <c r="AGX564" s="583" t="s">
        <v>1082</v>
      </c>
      <c r="AGY564" s="583" t="s">
        <v>1082</v>
      </c>
      <c r="AGZ564" s="583" t="s">
        <v>1082</v>
      </c>
      <c r="AHA564" s="583" t="s">
        <v>1082</v>
      </c>
      <c r="AHB564" s="583" t="s">
        <v>1082</v>
      </c>
      <c r="AHC564" s="583" t="s">
        <v>1082</v>
      </c>
      <c r="AHD564" s="278"/>
      <c r="AHE564" s="278"/>
      <c r="AHF564" s="278"/>
      <c r="AHG564" s="278">
        <v>443800</v>
      </c>
      <c r="AHH564" s="278">
        <v>443800</v>
      </c>
      <c r="AHI564" s="278">
        <v>443800</v>
      </c>
      <c r="AHJ564" s="583" t="s">
        <v>1082</v>
      </c>
      <c r="AHK564" s="583" t="s">
        <v>1082</v>
      </c>
      <c r="AHL564" s="583" t="s">
        <v>1082</v>
      </c>
      <c r="AHM564" s="583" t="s">
        <v>1082</v>
      </c>
      <c r="AHN564" s="583" t="s">
        <v>1082</v>
      </c>
      <c r="AHO564" s="583" t="s">
        <v>1082</v>
      </c>
      <c r="AHP564" s="583" t="s">
        <v>1082</v>
      </c>
      <c r="AHQ564" s="583" t="s">
        <v>1082</v>
      </c>
      <c r="AHR564" s="583" t="s">
        <v>1082</v>
      </c>
      <c r="AHS564" s="583" t="s">
        <v>1082</v>
      </c>
      <c r="AHT564" s="583" t="s">
        <v>1082</v>
      </c>
      <c r="AHU564" s="583" t="s">
        <v>1082</v>
      </c>
      <c r="AHV564" s="583" t="s">
        <v>1082</v>
      </c>
      <c r="AHW564" s="583" t="s">
        <v>1082</v>
      </c>
      <c r="AHX564" s="583" t="s">
        <v>1082</v>
      </c>
      <c r="AHY564" s="278"/>
      <c r="AHZ564" s="278"/>
      <c r="AIA564" s="278"/>
      <c r="AIB564" s="278">
        <v>642736</v>
      </c>
      <c r="AIC564" s="278">
        <v>642736</v>
      </c>
      <c r="AID564" s="278">
        <v>642736</v>
      </c>
      <c r="AIE564" s="583" t="s">
        <v>1082</v>
      </c>
      <c r="AIF564" s="583" t="s">
        <v>1082</v>
      </c>
      <c r="AIG564" s="583" t="s">
        <v>1082</v>
      </c>
      <c r="AIH564" s="583" t="s">
        <v>1082</v>
      </c>
      <c r="AII564" s="583" t="s">
        <v>1082</v>
      </c>
      <c r="AIJ564" s="583" t="s">
        <v>1082</v>
      </c>
      <c r="AIK564" s="583" t="s">
        <v>1082</v>
      </c>
      <c r="AIL564" s="583" t="s">
        <v>1082</v>
      </c>
      <c r="AIM564" s="583" t="s">
        <v>1082</v>
      </c>
      <c r="AIN564" s="583" t="s">
        <v>1082</v>
      </c>
      <c r="AIO564" s="583" t="s">
        <v>1082</v>
      </c>
      <c r="AIP564" s="583" t="s">
        <v>1082</v>
      </c>
      <c r="AIQ564" s="583" t="s">
        <v>1082</v>
      </c>
      <c r="AIR564" s="583" t="s">
        <v>1082</v>
      </c>
      <c r="AIS564" s="583" t="s">
        <v>1082</v>
      </c>
      <c r="AIT564" s="278"/>
      <c r="AIU564" s="278"/>
      <c r="AIV564" s="278"/>
      <c r="AIW564" s="278">
        <v>720133</v>
      </c>
      <c r="AIX564" s="278">
        <v>720133</v>
      </c>
      <c r="AIY564" s="278">
        <v>720133</v>
      </c>
      <c r="AIZ564" s="583" t="s">
        <v>1082</v>
      </c>
      <c r="AJA564" s="583" t="s">
        <v>1082</v>
      </c>
      <c r="AJB564" s="583" t="s">
        <v>1082</v>
      </c>
      <c r="AJC564" s="583" t="s">
        <v>1082</v>
      </c>
      <c r="AJD564" s="583" t="s">
        <v>1082</v>
      </c>
      <c r="AJE564" s="583" t="s">
        <v>1082</v>
      </c>
      <c r="AJF564" s="583" t="s">
        <v>1082</v>
      </c>
      <c r="AJG564" s="583" t="s">
        <v>1082</v>
      </c>
      <c r="AJH564" s="583" t="s">
        <v>1082</v>
      </c>
      <c r="AJI564" s="583" t="s">
        <v>1082</v>
      </c>
      <c r="AJJ564" s="583" t="s">
        <v>1082</v>
      </c>
      <c r="AJK564" s="583" t="s">
        <v>1082</v>
      </c>
      <c r="AJL564" s="583" t="s">
        <v>1082</v>
      </c>
      <c r="AJM564" s="583" t="s">
        <v>1082</v>
      </c>
      <c r="AJN564" s="583" t="s">
        <v>1082</v>
      </c>
      <c r="AJO564" s="278"/>
      <c r="AJP564" s="278"/>
      <c r="AJQ564" s="278"/>
      <c r="AJR564" s="278">
        <v>573936</v>
      </c>
      <c r="AJS564" s="278">
        <v>573936</v>
      </c>
      <c r="AJT564" s="278">
        <v>573936</v>
      </c>
      <c r="AJU564" s="583" t="s">
        <v>1082</v>
      </c>
      <c r="AJV564" s="583" t="s">
        <v>1082</v>
      </c>
      <c r="AJW564" s="583" t="s">
        <v>1082</v>
      </c>
      <c r="AJX564" s="583" t="s">
        <v>1082</v>
      </c>
      <c r="AJY564" s="583" t="s">
        <v>1082</v>
      </c>
      <c r="AJZ564" s="583" t="s">
        <v>1082</v>
      </c>
      <c r="AKA564" s="583" t="s">
        <v>1082</v>
      </c>
      <c r="AKB564" s="583" t="s">
        <v>1082</v>
      </c>
      <c r="AKC564" s="583" t="s">
        <v>1082</v>
      </c>
      <c r="AKD564" s="583" t="s">
        <v>1082</v>
      </c>
      <c r="AKE564" s="583" t="s">
        <v>1082</v>
      </c>
      <c r="AKF564" s="583" t="s">
        <v>1082</v>
      </c>
      <c r="AKG564" s="583" t="s">
        <v>1082</v>
      </c>
      <c r="AKH564" s="583" t="s">
        <v>1082</v>
      </c>
      <c r="AKI564" s="583" t="s">
        <v>1082</v>
      </c>
      <c r="AKJ564" s="278"/>
      <c r="AKK564" s="278"/>
      <c r="AKL564" s="278"/>
      <c r="AKM564" s="278">
        <v>615155</v>
      </c>
      <c r="AKN564" s="278">
        <v>615155</v>
      </c>
      <c r="AKO564" s="278">
        <v>615155</v>
      </c>
      <c r="AKP564" s="583" t="s">
        <v>1082</v>
      </c>
      <c r="AKQ564" s="583" t="s">
        <v>1082</v>
      </c>
      <c r="AKR564" s="583" t="s">
        <v>1082</v>
      </c>
      <c r="AKS564" s="583" t="s">
        <v>1082</v>
      </c>
      <c r="AKT564" s="583" t="s">
        <v>1082</v>
      </c>
      <c r="AKU564" s="583" t="s">
        <v>1082</v>
      </c>
      <c r="AKV564" s="583" t="s">
        <v>1082</v>
      </c>
      <c r="AKW564" s="583" t="s">
        <v>1082</v>
      </c>
      <c r="AKX564" s="583" t="s">
        <v>1082</v>
      </c>
      <c r="AKY564" s="583" t="s">
        <v>1082</v>
      </c>
      <c r="AKZ564" s="583" t="s">
        <v>1082</v>
      </c>
      <c r="ALA564" s="583" t="s">
        <v>1082</v>
      </c>
      <c r="ALB564" s="583" t="s">
        <v>1082</v>
      </c>
      <c r="ALC564" s="583" t="s">
        <v>1082</v>
      </c>
      <c r="ALD564" s="583" t="s">
        <v>1082</v>
      </c>
      <c r="ALE564" s="278"/>
      <c r="ALF564" s="278"/>
      <c r="ALG564" s="278"/>
      <c r="ALH564" s="278">
        <v>576213</v>
      </c>
      <c r="ALI564" s="278">
        <v>576213</v>
      </c>
      <c r="ALJ564" s="278">
        <v>576213</v>
      </c>
      <c r="ALK564" s="583" t="s">
        <v>1082</v>
      </c>
      <c r="ALL564" s="583" t="s">
        <v>1082</v>
      </c>
      <c r="ALM564" s="583" t="s">
        <v>1082</v>
      </c>
      <c r="ALN564" s="583" t="s">
        <v>1082</v>
      </c>
      <c r="ALO564" s="583" t="s">
        <v>1082</v>
      </c>
      <c r="ALP564" s="583" t="s">
        <v>1082</v>
      </c>
      <c r="ALQ564" s="583" t="s">
        <v>1082</v>
      </c>
      <c r="ALR564" s="583" t="s">
        <v>1082</v>
      </c>
      <c r="ALS564" s="583" t="s">
        <v>1082</v>
      </c>
      <c r="ALT564" s="583" t="s">
        <v>1082</v>
      </c>
      <c r="ALU564" s="583" t="s">
        <v>1082</v>
      </c>
      <c r="ALV564" s="583" t="s">
        <v>1082</v>
      </c>
      <c r="ALW564" s="583" t="s">
        <v>1082</v>
      </c>
      <c r="ALX564" s="583" t="s">
        <v>1082</v>
      </c>
      <c r="ALY564" s="583" t="s">
        <v>1082</v>
      </c>
      <c r="ALZ564" s="278"/>
      <c r="AMA564" s="278"/>
      <c r="AMB564" s="278"/>
      <c r="AMC564" s="278">
        <v>661697</v>
      </c>
      <c r="AMD564" s="278">
        <v>661697</v>
      </c>
      <c r="AME564" s="278">
        <v>661697</v>
      </c>
      <c r="AMF564" s="583" t="s">
        <v>1082</v>
      </c>
      <c r="AMG564" s="583" t="s">
        <v>1082</v>
      </c>
      <c r="AMH564" s="583" t="s">
        <v>1082</v>
      </c>
      <c r="AMI564" s="583" t="s">
        <v>1082</v>
      </c>
      <c r="AMJ564" s="583" t="s">
        <v>1082</v>
      </c>
      <c r="AMK564" s="583" t="s">
        <v>1082</v>
      </c>
      <c r="AML564" s="583" t="s">
        <v>1082</v>
      </c>
      <c r="AMM564" s="583" t="s">
        <v>1082</v>
      </c>
      <c r="AMN564" s="583" t="s">
        <v>1082</v>
      </c>
      <c r="AMO564" s="583" t="s">
        <v>1082</v>
      </c>
      <c r="AMP564" s="583" t="s">
        <v>1082</v>
      </c>
      <c r="AMQ564" s="583" t="s">
        <v>1082</v>
      </c>
      <c r="AMR564" s="583" t="s">
        <v>1082</v>
      </c>
      <c r="AMS564" s="583" t="s">
        <v>1082</v>
      </c>
      <c r="AMT564" s="583" t="s">
        <v>1082</v>
      </c>
      <c r="AMU564" s="278"/>
      <c r="AMV564" s="278"/>
      <c r="AMW564" s="278"/>
      <c r="AMX564" s="278">
        <v>1305020</v>
      </c>
      <c r="AMY564" s="278">
        <v>1305020</v>
      </c>
      <c r="AMZ564" s="278">
        <v>1305020</v>
      </c>
      <c r="ANA564" s="583" t="s">
        <v>1082</v>
      </c>
      <c r="ANB564" s="583" t="s">
        <v>1082</v>
      </c>
      <c r="ANC564" s="583" t="s">
        <v>1082</v>
      </c>
      <c r="AND564" s="583" t="s">
        <v>1082</v>
      </c>
      <c r="ANE564" s="583" t="s">
        <v>1082</v>
      </c>
      <c r="ANF564" s="583" t="s">
        <v>1082</v>
      </c>
      <c r="ANG564" s="583" t="s">
        <v>1082</v>
      </c>
      <c r="ANH564" s="583" t="s">
        <v>1082</v>
      </c>
      <c r="ANI564" s="583" t="s">
        <v>1082</v>
      </c>
      <c r="ANJ564" s="583" t="s">
        <v>1082</v>
      </c>
      <c r="ANK564" s="583" t="s">
        <v>1082</v>
      </c>
      <c r="ANL564" s="583" t="s">
        <v>1082</v>
      </c>
      <c r="ANM564" s="583" t="s">
        <v>1082</v>
      </c>
      <c r="ANN564" s="583" t="s">
        <v>1082</v>
      </c>
      <c r="ANO564" s="583" t="s">
        <v>1082</v>
      </c>
      <c r="ANP564" s="278"/>
      <c r="ANQ564" s="278"/>
      <c r="ANR564" s="278"/>
      <c r="ANS564" s="278"/>
      <c r="ANT564" s="278"/>
      <c r="ANU564" s="278"/>
      <c r="ANV564" s="583" t="s">
        <v>1082</v>
      </c>
      <c r="ANW564" s="583" t="s">
        <v>1082</v>
      </c>
      <c r="ANX564" s="583" t="s">
        <v>1082</v>
      </c>
      <c r="ANY564" s="583" t="s">
        <v>1082</v>
      </c>
      <c r="ANZ564" s="583" t="s">
        <v>1082</v>
      </c>
      <c r="AOA564" s="583" t="s">
        <v>1082</v>
      </c>
      <c r="AOB564" s="583" t="s">
        <v>1082</v>
      </c>
      <c r="AOC564" s="583" t="s">
        <v>1082</v>
      </c>
      <c r="AOD564" s="583" t="s">
        <v>1082</v>
      </c>
      <c r="AOE564" s="583" t="s">
        <v>1082</v>
      </c>
      <c r="AOF564" s="583" t="s">
        <v>1082</v>
      </c>
      <c r="AOG564" s="583" t="s">
        <v>1082</v>
      </c>
      <c r="AOH564" s="583" t="s">
        <v>1082</v>
      </c>
      <c r="AOI564" s="583" t="s">
        <v>1082</v>
      </c>
      <c r="AOJ564" s="583" t="s">
        <v>1082</v>
      </c>
      <c r="AOK564" s="278"/>
      <c r="AOL564" s="278"/>
      <c r="AOM564" s="278"/>
      <c r="AON564" s="278">
        <v>1255014</v>
      </c>
      <c r="AOO564" s="278">
        <v>1255014</v>
      </c>
      <c r="AOP564" s="278">
        <v>1255014</v>
      </c>
      <c r="AOQ564" s="583" t="s">
        <v>1082</v>
      </c>
      <c r="AOR564" s="583" t="s">
        <v>1082</v>
      </c>
      <c r="AOS564" s="583" t="s">
        <v>1082</v>
      </c>
      <c r="AOT564" s="583" t="s">
        <v>1082</v>
      </c>
      <c r="AOU564" s="583" t="s">
        <v>1082</v>
      </c>
      <c r="AOV564" s="583" t="s">
        <v>1082</v>
      </c>
      <c r="AOW564" s="583" t="s">
        <v>1082</v>
      </c>
      <c r="AOX564" s="583" t="s">
        <v>1082</v>
      </c>
      <c r="AOY564" s="583" t="s">
        <v>1082</v>
      </c>
      <c r="AOZ564" s="583" t="s">
        <v>1082</v>
      </c>
      <c r="APA564" s="583" t="s">
        <v>1082</v>
      </c>
      <c r="APB564" s="583" t="s">
        <v>1082</v>
      </c>
      <c r="APC564" s="583" t="s">
        <v>1082</v>
      </c>
      <c r="APD564" s="583" t="s">
        <v>1082</v>
      </c>
      <c r="APE564" s="583" t="s">
        <v>1082</v>
      </c>
      <c r="APF564" s="278"/>
      <c r="APG564" s="278"/>
      <c r="APH564" s="278"/>
      <c r="API564" s="278">
        <v>1397127</v>
      </c>
      <c r="APJ564" s="278">
        <v>1397127</v>
      </c>
      <c r="APK564" s="278">
        <v>1397127</v>
      </c>
      <c r="APL564" s="583" t="s">
        <v>1082</v>
      </c>
      <c r="APM564" s="583" t="s">
        <v>1082</v>
      </c>
      <c r="APN564" s="583" t="s">
        <v>1082</v>
      </c>
      <c r="APO564" s="583" t="s">
        <v>1082</v>
      </c>
      <c r="APP564" s="583" t="s">
        <v>1082</v>
      </c>
      <c r="APQ564" s="583" t="s">
        <v>1082</v>
      </c>
      <c r="APR564" s="583" t="s">
        <v>1082</v>
      </c>
      <c r="APS564" s="583" t="s">
        <v>1082</v>
      </c>
      <c r="APT564" s="583" t="s">
        <v>1082</v>
      </c>
      <c r="APU564" s="583" t="s">
        <v>1082</v>
      </c>
      <c r="APV564" s="583" t="s">
        <v>1082</v>
      </c>
      <c r="APW564" s="583" t="s">
        <v>1082</v>
      </c>
      <c r="APX564" s="583" t="s">
        <v>1082</v>
      </c>
      <c r="APY564" s="583" t="s">
        <v>1082</v>
      </c>
      <c r="APZ564" s="583" t="s">
        <v>1082</v>
      </c>
      <c r="AQA564" s="278"/>
      <c r="AQB564" s="278"/>
      <c r="AQC564" s="278"/>
      <c r="AQD564" s="278">
        <v>684074</v>
      </c>
      <c r="AQE564" s="278">
        <v>684074</v>
      </c>
      <c r="AQF564" s="278">
        <v>684074</v>
      </c>
      <c r="AQG564" s="583" t="s">
        <v>1082</v>
      </c>
      <c r="AQH564" s="583" t="s">
        <v>1082</v>
      </c>
      <c r="AQI564" s="583" t="s">
        <v>1082</v>
      </c>
      <c r="AQJ564" s="583" t="s">
        <v>1082</v>
      </c>
      <c r="AQK564" s="583" t="s">
        <v>1082</v>
      </c>
      <c r="AQL564" s="583" t="s">
        <v>1082</v>
      </c>
      <c r="AQM564" s="583" t="s">
        <v>1082</v>
      </c>
      <c r="AQN564" s="583" t="s">
        <v>1082</v>
      </c>
      <c r="AQO564" s="583" t="s">
        <v>1082</v>
      </c>
      <c r="AQP564" s="583" t="s">
        <v>1082</v>
      </c>
      <c r="AQQ564" s="583" t="s">
        <v>1082</v>
      </c>
      <c r="AQR564" s="583" t="s">
        <v>1082</v>
      </c>
      <c r="AQS564" s="583" t="s">
        <v>1082</v>
      </c>
      <c r="AQT564" s="583" t="s">
        <v>1082</v>
      </c>
      <c r="AQU564" s="583" t="s">
        <v>1082</v>
      </c>
      <c r="AQV564" s="278"/>
      <c r="AQW564" s="278"/>
      <c r="AQX564" s="278"/>
      <c r="AQY564" s="278">
        <v>1072455</v>
      </c>
      <c r="AQZ564" s="278">
        <v>1072455</v>
      </c>
      <c r="ARA564" s="278">
        <v>1072455</v>
      </c>
      <c r="ARB564" s="583" t="s">
        <v>1082</v>
      </c>
      <c r="ARC564" s="583" t="s">
        <v>1082</v>
      </c>
      <c r="ARD564" s="583" t="s">
        <v>1082</v>
      </c>
      <c r="ARE564" s="583" t="s">
        <v>1082</v>
      </c>
      <c r="ARF564" s="583" t="s">
        <v>1082</v>
      </c>
      <c r="ARG564" s="583" t="s">
        <v>1082</v>
      </c>
      <c r="ARH564" s="583" t="s">
        <v>1082</v>
      </c>
      <c r="ARI564" s="583" t="s">
        <v>1082</v>
      </c>
      <c r="ARJ564" s="583" t="s">
        <v>1082</v>
      </c>
      <c r="ARK564" s="583" t="s">
        <v>1082</v>
      </c>
      <c r="ARL564" s="583" t="s">
        <v>1082</v>
      </c>
      <c r="ARM564" s="583" t="s">
        <v>1082</v>
      </c>
      <c r="ARN564" s="583" t="s">
        <v>1082</v>
      </c>
      <c r="ARO564" s="583" t="s">
        <v>1082</v>
      </c>
      <c r="ARP564" s="583" t="s">
        <v>1082</v>
      </c>
      <c r="ARQ564" s="278"/>
      <c r="ARR564" s="278"/>
      <c r="ARS564" s="278"/>
      <c r="ART564" s="278">
        <v>513555</v>
      </c>
      <c r="ARU564" s="278">
        <v>513555</v>
      </c>
      <c r="ARV564" s="278">
        <v>513555</v>
      </c>
      <c r="ARW564" s="583" t="s">
        <v>1082</v>
      </c>
      <c r="ARX564" s="583" t="s">
        <v>1082</v>
      </c>
      <c r="ARY564" s="583" t="s">
        <v>1082</v>
      </c>
      <c r="ARZ564" s="583" t="s">
        <v>1082</v>
      </c>
      <c r="ASA564" s="583" t="s">
        <v>1082</v>
      </c>
      <c r="ASB564" s="583" t="s">
        <v>1082</v>
      </c>
      <c r="ASC564" s="583" t="s">
        <v>1082</v>
      </c>
      <c r="ASD564" s="583" t="s">
        <v>1082</v>
      </c>
      <c r="ASE564" s="583" t="s">
        <v>1082</v>
      </c>
      <c r="ASF564" s="583" t="s">
        <v>1082</v>
      </c>
      <c r="ASG564" s="583" t="s">
        <v>1082</v>
      </c>
      <c r="ASH564" s="583" t="s">
        <v>1082</v>
      </c>
      <c r="ASI564" s="583" t="s">
        <v>1082</v>
      </c>
      <c r="ASJ564" s="583" t="s">
        <v>1082</v>
      </c>
      <c r="ASK564" s="583" t="s">
        <v>1082</v>
      </c>
      <c r="ASL564" s="278"/>
      <c r="ASM564" s="278"/>
      <c r="ASN564" s="278"/>
      <c r="ASO564" s="278">
        <v>1115834</v>
      </c>
      <c r="ASP564" s="278">
        <v>1115834</v>
      </c>
      <c r="ASQ564" s="278">
        <v>1115834</v>
      </c>
      <c r="ASR564" s="583" t="s">
        <v>1082</v>
      </c>
      <c r="ASS564" s="583" t="s">
        <v>1082</v>
      </c>
      <c r="AST564" s="583" t="s">
        <v>1082</v>
      </c>
      <c r="ASU564" s="583" t="s">
        <v>1082</v>
      </c>
      <c r="ASV564" s="583" t="s">
        <v>1082</v>
      </c>
      <c r="ASW564" s="583" t="s">
        <v>1082</v>
      </c>
      <c r="ASX564" s="583" t="s">
        <v>1082</v>
      </c>
      <c r="ASY564" s="583" t="s">
        <v>1082</v>
      </c>
      <c r="ASZ564" s="583" t="s">
        <v>1082</v>
      </c>
      <c r="ATA564" s="583" t="s">
        <v>1082</v>
      </c>
      <c r="ATB564" s="583" t="s">
        <v>1082</v>
      </c>
      <c r="ATC564" s="583" t="s">
        <v>1082</v>
      </c>
      <c r="ATD564" s="583" t="s">
        <v>1082</v>
      </c>
      <c r="ATE564" s="583" t="s">
        <v>1082</v>
      </c>
      <c r="ATF564" s="583" t="s">
        <v>1082</v>
      </c>
      <c r="ATG564" s="278"/>
      <c r="ATH564" s="278"/>
      <c r="ATI564" s="278"/>
      <c r="ATJ564" s="278">
        <v>754349</v>
      </c>
      <c r="ATK564" s="278">
        <v>754349</v>
      </c>
      <c r="ATL564" s="278">
        <v>754349</v>
      </c>
      <c r="ATM564" s="583" t="s">
        <v>1082</v>
      </c>
      <c r="ATN564" s="583" t="s">
        <v>1082</v>
      </c>
      <c r="ATO564" s="583" t="s">
        <v>1082</v>
      </c>
      <c r="ATP564" s="583" t="s">
        <v>1082</v>
      </c>
      <c r="ATQ564" s="583" t="s">
        <v>1082</v>
      </c>
      <c r="ATR564" s="583" t="s">
        <v>1082</v>
      </c>
      <c r="ATS564" s="583" t="s">
        <v>1082</v>
      </c>
      <c r="ATT564" s="583" t="s">
        <v>1082</v>
      </c>
      <c r="ATU564" s="583" t="s">
        <v>1082</v>
      </c>
      <c r="ATV564" s="583" t="s">
        <v>1082</v>
      </c>
      <c r="ATW564" s="583" t="s">
        <v>1082</v>
      </c>
      <c r="ATX564" s="583" t="s">
        <v>1082</v>
      </c>
      <c r="ATY564" s="583" t="s">
        <v>1082</v>
      </c>
      <c r="ATZ564" s="583" t="s">
        <v>1082</v>
      </c>
      <c r="AUA564" s="583" t="s">
        <v>1082</v>
      </c>
      <c r="AUB564" s="278"/>
      <c r="AUC564" s="278"/>
      <c r="AUD564" s="278"/>
      <c r="AUE564" s="278">
        <v>1569935</v>
      </c>
      <c r="AUF564" s="278">
        <v>1569935</v>
      </c>
      <c r="AUG564" s="278">
        <v>1569935</v>
      </c>
      <c r="AUH564" s="583" t="s">
        <v>1082</v>
      </c>
      <c r="AUI564" s="583" t="s">
        <v>1082</v>
      </c>
      <c r="AUJ564" s="583" t="s">
        <v>1082</v>
      </c>
      <c r="AUK564" s="583" t="s">
        <v>1082</v>
      </c>
      <c r="AUL564" s="583" t="s">
        <v>1082</v>
      </c>
      <c r="AUM564" s="583" t="s">
        <v>1082</v>
      </c>
      <c r="AUN564" s="583" t="s">
        <v>1082</v>
      </c>
      <c r="AUO564" s="583" t="s">
        <v>1082</v>
      </c>
      <c r="AUP564" s="583" t="s">
        <v>1082</v>
      </c>
      <c r="AUQ564" s="583" t="s">
        <v>1082</v>
      </c>
      <c r="AUR564" s="583" t="s">
        <v>1082</v>
      </c>
      <c r="AUS564" s="583" t="s">
        <v>1082</v>
      </c>
      <c r="AUT564" s="583" t="s">
        <v>1082</v>
      </c>
      <c r="AUU564" s="583" t="s">
        <v>1082</v>
      </c>
      <c r="AUV564" s="583" t="s">
        <v>1082</v>
      </c>
      <c r="AUW564" s="278"/>
      <c r="AUX564" s="278"/>
      <c r="AUY564" s="278"/>
      <c r="AUZ564" s="278">
        <v>1558881</v>
      </c>
      <c r="AVA564" s="278">
        <v>1558881</v>
      </c>
      <c r="AVB564" s="278">
        <v>1558881</v>
      </c>
      <c r="AVC564" s="583" t="s">
        <v>1082</v>
      </c>
      <c r="AVD564" s="583" t="s">
        <v>1082</v>
      </c>
      <c r="AVE564" s="583" t="s">
        <v>1082</v>
      </c>
      <c r="AVF564" s="583" t="s">
        <v>1082</v>
      </c>
      <c r="AVG564" s="583" t="s">
        <v>1082</v>
      </c>
      <c r="AVH564" s="583" t="s">
        <v>1082</v>
      </c>
      <c r="AVI564" s="583" t="s">
        <v>1082</v>
      </c>
      <c r="AVJ564" s="583" t="s">
        <v>1082</v>
      </c>
      <c r="AVK564" s="583" t="s">
        <v>1082</v>
      </c>
      <c r="AVL564" s="583" t="s">
        <v>1082</v>
      </c>
      <c r="AVM564" s="583" t="s">
        <v>1082</v>
      </c>
      <c r="AVN564" s="583" t="s">
        <v>1082</v>
      </c>
      <c r="AVO564" s="583" t="s">
        <v>1082</v>
      </c>
      <c r="AVP564" s="583" t="s">
        <v>1082</v>
      </c>
      <c r="AVQ564" s="583" t="s">
        <v>1082</v>
      </c>
      <c r="AVR564" s="592">
        <f t="shared" ref="AVR564:AVR565" si="3998">AA564+AV564+BQ564+CL564+DG564+EB564+EW564+FR564+GM564+HH564+IC564+IX564+JS564+KN564+LI564+MD564+MY564+NT564+OO564+PJ564+QE564+QZ564+RU564+SP564+TK564+UF564+VA564+VV564+WQ564+XL564+YG564+ZB564+ZW564+AAR564+ABM564+ACH564+ADC564+ADX564+AES564+AFN564+AGI564+AHD564+AHY564+AIT564+AJO564+AKJ564+ALE564+ALZ564+AMU564+ANP564+AOK564+APF564+AQA564+AQV564+ARQ564+ASL564+ATG564+AUB564+AUW564</f>
        <v>0</v>
      </c>
      <c r="AVS564" s="592">
        <f t="shared" ref="AVS564:AVS565" si="3999">AB564+AW564+BR564+CM564+DH564+EC564+EX564+FS564+GN564+HI564+ID564+IY564+JT564+KO564+LJ564+ME564+MZ564+NU564+OP564+PK564+QF564+RA564+RV564+SQ564+TL564+UG564+VB564+VW564+WR564+XM564+YH564+ZC564+ZX564+AAS564+ABN564+ACI564+ADD564+ADY564+AET564+AFO564+AGJ564+AHE564+AHZ564+AIU564+AJP564+AKK564+ALF564+AMA564+AMV564+ANQ564+AOL564+APG564+AQB564+AQW564+ARR564+ASM564+ATH564+AUC564+AUX564</f>
        <v>0</v>
      </c>
      <c r="AVT564" s="592">
        <f t="shared" ref="AVT564:AVT565" si="4000">AC564+AX564+BS564+CN564+DI564+ED564+EY564+FT564+GO564+HJ564+IE564+IZ564+JU564+KP564+LK564+MF564+NA564+NV564+OQ564+PL564+QG564+RB564+RW564+SR564+TM564+UH564+VC564+VX564+WS564+XN564+YI564+ZD564+ZY564+AAT564+ABO564+ACJ564+ADE564+ADZ564+AEU564+AFP564+AGK564+AHF564+AIA564+AIV564+AJQ564+AKL564+ALG564+AMB564+AMW564+ANR564+AOM564+APH564+AQC564+AQX564+ARS564+ASN564+ATI564+AUD564+AUY564</f>
        <v>0</v>
      </c>
      <c r="AVU564" s="592">
        <f t="shared" ref="AVU564:AVU565" si="4001">AD564+AY564+BT564+CO564+DJ564+EE564+EZ564+FU564+GP564+HK564+IF564+JA564+JV564+KQ564+LL564+MG564+NB564+NW564+OR564+PM564+QH564+RC564+RX564+SS564+TN564+UI564+VD564+VY564+WT564+XO564+YJ564+ZE564+ZZ564+AAU564+ABP564+ACK564+ADF564+AEA564+AEV564+AFQ564+AGL564+AHG564+AIB564+AIW564+AJR564+AKM564+ALH564+AMC564+AMX564+ANS564+AON564+API564+AQD564+AQY564+ART564+ASO564+ATJ564+AUE564+AUZ564</f>
        <v>53026886</v>
      </c>
      <c r="AVV564" s="592">
        <f t="shared" ref="AVV564:AVV565" si="4002">AE564+AZ564+BU564+CP564+DK564+EF564+FA564+FV564+GQ564+HL564+IG564+JB564+JW564+KR564+LM564+MH564+NC564+NX564+OS564+PN564+QI564+RD564+RY564+ST564+TO564+UJ564+VE564+VZ564+WU564+XP564+YK564+ZF564+AAA564+AAV564+ABQ564+ACL564+ADG564+AEB564+AEW564+AFR564+AGM564+AHH564+AIC564+AIX564+AJS564+AKN564+ALI564+AMD564+AMY564+ANT564+AOO564+APJ564+AQE564+AQZ564+ARU564+ASP564+ATK564+AUF564+AVA564</f>
        <v>53026886</v>
      </c>
      <c r="AVW564" s="592">
        <f t="shared" ref="AVW564:AVW565" si="4003">AF564+BA564+BV564+CQ564+DL564+EG564+FB564+FW564+GR564+HM564+IH564+JC564+JX564+KS564+LN564+MI564+ND564+NY564+OT564+PO564+QJ564+RE564+RZ564+SU564+TP564+UK564+VF564+WA564+WV564+XQ564+YL564+ZG564+AAB564+AAW564+ABR564+ACM564+ADH564+AEC564+AEX564+AFS564+AGN564+AHI564+AID564+AIY564+AJT564+AKO564+ALJ564+AME564+AMZ564+ANU564+AOP564+APK564+AQF564+ARA564+ARV564+ASQ564+ATL564+AUG564+AVB564</f>
        <v>53026886</v>
      </c>
    </row>
    <row r="565" spans="1:1271" ht="74.25" customHeight="1">
      <c r="A565" s="581" t="s">
        <v>1081</v>
      </c>
      <c r="B565" s="104"/>
      <c r="C565" s="112" t="s">
        <v>1090</v>
      </c>
      <c r="D565" s="817"/>
      <c r="E565" s="818"/>
      <c r="F565" s="128"/>
      <c r="G565" s="128"/>
      <c r="H565" s="128"/>
      <c r="I565" s="588"/>
      <c r="J565" s="588"/>
      <c r="K565" s="588"/>
      <c r="L565" s="583" t="s">
        <v>1082</v>
      </c>
      <c r="M565" s="583" t="s">
        <v>1082</v>
      </c>
      <c r="N565" s="583" t="s">
        <v>1082</v>
      </c>
      <c r="O565" s="583" t="s">
        <v>1082</v>
      </c>
      <c r="P565" s="583" t="s">
        <v>1082</v>
      </c>
      <c r="Q565" s="583" t="s">
        <v>1082</v>
      </c>
      <c r="R565" s="583" t="s">
        <v>1082</v>
      </c>
      <c r="S565" s="583" t="s">
        <v>1082</v>
      </c>
      <c r="T565" s="583" t="s">
        <v>1082</v>
      </c>
      <c r="U565" s="583" t="s">
        <v>1082</v>
      </c>
      <c r="V565" s="583" t="s">
        <v>1082</v>
      </c>
      <c r="W565" s="583" t="s">
        <v>1082</v>
      </c>
      <c r="X565" s="583" t="s">
        <v>1082</v>
      </c>
      <c r="Y565" s="583" t="s">
        <v>1082</v>
      </c>
      <c r="Z565" s="583" t="s">
        <v>1082</v>
      </c>
      <c r="AA565" s="278"/>
      <c r="AB565" s="278"/>
      <c r="AC565" s="278"/>
      <c r="AD565" s="278"/>
      <c r="AE565" s="278"/>
      <c r="AF565" s="278"/>
      <c r="AG565" s="583" t="s">
        <v>1082</v>
      </c>
      <c r="AH565" s="583" t="s">
        <v>1082</v>
      </c>
      <c r="AI565" s="583" t="s">
        <v>1082</v>
      </c>
      <c r="AJ565" s="583" t="s">
        <v>1082</v>
      </c>
      <c r="AK565" s="583" t="s">
        <v>1082</v>
      </c>
      <c r="AL565" s="583" t="s">
        <v>1082</v>
      </c>
      <c r="AM565" s="583" t="s">
        <v>1082</v>
      </c>
      <c r="AN565" s="583" t="s">
        <v>1082</v>
      </c>
      <c r="AO565" s="583" t="s">
        <v>1082</v>
      </c>
      <c r="AP565" s="583" t="s">
        <v>1082</v>
      </c>
      <c r="AQ565" s="583" t="s">
        <v>1082</v>
      </c>
      <c r="AR565" s="583" t="s">
        <v>1082</v>
      </c>
      <c r="AS565" s="583" t="s">
        <v>1082</v>
      </c>
      <c r="AT565" s="583" t="s">
        <v>1082</v>
      </c>
      <c r="AU565" s="583" t="s">
        <v>1082</v>
      </c>
      <c r="AV565" s="278">
        <v>21197600</v>
      </c>
      <c r="AW565" s="278">
        <v>22058600</v>
      </c>
      <c r="AX565" s="278">
        <v>22058600</v>
      </c>
      <c r="AY565" s="278">
        <f>15109643+494900</f>
        <v>15604543</v>
      </c>
      <c r="AZ565" s="278">
        <v>16096199</v>
      </c>
      <c r="BA565" s="278">
        <v>16096199</v>
      </c>
      <c r="BB565" s="583" t="s">
        <v>1082</v>
      </c>
      <c r="BC565" s="583" t="s">
        <v>1082</v>
      </c>
      <c r="BD565" s="583" t="s">
        <v>1082</v>
      </c>
      <c r="BE565" s="583" t="s">
        <v>1082</v>
      </c>
      <c r="BF565" s="583" t="s">
        <v>1082</v>
      </c>
      <c r="BG565" s="583" t="s">
        <v>1082</v>
      </c>
      <c r="BH565" s="583" t="s">
        <v>1082</v>
      </c>
      <c r="BI565" s="583" t="s">
        <v>1082</v>
      </c>
      <c r="BJ565" s="583" t="s">
        <v>1082</v>
      </c>
      <c r="BK565" s="583" t="s">
        <v>1082</v>
      </c>
      <c r="BL565" s="583" t="s">
        <v>1082</v>
      </c>
      <c r="BM565" s="583" t="s">
        <v>1082</v>
      </c>
      <c r="BN565" s="583" t="s">
        <v>1082</v>
      </c>
      <c r="BO565" s="583" t="s">
        <v>1082</v>
      </c>
      <c r="BP565" s="583" t="s">
        <v>1082</v>
      </c>
      <c r="BQ565" s="278">
        <v>13686600</v>
      </c>
      <c r="BR565" s="278">
        <v>14242500</v>
      </c>
      <c r="BS565" s="278">
        <v>14242500</v>
      </c>
      <c r="BT565" s="278">
        <v>11274618</v>
      </c>
      <c r="BU565" s="278">
        <v>11590587</v>
      </c>
      <c r="BV565" s="278">
        <v>11590587</v>
      </c>
      <c r="BW565" s="583" t="s">
        <v>1082</v>
      </c>
      <c r="BX565" s="583" t="s">
        <v>1082</v>
      </c>
      <c r="BY565" s="583" t="s">
        <v>1082</v>
      </c>
      <c r="BZ565" s="583" t="s">
        <v>1082</v>
      </c>
      <c r="CA565" s="583" t="s">
        <v>1082</v>
      </c>
      <c r="CB565" s="583" t="s">
        <v>1082</v>
      </c>
      <c r="CC565" s="583" t="s">
        <v>1082</v>
      </c>
      <c r="CD565" s="583" t="s">
        <v>1082</v>
      </c>
      <c r="CE565" s="583" t="s">
        <v>1082</v>
      </c>
      <c r="CF565" s="583" t="s">
        <v>1082</v>
      </c>
      <c r="CG565" s="583" t="s">
        <v>1082</v>
      </c>
      <c r="CH565" s="583" t="s">
        <v>1082</v>
      </c>
      <c r="CI565" s="583" t="s">
        <v>1082</v>
      </c>
      <c r="CJ565" s="583" t="s">
        <v>1082</v>
      </c>
      <c r="CK565" s="583" t="s">
        <v>1082</v>
      </c>
      <c r="CL565" s="278"/>
      <c r="CM565" s="278"/>
      <c r="CN565" s="278"/>
      <c r="CO565" s="278"/>
      <c r="CP565" s="278"/>
      <c r="CQ565" s="278"/>
      <c r="CR565" s="583" t="s">
        <v>1082</v>
      </c>
      <c r="CS565" s="583" t="s">
        <v>1082</v>
      </c>
      <c r="CT565" s="583" t="s">
        <v>1082</v>
      </c>
      <c r="CU565" s="583" t="s">
        <v>1082</v>
      </c>
      <c r="CV565" s="583" t="s">
        <v>1082</v>
      </c>
      <c r="CW565" s="583" t="s">
        <v>1082</v>
      </c>
      <c r="CX565" s="583" t="s">
        <v>1082</v>
      </c>
      <c r="CY565" s="583" t="s">
        <v>1082</v>
      </c>
      <c r="CZ565" s="583" t="s">
        <v>1082</v>
      </c>
      <c r="DA565" s="583" t="s">
        <v>1082</v>
      </c>
      <c r="DB565" s="583" t="s">
        <v>1082</v>
      </c>
      <c r="DC565" s="583" t="s">
        <v>1082</v>
      </c>
      <c r="DD565" s="583" t="s">
        <v>1082</v>
      </c>
      <c r="DE565" s="583" t="s">
        <v>1082</v>
      </c>
      <c r="DF565" s="583" t="s">
        <v>1082</v>
      </c>
      <c r="DG565" s="278">
        <v>6067300</v>
      </c>
      <c r="DH565" s="278">
        <v>6313300</v>
      </c>
      <c r="DI565" s="278">
        <v>6313300</v>
      </c>
      <c r="DJ565" s="278">
        <v>5411275</v>
      </c>
      <c r="DK565" s="278">
        <v>5582383</v>
      </c>
      <c r="DL565" s="278">
        <v>5582383</v>
      </c>
      <c r="DM565" s="583" t="s">
        <v>1082</v>
      </c>
      <c r="DN565" s="583" t="s">
        <v>1082</v>
      </c>
      <c r="DO565" s="583" t="s">
        <v>1082</v>
      </c>
      <c r="DP565" s="583" t="s">
        <v>1082</v>
      </c>
      <c r="DQ565" s="583" t="s">
        <v>1082</v>
      </c>
      <c r="DR565" s="583" t="s">
        <v>1082</v>
      </c>
      <c r="DS565" s="583" t="s">
        <v>1082</v>
      </c>
      <c r="DT565" s="583" t="s">
        <v>1082</v>
      </c>
      <c r="DU565" s="583" t="s">
        <v>1082</v>
      </c>
      <c r="DV565" s="583" t="s">
        <v>1082</v>
      </c>
      <c r="DW565" s="583" t="s">
        <v>1082</v>
      </c>
      <c r="DX565" s="583" t="s">
        <v>1082</v>
      </c>
      <c r="DY565" s="583" t="s">
        <v>1082</v>
      </c>
      <c r="DZ565" s="583" t="s">
        <v>1082</v>
      </c>
      <c r="EA565" s="583" t="s">
        <v>1082</v>
      </c>
      <c r="EB565" s="278">
        <v>7086200</v>
      </c>
      <c r="EC565" s="278">
        <v>7373500</v>
      </c>
      <c r="ED565" s="278">
        <v>7373500</v>
      </c>
      <c r="EE565" s="278">
        <v>4438724</v>
      </c>
      <c r="EF565" s="278">
        <v>4633079</v>
      </c>
      <c r="EG565" s="278">
        <v>4633079</v>
      </c>
      <c r="EH565" s="583" t="s">
        <v>1082</v>
      </c>
      <c r="EI565" s="583" t="s">
        <v>1082</v>
      </c>
      <c r="EJ565" s="583" t="s">
        <v>1082</v>
      </c>
      <c r="EK565" s="583" t="s">
        <v>1082</v>
      </c>
      <c r="EL565" s="583" t="s">
        <v>1082</v>
      </c>
      <c r="EM565" s="583" t="s">
        <v>1082</v>
      </c>
      <c r="EN565" s="583" t="s">
        <v>1082</v>
      </c>
      <c r="EO565" s="583" t="s">
        <v>1082</v>
      </c>
      <c r="EP565" s="583" t="s">
        <v>1082</v>
      </c>
      <c r="EQ565" s="583" t="s">
        <v>1082</v>
      </c>
      <c r="ER565" s="583" t="s">
        <v>1082</v>
      </c>
      <c r="ES565" s="583" t="s">
        <v>1082</v>
      </c>
      <c r="ET565" s="583" t="s">
        <v>1082</v>
      </c>
      <c r="EU565" s="583" t="s">
        <v>1082</v>
      </c>
      <c r="EV565" s="583" t="s">
        <v>1082</v>
      </c>
      <c r="EW565" s="278">
        <v>6310900</v>
      </c>
      <c r="EX565" s="278">
        <v>6568500</v>
      </c>
      <c r="EY565" s="278">
        <v>6568500</v>
      </c>
      <c r="EZ565" s="278">
        <v>2449806</v>
      </c>
      <c r="FA565" s="278">
        <v>2548824</v>
      </c>
      <c r="FB565" s="278">
        <v>2548824</v>
      </c>
      <c r="FC565" s="583" t="s">
        <v>1082</v>
      </c>
      <c r="FD565" s="583" t="s">
        <v>1082</v>
      </c>
      <c r="FE565" s="583" t="s">
        <v>1082</v>
      </c>
      <c r="FF565" s="583" t="s">
        <v>1082</v>
      </c>
      <c r="FG565" s="583" t="s">
        <v>1082</v>
      </c>
      <c r="FH565" s="583" t="s">
        <v>1082</v>
      </c>
      <c r="FI565" s="583" t="s">
        <v>1082</v>
      </c>
      <c r="FJ565" s="583" t="s">
        <v>1082</v>
      </c>
      <c r="FK565" s="583" t="s">
        <v>1082</v>
      </c>
      <c r="FL565" s="583" t="s">
        <v>1082</v>
      </c>
      <c r="FM565" s="583" t="s">
        <v>1082</v>
      </c>
      <c r="FN565" s="583" t="s">
        <v>1082</v>
      </c>
      <c r="FO565" s="583" t="s">
        <v>1082</v>
      </c>
      <c r="FP565" s="583" t="s">
        <v>1082</v>
      </c>
      <c r="FQ565" s="583" t="s">
        <v>1082</v>
      </c>
      <c r="FR565" s="278">
        <v>7812600</v>
      </c>
      <c r="FS565" s="278">
        <v>8129500</v>
      </c>
      <c r="FT565" s="278">
        <v>8129500</v>
      </c>
      <c r="FU565" s="278">
        <v>4207758</v>
      </c>
      <c r="FV565" s="278">
        <v>4368097</v>
      </c>
      <c r="FW565" s="278">
        <v>4368097</v>
      </c>
      <c r="FX565" s="583" t="s">
        <v>1082</v>
      </c>
      <c r="FY565" s="583" t="s">
        <v>1082</v>
      </c>
      <c r="FZ565" s="583" t="s">
        <v>1082</v>
      </c>
      <c r="GA565" s="583" t="s">
        <v>1082</v>
      </c>
      <c r="GB565" s="583" t="s">
        <v>1082</v>
      </c>
      <c r="GC565" s="583" t="s">
        <v>1082</v>
      </c>
      <c r="GD565" s="583" t="s">
        <v>1082</v>
      </c>
      <c r="GE565" s="583" t="s">
        <v>1082</v>
      </c>
      <c r="GF565" s="583" t="s">
        <v>1082</v>
      </c>
      <c r="GG565" s="583" t="s">
        <v>1082</v>
      </c>
      <c r="GH565" s="583" t="s">
        <v>1082</v>
      </c>
      <c r="GI565" s="583" t="s">
        <v>1082</v>
      </c>
      <c r="GJ565" s="583" t="s">
        <v>1082</v>
      </c>
      <c r="GK565" s="583" t="s">
        <v>1082</v>
      </c>
      <c r="GL565" s="583" t="s">
        <v>1082</v>
      </c>
      <c r="GM565" s="278">
        <v>9625900</v>
      </c>
      <c r="GN565" s="278">
        <v>10017300</v>
      </c>
      <c r="GO565" s="278">
        <v>10017300</v>
      </c>
      <c r="GP565" s="278">
        <v>4164099</v>
      </c>
      <c r="GQ565" s="278">
        <v>4319865</v>
      </c>
      <c r="GR565" s="278">
        <v>4319865</v>
      </c>
      <c r="GS565" s="583" t="s">
        <v>1082</v>
      </c>
      <c r="GT565" s="583" t="s">
        <v>1082</v>
      </c>
      <c r="GU565" s="583" t="s">
        <v>1082</v>
      </c>
      <c r="GV565" s="583" t="s">
        <v>1082</v>
      </c>
      <c r="GW565" s="583" t="s">
        <v>1082</v>
      </c>
      <c r="GX565" s="583" t="s">
        <v>1082</v>
      </c>
      <c r="GY565" s="583" t="s">
        <v>1082</v>
      </c>
      <c r="GZ565" s="583" t="s">
        <v>1082</v>
      </c>
      <c r="HA565" s="583" t="s">
        <v>1082</v>
      </c>
      <c r="HB565" s="583" t="s">
        <v>1082</v>
      </c>
      <c r="HC565" s="583" t="s">
        <v>1082</v>
      </c>
      <c r="HD565" s="583" t="s">
        <v>1082</v>
      </c>
      <c r="HE565" s="583" t="s">
        <v>1082</v>
      </c>
      <c r="HF565" s="583" t="s">
        <v>1082</v>
      </c>
      <c r="HG565" s="583" t="s">
        <v>1082</v>
      </c>
      <c r="HH565" s="278">
        <v>5141000</v>
      </c>
      <c r="HI565" s="278">
        <v>5349400</v>
      </c>
      <c r="HJ565" s="278">
        <v>5349400</v>
      </c>
      <c r="HK565" s="278">
        <v>5005501</v>
      </c>
      <c r="HL565" s="278">
        <v>5226957</v>
      </c>
      <c r="HM565" s="278">
        <v>5226957</v>
      </c>
      <c r="HN565" s="583" t="s">
        <v>1082</v>
      </c>
      <c r="HO565" s="583" t="s">
        <v>1082</v>
      </c>
      <c r="HP565" s="583" t="s">
        <v>1082</v>
      </c>
      <c r="HQ565" s="583" t="s">
        <v>1082</v>
      </c>
      <c r="HR565" s="583" t="s">
        <v>1082</v>
      </c>
      <c r="HS565" s="583" t="s">
        <v>1082</v>
      </c>
      <c r="HT565" s="583" t="s">
        <v>1082</v>
      </c>
      <c r="HU565" s="583" t="s">
        <v>1082</v>
      </c>
      <c r="HV565" s="583" t="s">
        <v>1082</v>
      </c>
      <c r="HW565" s="583" t="s">
        <v>1082</v>
      </c>
      <c r="HX565" s="583" t="s">
        <v>1082</v>
      </c>
      <c r="HY565" s="583" t="s">
        <v>1082</v>
      </c>
      <c r="HZ565" s="583" t="s">
        <v>1082</v>
      </c>
      <c r="IA565" s="583" t="s">
        <v>1082</v>
      </c>
      <c r="IB565" s="583" t="s">
        <v>1082</v>
      </c>
      <c r="IC565" s="278">
        <v>8467400</v>
      </c>
      <c r="ID565" s="278">
        <v>8810800</v>
      </c>
      <c r="IE565" s="278">
        <v>8810800</v>
      </c>
      <c r="IF565" s="278">
        <v>6777140</v>
      </c>
      <c r="IG565" s="278">
        <v>7015029</v>
      </c>
      <c r="IH565" s="278">
        <v>7015029</v>
      </c>
      <c r="II565" s="583" t="s">
        <v>1082</v>
      </c>
      <c r="IJ565" s="583" t="s">
        <v>1082</v>
      </c>
      <c r="IK565" s="583" t="s">
        <v>1082</v>
      </c>
      <c r="IL565" s="583" t="s">
        <v>1082</v>
      </c>
      <c r="IM565" s="583" t="s">
        <v>1082</v>
      </c>
      <c r="IN565" s="583" t="s">
        <v>1082</v>
      </c>
      <c r="IO565" s="583" t="s">
        <v>1082</v>
      </c>
      <c r="IP565" s="583" t="s">
        <v>1082</v>
      </c>
      <c r="IQ565" s="583" t="s">
        <v>1082</v>
      </c>
      <c r="IR565" s="583" t="s">
        <v>1082</v>
      </c>
      <c r="IS565" s="583" t="s">
        <v>1082</v>
      </c>
      <c r="IT565" s="583" t="s">
        <v>1082</v>
      </c>
      <c r="IU565" s="583" t="s">
        <v>1082</v>
      </c>
      <c r="IV565" s="583" t="s">
        <v>1082</v>
      </c>
      <c r="IW565" s="583" t="s">
        <v>1082</v>
      </c>
      <c r="IX565" s="278">
        <v>7919900</v>
      </c>
      <c r="IY565" s="278">
        <v>8241000</v>
      </c>
      <c r="IZ565" s="278">
        <v>8241000</v>
      </c>
      <c r="JA565" s="278">
        <v>4210469</v>
      </c>
      <c r="JB565" s="278">
        <v>4370851</v>
      </c>
      <c r="JC565" s="278">
        <v>4370851</v>
      </c>
      <c r="JD565" s="583" t="s">
        <v>1082</v>
      </c>
      <c r="JE565" s="583" t="s">
        <v>1082</v>
      </c>
      <c r="JF565" s="583" t="s">
        <v>1082</v>
      </c>
      <c r="JG565" s="583" t="s">
        <v>1082</v>
      </c>
      <c r="JH565" s="583" t="s">
        <v>1082</v>
      </c>
      <c r="JI565" s="583" t="s">
        <v>1082</v>
      </c>
      <c r="JJ565" s="583" t="s">
        <v>1082</v>
      </c>
      <c r="JK565" s="583" t="s">
        <v>1082</v>
      </c>
      <c r="JL565" s="583" t="s">
        <v>1082</v>
      </c>
      <c r="JM565" s="583" t="s">
        <v>1082</v>
      </c>
      <c r="JN565" s="583" t="s">
        <v>1082</v>
      </c>
      <c r="JO565" s="583" t="s">
        <v>1082</v>
      </c>
      <c r="JP565" s="583" t="s">
        <v>1082</v>
      </c>
      <c r="JQ565" s="583" t="s">
        <v>1082</v>
      </c>
      <c r="JR565" s="583" t="s">
        <v>1082</v>
      </c>
      <c r="JS565" s="278">
        <v>5960300</v>
      </c>
      <c r="JT565" s="278">
        <v>6203600</v>
      </c>
      <c r="JU565" s="278">
        <v>6203600</v>
      </c>
      <c r="JV565" s="278">
        <v>3120460</v>
      </c>
      <c r="JW565" s="278">
        <v>3256839</v>
      </c>
      <c r="JX565" s="278">
        <v>3256839</v>
      </c>
      <c r="JY565" s="583" t="s">
        <v>1082</v>
      </c>
      <c r="JZ565" s="583" t="s">
        <v>1082</v>
      </c>
      <c r="KA565" s="583" t="s">
        <v>1082</v>
      </c>
      <c r="KB565" s="583" t="s">
        <v>1082</v>
      </c>
      <c r="KC565" s="583" t="s">
        <v>1082</v>
      </c>
      <c r="KD565" s="583" t="s">
        <v>1082</v>
      </c>
      <c r="KE565" s="583" t="s">
        <v>1082</v>
      </c>
      <c r="KF565" s="583" t="s">
        <v>1082</v>
      </c>
      <c r="KG565" s="583" t="s">
        <v>1082</v>
      </c>
      <c r="KH565" s="583" t="s">
        <v>1082</v>
      </c>
      <c r="KI565" s="583" t="s">
        <v>1082</v>
      </c>
      <c r="KJ565" s="583" t="s">
        <v>1082</v>
      </c>
      <c r="KK565" s="583" t="s">
        <v>1082</v>
      </c>
      <c r="KL565" s="583" t="s">
        <v>1082</v>
      </c>
      <c r="KM565" s="583" t="s">
        <v>1082</v>
      </c>
      <c r="KN565" s="278">
        <v>11844100</v>
      </c>
      <c r="KO565" s="278">
        <v>12324600</v>
      </c>
      <c r="KP565" s="278">
        <v>12324600</v>
      </c>
      <c r="KQ565" s="278">
        <v>5853722</v>
      </c>
      <c r="KR565" s="278">
        <v>6078684</v>
      </c>
      <c r="KS565" s="278">
        <v>6078684</v>
      </c>
      <c r="KT565" s="583" t="s">
        <v>1082</v>
      </c>
      <c r="KU565" s="583" t="s">
        <v>1082</v>
      </c>
      <c r="KV565" s="583" t="s">
        <v>1082</v>
      </c>
      <c r="KW565" s="583" t="s">
        <v>1082</v>
      </c>
      <c r="KX565" s="583" t="s">
        <v>1082</v>
      </c>
      <c r="KY565" s="583" t="s">
        <v>1082</v>
      </c>
      <c r="KZ565" s="583" t="s">
        <v>1082</v>
      </c>
      <c r="LA565" s="583" t="s">
        <v>1082</v>
      </c>
      <c r="LB565" s="583" t="s">
        <v>1082</v>
      </c>
      <c r="LC565" s="583" t="s">
        <v>1082</v>
      </c>
      <c r="LD565" s="583" t="s">
        <v>1082</v>
      </c>
      <c r="LE565" s="583" t="s">
        <v>1082</v>
      </c>
      <c r="LF565" s="583" t="s">
        <v>1082</v>
      </c>
      <c r="LG565" s="583" t="s">
        <v>1082</v>
      </c>
      <c r="LH565" s="583" t="s">
        <v>1082</v>
      </c>
      <c r="LI565" s="278">
        <v>15425200</v>
      </c>
      <c r="LJ565" s="278">
        <v>16051000</v>
      </c>
      <c r="LK565" s="278">
        <v>16051000</v>
      </c>
      <c r="LL565" s="278">
        <v>6984375</v>
      </c>
      <c r="LM565" s="278">
        <v>7262328</v>
      </c>
      <c r="LN565" s="278">
        <v>7262328</v>
      </c>
      <c r="LO565" s="583" t="s">
        <v>1082</v>
      </c>
      <c r="LP565" s="583" t="s">
        <v>1082</v>
      </c>
      <c r="LQ565" s="583" t="s">
        <v>1082</v>
      </c>
      <c r="LR565" s="583" t="s">
        <v>1082</v>
      </c>
      <c r="LS565" s="583" t="s">
        <v>1082</v>
      </c>
      <c r="LT565" s="583" t="s">
        <v>1082</v>
      </c>
      <c r="LU565" s="583" t="s">
        <v>1082</v>
      </c>
      <c r="LV565" s="583" t="s">
        <v>1082</v>
      </c>
      <c r="LW565" s="583" t="s">
        <v>1082</v>
      </c>
      <c r="LX565" s="583" t="s">
        <v>1082</v>
      </c>
      <c r="LY565" s="583" t="s">
        <v>1082</v>
      </c>
      <c r="LZ565" s="583" t="s">
        <v>1082</v>
      </c>
      <c r="MA565" s="583" t="s">
        <v>1082</v>
      </c>
      <c r="MB565" s="583" t="s">
        <v>1082</v>
      </c>
      <c r="MC565" s="583" t="s">
        <v>1082</v>
      </c>
      <c r="MD565" s="278">
        <v>4787500</v>
      </c>
      <c r="ME565" s="278">
        <v>4981700</v>
      </c>
      <c r="MF565" s="278">
        <v>4981700</v>
      </c>
      <c r="MG565" s="278">
        <v>3300984</v>
      </c>
      <c r="MH565" s="278">
        <v>3435250</v>
      </c>
      <c r="MI565" s="278">
        <v>3435250</v>
      </c>
      <c r="MJ565" s="583" t="s">
        <v>1082</v>
      </c>
      <c r="MK565" s="583" t="s">
        <v>1082</v>
      </c>
      <c r="ML565" s="583" t="s">
        <v>1082</v>
      </c>
      <c r="MM565" s="583" t="s">
        <v>1082</v>
      </c>
      <c r="MN565" s="583" t="s">
        <v>1082</v>
      </c>
      <c r="MO565" s="583" t="s">
        <v>1082</v>
      </c>
      <c r="MP565" s="583" t="s">
        <v>1082</v>
      </c>
      <c r="MQ565" s="583" t="s">
        <v>1082</v>
      </c>
      <c r="MR565" s="583" t="s">
        <v>1082</v>
      </c>
      <c r="MS565" s="583" t="s">
        <v>1082</v>
      </c>
      <c r="MT565" s="583" t="s">
        <v>1082</v>
      </c>
      <c r="MU565" s="583" t="s">
        <v>1082</v>
      </c>
      <c r="MV565" s="583" t="s">
        <v>1082</v>
      </c>
      <c r="MW565" s="583" t="s">
        <v>1082</v>
      </c>
      <c r="MX565" s="583" t="s">
        <v>1082</v>
      </c>
      <c r="MY565" s="278">
        <v>7924200</v>
      </c>
      <c r="MZ565" s="278">
        <v>8245600</v>
      </c>
      <c r="NA565" s="278">
        <v>8245600</v>
      </c>
      <c r="NB565" s="278">
        <v>6001646</v>
      </c>
      <c r="NC565" s="278">
        <v>6235660</v>
      </c>
      <c r="ND565" s="278">
        <v>6235660</v>
      </c>
      <c r="NE565" s="583" t="s">
        <v>1082</v>
      </c>
      <c r="NF565" s="583" t="s">
        <v>1082</v>
      </c>
      <c r="NG565" s="583" t="s">
        <v>1082</v>
      </c>
      <c r="NH565" s="583" t="s">
        <v>1082</v>
      </c>
      <c r="NI565" s="583" t="s">
        <v>1082</v>
      </c>
      <c r="NJ565" s="583" t="s">
        <v>1082</v>
      </c>
      <c r="NK565" s="583" t="s">
        <v>1082</v>
      </c>
      <c r="NL565" s="583" t="s">
        <v>1082</v>
      </c>
      <c r="NM565" s="583" t="s">
        <v>1082</v>
      </c>
      <c r="NN565" s="583" t="s">
        <v>1082</v>
      </c>
      <c r="NO565" s="583" t="s">
        <v>1082</v>
      </c>
      <c r="NP565" s="583" t="s">
        <v>1082</v>
      </c>
      <c r="NQ565" s="583" t="s">
        <v>1082</v>
      </c>
      <c r="NR565" s="583" t="s">
        <v>1082</v>
      </c>
      <c r="NS565" s="583" t="s">
        <v>1082</v>
      </c>
      <c r="NT565" s="278">
        <v>12581000</v>
      </c>
      <c r="NU565" s="278">
        <v>13091300</v>
      </c>
      <c r="NV565" s="278">
        <v>13091300</v>
      </c>
      <c r="NW565" s="278">
        <v>7311069</v>
      </c>
      <c r="NX565" s="278">
        <v>7574194</v>
      </c>
      <c r="NY565" s="278">
        <v>7574194</v>
      </c>
      <c r="NZ565" s="583" t="s">
        <v>1082</v>
      </c>
      <c r="OA565" s="583" t="s">
        <v>1082</v>
      </c>
      <c r="OB565" s="583" t="s">
        <v>1082</v>
      </c>
      <c r="OC565" s="583" t="s">
        <v>1082</v>
      </c>
      <c r="OD565" s="583" t="s">
        <v>1082</v>
      </c>
      <c r="OE565" s="583" t="s">
        <v>1082</v>
      </c>
      <c r="OF565" s="583" t="s">
        <v>1082</v>
      </c>
      <c r="OG565" s="583" t="s">
        <v>1082</v>
      </c>
      <c r="OH565" s="583" t="s">
        <v>1082</v>
      </c>
      <c r="OI565" s="583" t="s">
        <v>1082</v>
      </c>
      <c r="OJ565" s="583" t="s">
        <v>1082</v>
      </c>
      <c r="OK565" s="583" t="s">
        <v>1082</v>
      </c>
      <c r="OL565" s="583" t="s">
        <v>1082</v>
      </c>
      <c r="OM565" s="583" t="s">
        <v>1082</v>
      </c>
      <c r="ON565" s="583" t="s">
        <v>1082</v>
      </c>
      <c r="OO565" s="278">
        <v>7039900</v>
      </c>
      <c r="OP565" s="278">
        <v>7325300</v>
      </c>
      <c r="OQ565" s="278">
        <v>7325300</v>
      </c>
      <c r="OR565" s="278">
        <v>5215675</v>
      </c>
      <c r="OS565" s="278">
        <v>5415374</v>
      </c>
      <c r="OT565" s="278">
        <v>5415374</v>
      </c>
      <c r="OU565" s="583" t="s">
        <v>1082</v>
      </c>
      <c r="OV565" s="583" t="s">
        <v>1082</v>
      </c>
      <c r="OW565" s="583" t="s">
        <v>1082</v>
      </c>
      <c r="OX565" s="583" t="s">
        <v>1082</v>
      </c>
      <c r="OY565" s="583" t="s">
        <v>1082</v>
      </c>
      <c r="OZ565" s="583" t="s">
        <v>1082</v>
      </c>
      <c r="PA565" s="583" t="s">
        <v>1082</v>
      </c>
      <c r="PB565" s="583" t="s">
        <v>1082</v>
      </c>
      <c r="PC565" s="583" t="s">
        <v>1082</v>
      </c>
      <c r="PD565" s="583" t="s">
        <v>1082</v>
      </c>
      <c r="PE565" s="583" t="s">
        <v>1082</v>
      </c>
      <c r="PF565" s="583" t="s">
        <v>1082</v>
      </c>
      <c r="PG565" s="583" t="s">
        <v>1082</v>
      </c>
      <c r="PH565" s="583" t="s">
        <v>1082</v>
      </c>
      <c r="PI565" s="583" t="s">
        <v>1082</v>
      </c>
      <c r="PJ565" s="278">
        <v>10518100</v>
      </c>
      <c r="PK565" s="278">
        <v>10947500</v>
      </c>
      <c r="PL565" s="278">
        <v>10947500</v>
      </c>
      <c r="PM565" s="278">
        <v>4248650</v>
      </c>
      <c r="PN565" s="278">
        <v>4419695</v>
      </c>
      <c r="PO565" s="278">
        <v>4419695</v>
      </c>
      <c r="PP565" s="583" t="s">
        <v>1082</v>
      </c>
      <c r="PQ565" s="583" t="s">
        <v>1082</v>
      </c>
      <c r="PR565" s="583" t="s">
        <v>1082</v>
      </c>
      <c r="PS565" s="583" t="s">
        <v>1082</v>
      </c>
      <c r="PT565" s="583" t="s">
        <v>1082</v>
      </c>
      <c r="PU565" s="583" t="s">
        <v>1082</v>
      </c>
      <c r="PV565" s="583" t="s">
        <v>1082</v>
      </c>
      <c r="PW565" s="583" t="s">
        <v>1082</v>
      </c>
      <c r="PX565" s="583" t="s">
        <v>1082</v>
      </c>
      <c r="PY565" s="583" t="s">
        <v>1082</v>
      </c>
      <c r="PZ565" s="583" t="s">
        <v>1082</v>
      </c>
      <c r="QA565" s="583" t="s">
        <v>1082</v>
      </c>
      <c r="QB565" s="583" t="s">
        <v>1082</v>
      </c>
      <c r="QC565" s="583" t="s">
        <v>1082</v>
      </c>
      <c r="QD565" s="583" t="s">
        <v>1082</v>
      </c>
      <c r="QE565" s="278">
        <v>9347400</v>
      </c>
      <c r="QF565" s="278">
        <v>9726700</v>
      </c>
      <c r="QG565" s="278">
        <v>9726700</v>
      </c>
      <c r="QH565" s="278">
        <v>6667916</v>
      </c>
      <c r="QI565" s="278">
        <v>6924186</v>
      </c>
      <c r="QJ565" s="278">
        <v>6924186</v>
      </c>
      <c r="QK565" s="583" t="s">
        <v>1082</v>
      </c>
      <c r="QL565" s="583" t="s">
        <v>1082</v>
      </c>
      <c r="QM565" s="583" t="s">
        <v>1082</v>
      </c>
      <c r="QN565" s="583" t="s">
        <v>1082</v>
      </c>
      <c r="QO565" s="583" t="s">
        <v>1082</v>
      </c>
      <c r="QP565" s="583" t="s">
        <v>1082</v>
      </c>
      <c r="QQ565" s="583" t="s">
        <v>1082</v>
      </c>
      <c r="QR565" s="583" t="s">
        <v>1082</v>
      </c>
      <c r="QS565" s="583" t="s">
        <v>1082</v>
      </c>
      <c r="QT565" s="583" t="s">
        <v>1082</v>
      </c>
      <c r="QU565" s="583" t="s">
        <v>1082</v>
      </c>
      <c r="QV565" s="583" t="s">
        <v>1082</v>
      </c>
      <c r="QW565" s="583" t="s">
        <v>1082</v>
      </c>
      <c r="QX565" s="583" t="s">
        <v>1082</v>
      </c>
      <c r="QY565" s="583" t="s">
        <v>1082</v>
      </c>
      <c r="QZ565" s="278">
        <v>12932600</v>
      </c>
      <c r="RA565" s="278">
        <v>13457100</v>
      </c>
      <c r="RB565" s="278">
        <v>13457100</v>
      </c>
      <c r="RC565" s="278">
        <v>7989712</v>
      </c>
      <c r="RD565" s="278">
        <v>8290324</v>
      </c>
      <c r="RE565" s="278">
        <v>8290324</v>
      </c>
      <c r="RF565" s="583" t="s">
        <v>1082</v>
      </c>
      <c r="RG565" s="583" t="s">
        <v>1082</v>
      </c>
      <c r="RH565" s="583" t="s">
        <v>1082</v>
      </c>
      <c r="RI565" s="583" t="s">
        <v>1082</v>
      </c>
      <c r="RJ565" s="583" t="s">
        <v>1082</v>
      </c>
      <c r="RK565" s="583" t="s">
        <v>1082</v>
      </c>
      <c r="RL565" s="583" t="s">
        <v>1082</v>
      </c>
      <c r="RM565" s="583" t="s">
        <v>1082</v>
      </c>
      <c r="RN565" s="583" t="s">
        <v>1082</v>
      </c>
      <c r="RO565" s="583" t="s">
        <v>1082</v>
      </c>
      <c r="RP565" s="583" t="s">
        <v>1082</v>
      </c>
      <c r="RQ565" s="583" t="s">
        <v>1082</v>
      </c>
      <c r="RR565" s="583" t="s">
        <v>1082</v>
      </c>
      <c r="RS565" s="583" t="s">
        <v>1082</v>
      </c>
      <c r="RT565" s="583" t="s">
        <v>1082</v>
      </c>
      <c r="RU565" s="278">
        <v>19972500</v>
      </c>
      <c r="RV565" s="278">
        <v>20782600</v>
      </c>
      <c r="RW565" s="278">
        <v>20782600</v>
      </c>
      <c r="RX565" s="278">
        <v>9321133</v>
      </c>
      <c r="RY565" s="278">
        <v>9647853</v>
      </c>
      <c r="RZ565" s="278">
        <v>9647853</v>
      </c>
      <c r="SA565" s="583" t="s">
        <v>1082</v>
      </c>
      <c r="SB565" s="583" t="s">
        <v>1082</v>
      </c>
      <c r="SC565" s="583" t="s">
        <v>1082</v>
      </c>
      <c r="SD565" s="583" t="s">
        <v>1082</v>
      </c>
      <c r="SE565" s="583" t="s">
        <v>1082</v>
      </c>
      <c r="SF565" s="583" t="s">
        <v>1082</v>
      </c>
      <c r="SG565" s="583" t="s">
        <v>1082</v>
      </c>
      <c r="SH565" s="583" t="s">
        <v>1082</v>
      </c>
      <c r="SI565" s="583" t="s">
        <v>1082</v>
      </c>
      <c r="SJ565" s="583" t="s">
        <v>1082</v>
      </c>
      <c r="SK565" s="583" t="s">
        <v>1082</v>
      </c>
      <c r="SL565" s="583" t="s">
        <v>1082</v>
      </c>
      <c r="SM565" s="583" t="s">
        <v>1082</v>
      </c>
      <c r="SN565" s="583" t="s">
        <v>1082</v>
      </c>
      <c r="SO565" s="583" t="s">
        <v>1082</v>
      </c>
      <c r="SP565" s="278">
        <v>15601500</v>
      </c>
      <c r="SQ565" s="278">
        <v>16237400</v>
      </c>
      <c r="SR565" s="278">
        <v>16237400</v>
      </c>
      <c r="SS565" s="278">
        <v>6448814</v>
      </c>
      <c r="ST565" s="278">
        <v>6681493</v>
      </c>
      <c r="SU565" s="278">
        <v>6681493</v>
      </c>
      <c r="SV565" s="583" t="s">
        <v>1082</v>
      </c>
      <c r="SW565" s="583" t="s">
        <v>1082</v>
      </c>
      <c r="SX565" s="583" t="s">
        <v>1082</v>
      </c>
      <c r="SY565" s="583" t="s">
        <v>1082</v>
      </c>
      <c r="SZ565" s="583" t="s">
        <v>1082</v>
      </c>
      <c r="TA565" s="583" t="s">
        <v>1082</v>
      </c>
      <c r="TB565" s="583" t="s">
        <v>1082</v>
      </c>
      <c r="TC565" s="583" t="s">
        <v>1082</v>
      </c>
      <c r="TD565" s="583" t="s">
        <v>1082</v>
      </c>
      <c r="TE565" s="583" t="s">
        <v>1082</v>
      </c>
      <c r="TF565" s="583" t="s">
        <v>1082</v>
      </c>
      <c r="TG565" s="583" t="s">
        <v>1082</v>
      </c>
      <c r="TH565" s="583" t="s">
        <v>1082</v>
      </c>
      <c r="TI565" s="583" t="s">
        <v>1082</v>
      </c>
      <c r="TJ565" s="583" t="s">
        <v>1082</v>
      </c>
      <c r="TK565" s="278">
        <v>5682100</v>
      </c>
      <c r="TL565" s="278">
        <v>5912700</v>
      </c>
      <c r="TM565" s="278">
        <v>5912700</v>
      </c>
      <c r="TN565" s="278">
        <v>3214482</v>
      </c>
      <c r="TO565" s="278">
        <v>3340670</v>
      </c>
      <c r="TP565" s="278">
        <v>3340670</v>
      </c>
      <c r="TQ565" s="583" t="s">
        <v>1082</v>
      </c>
      <c r="TR565" s="583" t="s">
        <v>1082</v>
      </c>
      <c r="TS565" s="583" t="s">
        <v>1082</v>
      </c>
      <c r="TT565" s="583" t="s">
        <v>1082</v>
      </c>
      <c r="TU565" s="583" t="s">
        <v>1082</v>
      </c>
      <c r="TV565" s="583" t="s">
        <v>1082</v>
      </c>
      <c r="TW565" s="583" t="s">
        <v>1082</v>
      </c>
      <c r="TX565" s="583" t="s">
        <v>1082</v>
      </c>
      <c r="TY565" s="583" t="s">
        <v>1082</v>
      </c>
      <c r="TZ565" s="583" t="s">
        <v>1082</v>
      </c>
      <c r="UA565" s="583" t="s">
        <v>1082</v>
      </c>
      <c r="UB565" s="583" t="s">
        <v>1082</v>
      </c>
      <c r="UC565" s="583" t="s">
        <v>1082</v>
      </c>
      <c r="UD565" s="583" t="s">
        <v>1082</v>
      </c>
      <c r="UE565" s="583" t="s">
        <v>1082</v>
      </c>
      <c r="UF565" s="278">
        <v>6623100</v>
      </c>
      <c r="UG565" s="278">
        <v>6891800</v>
      </c>
      <c r="UH565" s="278">
        <v>6891800</v>
      </c>
      <c r="UI565" s="278">
        <v>4343660</v>
      </c>
      <c r="UJ565" s="278">
        <v>4504530</v>
      </c>
      <c r="UK565" s="278">
        <v>4504530</v>
      </c>
      <c r="UL565" s="583" t="s">
        <v>1082</v>
      </c>
      <c r="UM565" s="583" t="s">
        <v>1082</v>
      </c>
      <c r="UN565" s="583" t="s">
        <v>1082</v>
      </c>
      <c r="UO565" s="583" t="s">
        <v>1082</v>
      </c>
      <c r="UP565" s="583" t="s">
        <v>1082</v>
      </c>
      <c r="UQ565" s="583" t="s">
        <v>1082</v>
      </c>
      <c r="UR565" s="583" t="s">
        <v>1082</v>
      </c>
      <c r="US565" s="583" t="s">
        <v>1082</v>
      </c>
      <c r="UT565" s="583" t="s">
        <v>1082</v>
      </c>
      <c r="UU565" s="583" t="s">
        <v>1082</v>
      </c>
      <c r="UV565" s="583" t="s">
        <v>1082</v>
      </c>
      <c r="UW565" s="583" t="s">
        <v>1082</v>
      </c>
      <c r="UX565" s="583" t="s">
        <v>1082</v>
      </c>
      <c r="UY565" s="583" t="s">
        <v>1082</v>
      </c>
      <c r="UZ565" s="583" t="s">
        <v>1082</v>
      </c>
      <c r="VA565" s="278">
        <v>18329700</v>
      </c>
      <c r="VB565" s="278">
        <v>19074600</v>
      </c>
      <c r="VC565" s="278">
        <v>19074600</v>
      </c>
      <c r="VD565" s="278">
        <v>10154729</v>
      </c>
      <c r="VE565" s="278">
        <v>10516417</v>
      </c>
      <c r="VF565" s="278">
        <v>10516417</v>
      </c>
      <c r="VG565" s="583" t="s">
        <v>1082</v>
      </c>
      <c r="VH565" s="583" t="s">
        <v>1082</v>
      </c>
      <c r="VI565" s="583" t="s">
        <v>1082</v>
      </c>
      <c r="VJ565" s="583" t="s">
        <v>1082</v>
      </c>
      <c r="VK565" s="583" t="s">
        <v>1082</v>
      </c>
      <c r="VL565" s="583" t="s">
        <v>1082</v>
      </c>
      <c r="VM565" s="583" t="s">
        <v>1082</v>
      </c>
      <c r="VN565" s="583" t="s">
        <v>1082</v>
      </c>
      <c r="VO565" s="583" t="s">
        <v>1082</v>
      </c>
      <c r="VP565" s="583" t="s">
        <v>1082</v>
      </c>
      <c r="VQ565" s="583" t="s">
        <v>1082</v>
      </c>
      <c r="VR565" s="583" t="s">
        <v>1082</v>
      </c>
      <c r="VS565" s="583" t="s">
        <v>1082</v>
      </c>
      <c r="VT565" s="583" t="s">
        <v>1082</v>
      </c>
      <c r="VU565" s="583" t="s">
        <v>1082</v>
      </c>
      <c r="VV565" s="278">
        <v>8400000</v>
      </c>
      <c r="VW565" s="278">
        <v>8740800</v>
      </c>
      <c r="VX565" s="278">
        <v>8740800</v>
      </c>
      <c r="VY565" s="278">
        <v>5550535</v>
      </c>
      <c r="VZ565" s="278">
        <v>5762355</v>
      </c>
      <c r="WA565" s="278">
        <v>5762355</v>
      </c>
      <c r="WB565" s="583" t="s">
        <v>1082</v>
      </c>
      <c r="WC565" s="583" t="s">
        <v>1082</v>
      </c>
      <c r="WD565" s="583" t="s">
        <v>1082</v>
      </c>
      <c r="WE565" s="583" t="s">
        <v>1082</v>
      </c>
      <c r="WF565" s="583" t="s">
        <v>1082</v>
      </c>
      <c r="WG565" s="583" t="s">
        <v>1082</v>
      </c>
      <c r="WH565" s="583" t="s">
        <v>1082</v>
      </c>
      <c r="WI565" s="583" t="s">
        <v>1082</v>
      </c>
      <c r="WJ565" s="583" t="s">
        <v>1082</v>
      </c>
      <c r="WK565" s="583" t="s">
        <v>1082</v>
      </c>
      <c r="WL565" s="583" t="s">
        <v>1082</v>
      </c>
      <c r="WM565" s="583" t="s">
        <v>1082</v>
      </c>
      <c r="WN565" s="583" t="s">
        <v>1082</v>
      </c>
      <c r="WO565" s="583" t="s">
        <v>1082</v>
      </c>
      <c r="WP565" s="583" t="s">
        <v>1082</v>
      </c>
      <c r="WQ565" s="278">
        <v>8806400</v>
      </c>
      <c r="WR565" s="278">
        <v>9163900</v>
      </c>
      <c r="WS565" s="278">
        <v>9163900</v>
      </c>
      <c r="WT565" s="278">
        <v>4025111</v>
      </c>
      <c r="WU565" s="278">
        <v>4182551</v>
      </c>
      <c r="WV565" s="278">
        <v>4182551</v>
      </c>
      <c r="WW565" s="583" t="s">
        <v>1082</v>
      </c>
      <c r="WX565" s="583" t="s">
        <v>1082</v>
      </c>
      <c r="WY565" s="583" t="s">
        <v>1082</v>
      </c>
      <c r="WZ565" s="583" t="s">
        <v>1082</v>
      </c>
      <c r="XA565" s="583" t="s">
        <v>1082</v>
      </c>
      <c r="XB565" s="583" t="s">
        <v>1082</v>
      </c>
      <c r="XC565" s="583" t="s">
        <v>1082</v>
      </c>
      <c r="XD565" s="583" t="s">
        <v>1082</v>
      </c>
      <c r="XE565" s="583" t="s">
        <v>1082</v>
      </c>
      <c r="XF565" s="583" t="s">
        <v>1082</v>
      </c>
      <c r="XG565" s="583" t="s">
        <v>1082</v>
      </c>
      <c r="XH565" s="583" t="s">
        <v>1082</v>
      </c>
      <c r="XI565" s="583" t="s">
        <v>1082</v>
      </c>
      <c r="XJ565" s="583" t="s">
        <v>1082</v>
      </c>
      <c r="XK565" s="583" t="s">
        <v>1082</v>
      </c>
      <c r="XL565" s="278">
        <v>18657400</v>
      </c>
      <c r="XM565" s="278">
        <v>19415300</v>
      </c>
      <c r="XN565" s="278">
        <v>19415300</v>
      </c>
      <c r="XO565" s="278">
        <v>8520030</v>
      </c>
      <c r="XP565" s="278">
        <v>8827433</v>
      </c>
      <c r="XQ565" s="278">
        <v>8827433</v>
      </c>
      <c r="XR565" s="583" t="s">
        <v>1082</v>
      </c>
      <c r="XS565" s="583" t="s">
        <v>1082</v>
      </c>
      <c r="XT565" s="583" t="s">
        <v>1082</v>
      </c>
      <c r="XU565" s="583" t="s">
        <v>1082</v>
      </c>
      <c r="XV565" s="583" t="s">
        <v>1082</v>
      </c>
      <c r="XW565" s="583" t="s">
        <v>1082</v>
      </c>
      <c r="XX565" s="583" t="s">
        <v>1082</v>
      </c>
      <c r="XY565" s="583" t="s">
        <v>1082</v>
      </c>
      <c r="XZ565" s="583" t="s">
        <v>1082</v>
      </c>
      <c r="YA565" s="583" t="s">
        <v>1082</v>
      </c>
      <c r="YB565" s="583" t="s">
        <v>1082</v>
      </c>
      <c r="YC565" s="583" t="s">
        <v>1082</v>
      </c>
      <c r="YD565" s="583" t="s">
        <v>1082</v>
      </c>
      <c r="YE565" s="583" t="s">
        <v>1082</v>
      </c>
      <c r="YF565" s="583" t="s">
        <v>1082</v>
      </c>
      <c r="YG565" s="278">
        <v>15409900</v>
      </c>
      <c r="YH565" s="278">
        <v>16035700</v>
      </c>
      <c r="YI565" s="278">
        <v>16035700</v>
      </c>
      <c r="YJ565" s="278">
        <v>7136691</v>
      </c>
      <c r="YK565" s="278">
        <v>7386991</v>
      </c>
      <c r="YL565" s="278">
        <v>7386991</v>
      </c>
      <c r="YM565" s="583" t="s">
        <v>1082</v>
      </c>
      <c r="YN565" s="583" t="s">
        <v>1082</v>
      </c>
      <c r="YO565" s="583" t="s">
        <v>1082</v>
      </c>
      <c r="YP565" s="583" t="s">
        <v>1082</v>
      </c>
      <c r="YQ565" s="583" t="s">
        <v>1082</v>
      </c>
      <c r="YR565" s="583" t="s">
        <v>1082</v>
      </c>
      <c r="YS565" s="583" t="s">
        <v>1082</v>
      </c>
      <c r="YT565" s="583" t="s">
        <v>1082</v>
      </c>
      <c r="YU565" s="583" t="s">
        <v>1082</v>
      </c>
      <c r="YV565" s="583" t="s">
        <v>1082</v>
      </c>
      <c r="YW565" s="583" t="s">
        <v>1082</v>
      </c>
      <c r="YX565" s="583" t="s">
        <v>1082</v>
      </c>
      <c r="YY565" s="583" t="s">
        <v>1082</v>
      </c>
      <c r="YZ565" s="583" t="s">
        <v>1082</v>
      </c>
      <c r="ZA565" s="583" t="s">
        <v>1082</v>
      </c>
      <c r="ZB565" s="278">
        <v>10823000</v>
      </c>
      <c r="ZC565" s="278">
        <v>11262100</v>
      </c>
      <c r="ZD565" s="278">
        <v>11262100</v>
      </c>
      <c r="ZE565" s="278">
        <v>5755254</v>
      </c>
      <c r="ZF565" s="278">
        <v>5963517</v>
      </c>
      <c r="ZG565" s="278">
        <v>5963517</v>
      </c>
      <c r="ZH565" s="583" t="s">
        <v>1082</v>
      </c>
      <c r="ZI565" s="583" t="s">
        <v>1082</v>
      </c>
      <c r="ZJ565" s="583" t="s">
        <v>1082</v>
      </c>
      <c r="ZK565" s="583" t="s">
        <v>1082</v>
      </c>
      <c r="ZL565" s="583" t="s">
        <v>1082</v>
      </c>
      <c r="ZM565" s="583" t="s">
        <v>1082</v>
      </c>
      <c r="ZN565" s="583" t="s">
        <v>1082</v>
      </c>
      <c r="ZO565" s="583" t="s">
        <v>1082</v>
      </c>
      <c r="ZP565" s="583" t="s">
        <v>1082</v>
      </c>
      <c r="ZQ565" s="583" t="s">
        <v>1082</v>
      </c>
      <c r="ZR565" s="583" t="s">
        <v>1082</v>
      </c>
      <c r="ZS565" s="583" t="s">
        <v>1082</v>
      </c>
      <c r="ZT565" s="583" t="s">
        <v>1082</v>
      </c>
      <c r="ZU565" s="583" t="s">
        <v>1082</v>
      </c>
      <c r="ZV565" s="583" t="s">
        <v>1082</v>
      </c>
      <c r="ZW565" s="278">
        <v>7218900</v>
      </c>
      <c r="ZX565" s="278">
        <v>7511800</v>
      </c>
      <c r="ZY565" s="278">
        <v>7511800</v>
      </c>
      <c r="ZZ565" s="278">
        <v>4643573</v>
      </c>
      <c r="AAA565" s="278">
        <v>4805850</v>
      </c>
      <c r="AAB565" s="278">
        <v>4805850</v>
      </c>
      <c r="AAC565" s="583" t="s">
        <v>1082</v>
      </c>
      <c r="AAD565" s="583" t="s">
        <v>1082</v>
      </c>
      <c r="AAE565" s="583" t="s">
        <v>1082</v>
      </c>
      <c r="AAF565" s="583" t="s">
        <v>1082</v>
      </c>
      <c r="AAG565" s="583" t="s">
        <v>1082</v>
      </c>
      <c r="AAH565" s="583" t="s">
        <v>1082</v>
      </c>
      <c r="AAI565" s="583" t="s">
        <v>1082</v>
      </c>
      <c r="AAJ565" s="583" t="s">
        <v>1082</v>
      </c>
      <c r="AAK565" s="583" t="s">
        <v>1082</v>
      </c>
      <c r="AAL565" s="583" t="s">
        <v>1082</v>
      </c>
      <c r="AAM565" s="583" t="s">
        <v>1082</v>
      </c>
      <c r="AAN565" s="583" t="s">
        <v>1082</v>
      </c>
      <c r="AAO565" s="583" t="s">
        <v>1082</v>
      </c>
      <c r="AAP565" s="583" t="s">
        <v>1082</v>
      </c>
      <c r="AAQ565" s="583" t="s">
        <v>1082</v>
      </c>
      <c r="AAR565" s="278">
        <v>7046300</v>
      </c>
      <c r="AAS565" s="278">
        <v>7332100</v>
      </c>
      <c r="AAT565" s="278">
        <v>7332100</v>
      </c>
      <c r="AAU565" s="278">
        <v>4136388</v>
      </c>
      <c r="AAV565" s="278">
        <v>4292242</v>
      </c>
      <c r="AAW565" s="278">
        <v>4292242</v>
      </c>
      <c r="AAX565" s="583" t="s">
        <v>1082</v>
      </c>
      <c r="AAY565" s="583" t="s">
        <v>1082</v>
      </c>
      <c r="AAZ565" s="583" t="s">
        <v>1082</v>
      </c>
      <c r="ABA565" s="583" t="s">
        <v>1082</v>
      </c>
      <c r="ABB565" s="583" t="s">
        <v>1082</v>
      </c>
      <c r="ABC565" s="583" t="s">
        <v>1082</v>
      </c>
      <c r="ABD565" s="583" t="s">
        <v>1082</v>
      </c>
      <c r="ABE565" s="583" t="s">
        <v>1082</v>
      </c>
      <c r="ABF565" s="583" t="s">
        <v>1082</v>
      </c>
      <c r="ABG565" s="583" t="s">
        <v>1082</v>
      </c>
      <c r="ABH565" s="583" t="s">
        <v>1082</v>
      </c>
      <c r="ABI565" s="583" t="s">
        <v>1082</v>
      </c>
      <c r="ABJ565" s="583" t="s">
        <v>1082</v>
      </c>
      <c r="ABK565" s="583" t="s">
        <v>1082</v>
      </c>
      <c r="ABL565" s="583" t="s">
        <v>1082</v>
      </c>
      <c r="ABM565" s="278">
        <v>19964900</v>
      </c>
      <c r="ABN565" s="278">
        <v>20776700</v>
      </c>
      <c r="ABO565" s="278">
        <v>20776700</v>
      </c>
      <c r="ABP565" s="278">
        <v>7015061</v>
      </c>
      <c r="ABQ565" s="278">
        <v>7265158</v>
      </c>
      <c r="ABR565" s="278">
        <v>7265158</v>
      </c>
      <c r="ABS565" s="583" t="s">
        <v>1082</v>
      </c>
      <c r="ABT565" s="583" t="s">
        <v>1082</v>
      </c>
      <c r="ABU565" s="583" t="s">
        <v>1082</v>
      </c>
      <c r="ABV565" s="583" t="s">
        <v>1082</v>
      </c>
      <c r="ABW565" s="583" t="s">
        <v>1082</v>
      </c>
      <c r="ABX565" s="583" t="s">
        <v>1082</v>
      </c>
      <c r="ABY565" s="583" t="s">
        <v>1082</v>
      </c>
      <c r="ABZ565" s="583" t="s">
        <v>1082</v>
      </c>
      <c r="ACA565" s="583" t="s">
        <v>1082</v>
      </c>
      <c r="ACB565" s="583" t="s">
        <v>1082</v>
      </c>
      <c r="ACC565" s="583" t="s">
        <v>1082</v>
      </c>
      <c r="ACD565" s="583" t="s">
        <v>1082</v>
      </c>
      <c r="ACE565" s="583" t="s">
        <v>1082</v>
      </c>
      <c r="ACF565" s="583" t="s">
        <v>1082</v>
      </c>
      <c r="ACG565" s="583" t="s">
        <v>1082</v>
      </c>
      <c r="ACH565" s="278">
        <v>18386600</v>
      </c>
      <c r="ACI565" s="278">
        <v>19137900</v>
      </c>
      <c r="ACJ565" s="278">
        <v>19137900</v>
      </c>
      <c r="ACK565" s="278">
        <v>3818267</v>
      </c>
      <c r="ACL565" s="278">
        <v>3962367</v>
      </c>
      <c r="ACM565" s="278">
        <v>3962367</v>
      </c>
      <c r="ACN565" s="583" t="s">
        <v>1082</v>
      </c>
      <c r="ACO565" s="583" t="s">
        <v>1082</v>
      </c>
      <c r="ACP565" s="583" t="s">
        <v>1082</v>
      </c>
      <c r="ACQ565" s="583" t="s">
        <v>1082</v>
      </c>
      <c r="ACR565" s="583" t="s">
        <v>1082</v>
      </c>
      <c r="ACS565" s="583" t="s">
        <v>1082</v>
      </c>
      <c r="ACT565" s="583" t="s">
        <v>1082</v>
      </c>
      <c r="ACU565" s="583" t="s">
        <v>1082</v>
      </c>
      <c r="ACV565" s="583" t="s">
        <v>1082</v>
      </c>
      <c r="ACW565" s="583" t="s">
        <v>1082</v>
      </c>
      <c r="ACX565" s="583" t="s">
        <v>1082</v>
      </c>
      <c r="ACY565" s="583" t="s">
        <v>1082</v>
      </c>
      <c r="ACZ565" s="583" t="s">
        <v>1082</v>
      </c>
      <c r="ADA565" s="583" t="s">
        <v>1082</v>
      </c>
      <c r="ADB565" s="583" t="s">
        <v>1082</v>
      </c>
      <c r="ADC565" s="278">
        <v>7454700</v>
      </c>
      <c r="ADD565" s="278">
        <v>7757100</v>
      </c>
      <c r="ADE565" s="278">
        <v>7757100</v>
      </c>
      <c r="ADF565" s="278">
        <v>4379541</v>
      </c>
      <c r="ADG565" s="278">
        <v>4545958</v>
      </c>
      <c r="ADH565" s="278">
        <v>4545958</v>
      </c>
      <c r="ADI565" s="583" t="s">
        <v>1082</v>
      </c>
      <c r="ADJ565" s="583" t="s">
        <v>1082</v>
      </c>
      <c r="ADK565" s="583" t="s">
        <v>1082</v>
      </c>
      <c r="ADL565" s="583" t="s">
        <v>1082</v>
      </c>
      <c r="ADM565" s="583" t="s">
        <v>1082</v>
      </c>
      <c r="ADN565" s="583" t="s">
        <v>1082</v>
      </c>
      <c r="ADO565" s="583" t="s">
        <v>1082</v>
      </c>
      <c r="ADP565" s="583" t="s">
        <v>1082</v>
      </c>
      <c r="ADQ565" s="583" t="s">
        <v>1082</v>
      </c>
      <c r="ADR565" s="583" t="s">
        <v>1082</v>
      </c>
      <c r="ADS565" s="583" t="s">
        <v>1082</v>
      </c>
      <c r="ADT565" s="583" t="s">
        <v>1082</v>
      </c>
      <c r="ADU565" s="583" t="s">
        <v>1082</v>
      </c>
      <c r="ADV565" s="583" t="s">
        <v>1082</v>
      </c>
      <c r="ADW565" s="583" t="s">
        <v>1082</v>
      </c>
      <c r="ADX565" s="278">
        <v>16145600</v>
      </c>
      <c r="ADY565" s="278">
        <v>16800600</v>
      </c>
      <c r="ADZ565" s="278">
        <v>16800600</v>
      </c>
      <c r="AEA565" s="278">
        <v>6208767</v>
      </c>
      <c r="AEB565" s="278">
        <v>6454303</v>
      </c>
      <c r="AEC565" s="278">
        <v>6454303</v>
      </c>
      <c r="AED565" s="583" t="s">
        <v>1082</v>
      </c>
      <c r="AEE565" s="583" t="s">
        <v>1082</v>
      </c>
      <c r="AEF565" s="583" t="s">
        <v>1082</v>
      </c>
      <c r="AEG565" s="583" t="s">
        <v>1082</v>
      </c>
      <c r="AEH565" s="583" t="s">
        <v>1082</v>
      </c>
      <c r="AEI565" s="583" t="s">
        <v>1082</v>
      </c>
      <c r="AEJ565" s="583" t="s">
        <v>1082</v>
      </c>
      <c r="AEK565" s="583" t="s">
        <v>1082</v>
      </c>
      <c r="AEL565" s="583" t="s">
        <v>1082</v>
      </c>
      <c r="AEM565" s="583" t="s">
        <v>1082</v>
      </c>
      <c r="AEN565" s="583" t="s">
        <v>1082</v>
      </c>
      <c r="AEO565" s="583" t="s">
        <v>1082</v>
      </c>
      <c r="AEP565" s="583" t="s">
        <v>1082</v>
      </c>
      <c r="AEQ565" s="583" t="s">
        <v>1082</v>
      </c>
      <c r="AER565" s="583" t="s">
        <v>1082</v>
      </c>
      <c r="AES565" s="278">
        <v>12674000</v>
      </c>
      <c r="AET565" s="278">
        <v>13190000</v>
      </c>
      <c r="AEU565" s="278">
        <v>13190000</v>
      </c>
      <c r="AEV565" s="278">
        <v>4638011</v>
      </c>
      <c r="AEW565" s="278">
        <v>4805178</v>
      </c>
      <c r="AEX565" s="278">
        <v>4805178</v>
      </c>
      <c r="AEY565" s="583" t="s">
        <v>1082</v>
      </c>
      <c r="AEZ565" s="583" t="s">
        <v>1082</v>
      </c>
      <c r="AFA565" s="583" t="s">
        <v>1082</v>
      </c>
      <c r="AFB565" s="583" t="s">
        <v>1082</v>
      </c>
      <c r="AFC565" s="583" t="s">
        <v>1082</v>
      </c>
      <c r="AFD565" s="583" t="s">
        <v>1082</v>
      </c>
      <c r="AFE565" s="583" t="s">
        <v>1082</v>
      </c>
      <c r="AFF565" s="583" t="s">
        <v>1082</v>
      </c>
      <c r="AFG565" s="583" t="s">
        <v>1082</v>
      </c>
      <c r="AFH565" s="583" t="s">
        <v>1082</v>
      </c>
      <c r="AFI565" s="583" t="s">
        <v>1082</v>
      </c>
      <c r="AFJ565" s="583" t="s">
        <v>1082</v>
      </c>
      <c r="AFK565" s="583" t="s">
        <v>1082</v>
      </c>
      <c r="AFL565" s="583" t="s">
        <v>1082</v>
      </c>
      <c r="AFM565" s="583" t="s">
        <v>1082</v>
      </c>
      <c r="AFN565" s="278">
        <v>6530400</v>
      </c>
      <c r="AFO565" s="278">
        <v>6795200</v>
      </c>
      <c r="AFP565" s="278">
        <v>6795200</v>
      </c>
      <c r="AFQ565" s="278">
        <v>3458810</v>
      </c>
      <c r="AFR565" s="278">
        <v>3601553</v>
      </c>
      <c r="AFS565" s="278">
        <v>3601553</v>
      </c>
      <c r="AFT565" s="583" t="s">
        <v>1082</v>
      </c>
      <c r="AFU565" s="583" t="s">
        <v>1082</v>
      </c>
      <c r="AFV565" s="583" t="s">
        <v>1082</v>
      </c>
      <c r="AFW565" s="583" t="s">
        <v>1082</v>
      </c>
      <c r="AFX565" s="583" t="s">
        <v>1082</v>
      </c>
      <c r="AFY565" s="583" t="s">
        <v>1082</v>
      </c>
      <c r="AFZ565" s="583" t="s">
        <v>1082</v>
      </c>
      <c r="AGA565" s="583" t="s">
        <v>1082</v>
      </c>
      <c r="AGB565" s="583" t="s">
        <v>1082</v>
      </c>
      <c r="AGC565" s="583" t="s">
        <v>1082</v>
      </c>
      <c r="AGD565" s="583" t="s">
        <v>1082</v>
      </c>
      <c r="AGE565" s="583" t="s">
        <v>1082</v>
      </c>
      <c r="AGF565" s="583" t="s">
        <v>1082</v>
      </c>
      <c r="AGG565" s="583" t="s">
        <v>1082</v>
      </c>
      <c r="AGH565" s="583" t="s">
        <v>1082</v>
      </c>
      <c r="AGI565" s="278">
        <v>10894700</v>
      </c>
      <c r="AGJ565" s="278">
        <v>11336600</v>
      </c>
      <c r="AGK565" s="278">
        <v>11336600</v>
      </c>
      <c r="AGL565" s="278">
        <v>5986047</v>
      </c>
      <c r="AGM565" s="278">
        <v>6218086</v>
      </c>
      <c r="AGN565" s="278">
        <v>6218086</v>
      </c>
      <c r="AGO565" s="583" t="s">
        <v>1082</v>
      </c>
      <c r="AGP565" s="583" t="s">
        <v>1082</v>
      </c>
      <c r="AGQ565" s="583" t="s">
        <v>1082</v>
      </c>
      <c r="AGR565" s="583" t="s">
        <v>1082</v>
      </c>
      <c r="AGS565" s="583" t="s">
        <v>1082</v>
      </c>
      <c r="AGT565" s="583" t="s">
        <v>1082</v>
      </c>
      <c r="AGU565" s="583" t="s">
        <v>1082</v>
      </c>
      <c r="AGV565" s="583" t="s">
        <v>1082</v>
      </c>
      <c r="AGW565" s="583" t="s">
        <v>1082</v>
      </c>
      <c r="AGX565" s="583" t="s">
        <v>1082</v>
      </c>
      <c r="AGY565" s="583" t="s">
        <v>1082</v>
      </c>
      <c r="AGZ565" s="583" t="s">
        <v>1082</v>
      </c>
      <c r="AHA565" s="583" t="s">
        <v>1082</v>
      </c>
      <c r="AHB565" s="583" t="s">
        <v>1082</v>
      </c>
      <c r="AHC565" s="583" t="s">
        <v>1082</v>
      </c>
      <c r="AHD565" s="278">
        <v>2917800</v>
      </c>
      <c r="AHE565" s="278">
        <v>3036200</v>
      </c>
      <c r="AHF565" s="278">
        <v>3036200</v>
      </c>
      <c r="AHG565" s="278">
        <v>2765958</v>
      </c>
      <c r="AHH565" s="278">
        <v>2871720</v>
      </c>
      <c r="AHI565" s="278">
        <v>2871720</v>
      </c>
      <c r="AHJ565" s="583" t="s">
        <v>1082</v>
      </c>
      <c r="AHK565" s="583" t="s">
        <v>1082</v>
      </c>
      <c r="AHL565" s="583" t="s">
        <v>1082</v>
      </c>
      <c r="AHM565" s="583" t="s">
        <v>1082</v>
      </c>
      <c r="AHN565" s="583" t="s">
        <v>1082</v>
      </c>
      <c r="AHO565" s="583" t="s">
        <v>1082</v>
      </c>
      <c r="AHP565" s="583" t="s">
        <v>1082</v>
      </c>
      <c r="AHQ565" s="583" t="s">
        <v>1082</v>
      </c>
      <c r="AHR565" s="583" t="s">
        <v>1082</v>
      </c>
      <c r="AHS565" s="583" t="s">
        <v>1082</v>
      </c>
      <c r="AHT565" s="583" t="s">
        <v>1082</v>
      </c>
      <c r="AHU565" s="583" t="s">
        <v>1082</v>
      </c>
      <c r="AHV565" s="583" t="s">
        <v>1082</v>
      </c>
      <c r="AHW565" s="583" t="s">
        <v>1082</v>
      </c>
      <c r="AHX565" s="583" t="s">
        <v>1082</v>
      </c>
      <c r="AHY565" s="278">
        <v>7871600</v>
      </c>
      <c r="AHZ565" s="278">
        <v>8191100</v>
      </c>
      <c r="AIA565" s="278">
        <v>8191100</v>
      </c>
      <c r="AIB565" s="278">
        <v>4038200</v>
      </c>
      <c r="AIC565" s="278">
        <v>4189143</v>
      </c>
      <c r="AID565" s="278">
        <v>4189143</v>
      </c>
      <c r="AIE565" s="583" t="s">
        <v>1082</v>
      </c>
      <c r="AIF565" s="583" t="s">
        <v>1082</v>
      </c>
      <c r="AIG565" s="583" t="s">
        <v>1082</v>
      </c>
      <c r="AIH565" s="583" t="s">
        <v>1082</v>
      </c>
      <c r="AII565" s="583" t="s">
        <v>1082</v>
      </c>
      <c r="AIJ565" s="583" t="s">
        <v>1082</v>
      </c>
      <c r="AIK565" s="583" t="s">
        <v>1082</v>
      </c>
      <c r="AIL565" s="583" t="s">
        <v>1082</v>
      </c>
      <c r="AIM565" s="583" t="s">
        <v>1082</v>
      </c>
      <c r="AIN565" s="583" t="s">
        <v>1082</v>
      </c>
      <c r="AIO565" s="583" t="s">
        <v>1082</v>
      </c>
      <c r="AIP565" s="583" t="s">
        <v>1082</v>
      </c>
      <c r="AIQ565" s="583" t="s">
        <v>1082</v>
      </c>
      <c r="AIR565" s="583" t="s">
        <v>1082</v>
      </c>
      <c r="AIS565" s="583" t="s">
        <v>1082</v>
      </c>
      <c r="AIT565" s="278">
        <v>7256800</v>
      </c>
      <c r="AIU565" s="278">
        <v>7551200</v>
      </c>
      <c r="AIV565" s="278">
        <v>7551200</v>
      </c>
      <c r="AIW565" s="278">
        <v>4185090</v>
      </c>
      <c r="AIX565" s="278">
        <v>4341717</v>
      </c>
      <c r="AIY565" s="278">
        <v>4341717</v>
      </c>
      <c r="AIZ565" s="583" t="s">
        <v>1082</v>
      </c>
      <c r="AJA565" s="583" t="s">
        <v>1082</v>
      </c>
      <c r="AJB565" s="583" t="s">
        <v>1082</v>
      </c>
      <c r="AJC565" s="583" t="s">
        <v>1082</v>
      </c>
      <c r="AJD565" s="583" t="s">
        <v>1082</v>
      </c>
      <c r="AJE565" s="583" t="s">
        <v>1082</v>
      </c>
      <c r="AJF565" s="583" t="s">
        <v>1082</v>
      </c>
      <c r="AJG565" s="583" t="s">
        <v>1082</v>
      </c>
      <c r="AJH565" s="583" t="s">
        <v>1082</v>
      </c>
      <c r="AJI565" s="583" t="s">
        <v>1082</v>
      </c>
      <c r="AJJ565" s="583" t="s">
        <v>1082</v>
      </c>
      <c r="AJK565" s="583" t="s">
        <v>1082</v>
      </c>
      <c r="AJL565" s="583" t="s">
        <v>1082</v>
      </c>
      <c r="AJM565" s="583" t="s">
        <v>1082</v>
      </c>
      <c r="AJN565" s="583" t="s">
        <v>1082</v>
      </c>
      <c r="AJO565" s="278">
        <v>10673700</v>
      </c>
      <c r="AJP565" s="278">
        <v>11106700</v>
      </c>
      <c r="AJQ565" s="278">
        <v>11106700</v>
      </c>
      <c r="AJR565" s="278">
        <v>5623488</v>
      </c>
      <c r="AJS565" s="278">
        <v>5843069</v>
      </c>
      <c r="AJT565" s="278">
        <v>5843069</v>
      </c>
      <c r="AJU565" s="583" t="s">
        <v>1082</v>
      </c>
      <c r="AJV565" s="583" t="s">
        <v>1082</v>
      </c>
      <c r="AJW565" s="583" t="s">
        <v>1082</v>
      </c>
      <c r="AJX565" s="583" t="s">
        <v>1082</v>
      </c>
      <c r="AJY565" s="583" t="s">
        <v>1082</v>
      </c>
      <c r="AJZ565" s="583" t="s">
        <v>1082</v>
      </c>
      <c r="AKA565" s="583" t="s">
        <v>1082</v>
      </c>
      <c r="AKB565" s="583" t="s">
        <v>1082</v>
      </c>
      <c r="AKC565" s="583" t="s">
        <v>1082</v>
      </c>
      <c r="AKD565" s="583" t="s">
        <v>1082</v>
      </c>
      <c r="AKE565" s="583" t="s">
        <v>1082</v>
      </c>
      <c r="AKF565" s="583" t="s">
        <v>1082</v>
      </c>
      <c r="AKG565" s="583" t="s">
        <v>1082</v>
      </c>
      <c r="AKH565" s="583" t="s">
        <v>1082</v>
      </c>
      <c r="AKI565" s="583" t="s">
        <v>1082</v>
      </c>
      <c r="AKJ565" s="278">
        <v>7800000</v>
      </c>
      <c r="AKK565" s="278">
        <v>8116400</v>
      </c>
      <c r="AKL565" s="278">
        <v>8116400</v>
      </c>
      <c r="AKM565" s="278">
        <v>4148991</v>
      </c>
      <c r="AKN565" s="278">
        <v>4306772</v>
      </c>
      <c r="AKO565" s="278">
        <v>4306772</v>
      </c>
      <c r="AKP565" s="583" t="s">
        <v>1082</v>
      </c>
      <c r="AKQ565" s="583" t="s">
        <v>1082</v>
      </c>
      <c r="AKR565" s="583" t="s">
        <v>1082</v>
      </c>
      <c r="AKS565" s="583" t="s">
        <v>1082</v>
      </c>
      <c r="AKT565" s="583" t="s">
        <v>1082</v>
      </c>
      <c r="AKU565" s="583" t="s">
        <v>1082</v>
      </c>
      <c r="AKV565" s="583" t="s">
        <v>1082</v>
      </c>
      <c r="AKW565" s="583" t="s">
        <v>1082</v>
      </c>
      <c r="AKX565" s="583" t="s">
        <v>1082</v>
      </c>
      <c r="AKY565" s="583" t="s">
        <v>1082</v>
      </c>
      <c r="AKZ565" s="583" t="s">
        <v>1082</v>
      </c>
      <c r="ALA565" s="583" t="s">
        <v>1082</v>
      </c>
      <c r="ALB565" s="583" t="s">
        <v>1082</v>
      </c>
      <c r="ALC565" s="583" t="s">
        <v>1082</v>
      </c>
      <c r="ALD565" s="583" t="s">
        <v>1082</v>
      </c>
      <c r="ALE565" s="278">
        <v>8096800</v>
      </c>
      <c r="ALF565" s="278">
        <v>8425300</v>
      </c>
      <c r="ALG565" s="278">
        <v>8425300</v>
      </c>
      <c r="ALH565" s="278">
        <v>4243937</v>
      </c>
      <c r="ALI565" s="278">
        <v>4404850</v>
      </c>
      <c r="ALJ565" s="278">
        <v>4404850</v>
      </c>
      <c r="ALK565" s="583" t="s">
        <v>1082</v>
      </c>
      <c r="ALL565" s="583" t="s">
        <v>1082</v>
      </c>
      <c r="ALM565" s="583" t="s">
        <v>1082</v>
      </c>
      <c r="ALN565" s="583" t="s">
        <v>1082</v>
      </c>
      <c r="ALO565" s="583" t="s">
        <v>1082</v>
      </c>
      <c r="ALP565" s="583" t="s">
        <v>1082</v>
      </c>
      <c r="ALQ565" s="583" t="s">
        <v>1082</v>
      </c>
      <c r="ALR565" s="583" t="s">
        <v>1082</v>
      </c>
      <c r="ALS565" s="583" t="s">
        <v>1082</v>
      </c>
      <c r="ALT565" s="583" t="s">
        <v>1082</v>
      </c>
      <c r="ALU565" s="583" t="s">
        <v>1082</v>
      </c>
      <c r="ALV565" s="583" t="s">
        <v>1082</v>
      </c>
      <c r="ALW565" s="583" t="s">
        <v>1082</v>
      </c>
      <c r="ALX565" s="583" t="s">
        <v>1082</v>
      </c>
      <c r="ALY565" s="583" t="s">
        <v>1082</v>
      </c>
      <c r="ALZ565" s="278">
        <v>7117800</v>
      </c>
      <c r="AMA565" s="278">
        <v>7406600</v>
      </c>
      <c r="AMB565" s="278">
        <v>7406600</v>
      </c>
      <c r="AMC565" s="278">
        <v>4439102</v>
      </c>
      <c r="AMD565" s="278">
        <v>4599760</v>
      </c>
      <c r="AME565" s="278">
        <v>4599760</v>
      </c>
      <c r="AMF565" s="583" t="s">
        <v>1082</v>
      </c>
      <c r="AMG565" s="583" t="s">
        <v>1082</v>
      </c>
      <c r="AMH565" s="583" t="s">
        <v>1082</v>
      </c>
      <c r="AMI565" s="583" t="s">
        <v>1082</v>
      </c>
      <c r="AMJ565" s="583" t="s">
        <v>1082</v>
      </c>
      <c r="AMK565" s="583" t="s">
        <v>1082</v>
      </c>
      <c r="AML565" s="583" t="s">
        <v>1082</v>
      </c>
      <c r="AMM565" s="583" t="s">
        <v>1082</v>
      </c>
      <c r="AMN565" s="583" t="s">
        <v>1082</v>
      </c>
      <c r="AMO565" s="583" t="s">
        <v>1082</v>
      </c>
      <c r="AMP565" s="583" t="s">
        <v>1082</v>
      </c>
      <c r="AMQ565" s="583" t="s">
        <v>1082</v>
      </c>
      <c r="AMR565" s="583" t="s">
        <v>1082</v>
      </c>
      <c r="AMS565" s="583" t="s">
        <v>1082</v>
      </c>
      <c r="AMT565" s="583" t="s">
        <v>1082</v>
      </c>
      <c r="AMU565" s="278">
        <v>18995800</v>
      </c>
      <c r="AMV565" s="278">
        <v>19767700</v>
      </c>
      <c r="AMW565" s="278">
        <v>19767700</v>
      </c>
      <c r="AMX565" s="278">
        <v>9107923</v>
      </c>
      <c r="AMY565" s="278">
        <v>9437964</v>
      </c>
      <c r="AMZ565" s="278">
        <v>9437964</v>
      </c>
      <c r="ANA565" s="583" t="s">
        <v>1082</v>
      </c>
      <c r="ANB565" s="583" t="s">
        <v>1082</v>
      </c>
      <c r="ANC565" s="583" t="s">
        <v>1082</v>
      </c>
      <c r="AND565" s="583" t="s">
        <v>1082</v>
      </c>
      <c r="ANE565" s="583" t="s">
        <v>1082</v>
      </c>
      <c r="ANF565" s="583" t="s">
        <v>1082</v>
      </c>
      <c r="ANG565" s="583" t="s">
        <v>1082</v>
      </c>
      <c r="ANH565" s="583" t="s">
        <v>1082</v>
      </c>
      <c r="ANI565" s="583" t="s">
        <v>1082</v>
      </c>
      <c r="ANJ565" s="583" t="s">
        <v>1082</v>
      </c>
      <c r="ANK565" s="583" t="s">
        <v>1082</v>
      </c>
      <c r="ANL565" s="583" t="s">
        <v>1082</v>
      </c>
      <c r="ANM565" s="583" t="s">
        <v>1082</v>
      </c>
      <c r="ANN565" s="583" t="s">
        <v>1082</v>
      </c>
      <c r="ANO565" s="583" t="s">
        <v>1082</v>
      </c>
      <c r="ANP565" s="278"/>
      <c r="ANQ565" s="278"/>
      <c r="ANR565" s="278"/>
      <c r="ANS565" s="278"/>
      <c r="ANT565" s="278"/>
      <c r="ANU565" s="278"/>
      <c r="ANV565" s="583" t="s">
        <v>1082</v>
      </c>
      <c r="ANW565" s="583" t="s">
        <v>1082</v>
      </c>
      <c r="ANX565" s="583" t="s">
        <v>1082</v>
      </c>
      <c r="ANY565" s="583" t="s">
        <v>1082</v>
      </c>
      <c r="ANZ565" s="583" t="s">
        <v>1082</v>
      </c>
      <c r="AOA565" s="583" t="s">
        <v>1082</v>
      </c>
      <c r="AOB565" s="583" t="s">
        <v>1082</v>
      </c>
      <c r="AOC565" s="583" t="s">
        <v>1082</v>
      </c>
      <c r="AOD565" s="583" t="s">
        <v>1082</v>
      </c>
      <c r="AOE565" s="583" t="s">
        <v>1082</v>
      </c>
      <c r="AOF565" s="583" t="s">
        <v>1082</v>
      </c>
      <c r="AOG565" s="583" t="s">
        <v>1082</v>
      </c>
      <c r="AOH565" s="583" t="s">
        <v>1082</v>
      </c>
      <c r="AOI565" s="583" t="s">
        <v>1082</v>
      </c>
      <c r="AOJ565" s="583" t="s">
        <v>1082</v>
      </c>
      <c r="AOK565" s="278">
        <v>16383000</v>
      </c>
      <c r="AOL565" s="278">
        <v>17048500</v>
      </c>
      <c r="AOM565" s="278">
        <v>17048500</v>
      </c>
      <c r="AON565" s="278">
        <v>8179842</v>
      </c>
      <c r="AOO565" s="278">
        <v>8473414</v>
      </c>
      <c r="AOP565" s="278">
        <v>8473414</v>
      </c>
      <c r="AOQ565" s="583" t="s">
        <v>1082</v>
      </c>
      <c r="AOR565" s="583" t="s">
        <v>1082</v>
      </c>
      <c r="AOS565" s="583" t="s">
        <v>1082</v>
      </c>
      <c r="AOT565" s="583" t="s">
        <v>1082</v>
      </c>
      <c r="AOU565" s="583" t="s">
        <v>1082</v>
      </c>
      <c r="AOV565" s="583" t="s">
        <v>1082</v>
      </c>
      <c r="AOW565" s="583" t="s">
        <v>1082</v>
      </c>
      <c r="AOX565" s="583" t="s">
        <v>1082</v>
      </c>
      <c r="AOY565" s="583" t="s">
        <v>1082</v>
      </c>
      <c r="AOZ565" s="583" t="s">
        <v>1082</v>
      </c>
      <c r="APA565" s="583" t="s">
        <v>1082</v>
      </c>
      <c r="APB565" s="583" t="s">
        <v>1082</v>
      </c>
      <c r="APC565" s="583" t="s">
        <v>1082</v>
      </c>
      <c r="APD565" s="583" t="s">
        <v>1082</v>
      </c>
      <c r="APE565" s="583" t="s">
        <v>1082</v>
      </c>
      <c r="APF565" s="278">
        <v>14820600</v>
      </c>
      <c r="APG565" s="278">
        <v>15422000</v>
      </c>
      <c r="APH565" s="278">
        <v>15422000</v>
      </c>
      <c r="API565" s="278">
        <v>9438962</v>
      </c>
      <c r="APJ565" s="278">
        <v>9779336</v>
      </c>
      <c r="APK565" s="278">
        <v>9779336</v>
      </c>
      <c r="APL565" s="583" t="s">
        <v>1082</v>
      </c>
      <c r="APM565" s="583" t="s">
        <v>1082</v>
      </c>
      <c r="APN565" s="583" t="s">
        <v>1082</v>
      </c>
      <c r="APO565" s="583" t="s">
        <v>1082</v>
      </c>
      <c r="APP565" s="583" t="s">
        <v>1082</v>
      </c>
      <c r="APQ565" s="583" t="s">
        <v>1082</v>
      </c>
      <c r="APR565" s="583" t="s">
        <v>1082</v>
      </c>
      <c r="APS565" s="583" t="s">
        <v>1082</v>
      </c>
      <c r="APT565" s="583" t="s">
        <v>1082</v>
      </c>
      <c r="APU565" s="583" t="s">
        <v>1082</v>
      </c>
      <c r="APV565" s="583" t="s">
        <v>1082</v>
      </c>
      <c r="APW565" s="583" t="s">
        <v>1082</v>
      </c>
      <c r="APX565" s="583" t="s">
        <v>1082</v>
      </c>
      <c r="APY565" s="583" t="s">
        <v>1082</v>
      </c>
      <c r="APZ565" s="583" t="s">
        <v>1082</v>
      </c>
      <c r="AQA565" s="278">
        <v>8225100</v>
      </c>
      <c r="AQB565" s="278">
        <v>8558800</v>
      </c>
      <c r="AQC565" s="278">
        <v>8558800</v>
      </c>
      <c r="AQD565" s="278">
        <v>4463799</v>
      </c>
      <c r="AQE565" s="278">
        <v>4628201</v>
      </c>
      <c r="AQF565" s="278">
        <v>4628201</v>
      </c>
      <c r="AQG565" s="583" t="s">
        <v>1082</v>
      </c>
      <c r="AQH565" s="583" t="s">
        <v>1082</v>
      </c>
      <c r="AQI565" s="583" t="s">
        <v>1082</v>
      </c>
      <c r="AQJ565" s="583" t="s">
        <v>1082</v>
      </c>
      <c r="AQK565" s="583" t="s">
        <v>1082</v>
      </c>
      <c r="AQL565" s="583" t="s">
        <v>1082</v>
      </c>
      <c r="AQM565" s="583" t="s">
        <v>1082</v>
      </c>
      <c r="AQN565" s="583" t="s">
        <v>1082</v>
      </c>
      <c r="AQO565" s="583" t="s">
        <v>1082</v>
      </c>
      <c r="AQP565" s="583" t="s">
        <v>1082</v>
      </c>
      <c r="AQQ565" s="583" t="s">
        <v>1082</v>
      </c>
      <c r="AQR565" s="583" t="s">
        <v>1082</v>
      </c>
      <c r="AQS565" s="583" t="s">
        <v>1082</v>
      </c>
      <c r="AQT565" s="583" t="s">
        <v>1082</v>
      </c>
      <c r="AQU565" s="583" t="s">
        <v>1082</v>
      </c>
      <c r="AQV565" s="278">
        <v>16803300</v>
      </c>
      <c r="AQW565" s="278">
        <v>17486300</v>
      </c>
      <c r="AQX565" s="278">
        <v>17486300</v>
      </c>
      <c r="AQY565" s="278">
        <v>7127625</v>
      </c>
      <c r="AQZ565" s="278">
        <v>7402873</v>
      </c>
      <c r="ARA565" s="278">
        <v>7402873</v>
      </c>
      <c r="ARB565" s="583" t="s">
        <v>1082</v>
      </c>
      <c r="ARC565" s="583" t="s">
        <v>1082</v>
      </c>
      <c r="ARD565" s="583" t="s">
        <v>1082</v>
      </c>
      <c r="ARE565" s="583" t="s">
        <v>1082</v>
      </c>
      <c r="ARF565" s="583" t="s">
        <v>1082</v>
      </c>
      <c r="ARG565" s="583" t="s">
        <v>1082</v>
      </c>
      <c r="ARH565" s="583" t="s">
        <v>1082</v>
      </c>
      <c r="ARI565" s="583" t="s">
        <v>1082</v>
      </c>
      <c r="ARJ565" s="583" t="s">
        <v>1082</v>
      </c>
      <c r="ARK565" s="583" t="s">
        <v>1082</v>
      </c>
      <c r="ARL565" s="583" t="s">
        <v>1082</v>
      </c>
      <c r="ARM565" s="583" t="s">
        <v>1082</v>
      </c>
      <c r="ARN565" s="583" t="s">
        <v>1082</v>
      </c>
      <c r="ARO565" s="583" t="s">
        <v>1082</v>
      </c>
      <c r="ARP565" s="583" t="s">
        <v>1082</v>
      </c>
      <c r="ARQ565" s="278">
        <v>8738900</v>
      </c>
      <c r="ARR565" s="278">
        <v>9093400</v>
      </c>
      <c r="ARS565" s="278">
        <v>9093400</v>
      </c>
      <c r="ART565" s="278">
        <v>4326657</v>
      </c>
      <c r="ARU565" s="278">
        <v>4478826</v>
      </c>
      <c r="ARV565" s="278">
        <v>4478826</v>
      </c>
      <c r="ARW565" s="583" t="s">
        <v>1082</v>
      </c>
      <c r="ARX565" s="583" t="s">
        <v>1082</v>
      </c>
      <c r="ARY565" s="583" t="s">
        <v>1082</v>
      </c>
      <c r="ARZ565" s="583" t="s">
        <v>1082</v>
      </c>
      <c r="ASA565" s="583" t="s">
        <v>1082</v>
      </c>
      <c r="ASB565" s="583" t="s">
        <v>1082</v>
      </c>
      <c r="ASC565" s="583" t="s">
        <v>1082</v>
      </c>
      <c r="ASD565" s="583" t="s">
        <v>1082</v>
      </c>
      <c r="ASE565" s="583" t="s">
        <v>1082</v>
      </c>
      <c r="ASF565" s="583" t="s">
        <v>1082</v>
      </c>
      <c r="ASG565" s="583" t="s">
        <v>1082</v>
      </c>
      <c r="ASH565" s="583" t="s">
        <v>1082</v>
      </c>
      <c r="ASI565" s="583" t="s">
        <v>1082</v>
      </c>
      <c r="ASJ565" s="583" t="s">
        <v>1082</v>
      </c>
      <c r="ASK565" s="583" t="s">
        <v>1082</v>
      </c>
      <c r="ASL565" s="278">
        <v>16082000</v>
      </c>
      <c r="ASM565" s="278">
        <v>16734200</v>
      </c>
      <c r="ASN565" s="278">
        <v>16734200</v>
      </c>
      <c r="ASO565" s="278">
        <v>8692222</v>
      </c>
      <c r="ASP565" s="278">
        <v>9010688</v>
      </c>
      <c r="ASQ565" s="278">
        <v>9010688</v>
      </c>
      <c r="ASR565" s="583" t="s">
        <v>1082</v>
      </c>
      <c r="ASS565" s="583" t="s">
        <v>1082</v>
      </c>
      <c r="AST565" s="583" t="s">
        <v>1082</v>
      </c>
      <c r="ASU565" s="583" t="s">
        <v>1082</v>
      </c>
      <c r="ASV565" s="583" t="s">
        <v>1082</v>
      </c>
      <c r="ASW565" s="583" t="s">
        <v>1082</v>
      </c>
      <c r="ASX565" s="583" t="s">
        <v>1082</v>
      </c>
      <c r="ASY565" s="583" t="s">
        <v>1082</v>
      </c>
      <c r="ASZ565" s="583" t="s">
        <v>1082</v>
      </c>
      <c r="ATA565" s="583" t="s">
        <v>1082</v>
      </c>
      <c r="ATB565" s="583" t="s">
        <v>1082</v>
      </c>
      <c r="ATC565" s="583" t="s">
        <v>1082</v>
      </c>
      <c r="ATD565" s="583" t="s">
        <v>1082</v>
      </c>
      <c r="ATE565" s="583" t="s">
        <v>1082</v>
      </c>
      <c r="ATF565" s="583" t="s">
        <v>1082</v>
      </c>
      <c r="ATG565" s="278">
        <v>16857500</v>
      </c>
      <c r="ATH565" s="278">
        <v>17542100</v>
      </c>
      <c r="ATI565" s="278">
        <v>17542100</v>
      </c>
      <c r="ATJ565" s="278">
        <v>7230961</v>
      </c>
      <c r="ATK565" s="278">
        <v>7502871</v>
      </c>
      <c r="ATL565" s="278">
        <v>7502871</v>
      </c>
      <c r="ATM565" s="583" t="s">
        <v>1082</v>
      </c>
      <c r="ATN565" s="583" t="s">
        <v>1082</v>
      </c>
      <c r="ATO565" s="583" t="s">
        <v>1082</v>
      </c>
      <c r="ATP565" s="583" t="s">
        <v>1082</v>
      </c>
      <c r="ATQ565" s="583" t="s">
        <v>1082</v>
      </c>
      <c r="ATR565" s="583" t="s">
        <v>1082</v>
      </c>
      <c r="ATS565" s="583" t="s">
        <v>1082</v>
      </c>
      <c r="ATT565" s="583" t="s">
        <v>1082</v>
      </c>
      <c r="ATU565" s="583" t="s">
        <v>1082</v>
      </c>
      <c r="ATV565" s="583" t="s">
        <v>1082</v>
      </c>
      <c r="ATW565" s="583" t="s">
        <v>1082</v>
      </c>
      <c r="ATX565" s="583" t="s">
        <v>1082</v>
      </c>
      <c r="ATY565" s="583" t="s">
        <v>1082</v>
      </c>
      <c r="ATZ565" s="583" t="s">
        <v>1082</v>
      </c>
      <c r="AUA565" s="583" t="s">
        <v>1082</v>
      </c>
      <c r="AUB565" s="278">
        <v>28336100</v>
      </c>
      <c r="AUC565" s="278">
        <v>29486000</v>
      </c>
      <c r="AUD565" s="278">
        <v>29486000</v>
      </c>
      <c r="AUE565" s="278">
        <v>13791874</v>
      </c>
      <c r="AUF565" s="278">
        <v>14293163</v>
      </c>
      <c r="AUG565" s="278">
        <v>14293163</v>
      </c>
      <c r="AUH565" s="583" t="s">
        <v>1082</v>
      </c>
      <c r="AUI565" s="583" t="s">
        <v>1082</v>
      </c>
      <c r="AUJ565" s="583" t="s">
        <v>1082</v>
      </c>
      <c r="AUK565" s="583" t="s">
        <v>1082</v>
      </c>
      <c r="AUL565" s="583" t="s">
        <v>1082</v>
      </c>
      <c r="AUM565" s="583" t="s">
        <v>1082</v>
      </c>
      <c r="AUN565" s="583" t="s">
        <v>1082</v>
      </c>
      <c r="AUO565" s="583" t="s">
        <v>1082</v>
      </c>
      <c r="AUP565" s="583" t="s">
        <v>1082</v>
      </c>
      <c r="AUQ565" s="583" t="s">
        <v>1082</v>
      </c>
      <c r="AUR565" s="583" t="s">
        <v>1082</v>
      </c>
      <c r="AUS565" s="583" t="s">
        <v>1082</v>
      </c>
      <c r="AUT565" s="583" t="s">
        <v>1082</v>
      </c>
      <c r="AUU565" s="583" t="s">
        <v>1082</v>
      </c>
      <c r="AUV565" s="583" t="s">
        <v>1082</v>
      </c>
      <c r="AUW565" s="278">
        <v>18906500</v>
      </c>
      <c r="AUX565" s="278">
        <v>19674600</v>
      </c>
      <c r="AUY565" s="278">
        <v>19674600</v>
      </c>
      <c r="AUZ565" s="278">
        <v>10081923</v>
      </c>
      <c r="AVA565" s="278">
        <v>10449123</v>
      </c>
      <c r="AVB565" s="278">
        <v>10449123</v>
      </c>
      <c r="AVC565" s="583" t="s">
        <v>1082</v>
      </c>
      <c r="AVD565" s="583" t="s">
        <v>1082</v>
      </c>
      <c r="AVE565" s="583" t="s">
        <v>1082</v>
      </c>
      <c r="AVF565" s="583" t="s">
        <v>1082</v>
      </c>
      <c r="AVG565" s="583" t="s">
        <v>1082</v>
      </c>
      <c r="AVH565" s="583" t="s">
        <v>1082</v>
      </c>
      <c r="AVI565" s="583" t="s">
        <v>1082</v>
      </c>
      <c r="AVJ565" s="583" t="s">
        <v>1082</v>
      </c>
      <c r="AVK565" s="583" t="s">
        <v>1082</v>
      </c>
      <c r="AVL565" s="583" t="s">
        <v>1082</v>
      </c>
      <c r="AVM565" s="583" t="s">
        <v>1082</v>
      </c>
      <c r="AVN565" s="583" t="s">
        <v>1082</v>
      </c>
      <c r="AVO565" s="583" t="s">
        <v>1082</v>
      </c>
      <c r="AVP565" s="583" t="s">
        <v>1082</v>
      </c>
      <c r="AVQ565" s="583" t="s">
        <v>1082</v>
      </c>
      <c r="AVR565" s="592">
        <f t="shared" si="3998"/>
        <v>642180700</v>
      </c>
      <c r="AVS565" s="592">
        <f t="shared" si="3999"/>
        <v>668260800</v>
      </c>
      <c r="AVT565" s="592">
        <f t="shared" si="4000"/>
        <v>668260800</v>
      </c>
      <c r="AVU565" s="592">
        <f t="shared" si="4001"/>
        <v>340879600</v>
      </c>
      <c r="AVV565" s="592">
        <f t="shared" si="4002"/>
        <v>353422400</v>
      </c>
      <c r="AVW565" s="592">
        <f t="shared" si="4003"/>
        <v>353422400</v>
      </c>
    </row>
    <row r="567" spans="1:1271">
      <c r="F567" s="1" t="s">
        <v>317</v>
      </c>
      <c r="H567" s="1"/>
      <c r="I567" s="1"/>
      <c r="J567" s="1"/>
      <c r="K567" s="1" t="s">
        <v>403</v>
      </c>
    </row>
    <row r="568" spans="1:1271">
      <c r="H568" s="1"/>
      <c r="I568" s="1"/>
      <c r="J568" s="1"/>
      <c r="K568" s="1"/>
    </row>
    <row r="569" spans="1:1271">
      <c r="F569" s="1" t="s">
        <v>1264</v>
      </c>
      <c r="H569" s="1"/>
      <c r="I569" s="1"/>
      <c r="J569" s="1"/>
      <c r="K569" s="1"/>
    </row>
  </sheetData>
  <mergeCells count="694">
    <mergeCell ref="AVC527:AVW527"/>
    <mergeCell ref="AVC528:AVE528"/>
    <mergeCell ref="AVF528:AVH528"/>
    <mergeCell ref="AVI528:AVK528"/>
    <mergeCell ref="AVL528:AVN528"/>
    <mergeCell ref="AVO528:AVQ528"/>
    <mergeCell ref="AVR528:AVT528"/>
    <mergeCell ref="AVU528:AVW528"/>
    <mergeCell ref="AUH527:AVB527"/>
    <mergeCell ref="AUH528:AUJ528"/>
    <mergeCell ref="AUK528:AUM528"/>
    <mergeCell ref="AUN528:AUP528"/>
    <mergeCell ref="AUQ528:AUS528"/>
    <mergeCell ref="AUT528:AUV528"/>
    <mergeCell ref="AUW528:AUY528"/>
    <mergeCell ref="AUZ528:AVB528"/>
    <mergeCell ref="ATM527:AUG527"/>
    <mergeCell ref="ATM528:ATO528"/>
    <mergeCell ref="ATP528:ATR528"/>
    <mergeCell ref="ATS528:ATU528"/>
    <mergeCell ref="ATV528:ATX528"/>
    <mergeCell ref="ATY528:AUA528"/>
    <mergeCell ref="AUB528:AUD528"/>
    <mergeCell ref="AUE528:AUG528"/>
    <mergeCell ref="ASR527:ATL527"/>
    <mergeCell ref="ASR528:AST528"/>
    <mergeCell ref="ASU528:ASW528"/>
    <mergeCell ref="ASX528:ASZ528"/>
    <mergeCell ref="ATA528:ATC528"/>
    <mergeCell ref="ATD528:ATF528"/>
    <mergeCell ref="ATG528:ATI528"/>
    <mergeCell ref="ATJ528:ATL528"/>
    <mergeCell ref="ARW527:ASQ527"/>
    <mergeCell ref="ARW528:ARY528"/>
    <mergeCell ref="ARZ528:ASB528"/>
    <mergeCell ref="ASC528:ASE528"/>
    <mergeCell ref="ASF528:ASH528"/>
    <mergeCell ref="ASI528:ASK528"/>
    <mergeCell ref="ASL528:ASN528"/>
    <mergeCell ref="ASO528:ASQ528"/>
    <mergeCell ref="ARB527:ARV527"/>
    <mergeCell ref="ARB528:ARD528"/>
    <mergeCell ref="ARE528:ARG528"/>
    <mergeCell ref="ARH528:ARJ528"/>
    <mergeCell ref="ARK528:ARM528"/>
    <mergeCell ref="ARN528:ARP528"/>
    <mergeCell ref="ARQ528:ARS528"/>
    <mergeCell ref="ART528:ARV528"/>
    <mergeCell ref="AQG527:ARA527"/>
    <mergeCell ref="AQG528:AQI528"/>
    <mergeCell ref="AQJ528:AQL528"/>
    <mergeCell ref="AQM528:AQO528"/>
    <mergeCell ref="AQP528:AQR528"/>
    <mergeCell ref="AQS528:AQU528"/>
    <mergeCell ref="AQV528:AQX528"/>
    <mergeCell ref="AQY528:ARA528"/>
    <mergeCell ref="APL527:AQF527"/>
    <mergeCell ref="APL528:APN528"/>
    <mergeCell ref="APO528:APQ528"/>
    <mergeCell ref="APR528:APT528"/>
    <mergeCell ref="APU528:APW528"/>
    <mergeCell ref="APX528:APZ528"/>
    <mergeCell ref="AQA528:AQC528"/>
    <mergeCell ref="AQD528:AQF528"/>
    <mergeCell ref="AOQ527:APK527"/>
    <mergeCell ref="AOQ528:AOS528"/>
    <mergeCell ref="AOT528:AOV528"/>
    <mergeCell ref="AOW528:AOY528"/>
    <mergeCell ref="AOZ528:APB528"/>
    <mergeCell ref="APC528:APE528"/>
    <mergeCell ref="APF528:APH528"/>
    <mergeCell ref="API528:APK528"/>
    <mergeCell ref="ANV527:AOP527"/>
    <mergeCell ref="ANV528:ANX528"/>
    <mergeCell ref="ANY528:AOA528"/>
    <mergeCell ref="AOB528:AOD528"/>
    <mergeCell ref="AOE528:AOG528"/>
    <mergeCell ref="AOH528:AOJ528"/>
    <mergeCell ref="AOK528:AOM528"/>
    <mergeCell ref="AON528:AOP528"/>
    <mergeCell ref="ANA527:ANU527"/>
    <mergeCell ref="ANA528:ANC528"/>
    <mergeCell ref="AND528:ANF528"/>
    <mergeCell ref="ANG528:ANI528"/>
    <mergeCell ref="ANJ528:ANL528"/>
    <mergeCell ref="ANM528:ANO528"/>
    <mergeCell ref="ANP528:ANR528"/>
    <mergeCell ref="ANS528:ANU528"/>
    <mergeCell ref="AMF527:AMZ527"/>
    <mergeCell ref="AMF528:AMH528"/>
    <mergeCell ref="AMI528:AMK528"/>
    <mergeCell ref="AML528:AMN528"/>
    <mergeCell ref="AMO528:AMQ528"/>
    <mergeCell ref="AMR528:AMT528"/>
    <mergeCell ref="AMU528:AMW528"/>
    <mergeCell ref="AMX528:AMZ528"/>
    <mergeCell ref="ALK527:AME527"/>
    <mergeCell ref="ALK528:ALM528"/>
    <mergeCell ref="ALN528:ALP528"/>
    <mergeCell ref="ALQ528:ALS528"/>
    <mergeCell ref="ALT528:ALV528"/>
    <mergeCell ref="ALW528:ALY528"/>
    <mergeCell ref="ALZ528:AMB528"/>
    <mergeCell ref="AMC528:AME528"/>
    <mergeCell ref="AKP527:ALJ527"/>
    <mergeCell ref="AKP528:AKR528"/>
    <mergeCell ref="AKS528:AKU528"/>
    <mergeCell ref="AKV528:AKX528"/>
    <mergeCell ref="AKY528:ALA528"/>
    <mergeCell ref="ALB528:ALD528"/>
    <mergeCell ref="ALE528:ALG528"/>
    <mergeCell ref="ALH528:ALJ528"/>
    <mergeCell ref="AJU527:AKO527"/>
    <mergeCell ref="AJU528:AJW528"/>
    <mergeCell ref="AJX528:AJZ528"/>
    <mergeCell ref="AKA528:AKC528"/>
    <mergeCell ref="AKD528:AKF528"/>
    <mergeCell ref="AKG528:AKI528"/>
    <mergeCell ref="AKJ528:AKL528"/>
    <mergeCell ref="AKM528:AKO528"/>
    <mergeCell ref="AIZ527:AJT527"/>
    <mergeCell ref="AIZ528:AJB528"/>
    <mergeCell ref="AJC528:AJE528"/>
    <mergeCell ref="AJF528:AJH528"/>
    <mergeCell ref="AJI528:AJK528"/>
    <mergeCell ref="AJL528:AJN528"/>
    <mergeCell ref="AJO528:AJQ528"/>
    <mergeCell ref="AJR528:AJT528"/>
    <mergeCell ref="AIE527:AIY527"/>
    <mergeCell ref="AIE528:AIG528"/>
    <mergeCell ref="AIH528:AIJ528"/>
    <mergeCell ref="AIK528:AIM528"/>
    <mergeCell ref="AIN528:AIP528"/>
    <mergeCell ref="AIQ528:AIS528"/>
    <mergeCell ref="AIT528:AIV528"/>
    <mergeCell ref="AIW528:AIY528"/>
    <mergeCell ref="AHJ527:AID527"/>
    <mergeCell ref="AHJ528:AHL528"/>
    <mergeCell ref="AHM528:AHO528"/>
    <mergeCell ref="AHP528:AHR528"/>
    <mergeCell ref="AHS528:AHU528"/>
    <mergeCell ref="AHV528:AHX528"/>
    <mergeCell ref="AHY528:AIA528"/>
    <mergeCell ref="AIB528:AID528"/>
    <mergeCell ref="AGO527:AHI527"/>
    <mergeCell ref="AGO528:AGQ528"/>
    <mergeCell ref="AGR528:AGT528"/>
    <mergeCell ref="AGU528:AGW528"/>
    <mergeCell ref="AGX528:AGZ528"/>
    <mergeCell ref="AHA528:AHC528"/>
    <mergeCell ref="AHD528:AHF528"/>
    <mergeCell ref="AHG528:AHI528"/>
    <mergeCell ref="AFT527:AGN527"/>
    <mergeCell ref="AFT528:AFV528"/>
    <mergeCell ref="AFW528:AFY528"/>
    <mergeCell ref="AFZ528:AGB528"/>
    <mergeCell ref="AGC528:AGE528"/>
    <mergeCell ref="AGF528:AGH528"/>
    <mergeCell ref="AGI528:AGK528"/>
    <mergeCell ref="AGL528:AGN528"/>
    <mergeCell ref="AEY527:AFS527"/>
    <mergeCell ref="AEY528:AFA528"/>
    <mergeCell ref="AFB528:AFD528"/>
    <mergeCell ref="AFE528:AFG528"/>
    <mergeCell ref="AFH528:AFJ528"/>
    <mergeCell ref="AFK528:AFM528"/>
    <mergeCell ref="AFN528:AFP528"/>
    <mergeCell ref="AFQ528:AFS528"/>
    <mergeCell ref="AED527:AEX527"/>
    <mergeCell ref="AED528:AEF528"/>
    <mergeCell ref="AEG528:AEI528"/>
    <mergeCell ref="AEJ528:AEL528"/>
    <mergeCell ref="AEM528:AEO528"/>
    <mergeCell ref="AEP528:AER528"/>
    <mergeCell ref="AES528:AEU528"/>
    <mergeCell ref="AEV528:AEX528"/>
    <mergeCell ref="ADI527:AEC527"/>
    <mergeCell ref="ADI528:ADK528"/>
    <mergeCell ref="ADL528:ADN528"/>
    <mergeCell ref="ADO528:ADQ528"/>
    <mergeCell ref="ADR528:ADT528"/>
    <mergeCell ref="ADU528:ADW528"/>
    <mergeCell ref="ADX528:ADZ528"/>
    <mergeCell ref="AEA528:AEC528"/>
    <mergeCell ref="ACN527:ADH527"/>
    <mergeCell ref="ACN528:ACP528"/>
    <mergeCell ref="ACQ528:ACS528"/>
    <mergeCell ref="ACT528:ACV528"/>
    <mergeCell ref="ACW528:ACY528"/>
    <mergeCell ref="ACZ528:ADB528"/>
    <mergeCell ref="ADC528:ADE528"/>
    <mergeCell ref="ADF528:ADH528"/>
    <mergeCell ref="ABS527:ACM527"/>
    <mergeCell ref="ABS528:ABU528"/>
    <mergeCell ref="ABV528:ABX528"/>
    <mergeCell ref="ABY528:ACA528"/>
    <mergeCell ref="ACB528:ACD528"/>
    <mergeCell ref="ACE528:ACG528"/>
    <mergeCell ref="ACH528:ACJ528"/>
    <mergeCell ref="ACK528:ACM528"/>
    <mergeCell ref="AAX527:ABR527"/>
    <mergeCell ref="AAX528:AAZ528"/>
    <mergeCell ref="ABA528:ABC528"/>
    <mergeCell ref="ABD528:ABF528"/>
    <mergeCell ref="ABG528:ABI528"/>
    <mergeCell ref="ABJ528:ABL528"/>
    <mergeCell ref="ABM528:ABO528"/>
    <mergeCell ref="ABP528:ABR528"/>
    <mergeCell ref="AAC527:AAW527"/>
    <mergeCell ref="AAC528:AAE528"/>
    <mergeCell ref="AAF528:AAH528"/>
    <mergeCell ref="AAI528:AAK528"/>
    <mergeCell ref="AAL528:AAN528"/>
    <mergeCell ref="AAO528:AAQ528"/>
    <mergeCell ref="AAR528:AAT528"/>
    <mergeCell ref="AAU528:AAW528"/>
    <mergeCell ref="ZH527:AAB527"/>
    <mergeCell ref="ZH528:ZJ528"/>
    <mergeCell ref="ZK528:ZM528"/>
    <mergeCell ref="ZN528:ZP528"/>
    <mergeCell ref="ZQ528:ZS528"/>
    <mergeCell ref="ZT528:ZV528"/>
    <mergeCell ref="ZW528:ZY528"/>
    <mergeCell ref="ZZ528:AAB528"/>
    <mergeCell ref="YM527:ZG527"/>
    <mergeCell ref="YM528:YO528"/>
    <mergeCell ref="YP528:YR528"/>
    <mergeCell ref="YS528:YU528"/>
    <mergeCell ref="YV528:YX528"/>
    <mergeCell ref="YY528:ZA528"/>
    <mergeCell ref="ZB528:ZD528"/>
    <mergeCell ref="ZE528:ZG528"/>
    <mergeCell ref="XR527:YL527"/>
    <mergeCell ref="XR528:XT528"/>
    <mergeCell ref="XU528:XW528"/>
    <mergeCell ref="XX528:XZ528"/>
    <mergeCell ref="YA528:YC528"/>
    <mergeCell ref="YD528:YF528"/>
    <mergeCell ref="YG528:YI528"/>
    <mergeCell ref="YJ528:YL528"/>
    <mergeCell ref="WW527:XQ527"/>
    <mergeCell ref="WW528:WY528"/>
    <mergeCell ref="WZ528:XB528"/>
    <mergeCell ref="XC528:XE528"/>
    <mergeCell ref="XF528:XH528"/>
    <mergeCell ref="XI528:XK528"/>
    <mergeCell ref="XL528:XN528"/>
    <mergeCell ref="XO528:XQ528"/>
    <mergeCell ref="WB527:WV527"/>
    <mergeCell ref="WB528:WD528"/>
    <mergeCell ref="WE528:WG528"/>
    <mergeCell ref="WH528:WJ528"/>
    <mergeCell ref="WK528:WM528"/>
    <mergeCell ref="WN528:WP528"/>
    <mergeCell ref="WQ528:WS528"/>
    <mergeCell ref="WT528:WV528"/>
    <mergeCell ref="VG527:WA527"/>
    <mergeCell ref="VG528:VI528"/>
    <mergeCell ref="VJ528:VL528"/>
    <mergeCell ref="VM528:VO528"/>
    <mergeCell ref="VP528:VR528"/>
    <mergeCell ref="VS528:VU528"/>
    <mergeCell ref="VV528:VX528"/>
    <mergeCell ref="VY528:WA528"/>
    <mergeCell ref="UL527:VF527"/>
    <mergeCell ref="UL528:UN528"/>
    <mergeCell ref="UO528:UQ528"/>
    <mergeCell ref="UR528:UT528"/>
    <mergeCell ref="UU528:UW528"/>
    <mergeCell ref="UX528:UZ528"/>
    <mergeCell ref="VA528:VC528"/>
    <mergeCell ref="VD528:VF528"/>
    <mergeCell ref="TQ527:UK527"/>
    <mergeCell ref="TQ528:TS528"/>
    <mergeCell ref="TT528:TV528"/>
    <mergeCell ref="TW528:TY528"/>
    <mergeCell ref="TZ528:UB528"/>
    <mergeCell ref="UC528:UE528"/>
    <mergeCell ref="UF528:UH528"/>
    <mergeCell ref="UI528:UK528"/>
    <mergeCell ref="SV527:TP527"/>
    <mergeCell ref="SV528:SX528"/>
    <mergeCell ref="SY528:TA528"/>
    <mergeCell ref="TB528:TD528"/>
    <mergeCell ref="TE528:TG528"/>
    <mergeCell ref="TH528:TJ528"/>
    <mergeCell ref="TK528:TM528"/>
    <mergeCell ref="TN528:TP528"/>
    <mergeCell ref="SA527:SU527"/>
    <mergeCell ref="SA528:SC528"/>
    <mergeCell ref="SD528:SF528"/>
    <mergeCell ref="SG528:SI528"/>
    <mergeCell ref="SJ528:SL528"/>
    <mergeCell ref="SM528:SO528"/>
    <mergeCell ref="SP528:SR528"/>
    <mergeCell ref="SS528:SU528"/>
    <mergeCell ref="RF527:RZ527"/>
    <mergeCell ref="RF528:RH528"/>
    <mergeCell ref="RI528:RK528"/>
    <mergeCell ref="RL528:RN528"/>
    <mergeCell ref="RO528:RQ528"/>
    <mergeCell ref="RR528:RT528"/>
    <mergeCell ref="RU528:RW528"/>
    <mergeCell ref="RX528:RZ528"/>
    <mergeCell ref="QK527:RE527"/>
    <mergeCell ref="QK528:QM528"/>
    <mergeCell ref="QN528:QP528"/>
    <mergeCell ref="QQ528:QS528"/>
    <mergeCell ref="QT528:QV528"/>
    <mergeCell ref="QW528:QY528"/>
    <mergeCell ref="QZ528:RB528"/>
    <mergeCell ref="RC528:RE528"/>
    <mergeCell ref="PP527:QJ527"/>
    <mergeCell ref="PP528:PR528"/>
    <mergeCell ref="PS528:PU528"/>
    <mergeCell ref="PV528:PX528"/>
    <mergeCell ref="PY528:QA528"/>
    <mergeCell ref="QB528:QD528"/>
    <mergeCell ref="QE528:QG528"/>
    <mergeCell ref="QH528:QJ528"/>
    <mergeCell ref="OU527:PO527"/>
    <mergeCell ref="OU528:OW528"/>
    <mergeCell ref="OX528:OZ528"/>
    <mergeCell ref="PA528:PC528"/>
    <mergeCell ref="PD528:PF528"/>
    <mergeCell ref="PG528:PI528"/>
    <mergeCell ref="PJ528:PL528"/>
    <mergeCell ref="PM528:PO528"/>
    <mergeCell ref="NZ527:OT527"/>
    <mergeCell ref="NZ528:OB528"/>
    <mergeCell ref="OC528:OE528"/>
    <mergeCell ref="OF528:OH528"/>
    <mergeCell ref="OI528:OK528"/>
    <mergeCell ref="OL528:ON528"/>
    <mergeCell ref="OO528:OQ528"/>
    <mergeCell ref="OR528:OT528"/>
    <mergeCell ref="NE527:NY527"/>
    <mergeCell ref="NE528:NG528"/>
    <mergeCell ref="NH528:NJ528"/>
    <mergeCell ref="NK528:NM528"/>
    <mergeCell ref="NN528:NP528"/>
    <mergeCell ref="NQ528:NS528"/>
    <mergeCell ref="NT528:NV528"/>
    <mergeCell ref="NW528:NY528"/>
    <mergeCell ref="MJ527:ND527"/>
    <mergeCell ref="MJ528:ML528"/>
    <mergeCell ref="MM528:MO528"/>
    <mergeCell ref="MP528:MR528"/>
    <mergeCell ref="MS528:MU528"/>
    <mergeCell ref="MV528:MX528"/>
    <mergeCell ref="MY528:NA528"/>
    <mergeCell ref="NB528:ND528"/>
    <mergeCell ref="LO527:MI527"/>
    <mergeCell ref="LO528:LQ528"/>
    <mergeCell ref="LR528:LT528"/>
    <mergeCell ref="LU528:LW528"/>
    <mergeCell ref="LX528:LZ528"/>
    <mergeCell ref="MA528:MC528"/>
    <mergeCell ref="MD528:MF528"/>
    <mergeCell ref="MG528:MI528"/>
    <mergeCell ref="KT527:LN527"/>
    <mergeCell ref="KT528:KV528"/>
    <mergeCell ref="KW528:KY528"/>
    <mergeCell ref="KZ528:LB528"/>
    <mergeCell ref="LC528:LE528"/>
    <mergeCell ref="LF528:LH528"/>
    <mergeCell ref="LI528:LK528"/>
    <mergeCell ref="LL528:LN528"/>
    <mergeCell ref="JY527:KS527"/>
    <mergeCell ref="JY528:KA528"/>
    <mergeCell ref="KB528:KD528"/>
    <mergeCell ref="KE528:KG528"/>
    <mergeCell ref="KH528:KJ528"/>
    <mergeCell ref="KK528:KM528"/>
    <mergeCell ref="KN528:KP528"/>
    <mergeCell ref="KQ528:KS528"/>
    <mergeCell ref="JD527:JX527"/>
    <mergeCell ref="JD528:JF528"/>
    <mergeCell ref="JG528:JI528"/>
    <mergeCell ref="JJ528:JL528"/>
    <mergeCell ref="JM528:JO528"/>
    <mergeCell ref="JP528:JR528"/>
    <mergeCell ref="JS528:JU528"/>
    <mergeCell ref="JV528:JX528"/>
    <mergeCell ref="II527:JC527"/>
    <mergeCell ref="II528:IK528"/>
    <mergeCell ref="IL528:IN528"/>
    <mergeCell ref="IO528:IQ528"/>
    <mergeCell ref="IR528:IT528"/>
    <mergeCell ref="IU528:IW528"/>
    <mergeCell ref="IX528:IZ528"/>
    <mergeCell ref="JA528:JC528"/>
    <mergeCell ref="HK528:HM528"/>
    <mergeCell ref="HN527:IH527"/>
    <mergeCell ref="HN528:HP528"/>
    <mergeCell ref="HQ528:HS528"/>
    <mergeCell ref="HT528:HV528"/>
    <mergeCell ref="HW528:HY528"/>
    <mergeCell ref="HZ528:IB528"/>
    <mergeCell ref="IC528:IE528"/>
    <mergeCell ref="IF528:IH528"/>
    <mergeCell ref="GS528:GU528"/>
    <mergeCell ref="GV528:GX528"/>
    <mergeCell ref="GY528:HA528"/>
    <mergeCell ref="HB528:HD528"/>
    <mergeCell ref="HE528:HG528"/>
    <mergeCell ref="HH528:HJ528"/>
    <mergeCell ref="FU528:FW528"/>
    <mergeCell ref="FX527:GR527"/>
    <mergeCell ref="FX528:FZ528"/>
    <mergeCell ref="GA528:GC528"/>
    <mergeCell ref="GD528:GF528"/>
    <mergeCell ref="GG528:GI528"/>
    <mergeCell ref="GJ528:GL528"/>
    <mergeCell ref="GM528:GO528"/>
    <mergeCell ref="GP528:GR528"/>
    <mergeCell ref="GS527:HM527"/>
    <mergeCell ref="FC528:FE528"/>
    <mergeCell ref="FF528:FH528"/>
    <mergeCell ref="FI528:FK528"/>
    <mergeCell ref="FL528:FN528"/>
    <mergeCell ref="FO528:FQ528"/>
    <mergeCell ref="FR528:FT528"/>
    <mergeCell ref="EE528:EG528"/>
    <mergeCell ref="EH527:FB527"/>
    <mergeCell ref="EH528:EJ528"/>
    <mergeCell ref="EK528:EM528"/>
    <mergeCell ref="EN528:EP528"/>
    <mergeCell ref="EQ528:ES528"/>
    <mergeCell ref="ET528:EV528"/>
    <mergeCell ref="EW528:EY528"/>
    <mergeCell ref="EZ528:FB528"/>
    <mergeCell ref="FC527:FW527"/>
    <mergeCell ref="DM528:DO528"/>
    <mergeCell ref="DP528:DR528"/>
    <mergeCell ref="DS528:DU528"/>
    <mergeCell ref="DV528:DX528"/>
    <mergeCell ref="DY528:EA528"/>
    <mergeCell ref="EB528:ED528"/>
    <mergeCell ref="CO528:CQ528"/>
    <mergeCell ref="CR527:DL527"/>
    <mergeCell ref="CR528:CT528"/>
    <mergeCell ref="CU528:CW528"/>
    <mergeCell ref="CX528:CZ528"/>
    <mergeCell ref="DA528:DC528"/>
    <mergeCell ref="DD528:DF528"/>
    <mergeCell ref="DG528:DI528"/>
    <mergeCell ref="DJ528:DL528"/>
    <mergeCell ref="DM527:EG527"/>
    <mergeCell ref="BW528:BY528"/>
    <mergeCell ref="BZ528:CB528"/>
    <mergeCell ref="CC528:CE528"/>
    <mergeCell ref="CF528:CH528"/>
    <mergeCell ref="CI528:CK528"/>
    <mergeCell ref="CL528:CN528"/>
    <mergeCell ref="AY528:BA528"/>
    <mergeCell ref="BB527:BV527"/>
    <mergeCell ref="BB528:BD528"/>
    <mergeCell ref="BE528:BG528"/>
    <mergeCell ref="BH528:BJ528"/>
    <mergeCell ref="BK528:BM528"/>
    <mergeCell ref="BN528:BP528"/>
    <mergeCell ref="BQ528:BS528"/>
    <mergeCell ref="BT528:BV528"/>
    <mergeCell ref="BW527:CQ527"/>
    <mergeCell ref="D562:E562"/>
    <mergeCell ref="D564:E564"/>
    <mergeCell ref="D565:E565"/>
    <mergeCell ref="AG527:BA527"/>
    <mergeCell ref="AG528:AI528"/>
    <mergeCell ref="AJ528:AL528"/>
    <mergeCell ref="AM528:AO528"/>
    <mergeCell ref="AP528:AR528"/>
    <mergeCell ref="AS528:AU528"/>
    <mergeCell ref="AV528:AX528"/>
    <mergeCell ref="AD528:AF528"/>
    <mergeCell ref="F530:H530"/>
    <mergeCell ref="D532:E532"/>
    <mergeCell ref="D548:E548"/>
    <mergeCell ref="D560:E560"/>
    <mergeCell ref="D561:E561"/>
    <mergeCell ref="L528:N528"/>
    <mergeCell ref="O528:Q528"/>
    <mergeCell ref="R528:T528"/>
    <mergeCell ref="U528:W528"/>
    <mergeCell ref="X528:Z528"/>
    <mergeCell ref="AA528:AC528"/>
    <mergeCell ref="L527:AF527"/>
    <mergeCell ref="I483:J483"/>
    <mergeCell ref="I484:J484"/>
    <mergeCell ref="I485:J485"/>
    <mergeCell ref="A527:A528"/>
    <mergeCell ref="B527:B528"/>
    <mergeCell ref="C527:C528"/>
    <mergeCell ref="D527:E528"/>
    <mergeCell ref="F527:K527"/>
    <mergeCell ref="F528:H528"/>
    <mergeCell ref="I528:K528"/>
    <mergeCell ref="E473:E486"/>
    <mergeCell ref="I477:J477"/>
    <mergeCell ref="I478:J478"/>
    <mergeCell ref="I479:J479"/>
    <mergeCell ref="I480:J480"/>
    <mergeCell ref="I481:J481"/>
    <mergeCell ref="I482:J482"/>
    <mergeCell ref="I454:J454"/>
    <mergeCell ref="I455:J455"/>
    <mergeCell ref="I456:J456"/>
    <mergeCell ref="I457:J457"/>
    <mergeCell ref="I458:J458"/>
    <mergeCell ref="I473:J473"/>
    <mergeCell ref="I474:J474"/>
    <mergeCell ref="I475:J475"/>
    <mergeCell ref="I476:J476"/>
    <mergeCell ref="I448:J448"/>
    <mergeCell ref="I449:J449"/>
    <mergeCell ref="I450:J450"/>
    <mergeCell ref="I451:J451"/>
    <mergeCell ref="I452:J452"/>
    <mergeCell ref="I453:J453"/>
    <mergeCell ref="I375:J375"/>
    <mergeCell ref="I376:J376"/>
    <mergeCell ref="I377:J377"/>
    <mergeCell ref="E365:E378"/>
    <mergeCell ref="I365:J365"/>
    <mergeCell ref="I366:J366"/>
    <mergeCell ref="I367:J367"/>
    <mergeCell ref="I368:J368"/>
    <mergeCell ref="E392:E405"/>
    <mergeCell ref="I446:J446"/>
    <mergeCell ref="I447:J447"/>
    <mergeCell ref="I369:J369"/>
    <mergeCell ref="I370:J370"/>
    <mergeCell ref="I371:J371"/>
    <mergeCell ref="I372:J372"/>
    <mergeCell ref="I373:J373"/>
    <mergeCell ref="I374:J374"/>
    <mergeCell ref="I323:J323"/>
    <mergeCell ref="E338:E351"/>
    <mergeCell ref="I338:J338"/>
    <mergeCell ref="I339:J339"/>
    <mergeCell ref="I340:J340"/>
    <mergeCell ref="I341:J341"/>
    <mergeCell ref="I342:J342"/>
    <mergeCell ref="I343:J343"/>
    <mergeCell ref="I344:J344"/>
    <mergeCell ref="I345:J345"/>
    <mergeCell ref="I346:J346"/>
    <mergeCell ref="I347:J347"/>
    <mergeCell ref="I348:J348"/>
    <mergeCell ref="I349:J349"/>
    <mergeCell ref="I350:J350"/>
    <mergeCell ref="I317:J317"/>
    <mergeCell ref="I318:J318"/>
    <mergeCell ref="I319:J319"/>
    <mergeCell ref="I320:J320"/>
    <mergeCell ref="I321:J321"/>
    <mergeCell ref="I322:J322"/>
    <mergeCell ref="I311:J311"/>
    <mergeCell ref="I312:J312"/>
    <mergeCell ref="I313:J313"/>
    <mergeCell ref="I314:J314"/>
    <mergeCell ref="I315:J315"/>
    <mergeCell ref="I316:J316"/>
    <mergeCell ref="I291:J291"/>
    <mergeCell ref="I292:J292"/>
    <mergeCell ref="I293:J293"/>
    <mergeCell ref="I294:J294"/>
    <mergeCell ref="I295:J295"/>
    <mergeCell ref="I296:J296"/>
    <mergeCell ref="I285:J285"/>
    <mergeCell ref="I286:J286"/>
    <mergeCell ref="I287:J287"/>
    <mergeCell ref="I288:J288"/>
    <mergeCell ref="I289:J289"/>
    <mergeCell ref="I290:J290"/>
    <mergeCell ref="I265:J265"/>
    <mergeCell ref="I266:J266"/>
    <mergeCell ref="I267:J267"/>
    <mergeCell ref="I268:J268"/>
    <mergeCell ref="I269:J269"/>
    <mergeCell ref="I284:J284"/>
    <mergeCell ref="I259:J259"/>
    <mergeCell ref="I260:J260"/>
    <mergeCell ref="I261:J261"/>
    <mergeCell ref="I262:J262"/>
    <mergeCell ref="I263:J263"/>
    <mergeCell ref="I264:J264"/>
    <mergeCell ref="I239:J239"/>
    <mergeCell ref="I240:J240"/>
    <mergeCell ref="I241:J241"/>
    <mergeCell ref="I242:J242"/>
    <mergeCell ref="I257:J257"/>
    <mergeCell ref="I258:J258"/>
    <mergeCell ref="I233:J233"/>
    <mergeCell ref="I234:J234"/>
    <mergeCell ref="I235:J235"/>
    <mergeCell ref="I236:J236"/>
    <mergeCell ref="I237:J237"/>
    <mergeCell ref="I238:J238"/>
    <mergeCell ref="I213:J213"/>
    <mergeCell ref="I214:J214"/>
    <mergeCell ref="I215:J215"/>
    <mergeCell ref="I230:J230"/>
    <mergeCell ref="I231:J231"/>
    <mergeCell ref="I232:J232"/>
    <mergeCell ref="I207:J207"/>
    <mergeCell ref="I208:J208"/>
    <mergeCell ref="I209:J209"/>
    <mergeCell ref="I210:J210"/>
    <mergeCell ref="I211:J211"/>
    <mergeCell ref="I212:J212"/>
    <mergeCell ref="I204:J204"/>
    <mergeCell ref="I205:J205"/>
    <mergeCell ref="I206:J206"/>
    <mergeCell ref="I127:J127"/>
    <mergeCell ref="I128:J128"/>
    <mergeCell ref="I129:J129"/>
    <mergeCell ref="I130:J130"/>
    <mergeCell ref="I131:J131"/>
    <mergeCell ref="I132:J132"/>
    <mergeCell ref="E122:E135"/>
    <mergeCell ref="I122:J122"/>
    <mergeCell ref="I123:J123"/>
    <mergeCell ref="I124:J124"/>
    <mergeCell ref="I125:J125"/>
    <mergeCell ref="I126:J126"/>
    <mergeCell ref="I133:J133"/>
    <mergeCell ref="I134:J134"/>
    <mergeCell ref="I203:J203"/>
    <mergeCell ref="I105:J105"/>
    <mergeCell ref="I106:J106"/>
    <mergeCell ref="I107:J107"/>
    <mergeCell ref="E110:E119"/>
    <mergeCell ref="I110:J110"/>
    <mergeCell ref="I111:J111"/>
    <mergeCell ref="I112:J112"/>
    <mergeCell ref="I113:J113"/>
    <mergeCell ref="I114:J114"/>
    <mergeCell ref="I115:J115"/>
    <mergeCell ref="E95:E108"/>
    <mergeCell ref="I116:J116"/>
    <mergeCell ref="I117:J117"/>
    <mergeCell ref="I118:J118"/>
    <mergeCell ref="I119:J119"/>
    <mergeCell ref="I99:J99"/>
    <mergeCell ref="I100:J100"/>
    <mergeCell ref="I101:J101"/>
    <mergeCell ref="I102:J102"/>
    <mergeCell ref="I103:J103"/>
    <mergeCell ref="I104:J104"/>
    <mergeCell ref="I49:J49"/>
    <mergeCell ref="I50:J50"/>
    <mergeCell ref="I51:J51"/>
    <mergeCell ref="I52:J52"/>
    <mergeCell ref="I53:J53"/>
    <mergeCell ref="I95:J95"/>
    <mergeCell ref="I96:J96"/>
    <mergeCell ref="I97:J97"/>
    <mergeCell ref="I98:J98"/>
    <mergeCell ref="I43:J43"/>
    <mergeCell ref="I44:J44"/>
    <mergeCell ref="I45:J45"/>
    <mergeCell ref="I46:J46"/>
    <mergeCell ref="I47:J47"/>
    <mergeCell ref="I48:J48"/>
    <mergeCell ref="I24:J24"/>
    <mergeCell ref="I25:J25"/>
    <mergeCell ref="I26:J26"/>
    <mergeCell ref="I27:J27"/>
    <mergeCell ref="I41:J41"/>
    <mergeCell ref="I42:J42"/>
    <mergeCell ref="I18:J18"/>
    <mergeCell ref="I19:J19"/>
    <mergeCell ref="I20:J20"/>
    <mergeCell ref="I21:J21"/>
    <mergeCell ref="I22:J22"/>
    <mergeCell ref="I23:J23"/>
    <mergeCell ref="I8:J10"/>
    <mergeCell ref="F11:H11"/>
    <mergeCell ref="I14:J14"/>
    <mergeCell ref="I15:J15"/>
    <mergeCell ref="I16:J16"/>
    <mergeCell ref="I17:J17"/>
    <mergeCell ref="A5:H5"/>
    <mergeCell ref="A6:H6"/>
    <mergeCell ref="A7:H7"/>
    <mergeCell ref="A8:A10"/>
    <mergeCell ref="B8:B10"/>
    <mergeCell ref="C8:D9"/>
    <mergeCell ref="E8:E10"/>
    <mergeCell ref="F8:F10"/>
    <mergeCell ref="G8:G10"/>
    <mergeCell ref="H8:H10"/>
  </mergeCells>
  <pageMargins left="0.31496062992125984" right="0.11811023622047245" top="0.15748031496062992" bottom="0.15748031496062992" header="0.19685039370078741" footer="0.11811023622047245"/>
  <pageSetup paperSize="9" scale="29" fitToHeight="6" orientation="landscape" verticalDpi="0" r:id="rId1"/>
  <rowBreaks count="2" manualBreakCount="2">
    <brk id="200" max="1270" man="1"/>
    <brk id="525" max="1270" man="1"/>
  </row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B5FDB1"/>
    <pageSetUpPr fitToPage="1"/>
  </sheetPr>
  <dimension ref="A1:WF109"/>
  <sheetViews>
    <sheetView zoomScale="80" zoomScaleNormal="80" zoomScaleSheetLayoutView="80" workbookViewId="0">
      <pane xSplit="2" ySplit="9" topLeftCell="E100" activePane="bottomRight" state="frozen"/>
      <selection pane="topRight" activeCell="C1" sqref="C1"/>
      <selection pane="bottomLeft" activeCell="A10" sqref="A10"/>
      <selection pane="bottomRight" activeCell="E107" sqref="E107"/>
    </sheetView>
  </sheetViews>
  <sheetFormatPr defaultRowHeight="15"/>
  <cols>
    <col min="1" max="1" width="6.28515625" style="1" customWidth="1"/>
    <col min="2" max="2" width="71.85546875" style="1" customWidth="1"/>
    <col min="3" max="3" width="50.28515625" style="1" hidden="1" customWidth="1"/>
    <col min="4" max="4" width="22.28515625" style="1" hidden="1" customWidth="1"/>
    <col min="5" max="5" width="7.5703125" style="1" customWidth="1"/>
    <col min="6" max="6" width="7" style="1" customWidth="1"/>
    <col min="7" max="7" width="7.7109375" style="1" customWidth="1"/>
    <col min="8" max="8" width="9.28515625" style="1" customWidth="1"/>
    <col min="9" max="9" width="9.7109375" style="1" customWidth="1"/>
    <col min="10" max="10" width="8" style="1" customWidth="1"/>
    <col min="11" max="11" width="11.5703125" style="1" customWidth="1"/>
    <col min="12" max="12" width="12" style="1" customWidth="1"/>
    <col min="13" max="13" width="11" style="1" customWidth="1"/>
    <col min="14" max="14" width="8.28515625" style="131" customWidth="1"/>
    <col min="15" max="15" width="7.7109375" style="1" customWidth="1"/>
    <col min="16" max="16" width="7" style="1" customWidth="1"/>
    <col min="17" max="17" width="7.7109375" style="1" customWidth="1"/>
    <col min="18" max="18" width="9.28515625" style="1" customWidth="1"/>
    <col min="19" max="19" width="11.5703125" style="1" customWidth="1"/>
    <col min="20" max="20" width="8" style="1" customWidth="1"/>
    <col min="21" max="21" width="11.5703125" style="1" customWidth="1"/>
    <col min="22" max="22" width="12" style="1" customWidth="1"/>
    <col min="23" max="23" width="11" style="1" customWidth="1"/>
    <col min="24" max="24" width="8.28515625" style="131" customWidth="1"/>
    <col min="25" max="25" width="7.7109375" style="1" customWidth="1"/>
    <col min="26" max="26" width="7" style="1" customWidth="1"/>
    <col min="27" max="27" width="7.7109375" style="1" customWidth="1"/>
    <col min="28" max="28" width="9.28515625" style="1" customWidth="1"/>
    <col min="29" max="29" width="11.5703125" style="1" customWidth="1"/>
    <col min="30" max="30" width="8" style="1" customWidth="1"/>
    <col min="31" max="31" width="11.5703125" style="1" customWidth="1"/>
    <col min="32" max="32" width="12" style="1" customWidth="1"/>
    <col min="33" max="33" width="11" style="1" customWidth="1"/>
    <col min="34" max="34" width="8.28515625" style="131" customWidth="1"/>
    <col min="35" max="35" width="7.7109375" style="1" customWidth="1"/>
    <col min="36" max="36" width="8.140625" style="1" customWidth="1"/>
    <col min="37" max="37" width="7.7109375" style="1" customWidth="1"/>
    <col min="38" max="38" width="9.28515625" style="1" customWidth="1"/>
    <col min="39" max="39" width="9.7109375" style="1" customWidth="1"/>
    <col min="40" max="40" width="8" style="1" customWidth="1"/>
    <col min="41" max="41" width="11.5703125" style="1" customWidth="1"/>
    <col min="42" max="42" width="12" style="1" customWidth="1"/>
    <col min="43" max="43" width="11" style="1" customWidth="1"/>
    <col min="44" max="44" width="8.28515625" style="131" customWidth="1"/>
    <col min="45" max="45" width="7.7109375" style="1" customWidth="1"/>
    <col min="46" max="46" width="8.140625" style="1" customWidth="1"/>
    <col min="47" max="47" width="7.7109375" style="1" customWidth="1"/>
    <col min="48" max="48" width="9.28515625" style="1" customWidth="1"/>
    <col min="49" max="49" width="11.5703125" style="1" customWidth="1"/>
    <col min="50" max="50" width="8" style="1" customWidth="1"/>
    <col min="51" max="51" width="11.5703125" style="1" customWidth="1"/>
    <col min="52" max="52" width="12" style="1" customWidth="1"/>
    <col min="53" max="53" width="11" style="1" customWidth="1"/>
    <col min="54" max="54" width="8.28515625" style="131" customWidth="1"/>
    <col min="55" max="55" width="7.7109375" style="1" customWidth="1"/>
    <col min="56" max="56" width="8.140625" style="1" customWidth="1"/>
    <col min="57" max="57" width="7.7109375" style="1" customWidth="1"/>
    <col min="58" max="58" width="9.28515625" style="1" customWidth="1"/>
    <col min="59" max="59" width="11.5703125" style="1" customWidth="1"/>
    <col min="60" max="60" width="8" style="1" customWidth="1"/>
    <col min="61" max="61" width="11.5703125" style="1" customWidth="1"/>
    <col min="62" max="62" width="12" style="1" customWidth="1"/>
    <col min="63" max="63" width="11" style="1" customWidth="1"/>
    <col min="64" max="64" width="8.28515625" style="131" customWidth="1"/>
    <col min="65" max="65" width="7.7109375" style="1" customWidth="1"/>
    <col min="66" max="66" width="8.140625" style="1" customWidth="1"/>
    <col min="67" max="67" width="7.7109375" style="1" customWidth="1"/>
    <col min="68" max="68" width="9.28515625" style="1" customWidth="1"/>
    <col min="69" max="69" width="11.5703125" style="1" customWidth="1"/>
    <col min="70" max="70" width="8" style="1" customWidth="1"/>
    <col min="71" max="71" width="11.5703125" style="1" customWidth="1"/>
    <col min="72" max="72" width="12" style="1" customWidth="1"/>
    <col min="73" max="73" width="11" style="1" customWidth="1"/>
    <col min="74" max="74" width="8.28515625" style="131" customWidth="1"/>
    <col min="75" max="75" width="7.7109375" style="1" customWidth="1"/>
    <col min="76" max="76" width="8.140625" style="1" customWidth="1"/>
    <col min="77" max="77" width="7.7109375" style="1" customWidth="1"/>
    <col min="78" max="78" width="9.28515625" style="1" customWidth="1"/>
    <col min="79" max="79" width="11.5703125" style="1" customWidth="1"/>
    <col min="80" max="80" width="8" style="1" customWidth="1"/>
    <col min="81" max="81" width="11.5703125" style="1" customWidth="1"/>
    <col min="82" max="82" width="12" style="1" customWidth="1"/>
    <col min="83" max="83" width="11" style="1" customWidth="1"/>
    <col min="84" max="84" width="8.28515625" style="131" customWidth="1"/>
    <col min="85" max="85" width="7.7109375" style="1" customWidth="1"/>
    <col min="86" max="86" width="8.140625" style="1" customWidth="1"/>
    <col min="87" max="87" width="7.7109375" style="1" customWidth="1"/>
    <col min="88" max="88" width="9.28515625" style="1" customWidth="1"/>
    <col min="89" max="89" width="11.5703125" style="1" customWidth="1"/>
    <col min="90" max="90" width="8" style="1" customWidth="1"/>
    <col min="91" max="91" width="11.5703125" style="1" customWidth="1"/>
    <col min="92" max="92" width="12" style="1" customWidth="1"/>
    <col min="93" max="93" width="11" style="1" customWidth="1"/>
    <col min="94" max="94" width="8.28515625" style="131" customWidth="1"/>
    <col min="95" max="95" width="7.7109375" style="1" customWidth="1"/>
    <col min="96" max="96" width="8.140625" style="1" customWidth="1"/>
    <col min="97" max="97" width="7.7109375" style="1" customWidth="1"/>
    <col min="98" max="98" width="9.28515625" style="1" customWidth="1"/>
    <col min="99" max="99" width="11.5703125" style="1" customWidth="1"/>
    <col min="100" max="100" width="8" style="1" customWidth="1"/>
    <col min="101" max="101" width="11.5703125" style="1" customWidth="1"/>
    <col min="102" max="102" width="12" style="1" customWidth="1"/>
    <col min="103" max="103" width="11" style="1" customWidth="1"/>
    <col min="104" max="104" width="8.28515625" style="131" customWidth="1"/>
    <col min="105" max="105" width="7.7109375" style="1" customWidth="1"/>
    <col min="106" max="106" width="8.140625" style="1" customWidth="1"/>
    <col min="107" max="107" width="7.7109375" style="1" customWidth="1"/>
    <col min="108" max="108" width="9.28515625" style="1" customWidth="1"/>
    <col min="109" max="109" width="11.5703125" style="1" customWidth="1"/>
    <col min="110" max="110" width="8" style="1" customWidth="1"/>
    <col min="111" max="111" width="11.5703125" style="1" customWidth="1"/>
    <col min="112" max="112" width="12" style="1" customWidth="1"/>
    <col min="113" max="113" width="11" style="1" customWidth="1"/>
    <col min="114" max="114" width="8.28515625" style="131" customWidth="1"/>
    <col min="115" max="115" width="7.7109375" style="1" customWidth="1"/>
    <col min="116" max="116" width="8.140625" style="1" customWidth="1"/>
    <col min="117" max="117" width="7.7109375" style="1" customWidth="1"/>
    <col min="118" max="118" width="9.28515625" style="1" customWidth="1"/>
    <col min="119" max="119" width="11.5703125" style="1" customWidth="1"/>
    <col min="120" max="120" width="8" style="1" customWidth="1"/>
    <col min="121" max="121" width="11.5703125" style="1" customWidth="1"/>
    <col min="122" max="122" width="12" style="1" customWidth="1"/>
    <col min="123" max="123" width="11" style="1" customWidth="1"/>
    <col min="124" max="124" width="8.28515625" style="131" customWidth="1"/>
    <col min="125" max="125" width="7.7109375" style="1" customWidth="1"/>
    <col min="126" max="126" width="8.140625" style="1" customWidth="1"/>
    <col min="127" max="127" width="7.7109375" style="1" customWidth="1"/>
    <col min="128" max="128" width="9.28515625" style="1" customWidth="1"/>
    <col min="129" max="129" width="11.5703125" style="1" customWidth="1"/>
    <col min="130" max="130" width="8" style="1" customWidth="1"/>
    <col min="131" max="131" width="11.5703125" style="1" customWidth="1"/>
    <col min="132" max="132" width="12" style="1" customWidth="1"/>
    <col min="133" max="133" width="11" style="1" customWidth="1"/>
    <col min="134" max="134" width="8.28515625" style="131" customWidth="1"/>
    <col min="135" max="135" width="7.7109375" style="1" customWidth="1"/>
    <col min="136" max="136" width="8.140625" style="1" customWidth="1"/>
    <col min="137" max="137" width="7.7109375" style="1" customWidth="1"/>
    <col min="138" max="138" width="9.28515625" style="1" customWidth="1"/>
    <col min="139" max="139" width="11.5703125" style="1" customWidth="1"/>
    <col min="140" max="140" width="8" style="1" customWidth="1"/>
    <col min="141" max="141" width="11.5703125" style="1" customWidth="1"/>
    <col min="142" max="142" width="12" style="1" customWidth="1"/>
    <col min="143" max="143" width="11" style="1" customWidth="1"/>
    <col min="144" max="144" width="8.28515625" style="131" customWidth="1"/>
    <col min="145" max="145" width="7.7109375" style="1" customWidth="1"/>
    <col min="146" max="146" width="8.140625" style="1" customWidth="1"/>
    <col min="147" max="147" width="7.7109375" style="1" customWidth="1"/>
    <col min="148" max="148" width="9.28515625" style="1" customWidth="1"/>
    <col min="149" max="149" width="11.5703125" style="1" customWidth="1"/>
    <col min="150" max="150" width="8" style="1" customWidth="1"/>
    <col min="151" max="151" width="11.5703125" style="1" customWidth="1"/>
    <col min="152" max="152" width="12" style="1" customWidth="1"/>
    <col min="153" max="153" width="11" style="1" customWidth="1"/>
    <col min="154" max="154" width="8.28515625" style="131" customWidth="1"/>
    <col min="155" max="155" width="7.7109375" style="1" customWidth="1"/>
    <col min="156" max="156" width="8.140625" style="1" customWidth="1"/>
    <col min="157" max="157" width="7.7109375" style="1" customWidth="1"/>
    <col min="158" max="158" width="9.28515625" style="1" customWidth="1"/>
    <col min="159" max="159" width="11.5703125" style="1" customWidth="1"/>
    <col min="160" max="160" width="8" style="1" customWidth="1"/>
    <col min="161" max="161" width="11.5703125" style="1" customWidth="1"/>
    <col min="162" max="162" width="12" style="1" customWidth="1"/>
    <col min="163" max="163" width="11" style="1" customWidth="1"/>
    <col min="164" max="164" width="8.28515625" style="131" customWidth="1"/>
    <col min="165" max="165" width="7.7109375" style="1" customWidth="1"/>
    <col min="166" max="166" width="8.140625" style="1" customWidth="1"/>
    <col min="167" max="167" width="7.7109375" style="1" customWidth="1"/>
    <col min="168" max="168" width="9.28515625" style="1" customWidth="1"/>
    <col min="169" max="169" width="11.5703125" style="1" customWidth="1"/>
    <col min="170" max="170" width="8" style="1" customWidth="1"/>
    <col min="171" max="171" width="11.5703125" style="1" customWidth="1"/>
    <col min="172" max="172" width="12" style="1" customWidth="1"/>
    <col min="173" max="173" width="11" style="1" customWidth="1"/>
    <col min="174" max="174" width="8.28515625" style="131" customWidth="1"/>
    <col min="175" max="175" width="7.7109375" style="1" customWidth="1"/>
    <col min="176" max="176" width="8.140625" style="1" customWidth="1"/>
    <col min="177" max="177" width="7.7109375" style="1" customWidth="1"/>
    <col min="178" max="178" width="9.28515625" style="1" customWidth="1"/>
    <col min="179" max="179" width="11.5703125" style="1" customWidth="1"/>
    <col min="180" max="180" width="8" style="1" customWidth="1"/>
    <col min="181" max="181" width="11.5703125" style="1" customWidth="1"/>
    <col min="182" max="182" width="12" style="1" customWidth="1"/>
    <col min="183" max="183" width="11" style="1" customWidth="1"/>
    <col min="184" max="184" width="8.28515625" style="131" customWidth="1"/>
    <col min="185" max="185" width="7.7109375" style="1" customWidth="1"/>
    <col min="186" max="186" width="8.140625" style="1" customWidth="1"/>
    <col min="187" max="187" width="7.7109375" style="1" customWidth="1"/>
    <col min="188" max="188" width="9.28515625" style="1" customWidth="1"/>
    <col min="189" max="189" width="11.5703125" style="1" customWidth="1"/>
    <col min="190" max="190" width="8" style="1" customWidth="1"/>
    <col min="191" max="191" width="11.5703125" style="1" customWidth="1"/>
    <col min="192" max="192" width="12" style="1" customWidth="1"/>
    <col min="193" max="193" width="11" style="1" customWidth="1"/>
    <col min="194" max="194" width="8.28515625" style="131" customWidth="1"/>
    <col min="195" max="195" width="7.7109375" style="1" customWidth="1"/>
    <col min="196" max="196" width="8.140625" style="1" customWidth="1"/>
    <col min="197" max="197" width="7.7109375" style="1" customWidth="1"/>
    <col min="198" max="198" width="9.28515625" style="1" customWidth="1"/>
    <col min="199" max="199" width="11.5703125" style="1" customWidth="1"/>
    <col min="200" max="200" width="8" style="1" customWidth="1"/>
    <col min="201" max="201" width="11.5703125" style="1" customWidth="1"/>
    <col min="202" max="202" width="12" style="1" customWidth="1"/>
    <col min="203" max="203" width="11" style="1" customWidth="1"/>
    <col min="204" max="204" width="8.28515625" style="131" customWidth="1"/>
    <col min="205" max="205" width="7.7109375" style="1" customWidth="1"/>
    <col min="206" max="206" width="8.140625" style="1" customWidth="1"/>
    <col min="207" max="207" width="7.7109375" style="1" customWidth="1"/>
    <col min="208" max="208" width="9.28515625" style="1" customWidth="1"/>
    <col min="209" max="209" width="11.5703125" style="1" customWidth="1"/>
    <col min="210" max="210" width="8" style="1" customWidth="1"/>
    <col min="211" max="211" width="11.5703125" style="1" customWidth="1"/>
    <col min="212" max="212" width="12" style="1" customWidth="1"/>
    <col min="213" max="213" width="11" style="1" customWidth="1"/>
    <col min="214" max="214" width="8.28515625" style="131" customWidth="1"/>
    <col min="215" max="215" width="7.7109375" style="1" customWidth="1"/>
    <col min="216" max="216" width="8.140625" style="1" customWidth="1"/>
    <col min="217" max="217" width="7.7109375" style="1" customWidth="1"/>
    <col min="218" max="218" width="9.28515625" style="1" customWidth="1"/>
    <col min="219" max="219" width="11.5703125" style="1" customWidth="1"/>
    <col min="220" max="220" width="8" style="1" customWidth="1"/>
    <col min="221" max="221" width="11.5703125" style="1" customWidth="1"/>
    <col min="222" max="222" width="12" style="1" customWidth="1"/>
    <col min="223" max="223" width="11" style="1" customWidth="1"/>
    <col min="224" max="224" width="8.28515625" style="131" customWidth="1"/>
    <col min="225" max="225" width="7.7109375" style="1" customWidth="1"/>
    <col min="226" max="226" width="8.140625" style="1" customWidth="1"/>
    <col min="227" max="227" width="7.7109375" style="1" customWidth="1"/>
    <col min="228" max="228" width="9.28515625" style="1" customWidth="1"/>
    <col min="229" max="229" width="11.5703125" style="1" customWidth="1"/>
    <col min="230" max="230" width="8" style="1" customWidth="1"/>
    <col min="231" max="231" width="11.5703125" style="1" customWidth="1"/>
    <col min="232" max="232" width="12" style="1" customWidth="1"/>
    <col min="233" max="233" width="11" style="1" customWidth="1"/>
    <col min="234" max="234" width="8.28515625" style="131" customWidth="1"/>
    <col min="235" max="235" width="7.7109375" style="1" customWidth="1"/>
    <col min="236" max="236" width="8.140625" style="1" customWidth="1"/>
    <col min="237" max="237" width="7.7109375" style="1" customWidth="1"/>
    <col min="238" max="238" width="9.28515625" style="1" customWidth="1"/>
    <col min="239" max="239" width="11.5703125" style="1" customWidth="1"/>
    <col min="240" max="240" width="8" style="1" customWidth="1"/>
    <col min="241" max="241" width="11.5703125" style="1" customWidth="1"/>
    <col min="242" max="242" width="12" style="1" customWidth="1"/>
    <col min="243" max="243" width="11" style="1" customWidth="1"/>
    <col min="244" max="244" width="8.28515625" style="131" customWidth="1"/>
    <col min="245" max="245" width="7.7109375" style="1" customWidth="1"/>
    <col min="246" max="246" width="8.140625" style="1" customWidth="1"/>
    <col min="247" max="247" width="7.7109375" style="1" customWidth="1"/>
    <col min="248" max="248" width="9.28515625" style="1" customWidth="1"/>
    <col min="249" max="249" width="11.5703125" style="1" customWidth="1"/>
    <col min="250" max="250" width="8" style="1" customWidth="1"/>
    <col min="251" max="251" width="11.5703125" style="1" customWidth="1"/>
    <col min="252" max="252" width="12" style="1" customWidth="1"/>
    <col min="253" max="253" width="11" style="1" customWidth="1"/>
    <col min="254" max="254" width="8.28515625" style="131" customWidth="1"/>
    <col min="255" max="255" width="7.7109375" style="1" customWidth="1"/>
    <col min="256" max="256" width="8.140625" style="1" customWidth="1"/>
    <col min="257" max="257" width="7.7109375" style="1" customWidth="1"/>
    <col min="258" max="258" width="9.28515625" style="1" customWidth="1"/>
    <col min="259" max="259" width="11.5703125" style="1" customWidth="1"/>
    <col min="260" max="260" width="8" style="1" customWidth="1"/>
    <col min="261" max="261" width="11.5703125" style="1" customWidth="1"/>
    <col min="262" max="262" width="12" style="1" customWidth="1"/>
    <col min="263" max="263" width="11" style="1" customWidth="1"/>
    <col min="264" max="264" width="8.28515625" style="131" customWidth="1"/>
    <col min="265" max="265" width="7.7109375" style="1" customWidth="1"/>
    <col min="266" max="266" width="8.140625" style="1" customWidth="1"/>
    <col min="267" max="267" width="7.7109375" style="1" customWidth="1"/>
    <col min="268" max="268" width="9.28515625" style="1" customWidth="1"/>
    <col min="269" max="269" width="11.5703125" style="1" customWidth="1"/>
    <col min="270" max="270" width="8" style="1" customWidth="1"/>
    <col min="271" max="271" width="11.5703125" style="1" customWidth="1"/>
    <col min="272" max="272" width="12" style="1" customWidth="1"/>
    <col min="273" max="273" width="11" style="1" customWidth="1"/>
    <col min="274" max="274" width="8.28515625" style="131" customWidth="1"/>
    <col min="275" max="275" width="7.7109375" style="1" customWidth="1"/>
    <col min="276" max="276" width="8.140625" style="1" customWidth="1"/>
    <col min="277" max="277" width="7.7109375" style="1" customWidth="1"/>
    <col min="278" max="278" width="9.28515625" style="1" customWidth="1"/>
    <col min="279" max="279" width="11.5703125" style="1" customWidth="1"/>
    <col min="280" max="280" width="8" style="1" customWidth="1"/>
    <col min="281" max="281" width="11.5703125" style="1" customWidth="1"/>
    <col min="282" max="282" width="12" style="1" customWidth="1"/>
    <col min="283" max="283" width="11" style="1" customWidth="1"/>
    <col min="284" max="284" width="8.28515625" style="131" customWidth="1"/>
    <col min="285" max="285" width="7.7109375" style="1" customWidth="1"/>
    <col min="286" max="286" width="8.140625" style="1" customWidth="1"/>
    <col min="287" max="287" width="7.7109375" style="1" customWidth="1"/>
    <col min="288" max="288" width="9.28515625" style="1" customWidth="1"/>
    <col min="289" max="289" width="11.5703125" style="1" customWidth="1"/>
    <col min="290" max="290" width="8" style="1" customWidth="1"/>
    <col min="291" max="291" width="11.5703125" style="1" customWidth="1"/>
    <col min="292" max="292" width="12" style="1" customWidth="1"/>
    <col min="293" max="293" width="11" style="1" customWidth="1"/>
    <col min="294" max="294" width="8.28515625" style="131" customWidth="1"/>
    <col min="295" max="295" width="7.7109375" style="1" customWidth="1"/>
    <col min="296" max="296" width="8.140625" style="1" customWidth="1"/>
    <col min="297" max="297" width="7.7109375" style="1" customWidth="1"/>
    <col min="298" max="298" width="9.28515625" style="1" customWidth="1"/>
    <col min="299" max="299" width="11.5703125" style="1" customWidth="1"/>
    <col min="300" max="300" width="8" style="1" customWidth="1"/>
    <col min="301" max="301" width="11.5703125" style="1" customWidth="1"/>
    <col min="302" max="302" width="12" style="1" customWidth="1"/>
    <col min="303" max="303" width="11" style="1" customWidth="1"/>
    <col min="304" max="304" width="8.28515625" style="131" customWidth="1"/>
    <col min="305" max="305" width="7.7109375" style="1" customWidth="1"/>
    <col min="306" max="306" width="8.140625" style="1" customWidth="1"/>
    <col min="307" max="307" width="7.7109375" style="1" customWidth="1"/>
    <col min="308" max="308" width="9.28515625" style="1" customWidth="1"/>
    <col min="309" max="309" width="11.5703125" style="1" customWidth="1"/>
    <col min="310" max="310" width="8" style="1" customWidth="1"/>
    <col min="311" max="311" width="11.5703125" style="1" customWidth="1"/>
    <col min="312" max="312" width="12" style="1" customWidth="1"/>
    <col min="313" max="313" width="11" style="1" customWidth="1"/>
    <col min="314" max="314" width="8.28515625" style="131" customWidth="1"/>
    <col min="315" max="315" width="7.7109375" style="1" customWidth="1"/>
    <col min="316" max="316" width="8.140625" style="1" customWidth="1"/>
    <col min="317" max="317" width="7.7109375" style="1" customWidth="1"/>
    <col min="318" max="318" width="9.28515625" style="1" customWidth="1"/>
    <col min="319" max="319" width="11.5703125" style="1" customWidth="1"/>
    <col min="320" max="320" width="8" style="1" customWidth="1"/>
    <col min="321" max="321" width="11.5703125" style="1" customWidth="1"/>
    <col min="322" max="322" width="12" style="1" customWidth="1"/>
    <col min="323" max="323" width="11" style="1" customWidth="1"/>
    <col min="324" max="324" width="8.28515625" style="131" customWidth="1"/>
    <col min="325" max="325" width="7.7109375" style="1" customWidth="1"/>
    <col min="326" max="326" width="8.140625" style="1" customWidth="1"/>
    <col min="327" max="327" width="7.7109375" style="1" customWidth="1"/>
    <col min="328" max="328" width="9.28515625" style="1" customWidth="1"/>
    <col min="329" max="329" width="11.5703125" style="1" customWidth="1"/>
    <col min="330" max="330" width="8" style="1" customWidth="1"/>
    <col min="331" max="331" width="11.5703125" style="1" customWidth="1"/>
    <col min="332" max="332" width="12" style="1" customWidth="1"/>
    <col min="333" max="333" width="11" style="1" customWidth="1"/>
    <col min="334" max="334" width="8.28515625" style="131" customWidth="1"/>
    <col min="335" max="335" width="7.7109375" style="1" customWidth="1"/>
    <col min="336" max="336" width="8.140625" style="1" customWidth="1"/>
    <col min="337" max="337" width="7.7109375" style="1" customWidth="1"/>
    <col min="338" max="338" width="9.28515625" style="1" customWidth="1"/>
    <col min="339" max="339" width="11.5703125" style="1" customWidth="1"/>
    <col min="340" max="340" width="8" style="1" customWidth="1"/>
    <col min="341" max="341" width="11.5703125" style="1" customWidth="1"/>
    <col min="342" max="342" width="12" style="1" customWidth="1"/>
    <col min="343" max="343" width="11" style="1" customWidth="1"/>
    <col min="344" max="344" width="8.28515625" style="131" customWidth="1"/>
    <col min="345" max="345" width="7.7109375" style="1" customWidth="1"/>
    <col min="346" max="346" width="8.140625" style="1" customWidth="1"/>
    <col min="347" max="347" width="7.7109375" style="1" customWidth="1"/>
    <col min="348" max="348" width="9.28515625" style="1" customWidth="1"/>
    <col min="349" max="349" width="11.5703125" style="1" customWidth="1"/>
    <col min="350" max="350" width="8" style="1" customWidth="1"/>
    <col min="351" max="351" width="11.5703125" style="1" customWidth="1"/>
    <col min="352" max="352" width="12" style="1" customWidth="1"/>
    <col min="353" max="353" width="11" style="1" customWidth="1"/>
    <col min="354" max="354" width="8.28515625" style="131" customWidth="1"/>
    <col min="355" max="355" width="7.7109375" style="1" customWidth="1"/>
    <col min="356" max="356" width="8.140625" style="1" customWidth="1"/>
    <col min="357" max="357" width="7.7109375" style="1" customWidth="1"/>
    <col min="358" max="358" width="9.28515625" style="1" customWidth="1"/>
    <col min="359" max="359" width="11.5703125" style="1" customWidth="1"/>
    <col min="360" max="360" width="8" style="1" customWidth="1"/>
    <col min="361" max="361" width="11.5703125" style="1" customWidth="1"/>
    <col min="362" max="362" width="12" style="1" customWidth="1"/>
    <col min="363" max="363" width="11" style="1" customWidth="1"/>
    <col min="364" max="364" width="8.28515625" style="131" customWidth="1"/>
    <col min="365" max="365" width="7.7109375" style="1" customWidth="1"/>
    <col min="366" max="366" width="8.140625" style="1" customWidth="1"/>
    <col min="367" max="367" width="7.7109375" style="1" customWidth="1"/>
    <col min="368" max="368" width="9.28515625" style="1" customWidth="1"/>
    <col min="369" max="369" width="11.5703125" style="1" customWidth="1"/>
    <col min="370" max="370" width="8" style="1" customWidth="1"/>
    <col min="371" max="371" width="11.5703125" style="1" customWidth="1"/>
    <col min="372" max="372" width="12" style="1" customWidth="1"/>
    <col min="373" max="373" width="11" style="1" customWidth="1"/>
    <col min="374" max="374" width="8.28515625" style="131" customWidth="1"/>
    <col min="375" max="375" width="7.7109375" style="1" customWidth="1"/>
    <col min="376" max="376" width="8.140625" style="1" customWidth="1"/>
    <col min="377" max="377" width="7.7109375" style="1" customWidth="1"/>
    <col min="378" max="378" width="9.28515625" style="1" customWidth="1"/>
    <col min="379" max="379" width="11.5703125" style="1" customWidth="1"/>
    <col min="380" max="380" width="8" style="1" customWidth="1"/>
    <col min="381" max="381" width="11.5703125" style="1" customWidth="1"/>
    <col min="382" max="382" width="12" style="1" customWidth="1"/>
    <col min="383" max="383" width="11" style="1" customWidth="1"/>
    <col min="384" max="384" width="8.28515625" style="131" customWidth="1"/>
    <col min="385" max="385" width="7.7109375" style="1" customWidth="1"/>
    <col min="386" max="386" width="8.140625" style="1" customWidth="1"/>
    <col min="387" max="387" width="7.7109375" style="1" customWidth="1"/>
    <col min="388" max="388" width="9.28515625" style="1" customWidth="1"/>
    <col min="389" max="389" width="11.5703125" style="1" customWidth="1"/>
    <col min="390" max="390" width="8" style="1" customWidth="1"/>
    <col min="391" max="391" width="11.5703125" style="1" customWidth="1"/>
    <col min="392" max="392" width="12" style="1" customWidth="1"/>
    <col min="393" max="393" width="11" style="1" customWidth="1"/>
    <col min="394" max="394" width="8.28515625" style="131" customWidth="1"/>
    <col min="395" max="395" width="7.7109375" style="1" customWidth="1"/>
    <col min="396" max="396" width="8.140625" style="1" customWidth="1"/>
    <col min="397" max="397" width="7.7109375" style="1" customWidth="1"/>
    <col min="398" max="398" width="9.28515625" style="1" customWidth="1"/>
    <col min="399" max="399" width="11.5703125" style="1" customWidth="1"/>
    <col min="400" max="400" width="8" style="1" customWidth="1"/>
    <col min="401" max="401" width="11.5703125" style="1" customWidth="1"/>
    <col min="402" max="402" width="12" style="1" customWidth="1"/>
    <col min="403" max="403" width="11" style="1" customWidth="1"/>
    <col min="404" max="404" width="8.28515625" style="131" customWidth="1"/>
    <col min="405" max="405" width="7.7109375" style="1" customWidth="1"/>
    <col min="406" max="406" width="8.140625" style="1" customWidth="1"/>
    <col min="407" max="407" width="7.7109375" style="1" customWidth="1"/>
    <col min="408" max="408" width="9.28515625" style="1" customWidth="1"/>
    <col min="409" max="409" width="11.5703125" style="1" customWidth="1"/>
    <col min="410" max="410" width="8" style="1" customWidth="1"/>
    <col min="411" max="411" width="11.5703125" style="1" customWidth="1"/>
    <col min="412" max="412" width="12" style="1" customWidth="1"/>
    <col min="413" max="413" width="11" style="1" customWidth="1"/>
    <col min="414" max="414" width="8.28515625" style="131" customWidth="1"/>
    <col min="415" max="415" width="7.7109375" style="1" customWidth="1"/>
    <col min="416" max="416" width="8.140625" style="1" customWidth="1"/>
    <col min="417" max="417" width="7.7109375" style="1" customWidth="1"/>
    <col min="418" max="418" width="9.28515625" style="1" customWidth="1"/>
    <col min="419" max="419" width="11.5703125" style="1" customWidth="1"/>
    <col min="420" max="420" width="8" style="1" customWidth="1"/>
    <col min="421" max="421" width="11.5703125" style="1" customWidth="1"/>
    <col min="422" max="422" width="12" style="1" customWidth="1"/>
    <col min="423" max="423" width="11" style="1" customWidth="1"/>
    <col min="424" max="424" width="8.28515625" style="131" customWidth="1"/>
    <col min="425" max="425" width="7.7109375" style="1" customWidth="1"/>
    <col min="426" max="426" width="8.140625" style="1" customWidth="1"/>
    <col min="427" max="427" width="7.7109375" style="1" customWidth="1"/>
    <col min="428" max="428" width="9.28515625" style="1" customWidth="1"/>
    <col min="429" max="429" width="11.5703125" style="1" customWidth="1"/>
    <col min="430" max="430" width="8" style="1" customWidth="1"/>
    <col min="431" max="431" width="11.5703125" style="1" customWidth="1"/>
    <col min="432" max="432" width="12" style="1" customWidth="1"/>
    <col min="433" max="433" width="11" style="1" customWidth="1"/>
    <col min="434" max="434" width="8.28515625" style="131" customWidth="1"/>
    <col min="435" max="435" width="7.7109375" style="1" customWidth="1"/>
    <col min="436" max="436" width="8.140625" style="1" customWidth="1"/>
    <col min="437" max="437" width="7.7109375" style="1" customWidth="1"/>
    <col min="438" max="438" width="9.28515625" style="1" customWidth="1"/>
    <col min="439" max="439" width="11.5703125" style="1" customWidth="1"/>
    <col min="440" max="440" width="8" style="1" customWidth="1"/>
    <col min="441" max="441" width="11.5703125" style="1" customWidth="1"/>
    <col min="442" max="442" width="12" style="1" customWidth="1"/>
    <col min="443" max="443" width="11" style="1" customWidth="1"/>
    <col min="444" max="444" width="8.28515625" style="131" customWidth="1"/>
    <col min="445" max="445" width="7.7109375" style="1" customWidth="1"/>
    <col min="446" max="446" width="8.140625" style="1" customWidth="1"/>
    <col min="447" max="447" width="7.7109375" style="1" customWidth="1"/>
    <col min="448" max="448" width="9.28515625" style="1" customWidth="1"/>
    <col min="449" max="449" width="11.5703125" style="1" customWidth="1"/>
    <col min="450" max="450" width="8" style="1" customWidth="1"/>
    <col min="451" max="451" width="11.5703125" style="1" customWidth="1"/>
    <col min="452" max="452" width="12" style="1" customWidth="1"/>
    <col min="453" max="453" width="11" style="1" customWidth="1"/>
    <col min="454" max="454" width="8.28515625" style="131" customWidth="1"/>
    <col min="455" max="455" width="7.7109375" style="1" customWidth="1"/>
    <col min="456" max="456" width="8.140625" style="1" customWidth="1"/>
    <col min="457" max="457" width="7.7109375" style="1" customWidth="1"/>
    <col min="458" max="458" width="9.28515625" style="1" customWidth="1"/>
    <col min="459" max="459" width="11.5703125" style="1" customWidth="1"/>
    <col min="460" max="460" width="8" style="1" customWidth="1"/>
    <col min="461" max="461" width="11.5703125" style="1" customWidth="1"/>
    <col min="462" max="462" width="12" style="1" customWidth="1"/>
    <col min="463" max="463" width="11" style="1" customWidth="1"/>
    <col min="464" max="464" width="8.28515625" style="131" customWidth="1"/>
    <col min="465" max="465" width="7.7109375" style="1" customWidth="1"/>
    <col min="466" max="466" width="8.140625" style="1" customWidth="1"/>
    <col min="467" max="467" width="7.7109375" style="1" customWidth="1"/>
    <col min="468" max="468" width="9.28515625" style="1" customWidth="1"/>
    <col min="469" max="469" width="11.5703125" style="1" customWidth="1"/>
    <col min="470" max="470" width="8" style="1" customWidth="1"/>
    <col min="471" max="471" width="11.5703125" style="1" customWidth="1"/>
    <col min="472" max="472" width="12" style="1" customWidth="1"/>
    <col min="473" max="473" width="11" style="1" customWidth="1"/>
    <col min="474" max="474" width="8.28515625" style="131" customWidth="1"/>
    <col min="475" max="475" width="7.7109375" style="1" customWidth="1"/>
    <col min="476" max="476" width="8.140625" style="1" customWidth="1"/>
    <col min="477" max="477" width="7.7109375" style="1" customWidth="1"/>
    <col min="478" max="478" width="9.28515625" style="1" customWidth="1"/>
    <col min="479" max="479" width="11.5703125" style="1" customWidth="1"/>
    <col min="480" max="480" width="8" style="1" customWidth="1"/>
    <col min="481" max="481" width="11.5703125" style="1" customWidth="1"/>
    <col min="482" max="482" width="12" style="1" customWidth="1"/>
    <col min="483" max="483" width="11" style="1" customWidth="1"/>
    <col min="484" max="484" width="8.28515625" style="131" customWidth="1"/>
    <col min="485" max="485" width="7.7109375" style="1" customWidth="1"/>
    <col min="486" max="486" width="8.140625" style="1" customWidth="1"/>
    <col min="487" max="487" width="7.7109375" style="1" customWidth="1"/>
    <col min="488" max="488" width="9.28515625" style="1" customWidth="1"/>
    <col min="489" max="489" width="11.5703125" style="1" customWidth="1"/>
    <col min="490" max="490" width="8" style="1" customWidth="1"/>
    <col min="491" max="491" width="11.5703125" style="1" customWidth="1"/>
    <col min="492" max="492" width="12" style="1" customWidth="1"/>
    <col min="493" max="493" width="11" style="1" customWidth="1"/>
    <col min="494" max="494" width="8.28515625" style="131" customWidth="1"/>
    <col min="495" max="495" width="7.7109375" style="1" customWidth="1"/>
    <col min="496" max="496" width="8.140625" style="1" customWidth="1"/>
    <col min="497" max="497" width="7.7109375" style="1" customWidth="1"/>
    <col min="498" max="498" width="9.28515625" style="1" customWidth="1"/>
    <col min="499" max="499" width="9.7109375" style="1" customWidth="1"/>
    <col min="500" max="500" width="8" style="1" customWidth="1"/>
    <col min="501" max="501" width="11.5703125" style="1" customWidth="1"/>
    <col min="502" max="502" width="12" style="1" customWidth="1"/>
    <col min="503" max="503" width="11" style="1" customWidth="1"/>
    <col min="504" max="504" width="8.28515625" style="131" customWidth="1"/>
    <col min="505" max="505" width="7.7109375" style="1" customWidth="1"/>
    <col min="506" max="506" width="8.140625" style="1" customWidth="1"/>
    <col min="507" max="507" width="7.7109375" style="1" customWidth="1"/>
    <col min="508" max="508" width="9.28515625" style="1" customWidth="1"/>
    <col min="509" max="509" width="11.5703125" style="1" customWidth="1"/>
    <col min="510" max="510" width="8" style="1" customWidth="1"/>
    <col min="511" max="511" width="11.5703125" style="1" customWidth="1"/>
    <col min="512" max="512" width="12" style="1" customWidth="1"/>
    <col min="513" max="513" width="11" style="1" customWidth="1"/>
    <col min="514" max="514" width="8.28515625" style="131" customWidth="1"/>
    <col min="515" max="515" width="7.7109375" style="1" customWidth="1"/>
    <col min="516" max="516" width="8.140625" style="1" customWidth="1"/>
    <col min="517" max="517" width="7.7109375" style="1" customWidth="1"/>
    <col min="518" max="518" width="9.28515625" style="1" customWidth="1"/>
    <col min="519" max="519" width="11.5703125" style="1" customWidth="1"/>
    <col min="520" max="520" width="8" style="1" customWidth="1"/>
    <col min="521" max="521" width="11.5703125" style="1" customWidth="1"/>
    <col min="522" max="522" width="12" style="1" customWidth="1"/>
    <col min="523" max="523" width="11" style="1" customWidth="1"/>
    <col min="524" max="524" width="8.28515625" style="131" customWidth="1"/>
    <col min="525" max="525" width="7.7109375" style="1" customWidth="1"/>
    <col min="526" max="526" width="8.140625" style="1" customWidth="1"/>
    <col min="527" max="527" width="7.7109375" style="1" customWidth="1"/>
    <col min="528" max="528" width="9.28515625" style="1" customWidth="1"/>
    <col min="529" max="529" width="11.5703125" style="1" customWidth="1"/>
    <col min="530" max="530" width="8" style="1" customWidth="1"/>
    <col min="531" max="531" width="11.5703125" style="1" customWidth="1"/>
    <col min="532" max="532" width="12" style="1" customWidth="1"/>
    <col min="533" max="533" width="11" style="1" customWidth="1"/>
    <col min="534" max="534" width="8.28515625" style="131" customWidth="1"/>
    <col min="535" max="535" width="7.7109375" style="1" customWidth="1"/>
    <col min="536" max="536" width="8.140625" style="1" customWidth="1"/>
    <col min="537" max="537" width="7.7109375" style="1" customWidth="1"/>
    <col min="538" max="538" width="9.28515625" style="1" customWidth="1"/>
    <col min="539" max="539" width="11.5703125" style="1" customWidth="1"/>
    <col min="540" max="540" width="8" style="1" customWidth="1"/>
    <col min="541" max="541" width="11.5703125" style="1" customWidth="1"/>
    <col min="542" max="542" width="12" style="1" customWidth="1"/>
    <col min="543" max="543" width="11" style="1" customWidth="1"/>
    <col min="544" max="544" width="8.28515625" style="131" customWidth="1"/>
    <col min="545" max="545" width="7.7109375" style="1" customWidth="1"/>
    <col min="546" max="546" width="8.140625" style="1" customWidth="1"/>
    <col min="547" max="547" width="7.7109375" style="1" customWidth="1"/>
    <col min="548" max="548" width="9.28515625" style="1" customWidth="1"/>
    <col min="549" max="549" width="11.5703125" style="1" customWidth="1"/>
    <col min="550" max="550" width="8" style="1" customWidth="1"/>
    <col min="551" max="551" width="11.5703125" style="1" customWidth="1"/>
    <col min="552" max="552" width="12" style="1" customWidth="1"/>
    <col min="553" max="553" width="11" style="1" customWidth="1"/>
    <col min="554" max="554" width="8.28515625" style="131" customWidth="1"/>
    <col min="555" max="555" width="7.7109375" style="1" customWidth="1"/>
    <col min="556" max="556" width="8.140625" style="1" customWidth="1"/>
    <col min="557" max="557" width="7.7109375" style="1" customWidth="1"/>
    <col min="558" max="558" width="9.28515625" style="1" customWidth="1"/>
    <col min="559" max="559" width="11.5703125" style="1" customWidth="1"/>
    <col min="560" max="560" width="8" style="1" customWidth="1"/>
    <col min="561" max="561" width="11.5703125" style="1" customWidth="1"/>
    <col min="562" max="562" width="12" style="1" customWidth="1"/>
    <col min="563" max="563" width="11" style="1" customWidth="1"/>
    <col min="564" max="564" width="8.28515625" style="131" customWidth="1"/>
    <col min="565" max="565" width="7.7109375" style="1" customWidth="1"/>
    <col min="566" max="566" width="8.140625" style="1" customWidth="1"/>
    <col min="567" max="567" width="7.7109375" style="1" customWidth="1"/>
    <col min="568" max="568" width="9.28515625" style="1" customWidth="1"/>
    <col min="569" max="569" width="11.5703125" style="1" customWidth="1"/>
    <col min="570" max="570" width="8" style="1" customWidth="1"/>
    <col min="571" max="571" width="11.5703125" style="1" customWidth="1"/>
    <col min="572" max="572" width="12" style="1" customWidth="1"/>
    <col min="573" max="573" width="11" style="1" customWidth="1"/>
    <col min="574" max="574" width="8.28515625" style="131" customWidth="1"/>
    <col min="575" max="575" width="7.7109375" style="1" customWidth="1"/>
    <col min="576" max="576" width="8.140625" style="1" customWidth="1"/>
    <col min="577" max="577" width="7.7109375" style="1" customWidth="1"/>
    <col min="578" max="578" width="9.28515625" style="1" customWidth="1"/>
    <col min="579" max="579" width="11.5703125" style="1" customWidth="1"/>
    <col min="580" max="580" width="8" style="1" customWidth="1"/>
    <col min="581" max="581" width="11.5703125" style="1" customWidth="1"/>
    <col min="582" max="582" width="12" style="1" customWidth="1"/>
    <col min="583" max="583" width="11" style="1" customWidth="1"/>
    <col min="584" max="584" width="8.28515625" style="131" customWidth="1"/>
    <col min="585" max="585" width="7.7109375" style="1" customWidth="1"/>
    <col min="586" max="586" width="8.140625" style="1" customWidth="1"/>
    <col min="587" max="587" width="7.7109375" style="1" customWidth="1"/>
    <col min="588" max="588" width="9.28515625" style="1" customWidth="1"/>
    <col min="589" max="589" width="11.5703125" style="1" customWidth="1"/>
    <col min="590" max="590" width="8" style="1" customWidth="1"/>
    <col min="591" max="591" width="11.5703125" style="1" customWidth="1"/>
    <col min="592" max="592" width="12" style="1" customWidth="1"/>
    <col min="593" max="593" width="11" style="1" customWidth="1"/>
    <col min="594" max="594" width="8.28515625" style="131" customWidth="1"/>
    <col min="595" max="595" width="7.7109375" style="1" customWidth="1"/>
    <col min="596" max="596" width="7.85546875" style="1" customWidth="1"/>
    <col min="597" max="597" width="7.7109375" style="1" customWidth="1"/>
    <col min="598" max="598" width="10.5703125" style="1" customWidth="1"/>
    <col min="599" max="599" width="11.5703125" style="1" customWidth="1"/>
    <col min="600" max="600" width="8" style="1" customWidth="1"/>
    <col min="601" max="601" width="11.5703125" style="1" customWidth="1"/>
    <col min="602" max="602" width="12" style="1" customWidth="1"/>
    <col min="603" max="603" width="11" style="1" customWidth="1"/>
    <col min="604" max="604" width="8.28515625" style="131" customWidth="1"/>
    <col min="605" max="770" width="9.140625" style="1"/>
    <col min="771" max="771" width="6.28515625" style="1" customWidth="1"/>
    <col min="772" max="772" width="71.85546875" style="1" customWidth="1"/>
    <col min="773" max="773" width="7.5703125" style="1" customWidth="1"/>
    <col min="774" max="774" width="7" style="1" customWidth="1"/>
    <col min="775" max="775" width="7.7109375" style="1" customWidth="1"/>
    <col min="776" max="776" width="9.28515625" style="1" customWidth="1"/>
    <col min="777" max="777" width="9.7109375" style="1" customWidth="1"/>
    <col min="778" max="778" width="8" style="1" customWidth="1"/>
    <col min="779" max="779" width="11.5703125" style="1" customWidth="1"/>
    <col min="780" max="780" width="12" style="1" customWidth="1"/>
    <col min="781" max="781" width="11" style="1" customWidth="1"/>
    <col min="782" max="782" width="8.28515625" style="1" customWidth="1"/>
    <col min="783" max="783" width="7.7109375" style="1" customWidth="1"/>
    <col min="784" max="784" width="7" style="1" customWidth="1"/>
    <col min="785" max="785" width="7.7109375" style="1" customWidth="1"/>
    <col min="786" max="786" width="9.28515625" style="1" customWidth="1"/>
    <col min="787" max="787" width="9.7109375" style="1" customWidth="1"/>
    <col min="788" max="788" width="8" style="1" customWidth="1"/>
    <col min="789" max="789" width="11.5703125" style="1" customWidth="1"/>
    <col min="790" max="790" width="12" style="1" customWidth="1"/>
    <col min="791" max="791" width="11" style="1" customWidth="1"/>
    <col min="792" max="792" width="8.28515625" style="1" customWidth="1"/>
    <col min="793" max="793" width="7.7109375" style="1" customWidth="1"/>
    <col min="794" max="794" width="7" style="1" customWidth="1"/>
    <col min="795" max="795" width="7.7109375" style="1" customWidth="1"/>
    <col min="796" max="796" width="9.28515625" style="1" customWidth="1"/>
    <col min="797" max="797" width="9.7109375" style="1" customWidth="1"/>
    <col min="798" max="798" width="8" style="1" customWidth="1"/>
    <col min="799" max="799" width="11.5703125" style="1" customWidth="1"/>
    <col min="800" max="800" width="12" style="1" customWidth="1"/>
    <col min="801" max="801" width="11" style="1" customWidth="1"/>
    <col min="802" max="802" width="8.28515625" style="1" customWidth="1"/>
    <col min="803" max="803" width="7.7109375" style="1" customWidth="1"/>
    <col min="804" max="804" width="7" style="1" customWidth="1"/>
    <col min="805" max="805" width="7.7109375" style="1" customWidth="1"/>
    <col min="806" max="806" width="9.28515625" style="1" customWidth="1"/>
    <col min="807" max="807" width="9.7109375" style="1" customWidth="1"/>
    <col min="808" max="808" width="8" style="1" customWidth="1"/>
    <col min="809" max="809" width="11.5703125" style="1" customWidth="1"/>
    <col min="810" max="810" width="12" style="1" customWidth="1"/>
    <col min="811" max="811" width="11" style="1" customWidth="1"/>
    <col min="812" max="812" width="8.28515625" style="1" customWidth="1"/>
    <col min="813" max="813" width="7.7109375" style="1" customWidth="1"/>
    <col min="814" max="814" width="7" style="1" customWidth="1"/>
    <col min="815" max="815" width="7.7109375" style="1" customWidth="1"/>
    <col min="816" max="816" width="9.28515625" style="1" customWidth="1"/>
    <col min="817" max="817" width="9.7109375" style="1" customWidth="1"/>
    <col min="818" max="818" width="8" style="1" customWidth="1"/>
    <col min="819" max="819" width="11.5703125" style="1" customWidth="1"/>
    <col min="820" max="820" width="12" style="1" customWidth="1"/>
    <col min="821" max="821" width="11" style="1" customWidth="1"/>
    <col min="822" max="822" width="8.28515625" style="1" customWidth="1"/>
    <col min="823" max="823" width="7.7109375" style="1" customWidth="1"/>
    <col min="824" max="824" width="7.85546875" style="1" customWidth="1"/>
    <col min="825" max="825" width="7.7109375" style="1" customWidth="1"/>
    <col min="826" max="826" width="9.28515625" style="1" customWidth="1"/>
    <col min="827" max="827" width="9.7109375" style="1" customWidth="1"/>
    <col min="828" max="828" width="8" style="1" customWidth="1"/>
    <col min="829" max="829" width="11.5703125" style="1" customWidth="1"/>
    <col min="830" max="830" width="12" style="1" customWidth="1"/>
    <col min="831" max="831" width="11" style="1" customWidth="1"/>
    <col min="832" max="832" width="8.28515625" style="1" customWidth="1"/>
    <col min="833" max="1026" width="9.140625" style="1"/>
    <col min="1027" max="1027" width="6.28515625" style="1" customWidth="1"/>
    <col min="1028" max="1028" width="71.85546875" style="1" customWidth="1"/>
    <col min="1029" max="1029" width="7.5703125" style="1" customWidth="1"/>
    <col min="1030" max="1030" width="7" style="1" customWidth="1"/>
    <col min="1031" max="1031" width="7.7109375" style="1" customWidth="1"/>
    <col min="1032" max="1032" width="9.28515625" style="1" customWidth="1"/>
    <col min="1033" max="1033" width="9.7109375" style="1" customWidth="1"/>
    <col min="1034" max="1034" width="8" style="1" customWidth="1"/>
    <col min="1035" max="1035" width="11.5703125" style="1" customWidth="1"/>
    <col min="1036" max="1036" width="12" style="1" customWidth="1"/>
    <col min="1037" max="1037" width="11" style="1" customWidth="1"/>
    <col min="1038" max="1038" width="8.28515625" style="1" customWidth="1"/>
    <col min="1039" max="1039" width="7.7109375" style="1" customWidth="1"/>
    <col min="1040" max="1040" width="7" style="1" customWidth="1"/>
    <col min="1041" max="1041" width="7.7109375" style="1" customWidth="1"/>
    <col min="1042" max="1042" width="9.28515625" style="1" customWidth="1"/>
    <col min="1043" max="1043" width="9.7109375" style="1" customWidth="1"/>
    <col min="1044" max="1044" width="8" style="1" customWidth="1"/>
    <col min="1045" max="1045" width="11.5703125" style="1" customWidth="1"/>
    <col min="1046" max="1046" width="12" style="1" customWidth="1"/>
    <col min="1047" max="1047" width="11" style="1" customWidth="1"/>
    <col min="1048" max="1048" width="8.28515625" style="1" customWidth="1"/>
    <col min="1049" max="1049" width="7.7109375" style="1" customWidth="1"/>
    <col min="1050" max="1050" width="7" style="1" customWidth="1"/>
    <col min="1051" max="1051" width="7.7109375" style="1" customWidth="1"/>
    <col min="1052" max="1052" width="9.28515625" style="1" customWidth="1"/>
    <col min="1053" max="1053" width="9.7109375" style="1" customWidth="1"/>
    <col min="1054" max="1054" width="8" style="1" customWidth="1"/>
    <col min="1055" max="1055" width="11.5703125" style="1" customWidth="1"/>
    <col min="1056" max="1056" width="12" style="1" customWidth="1"/>
    <col min="1057" max="1057" width="11" style="1" customWidth="1"/>
    <col min="1058" max="1058" width="8.28515625" style="1" customWidth="1"/>
    <col min="1059" max="1059" width="7.7109375" style="1" customWidth="1"/>
    <col min="1060" max="1060" width="7" style="1" customWidth="1"/>
    <col min="1061" max="1061" width="7.7109375" style="1" customWidth="1"/>
    <col min="1062" max="1062" width="9.28515625" style="1" customWidth="1"/>
    <col min="1063" max="1063" width="9.7109375" style="1" customWidth="1"/>
    <col min="1064" max="1064" width="8" style="1" customWidth="1"/>
    <col min="1065" max="1065" width="11.5703125" style="1" customWidth="1"/>
    <col min="1066" max="1066" width="12" style="1" customWidth="1"/>
    <col min="1067" max="1067" width="11" style="1" customWidth="1"/>
    <col min="1068" max="1068" width="8.28515625" style="1" customWidth="1"/>
    <col min="1069" max="1069" width="7.7109375" style="1" customWidth="1"/>
    <col min="1070" max="1070" width="7" style="1" customWidth="1"/>
    <col min="1071" max="1071" width="7.7109375" style="1" customWidth="1"/>
    <col min="1072" max="1072" width="9.28515625" style="1" customWidth="1"/>
    <col min="1073" max="1073" width="9.7109375" style="1" customWidth="1"/>
    <col min="1074" max="1074" width="8" style="1" customWidth="1"/>
    <col min="1075" max="1075" width="11.5703125" style="1" customWidth="1"/>
    <col min="1076" max="1076" width="12" style="1" customWidth="1"/>
    <col min="1077" max="1077" width="11" style="1" customWidth="1"/>
    <col min="1078" max="1078" width="8.28515625" style="1" customWidth="1"/>
    <col min="1079" max="1079" width="7.7109375" style="1" customWidth="1"/>
    <col min="1080" max="1080" width="7.85546875" style="1" customWidth="1"/>
    <col min="1081" max="1081" width="7.7109375" style="1" customWidth="1"/>
    <col min="1082" max="1082" width="9.28515625" style="1" customWidth="1"/>
    <col min="1083" max="1083" width="9.7109375" style="1" customWidth="1"/>
    <col min="1084" max="1084" width="8" style="1" customWidth="1"/>
    <col min="1085" max="1085" width="11.5703125" style="1" customWidth="1"/>
    <col min="1086" max="1086" width="12" style="1" customWidth="1"/>
    <col min="1087" max="1087" width="11" style="1" customWidth="1"/>
    <col min="1088" max="1088" width="8.28515625" style="1" customWidth="1"/>
    <col min="1089" max="1282" width="9.140625" style="1"/>
    <col min="1283" max="1283" width="6.28515625" style="1" customWidth="1"/>
    <col min="1284" max="1284" width="71.85546875" style="1" customWidth="1"/>
    <col min="1285" max="1285" width="7.5703125" style="1" customWidth="1"/>
    <col min="1286" max="1286" width="7" style="1" customWidth="1"/>
    <col min="1287" max="1287" width="7.7109375" style="1" customWidth="1"/>
    <col min="1288" max="1288" width="9.28515625" style="1" customWidth="1"/>
    <col min="1289" max="1289" width="9.7109375" style="1" customWidth="1"/>
    <col min="1290" max="1290" width="8" style="1" customWidth="1"/>
    <col min="1291" max="1291" width="11.5703125" style="1" customWidth="1"/>
    <col min="1292" max="1292" width="12" style="1" customWidth="1"/>
    <col min="1293" max="1293" width="11" style="1" customWidth="1"/>
    <col min="1294" max="1294" width="8.28515625" style="1" customWidth="1"/>
    <col min="1295" max="1295" width="7.7109375" style="1" customWidth="1"/>
    <col min="1296" max="1296" width="7" style="1" customWidth="1"/>
    <col min="1297" max="1297" width="7.7109375" style="1" customWidth="1"/>
    <col min="1298" max="1298" width="9.28515625" style="1" customWidth="1"/>
    <col min="1299" max="1299" width="9.7109375" style="1" customWidth="1"/>
    <col min="1300" max="1300" width="8" style="1" customWidth="1"/>
    <col min="1301" max="1301" width="11.5703125" style="1" customWidth="1"/>
    <col min="1302" max="1302" width="12" style="1" customWidth="1"/>
    <col min="1303" max="1303" width="11" style="1" customWidth="1"/>
    <col min="1304" max="1304" width="8.28515625" style="1" customWidth="1"/>
    <col min="1305" max="1305" width="7.7109375" style="1" customWidth="1"/>
    <col min="1306" max="1306" width="7" style="1" customWidth="1"/>
    <col min="1307" max="1307" width="7.7109375" style="1" customWidth="1"/>
    <col min="1308" max="1308" width="9.28515625" style="1" customWidth="1"/>
    <col min="1309" max="1309" width="9.7109375" style="1" customWidth="1"/>
    <col min="1310" max="1310" width="8" style="1" customWidth="1"/>
    <col min="1311" max="1311" width="11.5703125" style="1" customWidth="1"/>
    <col min="1312" max="1312" width="12" style="1" customWidth="1"/>
    <col min="1313" max="1313" width="11" style="1" customWidth="1"/>
    <col min="1314" max="1314" width="8.28515625" style="1" customWidth="1"/>
    <col min="1315" max="1315" width="7.7109375" style="1" customWidth="1"/>
    <col min="1316" max="1316" width="7" style="1" customWidth="1"/>
    <col min="1317" max="1317" width="7.7109375" style="1" customWidth="1"/>
    <col min="1318" max="1318" width="9.28515625" style="1" customWidth="1"/>
    <col min="1319" max="1319" width="9.7109375" style="1" customWidth="1"/>
    <col min="1320" max="1320" width="8" style="1" customWidth="1"/>
    <col min="1321" max="1321" width="11.5703125" style="1" customWidth="1"/>
    <col min="1322" max="1322" width="12" style="1" customWidth="1"/>
    <col min="1323" max="1323" width="11" style="1" customWidth="1"/>
    <col min="1324" max="1324" width="8.28515625" style="1" customWidth="1"/>
    <col min="1325" max="1325" width="7.7109375" style="1" customWidth="1"/>
    <col min="1326" max="1326" width="7" style="1" customWidth="1"/>
    <col min="1327" max="1327" width="7.7109375" style="1" customWidth="1"/>
    <col min="1328" max="1328" width="9.28515625" style="1" customWidth="1"/>
    <col min="1329" max="1329" width="9.7109375" style="1" customWidth="1"/>
    <col min="1330" max="1330" width="8" style="1" customWidth="1"/>
    <col min="1331" max="1331" width="11.5703125" style="1" customWidth="1"/>
    <col min="1332" max="1332" width="12" style="1" customWidth="1"/>
    <col min="1333" max="1333" width="11" style="1" customWidth="1"/>
    <col min="1334" max="1334" width="8.28515625" style="1" customWidth="1"/>
    <col min="1335" max="1335" width="7.7109375" style="1" customWidth="1"/>
    <col min="1336" max="1336" width="7.85546875" style="1" customWidth="1"/>
    <col min="1337" max="1337" width="7.7109375" style="1" customWidth="1"/>
    <col min="1338" max="1338" width="9.28515625" style="1" customWidth="1"/>
    <col min="1339" max="1339" width="9.7109375" style="1" customWidth="1"/>
    <col min="1340" max="1340" width="8" style="1" customWidth="1"/>
    <col min="1341" max="1341" width="11.5703125" style="1" customWidth="1"/>
    <col min="1342" max="1342" width="12" style="1" customWidth="1"/>
    <col min="1343" max="1343" width="11" style="1" customWidth="1"/>
    <col min="1344" max="1344" width="8.28515625" style="1" customWidth="1"/>
    <col min="1345" max="1538" width="9.140625" style="1"/>
    <col min="1539" max="1539" width="6.28515625" style="1" customWidth="1"/>
    <col min="1540" max="1540" width="71.85546875" style="1" customWidth="1"/>
    <col min="1541" max="1541" width="7.5703125" style="1" customWidth="1"/>
    <col min="1542" max="1542" width="7" style="1" customWidth="1"/>
    <col min="1543" max="1543" width="7.7109375" style="1" customWidth="1"/>
    <col min="1544" max="1544" width="9.28515625" style="1" customWidth="1"/>
    <col min="1545" max="1545" width="9.7109375" style="1" customWidth="1"/>
    <col min="1546" max="1546" width="8" style="1" customWidth="1"/>
    <col min="1547" max="1547" width="11.5703125" style="1" customWidth="1"/>
    <col min="1548" max="1548" width="12" style="1" customWidth="1"/>
    <col min="1549" max="1549" width="11" style="1" customWidth="1"/>
    <col min="1550" max="1550" width="8.28515625" style="1" customWidth="1"/>
    <col min="1551" max="1551" width="7.7109375" style="1" customWidth="1"/>
    <col min="1552" max="1552" width="7" style="1" customWidth="1"/>
    <col min="1553" max="1553" width="7.7109375" style="1" customWidth="1"/>
    <col min="1554" max="1554" width="9.28515625" style="1" customWidth="1"/>
    <col min="1555" max="1555" width="9.7109375" style="1" customWidth="1"/>
    <col min="1556" max="1556" width="8" style="1" customWidth="1"/>
    <col min="1557" max="1557" width="11.5703125" style="1" customWidth="1"/>
    <col min="1558" max="1558" width="12" style="1" customWidth="1"/>
    <col min="1559" max="1559" width="11" style="1" customWidth="1"/>
    <col min="1560" max="1560" width="8.28515625" style="1" customWidth="1"/>
    <col min="1561" max="1561" width="7.7109375" style="1" customWidth="1"/>
    <col min="1562" max="1562" width="7" style="1" customWidth="1"/>
    <col min="1563" max="1563" width="7.7109375" style="1" customWidth="1"/>
    <col min="1564" max="1564" width="9.28515625" style="1" customWidth="1"/>
    <col min="1565" max="1565" width="9.7109375" style="1" customWidth="1"/>
    <col min="1566" max="1566" width="8" style="1" customWidth="1"/>
    <col min="1567" max="1567" width="11.5703125" style="1" customWidth="1"/>
    <col min="1568" max="1568" width="12" style="1" customWidth="1"/>
    <col min="1569" max="1569" width="11" style="1" customWidth="1"/>
    <col min="1570" max="1570" width="8.28515625" style="1" customWidth="1"/>
    <col min="1571" max="1571" width="7.7109375" style="1" customWidth="1"/>
    <col min="1572" max="1572" width="7" style="1" customWidth="1"/>
    <col min="1573" max="1573" width="7.7109375" style="1" customWidth="1"/>
    <col min="1574" max="1574" width="9.28515625" style="1" customWidth="1"/>
    <col min="1575" max="1575" width="9.7109375" style="1" customWidth="1"/>
    <col min="1576" max="1576" width="8" style="1" customWidth="1"/>
    <col min="1577" max="1577" width="11.5703125" style="1" customWidth="1"/>
    <col min="1578" max="1578" width="12" style="1" customWidth="1"/>
    <col min="1579" max="1579" width="11" style="1" customWidth="1"/>
    <col min="1580" max="1580" width="8.28515625" style="1" customWidth="1"/>
    <col min="1581" max="1581" width="7.7109375" style="1" customWidth="1"/>
    <col min="1582" max="1582" width="7" style="1" customWidth="1"/>
    <col min="1583" max="1583" width="7.7109375" style="1" customWidth="1"/>
    <col min="1584" max="1584" width="9.28515625" style="1" customWidth="1"/>
    <col min="1585" max="1585" width="9.7109375" style="1" customWidth="1"/>
    <col min="1586" max="1586" width="8" style="1" customWidth="1"/>
    <col min="1587" max="1587" width="11.5703125" style="1" customWidth="1"/>
    <col min="1588" max="1588" width="12" style="1" customWidth="1"/>
    <col min="1589" max="1589" width="11" style="1" customWidth="1"/>
    <col min="1590" max="1590" width="8.28515625" style="1" customWidth="1"/>
    <col min="1591" max="1591" width="7.7109375" style="1" customWidth="1"/>
    <col min="1592" max="1592" width="7.85546875" style="1" customWidth="1"/>
    <col min="1593" max="1593" width="7.7109375" style="1" customWidth="1"/>
    <col min="1594" max="1594" width="9.28515625" style="1" customWidth="1"/>
    <col min="1595" max="1595" width="9.7109375" style="1" customWidth="1"/>
    <col min="1596" max="1596" width="8" style="1" customWidth="1"/>
    <col min="1597" max="1597" width="11.5703125" style="1" customWidth="1"/>
    <col min="1598" max="1598" width="12" style="1" customWidth="1"/>
    <col min="1599" max="1599" width="11" style="1" customWidth="1"/>
    <col min="1600" max="1600" width="8.28515625" style="1" customWidth="1"/>
    <col min="1601" max="1794" width="9.140625" style="1"/>
    <col min="1795" max="1795" width="6.28515625" style="1" customWidth="1"/>
    <col min="1796" max="1796" width="71.85546875" style="1" customWidth="1"/>
    <col min="1797" max="1797" width="7.5703125" style="1" customWidth="1"/>
    <col min="1798" max="1798" width="7" style="1" customWidth="1"/>
    <col min="1799" max="1799" width="7.7109375" style="1" customWidth="1"/>
    <col min="1800" max="1800" width="9.28515625" style="1" customWidth="1"/>
    <col min="1801" max="1801" width="9.7109375" style="1" customWidth="1"/>
    <col min="1802" max="1802" width="8" style="1" customWidth="1"/>
    <col min="1803" max="1803" width="11.5703125" style="1" customWidth="1"/>
    <col min="1804" max="1804" width="12" style="1" customWidth="1"/>
    <col min="1805" max="1805" width="11" style="1" customWidth="1"/>
    <col min="1806" max="1806" width="8.28515625" style="1" customWidth="1"/>
    <col min="1807" max="1807" width="7.7109375" style="1" customWidth="1"/>
    <col min="1808" max="1808" width="7" style="1" customWidth="1"/>
    <col min="1809" max="1809" width="7.7109375" style="1" customWidth="1"/>
    <col min="1810" max="1810" width="9.28515625" style="1" customWidth="1"/>
    <col min="1811" max="1811" width="9.7109375" style="1" customWidth="1"/>
    <col min="1812" max="1812" width="8" style="1" customWidth="1"/>
    <col min="1813" max="1813" width="11.5703125" style="1" customWidth="1"/>
    <col min="1814" max="1814" width="12" style="1" customWidth="1"/>
    <col min="1815" max="1815" width="11" style="1" customWidth="1"/>
    <col min="1816" max="1816" width="8.28515625" style="1" customWidth="1"/>
    <col min="1817" max="1817" width="7.7109375" style="1" customWidth="1"/>
    <col min="1818" max="1818" width="7" style="1" customWidth="1"/>
    <col min="1819" max="1819" width="7.7109375" style="1" customWidth="1"/>
    <col min="1820" max="1820" width="9.28515625" style="1" customWidth="1"/>
    <col min="1821" max="1821" width="9.7109375" style="1" customWidth="1"/>
    <col min="1822" max="1822" width="8" style="1" customWidth="1"/>
    <col min="1823" max="1823" width="11.5703125" style="1" customWidth="1"/>
    <col min="1824" max="1824" width="12" style="1" customWidth="1"/>
    <col min="1825" max="1825" width="11" style="1" customWidth="1"/>
    <col min="1826" max="1826" width="8.28515625" style="1" customWidth="1"/>
    <col min="1827" max="1827" width="7.7109375" style="1" customWidth="1"/>
    <col min="1828" max="1828" width="7" style="1" customWidth="1"/>
    <col min="1829" max="1829" width="7.7109375" style="1" customWidth="1"/>
    <col min="1830" max="1830" width="9.28515625" style="1" customWidth="1"/>
    <col min="1831" max="1831" width="9.7109375" style="1" customWidth="1"/>
    <col min="1832" max="1832" width="8" style="1" customWidth="1"/>
    <col min="1833" max="1833" width="11.5703125" style="1" customWidth="1"/>
    <col min="1834" max="1834" width="12" style="1" customWidth="1"/>
    <col min="1835" max="1835" width="11" style="1" customWidth="1"/>
    <col min="1836" max="1836" width="8.28515625" style="1" customWidth="1"/>
    <col min="1837" max="1837" width="7.7109375" style="1" customWidth="1"/>
    <col min="1838" max="1838" width="7" style="1" customWidth="1"/>
    <col min="1839" max="1839" width="7.7109375" style="1" customWidth="1"/>
    <col min="1840" max="1840" width="9.28515625" style="1" customWidth="1"/>
    <col min="1841" max="1841" width="9.7109375" style="1" customWidth="1"/>
    <col min="1842" max="1842" width="8" style="1" customWidth="1"/>
    <col min="1843" max="1843" width="11.5703125" style="1" customWidth="1"/>
    <col min="1844" max="1844" width="12" style="1" customWidth="1"/>
    <col min="1845" max="1845" width="11" style="1" customWidth="1"/>
    <col min="1846" max="1846" width="8.28515625" style="1" customWidth="1"/>
    <col min="1847" max="1847" width="7.7109375" style="1" customWidth="1"/>
    <col min="1848" max="1848" width="7.85546875" style="1" customWidth="1"/>
    <col min="1849" max="1849" width="7.7109375" style="1" customWidth="1"/>
    <col min="1850" max="1850" width="9.28515625" style="1" customWidth="1"/>
    <col min="1851" max="1851" width="9.7109375" style="1" customWidth="1"/>
    <col min="1852" max="1852" width="8" style="1" customWidth="1"/>
    <col min="1853" max="1853" width="11.5703125" style="1" customWidth="1"/>
    <col min="1854" max="1854" width="12" style="1" customWidth="1"/>
    <col min="1855" max="1855" width="11" style="1" customWidth="1"/>
    <col min="1856" max="1856" width="8.28515625" style="1" customWidth="1"/>
    <col min="1857" max="2050" width="9.140625" style="1"/>
    <col min="2051" max="2051" width="6.28515625" style="1" customWidth="1"/>
    <col min="2052" max="2052" width="71.85546875" style="1" customWidth="1"/>
    <col min="2053" max="2053" width="7.5703125" style="1" customWidth="1"/>
    <col min="2054" max="2054" width="7" style="1" customWidth="1"/>
    <col min="2055" max="2055" width="7.7109375" style="1" customWidth="1"/>
    <col min="2056" max="2056" width="9.28515625" style="1" customWidth="1"/>
    <col min="2057" max="2057" width="9.7109375" style="1" customWidth="1"/>
    <col min="2058" max="2058" width="8" style="1" customWidth="1"/>
    <col min="2059" max="2059" width="11.5703125" style="1" customWidth="1"/>
    <col min="2060" max="2060" width="12" style="1" customWidth="1"/>
    <col min="2061" max="2061" width="11" style="1" customWidth="1"/>
    <col min="2062" max="2062" width="8.28515625" style="1" customWidth="1"/>
    <col min="2063" max="2063" width="7.7109375" style="1" customWidth="1"/>
    <col min="2064" max="2064" width="7" style="1" customWidth="1"/>
    <col min="2065" max="2065" width="7.7109375" style="1" customWidth="1"/>
    <col min="2066" max="2066" width="9.28515625" style="1" customWidth="1"/>
    <col min="2067" max="2067" width="9.7109375" style="1" customWidth="1"/>
    <col min="2068" max="2068" width="8" style="1" customWidth="1"/>
    <col min="2069" max="2069" width="11.5703125" style="1" customWidth="1"/>
    <col min="2070" max="2070" width="12" style="1" customWidth="1"/>
    <col min="2071" max="2071" width="11" style="1" customWidth="1"/>
    <col min="2072" max="2072" width="8.28515625" style="1" customWidth="1"/>
    <col min="2073" max="2073" width="7.7109375" style="1" customWidth="1"/>
    <col min="2074" max="2074" width="7" style="1" customWidth="1"/>
    <col min="2075" max="2075" width="7.7109375" style="1" customWidth="1"/>
    <col min="2076" max="2076" width="9.28515625" style="1" customWidth="1"/>
    <col min="2077" max="2077" width="9.7109375" style="1" customWidth="1"/>
    <col min="2078" max="2078" width="8" style="1" customWidth="1"/>
    <col min="2079" max="2079" width="11.5703125" style="1" customWidth="1"/>
    <col min="2080" max="2080" width="12" style="1" customWidth="1"/>
    <col min="2081" max="2081" width="11" style="1" customWidth="1"/>
    <col min="2082" max="2082" width="8.28515625" style="1" customWidth="1"/>
    <col min="2083" max="2083" width="7.7109375" style="1" customWidth="1"/>
    <col min="2084" max="2084" width="7" style="1" customWidth="1"/>
    <col min="2085" max="2085" width="7.7109375" style="1" customWidth="1"/>
    <col min="2086" max="2086" width="9.28515625" style="1" customWidth="1"/>
    <col min="2087" max="2087" width="9.7109375" style="1" customWidth="1"/>
    <col min="2088" max="2088" width="8" style="1" customWidth="1"/>
    <col min="2089" max="2089" width="11.5703125" style="1" customWidth="1"/>
    <col min="2090" max="2090" width="12" style="1" customWidth="1"/>
    <col min="2091" max="2091" width="11" style="1" customWidth="1"/>
    <col min="2092" max="2092" width="8.28515625" style="1" customWidth="1"/>
    <col min="2093" max="2093" width="7.7109375" style="1" customWidth="1"/>
    <col min="2094" max="2094" width="7" style="1" customWidth="1"/>
    <col min="2095" max="2095" width="7.7109375" style="1" customWidth="1"/>
    <col min="2096" max="2096" width="9.28515625" style="1" customWidth="1"/>
    <col min="2097" max="2097" width="9.7109375" style="1" customWidth="1"/>
    <col min="2098" max="2098" width="8" style="1" customWidth="1"/>
    <col min="2099" max="2099" width="11.5703125" style="1" customWidth="1"/>
    <col min="2100" max="2100" width="12" style="1" customWidth="1"/>
    <col min="2101" max="2101" width="11" style="1" customWidth="1"/>
    <col min="2102" max="2102" width="8.28515625" style="1" customWidth="1"/>
    <col min="2103" max="2103" width="7.7109375" style="1" customWidth="1"/>
    <col min="2104" max="2104" width="7.85546875" style="1" customWidth="1"/>
    <col min="2105" max="2105" width="7.7109375" style="1" customWidth="1"/>
    <col min="2106" max="2106" width="9.28515625" style="1" customWidth="1"/>
    <col min="2107" max="2107" width="9.7109375" style="1" customWidth="1"/>
    <col min="2108" max="2108" width="8" style="1" customWidth="1"/>
    <col min="2109" max="2109" width="11.5703125" style="1" customWidth="1"/>
    <col min="2110" max="2110" width="12" style="1" customWidth="1"/>
    <col min="2111" max="2111" width="11" style="1" customWidth="1"/>
    <col min="2112" max="2112" width="8.28515625" style="1" customWidth="1"/>
    <col min="2113" max="2306" width="9.140625" style="1"/>
    <col min="2307" max="2307" width="6.28515625" style="1" customWidth="1"/>
    <col min="2308" max="2308" width="71.85546875" style="1" customWidth="1"/>
    <col min="2309" max="2309" width="7.5703125" style="1" customWidth="1"/>
    <col min="2310" max="2310" width="7" style="1" customWidth="1"/>
    <col min="2311" max="2311" width="7.7109375" style="1" customWidth="1"/>
    <col min="2312" max="2312" width="9.28515625" style="1" customWidth="1"/>
    <col min="2313" max="2313" width="9.7109375" style="1" customWidth="1"/>
    <col min="2314" max="2314" width="8" style="1" customWidth="1"/>
    <col min="2315" max="2315" width="11.5703125" style="1" customWidth="1"/>
    <col min="2316" max="2316" width="12" style="1" customWidth="1"/>
    <col min="2317" max="2317" width="11" style="1" customWidth="1"/>
    <col min="2318" max="2318" width="8.28515625" style="1" customWidth="1"/>
    <col min="2319" max="2319" width="7.7109375" style="1" customWidth="1"/>
    <col min="2320" max="2320" width="7" style="1" customWidth="1"/>
    <col min="2321" max="2321" width="7.7109375" style="1" customWidth="1"/>
    <col min="2322" max="2322" width="9.28515625" style="1" customWidth="1"/>
    <col min="2323" max="2323" width="9.7109375" style="1" customWidth="1"/>
    <col min="2324" max="2324" width="8" style="1" customWidth="1"/>
    <col min="2325" max="2325" width="11.5703125" style="1" customWidth="1"/>
    <col min="2326" max="2326" width="12" style="1" customWidth="1"/>
    <col min="2327" max="2327" width="11" style="1" customWidth="1"/>
    <col min="2328" max="2328" width="8.28515625" style="1" customWidth="1"/>
    <col min="2329" max="2329" width="7.7109375" style="1" customWidth="1"/>
    <col min="2330" max="2330" width="7" style="1" customWidth="1"/>
    <col min="2331" max="2331" width="7.7109375" style="1" customWidth="1"/>
    <col min="2332" max="2332" width="9.28515625" style="1" customWidth="1"/>
    <col min="2333" max="2333" width="9.7109375" style="1" customWidth="1"/>
    <col min="2334" max="2334" width="8" style="1" customWidth="1"/>
    <col min="2335" max="2335" width="11.5703125" style="1" customWidth="1"/>
    <col min="2336" max="2336" width="12" style="1" customWidth="1"/>
    <col min="2337" max="2337" width="11" style="1" customWidth="1"/>
    <col min="2338" max="2338" width="8.28515625" style="1" customWidth="1"/>
    <col min="2339" max="2339" width="7.7109375" style="1" customWidth="1"/>
    <col min="2340" max="2340" width="7" style="1" customWidth="1"/>
    <col min="2341" max="2341" width="7.7109375" style="1" customWidth="1"/>
    <col min="2342" max="2342" width="9.28515625" style="1" customWidth="1"/>
    <col min="2343" max="2343" width="9.7109375" style="1" customWidth="1"/>
    <col min="2344" max="2344" width="8" style="1" customWidth="1"/>
    <col min="2345" max="2345" width="11.5703125" style="1" customWidth="1"/>
    <col min="2346" max="2346" width="12" style="1" customWidth="1"/>
    <col min="2347" max="2347" width="11" style="1" customWidth="1"/>
    <col min="2348" max="2348" width="8.28515625" style="1" customWidth="1"/>
    <col min="2349" max="2349" width="7.7109375" style="1" customWidth="1"/>
    <col min="2350" max="2350" width="7" style="1" customWidth="1"/>
    <col min="2351" max="2351" width="7.7109375" style="1" customWidth="1"/>
    <col min="2352" max="2352" width="9.28515625" style="1" customWidth="1"/>
    <col min="2353" max="2353" width="9.7109375" style="1" customWidth="1"/>
    <col min="2354" max="2354" width="8" style="1" customWidth="1"/>
    <col min="2355" max="2355" width="11.5703125" style="1" customWidth="1"/>
    <col min="2356" max="2356" width="12" style="1" customWidth="1"/>
    <col min="2357" max="2357" width="11" style="1" customWidth="1"/>
    <col min="2358" max="2358" width="8.28515625" style="1" customWidth="1"/>
    <col min="2359" max="2359" width="7.7109375" style="1" customWidth="1"/>
    <col min="2360" max="2360" width="7.85546875" style="1" customWidth="1"/>
    <col min="2361" max="2361" width="7.7109375" style="1" customWidth="1"/>
    <col min="2362" max="2362" width="9.28515625" style="1" customWidth="1"/>
    <col min="2363" max="2363" width="9.7109375" style="1" customWidth="1"/>
    <col min="2364" max="2364" width="8" style="1" customWidth="1"/>
    <col min="2365" max="2365" width="11.5703125" style="1" customWidth="1"/>
    <col min="2366" max="2366" width="12" style="1" customWidth="1"/>
    <col min="2367" max="2367" width="11" style="1" customWidth="1"/>
    <col min="2368" max="2368" width="8.28515625" style="1" customWidth="1"/>
    <col min="2369" max="2562" width="9.140625" style="1"/>
    <col min="2563" max="2563" width="6.28515625" style="1" customWidth="1"/>
    <col min="2564" max="2564" width="71.85546875" style="1" customWidth="1"/>
    <col min="2565" max="2565" width="7.5703125" style="1" customWidth="1"/>
    <col min="2566" max="2566" width="7" style="1" customWidth="1"/>
    <col min="2567" max="2567" width="7.7109375" style="1" customWidth="1"/>
    <col min="2568" max="2568" width="9.28515625" style="1" customWidth="1"/>
    <col min="2569" max="2569" width="9.7109375" style="1" customWidth="1"/>
    <col min="2570" max="2570" width="8" style="1" customWidth="1"/>
    <col min="2571" max="2571" width="11.5703125" style="1" customWidth="1"/>
    <col min="2572" max="2572" width="12" style="1" customWidth="1"/>
    <col min="2573" max="2573" width="11" style="1" customWidth="1"/>
    <col min="2574" max="2574" width="8.28515625" style="1" customWidth="1"/>
    <col min="2575" max="2575" width="7.7109375" style="1" customWidth="1"/>
    <col min="2576" max="2576" width="7" style="1" customWidth="1"/>
    <col min="2577" max="2577" width="7.7109375" style="1" customWidth="1"/>
    <col min="2578" max="2578" width="9.28515625" style="1" customWidth="1"/>
    <col min="2579" max="2579" width="9.7109375" style="1" customWidth="1"/>
    <col min="2580" max="2580" width="8" style="1" customWidth="1"/>
    <col min="2581" max="2581" width="11.5703125" style="1" customWidth="1"/>
    <col min="2582" max="2582" width="12" style="1" customWidth="1"/>
    <col min="2583" max="2583" width="11" style="1" customWidth="1"/>
    <col min="2584" max="2584" width="8.28515625" style="1" customWidth="1"/>
    <col min="2585" max="2585" width="7.7109375" style="1" customWidth="1"/>
    <col min="2586" max="2586" width="7" style="1" customWidth="1"/>
    <col min="2587" max="2587" width="7.7109375" style="1" customWidth="1"/>
    <col min="2588" max="2588" width="9.28515625" style="1" customWidth="1"/>
    <col min="2589" max="2589" width="9.7109375" style="1" customWidth="1"/>
    <col min="2590" max="2590" width="8" style="1" customWidth="1"/>
    <col min="2591" max="2591" width="11.5703125" style="1" customWidth="1"/>
    <col min="2592" max="2592" width="12" style="1" customWidth="1"/>
    <col min="2593" max="2593" width="11" style="1" customWidth="1"/>
    <col min="2594" max="2594" width="8.28515625" style="1" customWidth="1"/>
    <col min="2595" max="2595" width="7.7109375" style="1" customWidth="1"/>
    <col min="2596" max="2596" width="7" style="1" customWidth="1"/>
    <col min="2597" max="2597" width="7.7109375" style="1" customWidth="1"/>
    <col min="2598" max="2598" width="9.28515625" style="1" customWidth="1"/>
    <col min="2599" max="2599" width="9.7109375" style="1" customWidth="1"/>
    <col min="2600" max="2600" width="8" style="1" customWidth="1"/>
    <col min="2601" max="2601" width="11.5703125" style="1" customWidth="1"/>
    <col min="2602" max="2602" width="12" style="1" customWidth="1"/>
    <col min="2603" max="2603" width="11" style="1" customWidth="1"/>
    <col min="2604" max="2604" width="8.28515625" style="1" customWidth="1"/>
    <col min="2605" max="2605" width="7.7109375" style="1" customWidth="1"/>
    <col min="2606" max="2606" width="7" style="1" customWidth="1"/>
    <col min="2607" max="2607" width="7.7109375" style="1" customWidth="1"/>
    <col min="2608" max="2608" width="9.28515625" style="1" customWidth="1"/>
    <col min="2609" max="2609" width="9.7109375" style="1" customWidth="1"/>
    <col min="2610" max="2610" width="8" style="1" customWidth="1"/>
    <col min="2611" max="2611" width="11.5703125" style="1" customWidth="1"/>
    <col min="2612" max="2612" width="12" style="1" customWidth="1"/>
    <col min="2613" max="2613" width="11" style="1" customWidth="1"/>
    <col min="2614" max="2614" width="8.28515625" style="1" customWidth="1"/>
    <col min="2615" max="2615" width="7.7109375" style="1" customWidth="1"/>
    <col min="2616" max="2616" width="7.85546875" style="1" customWidth="1"/>
    <col min="2617" max="2617" width="7.7109375" style="1" customWidth="1"/>
    <col min="2618" max="2618" width="9.28515625" style="1" customWidth="1"/>
    <col min="2619" max="2619" width="9.7109375" style="1" customWidth="1"/>
    <col min="2620" max="2620" width="8" style="1" customWidth="1"/>
    <col min="2621" max="2621" width="11.5703125" style="1" customWidth="1"/>
    <col min="2622" max="2622" width="12" style="1" customWidth="1"/>
    <col min="2623" max="2623" width="11" style="1" customWidth="1"/>
    <col min="2624" max="2624" width="8.28515625" style="1" customWidth="1"/>
    <col min="2625" max="2818" width="9.140625" style="1"/>
    <col min="2819" max="2819" width="6.28515625" style="1" customWidth="1"/>
    <col min="2820" max="2820" width="71.85546875" style="1" customWidth="1"/>
    <col min="2821" max="2821" width="7.5703125" style="1" customWidth="1"/>
    <col min="2822" max="2822" width="7" style="1" customWidth="1"/>
    <col min="2823" max="2823" width="7.7109375" style="1" customWidth="1"/>
    <col min="2824" max="2824" width="9.28515625" style="1" customWidth="1"/>
    <col min="2825" max="2825" width="9.7109375" style="1" customWidth="1"/>
    <col min="2826" max="2826" width="8" style="1" customWidth="1"/>
    <col min="2827" max="2827" width="11.5703125" style="1" customWidth="1"/>
    <col min="2828" max="2828" width="12" style="1" customWidth="1"/>
    <col min="2829" max="2829" width="11" style="1" customWidth="1"/>
    <col min="2830" max="2830" width="8.28515625" style="1" customWidth="1"/>
    <col min="2831" max="2831" width="7.7109375" style="1" customWidth="1"/>
    <col min="2832" max="2832" width="7" style="1" customWidth="1"/>
    <col min="2833" max="2833" width="7.7109375" style="1" customWidth="1"/>
    <col min="2834" max="2834" width="9.28515625" style="1" customWidth="1"/>
    <col min="2835" max="2835" width="9.7109375" style="1" customWidth="1"/>
    <col min="2836" max="2836" width="8" style="1" customWidth="1"/>
    <col min="2837" max="2837" width="11.5703125" style="1" customWidth="1"/>
    <col min="2838" max="2838" width="12" style="1" customWidth="1"/>
    <col min="2839" max="2839" width="11" style="1" customWidth="1"/>
    <col min="2840" max="2840" width="8.28515625" style="1" customWidth="1"/>
    <col min="2841" max="2841" width="7.7109375" style="1" customWidth="1"/>
    <col min="2842" max="2842" width="7" style="1" customWidth="1"/>
    <col min="2843" max="2843" width="7.7109375" style="1" customWidth="1"/>
    <col min="2844" max="2844" width="9.28515625" style="1" customWidth="1"/>
    <col min="2845" max="2845" width="9.7109375" style="1" customWidth="1"/>
    <col min="2846" max="2846" width="8" style="1" customWidth="1"/>
    <col min="2847" max="2847" width="11.5703125" style="1" customWidth="1"/>
    <col min="2848" max="2848" width="12" style="1" customWidth="1"/>
    <col min="2849" max="2849" width="11" style="1" customWidth="1"/>
    <col min="2850" max="2850" width="8.28515625" style="1" customWidth="1"/>
    <col min="2851" max="2851" width="7.7109375" style="1" customWidth="1"/>
    <col min="2852" max="2852" width="7" style="1" customWidth="1"/>
    <col min="2853" max="2853" width="7.7109375" style="1" customWidth="1"/>
    <col min="2854" max="2854" width="9.28515625" style="1" customWidth="1"/>
    <col min="2855" max="2855" width="9.7109375" style="1" customWidth="1"/>
    <col min="2856" max="2856" width="8" style="1" customWidth="1"/>
    <col min="2857" max="2857" width="11.5703125" style="1" customWidth="1"/>
    <col min="2858" max="2858" width="12" style="1" customWidth="1"/>
    <col min="2859" max="2859" width="11" style="1" customWidth="1"/>
    <col min="2860" max="2860" width="8.28515625" style="1" customWidth="1"/>
    <col min="2861" max="2861" width="7.7109375" style="1" customWidth="1"/>
    <col min="2862" max="2862" width="7" style="1" customWidth="1"/>
    <col min="2863" max="2863" width="7.7109375" style="1" customWidth="1"/>
    <col min="2864" max="2864" width="9.28515625" style="1" customWidth="1"/>
    <col min="2865" max="2865" width="9.7109375" style="1" customWidth="1"/>
    <col min="2866" max="2866" width="8" style="1" customWidth="1"/>
    <col min="2867" max="2867" width="11.5703125" style="1" customWidth="1"/>
    <col min="2868" max="2868" width="12" style="1" customWidth="1"/>
    <col min="2869" max="2869" width="11" style="1" customWidth="1"/>
    <col min="2870" max="2870" width="8.28515625" style="1" customWidth="1"/>
    <col min="2871" max="2871" width="7.7109375" style="1" customWidth="1"/>
    <col min="2872" max="2872" width="7.85546875" style="1" customWidth="1"/>
    <col min="2873" max="2873" width="7.7109375" style="1" customWidth="1"/>
    <col min="2874" max="2874" width="9.28515625" style="1" customWidth="1"/>
    <col min="2875" max="2875" width="9.7109375" style="1" customWidth="1"/>
    <col min="2876" max="2876" width="8" style="1" customWidth="1"/>
    <col min="2877" max="2877" width="11.5703125" style="1" customWidth="1"/>
    <col min="2878" max="2878" width="12" style="1" customWidth="1"/>
    <col min="2879" max="2879" width="11" style="1" customWidth="1"/>
    <col min="2880" max="2880" width="8.28515625" style="1" customWidth="1"/>
    <col min="2881" max="3074" width="9.140625" style="1"/>
    <col min="3075" max="3075" width="6.28515625" style="1" customWidth="1"/>
    <col min="3076" max="3076" width="71.85546875" style="1" customWidth="1"/>
    <col min="3077" max="3077" width="7.5703125" style="1" customWidth="1"/>
    <col min="3078" max="3078" width="7" style="1" customWidth="1"/>
    <col min="3079" max="3079" width="7.7109375" style="1" customWidth="1"/>
    <col min="3080" max="3080" width="9.28515625" style="1" customWidth="1"/>
    <col min="3081" max="3081" width="9.7109375" style="1" customWidth="1"/>
    <col min="3082" max="3082" width="8" style="1" customWidth="1"/>
    <col min="3083" max="3083" width="11.5703125" style="1" customWidth="1"/>
    <col min="3084" max="3084" width="12" style="1" customWidth="1"/>
    <col min="3085" max="3085" width="11" style="1" customWidth="1"/>
    <col min="3086" max="3086" width="8.28515625" style="1" customWidth="1"/>
    <col min="3087" max="3087" width="7.7109375" style="1" customWidth="1"/>
    <col min="3088" max="3088" width="7" style="1" customWidth="1"/>
    <col min="3089" max="3089" width="7.7109375" style="1" customWidth="1"/>
    <col min="3090" max="3090" width="9.28515625" style="1" customWidth="1"/>
    <col min="3091" max="3091" width="9.7109375" style="1" customWidth="1"/>
    <col min="3092" max="3092" width="8" style="1" customWidth="1"/>
    <col min="3093" max="3093" width="11.5703125" style="1" customWidth="1"/>
    <col min="3094" max="3094" width="12" style="1" customWidth="1"/>
    <col min="3095" max="3095" width="11" style="1" customWidth="1"/>
    <col min="3096" max="3096" width="8.28515625" style="1" customWidth="1"/>
    <col min="3097" max="3097" width="7.7109375" style="1" customWidth="1"/>
    <col min="3098" max="3098" width="7" style="1" customWidth="1"/>
    <col min="3099" max="3099" width="7.7109375" style="1" customWidth="1"/>
    <col min="3100" max="3100" width="9.28515625" style="1" customWidth="1"/>
    <col min="3101" max="3101" width="9.7109375" style="1" customWidth="1"/>
    <col min="3102" max="3102" width="8" style="1" customWidth="1"/>
    <col min="3103" max="3103" width="11.5703125" style="1" customWidth="1"/>
    <col min="3104" max="3104" width="12" style="1" customWidth="1"/>
    <col min="3105" max="3105" width="11" style="1" customWidth="1"/>
    <col min="3106" max="3106" width="8.28515625" style="1" customWidth="1"/>
    <col min="3107" max="3107" width="7.7109375" style="1" customWidth="1"/>
    <col min="3108" max="3108" width="7" style="1" customWidth="1"/>
    <col min="3109" max="3109" width="7.7109375" style="1" customWidth="1"/>
    <col min="3110" max="3110" width="9.28515625" style="1" customWidth="1"/>
    <col min="3111" max="3111" width="9.7109375" style="1" customWidth="1"/>
    <col min="3112" max="3112" width="8" style="1" customWidth="1"/>
    <col min="3113" max="3113" width="11.5703125" style="1" customWidth="1"/>
    <col min="3114" max="3114" width="12" style="1" customWidth="1"/>
    <col min="3115" max="3115" width="11" style="1" customWidth="1"/>
    <col min="3116" max="3116" width="8.28515625" style="1" customWidth="1"/>
    <col min="3117" max="3117" width="7.7109375" style="1" customWidth="1"/>
    <col min="3118" max="3118" width="7" style="1" customWidth="1"/>
    <col min="3119" max="3119" width="7.7109375" style="1" customWidth="1"/>
    <col min="3120" max="3120" width="9.28515625" style="1" customWidth="1"/>
    <col min="3121" max="3121" width="9.7109375" style="1" customWidth="1"/>
    <col min="3122" max="3122" width="8" style="1" customWidth="1"/>
    <col min="3123" max="3123" width="11.5703125" style="1" customWidth="1"/>
    <col min="3124" max="3124" width="12" style="1" customWidth="1"/>
    <col min="3125" max="3125" width="11" style="1" customWidth="1"/>
    <col min="3126" max="3126" width="8.28515625" style="1" customWidth="1"/>
    <col min="3127" max="3127" width="7.7109375" style="1" customWidth="1"/>
    <col min="3128" max="3128" width="7.85546875" style="1" customWidth="1"/>
    <col min="3129" max="3129" width="7.7109375" style="1" customWidth="1"/>
    <col min="3130" max="3130" width="9.28515625" style="1" customWidth="1"/>
    <col min="3131" max="3131" width="9.7109375" style="1" customWidth="1"/>
    <col min="3132" max="3132" width="8" style="1" customWidth="1"/>
    <col min="3133" max="3133" width="11.5703125" style="1" customWidth="1"/>
    <col min="3134" max="3134" width="12" style="1" customWidth="1"/>
    <col min="3135" max="3135" width="11" style="1" customWidth="1"/>
    <col min="3136" max="3136" width="8.28515625" style="1" customWidth="1"/>
    <col min="3137" max="3330" width="9.140625" style="1"/>
    <col min="3331" max="3331" width="6.28515625" style="1" customWidth="1"/>
    <col min="3332" max="3332" width="71.85546875" style="1" customWidth="1"/>
    <col min="3333" max="3333" width="7.5703125" style="1" customWidth="1"/>
    <col min="3334" max="3334" width="7" style="1" customWidth="1"/>
    <col min="3335" max="3335" width="7.7109375" style="1" customWidth="1"/>
    <col min="3336" max="3336" width="9.28515625" style="1" customWidth="1"/>
    <col min="3337" max="3337" width="9.7109375" style="1" customWidth="1"/>
    <col min="3338" max="3338" width="8" style="1" customWidth="1"/>
    <col min="3339" max="3339" width="11.5703125" style="1" customWidth="1"/>
    <col min="3340" max="3340" width="12" style="1" customWidth="1"/>
    <col min="3341" max="3341" width="11" style="1" customWidth="1"/>
    <col min="3342" max="3342" width="8.28515625" style="1" customWidth="1"/>
    <col min="3343" max="3343" width="7.7109375" style="1" customWidth="1"/>
    <col min="3344" max="3344" width="7" style="1" customWidth="1"/>
    <col min="3345" max="3345" width="7.7109375" style="1" customWidth="1"/>
    <col min="3346" max="3346" width="9.28515625" style="1" customWidth="1"/>
    <col min="3347" max="3347" width="9.7109375" style="1" customWidth="1"/>
    <col min="3348" max="3348" width="8" style="1" customWidth="1"/>
    <col min="3349" max="3349" width="11.5703125" style="1" customWidth="1"/>
    <col min="3350" max="3350" width="12" style="1" customWidth="1"/>
    <col min="3351" max="3351" width="11" style="1" customWidth="1"/>
    <col min="3352" max="3352" width="8.28515625" style="1" customWidth="1"/>
    <col min="3353" max="3353" width="7.7109375" style="1" customWidth="1"/>
    <col min="3354" max="3354" width="7" style="1" customWidth="1"/>
    <col min="3355" max="3355" width="7.7109375" style="1" customWidth="1"/>
    <col min="3356" max="3356" width="9.28515625" style="1" customWidth="1"/>
    <col min="3357" max="3357" width="9.7109375" style="1" customWidth="1"/>
    <col min="3358" max="3358" width="8" style="1" customWidth="1"/>
    <col min="3359" max="3359" width="11.5703125" style="1" customWidth="1"/>
    <col min="3360" max="3360" width="12" style="1" customWidth="1"/>
    <col min="3361" max="3361" width="11" style="1" customWidth="1"/>
    <col min="3362" max="3362" width="8.28515625" style="1" customWidth="1"/>
    <col min="3363" max="3363" width="7.7109375" style="1" customWidth="1"/>
    <col min="3364" max="3364" width="7" style="1" customWidth="1"/>
    <col min="3365" max="3365" width="7.7109375" style="1" customWidth="1"/>
    <col min="3366" max="3366" width="9.28515625" style="1" customWidth="1"/>
    <col min="3367" max="3367" width="9.7109375" style="1" customWidth="1"/>
    <col min="3368" max="3368" width="8" style="1" customWidth="1"/>
    <col min="3369" max="3369" width="11.5703125" style="1" customWidth="1"/>
    <col min="3370" max="3370" width="12" style="1" customWidth="1"/>
    <col min="3371" max="3371" width="11" style="1" customWidth="1"/>
    <col min="3372" max="3372" width="8.28515625" style="1" customWidth="1"/>
    <col min="3373" max="3373" width="7.7109375" style="1" customWidth="1"/>
    <col min="3374" max="3374" width="7" style="1" customWidth="1"/>
    <col min="3375" max="3375" width="7.7109375" style="1" customWidth="1"/>
    <col min="3376" max="3376" width="9.28515625" style="1" customWidth="1"/>
    <col min="3377" max="3377" width="9.7109375" style="1" customWidth="1"/>
    <col min="3378" max="3378" width="8" style="1" customWidth="1"/>
    <col min="3379" max="3379" width="11.5703125" style="1" customWidth="1"/>
    <col min="3380" max="3380" width="12" style="1" customWidth="1"/>
    <col min="3381" max="3381" width="11" style="1" customWidth="1"/>
    <col min="3382" max="3382" width="8.28515625" style="1" customWidth="1"/>
    <col min="3383" max="3383" width="7.7109375" style="1" customWidth="1"/>
    <col min="3384" max="3384" width="7.85546875" style="1" customWidth="1"/>
    <col min="3385" max="3385" width="7.7109375" style="1" customWidth="1"/>
    <col min="3386" max="3386" width="9.28515625" style="1" customWidth="1"/>
    <col min="3387" max="3387" width="9.7109375" style="1" customWidth="1"/>
    <col min="3388" max="3388" width="8" style="1" customWidth="1"/>
    <col min="3389" max="3389" width="11.5703125" style="1" customWidth="1"/>
    <col min="3390" max="3390" width="12" style="1" customWidth="1"/>
    <col min="3391" max="3391" width="11" style="1" customWidth="1"/>
    <col min="3392" max="3392" width="8.28515625" style="1" customWidth="1"/>
    <col min="3393" max="3586" width="9.140625" style="1"/>
    <col min="3587" max="3587" width="6.28515625" style="1" customWidth="1"/>
    <col min="3588" max="3588" width="71.85546875" style="1" customWidth="1"/>
    <col min="3589" max="3589" width="7.5703125" style="1" customWidth="1"/>
    <col min="3590" max="3590" width="7" style="1" customWidth="1"/>
    <col min="3591" max="3591" width="7.7109375" style="1" customWidth="1"/>
    <col min="3592" max="3592" width="9.28515625" style="1" customWidth="1"/>
    <col min="3593" max="3593" width="9.7109375" style="1" customWidth="1"/>
    <col min="3594" max="3594" width="8" style="1" customWidth="1"/>
    <col min="3595" max="3595" width="11.5703125" style="1" customWidth="1"/>
    <col min="3596" max="3596" width="12" style="1" customWidth="1"/>
    <col min="3597" max="3597" width="11" style="1" customWidth="1"/>
    <col min="3598" max="3598" width="8.28515625" style="1" customWidth="1"/>
    <col min="3599" max="3599" width="7.7109375" style="1" customWidth="1"/>
    <col min="3600" max="3600" width="7" style="1" customWidth="1"/>
    <col min="3601" max="3601" width="7.7109375" style="1" customWidth="1"/>
    <col min="3602" max="3602" width="9.28515625" style="1" customWidth="1"/>
    <col min="3603" max="3603" width="9.7109375" style="1" customWidth="1"/>
    <col min="3604" max="3604" width="8" style="1" customWidth="1"/>
    <col min="3605" max="3605" width="11.5703125" style="1" customWidth="1"/>
    <col min="3606" max="3606" width="12" style="1" customWidth="1"/>
    <col min="3607" max="3607" width="11" style="1" customWidth="1"/>
    <col min="3608" max="3608" width="8.28515625" style="1" customWidth="1"/>
    <col min="3609" max="3609" width="7.7109375" style="1" customWidth="1"/>
    <col min="3610" max="3610" width="7" style="1" customWidth="1"/>
    <col min="3611" max="3611" width="7.7109375" style="1" customWidth="1"/>
    <col min="3612" max="3612" width="9.28515625" style="1" customWidth="1"/>
    <col min="3613" max="3613" width="9.7109375" style="1" customWidth="1"/>
    <col min="3614" max="3614" width="8" style="1" customWidth="1"/>
    <col min="3615" max="3615" width="11.5703125" style="1" customWidth="1"/>
    <col min="3616" max="3616" width="12" style="1" customWidth="1"/>
    <col min="3617" max="3617" width="11" style="1" customWidth="1"/>
    <col min="3618" max="3618" width="8.28515625" style="1" customWidth="1"/>
    <col min="3619" max="3619" width="7.7109375" style="1" customWidth="1"/>
    <col min="3620" max="3620" width="7" style="1" customWidth="1"/>
    <col min="3621" max="3621" width="7.7109375" style="1" customWidth="1"/>
    <col min="3622" max="3622" width="9.28515625" style="1" customWidth="1"/>
    <col min="3623" max="3623" width="9.7109375" style="1" customWidth="1"/>
    <col min="3624" max="3624" width="8" style="1" customWidth="1"/>
    <col min="3625" max="3625" width="11.5703125" style="1" customWidth="1"/>
    <col min="3626" max="3626" width="12" style="1" customWidth="1"/>
    <col min="3627" max="3627" width="11" style="1" customWidth="1"/>
    <col min="3628" max="3628" width="8.28515625" style="1" customWidth="1"/>
    <col min="3629" max="3629" width="7.7109375" style="1" customWidth="1"/>
    <col min="3630" max="3630" width="7" style="1" customWidth="1"/>
    <col min="3631" max="3631" width="7.7109375" style="1" customWidth="1"/>
    <col min="3632" max="3632" width="9.28515625" style="1" customWidth="1"/>
    <col min="3633" max="3633" width="9.7109375" style="1" customWidth="1"/>
    <col min="3634" max="3634" width="8" style="1" customWidth="1"/>
    <col min="3635" max="3635" width="11.5703125" style="1" customWidth="1"/>
    <col min="3636" max="3636" width="12" style="1" customWidth="1"/>
    <col min="3637" max="3637" width="11" style="1" customWidth="1"/>
    <col min="3638" max="3638" width="8.28515625" style="1" customWidth="1"/>
    <col min="3639" max="3639" width="7.7109375" style="1" customWidth="1"/>
    <col min="3640" max="3640" width="7.85546875" style="1" customWidth="1"/>
    <col min="3641" max="3641" width="7.7109375" style="1" customWidth="1"/>
    <col min="3642" max="3642" width="9.28515625" style="1" customWidth="1"/>
    <col min="3643" max="3643" width="9.7109375" style="1" customWidth="1"/>
    <col min="3644" max="3644" width="8" style="1" customWidth="1"/>
    <col min="3645" max="3645" width="11.5703125" style="1" customWidth="1"/>
    <col min="3646" max="3646" width="12" style="1" customWidth="1"/>
    <col min="3647" max="3647" width="11" style="1" customWidth="1"/>
    <col min="3648" max="3648" width="8.28515625" style="1" customWidth="1"/>
    <col min="3649" max="3842" width="9.140625" style="1"/>
    <col min="3843" max="3843" width="6.28515625" style="1" customWidth="1"/>
    <col min="3844" max="3844" width="71.85546875" style="1" customWidth="1"/>
    <col min="3845" max="3845" width="7.5703125" style="1" customWidth="1"/>
    <col min="3846" max="3846" width="7" style="1" customWidth="1"/>
    <col min="3847" max="3847" width="7.7109375" style="1" customWidth="1"/>
    <col min="3848" max="3848" width="9.28515625" style="1" customWidth="1"/>
    <col min="3849" max="3849" width="9.7109375" style="1" customWidth="1"/>
    <col min="3850" max="3850" width="8" style="1" customWidth="1"/>
    <col min="3851" max="3851" width="11.5703125" style="1" customWidth="1"/>
    <col min="3852" max="3852" width="12" style="1" customWidth="1"/>
    <col min="3853" max="3853" width="11" style="1" customWidth="1"/>
    <col min="3854" max="3854" width="8.28515625" style="1" customWidth="1"/>
    <col min="3855" max="3855" width="7.7109375" style="1" customWidth="1"/>
    <col min="3856" max="3856" width="7" style="1" customWidth="1"/>
    <col min="3857" max="3857" width="7.7109375" style="1" customWidth="1"/>
    <col min="3858" max="3858" width="9.28515625" style="1" customWidth="1"/>
    <col min="3859" max="3859" width="9.7109375" style="1" customWidth="1"/>
    <col min="3860" max="3860" width="8" style="1" customWidth="1"/>
    <col min="3861" max="3861" width="11.5703125" style="1" customWidth="1"/>
    <col min="3862" max="3862" width="12" style="1" customWidth="1"/>
    <col min="3863" max="3863" width="11" style="1" customWidth="1"/>
    <col min="3864" max="3864" width="8.28515625" style="1" customWidth="1"/>
    <col min="3865" max="3865" width="7.7109375" style="1" customWidth="1"/>
    <col min="3866" max="3866" width="7" style="1" customWidth="1"/>
    <col min="3867" max="3867" width="7.7109375" style="1" customWidth="1"/>
    <col min="3868" max="3868" width="9.28515625" style="1" customWidth="1"/>
    <col min="3869" max="3869" width="9.7109375" style="1" customWidth="1"/>
    <col min="3870" max="3870" width="8" style="1" customWidth="1"/>
    <col min="3871" max="3871" width="11.5703125" style="1" customWidth="1"/>
    <col min="3872" max="3872" width="12" style="1" customWidth="1"/>
    <col min="3873" max="3873" width="11" style="1" customWidth="1"/>
    <col min="3874" max="3874" width="8.28515625" style="1" customWidth="1"/>
    <col min="3875" max="3875" width="7.7109375" style="1" customWidth="1"/>
    <col min="3876" max="3876" width="7" style="1" customWidth="1"/>
    <col min="3877" max="3877" width="7.7109375" style="1" customWidth="1"/>
    <col min="3878" max="3878" width="9.28515625" style="1" customWidth="1"/>
    <col min="3879" max="3879" width="9.7109375" style="1" customWidth="1"/>
    <col min="3880" max="3880" width="8" style="1" customWidth="1"/>
    <col min="3881" max="3881" width="11.5703125" style="1" customWidth="1"/>
    <col min="3882" max="3882" width="12" style="1" customWidth="1"/>
    <col min="3883" max="3883" width="11" style="1" customWidth="1"/>
    <col min="3884" max="3884" width="8.28515625" style="1" customWidth="1"/>
    <col min="3885" max="3885" width="7.7109375" style="1" customWidth="1"/>
    <col min="3886" max="3886" width="7" style="1" customWidth="1"/>
    <col min="3887" max="3887" width="7.7109375" style="1" customWidth="1"/>
    <col min="3888" max="3888" width="9.28515625" style="1" customWidth="1"/>
    <col min="3889" max="3889" width="9.7109375" style="1" customWidth="1"/>
    <col min="3890" max="3890" width="8" style="1" customWidth="1"/>
    <col min="3891" max="3891" width="11.5703125" style="1" customWidth="1"/>
    <col min="3892" max="3892" width="12" style="1" customWidth="1"/>
    <col min="3893" max="3893" width="11" style="1" customWidth="1"/>
    <col min="3894" max="3894" width="8.28515625" style="1" customWidth="1"/>
    <col min="3895" max="3895" width="7.7109375" style="1" customWidth="1"/>
    <col min="3896" max="3896" width="7.85546875" style="1" customWidth="1"/>
    <col min="3897" max="3897" width="7.7109375" style="1" customWidth="1"/>
    <col min="3898" max="3898" width="9.28515625" style="1" customWidth="1"/>
    <col min="3899" max="3899" width="9.7109375" style="1" customWidth="1"/>
    <col min="3900" max="3900" width="8" style="1" customWidth="1"/>
    <col min="3901" max="3901" width="11.5703125" style="1" customWidth="1"/>
    <col min="3902" max="3902" width="12" style="1" customWidth="1"/>
    <col min="3903" max="3903" width="11" style="1" customWidth="1"/>
    <col min="3904" max="3904" width="8.28515625" style="1" customWidth="1"/>
    <col min="3905" max="4098" width="9.140625" style="1"/>
    <col min="4099" max="4099" width="6.28515625" style="1" customWidth="1"/>
    <col min="4100" max="4100" width="71.85546875" style="1" customWidth="1"/>
    <col min="4101" max="4101" width="7.5703125" style="1" customWidth="1"/>
    <col min="4102" max="4102" width="7" style="1" customWidth="1"/>
    <col min="4103" max="4103" width="7.7109375" style="1" customWidth="1"/>
    <col min="4104" max="4104" width="9.28515625" style="1" customWidth="1"/>
    <col min="4105" max="4105" width="9.7109375" style="1" customWidth="1"/>
    <col min="4106" max="4106" width="8" style="1" customWidth="1"/>
    <col min="4107" max="4107" width="11.5703125" style="1" customWidth="1"/>
    <col min="4108" max="4108" width="12" style="1" customWidth="1"/>
    <col min="4109" max="4109" width="11" style="1" customWidth="1"/>
    <col min="4110" max="4110" width="8.28515625" style="1" customWidth="1"/>
    <col min="4111" max="4111" width="7.7109375" style="1" customWidth="1"/>
    <col min="4112" max="4112" width="7" style="1" customWidth="1"/>
    <col min="4113" max="4113" width="7.7109375" style="1" customWidth="1"/>
    <col min="4114" max="4114" width="9.28515625" style="1" customWidth="1"/>
    <col min="4115" max="4115" width="9.7109375" style="1" customWidth="1"/>
    <col min="4116" max="4116" width="8" style="1" customWidth="1"/>
    <col min="4117" max="4117" width="11.5703125" style="1" customWidth="1"/>
    <col min="4118" max="4118" width="12" style="1" customWidth="1"/>
    <col min="4119" max="4119" width="11" style="1" customWidth="1"/>
    <col min="4120" max="4120" width="8.28515625" style="1" customWidth="1"/>
    <col min="4121" max="4121" width="7.7109375" style="1" customWidth="1"/>
    <col min="4122" max="4122" width="7" style="1" customWidth="1"/>
    <col min="4123" max="4123" width="7.7109375" style="1" customWidth="1"/>
    <col min="4124" max="4124" width="9.28515625" style="1" customWidth="1"/>
    <col min="4125" max="4125" width="9.7109375" style="1" customWidth="1"/>
    <col min="4126" max="4126" width="8" style="1" customWidth="1"/>
    <col min="4127" max="4127" width="11.5703125" style="1" customWidth="1"/>
    <col min="4128" max="4128" width="12" style="1" customWidth="1"/>
    <col min="4129" max="4129" width="11" style="1" customWidth="1"/>
    <col min="4130" max="4130" width="8.28515625" style="1" customWidth="1"/>
    <col min="4131" max="4131" width="7.7109375" style="1" customWidth="1"/>
    <col min="4132" max="4132" width="7" style="1" customWidth="1"/>
    <col min="4133" max="4133" width="7.7109375" style="1" customWidth="1"/>
    <col min="4134" max="4134" width="9.28515625" style="1" customWidth="1"/>
    <col min="4135" max="4135" width="9.7109375" style="1" customWidth="1"/>
    <col min="4136" max="4136" width="8" style="1" customWidth="1"/>
    <col min="4137" max="4137" width="11.5703125" style="1" customWidth="1"/>
    <col min="4138" max="4138" width="12" style="1" customWidth="1"/>
    <col min="4139" max="4139" width="11" style="1" customWidth="1"/>
    <col min="4140" max="4140" width="8.28515625" style="1" customWidth="1"/>
    <col min="4141" max="4141" width="7.7109375" style="1" customWidth="1"/>
    <col min="4142" max="4142" width="7" style="1" customWidth="1"/>
    <col min="4143" max="4143" width="7.7109375" style="1" customWidth="1"/>
    <col min="4144" max="4144" width="9.28515625" style="1" customWidth="1"/>
    <col min="4145" max="4145" width="9.7109375" style="1" customWidth="1"/>
    <col min="4146" max="4146" width="8" style="1" customWidth="1"/>
    <col min="4147" max="4147" width="11.5703125" style="1" customWidth="1"/>
    <col min="4148" max="4148" width="12" style="1" customWidth="1"/>
    <col min="4149" max="4149" width="11" style="1" customWidth="1"/>
    <col min="4150" max="4150" width="8.28515625" style="1" customWidth="1"/>
    <col min="4151" max="4151" width="7.7109375" style="1" customWidth="1"/>
    <col min="4152" max="4152" width="7.85546875" style="1" customWidth="1"/>
    <col min="4153" max="4153" width="7.7109375" style="1" customWidth="1"/>
    <col min="4154" max="4154" width="9.28515625" style="1" customWidth="1"/>
    <col min="4155" max="4155" width="9.7109375" style="1" customWidth="1"/>
    <col min="4156" max="4156" width="8" style="1" customWidth="1"/>
    <col min="4157" max="4157" width="11.5703125" style="1" customWidth="1"/>
    <col min="4158" max="4158" width="12" style="1" customWidth="1"/>
    <col min="4159" max="4159" width="11" style="1" customWidth="1"/>
    <col min="4160" max="4160" width="8.28515625" style="1" customWidth="1"/>
    <col min="4161" max="4354" width="9.140625" style="1"/>
    <col min="4355" max="4355" width="6.28515625" style="1" customWidth="1"/>
    <col min="4356" max="4356" width="71.85546875" style="1" customWidth="1"/>
    <col min="4357" max="4357" width="7.5703125" style="1" customWidth="1"/>
    <col min="4358" max="4358" width="7" style="1" customWidth="1"/>
    <col min="4359" max="4359" width="7.7109375" style="1" customWidth="1"/>
    <col min="4360" max="4360" width="9.28515625" style="1" customWidth="1"/>
    <col min="4361" max="4361" width="9.7109375" style="1" customWidth="1"/>
    <col min="4362" max="4362" width="8" style="1" customWidth="1"/>
    <col min="4363" max="4363" width="11.5703125" style="1" customWidth="1"/>
    <col min="4364" max="4364" width="12" style="1" customWidth="1"/>
    <col min="4365" max="4365" width="11" style="1" customWidth="1"/>
    <col min="4366" max="4366" width="8.28515625" style="1" customWidth="1"/>
    <col min="4367" max="4367" width="7.7109375" style="1" customWidth="1"/>
    <col min="4368" max="4368" width="7" style="1" customWidth="1"/>
    <col min="4369" max="4369" width="7.7109375" style="1" customWidth="1"/>
    <col min="4370" max="4370" width="9.28515625" style="1" customWidth="1"/>
    <col min="4371" max="4371" width="9.7109375" style="1" customWidth="1"/>
    <col min="4372" max="4372" width="8" style="1" customWidth="1"/>
    <col min="4373" max="4373" width="11.5703125" style="1" customWidth="1"/>
    <col min="4374" max="4374" width="12" style="1" customWidth="1"/>
    <col min="4375" max="4375" width="11" style="1" customWidth="1"/>
    <col min="4376" max="4376" width="8.28515625" style="1" customWidth="1"/>
    <col min="4377" max="4377" width="7.7109375" style="1" customWidth="1"/>
    <col min="4378" max="4378" width="7" style="1" customWidth="1"/>
    <col min="4379" max="4379" width="7.7109375" style="1" customWidth="1"/>
    <col min="4380" max="4380" width="9.28515625" style="1" customWidth="1"/>
    <col min="4381" max="4381" width="9.7109375" style="1" customWidth="1"/>
    <col min="4382" max="4382" width="8" style="1" customWidth="1"/>
    <col min="4383" max="4383" width="11.5703125" style="1" customWidth="1"/>
    <col min="4384" max="4384" width="12" style="1" customWidth="1"/>
    <col min="4385" max="4385" width="11" style="1" customWidth="1"/>
    <col min="4386" max="4386" width="8.28515625" style="1" customWidth="1"/>
    <col min="4387" max="4387" width="7.7109375" style="1" customWidth="1"/>
    <col min="4388" max="4388" width="7" style="1" customWidth="1"/>
    <col min="4389" max="4389" width="7.7109375" style="1" customWidth="1"/>
    <col min="4390" max="4390" width="9.28515625" style="1" customWidth="1"/>
    <col min="4391" max="4391" width="9.7109375" style="1" customWidth="1"/>
    <col min="4392" max="4392" width="8" style="1" customWidth="1"/>
    <col min="4393" max="4393" width="11.5703125" style="1" customWidth="1"/>
    <col min="4394" max="4394" width="12" style="1" customWidth="1"/>
    <col min="4395" max="4395" width="11" style="1" customWidth="1"/>
    <col min="4396" max="4396" width="8.28515625" style="1" customWidth="1"/>
    <col min="4397" max="4397" width="7.7109375" style="1" customWidth="1"/>
    <col min="4398" max="4398" width="7" style="1" customWidth="1"/>
    <col min="4399" max="4399" width="7.7109375" style="1" customWidth="1"/>
    <col min="4400" max="4400" width="9.28515625" style="1" customWidth="1"/>
    <col min="4401" max="4401" width="9.7109375" style="1" customWidth="1"/>
    <col min="4402" max="4402" width="8" style="1" customWidth="1"/>
    <col min="4403" max="4403" width="11.5703125" style="1" customWidth="1"/>
    <col min="4404" max="4404" width="12" style="1" customWidth="1"/>
    <col min="4405" max="4405" width="11" style="1" customWidth="1"/>
    <col min="4406" max="4406" width="8.28515625" style="1" customWidth="1"/>
    <col min="4407" max="4407" width="7.7109375" style="1" customWidth="1"/>
    <col min="4408" max="4408" width="7.85546875" style="1" customWidth="1"/>
    <col min="4409" max="4409" width="7.7109375" style="1" customWidth="1"/>
    <col min="4410" max="4410" width="9.28515625" style="1" customWidth="1"/>
    <col min="4411" max="4411" width="9.7109375" style="1" customWidth="1"/>
    <col min="4412" max="4412" width="8" style="1" customWidth="1"/>
    <col min="4413" max="4413" width="11.5703125" style="1" customWidth="1"/>
    <col min="4414" max="4414" width="12" style="1" customWidth="1"/>
    <col min="4415" max="4415" width="11" style="1" customWidth="1"/>
    <col min="4416" max="4416" width="8.28515625" style="1" customWidth="1"/>
    <col min="4417" max="4610" width="9.140625" style="1"/>
    <col min="4611" max="4611" width="6.28515625" style="1" customWidth="1"/>
    <col min="4612" max="4612" width="71.85546875" style="1" customWidth="1"/>
    <col min="4613" max="4613" width="7.5703125" style="1" customWidth="1"/>
    <col min="4614" max="4614" width="7" style="1" customWidth="1"/>
    <col min="4615" max="4615" width="7.7109375" style="1" customWidth="1"/>
    <col min="4616" max="4616" width="9.28515625" style="1" customWidth="1"/>
    <col min="4617" max="4617" width="9.7109375" style="1" customWidth="1"/>
    <col min="4618" max="4618" width="8" style="1" customWidth="1"/>
    <col min="4619" max="4619" width="11.5703125" style="1" customWidth="1"/>
    <col min="4620" max="4620" width="12" style="1" customWidth="1"/>
    <col min="4621" max="4621" width="11" style="1" customWidth="1"/>
    <col min="4622" max="4622" width="8.28515625" style="1" customWidth="1"/>
    <col min="4623" max="4623" width="7.7109375" style="1" customWidth="1"/>
    <col min="4624" max="4624" width="7" style="1" customWidth="1"/>
    <col min="4625" max="4625" width="7.7109375" style="1" customWidth="1"/>
    <col min="4626" max="4626" width="9.28515625" style="1" customWidth="1"/>
    <col min="4627" max="4627" width="9.7109375" style="1" customWidth="1"/>
    <col min="4628" max="4628" width="8" style="1" customWidth="1"/>
    <col min="4629" max="4629" width="11.5703125" style="1" customWidth="1"/>
    <col min="4630" max="4630" width="12" style="1" customWidth="1"/>
    <col min="4631" max="4631" width="11" style="1" customWidth="1"/>
    <col min="4632" max="4632" width="8.28515625" style="1" customWidth="1"/>
    <col min="4633" max="4633" width="7.7109375" style="1" customWidth="1"/>
    <col min="4634" max="4634" width="7" style="1" customWidth="1"/>
    <col min="4635" max="4635" width="7.7109375" style="1" customWidth="1"/>
    <col min="4636" max="4636" width="9.28515625" style="1" customWidth="1"/>
    <col min="4637" max="4637" width="9.7109375" style="1" customWidth="1"/>
    <col min="4638" max="4638" width="8" style="1" customWidth="1"/>
    <col min="4639" max="4639" width="11.5703125" style="1" customWidth="1"/>
    <col min="4640" max="4640" width="12" style="1" customWidth="1"/>
    <col min="4641" max="4641" width="11" style="1" customWidth="1"/>
    <col min="4642" max="4642" width="8.28515625" style="1" customWidth="1"/>
    <col min="4643" max="4643" width="7.7109375" style="1" customWidth="1"/>
    <col min="4644" max="4644" width="7" style="1" customWidth="1"/>
    <col min="4645" max="4645" width="7.7109375" style="1" customWidth="1"/>
    <col min="4646" max="4646" width="9.28515625" style="1" customWidth="1"/>
    <col min="4647" max="4647" width="9.7109375" style="1" customWidth="1"/>
    <col min="4648" max="4648" width="8" style="1" customWidth="1"/>
    <col min="4649" max="4649" width="11.5703125" style="1" customWidth="1"/>
    <col min="4650" max="4650" width="12" style="1" customWidth="1"/>
    <col min="4651" max="4651" width="11" style="1" customWidth="1"/>
    <col min="4652" max="4652" width="8.28515625" style="1" customWidth="1"/>
    <col min="4653" max="4653" width="7.7109375" style="1" customWidth="1"/>
    <col min="4654" max="4654" width="7" style="1" customWidth="1"/>
    <col min="4655" max="4655" width="7.7109375" style="1" customWidth="1"/>
    <col min="4656" max="4656" width="9.28515625" style="1" customWidth="1"/>
    <col min="4657" max="4657" width="9.7109375" style="1" customWidth="1"/>
    <col min="4658" max="4658" width="8" style="1" customWidth="1"/>
    <col min="4659" max="4659" width="11.5703125" style="1" customWidth="1"/>
    <col min="4660" max="4660" width="12" style="1" customWidth="1"/>
    <col min="4661" max="4661" width="11" style="1" customWidth="1"/>
    <col min="4662" max="4662" width="8.28515625" style="1" customWidth="1"/>
    <col min="4663" max="4663" width="7.7109375" style="1" customWidth="1"/>
    <col min="4664" max="4664" width="7.85546875" style="1" customWidth="1"/>
    <col min="4665" max="4665" width="7.7109375" style="1" customWidth="1"/>
    <col min="4666" max="4666" width="9.28515625" style="1" customWidth="1"/>
    <col min="4667" max="4667" width="9.7109375" style="1" customWidth="1"/>
    <col min="4668" max="4668" width="8" style="1" customWidth="1"/>
    <col min="4669" max="4669" width="11.5703125" style="1" customWidth="1"/>
    <col min="4670" max="4670" width="12" style="1" customWidth="1"/>
    <col min="4671" max="4671" width="11" style="1" customWidth="1"/>
    <col min="4672" max="4672" width="8.28515625" style="1" customWidth="1"/>
    <col min="4673" max="4866" width="9.140625" style="1"/>
    <col min="4867" max="4867" width="6.28515625" style="1" customWidth="1"/>
    <col min="4868" max="4868" width="71.85546875" style="1" customWidth="1"/>
    <col min="4869" max="4869" width="7.5703125" style="1" customWidth="1"/>
    <col min="4870" max="4870" width="7" style="1" customWidth="1"/>
    <col min="4871" max="4871" width="7.7109375" style="1" customWidth="1"/>
    <col min="4872" max="4872" width="9.28515625" style="1" customWidth="1"/>
    <col min="4873" max="4873" width="9.7109375" style="1" customWidth="1"/>
    <col min="4874" max="4874" width="8" style="1" customWidth="1"/>
    <col min="4875" max="4875" width="11.5703125" style="1" customWidth="1"/>
    <col min="4876" max="4876" width="12" style="1" customWidth="1"/>
    <col min="4877" max="4877" width="11" style="1" customWidth="1"/>
    <col min="4878" max="4878" width="8.28515625" style="1" customWidth="1"/>
    <col min="4879" max="4879" width="7.7109375" style="1" customWidth="1"/>
    <col min="4880" max="4880" width="7" style="1" customWidth="1"/>
    <col min="4881" max="4881" width="7.7109375" style="1" customWidth="1"/>
    <col min="4882" max="4882" width="9.28515625" style="1" customWidth="1"/>
    <col min="4883" max="4883" width="9.7109375" style="1" customWidth="1"/>
    <col min="4884" max="4884" width="8" style="1" customWidth="1"/>
    <col min="4885" max="4885" width="11.5703125" style="1" customWidth="1"/>
    <col min="4886" max="4886" width="12" style="1" customWidth="1"/>
    <col min="4887" max="4887" width="11" style="1" customWidth="1"/>
    <col min="4888" max="4888" width="8.28515625" style="1" customWidth="1"/>
    <col min="4889" max="4889" width="7.7109375" style="1" customWidth="1"/>
    <col min="4890" max="4890" width="7" style="1" customWidth="1"/>
    <col min="4891" max="4891" width="7.7109375" style="1" customWidth="1"/>
    <col min="4892" max="4892" width="9.28515625" style="1" customWidth="1"/>
    <col min="4893" max="4893" width="9.7109375" style="1" customWidth="1"/>
    <col min="4894" max="4894" width="8" style="1" customWidth="1"/>
    <col min="4895" max="4895" width="11.5703125" style="1" customWidth="1"/>
    <col min="4896" max="4896" width="12" style="1" customWidth="1"/>
    <col min="4897" max="4897" width="11" style="1" customWidth="1"/>
    <col min="4898" max="4898" width="8.28515625" style="1" customWidth="1"/>
    <col min="4899" max="4899" width="7.7109375" style="1" customWidth="1"/>
    <col min="4900" max="4900" width="7" style="1" customWidth="1"/>
    <col min="4901" max="4901" width="7.7109375" style="1" customWidth="1"/>
    <col min="4902" max="4902" width="9.28515625" style="1" customWidth="1"/>
    <col min="4903" max="4903" width="9.7109375" style="1" customWidth="1"/>
    <col min="4904" max="4904" width="8" style="1" customWidth="1"/>
    <col min="4905" max="4905" width="11.5703125" style="1" customWidth="1"/>
    <col min="4906" max="4906" width="12" style="1" customWidth="1"/>
    <col min="4907" max="4907" width="11" style="1" customWidth="1"/>
    <col min="4908" max="4908" width="8.28515625" style="1" customWidth="1"/>
    <col min="4909" max="4909" width="7.7109375" style="1" customWidth="1"/>
    <col min="4910" max="4910" width="7" style="1" customWidth="1"/>
    <col min="4911" max="4911" width="7.7109375" style="1" customWidth="1"/>
    <col min="4912" max="4912" width="9.28515625" style="1" customWidth="1"/>
    <col min="4913" max="4913" width="9.7109375" style="1" customWidth="1"/>
    <col min="4914" max="4914" width="8" style="1" customWidth="1"/>
    <col min="4915" max="4915" width="11.5703125" style="1" customWidth="1"/>
    <col min="4916" max="4916" width="12" style="1" customWidth="1"/>
    <col min="4917" max="4917" width="11" style="1" customWidth="1"/>
    <col min="4918" max="4918" width="8.28515625" style="1" customWidth="1"/>
    <col min="4919" max="4919" width="7.7109375" style="1" customWidth="1"/>
    <col min="4920" max="4920" width="7.85546875" style="1" customWidth="1"/>
    <col min="4921" max="4921" width="7.7109375" style="1" customWidth="1"/>
    <col min="4922" max="4922" width="9.28515625" style="1" customWidth="1"/>
    <col min="4923" max="4923" width="9.7109375" style="1" customWidth="1"/>
    <col min="4924" max="4924" width="8" style="1" customWidth="1"/>
    <col min="4925" max="4925" width="11.5703125" style="1" customWidth="1"/>
    <col min="4926" max="4926" width="12" style="1" customWidth="1"/>
    <col min="4927" max="4927" width="11" style="1" customWidth="1"/>
    <col min="4928" max="4928" width="8.28515625" style="1" customWidth="1"/>
    <col min="4929" max="5122" width="9.140625" style="1"/>
    <col min="5123" max="5123" width="6.28515625" style="1" customWidth="1"/>
    <col min="5124" max="5124" width="71.85546875" style="1" customWidth="1"/>
    <col min="5125" max="5125" width="7.5703125" style="1" customWidth="1"/>
    <col min="5126" max="5126" width="7" style="1" customWidth="1"/>
    <col min="5127" max="5127" width="7.7109375" style="1" customWidth="1"/>
    <col min="5128" max="5128" width="9.28515625" style="1" customWidth="1"/>
    <col min="5129" max="5129" width="9.7109375" style="1" customWidth="1"/>
    <col min="5130" max="5130" width="8" style="1" customWidth="1"/>
    <col min="5131" max="5131" width="11.5703125" style="1" customWidth="1"/>
    <col min="5132" max="5132" width="12" style="1" customWidth="1"/>
    <col min="5133" max="5133" width="11" style="1" customWidth="1"/>
    <col min="5134" max="5134" width="8.28515625" style="1" customWidth="1"/>
    <col min="5135" max="5135" width="7.7109375" style="1" customWidth="1"/>
    <col min="5136" max="5136" width="7" style="1" customWidth="1"/>
    <col min="5137" max="5137" width="7.7109375" style="1" customWidth="1"/>
    <col min="5138" max="5138" width="9.28515625" style="1" customWidth="1"/>
    <col min="5139" max="5139" width="9.7109375" style="1" customWidth="1"/>
    <col min="5140" max="5140" width="8" style="1" customWidth="1"/>
    <col min="5141" max="5141" width="11.5703125" style="1" customWidth="1"/>
    <col min="5142" max="5142" width="12" style="1" customWidth="1"/>
    <col min="5143" max="5143" width="11" style="1" customWidth="1"/>
    <col min="5144" max="5144" width="8.28515625" style="1" customWidth="1"/>
    <col min="5145" max="5145" width="7.7109375" style="1" customWidth="1"/>
    <col min="5146" max="5146" width="7" style="1" customWidth="1"/>
    <col min="5147" max="5147" width="7.7109375" style="1" customWidth="1"/>
    <col min="5148" max="5148" width="9.28515625" style="1" customWidth="1"/>
    <col min="5149" max="5149" width="9.7109375" style="1" customWidth="1"/>
    <col min="5150" max="5150" width="8" style="1" customWidth="1"/>
    <col min="5151" max="5151" width="11.5703125" style="1" customWidth="1"/>
    <col min="5152" max="5152" width="12" style="1" customWidth="1"/>
    <col min="5153" max="5153" width="11" style="1" customWidth="1"/>
    <col min="5154" max="5154" width="8.28515625" style="1" customWidth="1"/>
    <col min="5155" max="5155" width="7.7109375" style="1" customWidth="1"/>
    <col min="5156" max="5156" width="7" style="1" customWidth="1"/>
    <col min="5157" max="5157" width="7.7109375" style="1" customWidth="1"/>
    <col min="5158" max="5158" width="9.28515625" style="1" customWidth="1"/>
    <col min="5159" max="5159" width="9.7109375" style="1" customWidth="1"/>
    <col min="5160" max="5160" width="8" style="1" customWidth="1"/>
    <col min="5161" max="5161" width="11.5703125" style="1" customWidth="1"/>
    <col min="5162" max="5162" width="12" style="1" customWidth="1"/>
    <col min="5163" max="5163" width="11" style="1" customWidth="1"/>
    <col min="5164" max="5164" width="8.28515625" style="1" customWidth="1"/>
    <col min="5165" max="5165" width="7.7109375" style="1" customWidth="1"/>
    <col min="5166" max="5166" width="7" style="1" customWidth="1"/>
    <col min="5167" max="5167" width="7.7109375" style="1" customWidth="1"/>
    <col min="5168" max="5168" width="9.28515625" style="1" customWidth="1"/>
    <col min="5169" max="5169" width="9.7109375" style="1" customWidth="1"/>
    <col min="5170" max="5170" width="8" style="1" customWidth="1"/>
    <col min="5171" max="5171" width="11.5703125" style="1" customWidth="1"/>
    <col min="5172" max="5172" width="12" style="1" customWidth="1"/>
    <col min="5173" max="5173" width="11" style="1" customWidth="1"/>
    <col min="5174" max="5174" width="8.28515625" style="1" customWidth="1"/>
    <col min="5175" max="5175" width="7.7109375" style="1" customWidth="1"/>
    <col min="5176" max="5176" width="7.85546875" style="1" customWidth="1"/>
    <col min="5177" max="5177" width="7.7109375" style="1" customWidth="1"/>
    <col min="5178" max="5178" width="9.28515625" style="1" customWidth="1"/>
    <col min="5179" max="5179" width="9.7109375" style="1" customWidth="1"/>
    <col min="5180" max="5180" width="8" style="1" customWidth="1"/>
    <col min="5181" max="5181" width="11.5703125" style="1" customWidth="1"/>
    <col min="5182" max="5182" width="12" style="1" customWidth="1"/>
    <col min="5183" max="5183" width="11" style="1" customWidth="1"/>
    <col min="5184" max="5184" width="8.28515625" style="1" customWidth="1"/>
    <col min="5185" max="5378" width="9.140625" style="1"/>
    <col min="5379" max="5379" width="6.28515625" style="1" customWidth="1"/>
    <col min="5380" max="5380" width="71.85546875" style="1" customWidth="1"/>
    <col min="5381" max="5381" width="7.5703125" style="1" customWidth="1"/>
    <col min="5382" max="5382" width="7" style="1" customWidth="1"/>
    <col min="5383" max="5383" width="7.7109375" style="1" customWidth="1"/>
    <col min="5384" max="5384" width="9.28515625" style="1" customWidth="1"/>
    <col min="5385" max="5385" width="9.7109375" style="1" customWidth="1"/>
    <col min="5386" max="5386" width="8" style="1" customWidth="1"/>
    <col min="5387" max="5387" width="11.5703125" style="1" customWidth="1"/>
    <col min="5388" max="5388" width="12" style="1" customWidth="1"/>
    <col min="5389" max="5389" width="11" style="1" customWidth="1"/>
    <col min="5390" max="5390" width="8.28515625" style="1" customWidth="1"/>
    <col min="5391" max="5391" width="7.7109375" style="1" customWidth="1"/>
    <col min="5392" max="5392" width="7" style="1" customWidth="1"/>
    <col min="5393" max="5393" width="7.7109375" style="1" customWidth="1"/>
    <col min="5394" max="5394" width="9.28515625" style="1" customWidth="1"/>
    <col min="5395" max="5395" width="9.7109375" style="1" customWidth="1"/>
    <col min="5396" max="5396" width="8" style="1" customWidth="1"/>
    <col min="5397" max="5397" width="11.5703125" style="1" customWidth="1"/>
    <col min="5398" max="5398" width="12" style="1" customWidth="1"/>
    <col min="5399" max="5399" width="11" style="1" customWidth="1"/>
    <col min="5400" max="5400" width="8.28515625" style="1" customWidth="1"/>
    <col min="5401" max="5401" width="7.7109375" style="1" customWidth="1"/>
    <col min="5402" max="5402" width="7" style="1" customWidth="1"/>
    <col min="5403" max="5403" width="7.7109375" style="1" customWidth="1"/>
    <col min="5404" max="5404" width="9.28515625" style="1" customWidth="1"/>
    <col min="5405" max="5405" width="9.7109375" style="1" customWidth="1"/>
    <col min="5406" max="5406" width="8" style="1" customWidth="1"/>
    <col min="5407" max="5407" width="11.5703125" style="1" customWidth="1"/>
    <col min="5408" max="5408" width="12" style="1" customWidth="1"/>
    <col min="5409" max="5409" width="11" style="1" customWidth="1"/>
    <col min="5410" max="5410" width="8.28515625" style="1" customWidth="1"/>
    <col min="5411" max="5411" width="7.7109375" style="1" customWidth="1"/>
    <col min="5412" max="5412" width="7" style="1" customWidth="1"/>
    <col min="5413" max="5413" width="7.7109375" style="1" customWidth="1"/>
    <col min="5414" max="5414" width="9.28515625" style="1" customWidth="1"/>
    <col min="5415" max="5415" width="9.7109375" style="1" customWidth="1"/>
    <col min="5416" max="5416" width="8" style="1" customWidth="1"/>
    <col min="5417" max="5417" width="11.5703125" style="1" customWidth="1"/>
    <col min="5418" max="5418" width="12" style="1" customWidth="1"/>
    <col min="5419" max="5419" width="11" style="1" customWidth="1"/>
    <col min="5420" max="5420" width="8.28515625" style="1" customWidth="1"/>
    <col min="5421" max="5421" width="7.7109375" style="1" customWidth="1"/>
    <col min="5422" max="5422" width="7" style="1" customWidth="1"/>
    <col min="5423" max="5423" width="7.7109375" style="1" customWidth="1"/>
    <col min="5424" max="5424" width="9.28515625" style="1" customWidth="1"/>
    <col min="5425" max="5425" width="9.7109375" style="1" customWidth="1"/>
    <col min="5426" max="5426" width="8" style="1" customWidth="1"/>
    <col min="5427" max="5427" width="11.5703125" style="1" customWidth="1"/>
    <col min="5428" max="5428" width="12" style="1" customWidth="1"/>
    <col min="5429" max="5429" width="11" style="1" customWidth="1"/>
    <col min="5430" max="5430" width="8.28515625" style="1" customWidth="1"/>
    <col min="5431" max="5431" width="7.7109375" style="1" customWidth="1"/>
    <col min="5432" max="5432" width="7.85546875" style="1" customWidth="1"/>
    <col min="5433" max="5433" width="7.7109375" style="1" customWidth="1"/>
    <col min="5434" max="5434" width="9.28515625" style="1" customWidth="1"/>
    <col min="5435" max="5435" width="9.7109375" style="1" customWidth="1"/>
    <col min="5436" max="5436" width="8" style="1" customWidth="1"/>
    <col min="5437" max="5437" width="11.5703125" style="1" customWidth="1"/>
    <col min="5438" max="5438" width="12" style="1" customWidth="1"/>
    <col min="5439" max="5439" width="11" style="1" customWidth="1"/>
    <col min="5440" max="5440" width="8.28515625" style="1" customWidth="1"/>
    <col min="5441" max="5634" width="9.140625" style="1"/>
    <col min="5635" max="5635" width="6.28515625" style="1" customWidth="1"/>
    <col min="5636" max="5636" width="71.85546875" style="1" customWidth="1"/>
    <col min="5637" max="5637" width="7.5703125" style="1" customWidth="1"/>
    <col min="5638" max="5638" width="7" style="1" customWidth="1"/>
    <col min="5639" max="5639" width="7.7109375" style="1" customWidth="1"/>
    <col min="5640" max="5640" width="9.28515625" style="1" customWidth="1"/>
    <col min="5641" max="5641" width="9.7109375" style="1" customWidth="1"/>
    <col min="5642" max="5642" width="8" style="1" customWidth="1"/>
    <col min="5643" max="5643" width="11.5703125" style="1" customWidth="1"/>
    <col min="5644" max="5644" width="12" style="1" customWidth="1"/>
    <col min="5645" max="5645" width="11" style="1" customWidth="1"/>
    <col min="5646" max="5646" width="8.28515625" style="1" customWidth="1"/>
    <col min="5647" max="5647" width="7.7109375" style="1" customWidth="1"/>
    <col min="5648" max="5648" width="7" style="1" customWidth="1"/>
    <col min="5649" max="5649" width="7.7109375" style="1" customWidth="1"/>
    <col min="5650" max="5650" width="9.28515625" style="1" customWidth="1"/>
    <col min="5651" max="5651" width="9.7109375" style="1" customWidth="1"/>
    <col min="5652" max="5652" width="8" style="1" customWidth="1"/>
    <col min="5653" max="5653" width="11.5703125" style="1" customWidth="1"/>
    <col min="5654" max="5654" width="12" style="1" customWidth="1"/>
    <col min="5655" max="5655" width="11" style="1" customWidth="1"/>
    <col min="5656" max="5656" width="8.28515625" style="1" customWidth="1"/>
    <col min="5657" max="5657" width="7.7109375" style="1" customWidth="1"/>
    <col min="5658" max="5658" width="7" style="1" customWidth="1"/>
    <col min="5659" max="5659" width="7.7109375" style="1" customWidth="1"/>
    <col min="5660" max="5660" width="9.28515625" style="1" customWidth="1"/>
    <col min="5661" max="5661" width="9.7109375" style="1" customWidth="1"/>
    <col min="5662" max="5662" width="8" style="1" customWidth="1"/>
    <col min="5663" max="5663" width="11.5703125" style="1" customWidth="1"/>
    <col min="5664" max="5664" width="12" style="1" customWidth="1"/>
    <col min="5665" max="5665" width="11" style="1" customWidth="1"/>
    <col min="5666" max="5666" width="8.28515625" style="1" customWidth="1"/>
    <col min="5667" max="5667" width="7.7109375" style="1" customWidth="1"/>
    <col min="5668" max="5668" width="7" style="1" customWidth="1"/>
    <col min="5669" max="5669" width="7.7109375" style="1" customWidth="1"/>
    <col min="5670" max="5670" width="9.28515625" style="1" customWidth="1"/>
    <col min="5671" max="5671" width="9.7109375" style="1" customWidth="1"/>
    <col min="5672" max="5672" width="8" style="1" customWidth="1"/>
    <col min="5673" max="5673" width="11.5703125" style="1" customWidth="1"/>
    <col min="5674" max="5674" width="12" style="1" customWidth="1"/>
    <col min="5675" max="5675" width="11" style="1" customWidth="1"/>
    <col min="5676" max="5676" width="8.28515625" style="1" customWidth="1"/>
    <col min="5677" max="5677" width="7.7109375" style="1" customWidth="1"/>
    <col min="5678" max="5678" width="7" style="1" customWidth="1"/>
    <col min="5679" max="5679" width="7.7109375" style="1" customWidth="1"/>
    <col min="5680" max="5680" width="9.28515625" style="1" customWidth="1"/>
    <col min="5681" max="5681" width="9.7109375" style="1" customWidth="1"/>
    <col min="5682" max="5682" width="8" style="1" customWidth="1"/>
    <col min="5683" max="5683" width="11.5703125" style="1" customWidth="1"/>
    <col min="5684" max="5684" width="12" style="1" customWidth="1"/>
    <col min="5685" max="5685" width="11" style="1" customWidth="1"/>
    <col min="5686" max="5686" width="8.28515625" style="1" customWidth="1"/>
    <col min="5687" max="5687" width="7.7109375" style="1" customWidth="1"/>
    <col min="5688" max="5688" width="7.85546875" style="1" customWidth="1"/>
    <col min="5689" max="5689" width="7.7109375" style="1" customWidth="1"/>
    <col min="5690" max="5690" width="9.28515625" style="1" customWidth="1"/>
    <col min="5691" max="5691" width="9.7109375" style="1" customWidth="1"/>
    <col min="5692" max="5692" width="8" style="1" customWidth="1"/>
    <col min="5693" max="5693" width="11.5703125" style="1" customWidth="1"/>
    <col min="5694" max="5694" width="12" style="1" customWidth="1"/>
    <col min="5695" max="5695" width="11" style="1" customWidth="1"/>
    <col min="5696" max="5696" width="8.28515625" style="1" customWidth="1"/>
    <col min="5697" max="5890" width="9.140625" style="1"/>
    <col min="5891" max="5891" width="6.28515625" style="1" customWidth="1"/>
    <col min="5892" max="5892" width="71.85546875" style="1" customWidth="1"/>
    <col min="5893" max="5893" width="7.5703125" style="1" customWidth="1"/>
    <col min="5894" max="5894" width="7" style="1" customWidth="1"/>
    <col min="5895" max="5895" width="7.7109375" style="1" customWidth="1"/>
    <col min="5896" max="5896" width="9.28515625" style="1" customWidth="1"/>
    <col min="5897" max="5897" width="9.7109375" style="1" customWidth="1"/>
    <col min="5898" max="5898" width="8" style="1" customWidth="1"/>
    <col min="5899" max="5899" width="11.5703125" style="1" customWidth="1"/>
    <col min="5900" max="5900" width="12" style="1" customWidth="1"/>
    <col min="5901" max="5901" width="11" style="1" customWidth="1"/>
    <col min="5902" max="5902" width="8.28515625" style="1" customWidth="1"/>
    <col min="5903" max="5903" width="7.7109375" style="1" customWidth="1"/>
    <col min="5904" max="5904" width="7" style="1" customWidth="1"/>
    <col min="5905" max="5905" width="7.7109375" style="1" customWidth="1"/>
    <col min="5906" max="5906" width="9.28515625" style="1" customWidth="1"/>
    <col min="5907" max="5907" width="9.7109375" style="1" customWidth="1"/>
    <col min="5908" max="5908" width="8" style="1" customWidth="1"/>
    <col min="5909" max="5909" width="11.5703125" style="1" customWidth="1"/>
    <col min="5910" max="5910" width="12" style="1" customWidth="1"/>
    <col min="5911" max="5911" width="11" style="1" customWidth="1"/>
    <col min="5912" max="5912" width="8.28515625" style="1" customWidth="1"/>
    <col min="5913" max="5913" width="7.7109375" style="1" customWidth="1"/>
    <col min="5914" max="5914" width="7" style="1" customWidth="1"/>
    <col min="5915" max="5915" width="7.7109375" style="1" customWidth="1"/>
    <col min="5916" max="5916" width="9.28515625" style="1" customWidth="1"/>
    <col min="5917" max="5917" width="9.7109375" style="1" customWidth="1"/>
    <col min="5918" max="5918" width="8" style="1" customWidth="1"/>
    <col min="5919" max="5919" width="11.5703125" style="1" customWidth="1"/>
    <col min="5920" max="5920" width="12" style="1" customWidth="1"/>
    <col min="5921" max="5921" width="11" style="1" customWidth="1"/>
    <col min="5922" max="5922" width="8.28515625" style="1" customWidth="1"/>
    <col min="5923" max="5923" width="7.7109375" style="1" customWidth="1"/>
    <col min="5924" max="5924" width="7" style="1" customWidth="1"/>
    <col min="5925" max="5925" width="7.7109375" style="1" customWidth="1"/>
    <col min="5926" max="5926" width="9.28515625" style="1" customWidth="1"/>
    <col min="5927" max="5927" width="9.7109375" style="1" customWidth="1"/>
    <col min="5928" max="5928" width="8" style="1" customWidth="1"/>
    <col min="5929" max="5929" width="11.5703125" style="1" customWidth="1"/>
    <col min="5930" max="5930" width="12" style="1" customWidth="1"/>
    <col min="5931" max="5931" width="11" style="1" customWidth="1"/>
    <col min="5932" max="5932" width="8.28515625" style="1" customWidth="1"/>
    <col min="5933" max="5933" width="7.7109375" style="1" customWidth="1"/>
    <col min="5934" max="5934" width="7" style="1" customWidth="1"/>
    <col min="5935" max="5935" width="7.7109375" style="1" customWidth="1"/>
    <col min="5936" max="5936" width="9.28515625" style="1" customWidth="1"/>
    <col min="5937" max="5937" width="9.7109375" style="1" customWidth="1"/>
    <col min="5938" max="5938" width="8" style="1" customWidth="1"/>
    <col min="5939" max="5939" width="11.5703125" style="1" customWidth="1"/>
    <col min="5940" max="5940" width="12" style="1" customWidth="1"/>
    <col min="5941" max="5941" width="11" style="1" customWidth="1"/>
    <col min="5942" max="5942" width="8.28515625" style="1" customWidth="1"/>
    <col min="5943" max="5943" width="7.7109375" style="1" customWidth="1"/>
    <col min="5944" max="5944" width="7.85546875" style="1" customWidth="1"/>
    <col min="5945" max="5945" width="7.7109375" style="1" customWidth="1"/>
    <col min="5946" max="5946" width="9.28515625" style="1" customWidth="1"/>
    <col min="5947" max="5947" width="9.7109375" style="1" customWidth="1"/>
    <col min="5948" max="5948" width="8" style="1" customWidth="1"/>
    <col min="5949" max="5949" width="11.5703125" style="1" customWidth="1"/>
    <col min="5950" max="5950" width="12" style="1" customWidth="1"/>
    <col min="5951" max="5951" width="11" style="1" customWidth="1"/>
    <col min="5952" max="5952" width="8.28515625" style="1" customWidth="1"/>
    <col min="5953" max="6146" width="9.140625" style="1"/>
    <col min="6147" max="6147" width="6.28515625" style="1" customWidth="1"/>
    <col min="6148" max="6148" width="71.85546875" style="1" customWidth="1"/>
    <col min="6149" max="6149" width="7.5703125" style="1" customWidth="1"/>
    <col min="6150" max="6150" width="7" style="1" customWidth="1"/>
    <col min="6151" max="6151" width="7.7109375" style="1" customWidth="1"/>
    <col min="6152" max="6152" width="9.28515625" style="1" customWidth="1"/>
    <col min="6153" max="6153" width="9.7109375" style="1" customWidth="1"/>
    <col min="6154" max="6154" width="8" style="1" customWidth="1"/>
    <col min="6155" max="6155" width="11.5703125" style="1" customWidth="1"/>
    <col min="6156" max="6156" width="12" style="1" customWidth="1"/>
    <col min="6157" max="6157" width="11" style="1" customWidth="1"/>
    <col min="6158" max="6158" width="8.28515625" style="1" customWidth="1"/>
    <col min="6159" max="6159" width="7.7109375" style="1" customWidth="1"/>
    <col min="6160" max="6160" width="7" style="1" customWidth="1"/>
    <col min="6161" max="6161" width="7.7109375" style="1" customWidth="1"/>
    <col min="6162" max="6162" width="9.28515625" style="1" customWidth="1"/>
    <col min="6163" max="6163" width="9.7109375" style="1" customWidth="1"/>
    <col min="6164" max="6164" width="8" style="1" customWidth="1"/>
    <col min="6165" max="6165" width="11.5703125" style="1" customWidth="1"/>
    <col min="6166" max="6166" width="12" style="1" customWidth="1"/>
    <col min="6167" max="6167" width="11" style="1" customWidth="1"/>
    <col min="6168" max="6168" width="8.28515625" style="1" customWidth="1"/>
    <col min="6169" max="6169" width="7.7109375" style="1" customWidth="1"/>
    <col min="6170" max="6170" width="7" style="1" customWidth="1"/>
    <col min="6171" max="6171" width="7.7109375" style="1" customWidth="1"/>
    <col min="6172" max="6172" width="9.28515625" style="1" customWidth="1"/>
    <col min="6173" max="6173" width="9.7109375" style="1" customWidth="1"/>
    <col min="6174" max="6174" width="8" style="1" customWidth="1"/>
    <col min="6175" max="6175" width="11.5703125" style="1" customWidth="1"/>
    <col min="6176" max="6176" width="12" style="1" customWidth="1"/>
    <col min="6177" max="6177" width="11" style="1" customWidth="1"/>
    <col min="6178" max="6178" width="8.28515625" style="1" customWidth="1"/>
    <col min="6179" max="6179" width="7.7109375" style="1" customWidth="1"/>
    <col min="6180" max="6180" width="7" style="1" customWidth="1"/>
    <col min="6181" max="6181" width="7.7109375" style="1" customWidth="1"/>
    <col min="6182" max="6182" width="9.28515625" style="1" customWidth="1"/>
    <col min="6183" max="6183" width="9.7109375" style="1" customWidth="1"/>
    <col min="6184" max="6184" width="8" style="1" customWidth="1"/>
    <col min="6185" max="6185" width="11.5703125" style="1" customWidth="1"/>
    <col min="6186" max="6186" width="12" style="1" customWidth="1"/>
    <col min="6187" max="6187" width="11" style="1" customWidth="1"/>
    <col min="6188" max="6188" width="8.28515625" style="1" customWidth="1"/>
    <col min="6189" max="6189" width="7.7109375" style="1" customWidth="1"/>
    <col min="6190" max="6190" width="7" style="1" customWidth="1"/>
    <col min="6191" max="6191" width="7.7109375" style="1" customWidth="1"/>
    <col min="6192" max="6192" width="9.28515625" style="1" customWidth="1"/>
    <col min="6193" max="6193" width="9.7109375" style="1" customWidth="1"/>
    <col min="6194" max="6194" width="8" style="1" customWidth="1"/>
    <col min="6195" max="6195" width="11.5703125" style="1" customWidth="1"/>
    <col min="6196" max="6196" width="12" style="1" customWidth="1"/>
    <col min="6197" max="6197" width="11" style="1" customWidth="1"/>
    <col min="6198" max="6198" width="8.28515625" style="1" customWidth="1"/>
    <col min="6199" max="6199" width="7.7109375" style="1" customWidth="1"/>
    <col min="6200" max="6200" width="7.85546875" style="1" customWidth="1"/>
    <col min="6201" max="6201" width="7.7109375" style="1" customWidth="1"/>
    <col min="6202" max="6202" width="9.28515625" style="1" customWidth="1"/>
    <col min="6203" max="6203" width="9.7109375" style="1" customWidth="1"/>
    <col min="6204" max="6204" width="8" style="1" customWidth="1"/>
    <col min="6205" max="6205" width="11.5703125" style="1" customWidth="1"/>
    <col min="6206" max="6206" width="12" style="1" customWidth="1"/>
    <col min="6207" max="6207" width="11" style="1" customWidth="1"/>
    <col min="6208" max="6208" width="8.28515625" style="1" customWidth="1"/>
    <col min="6209" max="6402" width="9.140625" style="1"/>
    <col min="6403" max="6403" width="6.28515625" style="1" customWidth="1"/>
    <col min="6404" max="6404" width="71.85546875" style="1" customWidth="1"/>
    <col min="6405" max="6405" width="7.5703125" style="1" customWidth="1"/>
    <col min="6406" max="6406" width="7" style="1" customWidth="1"/>
    <col min="6407" max="6407" width="7.7109375" style="1" customWidth="1"/>
    <col min="6408" max="6408" width="9.28515625" style="1" customWidth="1"/>
    <col min="6409" max="6409" width="9.7109375" style="1" customWidth="1"/>
    <col min="6410" max="6410" width="8" style="1" customWidth="1"/>
    <col min="6411" max="6411" width="11.5703125" style="1" customWidth="1"/>
    <col min="6412" max="6412" width="12" style="1" customWidth="1"/>
    <col min="6413" max="6413" width="11" style="1" customWidth="1"/>
    <col min="6414" max="6414" width="8.28515625" style="1" customWidth="1"/>
    <col min="6415" max="6415" width="7.7109375" style="1" customWidth="1"/>
    <col min="6416" max="6416" width="7" style="1" customWidth="1"/>
    <col min="6417" max="6417" width="7.7109375" style="1" customWidth="1"/>
    <col min="6418" max="6418" width="9.28515625" style="1" customWidth="1"/>
    <col min="6419" max="6419" width="9.7109375" style="1" customWidth="1"/>
    <col min="6420" max="6420" width="8" style="1" customWidth="1"/>
    <col min="6421" max="6421" width="11.5703125" style="1" customWidth="1"/>
    <col min="6422" max="6422" width="12" style="1" customWidth="1"/>
    <col min="6423" max="6423" width="11" style="1" customWidth="1"/>
    <col min="6424" max="6424" width="8.28515625" style="1" customWidth="1"/>
    <col min="6425" max="6425" width="7.7109375" style="1" customWidth="1"/>
    <col min="6426" max="6426" width="7" style="1" customWidth="1"/>
    <col min="6427" max="6427" width="7.7109375" style="1" customWidth="1"/>
    <col min="6428" max="6428" width="9.28515625" style="1" customWidth="1"/>
    <col min="6429" max="6429" width="9.7109375" style="1" customWidth="1"/>
    <col min="6430" max="6430" width="8" style="1" customWidth="1"/>
    <col min="6431" max="6431" width="11.5703125" style="1" customWidth="1"/>
    <col min="6432" max="6432" width="12" style="1" customWidth="1"/>
    <col min="6433" max="6433" width="11" style="1" customWidth="1"/>
    <col min="6434" max="6434" width="8.28515625" style="1" customWidth="1"/>
    <col min="6435" max="6435" width="7.7109375" style="1" customWidth="1"/>
    <col min="6436" max="6436" width="7" style="1" customWidth="1"/>
    <col min="6437" max="6437" width="7.7109375" style="1" customWidth="1"/>
    <col min="6438" max="6438" width="9.28515625" style="1" customWidth="1"/>
    <col min="6439" max="6439" width="9.7109375" style="1" customWidth="1"/>
    <col min="6440" max="6440" width="8" style="1" customWidth="1"/>
    <col min="6441" max="6441" width="11.5703125" style="1" customWidth="1"/>
    <col min="6442" max="6442" width="12" style="1" customWidth="1"/>
    <col min="6443" max="6443" width="11" style="1" customWidth="1"/>
    <col min="6444" max="6444" width="8.28515625" style="1" customWidth="1"/>
    <col min="6445" max="6445" width="7.7109375" style="1" customWidth="1"/>
    <col min="6446" max="6446" width="7" style="1" customWidth="1"/>
    <col min="6447" max="6447" width="7.7109375" style="1" customWidth="1"/>
    <col min="6448" max="6448" width="9.28515625" style="1" customWidth="1"/>
    <col min="6449" max="6449" width="9.7109375" style="1" customWidth="1"/>
    <col min="6450" max="6450" width="8" style="1" customWidth="1"/>
    <col min="6451" max="6451" width="11.5703125" style="1" customWidth="1"/>
    <col min="6452" max="6452" width="12" style="1" customWidth="1"/>
    <col min="6453" max="6453" width="11" style="1" customWidth="1"/>
    <col min="6454" max="6454" width="8.28515625" style="1" customWidth="1"/>
    <col min="6455" max="6455" width="7.7109375" style="1" customWidth="1"/>
    <col min="6456" max="6456" width="7.85546875" style="1" customWidth="1"/>
    <col min="6457" max="6457" width="7.7109375" style="1" customWidth="1"/>
    <col min="6458" max="6458" width="9.28515625" style="1" customWidth="1"/>
    <col min="6459" max="6459" width="9.7109375" style="1" customWidth="1"/>
    <col min="6460" max="6460" width="8" style="1" customWidth="1"/>
    <col min="6461" max="6461" width="11.5703125" style="1" customWidth="1"/>
    <col min="6462" max="6462" width="12" style="1" customWidth="1"/>
    <col min="6463" max="6463" width="11" style="1" customWidth="1"/>
    <col min="6464" max="6464" width="8.28515625" style="1" customWidth="1"/>
    <col min="6465" max="6658" width="9.140625" style="1"/>
    <col min="6659" max="6659" width="6.28515625" style="1" customWidth="1"/>
    <col min="6660" max="6660" width="71.85546875" style="1" customWidth="1"/>
    <col min="6661" max="6661" width="7.5703125" style="1" customWidth="1"/>
    <col min="6662" max="6662" width="7" style="1" customWidth="1"/>
    <col min="6663" max="6663" width="7.7109375" style="1" customWidth="1"/>
    <col min="6664" max="6664" width="9.28515625" style="1" customWidth="1"/>
    <col min="6665" max="6665" width="9.7109375" style="1" customWidth="1"/>
    <col min="6666" max="6666" width="8" style="1" customWidth="1"/>
    <col min="6667" max="6667" width="11.5703125" style="1" customWidth="1"/>
    <col min="6668" max="6668" width="12" style="1" customWidth="1"/>
    <col min="6669" max="6669" width="11" style="1" customWidth="1"/>
    <col min="6670" max="6670" width="8.28515625" style="1" customWidth="1"/>
    <col min="6671" max="6671" width="7.7109375" style="1" customWidth="1"/>
    <col min="6672" max="6672" width="7" style="1" customWidth="1"/>
    <col min="6673" max="6673" width="7.7109375" style="1" customWidth="1"/>
    <col min="6674" max="6674" width="9.28515625" style="1" customWidth="1"/>
    <col min="6675" max="6675" width="9.7109375" style="1" customWidth="1"/>
    <col min="6676" max="6676" width="8" style="1" customWidth="1"/>
    <col min="6677" max="6677" width="11.5703125" style="1" customWidth="1"/>
    <col min="6678" max="6678" width="12" style="1" customWidth="1"/>
    <col min="6679" max="6679" width="11" style="1" customWidth="1"/>
    <col min="6680" max="6680" width="8.28515625" style="1" customWidth="1"/>
    <col min="6681" max="6681" width="7.7109375" style="1" customWidth="1"/>
    <col min="6682" max="6682" width="7" style="1" customWidth="1"/>
    <col min="6683" max="6683" width="7.7109375" style="1" customWidth="1"/>
    <col min="6684" max="6684" width="9.28515625" style="1" customWidth="1"/>
    <col min="6685" max="6685" width="9.7109375" style="1" customWidth="1"/>
    <col min="6686" max="6686" width="8" style="1" customWidth="1"/>
    <col min="6687" max="6687" width="11.5703125" style="1" customWidth="1"/>
    <col min="6688" max="6688" width="12" style="1" customWidth="1"/>
    <col min="6689" max="6689" width="11" style="1" customWidth="1"/>
    <col min="6690" max="6690" width="8.28515625" style="1" customWidth="1"/>
    <col min="6691" max="6691" width="7.7109375" style="1" customWidth="1"/>
    <col min="6692" max="6692" width="7" style="1" customWidth="1"/>
    <col min="6693" max="6693" width="7.7109375" style="1" customWidth="1"/>
    <col min="6694" max="6694" width="9.28515625" style="1" customWidth="1"/>
    <col min="6695" max="6695" width="9.7109375" style="1" customWidth="1"/>
    <col min="6696" max="6696" width="8" style="1" customWidth="1"/>
    <col min="6697" max="6697" width="11.5703125" style="1" customWidth="1"/>
    <col min="6698" max="6698" width="12" style="1" customWidth="1"/>
    <col min="6699" max="6699" width="11" style="1" customWidth="1"/>
    <col min="6700" max="6700" width="8.28515625" style="1" customWidth="1"/>
    <col min="6701" max="6701" width="7.7109375" style="1" customWidth="1"/>
    <col min="6702" max="6702" width="7" style="1" customWidth="1"/>
    <col min="6703" max="6703" width="7.7109375" style="1" customWidth="1"/>
    <col min="6704" max="6704" width="9.28515625" style="1" customWidth="1"/>
    <col min="6705" max="6705" width="9.7109375" style="1" customWidth="1"/>
    <col min="6706" max="6706" width="8" style="1" customWidth="1"/>
    <col min="6707" max="6707" width="11.5703125" style="1" customWidth="1"/>
    <col min="6708" max="6708" width="12" style="1" customWidth="1"/>
    <col min="6709" max="6709" width="11" style="1" customWidth="1"/>
    <col min="6710" max="6710" width="8.28515625" style="1" customWidth="1"/>
    <col min="6711" max="6711" width="7.7109375" style="1" customWidth="1"/>
    <col min="6712" max="6712" width="7.85546875" style="1" customWidth="1"/>
    <col min="6713" max="6713" width="7.7109375" style="1" customWidth="1"/>
    <col min="6714" max="6714" width="9.28515625" style="1" customWidth="1"/>
    <col min="6715" max="6715" width="9.7109375" style="1" customWidth="1"/>
    <col min="6716" max="6716" width="8" style="1" customWidth="1"/>
    <col min="6717" max="6717" width="11.5703125" style="1" customWidth="1"/>
    <col min="6718" max="6718" width="12" style="1" customWidth="1"/>
    <col min="6719" max="6719" width="11" style="1" customWidth="1"/>
    <col min="6720" max="6720" width="8.28515625" style="1" customWidth="1"/>
    <col min="6721" max="6914" width="9.140625" style="1"/>
    <col min="6915" max="6915" width="6.28515625" style="1" customWidth="1"/>
    <col min="6916" max="6916" width="71.85546875" style="1" customWidth="1"/>
    <col min="6917" max="6917" width="7.5703125" style="1" customWidth="1"/>
    <col min="6918" max="6918" width="7" style="1" customWidth="1"/>
    <col min="6919" max="6919" width="7.7109375" style="1" customWidth="1"/>
    <col min="6920" max="6920" width="9.28515625" style="1" customWidth="1"/>
    <col min="6921" max="6921" width="9.7109375" style="1" customWidth="1"/>
    <col min="6922" max="6922" width="8" style="1" customWidth="1"/>
    <col min="6923" max="6923" width="11.5703125" style="1" customWidth="1"/>
    <col min="6924" max="6924" width="12" style="1" customWidth="1"/>
    <col min="6925" max="6925" width="11" style="1" customWidth="1"/>
    <col min="6926" max="6926" width="8.28515625" style="1" customWidth="1"/>
    <col min="6927" max="6927" width="7.7109375" style="1" customWidth="1"/>
    <col min="6928" max="6928" width="7" style="1" customWidth="1"/>
    <col min="6929" max="6929" width="7.7109375" style="1" customWidth="1"/>
    <col min="6930" max="6930" width="9.28515625" style="1" customWidth="1"/>
    <col min="6931" max="6931" width="9.7109375" style="1" customWidth="1"/>
    <col min="6932" max="6932" width="8" style="1" customWidth="1"/>
    <col min="6933" max="6933" width="11.5703125" style="1" customWidth="1"/>
    <col min="6934" max="6934" width="12" style="1" customWidth="1"/>
    <col min="6935" max="6935" width="11" style="1" customWidth="1"/>
    <col min="6936" max="6936" width="8.28515625" style="1" customWidth="1"/>
    <col min="6937" max="6937" width="7.7109375" style="1" customWidth="1"/>
    <col min="6938" max="6938" width="7" style="1" customWidth="1"/>
    <col min="6939" max="6939" width="7.7109375" style="1" customWidth="1"/>
    <col min="6940" max="6940" width="9.28515625" style="1" customWidth="1"/>
    <col min="6941" max="6941" width="9.7109375" style="1" customWidth="1"/>
    <col min="6942" max="6942" width="8" style="1" customWidth="1"/>
    <col min="6943" max="6943" width="11.5703125" style="1" customWidth="1"/>
    <col min="6944" max="6944" width="12" style="1" customWidth="1"/>
    <col min="6945" max="6945" width="11" style="1" customWidth="1"/>
    <col min="6946" max="6946" width="8.28515625" style="1" customWidth="1"/>
    <col min="6947" max="6947" width="7.7109375" style="1" customWidth="1"/>
    <col min="6948" max="6948" width="7" style="1" customWidth="1"/>
    <col min="6949" max="6949" width="7.7109375" style="1" customWidth="1"/>
    <col min="6950" max="6950" width="9.28515625" style="1" customWidth="1"/>
    <col min="6951" max="6951" width="9.7109375" style="1" customWidth="1"/>
    <col min="6952" max="6952" width="8" style="1" customWidth="1"/>
    <col min="6953" max="6953" width="11.5703125" style="1" customWidth="1"/>
    <col min="6954" max="6954" width="12" style="1" customWidth="1"/>
    <col min="6955" max="6955" width="11" style="1" customWidth="1"/>
    <col min="6956" max="6956" width="8.28515625" style="1" customWidth="1"/>
    <col min="6957" max="6957" width="7.7109375" style="1" customWidth="1"/>
    <col min="6958" max="6958" width="7" style="1" customWidth="1"/>
    <col min="6959" max="6959" width="7.7109375" style="1" customWidth="1"/>
    <col min="6960" max="6960" width="9.28515625" style="1" customWidth="1"/>
    <col min="6961" max="6961" width="9.7109375" style="1" customWidth="1"/>
    <col min="6962" max="6962" width="8" style="1" customWidth="1"/>
    <col min="6963" max="6963" width="11.5703125" style="1" customWidth="1"/>
    <col min="6964" max="6964" width="12" style="1" customWidth="1"/>
    <col min="6965" max="6965" width="11" style="1" customWidth="1"/>
    <col min="6966" max="6966" width="8.28515625" style="1" customWidth="1"/>
    <col min="6967" max="6967" width="7.7109375" style="1" customWidth="1"/>
    <col min="6968" max="6968" width="7.85546875" style="1" customWidth="1"/>
    <col min="6969" max="6969" width="7.7109375" style="1" customWidth="1"/>
    <col min="6970" max="6970" width="9.28515625" style="1" customWidth="1"/>
    <col min="6971" max="6971" width="9.7109375" style="1" customWidth="1"/>
    <col min="6972" max="6972" width="8" style="1" customWidth="1"/>
    <col min="6973" max="6973" width="11.5703125" style="1" customWidth="1"/>
    <col min="6974" max="6974" width="12" style="1" customWidth="1"/>
    <col min="6975" max="6975" width="11" style="1" customWidth="1"/>
    <col min="6976" max="6976" width="8.28515625" style="1" customWidth="1"/>
    <col min="6977" max="7170" width="9.140625" style="1"/>
    <col min="7171" max="7171" width="6.28515625" style="1" customWidth="1"/>
    <col min="7172" max="7172" width="71.85546875" style="1" customWidth="1"/>
    <col min="7173" max="7173" width="7.5703125" style="1" customWidth="1"/>
    <col min="7174" max="7174" width="7" style="1" customWidth="1"/>
    <col min="7175" max="7175" width="7.7109375" style="1" customWidth="1"/>
    <col min="7176" max="7176" width="9.28515625" style="1" customWidth="1"/>
    <col min="7177" max="7177" width="9.7109375" style="1" customWidth="1"/>
    <col min="7178" max="7178" width="8" style="1" customWidth="1"/>
    <col min="7179" max="7179" width="11.5703125" style="1" customWidth="1"/>
    <col min="7180" max="7180" width="12" style="1" customWidth="1"/>
    <col min="7181" max="7181" width="11" style="1" customWidth="1"/>
    <col min="7182" max="7182" width="8.28515625" style="1" customWidth="1"/>
    <col min="7183" max="7183" width="7.7109375" style="1" customWidth="1"/>
    <col min="7184" max="7184" width="7" style="1" customWidth="1"/>
    <col min="7185" max="7185" width="7.7109375" style="1" customWidth="1"/>
    <col min="7186" max="7186" width="9.28515625" style="1" customWidth="1"/>
    <col min="7187" max="7187" width="9.7109375" style="1" customWidth="1"/>
    <col min="7188" max="7188" width="8" style="1" customWidth="1"/>
    <col min="7189" max="7189" width="11.5703125" style="1" customWidth="1"/>
    <col min="7190" max="7190" width="12" style="1" customWidth="1"/>
    <col min="7191" max="7191" width="11" style="1" customWidth="1"/>
    <col min="7192" max="7192" width="8.28515625" style="1" customWidth="1"/>
    <col min="7193" max="7193" width="7.7109375" style="1" customWidth="1"/>
    <col min="7194" max="7194" width="7" style="1" customWidth="1"/>
    <col min="7195" max="7195" width="7.7109375" style="1" customWidth="1"/>
    <col min="7196" max="7196" width="9.28515625" style="1" customWidth="1"/>
    <col min="7197" max="7197" width="9.7109375" style="1" customWidth="1"/>
    <col min="7198" max="7198" width="8" style="1" customWidth="1"/>
    <col min="7199" max="7199" width="11.5703125" style="1" customWidth="1"/>
    <col min="7200" max="7200" width="12" style="1" customWidth="1"/>
    <col min="7201" max="7201" width="11" style="1" customWidth="1"/>
    <col min="7202" max="7202" width="8.28515625" style="1" customWidth="1"/>
    <col min="7203" max="7203" width="7.7109375" style="1" customWidth="1"/>
    <col min="7204" max="7204" width="7" style="1" customWidth="1"/>
    <col min="7205" max="7205" width="7.7109375" style="1" customWidth="1"/>
    <col min="7206" max="7206" width="9.28515625" style="1" customWidth="1"/>
    <col min="7207" max="7207" width="9.7109375" style="1" customWidth="1"/>
    <col min="7208" max="7208" width="8" style="1" customWidth="1"/>
    <col min="7209" max="7209" width="11.5703125" style="1" customWidth="1"/>
    <col min="7210" max="7210" width="12" style="1" customWidth="1"/>
    <col min="7211" max="7211" width="11" style="1" customWidth="1"/>
    <col min="7212" max="7212" width="8.28515625" style="1" customWidth="1"/>
    <col min="7213" max="7213" width="7.7109375" style="1" customWidth="1"/>
    <col min="7214" max="7214" width="7" style="1" customWidth="1"/>
    <col min="7215" max="7215" width="7.7109375" style="1" customWidth="1"/>
    <col min="7216" max="7216" width="9.28515625" style="1" customWidth="1"/>
    <col min="7217" max="7217" width="9.7109375" style="1" customWidth="1"/>
    <col min="7218" max="7218" width="8" style="1" customWidth="1"/>
    <col min="7219" max="7219" width="11.5703125" style="1" customWidth="1"/>
    <col min="7220" max="7220" width="12" style="1" customWidth="1"/>
    <col min="7221" max="7221" width="11" style="1" customWidth="1"/>
    <col min="7222" max="7222" width="8.28515625" style="1" customWidth="1"/>
    <col min="7223" max="7223" width="7.7109375" style="1" customWidth="1"/>
    <col min="7224" max="7224" width="7.85546875" style="1" customWidth="1"/>
    <col min="7225" max="7225" width="7.7109375" style="1" customWidth="1"/>
    <col min="7226" max="7226" width="9.28515625" style="1" customWidth="1"/>
    <col min="7227" max="7227" width="9.7109375" style="1" customWidth="1"/>
    <col min="7228" max="7228" width="8" style="1" customWidth="1"/>
    <col min="7229" max="7229" width="11.5703125" style="1" customWidth="1"/>
    <col min="7230" max="7230" width="12" style="1" customWidth="1"/>
    <col min="7231" max="7231" width="11" style="1" customWidth="1"/>
    <col min="7232" max="7232" width="8.28515625" style="1" customWidth="1"/>
    <col min="7233" max="7426" width="9.140625" style="1"/>
    <col min="7427" max="7427" width="6.28515625" style="1" customWidth="1"/>
    <col min="7428" max="7428" width="71.85546875" style="1" customWidth="1"/>
    <col min="7429" max="7429" width="7.5703125" style="1" customWidth="1"/>
    <col min="7430" max="7430" width="7" style="1" customWidth="1"/>
    <col min="7431" max="7431" width="7.7109375" style="1" customWidth="1"/>
    <col min="7432" max="7432" width="9.28515625" style="1" customWidth="1"/>
    <col min="7433" max="7433" width="9.7109375" style="1" customWidth="1"/>
    <col min="7434" max="7434" width="8" style="1" customWidth="1"/>
    <col min="7435" max="7435" width="11.5703125" style="1" customWidth="1"/>
    <col min="7436" max="7436" width="12" style="1" customWidth="1"/>
    <col min="7437" max="7437" width="11" style="1" customWidth="1"/>
    <col min="7438" max="7438" width="8.28515625" style="1" customWidth="1"/>
    <col min="7439" max="7439" width="7.7109375" style="1" customWidth="1"/>
    <col min="7440" max="7440" width="7" style="1" customWidth="1"/>
    <col min="7441" max="7441" width="7.7109375" style="1" customWidth="1"/>
    <col min="7442" max="7442" width="9.28515625" style="1" customWidth="1"/>
    <col min="7443" max="7443" width="9.7109375" style="1" customWidth="1"/>
    <col min="7444" max="7444" width="8" style="1" customWidth="1"/>
    <col min="7445" max="7445" width="11.5703125" style="1" customWidth="1"/>
    <col min="7446" max="7446" width="12" style="1" customWidth="1"/>
    <col min="7447" max="7447" width="11" style="1" customWidth="1"/>
    <col min="7448" max="7448" width="8.28515625" style="1" customWidth="1"/>
    <col min="7449" max="7449" width="7.7109375" style="1" customWidth="1"/>
    <col min="7450" max="7450" width="7" style="1" customWidth="1"/>
    <col min="7451" max="7451" width="7.7109375" style="1" customWidth="1"/>
    <col min="7452" max="7452" width="9.28515625" style="1" customWidth="1"/>
    <col min="7453" max="7453" width="9.7109375" style="1" customWidth="1"/>
    <col min="7454" max="7454" width="8" style="1" customWidth="1"/>
    <col min="7455" max="7455" width="11.5703125" style="1" customWidth="1"/>
    <col min="7456" max="7456" width="12" style="1" customWidth="1"/>
    <col min="7457" max="7457" width="11" style="1" customWidth="1"/>
    <col min="7458" max="7458" width="8.28515625" style="1" customWidth="1"/>
    <col min="7459" max="7459" width="7.7109375" style="1" customWidth="1"/>
    <col min="7460" max="7460" width="7" style="1" customWidth="1"/>
    <col min="7461" max="7461" width="7.7109375" style="1" customWidth="1"/>
    <col min="7462" max="7462" width="9.28515625" style="1" customWidth="1"/>
    <col min="7463" max="7463" width="9.7109375" style="1" customWidth="1"/>
    <col min="7464" max="7464" width="8" style="1" customWidth="1"/>
    <col min="7465" max="7465" width="11.5703125" style="1" customWidth="1"/>
    <col min="7466" max="7466" width="12" style="1" customWidth="1"/>
    <col min="7467" max="7467" width="11" style="1" customWidth="1"/>
    <col min="7468" max="7468" width="8.28515625" style="1" customWidth="1"/>
    <col min="7469" max="7469" width="7.7109375" style="1" customWidth="1"/>
    <col min="7470" max="7470" width="7" style="1" customWidth="1"/>
    <col min="7471" max="7471" width="7.7109375" style="1" customWidth="1"/>
    <col min="7472" max="7472" width="9.28515625" style="1" customWidth="1"/>
    <col min="7473" max="7473" width="9.7109375" style="1" customWidth="1"/>
    <col min="7474" max="7474" width="8" style="1" customWidth="1"/>
    <col min="7475" max="7475" width="11.5703125" style="1" customWidth="1"/>
    <col min="7476" max="7476" width="12" style="1" customWidth="1"/>
    <col min="7477" max="7477" width="11" style="1" customWidth="1"/>
    <col min="7478" max="7478" width="8.28515625" style="1" customWidth="1"/>
    <col min="7479" max="7479" width="7.7109375" style="1" customWidth="1"/>
    <col min="7480" max="7480" width="7.85546875" style="1" customWidth="1"/>
    <col min="7481" max="7481" width="7.7109375" style="1" customWidth="1"/>
    <col min="7482" max="7482" width="9.28515625" style="1" customWidth="1"/>
    <col min="7483" max="7483" width="9.7109375" style="1" customWidth="1"/>
    <col min="7484" max="7484" width="8" style="1" customWidth="1"/>
    <col min="7485" max="7485" width="11.5703125" style="1" customWidth="1"/>
    <col min="7486" max="7486" width="12" style="1" customWidth="1"/>
    <col min="7487" max="7487" width="11" style="1" customWidth="1"/>
    <col min="7488" max="7488" width="8.28515625" style="1" customWidth="1"/>
    <col min="7489" max="7682" width="9.140625" style="1"/>
    <col min="7683" max="7683" width="6.28515625" style="1" customWidth="1"/>
    <col min="7684" max="7684" width="71.85546875" style="1" customWidth="1"/>
    <col min="7685" max="7685" width="7.5703125" style="1" customWidth="1"/>
    <col min="7686" max="7686" width="7" style="1" customWidth="1"/>
    <col min="7687" max="7687" width="7.7109375" style="1" customWidth="1"/>
    <col min="7688" max="7688" width="9.28515625" style="1" customWidth="1"/>
    <col min="7689" max="7689" width="9.7109375" style="1" customWidth="1"/>
    <col min="7690" max="7690" width="8" style="1" customWidth="1"/>
    <col min="7691" max="7691" width="11.5703125" style="1" customWidth="1"/>
    <col min="7692" max="7692" width="12" style="1" customWidth="1"/>
    <col min="7693" max="7693" width="11" style="1" customWidth="1"/>
    <col min="7694" max="7694" width="8.28515625" style="1" customWidth="1"/>
    <col min="7695" max="7695" width="7.7109375" style="1" customWidth="1"/>
    <col min="7696" max="7696" width="7" style="1" customWidth="1"/>
    <col min="7697" max="7697" width="7.7109375" style="1" customWidth="1"/>
    <col min="7698" max="7698" width="9.28515625" style="1" customWidth="1"/>
    <col min="7699" max="7699" width="9.7109375" style="1" customWidth="1"/>
    <col min="7700" max="7700" width="8" style="1" customWidth="1"/>
    <col min="7701" max="7701" width="11.5703125" style="1" customWidth="1"/>
    <col min="7702" max="7702" width="12" style="1" customWidth="1"/>
    <col min="7703" max="7703" width="11" style="1" customWidth="1"/>
    <col min="7704" max="7704" width="8.28515625" style="1" customWidth="1"/>
    <col min="7705" max="7705" width="7.7109375" style="1" customWidth="1"/>
    <col min="7706" max="7706" width="7" style="1" customWidth="1"/>
    <col min="7707" max="7707" width="7.7109375" style="1" customWidth="1"/>
    <col min="7708" max="7708" width="9.28515625" style="1" customWidth="1"/>
    <col min="7709" max="7709" width="9.7109375" style="1" customWidth="1"/>
    <col min="7710" max="7710" width="8" style="1" customWidth="1"/>
    <col min="7711" max="7711" width="11.5703125" style="1" customWidth="1"/>
    <col min="7712" max="7712" width="12" style="1" customWidth="1"/>
    <col min="7713" max="7713" width="11" style="1" customWidth="1"/>
    <col min="7714" max="7714" width="8.28515625" style="1" customWidth="1"/>
    <col min="7715" max="7715" width="7.7109375" style="1" customWidth="1"/>
    <col min="7716" max="7716" width="7" style="1" customWidth="1"/>
    <col min="7717" max="7717" width="7.7109375" style="1" customWidth="1"/>
    <col min="7718" max="7718" width="9.28515625" style="1" customWidth="1"/>
    <col min="7719" max="7719" width="9.7109375" style="1" customWidth="1"/>
    <col min="7720" max="7720" width="8" style="1" customWidth="1"/>
    <col min="7721" max="7721" width="11.5703125" style="1" customWidth="1"/>
    <col min="7722" max="7722" width="12" style="1" customWidth="1"/>
    <col min="7723" max="7723" width="11" style="1" customWidth="1"/>
    <col min="7724" max="7724" width="8.28515625" style="1" customWidth="1"/>
    <col min="7725" max="7725" width="7.7109375" style="1" customWidth="1"/>
    <col min="7726" max="7726" width="7" style="1" customWidth="1"/>
    <col min="7727" max="7727" width="7.7109375" style="1" customWidth="1"/>
    <col min="7728" max="7728" width="9.28515625" style="1" customWidth="1"/>
    <col min="7729" max="7729" width="9.7109375" style="1" customWidth="1"/>
    <col min="7730" max="7730" width="8" style="1" customWidth="1"/>
    <col min="7731" max="7731" width="11.5703125" style="1" customWidth="1"/>
    <col min="7732" max="7732" width="12" style="1" customWidth="1"/>
    <col min="7733" max="7733" width="11" style="1" customWidth="1"/>
    <col min="7734" max="7734" width="8.28515625" style="1" customWidth="1"/>
    <col min="7735" max="7735" width="7.7109375" style="1" customWidth="1"/>
    <col min="7736" max="7736" width="7.85546875" style="1" customWidth="1"/>
    <col min="7737" max="7737" width="7.7109375" style="1" customWidth="1"/>
    <col min="7738" max="7738" width="9.28515625" style="1" customWidth="1"/>
    <col min="7739" max="7739" width="9.7109375" style="1" customWidth="1"/>
    <col min="7740" max="7740" width="8" style="1" customWidth="1"/>
    <col min="7741" max="7741" width="11.5703125" style="1" customWidth="1"/>
    <col min="7742" max="7742" width="12" style="1" customWidth="1"/>
    <col min="7743" max="7743" width="11" style="1" customWidth="1"/>
    <col min="7744" max="7744" width="8.28515625" style="1" customWidth="1"/>
    <col min="7745" max="7938" width="9.140625" style="1"/>
    <col min="7939" max="7939" width="6.28515625" style="1" customWidth="1"/>
    <col min="7940" max="7940" width="71.85546875" style="1" customWidth="1"/>
    <col min="7941" max="7941" width="7.5703125" style="1" customWidth="1"/>
    <col min="7942" max="7942" width="7" style="1" customWidth="1"/>
    <col min="7943" max="7943" width="7.7109375" style="1" customWidth="1"/>
    <col min="7944" max="7944" width="9.28515625" style="1" customWidth="1"/>
    <col min="7945" max="7945" width="9.7109375" style="1" customWidth="1"/>
    <col min="7946" max="7946" width="8" style="1" customWidth="1"/>
    <col min="7947" max="7947" width="11.5703125" style="1" customWidth="1"/>
    <col min="7948" max="7948" width="12" style="1" customWidth="1"/>
    <col min="7949" max="7949" width="11" style="1" customWidth="1"/>
    <col min="7950" max="7950" width="8.28515625" style="1" customWidth="1"/>
    <col min="7951" max="7951" width="7.7109375" style="1" customWidth="1"/>
    <col min="7952" max="7952" width="7" style="1" customWidth="1"/>
    <col min="7953" max="7953" width="7.7109375" style="1" customWidth="1"/>
    <col min="7954" max="7954" width="9.28515625" style="1" customWidth="1"/>
    <col min="7955" max="7955" width="9.7109375" style="1" customWidth="1"/>
    <col min="7956" max="7956" width="8" style="1" customWidth="1"/>
    <col min="7957" max="7957" width="11.5703125" style="1" customWidth="1"/>
    <col min="7958" max="7958" width="12" style="1" customWidth="1"/>
    <col min="7959" max="7959" width="11" style="1" customWidth="1"/>
    <col min="7960" max="7960" width="8.28515625" style="1" customWidth="1"/>
    <col min="7961" max="7961" width="7.7109375" style="1" customWidth="1"/>
    <col min="7962" max="7962" width="7" style="1" customWidth="1"/>
    <col min="7963" max="7963" width="7.7109375" style="1" customWidth="1"/>
    <col min="7964" max="7964" width="9.28515625" style="1" customWidth="1"/>
    <col min="7965" max="7965" width="9.7109375" style="1" customWidth="1"/>
    <col min="7966" max="7966" width="8" style="1" customWidth="1"/>
    <col min="7967" max="7967" width="11.5703125" style="1" customWidth="1"/>
    <col min="7968" max="7968" width="12" style="1" customWidth="1"/>
    <col min="7969" max="7969" width="11" style="1" customWidth="1"/>
    <col min="7970" max="7970" width="8.28515625" style="1" customWidth="1"/>
    <col min="7971" max="7971" width="7.7109375" style="1" customWidth="1"/>
    <col min="7972" max="7972" width="7" style="1" customWidth="1"/>
    <col min="7973" max="7973" width="7.7109375" style="1" customWidth="1"/>
    <col min="7974" max="7974" width="9.28515625" style="1" customWidth="1"/>
    <col min="7975" max="7975" width="9.7109375" style="1" customWidth="1"/>
    <col min="7976" max="7976" width="8" style="1" customWidth="1"/>
    <col min="7977" max="7977" width="11.5703125" style="1" customWidth="1"/>
    <col min="7978" max="7978" width="12" style="1" customWidth="1"/>
    <col min="7979" max="7979" width="11" style="1" customWidth="1"/>
    <col min="7980" max="7980" width="8.28515625" style="1" customWidth="1"/>
    <col min="7981" max="7981" width="7.7109375" style="1" customWidth="1"/>
    <col min="7982" max="7982" width="7" style="1" customWidth="1"/>
    <col min="7983" max="7983" width="7.7109375" style="1" customWidth="1"/>
    <col min="7984" max="7984" width="9.28515625" style="1" customWidth="1"/>
    <col min="7985" max="7985" width="9.7109375" style="1" customWidth="1"/>
    <col min="7986" max="7986" width="8" style="1" customWidth="1"/>
    <col min="7987" max="7987" width="11.5703125" style="1" customWidth="1"/>
    <col min="7988" max="7988" width="12" style="1" customWidth="1"/>
    <col min="7989" max="7989" width="11" style="1" customWidth="1"/>
    <col min="7990" max="7990" width="8.28515625" style="1" customWidth="1"/>
    <col min="7991" max="7991" width="7.7109375" style="1" customWidth="1"/>
    <col min="7992" max="7992" width="7.85546875" style="1" customWidth="1"/>
    <col min="7993" max="7993" width="7.7109375" style="1" customWidth="1"/>
    <col min="7994" max="7994" width="9.28515625" style="1" customWidth="1"/>
    <col min="7995" max="7995" width="9.7109375" style="1" customWidth="1"/>
    <col min="7996" max="7996" width="8" style="1" customWidth="1"/>
    <col min="7997" max="7997" width="11.5703125" style="1" customWidth="1"/>
    <col min="7998" max="7998" width="12" style="1" customWidth="1"/>
    <col min="7999" max="7999" width="11" style="1" customWidth="1"/>
    <col min="8000" max="8000" width="8.28515625" style="1" customWidth="1"/>
    <col min="8001" max="8194" width="9.140625" style="1"/>
    <col min="8195" max="8195" width="6.28515625" style="1" customWidth="1"/>
    <col min="8196" max="8196" width="71.85546875" style="1" customWidth="1"/>
    <col min="8197" max="8197" width="7.5703125" style="1" customWidth="1"/>
    <col min="8198" max="8198" width="7" style="1" customWidth="1"/>
    <col min="8199" max="8199" width="7.7109375" style="1" customWidth="1"/>
    <col min="8200" max="8200" width="9.28515625" style="1" customWidth="1"/>
    <col min="8201" max="8201" width="9.7109375" style="1" customWidth="1"/>
    <col min="8202" max="8202" width="8" style="1" customWidth="1"/>
    <col min="8203" max="8203" width="11.5703125" style="1" customWidth="1"/>
    <col min="8204" max="8204" width="12" style="1" customWidth="1"/>
    <col min="8205" max="8205" width="11" style="1" customWidth="1"/>
    <col min="8206" max="8206" width="8.28515625" style="1" customWidth="1"/>
    <col min="8207" max="8207" width="7.7109375" style="1" customWidth="1"/>
    <col min="8208" max="8208" width="7" style="1" customWidth="1"/>
    <col min="8209" max="8209" width="7.7109375" style="1" customWidth="1"/>
    <col min="8210" max="8210" width="9.28515625" style="1" customWidth="1"/>
    <col min="8211" max="8211" width="9.7109375" style="1" customWidth="1"/>
    <col min="8212" max="8212" width="8" style="1" customWidth="1"/>
    <col min="8213" max="8213" width="11.5703125" style="1" customWidth="1"/>
    <col min="8214" max="8214" width="12" style="1" customWidth="1"/>
    <col min="8215" max="8215" width="11" style="1" customWidth="1"/>
    <col min="8216" max="8216" width="8.28515625" style="1" customWidth="1"/>
    <col min="8217" max="8217" width="7.7109375" style="1" customWidth="1"/>
    <col min="8218" max="8218" width="7" style="1" customWidth="1"/>
    <col min="8219" max="8219" width="7.7109375" style="1" customWidth="1"/>
    <col min="8220" max="8220" width="9.28515625" style="1" customWidth="1"/>
    <col min="8221" max="8221" width="9.7109375" style="1" customWidth="1"/>
    <col min="8222" max="8222" width="8" style="1" customWidth="1"/>
    <col min="8223" max="8223" width="11.5703125" style="1" customWidth="1"/>
    <col min="8224" max="8224" width="12" style="1" customWidth="1"/>
    <col min="8225" max="8225" width="11" style="1" customWidth="1"/>
    <col min="8226" max="8226" width="8.28515625" style="1" customWidth="1"/>
    <col min="8227" max="8227" width="7.7109375" style="1" customWidth="1"/>
    <col min="8228" max="8228" width="7" style="1" customWidth="1"/>
    <col min="8229" max="8229" width="7.7109375" style="1" customWidth="1"/>
    <col min="8230" max="8230" width="9.28515625" style="1" customWidth="1"/>
    <col min="8231" max="8231" width="9.7109375" style="1" customWidth="1"/>
    <col min="8232" max="8232" width="8" style="1" customWidth="1"/>
    <col min="8233" max="8233" width="11.5703125" style="1" customWidth="1"/>
    <col min="8234" max="8234" width="12" style="1" customWidth="1"/>
    <col min="8235" max="8235" width="11" style="1" customWidth="1"/>
    <col min="8236" max="8236" width="8.28515625" style="1" customWidth="1"/>
    <col min="8237" max="8237" width="7.7109375" style="1" customWidth="1"/>
    <col min="8238" max="8238" width="7" style="1" customWidth="1"/>
    <col min="8239" max="8239" width="7.7109375" style="1" customWidth="1"/>
    <col min="8240" max="8240" width="9.28515625" style="1" customWidth="1"/>
    <col min="8241" max="8241" width="9.7109375" style="1" customWidth="1"/>
    <col min="8242" max="8242" width="8" style="1" customWidth="1"/>
    <col min="8243" max="8243" width="11.5703125" style="1" customWidth="1"/>
    <col min="8244" max="8244" width="12" style="1" customWidth="1"/>
    <col min="8245" max="8245" width="11" style="1" customWidth="1"/>
    <col min="8246" max="8246" width="8.28515625" style="1" customWidth="1"/>
    <col min="8247" max="8247" width="7.7109375" style="1" customWidth="1"/>
    <col min="8248" max="8248" width="7.85546875" style="1" customWidth="1"/>
    <col min="8249" max="8249" width="7.7109375" style="1" customWidth="1"/>
    <col min="8250" max="8250" width="9.28515625" style="1" customWidth="1"/>
    <col min="8251" max="8251" width="9.7109375" style="1" customWidth="1"/>
    <col min="8252" max="8252" width="8" style="1" customWidth="1"/>
    <col min="8253" max="8253" width="11.5703125" style="1" customWidth="1"/>
    <col min="8254" max="8254" width="12" style="1" customWidth="1"/>
    <col min="8255" max="8255" width="11" style="1" customWidth="1"/>
    <col min="8256" max="8256" width="8.28515625" style="1" customWidth="1"/>
    <col min="8257" max="8450" width="9.140625" style="1"/>
    <col min="8451" max="8451" width="6.28515625" style="1" customWidth="1"/>
    <col min="8452" max="8452" width="71.85546875" style="1" customWidth="1"/>
    <col min="8453" max="8453" width="7.5703125" style="1" customWidth="1"/>
    <col min="8454" max="8454" width="7" style="1" customWidth="1"/>
    <col min="8455" max="8455" width="7.7109375" style="1" customWidth="1"/>
    <col min="8456" max="8456" width="9.28515625" style="1" customWidth="1"/>
    <col min="8457" max="8457" width="9.7109375" style="1" customWidth="1"/>
    <col min="8458" max="8458" width="8" style="1" customWidth="1"/>
    <col min="8459" max="8459" width="11.5703125" style="1" customWidth="1"/>
    <col min="8460" max="8460" width="12" style="1" customWidth="1"/>
    <col min="8461" max="8461" width="11" style="1" customWidth="1"/>
    <col min="8462" max="8462" width="8.28515625" style="1" customWidth="1"/>
    <col min="8463" max="8463" width="7.7109375" style="1" customWidth="1"/>
    <col min="8464" max="8464" width="7" style="1" customWidth="1"/>
    <col min="8465" max="8465" width="7.7109375" style="1" customWidth="1"/>
    <col min="8466" max="8466" width="9.28515625" style="1" customWidth="1"/>
    <col min="8467" max="8467" width="9.7109375" style="1" customWidth="1"/>
    <col min="8468" max="8468" width="8" style="1" customWidth="1"/>
    <col min="8469" max="8469" width="11.5703125" style="1" customWidth="1"/>
    <col min="8470" max="8470" width="12" style="1" customWidth="1"/>
    <col min="8471" max="8471" width="11" style="1" customWidth="1"/>
    <col min="8472" max="8472" width="8.28515625" style="1" customWidth="1"/>
    <col min="8473" max="8473" width="7.7109375" style="1" customWidth="1"/>
    <col min="8474" max="8474" width="7" style="1" customWidth="1"/>
    <col min="8475" max="8475" width="7.7109375" style="1" customWidth="1"/>
    <col min="8476" max="8476" width="9.28515625" style="1" customWidth="1"/>
    <col min="8477" max="8477" width="9.7109375" style="1" customWidth="1"/>
    <col min="8478" max="8478" width="8" style="1" customWidth="1"/>
    <col min="8479" max="8479" width="11.5703125" style="1" customWidth="1"/>
    <col min="8480" max="8480" width="12" style="1" customWidth="1"/>
    <col min="8481" max="8481" width="11" style="1" customWidth="1"/>
    <col min="8482" max="8482" width="8.28515625" style="1" customWidth="1"/>
    <col min="8483" max="8483" width="7.7109375" style="1" customWidth="1"/>
    <col min="8484" max="8484" width="7" style="1" customWidth="1"/>
    <col min="8485" max="8485" width="7.7109375" style="1" customWidth="1"/>
    <col min="8486" max="8486" width="9.28515625" style="1" customWidth="1"/>
    <col min="8487" max="8487" width="9.7109375" style="1" customWidth="1"/>
    <col min="8488" max="8488" width="8" style="1" customWidth="1"/>
    <col min="8489" max="8489" width="11.5703125" style="1" customWidth="1"/>
    <col min="8490" max="8490" width="12" style="1" customWidth="1"/>
    <col min="8491" max="8491" width="11" style="1" customWidth="1"/>
    <col min="8492" max="8492" width="8.28515625" style="1" customWidth="1"/>
    <col min="8493" max="8493" width="7.7109375" style="1" customWidth="1"/>
    <col min="8494" max="8494" width="7" style="1" customWidth="1"/>
    <col min="8495" max="8495" width="7.7109375" style="1" customWidth="1"/>
    <col min="8496" max="8496" width="9.28515625" style="1" customWidth="1"/>
    <col min="8497" max="8497" width="9.7109375" style="1" customWidth="1"/>
    <col min="8498" max="8498" width="8" style="1" customWidth="1"/>
    <col min="8499" max="8499" width="11.5703125" style="1" customWidth="1"/>
    <col min="8500" max="8500" width="12" style="1" customWidth="1"/>
    <col min="8501" max="8501" width="11" style="1" customWidth="1"/>
    <col min="8502" max="8502" width="8.28515625" style="1" customWidth="1"/>
    <col min="8503" max="8503" width="7.7109375" style="1" customWidth="1"/>
    <col min="8504" max="8504" width="7.85546875" style="1" customWidth="1"/>
    <col min="8505" max="8505" width="7.7109375" style="1" customWidth="1"/>
    <col min="8506" max="8506" width="9.28515625" style="1" customWidth="1"/>
    <col min="8507" max="8507" width="9.7109375" style="1" customWidth="1"/>
    <col min="8508" max="8508" width="8" style="1" customWidth="1"/>
    <col min="8509" max="8509" width="11.5703125" style="1" customWidth="1"/>
    <col min="8510" max="8510" width="12" style="1" customWidth="1"/>
    <col min="8511" max="8511" width="11" style="1" customWidth="1"/>
    <col min="8512" max="8512" width="8.28515625" style="1" customWidth="1"/>
    <col min="8513" max="8706" width="9.140625" style="1"/>
    <col min="8707" max="8707" width="6.28515625" style="1" customWidth="1"/>
    <col min="8708" max="8708" width="71.85546875" style="1" customWidth="1"/>
    <col min="8709" max="8709" width="7.5703125" style="1" customWidth="1"/>
    <col min="8710" max="8710" width="7" style="1" customWidth="1"/>
    <col min="8711" max="8711" width="7.7109375" style="1" customWidth="1"/>
    <col min="8712" max="8712" width="9.28515625" style="1" customWidth="1"/>
    <col min="8713" max="8713" width="9.7109375" style="1" customWidth="1"/>
    <col min="8714" max="8714" width="8" style="1" customWidth="1"/>
    <col min="8715" max="8715" width="11.5703125" style="1" customWidth="1"/>
    <col min="8716" max="8716" width="12" style="1" customWidth="1"/>
    <col min="8717" max="8717" width="11" style="1" customWidth="1"/>
    <col min="8718" max="8718" width="8.28515625" style="1" customWidth="1"/>
    <col min="8719" max="8719" width="7.7109375" style="1" customWidth="1"/>
    <col min="8720" max="8720" width="7" style="1" customWidth="1"/>
    <col min="8721" max="8721" width="7.7109375" style="1" customWidth="1"/>
    <col min="8722" max="8722" width="9.28515625" style="1" customWidth="1"/>
    <col min="8723" max="8723" width="9.7109375" style="1" customWidth="1"/>
    <col min="8724" max="8724" width="8" style="1" customWidth="1"/>
    <col min="8725" max="8725" width="11.5703125" style="1" customWidth="1"/>
    <col min="8726" max="8726" width="12" style="1" customWidth="1"/>
    <col min="8727" max="8727" width="11" style="1" customWidth="1"/>
    <col min="8728" max="8728" width="8.28515625" style="1" customWidth="1"/>
    <col min="8729" max="8729" width="7.7109375" style="1" customWidth="1"/>
    <col min="8730" max="8730" width="7" style="1" customWidth="1"/>
    <col min="8731" max="8731" width="7.7109375" style="1" customWidth="1"/>
    <col min="8732" max="8732" width="9.28515625" style="1" customWidth="1"/>
    <col min="8733" max="8733" width="9.7109375" style="1" customWidth="1"/>
    <col min="8734" max="8734" width="8" style="1" customWidth="1"/>
    <col min="8735" max="8735" width="11.5703125" style="1" customWidth="1"/>
    <col min="8736" max="8736" width="12" style="1" customWidth="1"/>
    <col min="8737" max="8737" width="11" style="1" customWidth="1"/>
    <col min="8738" max="8738" width="8.28515625" style="1" customWidth="1"/>
    <col min="8739" max="8739" width="7.7109375" style="1" customWidth="1"/>
    <col min="8740" max="8740" width="7" style="1" customWidth="1"/>
    <col min="8741" max="8741" width="7.7109375" style="1" customWidth="1"/>
    <col min="8742" max="8742" width="9.28515625" style="1" customWidth="1"/>
    <col min="8743" max="8743" width="9.7109375" style="1" customWidth="1"/>
    <col min="8744" max="8744" width="8" style="1" customWidth="1"/>
    <col min="8745" max="8745" width="11.5703125" style="1" customWidth="1"/>
    <col min="8746" max="8746" width="12" style="1" customWidth="1"/>
    <col min="8747" max="8747" width="11" style="1" customWidth="1"/>
    <col min="8748" max="8748" width="8.28515625" style="1" customWidth="1"/>
    <col min="8749" max="8749" width="7.7109375" style="1" customWidth="1"/>
    <col min="8750" max="8750" width="7" style="1" customWidth="1"/>
    <col min="8751" max="8751" width="7.7109375" style="1" customWidth="1"/>
    <col min="8752" max="8752" width="9.28515625" style="1" customWidth="1"/>
    <col min="8753" max="8753" width="9.7109375" style="1" customWidth="1"/>
    <col min="8754" max="8754" width="8" style="1" customWidth="1"/>
    <col min="8755" max="8755" width="11.5703125" style="1" customWidth="1"/>
    <col min="8756" max="8756" width="12" style="1" customWidth="1"/>
    <col min="8757" max="8757" width="11" style="1" customWidth="1"/>
    <col min="8758" max="8758" width="8.28515625" style="1" customWidth="1"/>
    <col min="8759" max="8759" width="7.7109375" style="1" customWidth="1"/>
    <col min="8760" max="8760" width="7.85546875" style="1" customWidth="1"/>
    <col min="8761" max="8761" width="7.7109375" style="1" customWidth="1"/>
    <col min="8762" max="8762" width="9.28515625" style="1" customWidth="1"/>
    <col min="8763" max="8763" width="9.7109375" style="1" customWidth="1"/>
    <col min="8764" max="8764" width="8" style="1" customWidth="1"/>
    <col min="8765" max="8765" width="11.5703125" style="1" customWidth="1"/>
    <col min="8766" max="8766" width="12" style="1" customWidth="1"/>
    <col min="8767" max="8767" width="11" style="1" customWidth="1"/>
    <col min="8768" max="8768" width="8.28515625" style="1" customWidth="1"/>
    <col min="8769" max="8962" width="9.140625" style="1"/>
    <col min="8963" max="8963" width="6.28515625" style="1" customWidth="1"/>
    <col min="8964" max="8964" width="71.85546875" style="1" customWidth="1"/>
    <col min="8965" max="8965" width="7.5703125" style="1" customWidth="1"/>
    <col min="8966" max="8966" width="7" style="1" customWidth="1"/>
    <col min="8967" max="8967" width="7.7109375" style="1" customWidth="1"/>
    <col min="8968" max="8968" width="9.28515625" style="1" customWidth="1"/>
    <col min="8969" max="8969" width="9.7109375" style="1" customWidth="1"/>
    <col min="8970" max="8970" width="8" style="1" customWidth="1"/>
    <col min="8971" max="8971" width="11.5703125" style="1" customWidth="1"/>
    <col min="8972" max="8972" width="12" style="1" customWidth="1"/>
    <col min="8973" max="8973" width="11" style="1" customWidth="1"/>
    <col min="8974" max="8974" width="8.28515625" style="1" customWidth="1"/>
    <col min="8975" max="8975" width="7.7109375" style="1" customWidth="1"/>
    <col min="8976" max="8976" width="7" style="1" customWidth="1"/>
    <col min="8977" max="8977" width="7.7109375" style="1" customWidth="1"/>
    <col min="8978" max="8978" width="9.28515625" style="1" customWidth="1"/>
    <col min="8979" max="8979" width="9.7109375" style="1" customWidth="1"/>
    <col min="8980" max="8980" width="8" style="1" customWidth="1"/>
    <col min="8981" max="8981" width="11.5703125" style="1" customWidth="1"/>
    <col min="8982" max="8982" width="12" style="1" customWidth="1"/>
    <col min="8983" max="8983" width="11" style="1" customWidth="1"/>
    <col min="8984" max="8984" width="8.28515625" style="1" customWidth="1"/>
    <col min="8985" max="8985" width="7.7109375" style="1" customWidth="1"/>
    <col min="8986" max="8986" width="7" style="1" customWidth="1"/>
    <col min="8987" max="8987" width="7.7109375" style="1" customWidth="1"/>
    <col min="8988" max="8988" width="9.28515625" style="1" customWidth="1"/>
    <col min="8989" max="8989" width="9.7109375" style="1" customWidth="1"/>
    <col min="8990" max="8990" width="8" style="1" customWidth="1"/>
    <col min="8991" max="8991" width="11.5703125" style="1" customWidth="1"/>
    <col min="8992" max="8992" width="12" style="1" customWidth="1"/>
    <col min="8993" max="8993" width="11" style="1" customWidth="1"/>
    <col min="8994" max="8994" width="8.28515625" style="1" customWidth="1"/>
    <col min="8995" max="8995" width="7.7109375" style="1" customWidth="1"/>
    <col min="8996" max="8996" width="7" style="1" customWidth="1"/>
    <col min="8997" max="8997" width="7.7109375" style="1" customWidth="1"/>
    <col min="8998" max="8998" width="9.28515625" style="1" customWidth="1"/>
    <col min="8999" max="8999" width="9.7109375" style="1" customWidth="1"/>
    <col min="9000" max="9000" width="8" style="1" customWidth="1"/>
    <col min="9001" max="9001" width="11.5703125" style="1" customWidth="1"/>
    <col min="9002" max="9002" width="12" style="1" customWidth="1"/>
    <col min="9003" max="9003" width="11" style="1" customWidth="1"/>
    <col min="9004" max="9004" width="8.28515625" style="1" customWidth="1"/>
    <col min="9005" max="9005" width="7.7109375" style="1" customWidth="1"/>
    <col min="9006" max="9006" width="7" style="1" customWidth="1"/>
    <col min="9007" max="9007" width="7.7109375" style="1" customWidth="1"/>
    <col min="9008" max="9008" width="9.28515625" style="1" customWidth="1"/>
    <col min="9009" max="9009" width="9.7109375" style="1" customWidth="1"/>
    <col min="9010" max="9010" width="8" style="1" customWidth="1"/>
    <col min="9011" max="9011" width="11.5703125" style="1" customWidth="1"/>
    <col min="9012" max="9012" width="12" style="1" customWidth="1"/>
    <col min="9013" max="9013" width="11" style="1" customWidth="1"/>
    <col min="9014" max="9014" width="8.28515625" style="1" customWidth="1"/>
    <col min="9015" max="9015" width="7.7109375" style="1" customWidth="1"/>
    <col min="9016" max="9016" width="7.85546875" style="1" customWidth="1"/>
    <col min="9017" max="9017" width="7.7109375" style="1" customWidth="1"/>
    <col min="9018" max="9018" width="9.28515625" style="1" customWidth="1"/>
    <col min="9019" max="9019" width="9.7109375" style="1" customWidth="1"/>
    <col min="9020" max="9020" width="8" style="1" customWidth="1"/>
    <col min="9021" max="9021" width="11.5703125" style="1" customWidth="1"/>
    <col min="9022" max="9022" width="12" style="1" customWidth="1"/>
    <col min="9023" max="9023" width="11" style="1" customWidth="1"/>
    <col min="9024" max="9024" width="8.28515625" style="1" customWidth="1"/>
    <col min="9025" max="9218" width="9.140625" style="1"/>
    <col min="9219" max="9219" width="6.28515625" style="1" customWidth="1"/>
    <col min="9220" max="9220" width="71.85546875" style="1" customWidth="1"/>
    <col min="9221" max="9221" width="7.5703125" style="1" customWidth="1"/>
    <col min="9222" max="9222" width="7" style="1" customWidth="1"/>
    <col min="9223" max="9223" width="7.7109375" style="1" customWidth="1"/>
    <col min="9224" max="9224" width="9.28515625" style="1" customWidth="1"/>
    <col min="9225" max="9225" width="9.7109375" style="1" customWidth="1"/>
    <col min="9226" max="9226" width="8" style="1" customWidth="1"/>
    <col min="9227" max="9227" width="11.5703125" style="1" customWidth="1"/>
    <col min="9228" max="9228" width="12" style="1" customWidth="1"/>
    <col min="9229" max="9229" width="11" style="1" customWidth="1"/>
    <col min="9230" max="9230" width="8.28515625" style="1" customWidth="1"/>
    <col min="9231" max="9231" width="7.7109375" style="1" customWidth="1"/>
    <col min="9232" max="9232" width="7" style="1" customWidth="1"/>
    <col min="9233" max="9233" width="7.7109375" style="1" customWidth="1"/>
    <col min="9234" max="9234" width="9.28515625" style="1" customWidth="1"/>
    <col min="9235" max="9235" width="9.7109375" style="1" customWidth="1"/>
    <col min="9236" max="9236" width="8" style="1" customWidth="1"/>
    <col min="9237" max="9237" width="11.5703125" style="1" customWidth="1"/>
    <col min="9238" max="9238" width="12" style="1" customWidth="1"/>
    <col min="9239" max="9239" width="11" style="1" customWidth="1"/>
    <col min="9240" max="9240" width="8.28515625" style="1" customWidth="1"/>
    <col min="9241" max="9241" width="7.7109375" style="1" customWidth="1"/>
    <col min="9242" max="9242" width="7" style="1" customWidth="1"/>
    <col min="9243" max="9243" width="7.7109375" style="1" customWidth="1"/>
    <col min="9244" max="9244" width="9.28515625" style="1" customWidth="1"/>
    <col min="9245" max="9245" width="9.7109375" style="1" customWidth="1"/>
    <col min="9246" max="9246" width="8" style="1" customWidth="1"/>
    <col min="9247" max="9247" width="11.5703125" style="1" customWidth="1"/>
    <col min="9248" max="9248" width="12" style="1" customWidth="1"/>
    <col min="9249" max="9249" width="11" style="1" customWidth="1"/>
    <col min="9250" max="9250" width="8.28515625" style="1" customWidth="1"/>
    <col min="9251" max="9251" width="7.7109375" style="1" customWidth="1"/>
    <col min="9252" max="9252" width="7" style="1" customWidth="1"/>
    <col min="9253" max="9253" width="7.7109375" style="1" customWidth="1"/>
    <col min="9254" max="9254" width="9.28515625" style="1" customWidth="1"/>
    <col min="9255" max="9255" width="9.7109375" style="1" customWidth="1"/>
    <col min="9256" max="9256" width="8" style="1" customWidth="1"/>
    <col min="9257" max="9257" width="11.5703125" style="1" customWidth="1"/>
    <col min="9258" max="9258" width="12" style="1" customWidth="1"/>
    <col min="9259" max="9259" width="11" style="1" customWidth="1"/>
    <col min="9260" max="9260" width="8.28515625" style="1" customWidth="1"/>
    <col min="9261" max="9261" width="7.7109375" style="1" customWidth="1"/>
    <col min="9262" max="9262" width="7" style="1" customWidth="1"/>
    <col min="9263" max="9263" width="7.7109375" style="1" customWidth="1"/>
    <col min="9264" max="9264" width="9.28515625" style="1" customWidth="1"/>
    <col min="9265" max="9265" width="9.7109375" style="1" customWidth="1"/>
    <col min="9266" max="9266" width="8" style="1" customWidth="1"/>
    <col min="9267" max="9267" width="11.5703125" style="1" customWidth="1"/>
    <col min="9268" max="9268" width="12" style="1" customWidth="1"/>
    <col min="9269" max="9269" width="11" style="1" customWidth="1"/>
    <col min="9270" max="9270" width="8.28515625" style="1" customWidth="1"/>
    <col min="9271" max="9271" width="7.7109375" style="1" customWidth="1"/>
    <col min="9272" max="9272" width="7.85546875" style="1" customWidth="1"/>
    <col min="9273" max="9273" width="7.7109375" style="1" customWidth="1"/>
    <col min="9274" max="9274" width="9.28515625" style="1" customWidth="1"/>
    <col min="9275" max="9275" width="9.7109375" style="1" customWidth="1"/>
    <col min="9276" max="9276" width="8" style="1" customWidth="1"/>
    <col min="9277" max="9277" width="11.5703125" style="1" customWidth="1"/>
    <col min="9278" max="9278" width="12" style="1" customWidth="1"/>
    <col min="9279" max="9279" width="11" style="1" customWidth="1"/>
    <col min="9280" max="9280" width="8.28515625" style="1" customWidth="1"/>
    <col min="9281" max="9474" width="9.140625" style="1"/>
    <col min="9475" max="9475" width="6.28515625" style="1" customWidth="1"/>
    <col min="9476" max="9476" width="71.85546875" style="1" customWidth="1"/>
    <col min="9477" max="9477" width="7.5703125" style="1" customWidth="1"/>
    <col min="9478" max="9478" width="7" style="1" customWidth="1"/>
    <col min="9479" max="9479" width="7.7109375" style="1" customWidth="1"/>
    <col min="9480" max="9480" width="9.28515625" style="1" customWidth="1"/>
    <col min="9481" max="9481" width="9.7109375" style="1" customWidth="1"/>
    <col min="9482" max="9482" width="8" style="1" customWidth="1"/>
    <col min="9483" max="9483" width="11.5703125" style="1" customWidth="1"/>
    <col min="9484" max="9484" width="12" style="1" customWidth="1"/>
    <col min="9485" max="9485" width="11" style="1" customWidth="1"/>
    <col min="9486" max="9486" width="8.28515625" style="1" customWidth="1"/>
    <col min="9487" max="9487" width="7.7109375" style="1" customWidth="1"/>
    <col min="9488" max="9488" width="7" style="1" customWidth="1"/>
    <col min="9489" max="9489" width="7.7109375" style="1" customWidth="1"/>
    <col min="9490" max="9490" width="9.28515625" style="1" customWidth="1"/>
    <col min="9491" max="9491" width="9.7109375" style="1" customWidth="1"/>
    <col min="9492" max="9492" width="8" style="1" customWidth="1"/>
    <col min="9493" max="9493" width="11.5703125" style="1" customWidth="1"/>
    <col min="9494" max="9494" width="12" style="1" customWidth="1"/>
    <col min="9495" max="9495" width="11" style="1" customWidth="1"/>
    <col min="9496" max="9496" width="8.28515625" style="1" customWidth="1"/>
    <col min="9497" max="9497" width="7.7109375" style="1" customWidth="1"/>
    <col min="9498" max="9498" width="7" style="1" customWidth="1"/>
    <col min="9499" max="9499" width="7.7109375" style="1" customWidth="1"/>
    <col min="9500" max="9500" width="9.28515625" style="1" customWidth="1"/>
    <col min="9501" max="9501" width="9.7109375" style="1" customWidth="1"/>
    <col min="9502" max="9502" width="8" style="1" customWidth="1"/>
    <col min="9503" max="9503" width="11.5703125" style="1" customWidth="1"/>
    <col min="9504" max="9504" width="12" style="1" customWidth="1"/>
    <col min="9505" max="9505" width="11" style="1" customWidth="1"/>
    <col min="9506" max="9506" width="8.28515625" style="1" customWidth="1"/>
    <col min="9507" max="9507" width="7.7109375" style="1" customWidth="1"/>
    <col min="9508" max="9508" width="7" style="1" customWidth="1"/>
    <col min="9509" max="9509" width="7.7109375" style="1" customWidth="1"/>
    <col min="9510" max="9510" width="9.28515625" style="1" customWidth="1"/>
    <col min="9511" max="9511" width="9.7109375" style="1" customWidth="1"/>
    <col min="9512" max="9512" width="8" style="1" customWidth="1"/>
    <col min="9513" max="9513" width="11.5703125" style="1" customWidth="1"/>
    <col min="9514" max="9514" width="12" style="1" customWidth="1"/>
    <col min="9515" max="9515" width="11" style="1" customWidth="1"/>
    <col min="9516" max="9516" width="8.28515625" style="1" customWidth="1"/>
    <col min="9517" max="9517" width="7.7109375" style="1" customWidth="1"/>
    <col min="9518" max="9518" width="7" style="1" customWidth="1"/>
    <col min="9519" max="9519" width="7.7109375" style="1" customWidth="1"/>
    <col min="9520" max="9520" width="9.28515625" style="1" customWidth="1"/>
    <col min="9521" max="9521" width="9.7109375" style="1" customWidth="1"/>
    <col min="9522" max="9522" width="8" style="1" customWidth="1"/>
    <col min="9523" max="9523" width="11.5703125" style="1" customWidth="1"/>
    <col min="9524" max="9524" width="12" style="1" customWidth="1"/>
    <col min="9525" max="9525" width="11" style="1" customWidth="1"/>
    <col min="9526" max="9526" width="8.28515625" style="1" customWidth="1"/>
    <col min="9527" max="9527" width="7.7109375" style="1" customWidth="1"/>
    <col min="9528" max="9528" width="7.85546875" style="1" customWidth="1"/>
    <col min="9529" max="9529" width="7.7109375" style="1" customWidth="1"/>
    <col min="9530" max="9530" width="9.28515625" style="1" customWidth="1"/>
    <col min="9531" max="9531" width="9.7109375" style="1" customWidth="1"/>
    <col min="9532" max="9532" width="8" style="1" customWidth="1"/>
    <col min="9533" max="9533" width="11.5703125" style="1" customWidth="1"/>
    <col min="9534" max="9534" width="12" style="1" customWidth="1"/>
    <col min="9535" max="9535" width="11" style="1" customWidth="1"/>
    <col min="9536" max="9536" width="8.28515625" style="1" customWidth="1"/>
    <col min="9537" max="9730" width="9.140625" style="1"/>
    <col min="9731" max="9731" width="6.28515625" style="1" customWidth="1"/>
    <col min="9732" max="9732" width="71.85546875" style="1" customWidth="1"/>
    <col min="9733" max="9733" width="7.5703125" style="1" customWidth="1"/>
    <col min="9734" max="9734" width="7" style="1" customWidth="1"/>
    <col min="9735" max="9735" width="7.7109375" style="1" customWidth="1"/>
    <col min="9736" max="9736" width="9.28515625" style="1" customWidth="1"/>
    <col min="9737" max="9737" width="9.7109375" style="1" customWidth="1"/>
    <col min="9738" max="9738" width="8" style="1" customWidth="1"/>
    <col min="9739" max="9739" width="11.5703125" style="1" customWidth="1"/>
    <col min="9740" max="9740" width="12" style="1" customWidth="1"/>
    <col min="9741" max="9741" width="11" style="1" customWidth="1"/>
    <col min="9742" max="9742" width="8.28515625" style="1" customWidth="1"/>
    <col min="9743" max="9743" width="7.7109375" style="1" customWidth="1"/>
    <col min="9744" max="9744" width="7" style="1" customWidth="1"/>
    <col min="9745" max="9745" width="7.7109375" style="1" customWidth="1"/>
    <col min="9746" max="9746" width="9.28515625" style="1" customWidth="1"/>
    <col min="9747" max="9747" width="9.7109375" style="1" customWidth="1"/>
    <col min="9748" max="9748" width="8" style="1" customWidth="1"/>
    <col min="9749" max="9749" width="11.5703125" style="1" customWidth="1"/>
    <col min="9750" max="9750" width="12" style="1" customWidth="1"/>
    <col min="9751" max="9751" width="11" style="1" customWidth="1"/>
    <col min="9752" max="9752" width="8.28515625" style="1" customWidth="1"/>
    <col min="9753" max="9753" width="7.7109375" style="1" customWidth="1"/>
    <col min="9754" max="9754" width="7" style="1" customWidth="1"/>
    <col min="9755" max="9755" width="7.7109375" style="1" customWidth="1"/>
    <col min="9756" max="9756" width="9.28515625" style="1" customWidth="1"/>
    <col min="9757" max="9757" width="9.7109375" style="1" customWidth="1"/>
    <col min="9758" max="9758" width="8" style="1" customWidth="1"/>
    <col min="9759" max="9759" width="11.5703125" style="1" customWidth="1"/>
    <col min="9760" max="9760" width="12" style="1" customWidth="1"/>
    <col min="9761" max="9761" width="11" style="1" customWidth="1"/>
    <col min="9762" max="9762" width="8.28515625" style="1" customWidth="1"/>
    <col min="9763" max="9763" width="7.7109375" style="1" customWidth="1"/>
    <col min="9764" max="9764" width="7" style="1" customWidth="1"/>
    <col min="9765" max="9765" width="7.7109375" style="1" customWidth="1"/>
    <col min="9766" max="9766" width="9.28515625" style="1" customWidth="1"/>
    <col min="9767" max="9767" width="9.7109375" style="1" customWidth="1"/>
    <col min="9768" max="9768" width="8" style="1" customWidth="1"/>
    <col min="9769" max="9769" width="11.5703125" style="1" customWidth="1"/>
    <col min="9770" max="9770" width="12" style="1" customWidth="1"/>
    <col min="9771" max="9771" width="11" style="1" customWidth="1"/>
    <col min="9772" max="9772" width="8.28515625" style="1" customWidth="1"/>
    <col min="9773" max="9773" width="7.7109375" style="1" customWidth="1"/>
    <col min="9774" max="9774" width="7" style="1" customWidth="1"/>
    <col min="9775" max="9775" width="7.7109375" style="1" customWidth="1"/>
    <col min="9776" max="9776" width="9.28515625" style="1" customWidth="1"/>
    <col min="9777" max="9777" width="9.7109375" style="1" customWidth="1"/>
    <col min="9778" max="9778" width="8" style="1" customWidth="1"/>
    <col min="9779" max="9779" width="11.5703125" style="1" customWidth="1"/>
    <col min="9780" max="9780" width="12" style="1" customWidth="1"/>
    <col min="9781" max="9781" width="11" style="1" customWidth="1"/>
    <col min="9782" max="9782" width="8.28515625" style="1" customWidth="1"/>
    <col min="9783" max="9783" width="7.7109375" style="1" customWidth="1"/>
    <col min="9784" max="9784" width="7.85546875" style="1" customWidth="1"/>
    <col min="9785" max="9785" width="7.7109375" style="1" customWidth="1"/>
    <col min="9786" max="9786" width="9.28515625" style="1" customWidth="1"/>
    <col min="9787" max="9787" width="9.7109375" style="1" customWidth="1"/>
    <col min="9788" max="9788" width="8" style="1" customWidth="1"/>
    <col min="9789" max="9789" width="11.5703125" style="1" customWidth="1"/>
    <col min="9790" max="9790" width="12" style="1" customWidth="1"/>
    <col min="9791" max="9791" width="11" style="1" customWidth="1"/>
    <col min="9792" max="9792" width="8.28515625" style="1" customWidth="1"/>
    <col min="9793" max="9986" width="9.140625" style="1"/>
    <col min="9987" max="9987" width="6.28515625" style="1" customWidth="1"/>
    <col min="9988" max="9988" width="71.85546875" style="1" customWidth="1"/>
    <col min="9989" max="9989" width="7.5703125" style="1" customWidth="1"/>
    <col min="9990" max="9990" width="7" style="1" customWidth="1"/>
    <col min="9991" max="9991" width="7.7109375" style="1" customWidth="1"/>
    <col min="9992" max="9992" width="9.28515625" style="1" customWidth="1"/>
    <col min="9993" max="9993" width="9.7109375" style="1" customWidth="1"/>
    <col min="9994" max="9994" width="8" style="1" customWidth="1"/>
    <col min="9995" max="9995" width="11.5703125" style="1" customWidth="1"/>
    <col min="9996" max="9996" width="12" style="1" customWidth="1"/>
    <col min="9997" max="9997" width="11" style="1" customWidth="1"/>
    <col min="9998" max="9998" width="8.28515625" style="1" customWidth="1"/>
    <col min="9999" max="9999" width="7.7109375" style="1" customWidth="1"/>
    <col min="10000" max="10000" width="7" style="1" customWidth="1"/>
    <col min="10001" max="10001" width="7.7109375" style="1" customWidth="1"/>
    <col min="10002" max="10002" width="9.28515625" style="1" customWidth="1"/>
    <col min="10003" max="10003" width="9.7109375" style="1" customWidth="1"/>
    <col min="10004" max="10004" width="8" style="1" customWidth="1"/>
    <col min="10005" max="10005" width="11.5703125" style="1" customWidth="1"/>
    <col min="10006" max="10006" width="12" style="1" customWidth="1"/>
    <col min="10007" max="10007" width="11" style="1" customWidth="1"/>
    <col min="10008" max="10008" width="8.28515625" style="1" customWidth="1"/>
    <col min="10009" max="10009" width="7.7109375" style="1" customWidth="1"/>
    <col min="10010" max="10010" width="7" style="1" customWidth="1"/>
    <col min="10011" max="10011" width="7.7109375" style="1" customWidth="1"/>
    <col min="10012" max="10012" width="9.28515625" style="1" customWidth="1"/>
    <col min="10013" max="10013" width="9.7109375" style="1" customWidth="1"/>
    <col min="10014" max="10014" width="8" style="1" customWidth="1"/>
    <col min="10015" max="10015" width="11.5703125" style="1" customWidth="1"/>
    <col min="10016" max="10016" width="12" style="1" customWidth="1"/>
    <col min="10017" max="10017" width="11" style="1" customWidth="1"/>
    <col min="10018" max="10018" width="8.28515625" style="1" customWidth="1"/>
    <col min="10019" max="10019" width="7.7109375" style="1" customWidth="1"/>
    <col min="10020" max="10020" width="7" style="1" customWidth="1"/>
    <col min="10021" max="10021" width="7.7109375" style="1" customWidth="1"/>
    <col min="10022" max="10022" width="9.28515625" style="1" customWidth="1"/>
    <col min="10023" max="10023" width="9.7109375" style="1" customWidth="1"/>
    <col min="10024" max="10024" width="8" style="1" customWidth="1"/>
    <col min="10025" max="10025" width="11.5703125" style="1" customWidth="1"/>
    <col min="10026" max="10026" width="12" style="1" customWidth="1"/>
    <col min="10027" max="10027" width="11" style="1" customWidth="1"/>
    <col min="10028" max="10028" width="8.28515625" style="1" customWidth="1"/>
    <col min="10029" max="10029" width="7.7109375" style="1" customWidth="1"/>
    <col min="10030" max="10030" width="7" style="1" customWidth="1"/>
    <col min="10031" max="10031" width="7.7109375" style="1" customWidth="1"/>
    <col min="10032" max="10032" width="9.28515625" style="1" customWidth="1"/>
    <col min="10033" max="10033" width="9.7109375" style="1" customWidth="1"/>
    <col min="10034" max="10034" width="8" style="1" customWidth="1"/>
    <col min="10035" max="10035" width="11.5703125" style="1" customWidth="1"/>
    <col min="10036" max="10036" width="12" style="1" customWidth="1"/>
    <col min="10037" max="10037" width="11" style="1" customWidth="1"/>
    <col min="10038" max="10038" width="8.28515625" style="1" customWidth="1"/>
    <col min="10039" max="10039" width="7.7109375" style="1" customWidth="1"/>
    <col min="10040" max="10040" width="7.85546875" style="1" customWidth="1"/>
    <col min="10041" max="10041" width="7.7109375" style="1" customWidth="1"/>
    <col min="10042" max="10042" width="9.28515625" style="1" customWidth="1"/>
    <col min="10043" max="10043" width="9.7109375" style="1" customWidth="1"/>
    <col min="10044" max="10044" width="8" style="1" customWidth="1"/>
    <col min="10045" max="10045" width="11.5703125" style="1" customWidth="1"/>
    <col min="10046" max="10046" width="12" style="1" customWidth="1"/>
    <col min="10047" max="10047" width="11" style="1" customWidth="1"/>
    <col min="10048" max="10048" width="8.28515625" style="1" customWidth="1"/>
    <col min="10049" max="10242" width="9.140625" style="1"/>
    <col min="10243" max="10243" width="6.28515625" style="1" customWidth="1"/>
    <col min="10244" max="10244" width="71.85546875" style="1" customWidth="1"/>
    <col min="10245" max="10245" width="7.5703125" style="1" customWidth="1"/>
    <col min="10246" max="10246" width="7" style="1" customWidth="1"/>
    <col min="10247" max="10247" width="7.7109375" style="1" customWidth="1"/>
    <col min="10248" max="10248" width="9.28515625" style="1" customWidth="1"/>
    <col min="10249" max="10249" width="9.7109375" style="1" customWidth="1"/>
    <col min="10250" max="10250" width="8" style="1" customWidth="1"/>
    <col min="10251" max="10251" width="11.5703125" style="1" customWidth="1"/>
    <col min="10252" max="10252" width="12" style="1" customWidth="1"/>
    <col min="10253" max="10253" width="11" style="1" customWidth="1"/>
    <col min="10254" max="10254" width="8.28515625" style="1" customWidth="1"/>
    <col min="10255" max="10255" width="7.7109375" style="1" customWidth="1"/>
    <col min="10256" max="10256" width="7" style="1" customWidth="1"/>
    <col min="10257" max="10257" width="7.7109375" style="1" customWidth="1"/>
    <col min="10258" max="10258" width="9.28515625" style="1" customWidth="1"/>
    <col min="10259" max="10259" width="9.7109375" style="1" customWidth="1"/>
    <col min="10260" max="10260" width="8" style="1" customWidth="1"/>
    <col min="10261" max="10261" width="11.5703125" style="1" customWidth="1"/>
    <col min="10262" max="10262" width="12" style="1" customWidth="1"/>
    <col min="10263" max="10263" width="11" style="1" customWidth="1"/>
    <col min="10264" max="10264" width="8.28515625" style="1" customWidth="1"/>
    <col min="10265" max="10265" width="7.7109375" style="1" customWidth="1"/>
    <col min="10266" max="10266" width="7" style="1" customWidth="1"/>
    <col min="10267" max="10267" width="7.7109375" style="1" customWidth="1"/>
    <col min="10268" max="10268" width="9.28515625" style="1" customWidth="1"/>
    <col min="10269" max="10269" width="9.7109375" style="1" customWidth="1"/>
    <col min="10270" max="10270" width="8" style="1" customWidth="1"/>
    <col min="10271" max="10271" width="11.5703125" style="1" customWidth="1"/>
    <col min="10272" max="10272" width="12" style="1" customWidth="1"/>
    <col min="10273" max="10273" width="11" style="1" customWidth="1"/>
    <col min="10274" max="10274" width="8.28515625" style="1" customWidth="1"/>
    <col min="10275" max="10275" width="7.7109375" style="1" customWidth="1"/>
    <col min="10276" max="10276" width="7" style="1" customWidth="1"/>
    <col min="10277" max="10277" width="7.7109375" style="1" customWidth="1"/>
    <col min="10278" max="10278" width="9.28515625" style="1" customWidth="1"/>
    <col min="10279" max="10279" width="9.7109375" style="1" customWidth="1"/>
    <col min="10280" max="10280" width="8" style="1" customWidth="1"/>
    <col min="10281" max="10281" width="11.5703125" style="1" customWidth="1"/>
    <col min="10282" max="10282" width="12" style="1" customWidth="1"/>
    <col min="10283" max="10283" width="11" style="1" customWidth="1"/>
    <col min="10284" max="10284" width="8.28515625" style="1" customWidth="1"/>
    <col min="10285" max="10285" width="7.7109375" style="1" customWidth="1"/>
    <col min="10286" max="10286" width="7" style="1" customWidth="1"/>
    <col min="10287" max="10287" width="7.7109375" style="1" customWidth="1"/>
    <col min="10288" max="10288" width="9.28515625" style="1" customWidth="1"/>
    <col min="10289" max="10289" width="9.7109375" style="1" customWidth="1"/>
    <col min="10290" max="10290" width="8" style="1" customWidth="1"/>
    <col min="10291" max="10291" width="11.5703125" style="1" customWidth="1"/>
    <col min="10292" max="10292" width="12" style="1" customWidth="1"/>
    <col min="10293" max="10293" width="11" style="1" customWidth="1"/>
    <col min="10294" max="10294" width="8.28515625" style="1" customWidth="1"/>
    <col min="10295" max="10295" width="7.7109375" style="1" customWidth="1"/>
    <col min="10296" max="10296" width="7.85546875" style="1" customWidth="1"/>
    <col min="10297" max="10297" width="7.7109375" style="1" customWidth="1"/>
    <col min="10298" max="10298" width="9.28515625" style="1" customWidth="1"/>
    <col min="10299" max="10299" width="9.7109375" style="1" customWidth="1"/>
    <col min="10300" max="10300" width="8" style="1" customWidth="1"/>
    <col min="10301" max="10301" width="11.5703125" style="1" customWidth="1"/>
    <col min="10302" max="10302" width="12" style="1" customWidth="1"/>
    <col min="10303" max="10303" width="11" style="1" customWidth="1"/>
    <col min="10304" max="10304" width="8.28515625" style="1" customWidth="1"/>
    <col min="10305" max="10498" width="9.140625" style="1"/>
    <col min="10499" max="10499" width="6.28515625" style="1" customWidth="1"/>
    <col min="10500" max="10500" width="71.85546875" style="1" customWidth="1"/>
    <col min="10501" max="10501" width="7.5703125" style="1" customWidth="1"/>
    <col min="10502" max="10502" width="7" style="1" customWidth="1"/>
    <col min="10503" max="10503" width="7.7109375" style="1" customWidth="1"/>
    <col min="10504" max="10504" width="9.28515625" style="1" customWidth="1"/>
    <col min="10505" max="10505" width="9.7109375" style="1" customWidth="1"/>
    <col min="10506" max="10506" width="8" style="1" customWidth="1"/>
    <col min="10507" max="10507" width="11.5703125" style="1" customWidth="1"/>
    <col min="10508" max="10508" width="12" style="1" customWidth="1"/>
    <col min="10509" max="10509" width="11" style="1" customWidth="1"/>
    <col min="10510" max="10510" width="8.28515625" style="1" customWidth="1"/>
    <col min="10511" max="10511" width="7.7109375" style="1" customWidth="1"/>
    <col min="10512" max="10512" width="7" style="1" customWidth="1"/>
    <col min="10513" max="10513" width="7.7109375" style="1" customWidth="1"/>
    <col min="10514" max="10514" width="9.28515625" style="1" customWidth="1"/>
    <col min="10515" max="10515" width="9.7109375" style="1" customWidth="1"/>
    <col min="10516" max="10516" width="8" style="1" customWidth="1"/>
    <col min="10517" max="10517" width="11.5703125" style="1" customWidth="1"/>
    <col min="10518" max="10518" width="12" style="1" customWidth="1"/>
    <col min="10519" max="10519" width="11" style="1" customWidth="1"/>
    <col min="10520" max="10520" width="8.28515625" style="1" customWidth="1"/>
    <col min="10521" max="10521" width="7.7109375" style="1" customWidth="1"/>
    <col min="10522" max="10522" width="7" style="1" customWidth="1"/>
    <col min="10523" max="10523" width="7.7109375" style="1" customWidth="1"/>
    <col min="10524" max="10524" width="9.28515625" style="1" customWidth="1"/>
    <col min="10525" max="10525" width="9.7109375" style="1" customWidth="1"/>
    <col min="10526" max="10526" width="8" style="1" customWidth="1"/>
    <col min="10527" max="10527" width="11.5703125" style="1" customWidth="1"/>
    <col min="10528" max="10528" width="12" style="1" customWidth="1"/>
    <col min="10529" max="10529" width="11" style="1" customWidth="1"/>
    <col min="10530" max="10530" width="8.28515625" style="1" customWidth="1"/>
    <col min="10531" max="10531" width="7.7109375" style="1" customWidth="1"/>
    <col min="10532" max="10532" width="7" style="1" customWidth="1"/>
    <col min="10533" max="10533" width="7.7109375" style="1" customWidth="1"/>
    <col min="10534" max="10534" width="9.28515625" style="1" customWidth="1"/>
    <col min="10535" max="10535" width="9.7109375" style="1" customWidth="1"/>
    <col min="10536" max="10536" width="8" style="1" customWidth="1"/>
    <col min="10537" max="10537" width="11.5703125" style="1" customWidth="1"/>
    <col min="10538" max="10538" width="12" style="1" customWidth="1"/>
    <col min="10539" max="10539" width="11" style="1" customWidth="1"/>
    <col min="10540" max="10540" width="8.28515625" style="1" customWidth="1"/>
    <col min="10541" max="10541" width="7.7109375" style="1" customWidth="1"/>
    <col min="10542" max="10542" width="7" style="1" customWidth="1"/>
    <col min="10543" max="10543" width="7.7109375" style="1" customWidth="1"/>
    <col min="10544" max="10544" width="9.28515625" style="1" customWidth="1"/>
    <col min="10545" max="10545" width="9.7109375" style="1" customWidth="1"/>
    <col min="10546" max="10546" width="8" style="1" customWidth="1"/>
    <col min="10547" max="10547" width="11.5703125" style="1" customWidth="1"/>
    <col min="10548" max="10548" width="12" style="1" customWidth="1"/>
    <col min="10549" max="10549" width="11" style="1" customWidth="1"/>
    <col min="10550" max="10550" width="8.28515625" style="1" customWidth="1"/>
    <col min="10551" max="10551" width="7.7109375" style="1" customWidth="1"/>
    <col min="10552" max="10552" width="7.85546875" style="1" customWidth="1"/>
    <col min="10553" max="10553" width="7.7109375" style="1" customWidth="1"/>
    <col min="10554" max="10554" width="9.28515625" style="1" customWidth="1"/>
    <col min="10555" max="10555" width="9.7109375" style="1" customWidth="1"/>
    <col min="10556" max="10556" width="8" style="1" customWidth="1"/>
    <col min="10557" max="10557" width="11.5703125" style="1" customWidth="1"/>
    <col min="10558" max="10558" width="12" style="1" customWidth="1"/>
    <col min="10559" max="10559" width="11" style="1" customWidth="1"/>
    <col min="10560" max="10560" width="8.28515625" style="1" customWidth="1"/>
    <col min="10561" max="10754" width="9.140625" style="1"/>
    <col min="10755" max="10755" width="6.28515625" style="1" customWidth="1"/>
    <col min="10756" max="10756" width="71.85546875" style="1" customWidth="1"/>
    <col min="10757" max="10757" width="7.5703125" style="1" customWidth="1"/>
    <col min="10758" max="10758" width="7" style="1" customWidth="1"/>
    <col min="10759" max="10759" width="7.7109375" style="1" customWidth="1"/>
    <col min="10760" max="10760" width="9.28515625" style="1" customWidth="1"/>
    <col min="10761" max="10761" width="9.7109375" style="1" customWidth="1"/>
    <col min="10762" max="10762" width="8" style="1" customWidth="1"/>
    <col min="10763" max="10763" width="11.5703125" style="1" customWidth="1"/>
    <col min="10764" max="10764" width="12" style="1" customWidth="1"/>
    <col min="10765" max="10765" width="11" style="1" customWidth="1"/>
    <col min="10766" max="10766" width="8.28515625" style="1" customWidth="1"/>
    <col min="10767" max="10767" width="7.7109375" style="1" customWidth="1"/>
    <col min="10768" max="10768" width="7" style="1" customWidth="1"/>
    <col min="10769" max="10769" width="7.7109375" style="1" customWidth="1"/>
    <col min="10770" max="10770" width="9.28515625" style="1" customWidth="1"/>
    <col min="10771" max="10771" width="9.7109375" style="1" customWidth="1"/>
    <col min="10772" max="10772" width="8" style="1" customWidth="1"/>
    <col min="10773" max="10773" width="11.5703125" style="1" customWidth="1"/>
    <col min="10774" max="10774" width="12" style="1" customWidth="1"/>
    <col min="10775" max="10775" width="11" style="1" customWidth="1"/>
    <col min="10776" max="10776" width="8.28515625" style="1" customWidth="1"/>
    <col min="10777" max="10777" width="7.7109375" style="1" customWidth="1"/>
    <col min="10778" max="10778" width="7" style="1" customWidth="1"/>
    <col min="10779" max="10779" width="7.7109375" style="1" customWidth="1"/>
    <col min="10780" max="10780" width="9.28515625" style="1" customWidth="1"/>
    <col min="10781" max="10781" width="9.7109375" style="1" customWidth="1"/>
    <col min="10782" max="10782" width="8" style="1" customWidth="1"/>
    <col min="10783" max="10783" width="11.5703125" style="1" customWidth="1"/>
    <col min="10784" max="10784" width="12" style="1" customWidth="1"/>
    <col min="10785" max="10785" width="11" style="1" customWidth="1"/>
    <col min="10786" max="10786" width="8.28515625" style="1" customWidth="1"/>
    <col min="10787" max="10787" width="7.7109375" style="1" customWidth="1"/>
    <col min="10788" max="10788" width="7" style="1" customWidth="1"/>
    <col min="10789" max="10789" width="7.7109375" style="1" customWidth="1"/>
    <col min="10790" max="10790" width="9.28515625" style="1" customWidth="1"/>
    <col min="10791" max="10791" width="9.7109375" style="1" customWidth="1"/>
    <col min="10792" max="10792" width="8" style="1" customWidth="1"/>
    <col min="10793" max="10793" width="11.5703125" style="1" customWidth="1"/>
    <col min="10794" max="10794" width="12" style="1" customWidth="1"/>
    <col min="10795" max="10795" width="11" style="1" customWidth="1"/>
    <col min="10796" max="10796" width="8.28515625" style="1" customWidth="1"/>
    <col min="10797" max="10797" width="7.7109375" style="1" customWidth="1"/>
    <col min="10798" max="10798" width="7" style="1" customWidth="1"/>
    <col min="10799" max="10799" width="7.7109375" style="1" customWidth="1"/>
    <col min="10800" max="10800" width="9.28515625" style="1" customWidth="1"/>
    <col min="10801" max="10801" width="9.7109375" style="1" customWidth="1"/>
    <col min="10802" max="10802" width="8" style="1" customWidth="1"/>
    <col min="10803" max="10803" width="11.5703125" style="1" customWidth="1"/>
    <col min="10804" max="10804" width="12" style="1" customWidth="1"/>
    <col min="10805" max="10805" width="11" style="1" customWidth="1"/>
    <col min="10806" max="10806" width="8.28515625" style="1" customWidth="1"/>
    <col min="10807" max="10807" width="7.7109375" style="1" customWidth="1"/>
    <col min="10808" max="10808" width="7.85546875" style="1" customWidth="1"/>
    <col min="10809" max="10809" width="7.7109375" style="1" customWidth="1"/>
    <col min="10810" max="10810" width="9.28515625" style="1" customWidth="1"/>
    <col min="10811" max="10811" width="9.7109375" style="1" customWidth="1"/>
    <col min="10812" max="10812" width="8" style="1" customWidth="1"/>
    <col min="10813" max="10813" width="11.5703125" style="1" customWidth="1"/>
    <col min="10814" max="10814" width="12" style="1" customWidth="1"/>
    <col min="10815" max="10815" width="11" style="1" customWidth="1"/>
    <col min="10816" max="10816" width="8.28515625" style="1" customWidth="1"/>
    <col min="10817" max="11010" width="9.140625" style="1"/>
    <col min="11011" max="11011" width="6.28515625" style="1" customWidth="1"/>
    <col min="11012" max="11012" width="71.85546875" style="1" customWidth="1"/>
    <col min="11013" max="11013" width="7.5703125" style="1" customWidth="1"/>
    <col min="11014" max="11014" width="7" style="1" customWidth="1"/>
    <col min="11015" max="11015" width="7.7109375" style="1" customWidth="1"/>
    <col min="11016" max="11016" width="9.28515625" style="1" customWidth="1"/>
    <col min="11017" max="11017" width="9.7109375" style="1" customWidth="1"/>
    <col min="11018" max="11018" width="8" style="1" customWidth="1"/>
    <col min="11019" max="11019" width="11.5703125" style="1" customWidth="1"/>
    <col min="11020" max="11020" width="12" style="1" customWidth="1"/>
    <col min="11021" max="11021" width="11" style="1" customWidth="1"/>
    <col min="11022" max="11022" width="8.28515625" style="1" customWidth="1"/>
    <col min="11023" max="11023" width="7.7109375" style="1" customWidth="1"/>
    <col min="11024" max="11024" width="7" style="1" customWidth="1"/>
    <col min="11025" max="11025" width="7.7109375" style="1" customWidth="1"/>
    <col min="11026" max="11026" width="9.28515625" style="1" customWidth="1"/>
    <col min="11027" max="11027" width="9.7109375" style="1" customWidth="1"/>
    <col min="11028" max="11028" width="8" style="1" customWidth="1"/>
    <col min="11029" max="11029" width="11.5703125" style="1" customWidth="1"/>
    <col min="11030" max="11030" width="12" style="1" customWidth="1"/>
    <col min="11031" max="11031" width="11" style="1" customWidth="1"/>
    <col min="11032" max="11032" width="8.28515625" style="1" customWidth="1"/>
    <col min="11033" max="11033" width="7.7109375" style="1" customWidth="1"/>
    <col min="11034" max="11034" width="7" style="1" customWidth="1"/>
    <col min="11035" max="11035" width="7.7109375" style="1" customWidth="1"/>
    <col min="11036" max="11036" width="9.28515625" style="1" customWidth="1"/>
    <col min="11037" max="11037" width="9.7109375" style="1" customWidth="1"/>
    <col min="11038" max="11038" width="8" style="1" customWidth="1"/>
    <col min="11039" max="11039" width="11.5703125" style="1" customWidth="1"/>
    <col min="11040" max="11040" width="12" style="1" customWidth="1"/>
    <col min="11041" max="11041" width="11" style="1" customWidth="1"/>
    <col min="11042" max="11042" width="8.28515625" style="1" customWidth="1"/>
    <col min="11043" max="11043" width="7.7109375" style="1" customWidth="1"/>
    <col min="11044" max="11044" width="7" style="1" customWidth="1"/>
    <col min="11045" max="11045" width="7.7109375" style="1" customWidth="1"/>
    <col min="11046" max="11046" width="9.28515625" style="1" customWidth="1"/>
    <col min="11047" max="11047" width="9.7109375" style="1" customWidth="1"/>
    <col min="11048" max="11048" width="8" style="1" customWidth="1"/>
    <col min="11049" max="11049" width="11.5703125" style="1" customWidth="1"/>
    <col min="11050" max="11050" width="12" style="1" customWidth="1"/>
    <col min="11051" max="11051" width="11" style="1" customWidth="1"/>
    <col min="11052" max="11052" width="8.28515625" style="1" customWidth="1"/>
    <col min="11053" max="11053" width="7.7109375" style="1" customWidth="1"/>
    <col min="11054" max="11054" width="7" style="1" customWidth="1"/>
    <col min="11055" max="11055" width="7.7109375" style="1" customWidth="1"/>
    <col min="11056" max="11056" width="9.28515625" style="1" customWidth="1"/>
    <col min="11057" max="11057" width="9.7109375" style="1" customWidth="1"/>
    <col min="11058" max="11058" width="8" style="1" customWidth="1"/>
    <col min="11059" max="11059" width="11.5703125" style="1" customWidth="1"/>
    <col min="11060" max="11060" width="12" style="1" customWidth="1"/>
    <col min="11061" max="11061" width="11" style="1" customWidth="1"/>
    <col min="11062" max="11062" width="8.28515625" style="1" customWidth="1"/>
    <col min="11063" max="11063" width="7.7109375" style="1" customWidth="1"/>
    <col min="11064" max="11064" width="7.85546875" style="1" customWidth="1"/>
    <col min="11065" max="11065" width="7.7109375" style="1" customWidth="1"/>
    <col min="11066" max="11066" width="9.28515625" style="1" customWidth="1"/>
    <col min="11067" max="11067" width="9.7109375" style="1" customWidth="1"/>
    <col min="11068" max="11068" width="8" style="1" customWidth="1"/>
    <col min="11069" max="11069" width="11.5703125" style="1" customWidth="1"/>
    <col min="11070" max="11070" width="12" style="1" customWidth="1"/>
    <col min="11071" max="11071" width="11" style="1" customWidth="1"/>
    <col min="11072" max="11072" width="8.28515625" style="1" customWidth="1"/>
    <col min="11073" max="11266" width="9.140625" style="1"/>
    <col min="11267" max="11267" width="6.28515625" style="1" customWidth="1"/>
    <col min="11268" max="11268" width="71.85546875" style="1" customWidth="1"/>
    <col min="11269" max="11269" width="7.5703125" style="1" customWidth="1"/>
    <col min="11270" max="11270" width="7" style="1" customWidth="1"/>
    <col min="11271" max="11271" width="7.7109375" style="1" customWidth="1"/>
    <col min="11272" max="11272" width="9.28515625" style="1" customWidth="1"/>
    <col min="11273" max="11273" width="9.7109375" style="1" customWidth="1"/>
    <col min="11274" max="11274" width="8" style="1" customWidth="1"/>
    <col min="11275" max="11275" width="11.5703125" style="1" customWidth="1"/>
    <col min="11276" max="11276" width="12" style="1" customWidth="1"/>
    <col min="11277" max="11277" width="11" style="1" customWidth="1"/>
    <col min="11278" max="11278" width="8.28515625" style="1" customWidth="1"/>
    <col min="11279" max="11279" width="7.7109375" style="1" customWidth="1"/>
    <col min="11280" max="11280" width="7" style="1" customWidth="1"/>
    <col min="11281" max="11281" width="7.7109375" style="1" customWidth="1"/>
    <col min="11282" max="11282" width="9.28515625" style="1" customWidth="1"/>
    <col min="11283" max="11283" width="9.7109375" style="1" customWidth="1"/>
    <col min="11284" max="11284" width="8" style="1" customWidth="1"/>
    <col min="11285" max="11285" width="11.5703125" style="1" customWidth="1"/>
    <col min="11286" max="11286" width="12" style="1" customWidth="1"/>
    <col min="11287" max="11287" width="11" style="1" customWidth="1"/>
    <col min="11288" max="11288" width="8.28515625" style="1" customWidth="1"/>
    <col min="11289" max="11289" width="7.7109375" style="1" customWidth="1"/>
    <col min="11290" max="11290" width="7" style="1" customWidth="1"/>
    <col min="11291" max="11291" width="7.7109375" style="1" customWidth="1"/>
    <col min="11292" max="11292" width="9.28515625" style="1" customWidth="1"/>
    <col min="11293" max="11293" width="9.7109375" style="1" customWidth="1"/>
    <col min="11294" max="11294" width="8" style="1" customWidth="1"/>
    <col min="11295" max="11295" width="11.5703125" style="1" customWidth="1"/>
    <col min="11296" max="11296" width="12" style="1" customWidth="1"/>
    <col min="11297" max="11297" width="11" style="1" customWidth="1"/>
    <col min="11298" max="11298" width="8.28515625" style="1" customWidth="1"/>
    <col min="11299" max="11299" width="7.7109375" style="1" customWidth="1"/>
    <col min="11300" max="11300" width="7" style="1" customWidth="1"/>
    <col min="11301" max="11301" width="7.7109375" style="1" customWidth="1"/>
    <col min="11302" max="11302" width="9.28515625" style="1" customWidth="1"/>
    <col min="11303" max="11303" width="9.7109375" style="1" customWidth="1"/>
    <col min="11304" max="11304" width="8" style="1" customWidth="1"/>
    <col min="11305" max="11305" width="11.5703125" style="1" customWidth="1"/>
    <col min="11306" max="11306" width="12" style="1" customWidth="1"/>
    <col min="11307" max="11307" width="11" style="1" customWidth="1"/>
    <col min="11308" max="11308" width="8.28515625" style="1" customWidth="1"/>
    <col min="11309" max="11309" width="7.7109375" style="1" customWidth="1"/>
    <col min="11310" max="11310" width="7" style="1" customWidth="1"/>
    <col min="11311" max="11311" width="7.7109375" style="1" customWidth="1"/>
    <col min="11312" max="11312" width="9.28515625" style="1" customWidth="1"/>
    <col min="11313" max="11313" width="9.7109375" style="1" customWidth="1"/>
    <col min="11314" max="11314" width="8" style="1" customWidth="1"/>
    <col min="11315" max="11315" width="11.5703125" style="1" customWidth="1"/>
    <col min="11316" max="11316" width="12" style="1" customWidth="1"/>
    <col min="11317" max="11317" width="11" style="1" customWidth="1"/>
    <col min="11318" max="11318" width="8.28515625" style="1" customWidth="1"/>
    <col min="11319" max="11319" width="7.7109375" style="1" customWidth="1"/>
    <col min="11320" max="11320" width="7.85546875" style="1" customWidth="1"/>
    <col min="11321" max="11321" width="7.7109375" style="1" customWidth="1"/>
    <col min="11322" max="11322" width="9.28515625" style="1" customWidth="1"/>
    <col min="11323" max="11323" width="9.7109375" style="1" customWidth="1"/>
    <col min="11324" max="11324" width="8" style="1" customWidth="1"/>
    <col min="11325" max="11325" width="11.5703125" style="1" customWidth="1"/>
    <col min="11326" max="11326" width="12" style="1" customWidth="1"/>
    <col min="11327" max="11327" width="11" style="1" customWidth="1"/>
    <col min="11328" max="11328" width="8.28515625" style="1" customWidth="1"/>
    <col min="11329" max="11522" width="9.140625" style="1"/>
    <col min="11523" max="11523" width="6.28515625" style="1" customWidth="1"/>
    <col min="11524" max="11524" width="71.85546875" style="1" customWidth="1"/>
    <col min="11525" max="11525" width="7.5703125" style="1" customWidth="1"/>
    <col min="11526" max="11526" width="7" style="1" customWidth="1"/>
    <col min="11527" max="11527" width="7.7109375" style="1" customWidth="1"/>
    <col min="11528" max="11528" width="9.28515625" style="1" customWidth="1"/>
    <col min="11529" max="11529" width="9.7109375" style="1" customWidth="1"/>
    <col min="11530" max="11530" width="8" style="1" customWidth="1"/>
    <col min="11531" max="11531" width="11.5703125" style="1" customWidth="1"/>
    <col min="11532" max="11532" width="12" style="1" customWidth="1"/>
    <col min="11533" max="11533" width="11" style="1" customWidth="1"/>
    <col min="11534" max="11534" width="8.28515625" style="1" customWidth="1"/>
    <col min="11535" max="11535" width="7.7109375" style="1" customWidth="1"/>
    <col min="11536" max="11536" width="7" style="1" customWidth="1"/>
    <col min="11537" max="11537" width="7.7109375" style="1" customWidth="1"/>
    <col min="11538" max="11538" width="9.28515625" style="1" customWidth="1"/>
    <col min="11539" max="11539" width="9.7109375" style="1" customWidth="1"/>
    <col min="11540" max="11540" width="8" style="1" customWidth="1"/>
    <col min="11541" max="11541" width="11.5703125" style="1" customWidth="1"/>
    <col min="11542" max="11542" width="12" style="1" customWidth="1"/>
    <col min="11543" max="11543" width="11" style="1" customWidth="1"/>
    <col min="11544" max="11544" width="8.28515625" style="1" customWidth="1"/>
    <col min="11545" max="11545" width="7.7109375" style="1" customWidth="1"/>
    <col min="11546" max="11546" width="7" style="1" customWidth="1"/>
    <col min="11547" max="11547" width="7.7109375" style="1" customWidth="1"/>
    <col min="11548" max="11548" width="9.28515625" style="1" customWidth="1"/>
    <col min="11549" max="11549" width="9.7109375" style="1" customWidth="1"/>
    <col min="11550" max="11550" width="8" style="1" customWidth="1"/>
    <col min="11551" max="11551" width="11.5703125" style="1" customWidth="1"/>
    <col min="11552" max="11552" width="12" style="1" customWidth="1"/>
    <col min="11553" max="11553" width="11" style="1" customWidth="1"/>
    <col min="11554" max="11554" width="8.28515625" style="1" customWidth="1"/>
    <col min="11555" max="11555" width="7.7109375" style="1" customWidth="1"/>
    <col min="11556" max="11556" width="7" style="1" customWidth="1"/>
    <col min="11557" max="11557" width="7.7109375" style="1" customWidth="1"/>
    <col min="11558" max="11558" width="9.28515625" style="1" customWidth="1"/>
    <col min="11559" max="11559" width="9.7109375" style="1" customWidth="1"/>
    <col min="11560" max="11560" width="8" style="1" customWidth="1"/>
    <col min="11561" max="11561" width="11.5703125" style="1" customWidth="1"/>
    <col min="11562" max="11562" width="12" style="1" customWidth="1"/>
    <col min="11563" max="11563" width="11" style="1" customWidth="1"/>
    <col min="11564" max="11564" width="8.28515625" style="1" customWidth="1"/>
    <col min="11565" max="11565" width="7.7109375" style="1" customWidth="1"/>
    <col min="11566" max="11566" width="7" style="1" customWidth="1"/>
    <col min="11567" max="11567" width="7.7109375" style="1" customWidth="1"/>
    <col min="11568" max="11568" width="9.28515625" style="1" customWidth="1"/>
    <col min="11569" max="11569" width="9.7109375" style="1" customWidth="1"/>
    <col min="11570" max="11570" width="8" style="1" customWidth="1"/>
    <col min="11571" max="11571" width="11.5703125" style="1" customWidth="1"/>
    <col min="11572" max="11572" width="12" style="1" customWidth="1"/>
    <col min="11573" max="11573" width="11" style="1" customWidth="1"/>
    <col min="11574" max="11574" width="8.28515625" style="1" customWidth="1"/>
    <col min="11575" max="11575" width="7.7109375" style="1" customWidth="1"/>
    <col min="11576" max="11576" width="7.85546875" style="1" customWidth="1"/>
    <col min="11577" max="11577" width="7.7109375" style="1" customWidth="1"/>
    <col min="11578" max="11578" width="9.28515625" style="1" customWidth="1"/>
    <col min="11579" max="11579" width="9.7109375" style="1" customWidth="1"/>
    <col min="11580" max="11580" width="8" style="1" customWidth="1"/>
    <col min="11581" max="11581" width="11.5703125" style="1" customWidth="1"/>
    <col min="11582" max="11582" width="12" style="1" customWidth="1"/>
    <col min="11583" max="11583" width="11" style="1" customWidth="1"/>
    <col min="11584" max="11584" width="8.28515625" style="1" customWidth="1"/>
    <col min="11585" max="11778" width="9.140625" style="1"/>
    <col min="11779" max="11779" width="6.28515625" style="1" customWidth="1"/>
    <col min="11780" max="11780" width="71.85546875" style="1" customWidth="1"/>
    <col min="11781" max="11781" width="7.5703125" style="1" customWidth="1"/>
    <col min="11782" max="11782" width="7" style="1" customWidth="1"/>
    <col min="11783" max="11783" width="7.7109375" style="1" customWidth="1"/>
    <col min="11784" max="11784" width="9.28515625" style="1" customWidth="1"/>
    <col min="11785" max="11785" width="9.7109375" style="1" customWidth="1"/>
    <col min="11786" max="11786" width="8" style="1" customWidth="1"/>
    <col min="11787" max="11787" width="11.5703125" style="1" customWidth="1"/>
    <col min="11788" max="11788" width="12" style="1" customWidth="1"/>
    <col min="11789" max="11789" width="11" style="1" customWidth="1"/>
    <col min="11790" max="11790" width="8.28515625" style="1" customWidth="1"/>
    <col min="11791" max="11791" width="7.7109375" style="1" customWidth="1"/>
    <col min="11792" max="11792" width="7" style="1" customWidth="1"/>
    <col min="11793" max="11793" width="7.7109375" style="1" customWidth="1"/>
    <col min="11794" max="11794" width="9.28515625" style="1" customWidth="1"/>
    <col min="11795" max="11795" width="9.7109375" style="1" customWidth="1"/>
    <col min="11796" max="11796" width="8" style="1" customWidth="1"/>
    <col min="11797" max="11797" width="11.5703125" style="1" customWidth="1"/>
    <col min="11798" max="11798" width="12" style="1" customWidth="1"/>
    <col min="11799" max="11799" width="11" style="1" customWidth="1"/>
    <col min="11800" max="11800" width="8.28515625" style="1" customWidth="1"/>
    <col min="11801" max="11801" width="7.7109375" style="1" customWidth="1"/>
    <col min="11802" max="11802" width="7" style="1" customWidth="1"/>
    <col min="11803" max="11803" width="7.7109375" style="1" customWidth="1"/>
    <col min="11804" max="11804" width="9.28515625" style="1" customWidth="1"/>
    <col min="11805" max="11805" width="9.7109375" style="1" customWidth="1"/>
    <col min="11806" max="11806" width="8" style="1" customWidth="1"/>
    <col min="11807" max="11807" width="11.5703125" style="1" customWidth="1"/>
    <col min="11808" max="11808" width="12" style="1" customWidth="1"/>
    <col min="11809" max="11809" width="11" style="1" customWidth="1"/>
    <col min="11810" max="11810" width="8.28515625" style="1" customWidth="1"/>
    <col min="11811" max="11811" width="7.7109375" style="1" customWidth="1"/>
    <col min="11812" max="11812" width="7" style="1" customWidth="1"/>
    <col min="11813" max="11813" width="7.7109375" style="1" customWidth="1"/>
    <col min="11814" max="11814" width="9.28515625" style="1" customWidth="1"/>
    <col min="11815" max="11815" width="9.7109375" style="1" customWidth="1"/>
    <col min="11816" max="11816" width="8" style="1" customWidth="1"/>
    <col min="11817" max="11817" width="11.5703125" style="1" customWidth="1"/>
    <col min="11818" max="11818" width="12" style="1" customWidth="1"/>
    <col min="11819" max="11819" width="11" style="1" customWidth="1"/>
    <col min="11820" max="11820" width="8.28515625" style="1" customWidth="1"/>
    <col min="11821" max="11821" width="7.7109375" style="1" customWidth="1"/>
    <col min="11822" max="11822" width="7" style="1" customWidth="1"/>
    <col min="11823" max="11823" width="7.7109375" style="1" customWidth="1"/>
    <col min="11824" max="11824" width="9.28515625" style="1" customWidth="1"/>
    <col min="11825" max="11825" width="9.7109375" style="1" customWidth="1"/>
    <col min="11826" max="11826" width="8" style="1" customWidth="1"/>
    <col min="11827" max="11827" width="11.5703125" style="1" customWidth="1"/>
    <col min="11828" max="11828" width="12" style="1" customWidth="1"/>
    <col min="11829" max="11829" width="11" style="1" customWidth="1"/>
    <col min="11830" max="11830" width="8.28515625" style="1" customWidth="1"/>
    <col min="11831" max="11831" width="7.7109375" style="1" customWidth="1"/>
    <col min="11832" max="11832" width="7.85546875" style="1" customWidth="1"/>
    <col min="11833" max="11833" width="7.7109375" style="1" customWidth="1"/>
    <col min="11834" max="11834" width="9.28515625" style="1" customWidth="1"/>
    <col min="11835" max="11835" width="9.7109375" style="1" customWidth="1"/>
    <col min="11836" max="11836" width="8" style="1" customWidth="1"/>
    <col min="11837" max="11837" width="11.5703125" style="1" customWidth="1"/>
    <col min="11838" max="11838" width="12" style="1" customWidth="1"/>
    <col min="11839" max="11839" width="11" style="1" customWidth="1"/>
    <col min="11840" max="11840" width="8.28515625" style="1" customWidth="1"/>
    <col min="11841" max="12034" width="9.140625" style="1"/>
    <col min="12035" max="12035" width="6.28515625" style="1" customWidth="1"/>
    <col min="12036" max="12036" width="71.85546875" style="1" customWidth="1"/>
    <col min="12037" max="12037" width="7.5703125" style="1" customWidth="1"/>
    <col min="12038" max="12038" width="7" style="1" customWidth="1"/>
    <col min="12039" max="12039" width="7.7109375" style="1" customWidth="1"/>
    <col min="12040" max="12040" width="9.28515625" style="1" customWidth="1"/>
    <col min="12041" max="12041" width="9.7109375" style="1" customWidth="1"/>
    <col min="12042" max="12042" width="8" style="1" customWidth="1"/>
    <col min="12043" max="12043" width="11.5703125" style="1" customWidth="1"/>
    <col min="12044" max="12044" width="12" style="1" customWidth="1"/>
    <col min="12045" max="12045" width="11" style="1" customWidth="1"/>
    <col min="12046" max="12046" width="8.28515625" style="1" customWidth="1"/>
    <col min="12047" max="12047" width="7.7109375" style="1" customWidth="1"/>
    <col min="12048" max="12048" width="7" style="1" customWidth="1"/>
    <col min="12049" max="12049" width="7.7109375" style="1" customWidth="1"/>
    <col min="12050" max="12050" width="9.28515625" style="1" customWidth="1"/>
    <col min="12051" max="12051" width="9.7109375" style="1" customWidth="1"/>
    <col min="12052" max="12052" width="8" style="1" customWidth="1"/>
    <col min="12053" max="12053" width="11.5703125" style="1" customWidth="1"/>
    <col min="12054" max="12054" width="12" style="1" customWidth="1"/>
    <col min="12055" max="12055" width="11" style="1" customWidth="1"/>
    <col min="12056" max="12056" width="8.28515625" style="1" customWidth="1"/>
    <col min="12057" max="12057" width="7.7109375" style="1" customWidth="1"/>
    <col min="12058" max="12058" width="7" style="1" customWidth="1"/>
    <col min="12059" max="12059" width="7.7109375" style="1" customWidth="1"/>
    <col min="12060" max="12060" width="9.28515625" style="1" customWidth="1"/>
    <col min="12061" max="12061" width="9.7109375" style="1" customWidth="1"/>
    <col min="12062" max="12062" width="8" style="1" customWidth="1"/>
    <col min="12063" max="12063" width="11.5703125" style="1" customWidth="1"/>
    <col min="12064" max="12064" width="12" style="1" customWidth="1"/>
    <col min="12065" max="12065" width="11" style="1" customWidth="1"/>
    <col min="12066" max="12066" width="8.28515625" style="1" customWidth="1"/>
    <col min="12067" max="12067" width="7.7109375" style="1" customWidth="1"/>
    <col min="12068" max="12068" width="7" style="1" customWidth="1"/>
    <col min="12069" max="12069" width="7.7109375" style="1" customWidth="1"/>
    <col min="12070" max="12070" width="9.28515625" style="1" customWidth="1"/>
    <col min="12071" max="12071" width="9.7109375" style="1" customWidth="1"/>
    <col min="12072" max="12072" width="8" style="1" customWidth="1"/>
    <col min="12073" max="12073" width="11.5703125" style="1" customWidth="1"/>
    <col min="12074" max="12074" width="12" style="1" customWidth="1"/>
    <col min="12075" max="12075" width="11" style="1" customWidth="1"/>
    <col min="12076" max="12076" width="8.28515625" style="1" customWidth="1"/>
    <col min="12077" max="12077" width="7.7109375" style="1" customWidth="1"/>
    <col min="12078" max="12078" width="7" style="1" customWidth="1"/>
    <col min="12079" max="12079" width="7.7109375" style="1" customWidth="1"/>
    <col min="12080" max="12080" width="9.28515625" style="1" customWidth="1"/>
    <col min="12081" max="12081" width="9.7109375" style="1" customWidth="1"/>
    <col min="12082" max="12082" width="8" style="1" customWidth="1"/>
    <col min="12083" max="12083" width="11.5703125" style="1" customWidth="1"/>
    <col min="12084" max="12084" width="12" style="1" customWidth="1"/>
    <col min="12085" max="12085" width="11" style="1" customWidth="1"/>
    <col min="12086" max="12086" width="8.28515625" style="1" customWidth="1"/>
    <col min="12087" max="12087" width="7.7109375" style="1" customWidth="1"/>
    <col min="12088" max="12088" width="7.85546875" style="1" customWidth="1"/>
    <col min="12089" max="12089" width="7.7109375" style="1" customWidth="1"/>
    <col min="12090" max="12090" width="9.28515625" style="1" customWidth="1"/>
    <col min="12091" max="12091" width="9.7109375" style="1" customWidth="1"/>
    <col min="12092" max="12092" width="8" style="1" customWidth="1"/>
    <col min="12093" max="12093" width="11.5703125" style="1" customWidth="1"/>
    <col min="12094" max="12094" width="12" style="1" customWidth="1"/>
    <col min="12095" max="12095" width="11" style="1" customWidth="1"/>
    <col min="12096" max="12096" width="8.28515625" style="1" customWidth="1"/>
    <col min="12097" max="12290" width="9.140625" style="1"/>
    <col min="12291" max="12291" width="6.28515625" style="1" customWidth="1"/>
    <col min="12292" max="12292" width="71.85546875" style="1" customWidth="1"/>
    <col min="12293" max="12293" width="7.5703125" style="1" customWidth="1"/>
    <col min="12294" max="12294" width="7" style="1" customWidth="1"/>
    <col min="12295" max="12295" width="7.7109375" style="1" customWidth="1"/>
    <col min="12296" max="12296" width="9.28515625" style="1" customWidth="1"/>
    <col min="12297" max="12297" width="9.7109375" style="1" customWidth="1"/>
    <col min="12298" max="12298" width="8" style="1" customWidth="1"/>
    <col min="12299" max="12299" width="11.5703125" style="1" customWidth="1"/>
    <col min="12300" max="12300" width="12" style="1" customWidth="1"/>
    <col min="12301" max="12301" width="11" style="1" customWidth="1"/>
    <col min="12302" max="12302" width="8.28515625" style="1" customWidth="1"/>
    <col min="12303" max="12303" width="7.7109375" style="1" customWidth="1"/>
    <col min="12304" max="12304" width="7" style="1" customWidth="1"/>
    <col min="12305" max="12305" width="7.7109375" style="1" customWidth="1"/>
    <col min="12306" max="12306" width="9.28515625" style="1" customWidth="1"/>
    <col min="12307" max="12307" width="9.7109375" style="1" customWidth="1"/>
    <col min="12308" max="12308" width="8" style="1" customWidth="1"/>
    <col min="12309" max="12309" width="11.5703125" style="1" customWidth="1"/>
    <col min="12310" max="12310" width="12" style="1" customWidth="1"/>
    <col min="12311" max="12311" width="11" style="1" customWidth="1"/>
    <col min="12312" max="12312" width="8.28515625" style="1" customWidth="1"/>
    <col min="12313" max="12313" width="7.7109375" style="1" customWidth="1"/>
    <col min="12314" max="12314" width="7" style="1" customWidth="1"/>
    <col min="12315" max="12315" width="7.7109375" style="1" customWidth="1"/>
    <col min="12316" max="12316" width="9.28515625" style="1" customWidth="1"/>
    <col min="12317" max="12317" width="9.7109375" style="1" customWidth="1"/>
    <col min="12318" max="12318" width="8" style="1" customWidth="1"/>
    <col min="12319" max="12319" width="11.5703125" style="1" customWidth="1"/>
    <col min="12320" max="12320" width="12" style="1" customWidth="1"/>
    <col min="12321" max="12321" width="11" style="1" customWidth="1"/>
    <col min="12322" max="12322" width="8.28515625" style="1" customWidth="1"/>
    <col min="12323" max="12323" width="7.7109375" style="1" customWidth="1"/>
    <col min="12324" max="12324" width="7" style="1" customWidth="1"/>
    <col min="12325" max="12325" width="7.7109375" style="1" customWidth="1"/>
    <col min="12326" max="12326" width="9.28515625" style="1" customWidth="1"/>
    <col min="12327" max="12327" width="9.7109375" style="1" customWidth="1"/>
    <col min="12328" max="12328" width="8" style="1" customWidth="1"/>
    <col min="12329" max="12329" width="11.5703125" style="1" customWidth="1"/>
    <col min="12330" max="12330" width="12" style="1" customWidth="1"/>
    <col min="12331" max="12331" width="11" style="1" customWidth="1"/>
    <col min="12332" max="12332" width="8.28515625" style="1" customWidth="1"/>
    <col min="12333" max="12333" width="7.7109375" style="1" customWidth="1"/>
    <col min="12334" max="12334" width="7" style="1" customWidth="1"/>
    <col min="12335" max="12335" width="7.7109375" style="1" customWidth="1"/>
    <col min="12336" max="12336" width="9.28515625" style="1" customWidth="1"/>
    <col min="12337" max="12337" width="9.7109375" style="1" customWidth="1"/>
    <col min="12338" max="12338" width="8" style="1" customWidth="1"/>
    <col min="12339" max="12339" width="11.5703125" style="1" customWidth="1"/>
    <col min="12340" max="12340" width="12" style="1" customWidth="1"/>
    <col min="12341" max="12341" width="11" style="1" customWidth="1"/>
    <col min="12342" max="12342" width="8.28515625" style="1" customWidth="1"/>
    <col min="12343" max="12343" width="7.7109375" style="1" customWidth="1"/>
    <col min="12344" max="12344" width="7.85546875" style="1" customWidth="1"/>
    <col min="12345" max="12345" width="7.7109375" style="1" customWidth="1"/>
    <col min="12346" max="12346" width="9.28515625" style="1" customWidth="1"/>
    <col min="12347" max="12347" width="9.7109375" style="1" customWidth="1"/>
    <col min="12348" max="12348" width="8" style="1" customWidth="1"/>
    <col min="12349" max="12349" width="11.5703125" style="1" customWidth="1"/>
    <col min="12350" max="12350" width="12" style="1" customWidth="1"/>
    <col min="12351" max="12351" width="11" style="1" customWidth="1"/>
    <col min="12352" max="12352" width="8.28515625" style="1" customWidth="1"/>
    <col min="12353" max="12546" width="9.140625" style="1"/>
    <col min="12547" max="12547" width="6.28515625" style="1" customWidth="1"/>
    <col min="12548" max="12548" width="71.85546875" style="1" customWidth="1"/>
    <col min="12549" max="12549" width="7.5703125" style="1" customWidth="1"/>
    <col min="12550" max="12550" width="7" style="1" customWidth="1"/>
    <col min="12551" max="12551" width="7.7109375" style="1" customWidth="1"/>
    <col min="12552" max="12552" width="9.28515625" style="1" customWidth="1"/>
    <col min="12553" max="12553" width="9.7109375" style="1" customWidth="1"/>
    <col min="12554" max="12554" width="8" style="1" customWidth="1"/>
    <col min="12555" max="12555" width="11.5703125" style="1" customWidth="1"/>
    <col min="12556" max="12556" width="12" style="1" customWidth="1"/>
    <col min="12557" max="12557" width="11" style="1" customWidth="1"/>
    <col min="12558" max="12558" width="8.28515625" style="1" customWidth="1"/>
    <col min="12559" max="12559" width="7.7109375" style="1" customWidth="1"/>
    <col min="12560" max="12560" width="7" style="1" customWidth="1"/>
    <col min="12561" max="12561" width="7.7109375" style="1" customWidth="1"/>
    <col min="12562" max="12562" width="9.28515625" style="1" customWidth="1"/>
    <col min="12563" max="12563" width="9.7109375" style="1" customWidth="1"/>
    <col min="12564" max="12564" width="8" style="1" customWidth="1"/>
    <col min="12565" max="12565" width="11.5703125" style="1" customWidth="1"/>
    <col min="12566" max="12566" width="12" style="1" customWidth="1"/>
    <col min="12567" max="12567" width="11" style="1" customWidth="1"/>
    <col min="12568" max="12568" width="8.28515625" style="1" customWidth="1"/>
    <col min="12569" max="12569" width="7.7109375" style="1" customWidth="1"/>
    <col min="12570" max="12570" width="7" style="1" customWidth="1"/>
    <col min="12571" max="12571" width="7.7109375" style="1" customWidth="1"/>
    <col min="12572" max="12572" width="9.28515625" style="1" customWidth="1"/>
    <col min="12573" max="12573" width="9.7109375" style="1" customWidth="1"/>
    <col min="12574" max="12574" width="8" style="1" customWidth="1"/>
    <col min="12575" max="12575" width="11.5703125" style="1" customWidth="1"/>
    <col min="12576" max="12576" width="12" style="1" customWidth="1"/>
    <col min="12577" max="12577" width="11" style="1" customWidth="1"/>
    <col min="12578" max="12578" width="8.28515625" style="1" customWidth="1"/>
    <col min="12579" max="12579" width="7.7109375" style="1" customWidth="1"/>
    <col min="12580" max="12580" width="7" style="1" customWidth="1"/>
    <col min="12581" max="12581" width="7.7109375" style="1" customWidth="1"/>
    <col min="12582" max="12582" width="9.28515625" style="1" customWidth="1"/>
    <col min="12583" max="12583" width="9.7109375" style="1" customWidth="1"/>
    <col min="12584" max="12584" width="8" style="1" customWidth="1"/>
    <col min="12585" max="12585" width="11.5703125" style="1" customWidth="1"/>
    <col min="12586" max="12586" width="12" style="1" customWidth="1"/>
    <col min="12587" max="12587" width="11" style="1" customWidth="1"/>
    <col min="12588" max="12588" width="8.28515625" style="1" customWidth="1"/>
    <col min="12589" max="12589" width="7.7109375" style="1" customWidth="1"/>
    <col min="12590" max="12590" width="7" style="1" customWidth="1"/>
    <col min="12591" max="12591" width="7.7109375" style="1" customWidth="1"/>
    <col min="12592" max="12592" width="9.28515625" style="1" customWidth="1"/>
    <col min="12593" max="12593" width="9.7109375" style="1" customWidth="1"/>
    <col min="12594" max="12594" width="8" style="1" customWidth="1"/>
    <col min="12595" max="12595" width="11.5703125" style="1" customWidth="1"/>
    <col min="12596" max="12596" width="12" style="1" customWidth="1"/>
    <col min="12597" max="12597" width="11" style="1" customWidth="1"/>
    <col min="12598" max="12598" width="8.28515625" style="1" customWidth="1"/>
    <col min="12599" max="12599" width="7.7109375" style="1" customWidth="1"/>
    <col min="12600" max="12600" width="7.85546875" style="1" customWidth="1"/>
    <col min="12601" max="12601" width="7.7109375" style="1" customWidth="1"/>
    <col min="12602" max="12602" width="9.28515625" style="1" customWidth="1"/>
    <col min="12603" max="12603" width="9.7109375" style="1" customWidth="1"/>
    <col min="12604" max="12604" width="8" style="1" customWidth="1"/>
    <col min="12605" max="12605" width="11.5703125" style="1" customWidth="1"/>
    <col min="12606" max="12606" width="12" style="1" customWidth="1"/>
    <col min="12607" max="12607" width="11" style="1" customWidth="1"/>
    <col min="12608" max="12608" width="8.28515625" style="1" customWidth="1"/>
    <col min="12609" max="12802" width="9.140625" style="1"/>
    <col min="12803" max="12803" width="6.28515625" style="1" customWidth="1"/>
    <col min="12804" max="12804" width="71.85546875" style="1" customWidth="1"/>
    <col min="12805" max="12805" width="7.5703125" style="1" customWidth="1"/>
    <col min="12806" max="12806" width="7" style="1" customWidth="1"/>
    <col min="12807" max="12807" width="7.7109375" style="1" customWidth="1"/>
    <col min="12808" max="12808" width="9.28515625" style="1" customWidth="1"/>
    <col min="12809" max="12809" width="9.7109375" style="1" customWidth="1"/>
    <col min="12810" max="12810" width="8" style="1" customWidth="1"/>
    <col min="12811" max="12811" width="11.5703125" style="1" customWidth="1"/>
    <col min="12812" max="12812" width="12" style="1" customWidth="1"/>
    <col min="12813" max="12813" width="11" style="1" customWidth="1"/>
    <col min="12814" max="12814" width="8.28515625" style="1" customWidth="1"/>
    <col min="12815" max="12815" width="7.7109375" style="1" customWidth="1"/>
    <col min="12816" max="12816" width="7" style="1" customWidth="1"/>
    <col min="12817" max="12817" width="7.7109375" style="1" customWidth="1"/>
    <col min="12818" max="12818" width="9.28515625" style="1" customWidth="1"/>
    <col min="12819" max="12819" width="9.7109375" style="1" customWidth="1"/>
    <col min="12820" max="12820" width="8" style="1" customWidth="1"/>
    <col min="12821" max="12821" width="11.5703125" style="1" customWidth="1"/>
    <col min="12822" max="12822" width="12" style="1" customWidth="1"/>
    <col min="12823" max="12823" width="11" style="1" customWidth="1"/>
    <col min="12824" max="12824" width="8.28515625" style="1" customWidth="1"/>
    <col min="12825" max="12825" width="7.7109375" style="1" customWidth="1"/>
    <col min="12826" max="12826" width="7" style="1" customWidth="1"/>
    <col min="12827" max="12827" width="7.7109375" style="1" customWidth="1"/>
    <col min="12828" max="12828" width="9.28515625" style="1" customWidth="1"/>
    <col min="12829" max="12829" width="9.7109375" style="1" customWidth="1"/>
    <col min="12830" max="12830" width="8" style="1" customWidth="1"/>
    <col min="12831" max="12831" width="11.5703125" style="1" customWidth="1"/>
    <col min="12832" max="12832" width="12" style="1" customWidth="1"/>
    <col min="12833" max="12833" width="11" style="1" customWidth="1"/>
    <col min="12834" max="12834" width="8.28515625" style="1" customWidth="1"/>
    <col min="12835" max="12835" width="7.7109375" style="1" customWidth="1"/>
    <col min="12836" max="12836" width="7" style="1" customWidth="1"/>
    <col min="12837" max="12837" width="7.7109375" style="1" customWidth="1"/>
    <col min="12838" max="12838" width="9.28515625" style="1" customWidth="1"/>
    <col min="12839" max="12839" width="9.7109375" style="1" customWidth="1"/>
    <col min="12840" max="12840" width="8" style="1" customWidth="1"/>
    <col min="12841" max="12841" width="11.5703125" style="1" customWidth="1"/>
    <col min="12842" max="12842" width="12" style="1" customWidth="1"/>
    <col min="12843" max="12843" width="11" style="1" customWidth="1"/>
    <col min="12844" max="12844" width="8.28515625" style="1" customWidth="1"/>
    <col min="12845" max="12845" width="7.7109375" style="1" customWidth="1"/>
    <col min="12846" max="12846" width="7" style="1" customWidth="1"/>
    <col min="12847" max="12847" width="7.7109375" style="1" customWidth="1"/>
    <col min="12848" max="12848" width="9.28515625" style="1" customWidth="1"/>
    <col min="12849" max="12849" width="9.7109375" style="1" customWidth="1"/>
    <col min="12850" max="12850" width="8" style="1" customWidth="1"/>
    <col min="12851" max="12851" width="11.5703125" style="1" customWidth="1"/>
    <col min="12852" max="12852" width="12" style="1" customWidth="1"/>
    <col min="12853" max="12853" width="11" style="1" customWidth="1"/>
    <col min="12854" max="12854" width="8.28515625" style="1" customWidth="1"/>
    <col min="12855" max="12855" width="7.7109375" style="1" customWidth="1"/>
    <col min="12856" max="12856" width="7.85546875" style="1" customWidth="1"/>
    <col min="12857" max="12857" width="7.7109375" style="1" customWidth="1"/>
    <col min="12858" max="12858" width="9.28515625" style="1" customWidth="1"/>
    <col min="12859" max="12859" width="9.7109375" style="1" customWidth="1"/>
    <col min="12860" max="12860" width="8" style="1" customWidth="1"/>
    <col min="12861" max="12861" width="11.5703125" style="1" customWidth="1"/>
    <col min="12862" max="12862" width="12" style="1" customWidth="1"/>
    <col min="12863" max="12863" width="11" style="1" customWidth="1"/>
    <col min="12864" max="12864" width="8.28515625" style="1" customWidth="1"/>
    <col min="12865" max="13058" width="9.140625" style="1"/>
    <col min="13059" max="13059" width="6.28515625" style="1" customWidth="1"/>
    <col min="13060" max="13060" width="71.85546875" style="1" customWidth="1"/>
    <col min="13061" max="13061" width="7.5703125" style="1" customWidth="1"/>
    <col min="13062" max="13062" width="7" style="1" customWidth="1"/>
    <col min="13063" max="13063" width="7.7109375" style="1" customWidth="1"/>
    <col min="13064" max="13064" width="9.28515625" style="1" customWidth="1"/>
    <col min="13065" max="13065" width="9.7109375" style="1" customWidth="1"/>
    <col min="13066" max="13066" width="8" style="1" customWidth="1"/>
    <col min="13067" max="13067" width="11.5703125" style="1" customWidth="1"/>
    <col min="13068" max="13068" width="12" style="1" customWidth="1"/>
    <col min="13069" max="13069" width="11" style="1" customWidth="1"/>
    <col min="13070" max="13070" width="8.28515625" style="1" customWidth="1"/>
    <col min="13071" max="13071" width="7.7109375" style="1" customWidth="1"/>
    <col min="13072" max="13072" width="7" style="1" customWidth="1"/>
    <col min="13073" max="13073" width="7.7109375" style="1" customWidth="1"/>
    <col min="13074" max="13074" width="9.28515625" style="1" customWidth="1"/>
    <col min="13075" max="13075" width="9.7109375" style="1" customWidth="1"/>
    <col min="13076" max="13076" width="8" style="1" customWidth="1"/>
    <col min="13077" max="13077" width="11.5703125" style="1" customWidth="1"/>
    <col min="13078" max="13078" width="12" style="1" customWidth="1"/>
    <col min="13079" max="13079" width="11" style="1" customWidth="1"/>
    <col min="13080" max="13080" width="8.28515625" style="1" customWidth="1"/>
    <col min="13081" max="13081" width="7.7109375" style="1" customWidth="1"/>
    <col min="13082" max="13082" width="7" style="1" customWidth="1"/>
    <col min="13083" max="13083" width="7.7109375" style="1" customWidth="1"/>
    <col min="13084" max="13084" width="9.28515625" style="1" customWidth="1"/>
    <col min="13085" max="13085" width="9.7109375" style="1" customWidth="1"/>
    <col min="13086" max="13086" width="8" style="1" customWidth="1"/>
    <col min="13087" max="13087" width="11.5703125" style="1" customWidth="1"/>
    <col min="13088" max="13088" width="12" style="1" customWidth="1"/>
    <col min="13089" max="13089" width="11" style="1" customWidth="1"/>
    <col min="13090" max="13090" width="8.28515625" style="1" customWidth="1"/>
    <col min="13091" max="13091" width="7.7109375" style="1" customWidth="1"/>
    <col min="13092" max="13092" width="7" style="1" customWidth="1"/>
    <col min="13093" max="13093" width="7.7109375" style="1" customWidth="1"/>
    <col min="13094" max="13094" width="9.28515625" style="1" customWidth="1"/>
    <col min="13095" max="13095" width="9.7109375" style="1" customWidth="1"/>
    <col min="13096" max="13096" width="8" style="1" customWidth="1"/>
    <col min="13097" max="13097" width="11.5703125" style="1" customWidth="1"/>
    <col min="13098" max="13098" width="12" style="1" customWidth="1"/>
    <col min="13099" max="13099" width="11" style="1" customWidth="1"/>
    <col min="13100" max="13100" width="8.28515625" style="1" customWidth="1"/>
    <col min="13101" max="13101" width="7.7109375" style="1" customWidth="1"/>
    <col min="13102" max="13102" width="7" style="1" customWidth="1"/>
    <col min="13103" max="13103" width="7.7109375" style="1" customWidth="1"/>
    <col min="13104" max="13104" width="9.28515625" style="1" customWidth="1"/>
    <col min="13105" max="13105" width="9.7109375" style="1" customWidth="1"/>
    <col min="13106" max="13106" width="8" style="1" customWidth="1"/>
    <col min="13107" max="13107" width="11.5703125" style="1" customWidth="1"/>
    <col min="13108" max="13108" width="12" style="1" customWidth="1"/>
    <col min="13109" max="13109" width="11" style="1" customWidth="1"/>
    <col min="13110" max="13110" width="8.28515625" style="1" customWidth="1"/>
    <col min="13111" max="13111" width="7.7109375" style="1" customWidth="1"/>
    <col min="13112" max="13112" width="7.85546875" style="1" customWidth="1"/>
    <col min="13113" max="13113" width="7.7109375" style="1" customWidth="1"/>
    <col min="13114" max="13114" width="9.28515625" style="1" customWidth="1"/>
    <col min="13115" max="13115" width="9.7109375" style="1" customWidth="1"/>
    <col min="13116" max="13116" width="8" style="1" customWidth="1"/>
    <col min="13117" max="13117" width="11.5703125" style="1" customWidth="1"/>
    <col min="13118" max="13118" width="12" style="1" customWidth="1"/>
    <col min="13119" max="13119" width="11" style="1" customWidth="1"/>
    <col min="13120" max="13120" width="8.28515625" style="1" customWidth="1"/>
    <col min="13121" max="13314" width="9.140625" style="1"/>
    <col min="13315" max="13315" width="6.28515625" style="1" customWidth="1"/>
    <col min="13316" max="13316" width="71.85546875" style="1" customWidth="1"/>
    <col min="13317" max="13317" width="7.5703125" style="1" customWidth="1"/>
    <col min="13318" max="13318" width="7" style="1" customWidth="1"/>
    <col min="13319" max="13319" width="7.7109375" style="1" customWidth="1"/>
    <col min="13320" max="13320" width="9.28515625" style="1" customWidth="1"/>
    <col min="13321" max="13321" width="9.7109375" style="1" customWidth="1"/>
    <col min="13322" max="13322" width="8" style="1" customWidth="1"/>
    <col min="13323" max="13323" width="11.5703125" style="1" customWidth="1"/>
    <col min="13324" max="13324" width="12" style="1" customWidth="1"/>
    <col min="13325" max="13325" width="11" style="1" customWidth="1"/>
    <col min="13326" max="13326" width="8.28515625" style="1" customWidth="1"/>
    <col min="13327" max="13327" width="7.7109375" style="1" customWidth="1"/>
    <col min="13328" max="13328" width="7" style="1" customWidth="1"/>
    <col min="13329" max="13329" width="7.7109375" style="1" customWidth="1"/>
    <col min="13330" max="13330" width="9.28515625" style="1" customWidth="1"/>
    <col min="13331" max="13331" width="9.7109375" style="1" customWidth="1"/>
    <col min="13332" max="13332" width="8" style="1" customWidth="1"/>
    <col min="13333" max="13333" width="11.5703125" style="1" customWidth="1"/>
    <col min="13334" max="13334" width="12" style="1" customWidth="1"/>
    <col min="13335" max="13335" width="11" style="1" customWidth="1"/>
    <col min="13336" max="13336" width="8.28515625" style="1" customWidth="1"/>
    <col min="13337" max="13337" width="7.7109375" style="1" customWidth="1"/>
    <col min="13338" max="13338" width="7" style="1" customWidth="1"/>
    <col min="13339" max="13339" width="7.7109375" style="1" customWidth="1"/>
    <col min="13340" max="13340" width="9.28515625" style="1" customWidth="1"/>
    <col min="13341" max="13341" width="9.7109375" style="1" customWidth="1"/>
    <col min="13342" max="13342" width="8" style="1" customWidth="1"/>
    <col min="13343" max="13343" width="11.5703125" style="1" customWidth="1"/>
    <col min="13344" max="13344" width="12" style="1" customWidth="1"/>
    <col min="13345" max="13345" width="11" style="1" customWidth="1"/>
    <col min="13346" max="13346" width="8.28515625" style="1" customWidth="1"/>
    <col min="13347" max="13347" width="7.7109375" style="1" customWidth="1"/>
    <col min="13348" max="13348" width="7" style="1" customWidth="1"/>
    <col min="13349" max="13349" width="7.7109375" style="1" customWidth="1"/>
    <col min="13350" max="13350" width="9.28515625" style="1" customWidth="1"/>
    <col min="13351" max="13351" width="9.7109375" style="1" customWidth="1"/>
    <col min="13352" max="13352" width="8" style="1" customWidth="1"/>
    <col min="13353" max="13353" width="11.5703125" style="1" customWidth="1"/>
    <col min="13354" max="13354" width="12" style="1" customWidth="1"/>
    <col min="13355" max="13355" width="11" style="1" customWidth="1"/>
    <col min="13356" max="13356" width="8.28515625" style="1" customWidth="1"/>
    <col min="13357" max="13357" width="7.7109375" style="1" customWidth="1"/>
    <col min="13358" max="13358" width="7" style="1" customWidth="1"/>
    <col min="13359" max="13359" width="7.7109375" style="1" customWidth="1"/>
    <col min="13360" max="13360" width="9.28515625" style="1" customWidth="1"/>
    <col min="13361" max="13361" width="9.7109375" style="1" customWidth="1"/>
    <col min="13362" max="13362" width="8" style="1" customWidth="1"/>
    <col min="13363" max="13363" width="11.5703125" style="1" customWidth="1"/>
    <col min="13364" max="13364" width="12" style="1" customWidth="1"/>
    <col min="13365" max="13365" width="11" style="1" customWidth="1"/>
    <col min="13366" max="13366" width="8.28515625" style="1" customWidth="1"/>
    <col min="13367" max="13367" width="7.7109375" style="1" customWidth="1"/>
    <col min="13368" max="13368" width="7.85546875" style="1" customWidth="1"/>
    <col min="13369" max="13369" width="7.7109375" style="1" customWidth="1"/>
    <col min="13370" max="13370" width="9.28515625" style="1" customWidth="1"/>
    <col min="13371" max="13371" width="9.7109375" style="1" customWidth="1"/>
    <col min="13372" max="13372" width="8" style="1" customWidth="1"/>
    <col min="13373" max="13373" width="11.5703125" style="1" customWidth="1"/>
    <col min="13374" max="13374" width="12" style="1" customWidth="1"/>
    <col min="13375" max="13375" width="11" style="1" customWidth="1"/>
    <col min="13376" max="13376" width="8.28515625" style="1" customWidth="1"/>
    <col min="13377" max="13570" width="9.140625" style="1"/>
    <col min="13571" max="13571" width="6.28515625" style="1" customWidth="1"/>
    <col min="13572" max="13572" width="71.85546875" style="1" customWidth="1"/>
    <col min="13573" max="13573" width="7.5703125" style="1" customWidth="1"/>
    <col min="13574" max="13574" width="7" style="1" customWidth="1"/>
    <col min="13575" max="13575" width="7.7109375" style="1" customWidth="1"/>
    <col min="13576" max="13576" width="9.28515625" style="1" customWidth="1"/>
    <col min="13577" max="13577" width="9.7109375" style="1" customWidth="1"/>
    <col min="13578" max="13578" width="8" style="1" customWidth="1"/>
    <col min="13579" max="13579" width="11.5703125" style="1" customWidth="1"/>
    <col min="13580" max="13580" width="12" style="1" customWidth="1"/>
    <col min="13581" max="13581" width="11" style="1" customWidth="1"/>
    <col min="13582" max="13582" width="8.28515625" style="1" customWidth="1"/>
    <col min="13583" max="13583" width="7.7109375" style="1" customWidth="1"/>
    <col min="13584" max="13584" width="7" style="1" customWidth="1"/>
    <col min="13585" max="13585" width="7.7109375" style="1" customWidth="1"/>
    <col min="13586" max="13586" width="9.28515625" style="1" customWidth="1"/>
    <col min="13587" max="13587" width="9.7109375" style="1" customWidth="1"/>
    <col min="13588" max="13588" width="8" style="1" customWidth="1"/>
    <col min="13589" max="13589" width="11.5703125" style="1" customWidth="1"/>
    <col min="13590" max="13590" width="12" style="1" customWidth="1"/>
    <col min="13591" max="13591" width="11" style="1" customWidth="1"/>
    <col min="13592" max="13592" width="8.28515625" style="1" customWidth="1"/>
    <col min="13593" max="13593" width="7.7109375" style="1" customWidth="1"/>
    <col min="13594" max="13594" width="7" style="1" customWidth="1"/>
    <col min="13595" max="13595" width="7.7109375" style="1" customWidth="1"/>
    <col min="13596" max="13596" width="9.28515625" style="1" customWidth="1"/>
    <col min="13597" max="13597" width="9.7109375" style="1" customWidth="1"/>
    <col min="13598" max="13598" width="8" style="1" customWidth="1"/>
    <col min="13599" max="13599" width="11.5703125" style="1" customWidth="1"/>
    <col min="13600" max="13600" width="12" style="1" customWidth="1"/>
    <col min="13601" max="13601" width="11" style="1" customWidth="1"/>
    <col min="13602" max="13602" width="8.28515625" style="1" customWidth="1"/>
    <col min="13603" max="13603" width="7.7109375" style="1" customWidth="1"/>
    <col min="13604" max="13604" width="7" style="1" customWidth="1"/>
    <col min="13605" max="13605" width="7.7109375" style="1" customWidth="1"/>
    <col min="13606" max="13606" width="9.28515625" style="1" customWidth="1"/>
    <col min="13607" max="13607" width="9.7109375" style="1" customWidth="1"/>
    <col min="13608" max="13608" width="8" style="1" customWidth="1"/>
    <col min="13609" max="13609" width="11.5703125" style="1" customWidth="1"/>
    <col min="13610" max="13610" width="12" style="1" customWidth="1"/>
    <col min="13611" max="13611" width="11" style="1" customWidth="1"/>
    <col min="13612" max="13612" width="8.28515625" style="1" customWidth="1"/>
    <col min="13613" max="13613" width="7.7109375" style="1" customWidth="1"/>
    <col min="13614" max="13614" width="7" style="1" customWidth="1"/>
    <col min="13615" max="13615" width="7.7109375" style="1" customWidth="1"/>
    <col min="13616" max="13616" width="9.28515625" style="1" customWidth="1"/>
    <col min="13617" max="13617" width="9.7109375" style="1" customWidth="1"/>
    <col min="13618" max="13618" width="8" style="1" customWidth="1"/>
    <col min="13619" max="13619" width="11.5703125" style="1" customWidth="1"/>
    <col min="13620" max="13620" width="12" style="1" customWidth="1"/>
    <col min="13621" max="13621" width="11" style="1" customWidth="1"/>
    <col min="13622" max="13622" width="8.28515625" style="1" customWidth="1"/>
    <col min="13623" max="13623" width="7.7109375" style="1" customWidth="1"/>
    <col min="13624" max="13624" width="7.85546875" style="1" customWidth="1"/>
    <col min="13625" max="13625" width="7.7109375" style="1" customWidth="1"/>
    <col min="13626" max="13626" width="9.28515625" style="1" customWidth="1"/>
    <col min="13627" max="13627" width="9.7109375" style="1" customWidth="1"/>
    <col min="13628" max="13628" width="8" style="1" customWidth="1"/>
    <col min="13629" max="13629" width="11.5703125" style="1" customWidth="1"/>
    <col min="13630" max="13630" width="12" style="1" customWidth="1"/>
    <col min="13631" max="13631" width="11" style="1" customWidth="1"/>
    <col min="13632" max="13632" width="8.28515625" style="1" customWidth="1"/>
    <col min="13633" max="13826" width="9.140625" style="1"/>
    <col min="13827" max="13827" width="6.28515625" style="1" customWidth="1"/>
    <col min="13828" max="13828" width="71.85546875" style="1" customWidth="1"/>
    <col min="13829" max="13829" width="7.5703125" style="1" customWidth="1"/>
    <col min="13830" max="13830" width="7" style="1" customWidth="1"/>
    <col min="13831" max="13831" width="7.7109375" style="1" customWidth="1"/>
    <col min="13832" max="13832" width="9.28515625" style="1" customWidth="1"/>
    <col min="13833" max="13833" width="9.7109375" style="1" customWidth="1"/>
    <col min="13834" max="13834" width="8" style="1" customWidth="1"/>
    <col min="13835" max="13835" width="11.5703125" style="1" customWidth="1"/>
    <col min="13836" max="13836" width="12" style="1" customWidth="1"/>
    <col min="13837" max="13837" width="11" style="1" customWidth="1"/>
    <col min="13838" max="13838" width="8.28515625" style="1" customWidth="1"/>
    <col min="13839" max="13839" width="7.7109375" style="1" customWidth="1"/>
    <col min="13840" max="13840" width="7" style="1" customWidth="1"/>
    <col min="13841" max="13841" width="7.7109375" style="1" customWidth="1"/>
    <col min="13842" max="13842" width="9.28515625" style="1" customWidth="1"/>
    <col min="13843" max="13843" width="9.7109375" style="1" customWidth="1"/>
    <col min="13844" max="13844" width="8" style="1" customWidth="1"/>
    <col min="13845" max="13845" width="11.5703125" style="1" customWidth="1"/>
    <col min="13846" max="13846" width="12" style="1" customWidth="1"/>
    <col min="13847" max="13847" width="11" style="1" customWidth="1"/>
    <col min="13848" max="13848" width="8.28515625" style="1" customWidth="1"/>
    <col min="13849" max="13849" width="7.7109375" style="1" customWidth="1"/>
    <col min="13850" max="13850" width="7" style="1" customWidth="1"/>
    <col min="13851" max="13851" width="7.7109375" style="1" customWidth="1"/>
    <col min="13852" max="13852" width="9.28515625" style="1" customWidth="1"/>
    <col min="13853" max="13853" width="9.7109375" style="1" customWidth="1"/>
    <col min="13854" max="13854" width="8" style="1" customWidth="1"/>
    <col min="13855" max="13855" width="11.5703125" style="1" customWidth="1"/>
    <col min="13856" max="13856" width="12" style="1" customWidth="1"/>
    <col min="13857" max="13857" width="11" style="1" customWidth="1"/>
    <col min="13858" max="13858" width="8.28515625" style="1" customWidth="1"/>
    <col min="13859" max="13859" width="7.7109375" style="1" customWidth="1"/>
    <col min="13860" max="13860" width="7" style="1" customWidth="1"/>
    <col min="13861" max="13861" width="7.7109375" style="1" customWidth="1"/>
    <col min="13862" max="13862" width="9.28515625" style="1" customWidth="1"/>
    <col min="13863" max="13863" width="9.7109375" style="1" customWidth="1"/>
    <col min="13864" max="13864" width="8" style="1" customWidth="1"/>
    <col min="13865" max="13865" width="11.5703125" style="1" customWidth="1"/>
    <col min="13866" max="13866" width="12" style="1" customWidth="1"/>
    <col min="13867" max="13867" width="11" style="1" customWidth="1"/>
    <col min="13868" max="13868" width="8.28515625" style="1" customWidth="1"/>
    <col min="13869" max="13869" width="7.7109375" style="1" customWidth="1"/>
    <col min="13870" max="13870" width="7" style="1" customWidth="1"/>
    <col min="13871" max="13871" width="7.7109375" style="1" customWidth="1"/>
    <col min="13872" max="13872" width="9.28515625" style="1" customWidth="1"/>
    <col min="13873" max="13873" width="9.7109375" style="1" customWidth="1"/>
    <col min="13874" max="13874" width="8" style="1" customWidth="1"/>
    <col min="13875" max="13875" width="11.5703125" style="1" customWidth="1"/>
    <col min="13876" max="13876" width="12" style="1" customWidth="1"/>
    <col min="13877" max="13877" width="11" style="1" customWidth="1"/>
    <col min="13878" max="13878" width="8.28515625" style="1" customWidth="1"/>
    <col min="13879" max="13879" width="7.7109375" style="1" customWidth="1"/>
    <col min="13880" max="13880" width="7.85546875" style="1" customWidth="1"/>
    <col min="13881" max="13881" width="7.7109375" style="1" customWidth="1"/>
    <col min="13882" max="13882" width="9.28515625" style="1" customWidth="1"/>
    <col min="13883" max="13883" width="9.7109375" style="1" customWidth="1"/>
    <col min="13884" max="13884" width="8" style="1" customWidth="1"/>
    <col min="13885" max="13885" width="11.5703125" style="1" customWidth="1"/>
    <col min="13886" max="13886" width="12" style="1" customWidth="1"/>
    <col min="13887" max="13887" width="11" style="1" customWidth="1"/>
    <col min="13888" max="13888" width="8.28515625" style="1" customWidth="1"/>
    <col min="13889" max="14082" width="9.140625" style="1"/>
    <col min="14083" max="14083" width="6.28515625" style="1" customWidth="1"/>
    <col min="14084" max="14084" width="71.85546875" style="1" customWidth="1"/>
    <col min="14085" max="14085" width="7.5703125" style="1" customWidth="1"/>
    <col min="14086" max="14086" width="7" style="1" customWidth="1"/>
    <col min="14087" max="14087" width="7.7109375" style="1" customWidth="1"/>
    <col min="14088" max="14088" width="9.28515625" style="1" customWidth="1"/>
    <col min="14089" max="14089" width="9.7109375" style="1" customWidth="1"/>
    <col min="14090" max="14090" width="8" style="1" customWidth="1"/>
    <col min="14091" max="14091" width="11.5703125" style="1" customWidth="1"/>
    <col min="14092" max="14092" width="12" style="1" customWidth="1"/>
    <col min="14093" max="14093" width="11" style="1" customWidth="1"/>
    <col min="14094" max="14094" width="8.28515625" style="1" customWidth="1"/>
    <col min="14095" max="14095" width="7.7109375" style="1" customWidth="1"/>
    <col min="14096" max="14096" width="7" style="1" customWidth="1"/>
    <col min="14097" max="14097" width="7.7109375" style="1" customWidth="1"/>
    <col min="14098" max="14098" width="9.28515625" style="1" customWidth="1"/>
    <col min="14099" max="14099" width="9.7109375" style="1" customWidth="1"/>
    <col min="14100" max="14100" width="8" style="1" customWidth="1"/>
    <col min="14101" max="14101" width="11.5703125" style="1" customWidth="1"/>
    <col min="14102" max="14102" width="12" style="1" customWidth="1"/>
    <col min="14103" max="14103" width="11" style="1" customWidth="1"/>
    <col min="14104" max="14104" width="8.28515625" style="1" customWidth="1"/>
    <col min="14105" max="14105" width="7.7109375" style="1" customWidth="1"/>
    <col min="14106" max="14106" width="7" style="1" customWidth="1"/>
    <col min="14107" max="14107" width="7.7109375" style="1" customWidth="1"/>
    <col min="14108" max="14108" width="9.28515625" style="1" customWidth="1"/>
    <col min="14109" max="14109" width="9.7109375" style="1" customWidth="1"/>
    <col min="14110" max="14110" width="8" style="1" customWidth="1"/>
    <col min="14111" max="14111" width="11.5703125" style="1" customWidth="1"/>
    <col min="14112" max="14112" width="12" style="1" customWidth="1"/>
    <col min="14113" max="14113" width="11" style="1" customWidth="1"/>
    <col min="14114" max="14114" width="8.28515625" style="1" customWidth="1"/>
    <col min="14115" max="14115" width="7.7109375" style="1" customWidth="1"/>
    <col min="14116" max="14116" width="7" style="1" customWidth="1"/>
    <col min="14117" max="14117" width="7.7109375" style="1" customWidth="1"/>
    <col min="14118" max="14118" width="9.28515625" style="1" customWidth="1"/>
    <col min="14119" max="14119" width="9.7109375" style="1" customWidth="1"/>
    <col min="14120" max="14120" width="8" style="1" customWidth="1"/>
    <col min="14121" max="14121" width="11.5703125" style="1" customWidth="1"/>
    <col min="14122" max="14122" width="12" style="1" customWidth="1"/>
    <col min="14123" max="14123" width="11" style="1" customWidth="1"/>
    <col min="14124" max="14124" width="8.28515625" style="1" customWidth="1"/>
    <col min="14125" max="14125" width="7.7109375" style="1" customWidth="1"/>
    <col min="14126" max="14126" width="7" style="1" customWidth="1"/>
    <col min="14127" max="14127" width="7.7109375" style="1" customWidth="1"/>
    <col min="14128" max="14128" width="9.28515625" style="1" customWidth="1"/>
    <col min="14129" max="14129" width="9.7109375" style="1" customWidth="1"/>
    <col min="14130" max="14130" width="8" style="1" customWidth="1"/>
    <col min="14131" max="14131" width="11.5703125" style="1" customWidth="1"/>
    <col min="14132" max="14132" width="12" style="1" customWidth="1"/>
    <col min="14133" max="14133" width="11" style="1" customWidth="1"/>
    <col min="14134" max="14134" width="8.28515625" style="1" customWidth="1"/>
    <col min="14135" max="14135" width="7.7109375" style="1" customWidth="1"/>
    <col min="14136" max="14136" width="7.85546875" style="1" customWidth="1"/>
    <col min="14137" max="14137" width="7.7109375" style="1" customWidth="1"/>
    <col min="14138" max="14138" width="9.28515625" style="1" customWidth="1"/>
    <col min="14139" max="14139" width="9.7109375" style="1" customWidth="1"/>
    <col min="14140" max="14140" width="8" style="1" customWidth="1"/>
    <col min="14141" max="14141" width="11.5703125" style="1" customWidth="1"/>
    <col min="14142" max="14142" width="12" style="1" customWidth="1"/>
    <col min="14143" max="14143" width="11" style="1" customWidth="1"/>
    <col min="14144" max="14144" width="8.28515625" style="1" customWidth="1"/>
    <col min="14145" max="14338" width="9.140625" style="1"/>
    <col min="14339" max="14339" width="6.28515625" style="1" customWidth="1"/>
    <col min="14340" max="14340" width="71.85546875" style="1" customWidth="1"/>
    <col min="14341" max="14341" width="7.5703125" style="1" customWidth="1"/>
    <col min="14342" max="14342" width="7" style="1" customWidth="1"/>
    <col min="14343" max="14343" width="7.7109375" style="1" customWidth="1"/>
    <col min="14344" max="14344" width="9.28515625" style="1" customWidth="1"/>
    <col min="14345" max="14345" width="9.7109375" style="1" customWidth="1"/>
    <col min="14346" max="14346" width="8" style="1" customWidth="1"/>
    <col min="14347" max="14347" width="11.5703125" style="1" customWidth="1"/>
    <col min="14348" max="14348" width="12" style="1" customWidth="1"/>
    <col min="14349" max="14349" width="11" style="1" customWidth="1"/>
    <col min="14350" max="14350" width="8.28515625" style="1" customWidth="1"/>
    <col min="14351" max="14351" width="7.7109375" style="1" customWidth="1"/>
    <col min="14352" max="14352" width="7" style="1" customWidth="1"/>
    <col min="14353" max="14353" width="7.7109375" style="1" customWidth="1"/>
    <col min="14354" max="14354" width="9.28515625" style="1" customWidth="1"/>
    <col min="14355" max="14355" width="9.7109375" style="1" customWidth="1"/>
    <col min="14356" max="14356" width="8" style="1" customWidth="1"/>
    <col min="14357" max="14357" width="11.5703125" style="1" customWidth="1"/>
    <col min="14358" max="14358" width="12" style="1" customWidth="1"/>
    <col min="14359" max="14359" width="11" style="1" customWidth="1"/>
    <col min="14360" max="14360" width="8.28515625" style="1" customWidth="1"/>
    <col min="14361" max="14361" width="7.7109375" style="1" customWidth="1"/>
    <col min="14362" max="14362" width="7" style="1" customWidth="1"/>
    <col min="14363" max="14363" width="7.7109375" style="1" customWidth="1"/>
    <col min="14364" max="14364" width="9.28515625" style="1" customWidth="1"/>
    <col min="14365" max="14365" width="9.7109375" style="1" customWidth="1"/>
    <col min="14366" max="14366" width="8" style="1" customWidth="1"/>
    <col min="14367" max="14367" width="11.5703125" style="1" customWidth="1"/>
    <col min="14368" max="14368" width="12" style="1" customWidth="1"/>
    <col min="14369" max="14369" width="11" style="1" customWidth="1"/>
    <col min="14370" max="14370" width="8.28515625" style="1" customWidth="1"/>
    <col min="14371" max="14371" width="7.7109375" style="1" customWidth="1"/>
    <col min="14372" max="14372" width="7" style="1" customWidth="1"/>
    <col min="14373" max="14373" width="7.7109375" style="1" customWidth="1"/>
    <col min="14374" max="14374" width="9.28515625" style="1" customWidth="1"/>
    <col min="14375" max="14375" width="9.7109375" style="1" customWidth="1"/>
    <col min="14376" max="14376" width="8" style="1" customWidth="1"/>
    <col min="14377" max="14377" width="11.5703125" style="1" customWidth="1"/>
    <col min="14378" max="14378" width="12" style="1" customWidth="1"/>
    <col min="14379" max="14379" width="11" style="1" customWidth="1"/>
    <col min="14380" max="14380" width="8.28515625" style="1" customWidth="1"/>
    <col min="14381" max="14381" width="7.7109375" style="1" customWidth="1"/>
    <col min="14382" max="14382" width="7" style="1" customWidth="1"/>
    <col min="14383" max="14383" width="7.7109375" style="1" customWidth="1"/>
    <col min="14384" max="14384" width="9.28515625" style="1" customWidth="1"/>
    <col min="14385" max="14385" width="9.7109375" style="1" customWidth="1"/>
    <col min="14386" max="14386" width="8" style="1" customWidth="1"/>
    <col min="14387" max="14387" width="11.5703125" style="1" customWidth="1"/>
    <col min="14388" max="14388" width="12" style="1" customWidth="1"/>
    <col min="14389" max="14389" width="11" style="1" customWidth="1"/>
    <col min="14390" max="14390" width="8.28515625" style="1" customWidth="1"/>
    <col min="14391" max="14391" width="7.7109375" style="1" customWidth="1"/>
    <col min="14392" max="14392" width="7.85546875" style="1" customWidth="1"/>
    <col min="14393" max="14393" width="7.7109375" style="1" customWidth="1"/>
    <col min="14394" max="14394" width="9.28515625" style="1" customWidth="1"/>
    <col min="14395" max="14395" width="9.7109375" style="1" customWidth="1"/>
    <col min="14396" max="14396" width="8" style="1" customWidth="1"/>
    <col min="14397" max="14397" width="11.5703125" style="1" customWidth="1"/>
    <col min="14398" max="14398" width="12" style="1" customWidth="1"/>
    <col min="14399" max="14399" width="11" style="1" customWidth="1"/>
    <col min="14400" max="14400" width="8.28515625" style="1" customWidth="1"/>
    <col min="14401" max="14594" width="9.140625" style="1"/>
    <col min="14595" max="14595" width="6.28515625" style="1" customWidth="1"/>
    <col min="14596" max="14596" width="71.85546875" style="1" customWidth="1"/>
    <col min="14597" max="14597" width="7.5703125" style="1" customWidth="1"/>
    <col min="14598" max="14598" width="7" style="1" customWidth="1"/>
    <col min="14599" max="14599" width="7.7109375" style="1" customWidth="1"/>
    <col min="14600" max="14600" width="9.28515625" style="1" customWidth="1"/>
    <col min="14601" max="14601" width="9.7109375" style="1" customWidth="1"/>
    <col min="14602" max="14602" width="8" style="1" customWidth="1"/>
    <col min="14603" max="14603" width="11.5703125" style="1" customWidth="1"/>
    <col min="14604" max="14604" width="12" style="1" customWidth="1"/>
    <col min="14605" max="14605" width="11" style="1" customWidth="1"/>
    <col min="14606" max="14606" width="8.28515625" style="1" customWidth="1"/>
    <col min="14607" max="14607" width="7.7109375" style="1" customWidth="1"/>
    <col min="14608" max="14608" width="7" style="1" customWidth="1"/>
    <col min="14609" max="14609" width="7.7109375" style="1" customWidth="1"/>
    <col min="14610" max="14610" width="9.28515625" style="1" customWidth="1"/>
    <col min="14611" max="14611" width="9.7109375" style="1" customWidth="1"/>
    <col min="14612" max="14612" width="8" style="1" customWidth="1"/>
    <col min="14613" max="14613" width="11.5703125" style="1" customWidth="1"/>
    <col min="14614" max="14614" width="12" style="1" customWidth="1"/>
    <col min="14615" max="14615" width="11" style="1" customWidth="1"/>
    <col min="14616" max="14616" width="8.28515625" style="1" customWidth="1"/>
    <col min="14617" max="14617" width="7.7109375" style="1" customWidth="1"/>
    <col min="14618" max="14618" width="7" style="1" customWidth="1"/>
    <col min="14619" max="14619" width="7.7109375" style="1" customWidth="1"/>
    <col min="14620" max="14620" width="9.28515625" style="1" customWidth="1"/>
    <col min="14621" max="14621" width="9.7109375" style="1" customWidth="1"/>
    <col min="14622" max="14622" width="8" style="1" customWidth="1"/>
    <col min="14623" max="14623" width="11.5703125" style="1" customWidth="1"/>
    <col min="14624" max="14624" width="12" style="1" customWidth="1"/>
    <col min="14625" max="14625" width="11" style="1" customWidth="1"/>
    <col min="14626" max="14626" width="8.28515625" style="1" customWidth="1"/>
    <col min="14627" max="14627" width="7.7109375" style="1" customWidth="1"/>
    <col min="14628" max="14628" width="7" style="1" customWidth="1"/>
    <col min="14629" max="14629" width="7.7109375" style="1" customWidth="1"/>
    <col min="14630" max="14630" width="9.28515625" style="1" customWidth="1"/>
    <col min="14631" max="14631" width="9.7109375" style="1" customWidth="1"/>
    <col min="14632" max="14632" width="8" style="1" customWidth="1"/>
    <col min="14633" max="14633" width="11.5703125" style="1" customWidth="1"/>
    <col min="14634" max="14634" width="12" style="1" customWidth="1"/>
    <col min="14635" max="14635" width="11" style="1" customWidth="1"/>
    <col min="14636" max="14636" width="8.28515625" style="1" customWidth="1"/>
    <col min="14637" max="14637" width="7.7109375" style="1" customWidth="1"/>
    <col min="14638" max="14638" width="7" style="1" customWidth="1"/>
    <col min="14639" max="14639" width="7.7109375" style="1" customWidth="1"/>
    <col min="14640" max="14640" width="9.28515625" style="1" customWidth="1"/>
    <col min="14641" max="14641" width="9.7109375" style="1" customWidth="1"/>
    <col min="14642" max="14642" width="8" style="1" customWidth="1"/>
    <col min="14643" max="14643" width="11.5703125" style="1" customWidth="1"/>
    <col min="14644" max="14644" width="12" style="1" customWidth="1"/>
    <col min="14645" max="14645" width="11" style="1" customWidth="1"/>
    <col min="14646" max="14646" width="8.28515625" style="1" customWidth="1"/>
    <col min="14647" max="14647" width="7.7109375" style="1" customWidth="1"/>
    <col min="14648" max="14648" width="7.85546875" style="1" customWidth="1"/>
    <col min="14649" max="14649" width="7.7109375" style="1" customWidth="1"/>
    <col min="14650" max="14650" width="9.28515625" style="1" customWidth="1"/>
    <col min="14651" max="14651" width="9.7109375" style="1" customWidth="1"/>
    <col min="14652" max="14652" width="8" style="1" customWidth="1"/>
    <col min="14653" max="14653" width="11.5703125" style="1" customWidth="1"/>
    <col min="14654" max="14654" width="12" style="1" customWidth="1"/>
    <col min="14655" max="14655" width="11" style="1" customWidth="1"/>
    <col min="14656" max="14656" width="8.28515625" style="1" customWidth="1"/>
    <col min="14657" max="14850" width="9.140625" style="1"/>
    <col min="14851" max="14851" width="6.28515625" style="1" customWidth="1"/>
    <col min="14852" max="14852" width="71.85546875" style="1" customWidth="1"/>
    <col min="14853" max="14853" width="7.5703125" style="1" customWidth="1"/>
    <col min="14854" max="14854" width="7" style="1" customWidth="1"/>
    <col min="14855" max="14855" width="7.7109375" style="1" customWidth="1"/>
    <col min="14856" max="14856" width="9.28515625" style="1" customWidth="1"/>
    <col min="14857" max="14857" width="9.7109375" style="1" customWidth="1"/>
    <col min="14858" max="14858" width="8" style="1" customWidth="1"/>
    <col min="14859" max="14859" width="11.5703125" style="1" customWidth="1"/>
    <col min="14860" max="14860" width="12" style="1" customWidth="1"/>
    <col min="14861" max="14861" width="11" style="1" customWidth="1"/>
    <col min="14862" max="14862" width="8.28515625" style="1" customWidth="1"/>
    <col min="14863" max="14863" width="7.7109375" style="1" customWidth="1"/>
    <col min="14864" max="14864" width="7" style="1" customWidth="1"/>
    <col min="14865" max="14865" width="7.7109375" style="1" customWidth="1"/>
    <col min="14866" max="14866" width="9.28515625" style="1" customWidth="1"/>
    <col min="14867" max="14867" width="9.7109375" style="1" customWidth="1"/>
    <col min="14868" max="14868" width="8" style="1" customWidth="1"/>
    <col min="14869" max="14869" width="11.5703125" style="1" customWidth="1"/>
    <col min="14870" max="14870" width="12" style="1" customWidth="1"/>
    <col min="14871" max="14871" width="11" style="1" customWidth="1"/>
    <col min="14872" max="14872" width="8.28515625" style="1" customWidth="1"/>
    <col min="14873" max="14873" width="7.7109375" style="1" customWidth="1"/>
    <col min="14874" max="14874" width="7" style="1" customWidth="1"/>
    <col min="14875" max="14875" width="7.7109375" style="1" customWidth="1"/>
    <col min="14876" max="14876" width="9.28515625" style="1" customWidth="1"/>
    <col min="14877" max="14877" width="9.7109375" style="1" customWidth="1"/>
    <col min="14878" max="14878" width="8" style="1" customWidth="1"/>
    <col min="14879" max="14879" width="11.5703125" style="1" customWidth="1"/>
    <col min="14880" max="14880" width="12" style="1" customWidth="1"/>
    <col min="14881" max="14881" width="11" style="1" customWidth="1"/>
    <col min="14882" max="14882" width="8.28515625" style="1" customWidth="1"/>
    <col min="14883" max="14883" width="7.7109375" style="1" customWidth="1"/>
    <col min="14884" max="14884" width="7" style="1" customWidth="1"/>
    <col min="14885" max="14885" width="7.7109375" style="1" customWidth="1"/>
    <col min="14886" max="14886" width="9.28515625" style="1" customWidth="1"/>
    <col min="14887" max="14887" width="9.7109375" style="1" customWidth="1"/>
    <col min="14888" max="14888" width="8" style="1" customWidth="1"/>
    <col min="14889" max="14889" width="11.5703125" style="1" customWidth="1"/>
    <col min="14890" max="14890" width="12" style="1" customWidth="1"/>
    <col min="14891" max="14891" width="11" style="1" customWidth="1"/>
    <col min="14892" max="14892" width="8.28515625" style="1" customWidth="1"/>
    <col min="14893" max="14893" width="7.7109375" style="1" customWidth="1"/>
    <col min="14894" max="14894" width="7" style="1" customWidth="1"/>
    <col min="14895" max="14895" width="7.7109375" style="1" customWidth="1"/>
    <col min="14896" max="14896" width="9.28515625" style="1" customWidth="1"/>
    <col min="14897" max="14897" width="9.7109375" style="1" customWidth="1"/>
    <col min="14898" max="14898" width="8" style="1" customWidth="1"/>
    <col min="14899" max="14899" width="11.5703125" style="1" customWidth="1"/>
    <col min="14900" max="14900" width="12" style="1" customWidth="1"/>
    <col min="14901" max="14901" width="11" style="1" customWidth="1"/>
    <col min="14902" max="14902" width="8.28515625" style="1" customWidth="1"/>
    <col min="14903" max="14903" width="7.7109375" style="1" customWidth="1"/>
    <col min="14904" max="14904" width="7.85546875" style="1" customWidth="1"/>
    <col min="14905" max="14905" width="7.7109375" style="1" customWidth="1"/>
    <col min="14906" max="14906" width="9.28515625" style="1" customWidth="1"/>
    <col min="14907" max="14907" width="9.7109375" style="1" customWidth="1"/>
    <col min="14908" max="14908" width="8" style="1" customWidth="1"/>
    <col min="14909" max="14909" width="11.5703125" style="1" customWidth="1"/>
    <col min="14910" max="14910" width="12" style="1" customWidth="1"/>
    <col min="14911" max="14911" width="11" style="1" customWidth="1"/>
    <col min="14912" max="14912" width="8.28515625" style="1" customWidth="1"/>
    <col min="14913" max="15106" width="9.140625" style="1"/>
    <col min="15107" max="15107" width="6.28515625" style="1" customWidth="1"/>
    <col min="15108" max="15108" width="71.85546875" style="1" customWidth="1"/>
    <col min="15109" max="15109" width="7.5703125" style="1" customWidth="1"/>
    <col min="15110" max="15110" width="7" style="1" customWidth="1"/>
    <col min="15111" max="15111" width="7.7109375" style="1" customWidth="1"/>
    <col min="15112" max="15112" width="9.28515625" style="1" customWidth="1"/>
    <col min="15113" max="15113" width="9.7109375" style="1" customWidth="1"/>
    <col min="15114" max="15114" width="8" style="1" customWidth="1"/>
    <col min="15115" max="15115" width="11.5703125" style="1" customWidth="1"/>
    <col min="15116" max="15116" width="12" style="1" customWidth="1"/>
    <col min="15117" max="15117" width="11" style="1" customWidth="1"/>
    <col min="15118" max="15118" width="8.28515625" style="1" customWidth="1"/>
    <col min="15119" max="15119" width="7.7109375" style="1" customWidth="1"/>
    <col min="15120" max="15120" width="7" style="1" customWidth="1"/>
    <col min="15121" max="15121" width="7.7109375" style="1" customWidth="1"/>
    <col min="15122" max="15122" width="9.28515625" style="1" customWidth="1"/>
    <col min="15123" max="15123" width="9.7109375" style="1" customWidth="1"/>
    <col min="15124" max="15124" width="8" style="1" customWidth="1"/>
    <col min="15125" max="15125" width="11.5703125" style="1" customWidth="1"/>
    <col min="15126" max="15126" width="12" style="1" customWidth="1"/>
    <col min="15127" max="15127" width="11" style="1" customWidth="1"/>
    <col min="15128" max="15128" width="8.28515625" style="1" customWidth="1"/>
    <col min="15129" max="15129" width="7.7109375" style="1" customWidth="1"/>
    <col min="15130" max="15130" width="7" style="1" customWidth="1"/>
    <col min="15131" max="15131" width="7.7109375" style="1" customWidth="1"/>
    <col min="15132" max="15132" width="9.28515625" style="1" customWidth="1"/>
    <col min="15133" max="15133" width="9.7109375" style="1" customWidth="1"/>
    <col min="15134" max="15134" width="8" style="1" customWidth="1"/>
    <col min="15135" max="15135" width="11.5703125" style="1" customWidth="1"/>
    <col min="15136" max="15136" width="12" style="1" customWidth="1"/>
    <col min="15137" max="15137" width="11" style="1" customWidth="1"/>
    <col min="15138" max="15138" width="8.28515625" style="1" customWidth="1"/>
    <col min="15139" max="15139" width="7.7109375" style="1" customWidth="1"/>
    <col min="15140" max="15140" width="7" style="1" customWidth="1"/>
    <col min="15141" max="15141" width="7.7109375" style="1" customWidth="1"/>
    <col min="15142" max="15142" width="9.28515625" style="1" customWidth="1"/>
    <col min="15143" max="15143" width="9.7109375" style="1" customWidth="1"/>
    <col min="15144" max="15144" width="8" style="1" customWidth="1"/>
    <col min="15145" max="15145" width="11.5703125" style="1" customWidth="1"/>
    <col min="15146" max="15146" width="12" style="1" customWidth="1"/>
    <col min="15147" max="15147" width="11" style="1" customWidth="1"/>
    <col min="15148" max="15148" width="8.28515625" style="1" customWidth="1"/>
    <col min="15149" max="15149" width="7.7109375" style="1" customWidth="1"/>
    <col min="15150" max="15150" width="7" style="1" customWidth="1"/>
    <col min="15151" max="15151" width="7.7109375" style="1" customWidth="1"/>
    <col min="15152" max="15152" width="9.28515625" style="1" customWidth="1"/>
    <col min="15153" max="15153" width="9.7109375" style="1" customWidth="1"/>
    <col min="15154" max="15154" width="8" style="1" customWidth="1"/>
    <col min="15155" max="15155" width="11.5703125" style="1" customWidth="1"/>
    <col min="15156" max="15156" width="12" style="1" customWidth="1"/>
    <col min="15157" max="15157" width="11" style="1" customWidth="1"/>
    <col min="15158" max="15158" width="8.28515625" style="1" customWidth="1"/>
    <col min="15159" max="15159" width="7.7109375" style="1" customWidth="1"/>
    <col min="15160" max="15160" width="7.85546875" style="1" customWidth="1"/>
    <col min="15161" max="15161" width="7.7109375" style="1" customWidth="1"/>
    <col min="15162" max="15162" width="9.28515625" style="1" customWidth="1"/>
    <col min="15163" max="15163" width="9.7109375" style="1" customWidth="1"/>
    <col min="15164" max="15164" width="8" style="1" customWidth="1"/>
    <col min="15165" max="15165" width="11.5703125" style="1" customWidth="1"/>
    <col min="15166" max="15166" width="12" style="1" customWidth="1"/>
    <col min="15167" max="15167" width="11" style="1" customWidth="1"/>
    <col min="15168" max="15168" width="8.28515625" style="1" customWidth="1"/>
    <col min="15169" max="15362" width="9.140625" style="1"/>
    <col min="15363" max="15363" width="6.28515625" style="1" customWidth="1"/>
    <col min="15364" max="15364" width="71.85546875" style="1" customWidth="1"/>
    <col min="15365" max="15365" width="7.5703125" style="1" customWidth="1"/>
    <col min="15366" max="15366" width="7" style="1" customWidth="1"/>
    <col min="15367" max="15367" width="7.7109375" style="1" customWidth="1"/>
    <col min="15368" max="15368" width="9.28515625" style="1" customWidth="1"/>
    <col min="15369" max="15369" width="9.7109375" style="1" customWidth="1"/>
    <col min="15370" max="15370" width="8" style="1" customWidth="1"/>
    <col min="15371" max="15371" width="11.5703125" style="1" customWidth="1"/>
    <col min="15372" max="15372" width="12" style="1" customWidth="1"/>
    <col min="15373" max="15373" width="11" style="1" customWidth="1"/>
    <col min="15374" max="15374" width="8.28515625" style="1" customWidth="1"/>
    <col min="15375" max="15375" width="7.7109375" style="1" customWidth="1"/>
    <col min="15376" max="15376" width="7" style="1" customWidth="1"/>
    <col min="15377" max="15377" width="7.7109375" style="1" customWidth="1"/>
    <col min="15378" max="15378" width="9.28515625" style="1" customWidth="1"/>
    <col min="15379" max="15379" width="9.7109375" style="1" customWidth="1"/>
    <col min="15380" max="15380" width="8" style="1" customWidth="1"/>
    <col min="15381" max="15381" width="11.5703125" style="1" customWidth="1"/>
    <col min="15382" max="15382" width="12" style="1" customWidth="1"/>
    <col min="15383" max="15383" width="11" style="1" customWidth="1"/>
    <col min="15384" max="15384" width="8.28515625" style="1" customWidth="1"/>
    <col min="15385" max="15385" width="7.7109375" style="1" customWidth="1"/>
    <col min="15386" max="15386" width="7" style="1" customWidth="1"/>
    <col min="15387" max="15387" width="7.7109375" style="1" customWidth="1"/>
    <col min="15388" max="15388" width="9.28515625" style="1" customWidth="1"/>
    <col min="15389" max="15389" width="9.7109375" style="1" customWidth="1"/>
    <col min="15390" max="15390" width="8" style="1" customWidth="1"/>
    <col min="15391" max="15391" width="11.5703125" style="1" customWidth="1"/>
    <col min="15392" max="15392" width="12" style="1" customWidth="1"/>
    <col min="15393" max="15393" width="11" style="1" customWidth="1"/>
    <col min="15394" max="15394" width="8.28515625" style="1" customWidth="1"/>
    <col min="15395" max="15395" width="7.7109375" style="1" customWidth="1"/>
    <col min="15396" max="15396" width="7" style="1" customWidth="1"/>
    <col min="15397" max="15397" width="7.7109375" style="1" customWidth="1"/>
    <col min="15398" max="15398" width="9.28515625" style="1" customWidth="1"/>
    <col min="15399" max="15399" width="9.7109375" style="1" customWidth="1"/>
    <col min="15400" max="15400" width="8" style="1" customWidth="1"/>
    <col min="15401" max="15401" width="11.5703125" style="1" customWidth="1"/>
    <col min="15402" max="15402" width="12" style="1" customWidth="1"/>
    <col min="15403" max="15403" width="11" style="1" customWidth="1"/>
    <col min="15404" max="15404" width="8.28515625" style="1" customWidth="1"/>
    <col min="15405" max="15405" width="7.7109375" style="1" customWidth="1"/>
    <col min="15406" max="15406" width="7" style="1" customWidth="1"/>
    <col min="15407" max="15407" width="7.7109375" style="1" customWidth="1"/>
    <col min="15408" max="15408" width="9.28515625" style="1" customWidth="1"/>
    <col min="15409" max="15409" width="9.7109375" style="1" customWidth="1"/>
    <col min="15410" max="15410" width="8" style="1" customWidth="1"/>
    <col min="15411" max="15411" width="11.5703125" style="1" customWidth="1"/>
    <col min="15412" max="15412" width="12" style="1" customWidth="1"/>
    <col min="15413" max="15413" width="11" style="1" customWidth="1"/>
    <col min="15414" max="15414" width="8.28515625" style="1" customWidth="1"/>
    <col min="15415" max="15415" width="7.7109375" style="1" customWidth="1"/>
    <col min="15416" max="15416" width="7.85546875" style="1" customWidth="1"/>
    <col min="15417" max="15417" width="7.7109375" style="1" customWidth="1"/>
    <col min="15418" max="15418" width="9.28515625" style="1" customWidth="1"/>
    <col min="15419" max="15419" width="9.7109375" style="1" customWidth="1"/>
    <col min="15420" max="15420" width="8" style="1" customWidth="1"/>
    <col min="15421" max="15421" width="11.5703125" style="1" customWidth="1"/>
    <col min="15422" max="15422" width="12" style="1" customWidth="1"/>
    <col min="15423" max="15423" width="11" style="1" customWidth="1"/>
    <col min="15424" max="15424" width="8.28515625" style="1" customWidth="1"/>
    <col min="15425" max="15618" width="9.140625" style="1"/>
    <col min="15619" max="15619" width="6.28515625" style="1" customWidth="1"/>
    <col min="15620" max="15620" width="71.85546875" style="1" customWidth="1"/>
    <col min="15621" max="15621" width="7.5703125" style="1" customWidth="1"/>
    <col min="15622" max="15622" width="7" style="1" customWidth="1"/>
    <col min="15623" max="15623" width="7.7109375" style="1" customWidth="1"/>
    <col min="15624" max="15624" width="9.28515625" style="1" customWidth="1"/>
    <col min="15625" max="15625" width="9.7109375" style="1" customWidth="1"/>
    <col min="15626" max="15626" width="8" style="1" customWidth="1"/>
    <col min="15627" max="15627" width="11.5703125" style="1" customWidth="1"/>
    <col min="15628" max="15628" width="12" style="1" customWidth="1"/>
    <col min="15629" max="15629" width="11" style="1" customWidth="1"/>
    <col min="15630" max="15630" width="8.28515625" style="1" customWidth="1"/>
    <col min="15631" max="15631" width="7.7109375" style="1" customWidth="1"/>
    <col min="15632" max="15632" width="7" style="1" customWidth="1"/>
    <col min="15633" max="15633" width="7.7109375" style="1" customWidth="1"/>
    <col min="15634" max="15634" width="9.28515625" style="1" customWidth="1"/>
    <col min="15635" max="15635" width="9.7109375" style="1" customWidth="1"/>
    <col min="15636" max="15636" width="8" style="1" customWidth="1"/>
    <col min="15637" max="15637" width="11.5703125" style="1" customWidth="1"/>
    <col min="15638" max="15638" width="12" style="1" customWidth="1"/>
    <col min="15639" max="15639" width="11" style="1" customWidth="1"/>
    <col min="15640" max="15640" width="8.28515625" style="1" customWidth="1"/>
    <col min="15641" max="15641" width="7.7109375" style="1" customWidth="1"/>
    <col min="15642" max="15642" width="7" style="1" customWidth="1"/>
    <col min="15643" max="15643" width="7.7109375" style="1" customWidth="1"/>
    <col min="15644" max="15644" width="9.28515625" style="1" customWidth="1"/>
    <col min="15645" max="15645" width="9.7109375" style="1" customWidth="1"/>
    <col min="15646" max="15646" width="8" style="1" customWidth="1"/>
    <col min="15647" max="15647" width="11.5703125" style="1" customWidth="1"/>
    <col min="15648" max="15648" width="12" style="1" customWidth="1"/>
    <col min="15649" max="15649" width="11" style="1" customWidth="1"/>
    <col min="15650" max="15650" width="8.28515625" style="1" customWidth="1"/>
    <col min="15651" max="15651" width="7.7109375" style="1" customWidth="1"/>
    <col min="15652" max="15652" width="7" style="1" customWidth="1"/>
    <col min="15653" max="15653" width="7.7109375" style="1" customWidth="1"/>
    <col min="15654" max="15654" width="9.28515625" style="1" customWidth="1"/>
    <col min="15655" max="15655" width="9.7109375" style="1" customWidth="1"/>
    <col min="15656" max="15656" width="8" style="1" customWidth="1"/>
    <col min="15657" max="15657" width="11.5703125" style="1" customWidth="1"/>
    <col min="15658" max="15658" width="12" style="1" customWidth="1"/>
    <col min="15659" max="15659" width="11" style="1" customWidth="1"/>
    <col min="15660" max="15660" width="8.28515625" style="1" customWidth="1"/>
    <col min="15661" max="15661" width="7.7109375" style="1" customWidth="1"/>
    <col min="15662" max="15662" width="7" style="1" customWidth="1"/>
    <col min="15663" max="15663" width="7.7109375" style="1" customWidth="1"/>
    <col min="15664" max="15664" width="9.28515625" style="1" customWidth="1"/>
    <col min="15665" max="15665" width="9.7109375" style="1" customWidth="1"/>
    <col min="15666" max="15666" width="8" style="1" customWidth="1"/>
    <col min="15667" max="15667" width="11.5703125" style="1" customWidth="1"/>
    <col min="15668" max="15668" width="12" style="1" customWidth="1"/>
    <col min="15669" max="15669" width="11" style="1" customWidth="1"/>
    <col min="15670" max="15670" width="8.28515625" style="1" customWidth="1"/>
    <col min="15671" max="15671" width="7.7109375" style="1" customWidth="1"/>
    <col min="15672" max="15672" width="7.85546875" style="1" customWidth="1"/>
    <col min="15673" max="15673" width="7.7109375" style="1" customWidth="1"/>
    <col min="15674" max="15674" width="9.28515625" style="1" customWidth="1"/>
    <col min="15675" max="15675" width="9.7109375" style="1" customWidth="1"/>
    <col min="15676" max="15676" width="8" style="1" customWidth="1"/>
    <col min="15677" max="15677" width="11.5703125" style="1" customWidth="1"/>
    <col min="15678" max="15678" width="12" style="1" customWidth="1"/>
    <col min="15679" max="15679" width="11" style="1" customWidth="1"/>
    <col min="15680" max="15680" width="8.28515625" style="1" customWidth="1"/>
    <col min="15681" max="15874" width="9.140625" style="1"/>
    <col min="15875" max="15875" width="6.28515625" style="1" customWidth="1"/>
    <col min="15876" max="15876" width="71.85546875" style="1" customWidth="1"/>
    <col min="15877" max="15877" width="7.5703125" style="1" customWidth="1"/>
    <col min="15878" max="15878" width="7" style="1" customWidth="1"/>
    <col min="15879" max="15879" width="7.7109375" style="1" customWidth="1"/>
    <col min="15880" max="15880" width="9.28515625" style="1" customWidth="1"/>
    <col min="15881" max="15881" width="9.7109375" style="1" customWidth="1"/>
    <col min="15882" max="15882" width="8" style="1" customWidth="1"/>
    <col min="15883" max="15883" width="11.5703125" style="1" customWidth="1"/>
    <col min="15884" max="15884" width="12" style="1" customWidth="1"/>
    <col min="15885" max="15885" width="11" style="1" customWidth="1"/>
    <col min="15886" max="15886" width="8.28515625" style="1" customWidth="1"/>
    <col min="15887" max="15887" width="7.7109375" style="1" customWidth="1"/>
    <col min="15888" max="15888" width="7" style="1" customWidth="1"/>
    <col min="15889" max="15889" width="7.7109375" style="1" customWidth="1"/>
    <col min="15890" max="15890" width="9.28515625" style="1" customWidth="1"/>
    <col min="15891" max="15891" width="9.7109375" style="1" customWidth="1"/>
    <col min="15892" max="15892" width="8" style="1" customWidth="1"/>
    <col min="15893" max="15893" width="11.5703125" style="1" customWidth="1"/>
    <col min="15894" max="15894" width="12" style="1" customWidth="1"/>
    <col min="15895" max="15895" width="11" style="1" customWidth="1"/>
    <col min="15896" max="15896" width="8.28515625" style="1" customWidth="1"/>
    <col min="15897" max="15897" width="7.7109375" style="1" customWidth="1"/>
    <col min="15898" max="15898" width="7" style="1" customWidth="1"/>
    <col min="15899" max="15899" width="7.7109375" style="1" customWidth="1"/>
    <col min="15900" max="15900" width="9.28515625" style="1" customWidth="1"/>
    <col min="15901" max="15901" width="9.7109375" style="1" customWidth="1"/>
    <col min="15902" max="15902" width="8" style="1" customWidth="1"/>
    <col min="15903" max="15903" width="11.5703125" style="1" customWidth="1"/>
    <col min="15904" max="15904" width="12" style="1" customWidth="1"/>
    <col min="15905" max="15905" width="11" style="1" customWidth="1"/>
    <col min="15906" max="15906" width="8.28515625" style="1" customWidth="1"/>
    <col min="15907" max="15907" width="7.7109375" style="1" customWidth="1"/>
    <col min="15908" max="15908" width="7" style="1" customWidth="1"/>
    <col min="15909" max="15909" width="7.7109375" style="1" customWidth="1"/>
    <col min="15910" max="15910" width="9.28515625" style="1" customWidth="1"/>
    <col min="15911" max="15911" width="9.7109375" style="1" customWidth="1"/>
    <col min="15912" max="15912" width="8" style="1" customWidth="1"/>
    <col min="15913" max="15913" width="11.5703125" style="1" customWidth="1"/>
    <col min="15914" max="15914" width="12" style="1" customWidth="1"/>
    <col min="15915" max="15915" width="11" style="1" customWidth="1"/>
    <col min="15916" max="15916" width="8.28515625" style="1" customWidth="1"/>
    <col min="15917" max="15917" width="7.7109375" style="1" customWidth="1"/>
    <col min="15918" max="15918" width="7" style="1" customWidth="1"/>
    <col min="15919" max="15919" width="7.7109375" style="1" customWidth="1"/>
    <col min="15920" max="15920" width="9.28515625" style="1" customWidth="1"/>
    <col min="15921" max="15921" width="9.7109375" style="1" customWidth="1"/>
    <col min="15922" max="15922" width="8" style="1" customWidth="1"/>
    <col min="15923" max="15923" width="11.5703125" style="1" customWidth="1"/>
    <col min="15924" max="15924" width="12" style="1" customWidth="1"/>
    <col min="15925" max="15925" width="11" style="1" customWidth="1"/>
    <col min="15926" max="15926" width="8.28515625" style="1" customWidth="1"/>
    <col min="15927" max="15927" width="7.7109375" style="1" customWidth="1"/>
    <col min="15928" max="15928" width="7.85546875" style="1" customWidth="1"/>
    <col min="15929" max="15929" width="7.7109375" style="1" customWidth="1"/>
    <col min="15930" max="15930" width="9.28515625" style="1" customWidth="1"/>
    <col min="15931" max="15931" width="9.7109375" style="1" customWidth="1"/>
    <col min="15932" max="15932" width="8" style="1" customWidth="1"/>
    <col min="15933" max="15933" width="11.5703125" style="1" customWidth="1"/>
    <col min="15934" max="15934" width="12" style="1" customWidth="1"/>
    <col min="15935" max="15935" width="11" style="1" customWidth="1"/>
    <col min="15936" max="15936" width="8.28515625" style="1" customWidth="1"/>
    <col min="15937" max="16130" width="9.140625" style="1"/>
    <col min="16131" max="16131" width="6.28515625" style="1" customWidth="1"/>
    <col min="16132" max="16132" width="71.85546875" style="1" customWidth="1"/>
    <col min="16133" max="16133" width="7.5703125" style="1" customWidth="1"/>
    <col min="16134" max="16134" width="7" style="1" customWidth="1"/>
    <col min="16135" max="16135" width="7.7109375" style="1" customWidth="1"/>
    <col min="16136" max="16136" width="9.28515625" style="1" customWidth="1"/>
    <col min="16137" max="16137" width="9.7109375" style="1" customWidth="1"/>
    <col min="16138" max="16138" width="8" style="1" customWidth="1"/>
    <col min="16139" max="16139" width="11.5703125" style="1" customWidth="1"/>
    <col min="16140" max="16140" width="12" style="1" customWidth="1"/>
    <col min="16141" max="16141" width="11" style="1" customWidth="1"/>
    <col min="16142" max="16142" width="8.28515625" style="1" customWidth="1"/>
    <col min="16143" max="16143" width="7.7109375" style="1" customWidth="1"/>
    <col min="16144" max="16144" width="7" style="1" customWidth="1"/>
    <col min="16145" max="16145" width="7.7109375" style="1" customWidth="1"/>
    <col min="16146" max="16146" width="9.28515625" style="1" customWidth="1"/>
    <col min="16147" max="16147" width="9.7109375" style="1" customWidth="1"/>
    <col min="16148" max="16148" width="8" style="1" customWidth="1"/>
    <col min="16149" max="16149" width="11.5703125" style="1" customWidth="1"/>
    <col min="16150" max="16150" width="12" style="1" customWidth="1"/>
    <col min="16151" max="16151" width="11" style="1" customWidth="1"/>
    <col min="16152" max="16152" width="8.28515625" style="1" customWidth="1"/>
    <col min="16153" max="16153" width="7.7109375" style="1" customWidth="1"/>
    <col min="16154" max="16154" width="7" style="1" customWidth="1"/>
    <col min="16155" max="16155" width="7.7109375" style="1" customWidth="1"/>
    <col min="16156" max="16156" width="9.28515625" style="1" customWidth="1"/>
    <col min="16157" max="16157" width="9.7109375" style="1" customWidth="1"/>
    <col min="16158" max="16158" width="8" style="1" customWidth="1"/>
    <col min="16159" max="16159" width="11.5703125" style="1" customWidth="1"/>
    <col min="16160" max="16160" width="12" style="1" customWidth="1"/>
    <col min="16161" max="16161" width="11" style="1" customWidth="1"/>
    <col min="16162" max="16162" width="8.28515625" style="1" customWidth="1"/>
    <col min="16163" max="16163" width="7.7109375" style="1" customWidth="1"/>
    <col min="16164" max="16164" width="7" style="1" customWidth="1"/>
    <col min="16165" max="16165" width="7.7109375" style="1" customWidth="1"/>
    <col min="16166" max="16166" width="9.28515625" style="1" customWidth="1"/>
    <col min="16167" max="16167" width="9.7109375" style="1" customWidth="1"/>
    <col min="16168" max="16168" width="8" style="1" customWidth="1"/>
    <col min="16169" max="16169" width="11.5703125" style="1" customWidth="1"/>
    <col min="16170" max="16170" width="12" style="1" customWidth="1"/>
    <col min="16171" max="16171" width="11" style="1" customWidth="1"/>
    <col min="16172" max="16172" width="8.28515625" style="1" customWidth="1"/>
    <col min="16173" max="16173" width="7.7109375" style="1" customWidth="1"/>
    <col min="16174" max="16174" width="7" style="1" customWidth="1"/>
    <col min="16175" max="16175" width="7.7109375" style="1" customWidth="1"/>
    <col min="16176" max="16176" width="9.28515625" style="1" customWidth="1"/>
    <col min="16177" max="16177" width="9.7109375" style="1" customWidth="1"/>
    <col min="16178" max="16178" width="8" style="1" customWidth="1"/>
    <col min="16179" max="16179" width="11.5703125" style="1" customWidth="1"/>
    <col min="16180" max="16180" width="12" style="1" customWidth="1"/>
    <col min="16181" max="16181" width="11" style="1" customWidth="1"/>
    <col min="16182" max="16182" width="8.28515625" style="1" customWidth="1"/>
    <col min="16183" max="16183" width="7.7109375" style="1" customWidth="1"/>
    <col min="16184" max="16184" width="7.85546875" style="1" customWidth="1"/>
    <col min="16185" max="16185" width="7.7109375" style="1" customWidth="1"/>
    <col min="16186" max="16186" width="9.28515625" style="1" customWidth="1"/>
    <col min="16187" max="16187" width="9.7109375" style="1" customWidth="1"/>
    <col min="16188" max="16188" width="8" style="1" customWidth="1"/>
    <col min="16189" max="16189" width="11.5703125" style="1" customWidth="1"/>
    <col min="16190" max="16190" width="12" style="1" customWidth="1"/>
    <col min="16191" max="16191" width="11" style="1" customWidth="1"/>
    <col min="16192" max="16192" width="8.28515625" style="1" customWidth="1"/>
    <col min="16193" max="16384" width="9.140625" style="1"/>
  </cols>
  <sheetData>
    <row r="1" spans="1:604">
      <c r="WD1" s="1" t="s">
        <v>1261</v>
      </c>
    </row>
    <row r="2" spans="1:604">
      <c r="A2" s="1054" t="s">
        <v>447</v>
      </c>
      <c r="B2" s="1054"/>
      <c r="C2" s="1054"/>
      <c r="D2" s="1054"/>
      <c r="E2" s="1054"/>
    </row>
    <row r="3" spans="1:604" ht="15" customHeight="1">
      <c r="A3" s="783" t="s">
        <v>448</v>
      </c>
      <c r="B3" s="783"/>
      <c r="C3" s="783"/>
      <c r="D3" s="783"/>
      <c r="E3" s="783"/>
    </row>
    <row r="4" spans="1:604">
      <c r="A4" s="1055" t="s">
        <v>219</v>
      </c>
      <c r="B4" s="1055"/>
      <c r="C4" s="1055"/>
      <c r="D4" s="1055"/>
      <c r="E4" s="1055"/>
    </row>
    <row r="5" spans="1:604" ht="15" customHeight="1">
      <c r="A5" s="784" t="s">
        <v>971</v>
      </c>
      <c r="B5" s="784"/>
      <c r="C5" s="784"/>
      <c r="D5" s="784"/>
      <c r="E5" s="784"/>
    </row>
    <row r="6" spans="1:604" ht="18" customHeight="1">
      <c r="A6" s="32" t="s">
        <v>2</v>
      </c>
      <c r="B6" s="90" t="s">
        <v>3</v>
      </c>
      <c r="C6" s="494"/>
      <c r="D6" s="494"/>
      <c r="E6" s="88" t="s">
        <v>449</v>
      </c>
      <c r="F6" s="1051" t="s">
        <v>972</v>
      </c>
      <c r="G6" s="1052"/>
      <c r="H6" s="1052"/>
      <c r="I6" s="1052"/>
      <c r="J6" s="1052"/>
      <c r="K6" s="1052"/>
      <c r="L6" s="1052"/>
      <c r="M6" s="1052"/>
      <c r="N6" s="1052"/>
      <c r="O6" s="1053"/>
      <c r="P6" s="1051" t="s">
        <v>973</v>
      </c>
      <c r="Q6" s="1052"/>
      <c r="R6" s="1052"/>
      <c r="S6" s="1052"/>
      <c r="T6" s="1052"/>
      <c r="U6" s="1052"/>
      <c r="V6" s="1052"/>
      <c r="W6" s="1052"/>
      <c r="X6" s="1052"/>
      <c r="Y6" s="1053"/>
      <c r="Z6" s="1051" t="s">
        <v>974</v>
      </c>
      <c r="AA6" s="1052"/>
      <c r="AB6" s="1052"/>
      <c r="AC6" s="1052"/>
      <c r="AD6" s="1052"/>
      <c r="AE6" s="1052"/>
      <c r="AF6" s="1052"/>
      <c r="AG6" s="1052"/>
      <c r="AH6" s="1052"/>
      <c r="AI6" s="1053"/>
      <c r="AJ6" s="1051" t="s">
        <v>975</v>
      </c>
      <c r="AK6" s="1052"/>
      <c r="AL6" s="1052"/>
      <c r="AM6" s="1052"/>
      <c r="AN6" s="1052"/>
      <c r="AO6" s="1052"/>
      <c r="AP6" s="1052"/>
      <c r="AQ6" s="1052"/>
      <c r="AR6" s="1052"/>
      <c r="AS6" s="1053"/>
      <c r="AT6" s="1051" t="s">
        <v>976</v>
      </c>
      <c r="AU6" s="1052"/>
      <c r="AV6" s="1052"/>
      <c r="AW6" s="1052"/>
      <c r="AX6" s="1052"/>
      <c r="AY6" s="1052"/>
      <c r="AZ6" s="1052"/>
      <c r="BA6" s="1052"/>
      <c r="BB6" s="1052"/>
      <c r="BC6" s="1053"/>
      <c r="BD6" s="1051" t="s">
        <v>977</v>
      </c>
      <c r="BE6" s="1052"/>
      <c r="BF6" s="1052"/>
      <c r="BG6" s="1052"/>
      <c r="BH6" s="1052"/>
      <c r="BI6" s="1052"/>
      <c r="BJ6" s="1052"/>
      <c r="BK6" s="1052"/>
      <c r="BL6" s="1052"/>
      <c r="BM6" s="1053"/>
      <c r="BN6" s="1051" t="s">
        <v>978</v>
      </c>
      <c r="BO6" s="1052"/>
      <c r="BP6" s="1052"/>
      <c r="BQ6" s="1052"/>
      <c r="BR6" s="1052"/>
      <c r="BS6" s="1052"/>
      <c r="BT6" s="1052"/>
      <c r="BU6" s="1052"/>
      <c r="BV6" s="1052"/>
      <c r="BW6" s="1053"/>
      <c r="BX6" s="1051" t="s">
        <v>979</v>
      </c>
      <c r="BY6" s="1052"/>
      <c r="BZ6" s="1052"/>
      <c r="CA6" s="1052"/>
      <c r="CB6" s="1052"/>
      <c r="CC6" s="1052"/>
      <c r="CD6" s="1052"/>
      <c r="CE6" s="1052"/>
      <c r="CF6" s="1052"/>
      <c r="CG6" s="1053"/>
      <c r="CH6" s="1051" t="s">
        <v>980</v>
      </c>
      <c r="CI6" s="1052"/>
      <c r="CJ6" s="1052"/>
      <c r="CK6" s="1052"/>
      <c r="CL6" s="1052"/>
      <c r="CM6" s="1052"/>
      <c r="CN6" s="1052"/>
      <c r="CO6" s="1052"/>
      <c r="CP6" s="1052"/>
      <c r="CQ6" s="1053"/>
      <c r="CR6" s="1051" t="s">
        <v>981</v>
      </c>
      <c r="CS6" s="1052"/>
      <c r="CT6" s="1052"/>
      <c r="CU6" s="1052"/>
      <c r="CV6" s="1052"/>
      <c r="CW6" s="1052"/>
      <c r="CX6" s="1052"/>
      <c r="CY6" s="1052"/>
      <c r="CZ6" s="1052"/>
      <c r="DA6" s="1053"/>
      <c r="DB6" s="1051" t="s">
        <v>982</v>
      </c>
      <c r="DC6" s="1052"/>
      <c r="DD6" s="1052"/>
      <c r="DE6" s="1052"/>
      <c r="DF6" s="1052"/>
      <c r="DG6" s="1052"/>
      <c r="DH6" s="1052"/>
      <c r="DI6" s="1052"/>
      <c r="DJ6" s="1052"/>
      <c r="DK6" s="1053"/>
      <c r="DL6" s="1051" t="s">
        <v>983</v>
      </c>
      <c r="DM6" s="1052"/>
      <c r="DN6" s="1052"/>
      <c r="DO6" s="1052"/>
      <c r="DP6" s="1052"/>
      <c r="DQ6" s="1052"/>
      <c r="DR6" s="1052"/>
      <c r="DS6" s="1052"/>
      <c r="DT6" s="1052"/>
      <c r="DU6" s="1053"/>
      <c r="DV6" s="1051" t="s">
        <v>984</v>
      </c>
      <c r="DW6" s="1052"/>
      <c r="DX6" s="1052"/>
      <c r="DY6" s="1052"/>
      <c r="DZ6" s="1052"/>
      <c r="EA6" s="1052"/>
      <c r="EB6" s="1052"/>
      <c r="EC6" s="1052"/>
      <c r="ED6" s="1052"/>
      <c r="EE6" s="1053"/>
      <c r="EF6" s="1051" t="s">
        <v>985</v>
      </c>
      <c r="EG6" s="1052"/>
      <c r="EH6" s="1052"/>
      <c r="EI6" s="1052"/>
      <c r="EJ6" s="1052"/>
      <c r="EK6" s="1052"/>
      <c r="EL6" s="1052"/>
      <c r="EM6" s="1052"/>
      <c r="EN6" s="1052"/>
      <c r="EO6" s="1053"/>
      <c r="EP6" s="1051" t="s">
        <v>986</v>
      </c>
      <c r="EQ6" s="1052"/>
      <c r="ER6" s="1052"/>
      <c r="ES6" s="1052"/>
      <c r="ET6" s="1052"/>
      <c r="EU6" s="1052"/>
      <c r="EV6" s="1052"/>
      <c r="EW6" s="1052"/>
      <c r="EX6" s="1052"/>
      <c r="EY6" s="1053"/>
      <c r="EZ6" s="1051" t="s">
        <v>987</v>
      </c>
      <c r="FA6" s="1052"/>
      <c r="FB6" s="1052"/>
      <c r="FC6" s="1052"/>
      <c r="FD6" s="1052"/>
      <c r="FE6" s="1052"/>
      <c r="FF6" s="1052"/>
      <c r="FG6" s="1052"/>
      <c r="FH6" s="1052"/>
      <c r="FI6" s="1053"/>
      <c r="FJ6" s="1051" t="s">
        <v>988</v>
      </c>
      <c r="FK6" s="1052"/>
      <c r="FL6" s="1052"/>
      <c r="FM6" s="1052"/>
      <c r="FN6" s="1052"/>
      <c r="FO6" s="1052"/>
      <c r="FP6" s="1052"/>
      <c r="FQ6" s="1052"/>
      <c r="FR6" s="1052"/>
      <c r="FS6" s="1053"/>
      <c r="FT6" s="1051" t="s">
        <v>989</v>
      </c>
      <c r="FU6" s="1052"/>
      <c r="FV6" s="1052"/>
      <c r="FW6" s="1052"/>
      <c r="FX6" s="1052"/>
      <c r="FY6" s="1052"/>
      <c r="FZ6" s="1052"/>
      <c r="GA6" s="1052"/>
      <c r="GB6" s="1052"/>
      <c r="GC6" s="1053"/>
      <c r="GD6" s="1051" t="s">
        <v>990</v>
      </c>
      <c r="GE6" s="1052"/>
      <c r="GF6" s="1052"/>
      <c r="GG6" s="1052"/>
      <c r="GH6" s="1052"/>
      <c r="GI6" s="1052"/>
      <c r="GJ6" s="1052"/>
      <c r="GK6" s="1052"/>
      <c r="GL6" s="1052"/>
      <c r="GM6" s="1053"/>
      <c r="GN6" s="1051" t="s">
        <v>991</v>
      </c>
      <c r="GO6" s="1052"/>
      <c r="GP6" s="1052"/>
      <c r="GQ6" s="1052"/>
      <c r="GR6" s="1052"/>
      <c r="GS6" s="1052"/>
      <c r="GT6" s="1052"/>
      <c r="GU6" s="1052"/>
      <c r="GV6" s="1052"/>
      <c r="GW6" s="1053"/>
      <c r="GX6" s="1051" t="s">
        <v>992</v>
      </c>
      <c r="GY6" s="1052"/>
      <c r="GZ6" s="1052"/>
      <c r="HA6" s="1052"/>
      <c r="HB6" s="1052"/>
      <c r="HC6" s="1052"/>
      <c r="HD6" s="1052"/>
      <c r="HE6" s="1052"/>
      <c r="HF6" s="1052"/>
      <c r="HG6" s="1053"/>
      <c r="HH6" s="1051" t="s">
        <v>993</v>
      </c>
      <c r="HI6" s="1052"/>
      <c r="HJ6" s="1052"/>
      <c r="HK6" s="1052"/>
      <c r="HL6" s="1052"/>
      <c r="HM6" s="1052"/>
      <c r="HN6" s="1052"/>
      <c r="HO6" s="1052"/>
      <c r="HP6" s="1052"/>
      <c r="HQ6" s="1053"/>
      <c r="HR6" s="1051" t="s">
        <v>994</v>
      </c>
      <c r="HS6" s="1052"/>
      <c r="HT6" s="1052"/>
      <c r="HU6" s="1052"/>
      <c r="HV6" s="1052"/>
      <c r="HW6" s="1052"/>
      <c r="HX6" s="1052"/>
      <c r="HY6" s="1052"/>
      <c r="HZ6" s="1052"/>
      <c r="IA6" s="1053"/>
      <c r="IB6" s="1051" t="s">
        <v>995</v>
      </c>
      <c r="IC6" s="1052"/>
      <c r="ID6" s="1052"/>
      <c r="IE6" s="1052"/>
      <c r="IF6" s="1052"/>
      <c r="IG6" s="1052"/>
      <c r="IH6" s="1052"/>
      <c r="II6" s="1052"/>
      <c r="IJ6" s="1052"/>
      <c r="IK6" s="1053"/>
      <c r="IL6" s="1051" t="s">
        <v>996</v>
      </c>
      <c r="IM6" s="1052"/>
      <c r="IN6" s="1052"/>
      <c r="IO6" s="1052"/>
      <c r="IP6" s="1052"/>
      <c r="IQ6" s="1052"/>
      <c r="IR6" s="1052"/>
      <c r="IS6" s="1052"/>
      <c r="IT6" s="1052"/>
      <c r="IU6" s="1053"/>
      <c r="IV6" s="1051" t="s">
        <v>997</v>
      </c>
      <c r="IW6" s="1052"/>
      <c r="IX6" s="1052"/>
      <c r="IY6" s="1052"/>
      <c r="IZ6" s="1052"/>
      <c r="JA6" s="1052"/>
      <c r="JB6" s="1052"/>
      <c r="JC6" s="1052"/>
      <c r="JD6" s="1052"/>
      <c r="JE6" s="1053"/>
      <c r="JF6" s="1051" t="s">
        <v>998</v>
      </c>
      <c r="JG6" s="1052"/>
      <c r="JH6" s="1052"/>
      <c r="JI6" s="1052"/>
      <c r="JJ6" s="1052"/>
      <c r="JK6" s="1052"/>
      <c r="JL6" s="1052"/>
      <c r="JM6" s="1052"/>
      <c r="JN6" s="1052"/>
      <c r="JO6" s="1053"/>
      <c r="JP6" s="1051" t="s">
        <v>999</v>
      </c>
      <c r="JQ6" s="1052"/>
      <c r="JR6" s="1052"/>
      <c r="JS6" s="1052"/>
      <c r="JT6" s="1052"/>
      <c r="JU6" s="1052"/>
      <c r="JV6" s="1052"/>
      <c r="JW6" s="1052"/>
      <c r="JX6" s="1052"/>
      <c r="JY6" s="1053"/>
      <c r="JZ6" s="1051" t="s">
        <v>1000</v>
      </c>
      <c r="KA6" s="1052"/>
      <c r="KB6" s="1052"/>
      <c r="KC6" s="1052"/>
      <c r="KD6" s="1052"/>
      <c r="KE6" s="1052"/>
      <c r="KF6" s="1052"/>
      <c r="KG6" s="1052"/>
      <c r="KH6" s="1052"/>
      <c r="KI6" s="1053"/>
      <c r="KJ6" s="1051" t="s">
        <v>1001</v>
      </c>
      <c r="KK6" s="1052"/>
      <c r="KL6" s="1052"/>
      <c r="KM6" s="1052"/>
      <c r="KN6" s="1052"/>
      <c r="KO6" s="1052"/>
      <c r="KP6" s="1052"/>
      <c r="KQ6" s="1052"/>
      <c r="KR6" s="1052"/>
      <c r="KS6" s="1053"/>
      <c r="KT6" s="1051" t="s">
        <v>1002</v>
      </c>
      <c r="KU6" s="1052"/>
      <c r="KV6" s="1052"/>
      <c r="KW6" s="1052"/>
      <c r="KX6" s="1052"/>
      <c r="KY6" s="1052"/>
      <c r="KZ6" s="1052"/>
      <c r="LA6" s="1052"/>
      <c r="LB6" s="1052"/>
      <c r="LC6" s="1053"/>
      <c r="LD6" s="1051" t="s">
        <v>1003</v>
      </c>
      <c r="LE6" s="1052"/>
      <c r="LF6" s="1052"/>
      <c r="LG6" s="1052"/>
      <c r="LH6" s="1052"/>
      <c r="LI6" s="1052"/>
      <c r="LJ6" s="1052"/>
      <c r="LK6" s="1052"/>
      <c r="LL6" s="1052"/>
      <c r="LM6" s="1053"/>
      <c r="LN6" s="1051" t="s">
        <v>1004</v>
      </c>
      <c r="LO6" s="1052"/>
      <c r="LP6" s="1052"/>
      <c r="LQ6" s="1052"/>
      <c r="LR6" s="1052"/>
      <c r="LS6" s="1052"/>
      <c r="LT6" s="1052"/>
      <c r="LU6" s="1052"/>
      <c r="LV6" s="1052"/>
      <c r="LW6" s="1053"/>
      <c r="LX6" s="1051" t="s">
        <v>1005</v>
      </c>
      <c r="LY6" s="1052"/>
      <c r="LZ6" s="1052"/>
      <c r="MA6" s="1052"/>
      <c r="MB6" s="1052"/>
      <c r="MC6" s="1052"/>
      <c r="MD6" s="1052"/>
      <c r="ME6" s="1052"/>
      <c r="MF6" s="1052"/>
      <c r="MG6" s="1053"/>
      <c r="MH6" s="1051" t="s">
        <v>1006</v>
      </c>
      <c r="MI6" s="1052"/>
      <c r="MJ6" s="1052"/>
      <c r="MK6" s="1052"/>
      <c r="ML6" s="1052"/>
      <c r="MM6" s="1052"/>
      <c r="MN6" s="1052"/>
      <c r="MO6" s="1052"/>
      <c r="MP6" s="1052"/>
      <c r="MQ6" s="1053"/>
      <c r="MR6" s="1051" t="s">
        <v>1007</v>
      </c>
      <c r="MS6" s="1052"/>
      <c r="MT6" s="1052"/>
      <c r="MU6" s="1052"/>
      <c r="MV6" s="1052"/>
      <c r="MW6" s="1052"/>
      <c r="MX6" s="1052"/>
      <c r="MY6" s="1052"/>
      <c r="MZ6" s="1052"/>
      <c r="NA6" s="1053"/>
      <c r="NB6" s="1051" t="s">
        <v>1008</v>
      </c>
      <c r="NC6" s="1052"/>
      <c r="ND6" s="1052"/>
      <c r="NE6" s="1052"/>
      <c r="NF6" s="1052"/>
      <c r="NG6" s="1052"/>
      <c r="NH6" s="1052"/>
      <c r="NI6" s="1052"/>
      <c r="NJ6" s="1052"/>
      <c r="NK6" s="1053"/>
      <c r="NL6" s="1051" t="s">
        <v>1009</v>
      </c>
      <c r="NM6" s="1052"/>
      <c r="NN6" s="1052"/>
      <c r="NO6" s="1052"/>
      <c r="NP6" s="1052"/>
      <c r="NQ6" s="1052"/>
      <c r="NR6" s="1052"/>
      <c r="NS6" s="1052"/>
      <c r="NT6" s="1052"/>
      <c r="NU6" s="1053"/>
      <c r="NV6" s="1051" t="s">
        <v>1010</v>
      </c>
      <c r="NW6" s="1052"/>
      <c r="NX6" s="1052"/>
      <c r="NY6" s="1052"/>
      <c r="NZ6" s="1052"/>
      <c r="OA6" s="1052"/>
      <c r="OB6" s="1052"/>
      <c r="OC6" s="1052"/>
      <c r="OD6" s="1052"/>
      <c r="OE6" s="1053"/>
      <c r="OF6" s="1051" t="s">
        <v>1011</v>
      </c>
      <c r="OG6" s="1052"/>
      <c r="OH6" s="1052"/>
      <c r="OI6" s="1052"/>
      <c r="OJ6" s="1052"/>
      <c r="OK6" s="1052"/>
      <c r="OL6" s="1052"/>
      <c r="OM6" s="1052"/>
      <c r="ON6" s="1052"/>
      <c r="OO6" s="1053"/>
      <c r="OP6" s="1051" t="s">
        <v>1012</v>
      </c>
      <c r="OQ6" s="1052"/>
      <c r="OR6" s="1052"/>
      <c r="OS6" s="1052"/>
      <c r="OT6" s="1052"/>
      <c r="OU6" s="1052"/>
      <c r="OV6" s="1052"/>
      <c r="OW6" s="1052"/>
      <c r="OX6" s="1052"/>
      <c r="OY6" s="1053"/>
      <c r="OZ6" s="1051" t="s">
        <v>1013</v>
      </c>
      <c r="PA6" s="1052"/>
      <c r="PB6" s="1052"/>
      <c r="PC6" s="1052"/>
      <c r="PD6" s="1052"/>
      <c r="PE6" s="1052"/>
      <c r="PF6" s="1052"/>
      <c r="PG6" s="1052"/>
      <c r="PH6" s="1052"/>
      <c r="PI6" s="1053"/>
      <c r="PJ6" s="1051" t="s">
        <v>1014</v>
      </c>
      <c r="PK6" s="1052"/>
      <c r="PL6" s="1052"/>
      <c r="PM6" s="1052"/>
      <c r="PN6" s="1052"/>
      <c r="PO6" s="1052"/>
      <c r="PP6" s="1052"/>
      <c r="PQ6" s="1052"/>
      <c r="PR6" s="1052"/>
      <c r="PS6" s="1053"/>
      <c r="PT6" s="1051" t="s">
        <v>1015</v>
      </c>
      <c r="PU6" s="1052"/>
      <c r="PV6" s="1052"/>
      <c r="PW6" s="1052"/>
      <c r="PX6" s="1052"/>
      <c r="PY6" s="1052"/>
      <c r="PZ6" s="1052"/>
      <c r="QA6" s="1052"/>
      <c r="QB6" s="1052"/>
      <c r="QC6" s="1053"/>
      <c r="QD6" s="1051" t="s">
        <v>1016</v>
      </c>
      <c r="QE6" s="1052"/>
      <c r="QF6" s="1052"/>
      <c r="QG6" s="1052"/>
      <c r="QH6" s="1052"/>
      <c r="QI6" s="1052"/>
      <c r="QJ6" s="1052"/>
      <c r="QK6" s="1052"/>
      <c r="QL6" s="1052"/>
      <c r="QM6" s="1053"/>
      <c r="QN6" s="1051" t="s">
        <v>1017</v>
      </c>
      <c r="QO6" s="1052"/>
      <c r="QP6" s="1052"/>
      <c r="QQ6" s="1052"/>
      <c r="QR6" s="1052"/>
      <c r="QS6" s="1052"/>
      <c r="QT6" s="1052"/>
      <c r="QU6" s="1052"/>
      <c r="QV6" s="1052"/>
      <c r="QW6" s="1053"/>
      <c r="QX6" s="1051" t="s">
        <v>1018</v>
      </c>
      <c r="QY6" s="1052"/>
      <c r="QZ6" s="1052"/>
      <c r="RA6" s="1052"/>
      <c r="RB6" s="1052"/>
      <c r="RC6" s="1052"/>
      <c r="RD6" s="1052"/>
      <c r="RE6" s="1052"/>
      <c r="RF6" s="1052"/>
      <c r="RG6" s="1053"/>
      <c r="RH6" s="1051" t="s">
        <v>1019</v>
      </c>
      <c r="RI6" s="1052"/>
      <c r="RJ6" s="1052"/>
      <c r="RK6" s="1052"/>
      <c r="RL6" s="1052"/>
      <c r="RM6" s="1052"/>
      <c r="RN6" s="1052"/>
      <c r="RO6" s="1052"/>
      <c r="RP6" s="1052"/>
      <c r="RQ6" s="1053"/>
      <c r="RR6" s="1051" t="s">
        <v>1020</v>
      </c>
      <c r="RS6" s="1052"/>
      <c r="RT6" s="1052"/>
      <c r="RU6" s="1052"/>
      <c r="RV6" s="1052"/>
      <c r="RW6" s="1052"/>
      <c r="RX6" s="1052"/>
      <c r="RY6" s="1052"/>
      <c r="RZ6" s="1052"/>
      <c r="SA6" s="1053"/>
      <c r="SB6" s="1051" t="s">
        <v>1024</v>
      </c>
      <c r="SC6" s="1052"/>
      <c r="SD6" s="1052"/>
      <c r="SE6" s="1052"/>
      <c r="SF6" s="1052"/>
      <c r="SG6" s="1052"/>
      <c r="SH6" s="1052"/>
      <c r="SI6" s="1052"/>
      <c r="SJ6" s="1052"/>
      <c r="SK6" s="1053"/>
      <c r="SL6" s="1051" t="s">
        <v>1021</v>
      </c>
      <c r="SM6" s="1052"/>
      <c r="SN6" s="1052"/>
      <c r="SO6" s="1052"/>
      <c r="SP6" s="1052"/>
      <c r="SQ6" s="1052"/>
      <c r="SR6" s="1052"/>
      <c r="SS6" s="1052"/>
      <c r="ST6" s="1052"/>
      <c r="SU6" s="1053"/>
      <c r="SV6" s="1051" t="s">
        <v>1022</v>
      </c>
      <c r="SW6" s="1052"/>
      <c r="SX6" s="1052"/>
      <c r="SY6" s="1052"/>
      <c r="SZ6" s="1052"/>
      <c r="TA6" s="1052"/>
      <c r="TB6" s="1052"/>
      <c r="TC6" s="1052"/>
      <c r="TD6" s="1052"/>
      <c r="TE6" s="1053"/>
      <c r="TF6" s="1051" t="s">
        <v>1023</v>
      </c>
      <c r="TG6" s="1052"/>
      <c r="TH6" s="1052"/>
      <c r="TI6" s="1052"/>
      <c r="TJ6" s="1052"/>
      <c r="TK6" s="1052"/>
      <c r="TL6" s="1052"/>
      <c r="TM6" s="1052"/>
      <c r="TN6" s="1052"/>
      <c r="TO6" s="1053"/>
      <c r="TP6" s="1051" t="s">
        <v>1025</v>
      </c>
      <c r="TQ6" s="1052"/>
      <c r="TR6" s="1052"/>
      <c r="TS6" s="1052"/>
      <c r="TT6" s="1052"/>
      <c r="TU6" s="1052"/>
      <c r="TV6" s="1052"/>
      <c r="TW6" s="1052"/>
      <c r="TX6" s="1052"/>
      <c r="TY6" s="1053"/>
      <c r="TZ6" s="1051" t="s">
        <v>1026</v>
      </c>
      <c r="UA6" s="1052"/>
      <c r="UB6" s="1052"/>
      <c r="UC6" s="1052"/>
      <c r="UD6" s="1052"/>
      <c r="UE6" s="1052"/>
      <c r="UF6" s="1052"/>
      <c r="UG6" s="1052"/>
      <c r="UH6" s="1052"/>
      <c r="UI6" s="1053"/>
      <c r="UJ6" s="1051" t="s">
        <v>1027</v>
      </c>
      <c r="UK6" s="1052"/>
      <c r="UL6" s="1052"/>
      <c r="UM6" s="1052"/>
      <c r="UN6" s="1052"/>
      <c r="UO6" s="1052"/>
      <c r="UP6" s="1052"/>
      <c r="UQ6" s="1052"/>
      <c r="UR6" s="1052"/>
      <c r="US6" s="1053"/>
      <c r="UT6" s="1051" t="s">
        <v>1028</v>
      </c>
      <c r="UU6" s="1052"/>
      <c r="UV6" s="1052"/>
      <c r="UW6" s="1052"/>
      <c r="UX6" s="1052"/>
      <c r="UY6" s="1052"/>
      <c r="UZ6" s="1052"/>
      <c r="VA6" s="1052"/>
      <c r="VB6" s="1052"/>
      <c r="VC6" s="1053"/>
      <c r="VD6" s="1051" t="s">
        <v>1029</v>
      </c>
      <c r="VE6" s="1052"/>
      <c r="VF6" s="1052"/>
      <c r="VG6" s="1052"/>
      <c r="VH6" s="1052"/>
      <c r="VI6" s="1052"/>
      <c r="VJ6" s="1052"/>
      <c r="VK6" s="1052"/>
      <c r="VL6" s="1052"/>
      <c r="VM6" s="1053"/>
      <c r="VN6" s="1051" t="s">
        <v>1030</v>
      </c>
      <c r="VO6" s="1052"/>
      <c r="VP6" s="1052"/>
      <c r="VQ6" s="1052"/>
      <c r="VR6" s="1052"/>
      <c r="VS6" s="1052"/>
      <c r="VT6" s="1052"/>
      <c r="VU6" s="1052"/>
      <c r="VV6" s="1052"/>
      <c r="VW6" s="1053"/>
      <c r="VX6" s="1048" t="s">
        <v>450</v>
      </c>
      <c r="VY6" s="1049"/>
      <c r="VZ6" s="1049"/>
      <c r="WA6" s="1049"/>
      <c r="WB6" s="1049"/>
      <c r="WC6" s="1049"/>
      <c r="WD6" s="1049"/>
      <c r="WE6" s="1049"/>
      <c r="WF6" s="1050"/>
    </row>
    <row r="7" spans="1:604" ht="36" customHeight="1">
      <c r="A7" s="3">
        <v>1</v>
      </c>
      <c r="B7" s="3">
        <v>2</v>
      </c>
      <c r="C7" s="3"/>
      <c r="D7" s="3"/>
      <c r="E7" s="3">
        <v>3</v>
      </c>
      <c r="F7" s="3">
        <v>4</v>
      </c>
      <c r="G7" s="3">
        <v>5</v>
      </c>
      <c r="H7" s="3">
        <v>6</v>
      </c>
      <c r="I7" s="3" t="s">
        <v>451</v>
      </c>
      <c r="J7" s="3">
        <v>8</v>
      </c>
      <c r="K7" s="3" t="s">
        <v>452</v>
      </c>
      <c r="L7" s="3" t="s">
        <v>453</v>
      </c>
      <c r="M7" s="3" t="s">
        <v>454</v>
      </c>
      <c r="N7" s="133" t="s">
        <v>455</v>
      </c>
      <c r="O7" s="3" t="s">
        <v>456</v>
      </c>
      <c r="P7" s="3">
        <v>4</v>
      </c>
      <c r="Q7" s="3">
        <v>5</v>
      </c>
      <c r="R7" s="3">
        <v>6</v>
      </c>
      <c r="S7" s="3" t="s">
        <v>451</v>
      </c>
      <c r="T7" s="3">
        <v>8</v>
      </c>
      <c r="U7" s="3" t="s">
        <v>452</v>
      </c>
      <c r="V7" s="3" t="s">
        <v>453</v>
      </c>
      <c r="W7" s="3" t="s">
        <v>454</v>
      </c>
      <c r="X7" s="133" t="s">
        <v>455</v>
      </c>
      <c r="Y7" s="3" t="s">
        <v>456</v>
      </c>
      <c r="Z7" s="3">
        <v>4</v>
      </c>
      <c r="AA7" s="3">
        <v>5</v>
      </c>
      <c r="AB7" s="3">
        <v>6</v>
      </c>
      <c r="AC7" s="3" t="s">
        <v>451</v>
      </c>
      <c r="AD7" s="3">
        <v>8</v>
      </c>
      <c r="AE7" s="3" t="s">
        <v>452</v>
      </c>
      <c r="AF7" s="3" t="s">
        <v>453</v>
      </c>
      <c r="AG7" s="3" t="s">
        <v>454</v>
      </c>
      <c r="AH7" s="133" t="s">
        <v>455</v>
      </c>
      <c r="AI7" s="3" t="s">
        <v>456</v>
      </c>
      <c r="AJ7" s="3">
        <v>4</v>
      </c>
      <c r="AK7" s="3">
        <v>5</v>
      </c>
      <c r="AL7" s="3">
        <v>6</v>
      </c>
      <c r="AM7" s="3" t="s">
        <v>451</v>
      </c>
      <c r="AN7" s="3">
        <v>8</v>
      </c>
      <c r="AO7" s="3" t="s">
        <v>452</v>
      </c>
      <c r="AP7" s="3" t="s">
        <v>453</v>
      </c>
      <c r="AQ7" s="3" t="s">
        <v>454</v>
      </c>
      <c r="AR7" s="133" t="s">
        <v>455</v>
      </c>
      <c r="AS7" s="3" t="s">
        <v>456</v>
      </c>
      <c r="AT7" s="3">
        <v>4</v>
      </c>
      <c r="AU7" s="3">
        <v>5</v>
      </c>
      <c r="AV7" s="3">
        <v>6</v>
      </c>
      <c r="AW7" s="3" t="s">
        <v>451</v>
      </c>
      <c r="AX7" s="3">
        <v>8</v>
      </c>
      <c r="AY7" s="3" t="s">
        <v>452</v>
      </c>
      <c r="AZ7" s="3" t="s">
        <v>453</v>
      </c>
      <c r="BA7" s="3" t="s">
        <v>454</v>
      </c>
      <c r="BB7" s="133" t="s">
        <v>455</v>
      </c>
      <c r="BC7" s="3" t="s">
        <v>456</v>
      </c>
      <c r="BD7" s="3">
        <v>4</v>
      </c>
      <c r="BE7" s="3">
        <v>5</v>
      </c>
      <c r="BF7" s="3">
        <v>6</v>
      </c>
      <c r="BG7" s="3" t="s">
        <v>451</v>
      </c>
      <c r="BH7" s="3">
        <v>8</v>
      </c>
      <c r="BI7" s="3" t="s">
        <v>452</v>
      </c>
      <c r="BJ7" s="3" t="s">
        <v>453</v>
      </c>
      <c r="BK7" s="3" t="s">
        <v>454</v>
      </c>
      <c r="BL7" s="133" t="s">
        <v>455</v>
      </c>
      <c r="BM7" s="3" t="s">
        <v>456</v>
      </c>
      <c r="BN7" s="3">
        <v>4</v>
      </c>
      <c r="BO7" s="3">
        <v>5</v>
      </c>
      <c r="BP7" s="3">
        <v>6</v>
      </c>
      <c r="BQ7" s="3" t="s">
        <v>451</v>
      </c>
      <c r="BR7" s="3">
        <v>8</v>
      </c>
      <c r="BS7" s="3" t="s">
        <v>452</v>
      </c>
      <c r="BT7" s="3" t="s">
        <v>453</v>
      </c>
      <c r="BU7" s="3" t="s">
        <v>454</v>
      </c>
      <c r="BV7" s="133" t="s">
        <v>455</v>
      </c>
      <c r="BW7" s="3" t="s">
        <v>456</v>
      </c>
      <c r="BX7" s="3">
        <v>4</v>
      </c>
      <c r="BY7" s="3">
        <v>5</v>
      </c>
      <c r="BZ7" s="3">
        <v>6</v>
      </c>
      <c r="CA7" s="3" t="s">
        <v>451</v>
      </c>
      <c r="CB7" s="3">
        <v>8</v>
      </c>
      <c r="CC7" s="3" t="s">
        <v>452</v>
      </c>
      <c r="CD7" s="3" t="s">
        <v>453</v>
      </c>
      <c r="CE7" s="3" t="s">
        <v>454</v>
      </c>
      <c r="CF7" s="133" t="s">
        <v>455</v>
      </c>
      <c r="CG7" s="3" t="s">
        <v>456</v>
      </c>
      <c r="CH7" s="3">
        <v>4</v>
      </c>
      <c r="CI7" s="3">
        <v>5</v>
      </c>
      <c r="CJ7" s="3">
        <v>6</v>
      </c>
      <c r="CK7" s="3" t="s">
        <v>451</v>
      </c>
      <c r="CL7" s="3">
        <v>8</v>
      </c>
      <c r="CM7" s="3" t="s">
        <v>452</v>
      </c>
      <c r="CN7" s="3" t="s">
        <v>453</v>
      </c>
      <c r="CO7" s="3" t="s">
        <v>454</v>
      </c>
      <c r="CP7" s="133" t="s">
        <v>455</v>
      </c>
      <c r="CQ7" s="3" t="s">
        <v>456</v>
      </c>
      <c r="CR7" s="3">
        <v>4</v>
      </c>
      <c r="CS7" s="3">
        <v>5</v>
      </c>
      <c r="CT7" s="3">
        <v>6</v>
      </c>
      <c r="CU7" s="3" t="s">
        <v>451</v>
      </c>
      <c r="CV7" s="3">
        <v>8</v>
      </c>
      <c r="CW7" s="3" t="s">
        <v>452</v>
      </c>
      <c r="CX7" s="3" t="s">
        <v>453</v>
      </c>
      <c r="CY7" s="3" t="s">
        <v>454</v>
      </c>
      <c r="CZ7" s="133" t="s">
        <v>455</v>
      </c>
      <c r="DA7" s="3" t="s">
        <v>456</v>
      </c>
      <c r="DB7" s="3">
        <v>4</v>
      </c>
      <c r="DC7" s="3">
        <v>5</v>
      </c>
      <c r="DD7" s="3">
        <v>6</v>
      </c>
      <c r="DE7" s="3" t="s">
        <v>451</v>
      </c>
      <c r="DF7" s="3">
        <v>8</v>
      </c>
      <c r="DG7" s="3" t="s">
        <v>452</v>
      </c>
      <c r="DH7" s="3" t="s">
        <v>453</v>
      </c>
      <c r="DI7" s="3" t="s">
        <v>454</v>
      </c>
      <c r="DJ7" s="133" t="s">
        <v>455</v>
      </c>
      <c r="DK7" s="3" t="s">
        <v>456</v>
      </c>
      <c r="DL7" s="3">
        <v>4</v>
      </c>
      <c r="DM7" s="3">
        <v>5</v>
      </c>
      <c r="DN7" s="3">
        <v>6</v>
      </c>
      <c r="DO7" s="3" t="s">
        <v>451</v>
      </c>
      <c r="DP7" s="3">
        <v>8</v>
      </c>
      <c r="DQ7" s="3" t="s">
        <v>452</v>
      </c>
      <c r="DR7" s="3" t="s">
        <v>453</v>
      </c>
      <c r="DS7" s="3" t="s">
        <v>454</v>
      </c>
      <c r="DT7" s="133" t="s">
        <v>455</v>
      </c>
      <c r="DU7" s="3" t="s">
        <v>456</v>
      </c>
      <c r="DV7" s="3">
        <v>4</v>
      </c>
      <c r="DW7" s="3">
        <v>5</v>
      </c>
      <c r="DX7" s="3">
        <v>6</v>
      </c>
      <c r="DY7" s="3" t="s">
        <v>451</v>
      </c>
      <c r="DZ7" s="3">
        <v>8</v>
      </c>
      <c r="EA7" s="3" t="s">
        <v>452</v>
      </c>
      <c r="EB7" s="3" t="s">
        <v>453</v>
      </c>
      <c r="EC7" s="3" t="s">
        <v>454</v>
      </c>
      <c r="ED7" s="133" t="s">
        <v>455</v>
      </c>
      <c r="EE7" s="3" t="s">
        <v>456</v>
      </c>
      <c r="EF7" s="3">
        <v>4</v>
      </c>
      <c r="EG7" s="3">
        <v>5</v>
      </c>
      <c r="EH7" s="3">
        <v>6</v>
      </c>
      <c r="EI7" s="3" t="s">
        <v>451</v>
      </c>
      <c r="EJ7" s="3">
        <v>8</v>
      </c>
      <c r="EK7" s="3" t="s">
        <v>452</v>
      </c>
      <c r="EL7" s="3" t="s">
        <v>453</v>
      </c>
      <c r="EM7" s="3" t="s">
        <v>454</v>
      </c>
      <c r="EN7" s="133" t="s">
        <v>455</v>
      </c>
      <c r="EO7" s="3" t="s">
        <v>456</v>
      </c>
      <c r="EP7" s="3">
        <v>4</v>
      </c>
      <c r="EQ7" s="3">
        <v>5</v>
      </c>
      <c r="ER7" s="3">
        <v>6</v>
      </c>
      <c r="ES7" s="3" t="s">
        <v>451</v>
      </c>
      <c r="ET7" s="3">
        <v>8</v>
      </c>
      <c r="EU7" s="3" t="s">
        <v>452</v>
      </c>
      <c r="EV7" s="3" t="s">
        <v>453</v>
      </c>
      <c r="EW7" s="3" t="s">
        <v>454</v>
      </c>
      <c r="EX7" s="133" t="s">
        <v>455</v>
      </c>
      <c r="EY7" s="3" t="s">
        <v>456</v>
      </c>
      <c r="EZ7" s="3">
        <v>4</v>
      </c>
      <c r="FA7" s="3">
        <v>5</v>
      </c>
      <c r="FB7" s="3">
        <v>6</v>
      </c>
      <c r="FC7" s="3" t="s">
        <v>451</v>
      </c>
      <c r="FD7" s="3">
        <v>8</v>
      </c>
      <c r="FE7" s="3" t="s">
        <v>452</v>
      </c>
      <c r="FF7" s="3" t="s">
        <v>453</v>
      </c>
      <c r="FG7" s="3" t="s">
        <v>454</v>
      </c>
      <c r="FH7" s="133" t="s">
        <v>455</v>
      </c>
      <c r="FI7" s="3" t="s">
        <v>456</v>
      </c>
      <c r="FJ7" s="3">
        <v>4</v>
      </c>
      <c r="FK7" s="3">
        <v>5</v>
      </c>
      <c r="FL7" s="3">
        <v>6</v>
      </c>
      <c r="FM7" s="3" t="s">
        <v>451</v>
      </c>
      <c r="FN7" s="3">
        <v>8</v>
      </c>
      <c r="FO7" s="3" t="s">
        <v>452</v>
      </c>
      <c r="FP7" s="3" t="s">
        <v>453</v>
      </c>
      <c r="FQ7" s="3" t="s">
        <v>454</v>
      </c>
      <c r="FR7" s="133" t="s">
        <v>455</v>
      </c>
      <c r="FS7" s="3" t="s">
        <v>456</v>
      </c>
      <c r="FT7" s="3">
        <v>4</v>
      </c>
      <c r="FU7" s="3">
        <v>5</v>
      </c>
      <c r="FV7" s="3">
        <v>6</v>
      </c>
      <c r="FW7" s="3" t="s">
        <v>451</v>
      </c>
      <c r="FX7" s="3">
        <v>8</v>
      </c>
      <c r="FY7" s="3" t="s">
        <v>452</v>
      </c>
      <c r="FZ7" s="3" t="s">
        <v>453</v>
      </c>
      <c r="GA7" s="3" t="s">
        <v>454</v>
      </c>
      <c r="GB7" s="133" t="s">
        <v>455</v>
      </c>
      <c r="GC7" s="3" t="s">
        <v>456</v>
      </c>
      <c r="GD7" s="3">
        <v>4</v>
      </c>
      <c r="GE7" s="3">
        <v>5</v>
      </c>
      <c r="GF7" s="3">
        <v>6</v>
      </c>
      <c r="GG7" s="3" t="s">
        <v>451</v>
      </c>
      <c r="GH7" s="3">
        <v>8</v>
      </c>
      <c r="GI7" s="3" t="s">
        <v>452</v>
      </c>
      <c r="GJ7" s="3" t="s">
        <v>453</v>
      </c>
      <c r="GK7" s="3" t="s">
        <v>454</v>
      </c>
      <c r="GL7" s="133" t="s">
        <v>455</v>
      </c>
      <c r="GM7" s="3" t="s">
        <v>456</v>
      </c>
      <c r="GN7" s="3">
        <v>4</v>
      </c>
      <c r="GO7" s="3">
        <v>5</v>
      </c>
      <c r="GP7" s="3">
        <v>6</v>
      </c>
      <c r="GQ7" s="3" t="s">
        <v>451</v>
      </c>
      <c r="GR7" s="3">
        <v>8</v>
      </c>
      <c r="GS7" s="3" t="s">
        <v>452</v>
      </c>
      <c r="GT7" s="3" t="s">
        <v>453</v>
      </c>
      <c r="GU7" s="3" t="s">
        <v>454</v>
      </c>
      <c r="GV7" s="133" t="s">
        <v>455</v>
      </c>
      <c r="GW7" s="3" t="s">
        <v>456</v>
      </c>
      <c r="GX7" s="3">
        <v>4</v>
      </c>
      <c r="GY7" s="3">
        <v>5</v>
      </c>
      <c r="GZ7" s="3">
        <v>6</v>
      </c>
      <c r="HA7" s="3" t="s">
        <v>451</v>
      </c>
      <c r="HB7" s="3">
        <v>8</v>
      </c>
      <c r="HC7" s="3" t="s">
        <v>452</v>
      </c>
      <c r="HD7" s="3" t="s">
        <v>453</v>
      </c>
      <c r="HE7" s="3" t="s">
        <v>454</v>
      </c>
      <c r="HF7" s="133" t="s">
        <v>455</v>
      </c>
      <c r="HG7" s="3" t="s">
        <v>456</v>
      </c>
      <c r="HH7" s="3">
        <v>4</v>
      </c>
      <c r="HI7" s="3">
        <v>5</v>
      </c>
      <c r="HJ7" s="3">
        <v>6</v>
      </c>
      <c r="HK7" s="3" t="s">
        <v>451</v>
      </c>
      <c r="HL7" s="3">
        <v>8</v>
      </c>
      <c r="HM7" s="3" t="s">
        <v>452</v>
      </c>
      <c r="HN7" s="3" t="s">
        <v>453</v>
      </c>
      <c r="HO7" s="3" t="s">
        <v>454</v>
      </c>
      <c r="HP7" s="133" t="s">
        <v>455</v>
      </c>
      <c r="HQ7" s="3" t="s">
        <v>456</v>
      </c>
      <c r="HR7" s="3">
        <v>4</v>
      </c>
      <c r="HS7" s="3">
        <v>5</v>
      </c>
      <c r="HT7" s="3">
        <v>6</v>
      </c>
      <c r="HU7" s="3" t="s">
        <v>451</v>
      </c>
      <c r="HV7" s="3">
        <v>8</v>
      </c>
      <c r="HW7" s="3" t="s">
        <v>452</v>
      </c>
      <c r="HX7" s="3" t="s">
        <v>453</v>
      </c>
      <c r="HY7" s="3" t="s">
        <v>454</v>
      </c>
      <c r="HZ7" s="133" t="s">
        <v>455</v>
      </c>
      <c r="IA7" s="3" t="s">
        <v>456</v>
      </c>
      <c r="IB7" s="3">
        <v>4</v>
      </c>
      <c r="IC7" s="3">
        <v>5</v>
      </c>
      <c r="ID7" s="3">
        <v>6</v>
      </c>
      <c r="IE7" s="3" t="s">
        <v>451</v>
      </c>
      <c r="IF7" s="3">
        <v>8</v>
      </c>
      <c r="IG7" s="3" t="s">
        <v>452</v>
      </c>
      <c r="IH7" s="3" t="s">
        <v>453</v>
      </c>
      <c r="II7" s="3" t="s">
        <v>454</v>
      </c>
      <c r="IJ7" s="133" t="s">
        <v>455</v>
      </c>
      <c r="IK7" s="3" t="s">
        <v>456</v>
      </c>
      <c r="IL7" s="3">
        <v>4</v>
      </c>
      <c r="IM7" s="3">
        <v>5</v>
      </c>
      <c r="IN7" s="3">
        <v>6</v>
      </c>
      <c r="IO7" s="3" t="s">
        <v>451</v>
      </c>
      <c r="IP7" s="3">
        <v>8</v>
      </c>
      <c r="IQ7" s="3" t="s">
        <v>452</v>
      </c>
      <c r="IR7" s="3" t="s">
        <v>453</v>
      </c>
      <c r="IS7" s="3" t="s">
        <v>454</v>
      </c>
      <c r="IT7" s="133" t="s">
        <v>455</v>
      </c>
      <c r="IU7" s="3" t="s">
        <v>456</v>
      </c>
      <c r="IV7" s="3">
        <v>4</v>
      </c>
      <c r="IW7" s="3">
        <v>5</v>
      </c>
      <c r="IX7" s="3">
        <v>6</v>
      </c>
      <c r="IY7" s="3" t="s">
        <v>451</v>
      </c>
      <c r="IZ7" s="3">
        <v>8</v>
      </c>
      <c r="JA7" s="3" t="s">
        <v>452</v>
      </c>
      <c r="JB7" s="3" t="s">
        <v>453</v>
      </c>
      <c r="JC7" s="3" t="s">
        <v>454</v>
      </c>
      <c r="JD7" s="133" t="s">
        <v>455</v>
      </c>
      <c r="JE7" s="3" t="s">
        <v>456</v>
      </c>
      <c r="JF7" s="3">
        <v>4</v>
      </c>
      <c r="JG7" s="3">
        <v>5</v>
      </c>
      <c r="JH7" s="3">
        <v>6</v>
      </c>
      <c r="JI7" s="3" t="s">
        <v>451</v>
      </c>
      <c r="JJ7" s="3">
        <v>8</v>
      </c>
      <c r="JK7" s="3" t="s">
        <v>452</v>
      </c>
      <c r="JL7" s="3" t="s">
        <v>453</v>
      </c>
      <c r="JM7" s="3" t="s">
        <v>454</v>
      </c>
      <c r="JN7" s="133" t="s">
        <v>455</v>
      </c>
      <c r="JO7" s="3" t="s">
        <v>456</v>
      </c>
      <c r="JP7" s="3">
        <v>4</v>
      </c>
      <c r="JQ7" s="3">
        <v>5</v>
      </c>
      <c r="JR7" s="3">
        <v>6</v>
      </c>
      <c r="JS7" s="3" t="s">
        <v>451</v>
      </c>
      <c r="JT7" s="3">
        <v>8</v>
      </c>
      <c r="JU7" s="3" t="s">
        <v>452</v>
      </c>
      <c r="JV7" s="3" t="s">
        <v>453</v>
      </c>
      <c r="JW7" s="3" t="s">
        <v>454</v>
      </c>
      <c r="JX7" s="133" t="s">
        <v>455</v>
      </c>
      <c r="JY7" s="3" t="s">
        <v>456</v>
      </c>
      <c r="JZ7" s="3">
        <v>4</v>
      </c>
      <c r="KA7" s="3">
        <v>5</v>
      </c>
      <c r="KB7" s="3">
        <v>6</v>
      </c>
      <c r="KC7" s="3" t="s">
        <v>451</v>
      </c>
      <c r="KD7" s="3">
        <v>8</v>
      </c>
      <c r="KE7" s="3" t="s">
        <v>452</v>
      </c>
      <c r="KF7" s="3" t="s">
        <v>453</v>
      </c>
      <c r="KG7" s="3" t="s">
        <v>454</v>
      </c>
      <c r="KH7" s="133" t="s">
        <v>455</v>
      </c>
      <c r="KI7" s="3" t="s">
        <v>456</v>
      </c>
      <c r="KJ7" s="3">
        <v>4</v>
      </c>
      <c r="KK7" s="3">
        <v>5</v>
      </c>
      <c r="KL7" s="3">
        <v>6</v>
      </c>
      <c r="KM7" s="3" t="s">
        <v>451</v>
      </c>
      <c r="KN7" s="3">
        <v>8</v>
      </c>
      <c r="KO7" s="3" t="s">
        <v>452</v>
      </c>
      <c r="KP7" s="3" t="s">
        <v>453</v>
      </c>
      <c r="KQ7" s="3" t="s">
        <v>454</v>
      </c>
      <c r="KR7" s="133" t="s">
        <v>455</v>
      </c>
      <c r="KS7" s="3" t="s">
        <v>456</v>
      </c>
      <c r="KT7" s="3">
        <v>4</v>
      </c>
      <c r="KU7" s="3">
        <v>5</v>
      </c>
      <c r="KV7" s="3">
        <v>6</v>
      </c>
      <c r="KW7" s="3" t="s">
        <v>451</v>
      </c>
      <c r="KX7" s="3">
        <v>8</v>
      </c>
      <c r="KY7" s="3" t="s">
        <v>452</v>
      </c>
      <c r="KZ7" s="3" t="s">
        <v>453</v>
      </c>
      <c r="LA7" s="3" t="s">
        <v>454</v>
      </c>
      <c r="LB7" s="133" t="s">
        <v>455</v>
      </c>
      <c r="LC7" s="3" t="s">
        <v>456</v>
      </c>
      <c r="LD7" s="3">
        <v>4</v>
      </c>
      <c r="LE7" s="3">
        <v>5</v>
      </c>
      <c r="LF7" s="3">
        <v>6</v>
      </c>
      <c r="LG7" s="3" t="s">
        <v>451</v>
      </c>
      <c r="LH7" s="3">
        <v>8</v>
      </c>
      <c r="LI7" s="3" t="s">
        <v>452</v>
      </c>
      <c r="LJ7" s="3" t="s">
        <v>453</v>
      </c>
      <c r="LK7" s="3" t="s">
        <v>454</v>
      </c>
      <c r="LL7" s="133" t="s">
        <v>455</v>
      </c>
      <c r="LM7" s="3" t="s">
        <v>456</v>
      </c>
      <c r="LN7" s="3">
        <v>4</v>
      </c>
      <c r="LO7" s="3">
        <v>5</v>
      </c>
      <c r="LP7" s="3">
        <v>6</v>
      </c>
      <c r="LQ7" s="3" t="s">
        <v>451</v>
      </c>
      <c r="LR7" s="3">
        <v>8</v>
      </c>
      <c r="LS7" s="3" t="s">
        <v>452</v>
      </c>
      <c r="LT7" s="3" t="s">
        <v>453</v>
      </c>
      <c r="LU7" s="3" t="s">
        <v>454</v>
      </c>
      <c r="LV7" s="133" t="s">
        <v>455</v>
      </c>
      <c r="LW7" s="3" t="s">
        <v>456</v>
      </c>
      <c r="LX7" s="3">
        <v>4</v>
      </c>
      <c r="LY7" s="3">
        <v>5</v>
      </c>
      <c r="LZ7" s="3">
        <v>6</v>
      </c>
      <c r="MA7" s="3" t="s">
        <v>451</v>
      </c>
      <c r="MB7" s="3">
        <v>8</v>
      </c>
      <c r="MC7" s="3" t="s">
        <v>452</v>
      </c>
      <c r="MD7" s="3" t="s">
        <v>453</v>
      </c>
      <c r="ME7" s="3" t="s">
        <v>454</v>
      </c>
      <c r="MF7" s="133" t="s">
        <v>455</v>
      </c>
      <c r="MG7" s="3" t="s">
        <v>456</v>
      </c>
      <c r="MH7" s="3">
        <v>4</v>
      </c>
      <c r="MI7" s="3">
        <v>5</v>
      </c>
      <c r="MJ7" s="3">
        <v>6</v>
      </c>
      <c r="MK7" s="3" t="s">
        <v>451</v>
      </c>
      <c r="ML7" s="3">
        <v>8</v>
      </c>
      <c r="MM7" s="3" t="s">
        <v>452</v>
      </c>
      <c r="MN7" s="3" t="s">
        <v>453</v>
      </c>
      <c r="MO7" s="3" t="s">
        <v>454</v>
      </c>
      <c r="MP7" s="133" t="s">
        <v>455</v>
      </c>
      <c r="MQ7" s="3" t="s">
        <v>456</v>
      </c>
      <c r="MR7" s="3">
        <v>4</v>
      </c>
      <c r="MS7" s="3">
        <v>5</v>
      </c>
      <c r="MT7" s="3">
        <v>6</v>
      </c>
      <c r="MU7" s="3" t="s">
        <v>451</v>
      </c>
      <c r="MV7" s="3">
        <v>8</v>
      </c>
      <c r="MW7" s="3" t="s">
        <v>452</v>
      </c>
      <c r="MX7" s="3" t="s">
        <v>453</v>
      </c>
      <c r="MY7" s="3" t="s">
        <v>454</v>
      </c>
      <c r="MZ7" s="133" t="s">
        <v>455</v>
      </c>
      <c r="NA7" s="3" t="s">
        <v>456</v>
      </c>
      <c r="NB7" s="3">
        <v>4</v>
      </c>
      <c r="NC7" s="3">
        <v>5</v>
      </c>
      <c r="ND7" s="3">
        <v>6</v>
      </c>
      <c r="NE7" s="3" t="s">
        <v>451</v>
      </c>
      <c r="NF7" s="3">
        <v>8</v>
      </c>
      <c r="NG7" s="3" t="s">
        <v>452</v>
      </c>
      <c r="NH7" s="3" t="s">
        <v>453</v>
      </c>
      <c r="NI7" s="3" t="s">
        <v>454</v>
      </c>
      <c r="NJ7" s="133" t="s">
        <v>455</v>
      </c>
      <c r="NK7" s="3" t="s">
        <v>456</v>
      </c>
      <c r="NL7" s="3">
        <v>4</v>
      </c>
      <c r="NM7" s="3">
        <v>5</v>
      </c>
      <c r="NN7" s="3">
        <v>6</v>
      </c>
      <c r="NO7" s="3" t="s">
        <v>451</v>
      </c>
      <c r="NP7" s="3">
        <v>8</v>
      </c>
      <c r="NQ7" s="3" t="s">
        <v>452</v>
      </c>
      <c r="NR7" s="3" t="s">
        <v>453</v>
      </c>
      <c r="NS7" s="3" t="s">
        <v>454</v>
      </c>
      <c r="NT7" s="133" t="s">
        <v>455</v>
      </c>
      <c r="NU7" s="3" t="s">
        <v>456</v>
      </c>
      <c r="NV7" s="3">
        <v>4</v>
      </c>
      <c r="NW7" s="3">
        <v>5</v>
      </c>
      <c r="NX7" s="3">
        <v>6</v>
      </c>
      <c r="NY7" s="3" t="s">
        <v>451</v>
      </c>
      <c r="NZ7" s="3">
        <v>8</v>
      </c>
      <c r="OA7" s="3" t="s">
        <v>452</v>
      </c>
      <c r="OB7" s="3" t="s">
        <v>453</v>
      </c>
      <c r="OC7" s="3" t="s">
        <v>454</v>
      </c>
      <c r="OD7" s="133" t="s">
        <v>455</v>
      </c>
      <c r="OE7" s="3" t="s">
        <v>456</v>
      </c>
      <c r="OF7" s="3">
        <v>4</v>
      </c>
      <c r="OG7" s="3">
        <v>5</v>
      </c>
      <c r="OH7" s="3">
        <v>6</v>
      </c>
      <c r="OI7" s="3" t="s">
        <v>451</v>
      </c>
      <c r="OJ7" s="3">
        <v>8</v>
      </c>
      <c r="OK7" s="3" t="s">
        <v>452</v>
      </c>
      <c r="OL7" s="3" t="s">
        <v>453</v>
      </c>
      <c r="OM7" s="3" t="s">
        <v>454</v>
      </c>
      <c r="ON7" s="133" t="s">
        <v>455</v>
      </c>
      <c r="OO7" s="3" t="s">
        <v>456</v>
      </c>
      <c r="OP7" s="3">
        <v>4</v>
      </c>
      <c r="OQ7" s="3">
        <v>5</v>
      </c>
      <c r="OR7" s="3">
        <v>6</v>
      </c>
      <c r="OS7" s="3" t="s">
        <v>451</v>
      </c>
      <c r="OT7" s="3">
        <v>8</v>
      </c>
      <c r="OU7" s="3" t="s">
        <v>452</v>
      </c>
      <c r="OV7" s="3" t="s">
        <v>453</v>
      </c>
      <c r="OW7" s="3" t="s">
        <v>454</v>
      </c>
      <c r="OX7" s="133" t="s">
        <v>455</v>
      </c>
      <c r="OY7" s="3" t="s">
        <v>456</v>
      </c>
      <c r="OZ7" s="3">
        <v>4</v>
      </c>
      <c r="PA7" s="3">
        <v>5</v>
      </c>
      <c r="PB7" s="3">
        <v>6</v>
      </c>
      <c r="PC7" s="3" t="s">
        <v>451</v>
      </c>
      <c r="PD7" s="3">
        <v>8</v>
      </c>
      <c r="PE7" s="3" t="s">
        <v>452</v>
      </c>
      <c r="PF7" s="3" t="s">
        <v>453</v>
      </c>
      <c r="PG7" s="3" t="s">
        <v>454</v>
      </c>
      <c r="PH7" s="133" t="s">
        <v>455</v>
      </c>
      <c r="PI7" s="3" t="s">
        <v>456</v>
      </c>
      <c r="PJ7" s="3">
        <v>4</v>
      </c>
      <c r="PK7" s="3">
        <v>5</v>
      </c>
      <c r="PL7" s="3">
        <v>6</v>
      </c>
      <c r="PM7" s="3" t="s">
        <v>451</v>
      </c>
      <c r="PN7" s="3">
        <v>8</v>
      </c>
      <c r="PO7" s="3" t="s">
        <v>452</v>
      </c>
      <c r="PP7" s="3" t="s">
        <v>453</v>
      </c>
      <c r="PQ7" s="3" t="s">
        <v>454</v>
      </c>
      <c r="PR7" s="133" t="s">
        <v>455</v>
      </c>
      <c r="PS7" s="3" t="s">
        <v>456</v>
      </c>
      <c r="PT7" s="3">
        <v>4</v>
      </c>
      <c r="PU7" s="3">
        <v>5</v>
      </c>
      <c r="PV7" s="3">
        <v>6</v>
      </c>
      <c r="PW7" s="3" t="s">
        <v>451</v>
      </c>
      <c r="PX7" s="3">
        <v>8</v>
      </c>
      <c r="PY7" s="3" t="s">
        <v>452</v>
      </c>
      <c r="PZ7" s="3" t="s">
        <v>453</v>
      </c>
      <c r="QA7" s="3" t="s">
        <v>454</v>
      </c>
      <c r="QB7" s="133" t="s">
        <v>455</v>
      </c>
      <c r="QC7" s="3" t="s">
        <v>456</v>
      </c>
      <c r="QD7" s="3">
        <v>4</v>
      </c>
      <c r="QE7" s="3">
        <v>5</v>
      </c>
      <c r="QF7" s="3">
        <v>6</v>
      </c>
      <c r="QG7" s="3" t="s">
        <v>451</v>
      </c>
      <c r="QH7" s="3">
        <v>8</v>
      </c>
      <c r="QI7" s="3" t="s">
        <v>452</v>
      </c>
      <c r="QJ7" s="3" t="s">
        <v>453</v>
      </c>
      <c r="QK7" s="3" t="s">
        <v>454</v>
      </c>
      <c r="QL7" s="133" t="s">
        <v>455</v>
      </c>
      <c r="QM7" s="3" t="s">
        <v>456</v>
      </c>
      <c r="QN7" s="3">
        <v>4</v>
      </c>
      <c r="QO7" s="3">
        <v>5</v>
      </c>
      <c r="QP7" s="3">
        <v>6</v>
      </c>
      <c r="QQ7" s="3" t="s">
        <v>451</v>
      </c>
      <c r="QR7" s="3">
        <v>8</v>
      </c>
      <c r="QS7" s="3" t="s">
        <v>452</v>
      </c>
      <c r="QT7" s="3" t="s">
        <v>453</v>
      </c>
      <c r="QU7" s="3" t="s">
        <v>454</v>
      </c>
      <c r="QV7" s="133" t="s">
        <v>455</v>
      </c>
      <c r="QW7" s="3" t="s">
        <v>456</v>
      </c>
      <c r="QX7" s="3">
        <v>4</v>
      </c>
      <c r="QY7" s="3">
        <v>5</v>
      </c>
      <c r="QZ7" s="3">
        <v>6</v>
      </c>
      <c r="RA7" s="3" t="s">
        <v>451</v>
      </c>
      <c r="RB7" s="3">
        <v>8</v>
      </c>
      <c r="RC7" s="3" t="s">
        <v>452</v>
      </c>
      <c r="RD7" s="3" t="s">
        <v>453</v>
      </c>
      <c r="RE7" s="3" t="s">
        <v>454</v>
      </c>
      <c r="RF7" s="133" t="s">
        <v>455</v>
      </c>
      <c r="RG7" s="3" t="s">
        <v>456</v>
      </c>
      <c r="RH7" s="3">
        <v>4</v>
      </c>
      <c r="RI7" s="3">
        <v>5</v>
      </c>
      <c r="RJ7" s="3">
        <v>6</v>
      </c>
      <c r="RK7" s="3" t="s">
        <v>451</v>
      </c>
      <c r="RL7" s="3">
        <v>8</v>
      </c>
      <c r="RM7" s="3" t="s">
        <v>452</v>
      </c>
      <c r="RN7" s="3" t="s">
        <v>453</v>
      </c>
      <c r="RO7" s="3" t="s">
        <v>454</v>
      </c>
      <c r="RP7" s="133" t="s">
        <v>455</v>
      </c>
      <c r="RQ7" s="3" t="s">
        <v>456</v>
      </c>
      <c r="RR7" s="3">
        <v>4</v>
      </c>
      <c r="RS7" s="3">
        <v>5</v>
      </c>
      <c r="RT7" s="3">
        <v>6</v>
      </c>
      <c r="RU7" s="3" t="s">
        <v>451</v>
      </c>
      <c r="RV7" s="3">
        <v>8</v>
      </c>
      <c r="RW7" s="3" t="s">
        <v>452</v>
      </c>
      <c r="RX7" s="3" t="s">
        <v>453</v>
      </c>
      <c r="RY7" s="3" t="s">
        <v>454</v>
      </c>
      <c r="RZ7" s="133" t="s">
        <v>455</v>
      </c>
      <c r="SA7" s="3" t="s">
        <v>456</v>
      </c>
      <c r="SB7" s="3">
        <v>4</v>
      </c>
      <c r="SC7" s="3">
        <v>5</v>
      </c>
      <c r="SD7" s="3">
        <v>6</v>
      </c>
      <c r="SE7" s="3" t="s">
        <v>451</v>
      </c>
      <c r="SF7" s="3">
        <v>8</v>
      </c>
      <c r="SG7" s="3" t="s">
        <v>452</v>
      </c>
      <c r="SH7" s="3" t="s">
        <v>453</v>
      </c>
      <c r="SI7" s="3" t="s">
        <v>454</v>
      </c>
      <c r="SJ7" s="133" t="s">
        <v>455</v>
      </c>
      <c r="SK7" s="3" t="s">
        <v>456</v>
      </c>
      <c r="SL7" s="3">
        <v>4</v>
      </c>
      <c r="SM7" s="3">
        <v>5</v>
      </c>
      <c r="SN7" s="3">
        <v>6</v>
      </c>
      <c r="SO7" s="3" t="s">
        <v>451</v>
      </c>
      <c r="SP7" s="3">
        <v>8</v>
      </c>
      <c r="SQ7" s="3" t="s">
        <v>452</v>
      </c>
      <c r="SR7" s="3" t="s">
        <v>453</v>
      </c>
      <c r="SS7" s="3" t="s">
        <v>454</v>
      </c>
      <c r="ST7" s="133" t="s">
        <v>455</v>
      </c>
      <c r="SU7" s="3" t="s">
        <v>456</v>
      </c>
      <c r="SV7" s="3">
        <v>4</v>
      </c>
      <c r="SW7" s="3">
        <v>5</v>
      </c>
      <c r="SX7" s="3">
        <v>6</v>
      </c>
      <c r="SY7" s="3" t="s">
        <v>451</v>
      </c>
      <c r="SZ7" s="3">
        <v>8</v>
      </c>
      <c r="TA7" s="3" t="s">
        <v>452</v>
      </c>
      <c r="TB7" s="3" t="s">
        <v>453</v>
      </c>
      <c r="TC7" s="3" t="s">
        <v>454</v>
      </c>
      <c r="TD7" s="133" t="s">
        <v>455</v>
      </c>
      <c r="TE7" s="3" t="s">
        <v>456</v>
      </c>
      <c r="TF7" s="3">
        <v>4</v>
      </c>
      <c r="TG7" s="3">
        <v>5</v>
      </c>
      <c r="TH7" s="3">
        <v>6</v>
      </c>
      <c r="TI7" s="3" t="s">
        <v>451</v>
      </c>
      <c r="TJ7" s="3">
        <v>8</v>
      </c>
      <c r="TK7" s="3" t="s">
        <v>452</v>
      </c>
      <c r="TL7" s="3" t="s">
        <v>453</v>
      </c>
      <c r="TM7" s="3" t="s">
        <v>454</v>
      </c>
      <c r="TN7" s="133" t="s">
        <v>455</v>
      </c>
      <c r="TO7" s="3" t="s">
        <v>456</v>
      </c>
      <c r="TP7" s="3">
        <v>4</v>
      </c>
      <c r="TQ7" s="3">
        <v>5</v>
      </c>
      <c r="TR7" s="3">
        <v>6</v>
      </c>
      <c r="TS7" s="3" t="s">
        <v>451</v>
      </c>
      <c r="TT7" s="3">
        <v>8</v>
      </c>
      <c r="TU7" s="3" t="s">
        <v>452</v>
      </c>
      <c r="TV7" s="3" t="s">
        <v>453</v>
      </c>
      <c r="TW7" s="3" t="s">
        <v>454</v>
      </c>
      <c r="TX7" s="133" t="s">
        <v>455</v>
      </c>
      <c r="TY7" s="3" t="s">
        <v>456</v>
      </c>
      <c r="TZ7" s="3">
        <v>4</v>
      </c>
      <c r="UA7" s="3">
        <v>5</v>
      </c>
      <c r="UB7" s="3">
        <v>6</v>
      </c>
      <c r="UC7" s="3" t="s">
        <v>451</v>
      </c>
      <c r="UD7" s="3">
        <v>8</v>
      </c>
      <c r="UE7" s="3" t="s">
        <v>452</v>
      </c>
      <c r="UF7" s="3" t="s">
        <v>453</v>
      </c>
      <c r="UG7" s="3" t="s">
        <v>454</v>
      </c>
      <c r="UH7" s="133" t="s">
        <v>455</v>
      </c>
      <c r="UI7" s="3" t="s">
        <v>456</v>
      </c>
      <c r="UJ7" s="3">
        <v>4</v>
      </c>
      <c r="UK7" s="3">
        <v>5</v>
      </c>
      <c r="UL7" s="3">
        <v>6</v>
      </c>
      <c r="UM7" s="3" t="s">
        <v>451</v>
      </c>
      <c r="UN7" s="3">
        <v>8</v>
      </c>
      <c r="UO7" s="3" t="s">
        <v>452</v>
      </c>
      <c r="UP7" s="3" t="s">
        <v>453</v>
      </c>
      <c r="UQ7" s="3" t="s">
        <v>454</v>
      </c>
      <c r="UR7" s="133" t="s">
        <v>455</v>
      </c>
      <c r="US7" s="3" t="s">
        <v>456</v>
      </c>
      <c r="UT7" s="3">
        <v>4</v>
      </c>
      <c r="UU7" s="3">
        <v>5</v>
      </c>
      <c r="UV7" s="3">
        <v>6</v>
      </c>
      <c r="UW7" s="3" t="s">
        <v>451</v>
      </c>
      <c r="UX7" s="3">
        <v>8</v>
      </c>
      <c r="UY7" s="3" t="s">
        <v>452</v>
      </c>
      <c r="UZ7" s="3" t="s">
        <v>453</v>
      </c>
      <c r="VA7" s="3" t="s">
        <v>454</v>
      </c>
      <c r="VB7" s="133" t="s">
        <v>455</v>
      </c>
      <c r="VC7" s="3" t="s">
        <v>456</v>
      </c>
      <c r="VD7" s="3">
        <v>4</v>
      </c>
      <c r="VE7" s="3">
        <v>5</v>
      </c>
      <c r="VF7" s="3">
        <v>6</v>
      </c>
      <c r="VG7" s="3" t="s">
        <v>451</v>
      </c>
      <c r="VH7" s="3">
        <v>8</v>
      </c>
      <c r="VI7" s="3" t="s">
        <v>452</v>
      </c>
      <c r="VJ7" s="3" t="s">
        <v>453</v>
      </c>
      <c r="VK7" s="3" t="s">
        <v>454</v>
      </c>
      <c r="VL7" s="133" t="s">
        <v>455</v>
      </c>
      <c r="VM7" s="3" t="s">
        <v>456</v>
      </c>
      <c r="VN7" s="3">
        <v>4</v>
      </c>
      <c r="VO7" s="3">
        <v>5</v>
      </c>
      <c r="VP7" s="3">
        <v>6</v>
      </c>
      <c r="VQ7" s="3" t="s">
        <v>451</v>
      </c>
      <c r="VR7" s="3">
        <v>8</v>
      </c>
      <c r="VS7" s="3" t="s">
        <v>452</v>
      </c>
      <c r="VT7" s="3" t="s">
        <v>453</v>
      </c>
      <c r="VU7" s="3" t="s">
        <v>454</v>
      </c>
      <c r="VV7" s="133" t="s">
        <v>455</v>
      </c>
      <c r="VW7" s="3" t="s">
        <v>456</v>
      </c>
      <c r="VX7" s="3">
        <v>4</v>
      </c>
      <c r="VY7" s="3">
        <v>5</v>
      </c>
      <c r="VZ7" s="3">
        <v>6</v>
      </c>
      <c r="WA7" s="3" t="s">
        <v>451</v>
      </c>
      <c r="WB7" s="3">
        <v>8</v>
      </c>
      <c r="WC7" s="3" t="s">
        <v>452</v>
      </c>
      <c r="WD7" s="3" t="s">
        <v>453</v>
      </c>
      <c r="WE7" s="3" t="s">
        <v>454</v>
      </c>
      <c r="WF7" s="133" t="s">
        <v>455</v>
      </c>
    </row>
    <row r="8" spans="1:604">
      <c r="A8" s="14" t="s">
        <v>11</v>
      </c>
      <c r="B8" s="15" t="s">
        <v>163</v>
      </c>
      <c r="C8" s="15"/>
      <c r="D8" s="15"/>
      <c r="E8" s="7"/>
      <c r="F8" s="7"/>
      <c r="G8" s="7"/>
      <c r="H8" s="7"/>
      <c r="I8" s="7"/>
      <c r="J8" s="7"/>
      <c r="K8" s="8"/>
      <c r="L8" s="8"/>
      <c r="M8" s="8"/>
      <c r="N8" s="134"/>
      <c r="O8" s="7"/>
      <c r="P8" s="7"/>
      <c r="Q8" s="7"/>
      <c r="R8" s="7"/>
      <c r="S8" s="7"/>
      <c r="T8" s="7"/>
      <c r="U8" s="8"/>
      <c r="V8" s="8"/>
      <c r="W8" s="8"/>
      <c r="X8" s="134"/>
      <c r="Y8" s="7"/>
      <c r="Z8" s="7"/>
      <c r="AA8" s="7"/>
      <c r="AB8" s="7"/>
      <c r="AC8" s="7"/>
      <c r="AD8" s="7"/>
      <c r="AE8" s="8"/>
      <c r="AF8" s="8"/>
      <c r="AG8" s="8"/>
      <c r="AH8" s="134"/>
      <c r="AI8" s="7"/>
      <c r="AJ8" s="7"/>
      <c r="AK8" s="7"/>
      <c r="AL8" s="7"/>
      <c r="AM8" s="7"/>
      <c r="AN8" s="7"/>
      <c r="AO8" s="8"/>
      <c r="AP8" s="8"/>
      <c r="AQ8" s="8"/>
      <c r="AR8" s="134"/>
      <c r="AS8" s="7"/>
      <c r="AT8" s="7"/>
      <c r="AU8" s="7"/>
      <c r="AV8" s="7"/>
      <c r="AW8" s="7"/>
      <c r="AX8" s="7"/>
      <c r="AY8" s="8"/>
      <c r="AZ8" s="8"/>
      <c r="BA8" s="8"/>
      <c r="BB8" s="134"/>
      <c r="BC8" s="7"/>
      <c r="BD8" s="7"/>
      <c r="BE8" s="7"/>
      <c r="BF8" s="7"/>
      <c r="BG8" s="7"/>
      <c r="BH8" s="7"/>
      <c r="BI8" s="8"/>
      <c r="BJ8" s="8"/>
      <c r="BK8" s="8"/>
      <c r="BL8" s="134"/>
      <c r="BM8" s="7"/>
      <c r="BN8" s="7"/>
      <c r="BO8" s="7"/>
      <c r="BP8" s="7"/>
      <c r="BQ8" s="7"/>
      <c r="BR8" s="7"/>
      <c r="BS8" s="8"/>
      <c r="BT8" s="8"/>
      <c r="BU8" s="8"/>
      <c r="BV8" s="134"/>
      <c r="BW8" s="7"/>
      <c r="BX8" s="7"/>
      <c r="BY8" s="7"/>
      <c r="BZ8" s="7"/>
      <c r="CA8" s="7"/>
      <c r="CB8" s="7"/>
      <c r="CC8" s="8"/>
      <c r="CD8" s="8"/>
      <c r="CE8" s="8"/>
      <c r="CF8" s="134"/>
      <c r="CG8" s="7"/>
      <c r="CH8" s="7"/>
      <c r="CI8" s="7"/>
      <c r="CJ8" s="7"/>
      <c r="CK8" s="7"/>
      <c r="CL8" s="7"/>
      <c r="CM8" s="8"/>
      <c r="CN8" s="8"/>
      <c r="CO8" s="8"/>
      <c r="CP8" s="134"/>
      <c r="CQ8" s="7"/>
      <c r="CR8" s="7"/>
      <c r="CS8" s="7"/>
      <c r="CT8" s="7"/>
      <c r="CU8" s="7"/>
      <c r="CV8" s="7"/>
      <c r="CW8" s="8"/>
      <c r="CX8" s="8"/>
      <c r="CY8" s="8"/>
      <c r="CZ8" s="134"/>
      <c r="DA8" s="7"/>
      <c r="DB8" s="7"/>
      <c r="DC8" s="7"/>
      <c r="DD8" s="7"/>
      <c r="DE8" s="7"/>
      <c r="DF8" s="7"/>
      <c r="DG8" s="8"/>
      <c r="DH8" s="8"/>
      <c r="DI8" s="8"/>
      <c r="DJ8" s="134"/>
      <c r="DK8" s="7"/>
      <c r="DL8" s="7"/>
      <c r="DM8" s="7"/>
      <c r="DN8" s="7"/>
      <c r="DO8" s="7"/>
      <c r="DP8" s="7"/>
      <c r="DQ8" s="8"/>
      <c r="DR8" s="8"/>
      <c r="DS8" s="8"/>
      <c r="DT8" s="134"/>
      <c r="DU8" s="7"/>
      <c r="DV8" s="7"/>
      <c r="DW8" s="7"/>
      <c r="DX8" s="7"/>
      <c r="DY8" s="7"/>
      <c r="DZ8" s="7"/>
      <c r="EA8" s="8"/>
      <c r="EB8" s="8"/>
      <c r="EC8" s="8"/>
      <c r="ED8" s="134"/>
      <c r="EE8" s="7"/>
      <c r="EF8" s="7"/>
      <c r="EG8" s="7"/>
      <c r="EH8" s="7"/>
      <c r="EI8" s="7"/>
      <c r="EJ8" s="7"/>
      <c r="EK8" s="8"/>
      <c r="EL8" s="8"/>
      <c r="EM8" s="8"/>
      <c r="EN8" s="134"/>
      <c r="EO8" s="7"/>
      <c r="EP8" s="7"/>
      <c r="EQ8" s="7"/>
      <c r="ER8" s="7"/>
      <c r="ES8" s="7"/>
      <c r="ET8" s="7"/>
      <c r="EU8" s="8"/>
      <c r="EV8" s="8"/>
      <c r="EW8" s="8"/>
      <c r="EX8" s="134"/>
      <c r="EY8" s="7"/>
      <c r="EZ8" s="7"/>
      <c r="FA8" s="7"/>
      <c r="FB8" s="7"/>
      <c r="FC8" s="7"/>
      <c r="FD8" s="7"/>
      <c r="FE8" s="8"/>
      <c r="FF8" s="8"/>
      <c r="FG8" s="8"/>
      <c r="FH8" s="134"/>
      <c r="FI8" s="7"/>
      <c r="FJ8" s="7"/>
      <c r="FK8" s="7"/>
      <c r="FL8" s="7"/>
      <c r="FM8" s="7"/>
      <c r="FN8" s="7"/>
      <c r="FO8" s="8"/>
      <c r="FP8" s="8"/>
      <c r="FQ8" s="8"/>
      <c r="FR8" s="134"/>
      <c r="FS8" s="7"/>
      <c r="FT8" s="7"/>
      <c r="FU8" s="7"/>
      <c r="FV8" s="7"/>
      <c r="FW8" s="7"/>
      <c r="FX8" s="7"/>
      <c r="FY8" s="8"/>
      <c r="FZ8" s="8"/>
      <c r="GA8" s="8"/>
      <c r="GB8" s="134"/>
      <c r="GC8" s="7"/>
      <c r="GD8" s="7"/>
      <c r="GE8" s="7"/>
      <c r="GF8" s="7"/>
      <c r="GG8" s="7"/>
      <c r="GH8" s="7"/>
      <c r="GI8" s="8"/>
      <c r="GJ8" s="8"/>
      <c r="GK8" s="8"/>
      <c r="GL8" s="134"/>
      <c r="GM8" s="7"/>
      <c r="GN8" s="7"/>
      <c r="GO8" s="7"/>
      <c r="GP8" s="7"/>
      <c r="GQ8" s="7"/>
      <c r="GR8" s="7"/>
      <c r="GS8" s="8"/>
      <c r="GT8" s="8"/>
      <c r="GU8" s="8"/>
      <c r="GV8" s="134"/>
      <c r="GW8" s="7"/>
      <c r="GX8" s="7"/>
      <c r="GY8" s="7"/>
      <c r="GZ8" s="7"/>
      <c r="HA8" s="7"/>
      <c r="HB8" s="7"/>
      <c r="HC8" s="8"/>
      <c r="HD8" s="8"/>
      <c r="HE8" s="8"/>
      <c r="HF8" s="134"/>
      <c r="HG8" s="7"/>
      <c r="HH8" s="7"/>
      <c r="HI8" s="7"/>
      <c r="HJ8" s="7"/>
      <c r="HK8" s="7"/>
      <c r="HL8" s="7"/>
      <c r="HM8" s="8"/>
      <c r="HN8" s="8"/>
      <c r="HO8" s="8"/>
      <c r="HP8" s="134"/>
      <c r="HQ8" s="7"/>
      <c r="HR8" s="7"/>
      <c r="HS8" s="7"/>
      <c r="HT8" s="7"/>
      <c r="HU8" s="7"/>
      <c r="HV8" s="7"/>
      <c r="HW8" s="8"/>
      <c r="HX8" s="8"/>
      <c r="HY8" s="8"/>
      <c r="HZ8" s="134"/>
      <c r="IA8" s="7"/>
      <c r="IB8" s="7"/>
      <c r="IC8" s="7"/>
      <c r="ID8" s="7"/>
      <c r="IE8" s="7"/>
      <c r="IF8" s="7"/>
      <c r="IG8" s="8"/>
      <c r="IH8" s="8"/>
      <c r="II8" s="8"/>
      <c r="IJ8" s="134"/>
      <c r="IK8" s="7"/>
      <c r="IL8" s="7"/>
      <c r="IM8" s="7"/>
      <c r="IN8" s="7"/>
      <c r="IO8" s="7"/>
      <c r="IP8" s="7"/>
      <c r="IQ8" s="8"/>
      <c r="IR8" s="8"/>
      <c r="IS8" s="8"/>
      <c r="IT8" s="134"/>
      <c r="IU8" s="7"/>
      <c r="IV8" s="7"/>
      <c r="IW8" s="7"/>
      <c r="IX8" s="7"/>
      <c r="IY8" s="7"/>
      <c r="IZ8" s="7"/>
      <c r="JA8" s="8"/>
      <c r="JB8" s="8"/>
      <c r="JC8" s="8"/>
      <c r="JD8" s="134"/>
      <c r="JE8" s="7"/>
      <c r="JF8" s="7"/>
      <c r="JG8" s="7"/>
      <c r="JH8" s="7"/>
      <c r="JI8" s="7"/>
      <c r="JJ8" s="7"/>
      <c r="JK8" s="8"/>
      <c r="JL8" s="8"/>
      <c r="JM8" s="8"/>
      <c r="JN8" s="134"/>
      <c r="JO8" s="7"/>
      <c r="JP8" s="7"/>
      <c r="JQ8" s="7"/>
      <c r="JR8" s="7"/>
      <c r="JS8" s="7"/>
      <c r="JT8" s="7"/>
      <c r="JU8" s="8"/>
      <c r="JV8" s="8"/>
      <c r="JW8" s="8"/>
      <c r="JX8" s="134"/>
      <c r="JY8" s="7"/>
      <c r="JZ8" s="7"/>
      <c r="KA8" s="7"/>
      <c r="KB8" s="7"/>
      <c r="KC8" s="7"/>
      <c r="KD8" s="7"/>
      <c r="KE8" s="8"/>
      <c r="KF8" s="8"/>
      <c r="KG8" s="8"/>
      <c r="KH8" s="134"/>
      <c r="KI8" s="7"/>
      <c r="KJ8" s="7"/>
      <c r="KK8" s="7"/>
      <c r="KL8" s="7"/>
      <c r="KM8" s="7"/>
      <c r="KN8" s="7"/>
      <c r="KO8" s="8"/>
      <c r="KP8" s="8"/>
      <c r="KQ8" s="8"/>
      <c r="KR8" s="134"/>
      <c r="KS8" s="7"/>
      <c r="KT8" s="7"/>
      <c r="KU8" s="7"/>
      <c r="KV8" s="7"/>
      <c r="KW8" s="7"/>
      <c r="KX8" s="7"/>
      <c r="KY8" s="8"/>
      <c r="KZ8" s="8"/>
      <c r="LA8" s="8"/>
      <c r="LB8" s="134"/>
      <c r="LC8" s="7"/>
      <c r="LD8" s="7"/>
      <c r="LE8" s="7"/>
      <c r="LF8" s="7"/>
      <c r="LG8" s="7"/>
      <c r="LH8" s="7"/>
      <c r="LI8" s="8"/>
      <c r="LJ8" s="8"/>
      <c r="LK8" s="8"/>
      <c r="LL8" s="134"/>
      <c r="LM8" s="7"/>
      <c r="LN8" s="7"/>
      <c r="LO8" s="7"/>
      <c r="LP8" s="7"/>
      <c r="LQ8" s="7"/>
      <c r="LR8" s="7"/>
      <c r="LS8" s="8"/>
      <c r="LT8" s="8"/>
      <c r="LU8" s="8"/>
      <c r="LV8" s="134"/>
      <c r="LW8" s="7"/>
      <c r="LX8" s="7"/>
      <c r="LY8" s="7"/>
      <c r="LZ8" s="7"/>
      <c r="MA8" s="7"/>
      <c r="MB8" s="7"/>
      <c r="MC8" s="8"/>
      <c r="MD8" s="8"/>
      <c r="ME8" s="8"/>
      <c r="MF8" s="134"/>
      <c r="MG8" s="7"/>
      <c r="MH8" s="7"/>
      <c r="MI8" s="7"/>
      <c r="MJ8" s="7"/>
      <c r="MK8" s="7"/>
      <c r="ML8" s="7"/>
      <c r="MM8" s="8"/>
      <c r="MN8" s="8"/>
      <c r="MO8" s="8"/>
      <c r="MP8" s="134"/>
      <c r="MQ8" s="7"/>
      <c r="MR8" s="7"/>
      <c r="MS8" s="7"/>
      <c r="MT8" s="7"/>
      <c r="MU8" s="7"/>
      <c r="MV8" s="7"/>
      <c r="MW8" s="8"/>
      <c r="MX8" s="8"/>
      <c r="MY8" s="8"/>
      <c r="MZ8" s="134"/>
      <c r="NA8" s="7"/>
      <c r="NB8" s="7"/>
      <c r="NC8" s="7"/>
      <c r="ND8" s="7"/>
      <c r="NE8" s="7"/>
      <c r="NF8" s="7"/>
      <c r="NG8" s="8"/>
      <c r="NH8" s="8"/>
      <c r="NI8" s="8"/>
      <c r="NJ8" s="134"/>
      <c r="NK8" s="7"/>
      <c r="NL8" s="7"/>
      <c r="NM8" s="7"/>
      <c r="NN8" s="7"/>
      <c r="NO8" s="7"/>
      <c r="NP8" s="7"/>
      <c r="NQ8" s="8"/>
      <c r="NR8" s="8"/>
      <c r="NS8" s="8"/>
      <c r="NT8" s="134"/>
      <c r="NU8" s="7"/>
      <c r="NV8" s="7"/>
      <c r="NW8" s="7"/>
      <c r="NX8" s="7"/>
      <c r="NY8" s="7"/>
      <c r="NZ8" s="7"/>
      <c r="OA8" s="8"/>
      <c r="OB8" s="8"/>
      <c r="OC8" s="8"/>
      <c r="OD8" s="134"/>
      <c r="OE8" s="7"/>
      <c r="OF8" s="7"/>
      <c r="OG8" s="7"/>
      <c r="OH8" s="7"/>
      <c r="OI8" s="7"/>
      <c r="OJ8" s="7"/>
      <c r="OK8" s="8"/>
      <c r="OL8" s="8"/>
      <c r="OM8" s="8"/>
      <c r="ON8" s="134"/>
      <c r="OO8" s="7"/>
      <c r="OP8" s="7"/>
      <c r="OQ8" s="7"/>
      <c r="OR8" s="7"/>
      <c r="OS8" s="7"/>
      <c r="OT8" s="7"/>
      <c r="OU8" s="8"/>
      <c r="OV8" s="8"/>
      <c r="OW8" s="8"/>
      <c r="OX8" s="134"/>
      <c r="OY8" s="7"/>
      <c r="OZ8" s="7"/>
      <c r="PA8" s="7"/>
      <c r="PB8" s="7"/>
      <c r="PC8" s="7"/>
      <c r="PD8" s="7"/>
      <c r="PE8" s="8"/>
      <c r="PF8" s="8"/>
      <c r="PG8" s="8"/>
      <c r="PH8" s="134"/>
      <c r="PI8" s="7"/>
      <c r="PJ8" s="7"/>
      <c r="PK8" s="7"/>
      <c r="PL8" s="7"/>
      <c r="PM8" s="7"/>
      <c r="PN8" s="7"/>
      <c r="PO8" s="8"/>
      <c r="PP8" s="8"/>
      <c r="PQ8" s="8"/>
      <c r="PR8" s="134"/>
      <c r="PS8" s="7"/>
      <c r="PT8" s="7"/>
      <c r="PU8" s="7"/>
      <c r="PV8" s="7"/>
      <c r="PW8" s="7"/>
      <c r="PX8" s="7"/>
      <c r="PY8" s="8"/>
      <c r="PZ8" s="8"/>
      <c r="QA8" s="8"/>
      <c r="QB8" s="134"/>
      <c r="QC8" s="7"/>
      <c r="QD8" s="7"/>
      <c r="QE8" s="7"/>
      <c r="QF8" s="7"/>
      <c r="QG8" s="7"/>
      <c r="QH8" s="7"/>
      <c r="QI8" s="8"/>
      <c r="QJ8" s="8"/>
      <c r="QK8" s="8"/>
      <c r="QL8" s="134"/>
      <c r="QM8" s="7"/>
      <c r="QN8" s="7"/>
      <c r="QO8" s="7"/>
      <c r="QP8" s="7"/>
      <c r="QQ8" s="7"/>
      <c r="QR8" s="7"/>
      <c r="QS8" s="8"/>
      <c r="QT8" s="8"/>
      <c r="QU8" s="8"/>
      <c r="QV8" s="134"/>
      <c r="QW8" s="7"/>
      <c r="QX8" s="7"/>
      <c r="QY8" s="7"/>
      <c r="QZ8" s="7"/>
      <c r="RA8" s="7"/>
      <c r="RB8" s="7"/>
      <c r="RC8" s="8"/>
      <c r="RD8" s="8"/>
      <c r="RE8" s="8"/>
      <c r="RF8" s="134"/>
      <c r="RG8" s="7"/>
      <c r="RH8" s="7"/>
      <c r="RI8" s="7"/>
      <c r="RJ8" s="7"/>
      <c r="RK8" s="7"/>
      <c r="RL8" s="7"/>
      <c r="RM8" s="8"/>
      <c r="RN8" s="8"/>
      <c r="RO8" s="8"/>
      <c r="RP8" s="134"/>
      <c r="RQ8" s="7"/>
      <c r="RR8" s="7"/>
      <c r="RS8" s="7"/>
      <c r="RT8" s="7"/>
      <c r="RU8" s="7"/>
      <c r="RV8" s="7"/>
      <c r="RW8" s="8"/>
      <c r="RX8" s="8"/>
      <c r="RY8" s="8"/>
      <c r="RZ8" s="134"/>
      <c r="SA8" s="7"/>
      <c r="SB8" s="7"/>
      <c r="SC8" s="7"/>
      <c r="SD8" s="7"/>
      <c r="SE8" s="7"/>
      <c r="SF8" s="7"/>
      <c r="SG8" s="8"/>
      <c r="SH8" s="8"/>
      <c r="SI8" s="8"/>
      <c r="SJ8" s="134"/>
      <c r="SK8" s="7"/>
      <c r="SL8" s="7"/>
      <c r="SM8" s="7"/>
      <c r="SN8" s="7"/>
      <c r="SO8" s="7"/>
      <c r="SP8" s="7"/>
      <c r="SQ8" s="8"/>
      <c r="SR8" s="8"/>
      <c r="SS8" s="8"/>
      <c r="ST8" s="134"/>
      <c r="SU8" s="7"/>
      <c r="SV8" s="7"/>
      <c r="SW8" s="7"/>
      <c r="SX8" s="7"/>
      <c r="SY8" s="7"/>
      <c r="SZ8" s="7"/>
      <c r="TA8" s="8"/>
      <c r="TB8" s="8"/>
      <c r="TC8" s="8"/>
      <c r="TD8" s="134"/>
      <c r="TE8" s="7"/>
      <c r="TF8" s="7"/>
      <c r="TG8" s="7"/>
      <c r="TH8" s="7"/>
      <c r="TI8" s="7"/>
      <c r="TJ8" s="7"/>
      <c r="TK8" s="8"/>
      <c r="TL8" s="8"/>
      <c r="TM8" s="8"/>
      <c r="TN8" s="134"/>
      <c r="TO8" s="7"/>
      <c r="TP8" s="7"/>
      <c r="TQ8" s="7"/>
      <c r="TR8" s="7"/>
      <c r="TS8" s="7"/>
      <c r="TT8" s="7"/>
      <c r="TU8" s="8"/>
      <c r="TV8" s="8"/>
      <c r="TW8" s="8"/>
      <c r="TX8" s="134"/>
      <c r="TY8" s="7"/>
      <c r="TZ8" s="7"/>
      <c r="UA8" s="7"/>
      <c r="UB8" s="7"/>
      <c r="UC8" s="7"/>
      <c r="UD8" s="7"/>
      <c r="UE8" s="8"/>
      <c r="UF8" s="8"/>
      <c r="UG8" s="8"/>
      <c r="UH8" s="134"/>
      <c r="UI8" s="7"/>
      <c r="UJ8" s="7"/>
      <c r="UK8" s="7"/>
      <c r="UL8" s="7"/>
      <c r="UM8" s="7"/>
      <c r="UN8" s="7"/>
      <c r="UO8" s="8"/>
      <c r="UP8" s="8"/>
      <c r="UQ8" s="8"/>
      <c r="UR8" s="134"/>
      <c r="US8" s="7"/>
      <c r="UT8" s="7"/>
      <c r="UU8" s="7"/>
      <c r="UV8" s="7"/>
      <c r="UW8" s="7"/>
      <c r="UX8" s="7"/>
      <c r="UY8" s="8"/>
      <c r="UZ8" s="8"/>
      <c r="VA8" s="8"/>
      <c r="VB8" s="134"/>
      <c r="VC8" s="7"/>
      <c r="VD8" s="7"/>
      <c r="VE8" s="7"/>
      <c r="VF8" s="7"/>
      <c r="VG8" s="7"/>
      <c r="VH8" s="7"/>
      <c r="VI8" s="8"/>
      <c r="VJ8" s="8"/>
      <c r="VK8" s="8"/>
      <c r="VL8" s="134"/>
      <c r="VM8" s="7"/>
      <c r="VN8" s="7"/>
      <c r="VO8" s="7"/>
      <c r="VP8" s="7"/>
      <c r="VQ8" s="7"/>
      <c r="VR8" s="7"/>
      <c r="VS8" s="8"/>
      <c r="VT8" s="8"/>
      <c r="VU8" s="8"/>
      <c r="VV8" s="134"/>
      <c r="VW8" s="7"/>
      <c r="VX8" s="7"/>
      <c r="VY8" s="7"/>
      <c r="VZ8" s="7"/>
      <c r="WA8" s="7"/>
      <c r="WB8" s="7"/>
      <c r="WC8" s="8"/>
      <c r="WD8" s="8"/>
      <c r="WE8" s="8"/>
      <c r="WF8" s="134"/>
    </row>
    <row r="9" spans="1:604" ht="82.5" customHeight="1">
      <c r="A9" s="14" t="s">
        <v>13</v>
      </c>
      <c r="B9" s="15" t="s">
        <v>14</v>
      </c>
      <c r="C9" s="15"/>
      <c r="D9" s="15"/>
      <c r="E9" s="7"/>
      <c r="F9" s="68" t="s">
        <v>1031</v>
      </c>
      <c r="G9" s="68" t="s">
        <v>970</v>
      </c>
      <c r="H9" s="68" t="s">
        <v>457</v>
      </c>
      <c r="I9" s="62" t="s">
        <v>1091</v>
      </c>
      <c r="J9" s="68" t="s">
        <v>36</v>
      </c>
      <c r="K9" s="62" t="s">
        <v>1092</v>
      </c>
      <c r="L9" s="68" t="s">
        <v>1093</v>
      </c>
      <c r="M9" s="68"/>
      <c r="N9" s="135"/>
      <c r="O9" s="68" t="s">
        <v>461</v>
      </c>
      <c r="P9" s="68" t="s">
        <v>1031</v>
      </c>
      <c r="Q9" s="68" t="s">
        <v>970</v>
      </c>
      <c r="R9" s="68" t="s">
        <v>457</v>
      </c>
      <c r="S9" s="62" t="s">
        <v>1091</v>
      </c>
      <c r="T9" s="68" t="s">
        <v>36</v>
      </c>
      <c r="U9" s="62" t="s">
        <v>1092</v>
      </c>
      <c r="V9" s="68" t="s">
        <v>1093</v>
      </c>
      <c r="W9" s="68"/>
      <c r="X9" s="135"/>
      <c r="Y9" s="68" t="s">
        <v>461</v>
      </c>
      <c r="Z9" s="68" t="s">
        <v>1031</v>
      </c>
      <c r="AA9" s="68" t="s">
        <v>970</v>
      </c>
      <c r="AB9" s="68" t="s">
        <v>457</v>
      </c>
      <c r="AC9" s="62" t="s">
        <v>458</v>
      </c>
      <c r="AD9" s="68" t="s">
        <v>36</v>
      </c>
      <c r="AE9" s="62" t="s">
        <v>459</v>
      </c>
      <c r="AF9" s="68" t="s">
        <v>460</v>
      </c>
      <c r="AG9" s="68"/>
      <c r="AH9" s="135"/>
      <c r="AI9" s="68" t="s">
        <v>461</v>
      </c>
      <c r="AJ9" s="68" t="s">
        <v>1031</v>
      </c>
      <c r="AK9" s="68" t="s">
        <v>970</v>
      </c>
      <c r="AL9" s="68" t="s">
        <v>457</v>
      </c>
      <c r="AM9" s="62" t="s">
        <v>458</v>
      </c>
      <c r="AN9" s="68" t="s">
        <v>36</v>
      </c>
      <c r="AO9" s="62" t="s">
        <v>459</v>
      </c>
      <c r="AP9" s="68" t="s">
        <v>460</v>
      </c>
      <c r="AQ9" s="68"/>
      <c r="AR9" s="135"/>
      <c r="AS9" s="68" t="s">
        <v>461</v>
      </c>
      <c r="AT9" s="68" t="s">
        <v>1031</v>
      </c>
      <c r="AU9" s="68" t="s">
        <v>970</v>
      </c>
      <c r="AV9" s="68" t="s">
        <v>457</v>
      </c>
      <c r="AW9" s="62" t="s">
        <v>458</v>
      </c>
      <c r="AX9" s="68" t="s">
        <v>36</v>
      </c>
      <c r="AY9" s="62" t="s">
        <v>459</v>
      </c>
      <c r="AZ9" s="68" t="s">
        <v>460</v>
      </c>
      <c r="BA9" s="68"/>
      <c r="BB9" s="135"/>
      <c r="BC9" s="68" t="s">
        <v>461</v>
      </c>
      <c r="BD9" s="68" t="s">
        <v>1031</v>
      </c>
      <c r="BE9" s="68" t="s">
        <v>970</v>
      </c>
      <c r="BF9" s="68" t="s">
        <v>457</v>
      </c>
      <c r="BG9" s="62" t="s">
        <v>458</v>
      </c>
      <c r="BH9" s="68" t="s">
        <v>36</v>
      </c>
      <c r="BI9" s="62" t="s">
        <v>459</v>
      </c>
      <c r="BJ9" s="68" t="s">
        <v>460</v>
      </c>
      <c r="BK9" s="68"/>
      <c r="BL9" s="135"/>
      <c r="BM9" s="68" t="s">
        <v>461</v>
      </c>
      <c r="BN9" s="68" t="s">
        <v>1031</v>
      </c>
      <c r="BO9" s="68" t="s">
        <v>970</v>
      </c>
      <c r="BP9" s="68" t="s">
        <v>457</v>
      </c>
      <c r="BQ9" s="62" t="s">
        <v>458</v>
      </c>
      <c r="BR9" s="68" t="s">
        <v>36</v>
      </c>
      <c r="BS9" s="62" t="s">
        <v>459</v>
      </c>
      <c r="BT9" s="68" t="s">
        <v>460</v>
      </c>
      <c r="BU9" s="68"/>
      <c r="BV9" s="135"/>
      <c r="BW9" s="68" t="s">
        <v>461</v>
      </c>
      <c r="BX9" s="68" t="s">
        <v>1031</v>
      </c>
      <c r="BY9" s="68" t="s">
        <v>970</v>
      </c>
      <c r="BZ9" s="68" t="s">
        <v>457</v>
      </c>
      <c r="CA9" s="62" t="s">
        <v>458</v>
      </c>
      <c r="CB9" s="68" t="s">
        <v>36</v>
      </c>
      <c r="CC9" s="62" t="s">
        <v>459</v>
      </c>
      <c r="CD9" s="68" t="s">
        <v>460</v>
      </c>
      <c r="CE9" s="68"/>
      <c r="CF9" s="135"/>
      <c r="CG9" s="68" t="s">
        <v>461</v>
      </c>
      <c r="CH9" s="68" t="s">
        <v>1031</v>
      </c>
      <c r="CI9" s="68" t="s">
        <v>970</v>
      </c>
      <c r="CJ9" s="68" t="s">
        <v>457</v>
      </c>
      <c r="CK9" s="62" t="s">
        <v>458</v>
      </c>
      <c r="CL9" s="68" t="s">
        <v>36</v>
      </c>
      <c r="CM9" s="62" t="s">
        <v>459</v>
      </c>
      <c r="CN9" s="68" t="s">
        <v>460</v>
      </c>
      <c r="CO9" s="68"/>
      <c r="CP9" s="135"/>
      <c r="CQ9" s="68" t="s">
        <v>461</v>
      </c>
      <c r="CR9" s="68" t="s">
        <v>1031</v>
      </c>
      <c r="CS9" s="68" t="s">
        <v>970</v>
      </c>
      <c r="CT9" s="68" t="s">
        <v>457</v>
      </c>
      <c r="CU9" s="62" t="s">
        <v>458</v>
      </c>
      <c r="CV9" s="68" t="s">
        <v>36</v>
      </c>
      <c r="CW9" s="62" t="s">
        <v>459</v>
      </c>
      <c r="CX9" s="68" t="s">
        <v>460</v>
      </c>
      <c r="CY9" s="68"/>
      <c r="CZ9" s="135"/>
      <c r="DA9" s="68" t="s">
        <v>461</v>
      </c>
      <c r="DB9" s="68" t="s">
        <v>1031</v>
      </c>
      <c r="DC9" s="68" t="s">
        <v>970</v>
      </c>
      <c r="DD9" s="68" t="s">
        <v>457</v>
      </c>
      <c r="DE9" s="62" t="s">
        <v>458</v>
      </c>
      <c r="DF9" s="68" t="s">
        <v>36</v>
      </c>
      <c r="DG9" s="62" t="s">
        <v>459</v>
      </c>
      <c r="DH9" s="68" t="s">
        <v>460</v>
      </c>
      <c r="DI9" s="68"/>
      <c r="DJ9" s="135"/>
      <c r="DK9" s="68" t="s">
        <v>461</v>
      </c>
      <c r="DL9" s="68" t="s">
        <v>1031</v>
      </c>
      <c r="DM9" s="68" t="s">
        <v>970</v>
      </c>
      <c r="DN9" s="68" t="s">
        <v>457</v>
      </c>
      <c r="DO9" s="62" t="s">
        <v>458</v>
      </c>
      <c r="DP9" s="68" t="s">
        <v>36</v>
      </c>
      <c r="DQ9" s="62" t="s">
        <v>459</v>
      </c>
      <c r="DR9" s="68" t="s">
        <v>460</v>
      </c>
      <c r="DS9" s="68"/>
      <c r="DT9" s="135"/>
      <c r="DU9" s="68" t="s">
        <v>461</v>
      </c>
      <c r="DV9" s="68" t="s">
        <v>1031</v>
      </c>
      <c r="DW9" s="68" t="s">
        <v>970</v>
      </c>
      <c r="DX9" s="68" t="s">
        <v>457</v>
      </c>
      <c r="DY9" s="62" t="s">
        <v>458</v>
      </c>
      <c r="DZ9" s="68" t="s">
        <v>36</v>
      </c>
      <c r="EA9" s="62" t="s">
        <v>459</v>
      </c>
      <c r="EB9" s="68" t="s">
        <v>460</v>
      </c>
      <c r="EC9" s="68"/>
      <c r="ED9" s="135"/>
      <c r="EE9" s="68" t="s">
        <v>461</v>
      </c>
      <c r="EF9" s="68" t="s">
        <v>1031</v>
      </c>
      <c r="EG9" s="68" t="s">
        <v>970</v>
      </c>
      <c r="EH9" s="68" t="s">
        <v>457</v>
      </c>
      <c r="EI9" s="62" t="s">
        <v>458</v>
      </c>
      <c r="EJ9" s="68" t="s">
        <v>36</v>
      </c>
      <c r="EK9" s="62" t="s">
        <v>459</v>
      </c>
      <c r="EL9" s="68" t="s">
        <v>460</v>
      </c>
      <c r="EM9" s="68"/>
      <c r="EN9" s="135"/>
      <c r="EO9" s="68" t="s">
        <v>461</v>
      </c>
      <c r="EP9" s="68" t="s">
        <v>1031</v>
      </c>
      <c r="EQ9" s="68" t="s">
        <v>970</v>
      </c>
      <c r="ER9" s="68" t="s">
        <v>457</v>
      </c>
      <c r="ES9" s="62" t="s">
        <v>458</v>
      </c>
      <c r="ET9" s="68" t="s">
        <v>36</v>
      </c>
      <c r="EU9" s="62" t="s">
        <v>459</v>
      </c>
      <c r="EV9" s="68" t="s">
        <v>460</v>
      </c>
      <c r="EW9" s="68"/>
      <c r="EX9" s="135"/>
      <c r="EY9" s="68" t="s">
        <v>461</v>
      </c>
      <c r="EZ9" s="68" t="s">
        <v>1031</v>
      </c>
      <c r="FA9" s="68" t="s">
        <v>970</v>
      </c>
      <c r="FB9" s="68" t="s">
        <v>457</v>
      </c>
      <c r="FC9" s="62" t="s">
        <v>458</v>
      </c>
      <c r="FD9" s="68" t="s">
        <v>36</v>
      </c>
      <c r="FE9" s="62" t="s">
        <v>459</v>
      </c>
      <c r="FF9" s="68" t="s">
        <v>460</v>
      </c>
      <c r="FG9" s="68"/>
      <c r="FH9" s="135"/>
      <c r="FI9" s="68" t="s">
        <v>461</v>
      </c>
      <c r="FJ9" s="68" t="s">
        <v>1031</v>
      </c>
      <c r="FK9" s="68" t="s">
        <v>970</v>
      </c>
      <c r="FL9" s="68" t="s">
        <v>457</v>
      </c>
      <c r="FM9" s="62" t="s">
        <v>458</v>
      </c>
      <c r="FN9" s="68" t="s">
        <v>36</v>
      </c>
      <c r="FO9" s="62" t="s">
        <v>459</v>
      </c>
      <c r="FP9" s="68" t="s">
        <v>460</v>
      </c>
      <c r="FQ9" s="68"/>
      <c r="FR9" s="135"/>
      <c r="FS9" s="68" t="s">
        <v>461</v>
      </c>
      <c r="FT9" s="68" t="s">
        <v>1031</v>
      </c>
      <c r="FU9" s="68" t="s">
        <v>970</v>
      </c>
      <c r="FV9" s="68" t="s">
        <v>457</v>
      </c>
      <c r="FW9" s="62" t="s">
        <v>458</v>
      </c>
      <c r="FX9" s="68" t="s">
        <v>36</v>
      </c>
      <c r="FY9" s="62" t="s">
        <v>459</v>
      </c>
      <c r="FZ9" s="68" t="s">
        <v>460</v>
      </c>
      <c r="GA9" s="68"/>
      <c r="GB9" s="135"/>
      <c r="GC9" s="68" t="s">
        <v>461</v>
      </c>
      <c r="GD9" s="68" t="s">
        <v>1031</v>
      </c>
      <c r="GE9" s="68" t="s">
        <v>970</v>
      </c>
      <c r="GF9" s="68" t="s">
        <v>457</v>
      </c>
      <c r="GG9" s="62" t="s">
        <v>458</v>
      </c>
      <c r="GH9" s="68" t="s">
        <v>36</v>
      </c>
      <c r="GI9" s="62" t="s">
        <v>459</v>
      </c>
      <c r="GJ9" s="68" t="s">
        <v>460</v>
      </c>
      <c r="GK9" s="68"/>
      <c r="GL9" s="135"/>
      <c r="GM9" s="68" t="s">
        <v>461</v>
      </c>
      <c r="GN9" s="68" t="s">
        <v>1031</v>
      </c>
      <c r="GO9" s="68" t="s">
        <v>970</v>
      </c>
      <c r="GP9" s="68" t="s">
        <v>457</v>
      </c>
      <c r="GQ9" s="62" t="s">
        <v>458</v>
      </c>
      <c r="GR9" s="68" t="s">
        <v>36</v>
      </c>
      <c r="GS9" s="62" t="s">
        <v>459</v>
      </c>
      <c r="GT9" s="68" t="s">
        <v>460</v>
      </c>
      <c r="GU9" s="68"/>
      <c r="GV9" s="135"/>
      <c r="GW9" s="68" t="s">
        <v>461</v>
      </c>
      <c r="GX9" s="68" t="s">
        <v>1031</v>
      </c>
      <c r="GY9" s="68" t="s">
        <v>970</v>
      </c>
      <c r="GZ9" s="68" t="s">
        <v>457</v>
      </c>
      <c r="HA9" s="62" t="s">
        <v>458</v>
      </c>
      <c r="HB9" s="68" t="s">
        <v>36</v>
      </c>
      <c r="HC9" s="62" t="s">
        <v>459</v>
      </c>
      <c r="HD9" s="68" t="s">
        <v>460</v>
      </c>
      <c r="HE9" s="68"/>
      <c r="HF9" s="135"/>
      <c r="HG9" s="68" t="s">
        <v>461</v>
      </c>
      <c r="HH9" s="68" t="s">
        <v>1031</v>
      </c>
      <c r="HI9" s="68" t="s">
        <v>970</v>
      </c>
      <c r="HJ9" s="68" t="s">
        <v>457</v>
      </c>
      <c r="HK9" s="62" t="s">
        <v>458</v>
      </c>
      <c r="HL9" s="68" t="s">
        <v>36</v>
      </c>
      <c r="HM9" s="62" t="s">
        <v>459</v>
      </c>
      <c r="HN9" s="68" t="s">
        <v>460</v>
      </c>
      <c r="HO9" s="68"/>
      <c r="HP9" s="135"/>
      <c r="HQ9" s="68" t="s">
        <v>461</v>
      </c>
      <c r="HR9" s="68" t="s">
        <v>1031</v>
      </c>
      <c r="HS9" s="68" t="s">
        <v>970</v>
      </c>
      <c r="HT9" s="68" t="s">
        <v>457</v>
      </c>
      <c r="HU9" s="62" t="s">
        <v>458</v>
      </c>
      <c r="HV9" s="68" t="s">
        <v>36</v>
      </c>
      <c r="HW9" s="62" t="s">
        <v>459</v>
      </c>
      <c r="HX9" s="68" t="s">
        <v>460</v>
      </c>
      <c r="HY9" s="68"/>
      <c r="HZ9" s="135"/>
      <c r="IA9" s="68" t="s">
        <v>461</v>
      </c>
      <c r="IB9" s="68" t="s">
        <v>1031</v>
      </c>
      <c r="IC9" s="68" t="s">
        <v>970</v>
      </c>
      <c r="ID9" s="68" t="s">
        <v>457</v>
      </c>
      <c r="IE9" s="62" t="s">
        <v>458</v>
      </c>
      <c r="IF9" s="68" t="s">
        <v>36</v>
      </c>
      <c r="IG9" s="62" t="s">
        <v>459</v>
      </c>
      <c r="IH9" s="68" t="s">
        <v>460</v>
      </c>
      <c r="II9" s="68"/>
      <c r="IJ9" s="135"/>
      <c r="IK9" s="68" t="s">
        <v>461</v>
      </c>
      <c r="IL9" s="68" t="s">
        <v>1031</v>
      </c>
      <c r="IM9" s="68" t="s">
        <v>970</v>
      </c>
      <c r="IN9" s="68" t="s">
        <v>457</v>
      </c>
      <c r="IO9" s="62" t="s">
        <v>458</v>
      </c>
      <c r="IP9" s="68" t="s">
        <v>36</v>
      </c>
      <c r="IQ9" s="62" t="s">
        <v>459</v>
      </c>
      <c r="IR9" s="68" t="s">
        <v>460</v>
      </c>
      <c r="IS9" s="68"/>
      <c r="IT9" s="135"/>
      <c r="IU9" s="68" t="s">
        <v>461</v>
      </c>
      <c r="IV9" s="68" t="s">
        <v>1031</v>
      </c>
      <c r="IW9" s="68" t="s">
        <v>970</v>
      </c>
      <c r="IX9" s="68" t="s">
        <v>457</v>
      </c>
      <c r="IY9" s="62" t="s">
        <v>458</v>
      </c>
      <c r="IZ9" s="68" t="s">
        <v>36</v>
      </c>
      <c r="JA9" s="62" t="s">
        <v>459</v>
      </c>
      <c r="JB9" s="68" t="s">
        <v>460</v>
      </c>
      <c r="JC9" s="68"/>
      <c r="JD9" s="135"/>
      <c r="JE9" s="68" t="s">
        <v>461</v>
      </c>
      <c r="JF9" s="68" t="s">
        <v>1031</v>
      </c>
      <c r="JG9" s="68" t="s">
        <v>970</v>
      </c>
      <c r="JH9" s="68" t="s">
        <v>457</v>
      </c>
      <c r="JI9" s="62" t="s">
        <v>458</v>
      </c>
      <c r="JJ9" s="68" t="s">
        <v>36</v>
      </c>
      <c r="JK9" s="62" t="s">
        <v>459</v>
      </c>
      <c r="JL9" s="68" t="s">
        <v>460</v>
      </c>
      <c r="JM9" s="68"/>
      <c r="JN9" s="135"/>
      <c r="JO9" s="68" t="s">
        <v>461</v>
      </c>
      <c r="JP9" s="68" t="s">
        <v>1031</v>
      </c>
      <c r="JQ9" s="68" t="s">
        <v>970</v>
      </c>
      <c r="JR9" s="68" t="s">
        <v>457</v>
      </c>
      <c r="JS9" s="62" t="s">
        <v>458</v>
      </c>
      <c r="JT9" s="68" t="s">
        <v>36</v>
      </c>
      <c r="JU9" s="62" t="s">
        <v>459</v>
      </c>
      <c r="JV9" s="68" t="s">
        <v>460</v>
      </c>
      <c r="JW9" s="68"/>
      <c r="JX9" s="135"/>
      <c r="JY9" s="68" t="s">
        <v>461</v>
      </c>
      <c r="JZ9" s="68" t="s">
        <v>1031</v>
      </c>
      <c r="KA9" s="68" t="s">
        <v>970</v>
      </c>
      <c r="KB9" s="68" t="s">
        <v>457</v>
      </c>
      <c r="KC9" s="62" t="s">
        <v>458</v>
      </c>
      <c r="KD9" s="68" t="s">
        <v>36</v>
      </c>
      <c r="KE9" s="62" t="s">
        <v>459</v>
      </c>
      <c r="KF9" s="68" t="s">
        <v>460</v>
      </c>
      <c r="KG9" s="68"/>
      <c r="KH9" s="135"/>
      <c r="KI9" s="68" t="s">
        <v>461</v>
      </c>
      <c r="KJ9" s="68" t="s">
        <v>1031</v>
      </c>
      <c r="KK9" s="68" t="s">
        <v>970</v>
      </c>
      <c r="KL9" s="68" t="s">
        <v>457</v>
      </c>
      <c r="KM9" s="62" t="s">
        <v>458</v>
      </c>
      <c r="KN9" s="68" t="s">
        <v>36</v>
      </c>
      <c r="KO9" s="62" t="s">
        <v>459</v>
      </c>
      <c r="KP9" s="68" t="s">
        <v>460</v>
      </c>
      <c r="KQ9" s="68"/>
      <c r="KR9" s="135"/>
      <c r="KS9" s="68" t="s">
        <v>461</v>
      </c>
      <c r="KT9" s="68" t="s">
        <v>1031</v>
      </c>
      <c r="KU9" s="68" t="s">
        <v>970</v>
      </c>
      <c r="KV9" s="68" t="s">
        <v>457</v>
      </c>
      <c r="KW9" s="62" t="s">
        <v>458</v>
      </c>
      <c r="KX9" s="68" t="s">
        <v>36</v>
      </c>
      <c r="KY9" s="62" t="s">
        <v>459</v>
      </c>
      <c r="KZ9" s="68" t="s">
        <v>460</v>
      </c>
      <c r="LA9" s="68"/>
      <c r="LB9" s="135"/>
      <c r="LC9" s="68" t="s">
        <v>461</v>
      </c>
      <c r="LD9" s="68" t="s">
        <v>1031</v>
      </c>
      <c r="LE9" s="68" t="s">
        <v>970</v>
      </c>
      <c r="LF9" s="68" t="s">
        <v>457</v>
      </c>
      <c r="LG9" s="62" t="s">
        <v>458</v>
      </c>
      <c r="LH9" s="68" t="s">
        <v>36</v>
      </c>
      <c r="LI9" s="62" t="s">
        <v>459</v>
      </c>
      <c r="LJ9" s="68" t="s">
        <v>460</v>
      </c>
      <c r="LK9" s="68"/>
      <c r="LL9" s="135"/>
      <c r="LM9" s="68" t="s">
        <v>461</v>
      </c>
      <c r="LN9" s="68" t="s">
        <v>1031</v>
      </c>
      <c r="LO9" s="68" t="s">
        <v>970</v>
      </c>
      <c r="LP9" s="68" t="s">
        <v>457</v>
      </c>
      <c r="LQ9" s="62" t="s">
        <v>458</v>
      </c>
      <c r="LR9" s="68" t="s">
        <v>36</v>
      </c>
      <c r="LS9" s="62" t="s">
        <v>459</v>
      </c>
      <c r="LT9" s="68" t="s">
        <v>460</v>
      </c>
      <c r="LU9" s="68"/>
      <c r="LV9" s="135"/>
      <c r="LW9" s="68" t="s">
        <v>461</v>
      </c>
      <c r="LX9" s="68" t="s">
        <v>1031</v>
      </c>
      <c r="LY9" s="68" t="s">
        <v>970</v>
      </c>
      <c r="LZ9" s="68" t="s">
        <v>457</v>
      </c>
      <c r="MA9" s="62" t="s">
        <v>458</v>
      </c>
      <c r="MB9" s="68" t="s">
        <v>36</v>
      </c>
      <c r="MC9" s="62" t="s">
        <v>459</v>
      </c>
      <c r="MD9" s="68" t="s">
        <v>460</v>
      </c>
      <c r="ME9" s="68"/>
      <c r="MF9" s="135"/>
      <c r="MG9" s="68" t="s">
        <v>461</v>
      </c>
      <c r="MH9" s="68" t="s">
        <v>1031</v>
      </c>
      <c r="MI9" s="68" t="s">
        <v>970</v>
      </c>
      <c r="MJ9" s="68" t="s">
        <v>457</v>
      </c>
      <c r="MK9" s="62" t="s">
        <v>458</v>
      </c>
      <c r="ML9" s="68" t="s">
        <v>36</v>
      </c>
      <c r="MM9" s="62" t="s">
        <v>459</v>
      </c>
      <c r="MN9" s="68" t="s">
        <v>460</v>
      </c>
      <c r="MO9" s="68"/>
      <c r="MP9" s="135"/>
      <c r="MQ9" s="68" t="s">
        <v>461</v>
      </c>
      <c r="MR9" s="68" t="s">
        <v>1031</v>
      </c>
      <c r="MS9" s="68" t="s">
        <v>970</v>
      </c>
      <c r="MT9" s="68" t="s">
        <v>457</v>
      </c>
      <c r="MU9" s="62" t="s">
        <v>458</v>
      </c>
      <c r="MV9" s="68" t="s">
        <v>36</v>
      </c>
      <c r="MW9" s="62" t="s">
        <v>459</v>
      </c>
      <c r="MX9" s="68" t="s">
        <v>460</v>
      </c>
      <c r="MY9" s="68"/>
      <c r="MZ9" s="135"/>
      <c r="NA9" s="68" t="s">
        <v>461</v>
      </c>
      <c r="NB9" s="68" t="s">
        <v>1031</v>
      </c>
      <c r="NC9" s="68" t="s">
        <v>970</v>
      </c>
      <c r="ND9" s="68" t="s">
        <v>457</v>
      </c>
      <c r="NE9" s="62" t="s">
        <v>458</v>
      </c>
      <c r="NF9" s="68" t="s">
        <v>36</v>
      </c>
      <c r="NG9" s="62" t="s">
        <v>459</v>
      </c>
      <c r="NH9" s="68" t="s">
        <v>460</v>
      </c>
      <c r="NI9" s="68"/>
      <c r="NJ9" s="135"/>
      <c r="NK9" s="68" t="s">
        <v>461</v>
      </c>
      <c r="NL9" s="68" t="s">
        <v>1031</v>
      </c>
      <c r="NM9" s="68" t="s">
        <v>970</v>
      </c>
      <c r="NN9" s="68" t="s">
        <v>457</v>
      </c>
      <c r="NO9" s="62" t="s">
        <v>458</v>
      </c>
      <c r="NP9" s="68" t="s">
        <v>36</v>
      </c>
      <c r="NQ9" s="62" t="s">
        <v>459</v>
      </c>
      <c r="NR9" s="68" t="s">
        <v>460</v>
      </c>
      <c r="NS9" s="68"/>
      <c r="NT9" s="135"/>
      <c r="NU9" s="68" t="s">
        <v>461</v>
      </c>
      <c r="NV9" s="68" t="s">
        <v>1031</v>
      </c>
      <c r="NW9" s="68" t="s">
        <v>970</v>
      </c>
      <c r="NX9" s="68" t="s">
        <v>457</v>
      </c>
      <c r="NY9" s="62" t="s">
        <v>458</v>
      </c>
      <c r="NZ9" s="68" t="s">
        <v>36</v>
      </c>
      <c r="OA9" s="62" t="s">
        <v>459</v>
      </c>
      <c r="OB9" s="68" t="s">
        <v>460</v>
      </c>
      <c r="OC9" s="68"/>
      <c r="OD9" s="135"/>
      <c r="OE9" s="68" t="s">
        <v>461</v>
      </c>
      <c r="OF9" s="68" t="s">
        <v>1031</v>
      </c>
      <c r="OG9" s="68" t="s">
        <v>970</v>
      </c>
      <c r="OH9" s="68" t="s">
        <v>457</v>
      </c>
      <c r="OI9" s="62" t="s">
        <v>458</v>
      </c>
      <c r="OJ9" s="68" t="s">
        <v>36</v>
      </c>
      <c r="OK9" s="62" t="s">
        <v>459</v>
      </c>
      <c r="OL9" s="68" t="s">
        <v>460</v>
      </c>
      <c r="OM9" s="68"/>
      <c r="ON9" s="135"/>
      <c r="OO9" s="68" t="s">
        <v>461</v>
      </c>
      <c r="OP9" s="68" t="s">
        <v>1031</v>
      </c>
      <c r="OQ9" s="68" t="s">
        <v>970</v>
      </c>
      <c r="OR9" s="68" t="s">
        <v>457</v>
      </c>
      <c r="OS9" s="62" t="s">
        <v>458</v>
      </c>
      <c r="OT9" s="68" t="s">
        <v>36</v>
      </c>
      <c r="OU9" s="62" t="s">
        <v>459</v>
      </c>
      <c r="OV9" s="68" t="s">
        <v>460</v>
      </c>
      <c r="OW9" s="68"/>
      <c r="OX9" s="135"/>
      <c r="OY9" s="68" t="s">
        <v>461</v>
      </c>
      <c r="OZ9" s="68" t="s">
        <v>1031</v>
      </c>
      <c r="PA9" s="68" t="s">
        <v>970</v>
      </c>
      <c r="PB9" s="68" t="s">
        <v>457</v>
      </c>
      <c r="PC9" s="62" t="s">
        <v>458</v>
      </c>
      <c r="PD9" s="68" t="s">
        <v>36</v>
      </c>
      <c r="PE9" s="62" t="s">
        <v>459</v>
      </c>
      <c r="PF9" s="68" t="s">
        <v>460</v>
      </c>
      <c r="PG9" s="68"/>
      <c r="PH9" s="135"/>
      <c r="PI9" s="68" t="s">
        <v>461</v>
      </c>
      <c r="PJ9" s="68" t="s">
        <v>1031</v>
      </c>
      <c r="PK9" s="68" t="s">
        <v>970</v>
      </c>
      <c r="PL9" s="68" t="s">
        <v>457</v>
      </c>
      <c r="PM9" s="62" t="s">
        <v>458</v>
      </c>
      <c r="PN9" s="68" t="s">
        <v>36</v>
      </c>
      <c r="PO9" s="62" t="s">
        <v>459</v>
      </c>
      <c r="PP9" s="68" t="s">
        <v>460</v>
      </c>
      <c r="PQ9" s="68"/>
      <c r="PR9" s="135"/>
      <c r="PS9" s="68" t="s">
        <v>461</v>
      </c>
      <c r="PT9" s="68" t="s">
        <v>1031</v>
      </c>
      <c r="PU9" s="68" t="s">
        <v>970</v>
      </c>
      <c r="PV9" s="68" t="s">
        <v>457</v>
      </c>
      <c r="PW9" s="62" t="s">
        <v>458</v>
      </c>
      <c r="PX9" s="68" t="s">
        <v>36</v>
      </c>
      <c r="PY9" s="62" t="s">
        <v>459</v>
      </c>
      <c r="PZ9" s="68" t="s">
        <v>460</v>
      </c>
      <c r="QA9" s="68"/>
      <c r="QB9" s="135"/>
      <c r="QC9" s="68" t="s">
        <v>461</v>
      </c>
      <c r="QD9" s="68" t="s">
        <v>1031</v>
      </c>
      <c r="QE9" s="68" t="s">
        <v>970</v>
      </c>
      <c r="QF9" s="68" t="s">
        <v>457</v>
      </c>
      <c r="QG9" s="62" t="s">
        <v>458</v>
      </c>
      <c r="QH9" s="68" t="s">
        <v>36</v>
      </c>
      <c r="QI9" s="62" t="s">
        <v>459</v>
      </c>
      <c r="QJ9" s="68" t="s">
        <v>460</v>
      </c>
      <c r="QK9" s="68"/>
      <c r="QL9" s="135"/>
      <c r="QM9" s="68" t="s">
        <v>461</v>
      </c>
      <c r="QN9" s="68" t="s">
        <v>1031</v>
      </c>
      <c r="QO9" s="68" t="s">
        <v>970</v>
      </c>
      <c r="QP9" s="68" t="s">
        <v>457</v>
      </c>
      <c r="QQ9" s="62" t="s">
        <v>458</v>
      </c>
      <c r="QR9" s="68" t="s">
        <v>36</v>
      </c>
      <c r="QS9" s="62" t="s">
        <v>459</v>
      </c>
      <c r="QT9" s="68" t="s">
        <v>460</v>
      </c>
      <c r="QU9" s="68"/>
      <c r="QV9" s="135"/>
      <c r="QW9" s="68" t="s">
        <v>461</v>
      </c>
      <c r="QX9" s="68" t="s">
        <v>1031</v>
      </c>
      <c r="QY9" s="68" t="s">
        <v>970</v>
      </c>
      <c r="QZ9" s="68" t="s">
        <v>457</v>
      </c>
      <c r="RA9" s="62" t="s">
        <v>458</v>
      </c>
      <c r="RB9" s="68" t="s">
        <v>36</v>
      </c>
      <c r="RC9" s="62" t="s">
        <v>459</v>
      </c>
      <c r="RD9" s="68" t="s">
        <v>460</v>
      </c>
      <c r="RE9" s="68"/>
      <c r="RF9" s="135"/>
      <c r="RG9" s="68" t="s">
        <v>461</v>
      </c>
      <c r="RH9" s="68" t="s">
        <v>1031</v>
      </c>
      <c r="RI9" s="68" t="s">
        <v>970</v>
      </c>
      <c r="RJ9" s="68" t="s">
        <v>457</v>
      </c>
      <c r="RK9" s="62" t="s">
        <v>458</v>
      </c>
      <c r="RL9" s="68" t="s">
        <v>36</v>
      </c>
      <c r="RM9" s="62" t="s">
        <v>459</v>
      </c>
      <c r="RN9" s="68" t="s">
        <v>460</v>
      </c>
      <c r="RO9" s="68"/>
      <c r="RP9" s="135"/>
      <c r="RQ9" s="68" t="s">
        <v>461</v>
      </c>
      <c r="RR9" s="68" t="s">
        <v>1031</v>
      </c>
      <c r="RS9" s="68" t="s">
        <v>970</v>
      </c>
      <c r="RT9" s="68" t="s">
        <v>457</v>
      </c>
      <c r="RU9" s="62" t="s">
        <v>458</v>
      </c>
      <c r="RV9" s="68" t="s">
        <v>36</v>
      </c>
      <c r="RW9" s="62" t="s">
        <v>459</v>
      </c>
      <c r="RX9" s="68" t="s">
        <v>460</v>
      </c>
      <c r="RY9" s="68"/>
      <c r="RZ9" s="135"/>
      <c r="SA9" s="68" t="s">
        <v>461</v>
      </c>
      <c r="SB9" s="68" t="s">
        <v>1031</v>
      </c>
      <c r="SC9" s="68" t="s">
        <v>970</v>
      </c>
      <c r="SD9" s="68" t="s">
        <v>457</v>
      </c>
      <c r="SE9" s="62" t="s">
        <v>458</v>
      </c>
      <c r="SF9" s="68" t="s">
        <v>36</v>
      </c>
      <c r="SG9" s="62" t="s">
        <v>459</v>
      </c>
      <c r="SH9" s="68" t="s">
        <v>460</v>
      </c>
      <c r="SI9" s="68"/>
      <c r="SJ9" s="135"/>
      <c r="SK9" s="68" t="s">
        <v>461</v>
      </c>
      <c r="SL9" s="68" t="s">
        <v>1031</v>
      </c>
      <c r="SM9" s="68" t="s">
        <v>970</v>
      </c>
      <c r="SN9" s="68" t="s">
        <v>457</v>
      </c>
      <c r="SO9" s="62" t="s">
        <v>458</v>
      </c>
      <c r="SP9" s="68" t="s">
        <v>36</v>
      </c>
      <c r="SQ9" s="62" t="s">
        <v>459</v>
      </c>
      <c r="SR9" s="68" t="s">
        <v>460</v>
      </c>
      <c r="SS9" s="68"/>
      <c r="ST9" s="135"/>
      <c r="SU9" s="68" t="s">
        <v>461</v>
      </c>
      <c r="SV9" s="68" t="s">
        <v>1031</v>
      </c>
      <c r="SW9" s="68" t="s">
        <v>970</v>
      </c>
      <c r="SX9" s="68" t="s">
        <v>457</v>
      </c>
      <c r="SY9" s="62" t="s">
        <v>458</v>
      </c>
      <c r="SZ9" s="68" t="s">
        <v>36</v>
      </c>
      <c r="TA9" s="62" t="s">
        <v>459</v>
      </c>
      <c r="TB9" s="68" t="s">
        <v>460</v>
      </c>
      <c r="TC9" s="68"/>
      <c r="TD9" s="135"/>
      <c r="TE9" s="68" t="s">
        <v>461</v>
      </c>
      <c r="TF9" s="68" t="s">
        <v>1031</v>
      </c>
      <c r="TG9" s="68" t="s">
        <v>970</v>
      </c>
      <c r="TH9" s="68" t="s">
        <v>457</v>
      </c>
      <c r="TI9" s="62" t="s">
        <v>458</v>
      </c>
      <c r="TJ9" s="68" t="s">
        <v>36</v>
      </c>
      <c r="TK9" s="62" t="s">
        <v>459</v>
      </c>
      <c r="TL9" s="68" t="s">
        <v>460</v>
      </c>
      <c r="TM9" s="68"/>
      <c r="TN9" s="135"/>
      <c r="TO9" s="68" t="s">
        <v>461</v>
      </c>
      <c r="TP9" s="68" t="s">
        <v>1031</v>
      </c>
      <c r="TQ9" s="68" t="s">
        <v>970</v>
      </c>
      <c r="TR9" s="68" t="s">
        <v>457</v>
      </c>
      <c r="TS9" s="62" t="s">
        <v>458</v>
      </c>
      <c r="TT9" s="68" t="s">
        <v>36</v>
      </c>
      <c r="TU9" s="62" t="s">
        <v>459</v>
      </c>
      <c r="TV9" s="68" t="s">
        <v>460</v>
      </c>
      <c r="TW9" s="68"/>
      <c r="TX9" s="135"/>
      <c r="TY9" s="68" t="s">
        <v>461</v>
      </c>
      <c r="TZ9" s="68" t="s">
        <v>1031</v>
      </c>
      <c r="UA9" s="68" t="s">
        <v>970</v>
      </c>
      <c r="UB9" s="68" t="s">
        <v>457</v>
      </c>
      <c r="UC9" s="62" t="s">
        <v>458</v>
      </c>
      <c r="UD9" s="68" t="s">
        <v>36</v>
      </c>
      <c r="UE9" s="62" t="s">
        <v>459</v>
      </c>
      <c r="UF9" s="68" t="s">
        <v>460</v>
      </c>
      <c r="UG9" s="68"/>
      <c r="UH9" s="135"/>
      <c r="UI9" s="68" t="s">
        <v>461</v>
      </c>
      <c r="UJ9" s="68" t="s">
        <v>1031</v>
      </c>
      <c r="UK9" s="68" t="s">
        <v>970</v>
      </c>
      <c r="UL9" s="68" t="s">
        <v>457</v>
      </c>
      <c r="UM9" s="62" t="s">
        <v>458</v>
      </c>
      <c r="UN9" s="68" t="s">
        <v>36</v>
      </c>
      <c r="UO9" s="62" t="s">
        <v>459</v>
      </c>
      <c r="UP9" s="68" t="s">
        <v>460</v>
      </c>
      <c r="UQ9" s="68"/>
      <c r="UR9" s="135"/>
      <c r="US9" s="68" t="s">
        <v>461</v>
      </c>
      <c r="UT9" s="68" t="s">
        <v>1031</v>
      </c>
      <c r="UU9" s="68" t="s">
        <v>970</v>
      </c>
      <c r="UV9" s="68" t="s">
        <v>457</v>
      </c>
      <c r="UW9" s="62" t="s">
        <v>458</v>
      </c>
      <c r="UX9" s="68" t="s">
        <v>36</v>
      </c>
      <c r="UY9" s="62" t="s">
        <v>459</v>
      </c>
      <c r="UZ9" s="68" t="s">
        <v>460</v>
      </c>
      <c r="VA9" s="68"/>
      <c r="VB9" s="135"/>
      <c r="VC9" s="68" t="s">
        <v>461</v>
      </c>
      <c r="VD9" s="68" t="s">
        <v>1031</v>
      </c>
      <c r="VE9" s="68" t="s">
        <v>970</v>
      </c>
      <c r="VF9" s="68" t="s">
        <v>457</v>
      </c>
      <c r="VG9" s="62" t="s">
        <v>458</v>
      </c>
      <c r="VH9" s="68" t="s">
        <v>36</v>
      </c>
      <c r="VI9" s="62" t="s">
        <v>459</v>
      </c>
      <c r="VJ9" s="68" t="s">
        <v>460</v>
      </c>
      <c r="VK9" s="68"/>
      <c r="VL9" s="135"/>
      <c r="VM9" s="68" t="s">
        <v>461</v>
      </c>
      <c r="VN9" s="68" t="s">
        <v>1031</v>
      </c>
      <c r="VO9" s="68" t="s">
        <v>970</v>
      </c>
      <c r="VP9" s="68" t="s">
        <v>457</v>
      </c>
      <c r="VQ9" s="62" t="s">
        <v>458</v>
      </c>
      <c r="VR9" s="68" t="s">
        <v>36</v>
      </c>
      <c r="VS9" s="62" t="s">
        <v>459</v>
      </c>
      <c r="VT9" s="68" t="s">
        <v>460</v>
      </c>
      <c r="VU9" s="68"/>
      <c r="VV9" s="135"/>
      <c r="VW9" s="68" t="s">
        <v>461</v>
      </c>
      <c r="VX9" s="68" t="s">
        <v>1031</v>
      </c>
      <c r="VY9" s="68" t="s">
        <v>970</v>
      </c>
      <c r="VZ9" s="68" t="s">
        <v>457</v>
      </c>
      <c r="WA9" s="62" t="s">
        <v>458</v>
      </c>
      <c r="WB9" s="68" t="s">
        <v>36</v>
      </c>
      <c r="WC9" s="62" t="s">
        <v>459</v>
      </c>
      <c r="WD9" s="68" t="s">
        <v>460</v>
      </c>
      <c r="WE9" s="68"/>
      <c r="WF9" s="135"/>
    </row>
    <row r="10" spans="1:604">
      <c r="A10" s="5" t="s">
        <v>37</v>
      </c>
      <c r="B10" s="13" t="s">
        <v>38</v>
      </c>
      <c r="C10" s="13"/>
      <c r="D10" s="13"/>
      <c r="E10" s="4" t="s">
        <v>32</v>
      </c>
      <c r="F10" s="17">
        <f>SUM(F12:F25)</f>
        <v>0</v>
      </c>
      <c r="G10" s="4"/>
      <c r="H10" s="101"/>
      <c r="I10" s="136">
        <f>IF(F10&gt;0,H10/F10,0)</f>
        <v>0</v>
      </c>
      <c r="J10" s="109">
        <f>IF(M10&gt;0,M10/H10,0)</f>
        <v>0</v>
      </c>
      <c r="K10" s="137">
        <f>I10*J10</f>
        <v>0</v>
      </c>
      <c r="L10" s="109">
        <f>K10*F10</f>
        <v>0</v>
      </c>
      <c r="M10" s="101"/>
      <c r="N10" s="138">
        <f>M10-L10</f>
        <v>0</v>
      </c>
      <c r="O10" s="139">
        <f>K10/$WC10</f>
        <v>0</v>
      </c>
      <c r="P10" s="17">
        <f>SUM(P12:P25)</f>
        <v>396</v>
      </c>
      <c r="Q10" s="4"/>
      <c r="R10" s="101"/>
      <c r="S10" s="136">
        <f>IF(P10&gt;0,R10/P10,0)</f>
        <v>0</v>
      </c>
      <c r="T10" s="109">
        <f>IF(W10&gt;0,W10/R10,0)</f>
        <v>0</v>
      </c>
      <c r="U10" s="137">
        <f>S10*T10</f>
        <v>0</v>
      </c>
      <c r="V10" s="109">
        <f>U10*P10</f>
        <v>0</v>
      </c>
      <c r="W10" s="101"/>
      <c r="X10" s="138">
        <f>W10-V10</f>
        <v>0</v>
      </c>
      <c r="Y10" s="139">
        <f>U10/$WC10</f>
        <v>0</v>
      </c>
      <c r="Z10" s="17">
        <f>SUM(Z12:Z25)</f>
        <v>273</v>
      </c>
      <c r="AA10" s="4"/>
      <c r="AB10" s="101"/>
      <c r="AC10" s="136">
        <f>IF(Z10&gt;0,AB10/Z10,0)</f>
        <v>0</v>
      </c>
      <c r="AD10" s="109">
        <f>IF(AG10&gt;0,AG10/AB10,0)</f>
        <v>0</v>
      </c>
      <c r="AE10" s="137">
        <f>AC10*AD10</f>
        <v>0</v>
      </c>
      <c r="AF10" s="109">
        <f>AE10*Z10</f>
        <v>0</v>
      </c>
      <c r="AG10" s="101"/>
      <c r="AH10" s="138">
        <f>AG10-AF10</f>
        <v>0</v>
      </c>
      <c r="AI10" s="139">
        <f>AE10/$WC10</f>
        <v>0</v>
      </c>
      <c r="AJ10" s="17">
        <f>SUM(AJ12:AJ25)</f>
        <v>0</v>
      </c>
      <c r="AK10" s="4"/>
      <c r="AL10" s="101"/>
      <c r="AM10" s="136">
        <f>IF(AJ10&gt;0,AL10/AJ10,0)</f>
        <v>0</v>
      </c>
      <c r="AN10" s="109">
        <f>IF(AQ10&gt;0,AQ10/AL10,0)</f>
        <v>0</v>
      </c>
      <c r="AO10" s="137">
        <f>AM10*AN10</f>
        <v>0</v>
      </c>
      <c r="AP10" s="109">
        <f>AO10*AJ10</f>
        <v>0</v>
      </c>
      <c r="AQ10" s="101"/>
      <c r="AR10" s="138">
        <f>AQ10-AP10</f>
        <v>0</v>
      </c>
      <c r="AS10" s="139">
        <f>AO10/$WC10</f>
        <v>0</v>
      </c>
      <c r="AT10" s="17">
        <f>SUM(AT12:AT25)</f>
        <v>131</v>
      </c>
      <c r="AU10" s="4"/>
      <c r="AV10" s="101"/>
      <c r="AW10" s="136">
        <f>IF(AT10&gt;0,AV10/AT10,0)</f>
        <v>0</v>
      </c>
      <c r="AX10" s="109">
        <f>IF(BA10&gt;0,BA10/AV10,0)</f>
        <v>0</v>
      </c>
      <c r="AY10" s="137">
        <f>AW10*AX10</f>
        <v>0</v>
      </c>
      <c r="AZ10" s="109">
        <f>AY10*AT10</f>
        <v>0</v>
      </c>
      <c r="BA10" s="101"/>
      <c r="BB10" s="138">
        <f>BA10-AZ10</f>
        <v>0</v>
      </c>
      <c r="BC10" s="139">
        <f>AY10/$WC10</f>
        <v>0</v>
      </c>
      <c r="BD10" s="17">
        <f>SUM(BD12:BD25)</f>
        <v>153</v>
      </c>
      <c r="BE10" s="4"/>
      <c r="BF10" s="101"/>
      <c r="BG10" s="136">
        <f>IF(BD10&gt;0,BF10/BD10,0)</f>
        <v>0</v>
      </c>
      <c r="BH10" s="109">
        <f>IF(BK10&gt;0,BK10/BF10,0)</f>
        <v>0</v>
      </c>
      <c r="BI10" s="137">
        <f>BG10*BH10</f>
        <v>0</v>
      </c>
      <c r="BJ10" s="109">
        <f>BI10*BD10</f>
        <v>0</v>
      </c>
      <c r="BK10" s="101"/>
      <c r="BL10" s="138">
        <f>BK10-BJ10</f>
        <v>0</v>
      </c>
      <c r="BM10" s="139">
        <f>BI10/$WC10</f>
        <v>0</v>
      </c>
      <c r="BN10" s="17">
        <f>SUM(BN12:BN25)</f>
        <v>54</v>
      </c>
      <c r="BO10" s="4"/>
      <c r="BP10" s="101"/>
      <c r="BQ10" s="136">
        <f>IF(BN10&gt;0,BP10/BN10,0)</f>
        <v>0</v>
      </c>
      <c r="BR10" s="109">
        <f>IF(BU10&gt;0,BU10/BP10,0)</f>
        <v>0</v>
      </c>
      <c r="BS10" s="137">
        <f>BQ10*BR10</f>
        <v>0</v>
      </c>
      <c r="BT10" s="109">
        <f>BS10*BN10</f>
        <v>0</v>
      </c>
      <c r="BU10" s="101"/>
      <c r="BV10" s="138">
        <f>BU10-BT10</f>
        <v>0</v>
      </c>
      <c r="BW10" s="139">
        <f>BS10/$WC10</f>
        <v>0</v>
      </c>
      <c r="BX10" s="17">
        <f>SUM(BX12:BX25)</f>
        <v>165</v>
      </c>
      <c r="BY10" s="4"/>
      <c r="BZ10" s="101"/>
      <c r="CA10" s="136">
        <f>IF(BX10&gt;0,BZ10/BX10,0)</f>
        <v>0</v>
      </c>
      <c r="CB10" s="109">
        <f>IF(CE10&gt;0,CE10/BZ10,0)</f>
        <v>0</v>
      </c>
      <c r="CC10" s="137">
        <f>CA10*CB10</f>
        <v>0</v>
      </c>
      <c r="CD10" s="109">
        <f>CC10*BX10</f>
        <v>0</v>
      </c>
      <c r="CE10" s="101"/>
      <c r="CF10" s="138">
        <f>CE10-CD10</f>
        <v>0</v>
      </c>
      <c r="CG10" s="139">
        <f>CC10/$WC10</f>
        <v>0</v>
      </c>
      <c r="CH10" s="17">
        <f>SUM(CH12:CH25)</f>
        <v>163</v>
      </c>
      <c r="CI10" s="4"/>
      <c r="CJ10" s="101"/>
      <c r="CK10" s="136">
        <f>IF(CH10&gt;0,CJ10/CH10,0)</f>
        <v>0</v>
      </c>
      <c r="CL10" s="109">
        <f>IF(CO10&gt;0,CO10/CJ10,0)</f>
        <v>0</v>
      </c>
      <c r="CM10" s="137">
        <f>CK10*CL10</f>
        <v>0</v>
      </c>
      <c r="CN10" s="109">
        <f>CM10*CH10</f>
        <v>0</v>
      </c>
      <c r="CO10" s="101"/>
      <c r="CP10" s="138">
        <f>CO10-CN10</f>
        <v>0</v>
      </c>
      <c r="CQ10" s="139">
        <f>CM10/$WC10</f>
        <v>0</v>
      </c>
      <c r="CR10" s="17">
        <f>SUM(CR12:CR25)</f>
        <v>111</v>
      </c>
      <c r="CS10" s="4"/>
      <c r="CT10" s="101"/>
      <c r="CU10" s="136">
        <f>IF(CR10&gt;0,CT10/CR10,0)</f>
        <v>0</v>
      </c>
      <c r="CV10" s="109">
        <f>IF(CY10&gt;0,CY10/CT10,0)</f>
        <v>0</v>
      </c>
      <c r="CW10" s="137">
        <f>CU10*CV10</f>
        <v>0</v>
      </c>
      <c r="CX10" s="109">
        <f>CW10*CR10</f>
        <v>0</v>
      </c>
      <c r="CY10" s="101"/>
      <c r="CZ10" s="138">
        <f>CY10-CX10</f>
        <v>0</v>
      </c>
      <c r="DA10" s="139">
        <f>CW10/$WC10</f>
        <v>0</v>
      </c>
      <c r="DB10" s="17">
        <f>SUM(DB12:DB25)</f>
        <v>179</v>
      </c>
      <c r="DC10" s="4"/>
      <c r="DD10" s="101"/>
      <c r="DE10" s="136">
        <f>IF(DB10&gt;0,DD10/DB10,0)</f>
        <v>0</v>
      </c>
      <c r="DF10" s="109">
        <f>IF(DI10&gt;0,DI10/DD10,0)</f>
        <v>0</v>
      </c>
      <c r="DG10" s="137">
        <f>DE10*DF10</f>
        <v>0</v>
      </c>
      <c r="DH10" s="109">
        <f>DG10*DB10</f>
        <v>0</v>
      </c>
      <c r="DI10" s="101"/>
      <c r="DJ10" s="138">
        <f>DI10-DH10</f>
        <v>0</v>
      </c>
      <c r="DK10" s="139">
        <f>DG10/$WC10</f>
        <v>0</v>
      </c>
      <c r="DL10" s="17">
        <f>SUM(DL12:DL25)</f>
        <v>171</v>
      </c>
      <c r="DM10" s="4"/>
      <c r="DN10" s="101"/>
      <c r="DO10" s="136">
        <f>IF(DL10&gt;0,DN10/DL10,0)</f>
        <v>0</v>
      </c>
      <c r="DP10" s="109">
        <f>IF(DS10&gt;0,DS10/DN10,0)</f>
        <v>0</v>
      </c>
      <c r="DQ10" s="137">
        <f>DO10*DP10</f>
        <v>0</v>
      </c>
      <c r="DR10" s="109">
        <f>DQ10*DL10</f>
        <v>0</v>
      </c>
      <c r="DS10" s="101"/>
      <c r="DT10" s="138">
        <f>DS10-DR10</f>
        <v>0</v>
      </c>
      <c r="DU10" s="139">
        <f>DQ10/$WC10</f>
        <v>0</v>
      </c>
      <c r="DV10" s="17">
        <f>SUM(DV12:DV25)</f>
        <v>51</v>
      </c>
      <c r="DW10" s="4"/>
      <c r="DX10" s="101">
        <v>18500</v>
      </c>
      <c r="DY10" s="136">
        <f>IF(DV10&gt;0,DX10/DV10,0)</f>
        <v>362.74509804000002</v>
      </c>
      <c r="DZ10" s="109">
        <f>IF(EC10&gt;0,EC10/DX10,0)</f>
        <v>7.86</v>
      </c>
      <c r="EA10" s="137">
        <f>DY10*DZ10</f>
        <v>2851.1764699999999</v>
      </c>
      <c r="EB10" s="109">
        <f>EA10*DV10</f>
        <v>145410</v>
      </c>
      <c r="EC10" s="101">
        <v>145410</v>
      </c>
      <c r="ED10" s="138">
        <f>EC10-EB10</f>
        <v>0</v>
      </c>
      <c r="EE10" s="139">
        <f>EA10/$WC10</f>
        <v>39.084009999999999</v>
      </c>
      <c r="EF10" s="17">
        <f>SUM(EF12:EF25)</f>
        <v>250</v>
      </c>
      <c r="EG10" s="4"/>
      <c r="EH10" s="101"/>
      <c r="EI10" s="136">
        <f>IF(EF10&gt;0,EH10/EF10,0)</f>
        <v>0</v>
      </c>
      <c r="EJ10" s="109">
        <f>IF(EM10&gt;0,EM10/EH10,0)</f>
        <v>0</v>
      </c>
      <c r="EK10" s="137">
        <f>EI10*EJ10</f>
        <v>0</v>
      </c>
      <c r="EL10" s="109">
        <f>EK10*EF10</f>
        <v>0</v>
      </c>
      <c r="EM10" s="101"/>
      <c r="EN10" s="138">
        <f>EM10-EL10</f>
        <v>0</v>
      </c>
      <c r="EO10" s="139">
        <f>EK10/$WC10</f>
        <v>0</v>
      </c>
      <c r="EP10" s="17">
        <f>SUM(EP12:EP25)</f>
        <v>325</v>
      </c>
      <c r="EQ10" s="4"/>
      <c r="ER10" s="101">
        <v>93700</v>
      </c>
      <c r="ES10" s="136">
        <f>IF(EP10&gt;0,ER10/EP10,0)</f>
        <v>288.30769230999999</v>
      </c>
      <c r="ET10" s="109">
        <f>IF(EW10&gt;0,EW10/ER10,0)</f>
        <v>7.86</v>
      </c>
      <c r="EU10" s="137">
        <f>ES10*ET10</f>
        <v>2266.0984600000002</v>
      </c>
      <c r="EV10" s="109">
        <f>EU10*EP10</f>
        <v>736482</v>
      </c>
      <c r="EW10" s="101">
        <v>736482</v>
      </c>
      <c r="EX10" s="138">
        <f>EW10-EV10</f>
        <v>0</v>
      </c>
      <c r="EY10" s="139">
        <f>EU10/$WC10</f>
        <v>31.063739999999999</v>
      </c>
      <c r="EZ10" s="17">
        <f>SUM(EZ12:EZ25)</f>
        <v>99</v>
      </c>
      <c r="FA10" s="4"/>
      <c r="FB10" s="101"/>
      <c r="FC10" s="136">
        <f>IF(EZ10&gt;0,FB10/EZ10,0)</f>
        <v>0</v>
      </c>
      <c r="FD10" s="109">
        <f>IF(FG10&gt;0,FG10/FB10,0)</f>
        <v>0</v>
      </c>
      <c r="FE10" s="137">
        <f>FC10*FD10</f>
        <v>0</v>
      </c>
      <c r="FF10" s="109">
        <f>FE10*EZ10</f>
        <v>0</v>
      </c>
      <c r="FG10" s="101"/>
      <c r="FH10" s="138">
        <f>FG10-FF10</f>
        <v>0</v>
      </c>
      <c r="FI10" s="139">
        <f>FE10/$WC10</f>
        <v>0</v>
      </c>
      <c r="FJ10" s="17">
        <f>SUM(FJ12:FJ25)</f>
        <v>167</v>
      </c>
      <c r="FK10" s="4"/>
      <c r="FL10" s="101"/>
      <c r="FM10" s="136">
        <f>IF(FJ10&gt;0,FL10/FJ10,0)</f>
        <v>0</v>
      </c>
      <c r="FN10" s="109">
        <f>IF(FQ10&gt;0,FQ10/FL10,0)</f>
        <v>0</v>
      </c>
      <c r="FO10" s="137">
        <f>FM10*FN10</f>
        <v>0</v>
      </c>
      <c r="FP10" s="109">
        <f>FO10*FJ10</f>
        <v>0</v>
      </c>
      <c r="FQ10" s="101"/>
      <c r="FR10" s="138">
        <f>FQ10-FP10</f>
        <v>0</v>
      </c>
      <c r="FS10" s="139">
        <f>FO10/$WC10</f>
        <v>0</v>
      </c>
      <c r="FT10" s="17">
        <f>SUM(FT12:FT25)</f>
        <v>267</v>
      </c>
      <c r="FU10" s="4"/>
      <c r="FV10" s="101"/>
      <c r="FW10" s="136">
        <f>IF(FT10&gt;0,FV10/FT10,0)</f>
        <v>0</v>
      </c>
      <c r="FX10" s="109">
        <f>IF(GA10&gt;0,GA10/FV10,0)</f>
        <v>0</v>
      </c>
      <c r="FY10" s="137">
        <f>FW10*FX10</f>
        <v>0</v>
      </c>
      <c r="FZ10" s="109">
        <f>FY10*FT10</f>
        <v>0</v>
      </c>
      <c r="GA10" s="101"/>
      <c r="GB10" s="138">
        <f>GA10-FZ10</f>
        <v>0</v>
      </c>
      <c r="GC10" s="139">
        <f>FY10/$WC10</f>
        <v>0</v>
      </c>
      <c r="GD10" s="17">
        <f>SUM(GD12:GD25)</f>
        <v>152</v>
      </c>
      <c r="GE10" s="4"/>
      <c r="GF10" s="101"/>
      <c r="GG10" s="136">
        <f>IF(GD10&gt;0,GF10/GD10,0)</f>
        <v>0</v>
      </c>
      <c r="GH10" s="109">
        <f>IF(GK10&gt;0,GK10/GF10,0)</f>
        <v>0</v>
      </c>
      <c r="GI10" s="137">
        <f>GG10*GH10</f>
        <v>0</v>
      </c>
      <c r="GJ10" s="109">
        <f>GI10*GD10</f>
        <v>0</v>
      </c>
      <c r="GK10" s="101"/>
      <c r="GL10" s="138">
        <f>GK10-GJ10</f>
        <v>0</v>
      </c>
      <c r="GM10" s="139">
        <f>GI10/$WC10</f>
        <v>0</v>
      </c>
      <c r="GN10" s="17">
        <f>SUM(GN12:GN25)</f>
        <v>90</v>
      </c>
      <c r="GO10" s="4"/>
      <c r="GP10" s="101"/>
      <c r="GQ10" s="136">
        <f>IF(GN10&gt;0,GP10/GN10,0)</f>
        <v>0</v>
      </c>
      <c r="GR10" s="109">
        <f>IF(GU10&gt;0,GU10/GP10,0)</f>
        <v>0</v>
      </c>
      <c r="GS10" s="137">
        <f>GQ10*GR10</f>
        <v>0</v>
      </c>
      <c r="GT10" s="109">
        <f>GS10*GN10</f>
        <v>0</v>
      </c>
      <c r="GU10" s="101"/>
      <c r="GV10" s="138">
        <f>GU10-GT10</f>
        <v>0</v>
      </c>
      <c r="GW10" s="139">
        <f>GS10/$WC10</f>
        <v>0</v>
      </c>
      <c r="GX10" s="17">
        <f>SUM(GX12:GX25)</f>
        <v>195</v>
      </c>
      <c r="GY10" s="4"/>
      <c r="GZ10" s="101"/>
      <c r="HA10" s="136">
        <f>IF(GX10&gt;0,GZ10/GX10,0)</f>
        <v>0</v>
      </c>
      <c r="HB10" s="109">
        <f>IF(HE10&gt;0,HE10/GZ10,0)</f>
        <v>0</v>
      </c>
      <c r="HC10" s="137">
        <f>HA10*HB10</f>
        <v>0</v>
      </c>
      <c r="HD10" s="109">
        <f>HC10*GX10</f>
        <v>0</v>
      </c>
      <c r="HE10" s="101"/>
      <c r="HF10" s="138">
        <f>HE10-HD10</f>
        <v>0</v>
      </c>
      <c r="HG10" s="139">
        <f>HC10/$WC10</f>
        <v>0</v>
      </c>
      <c r="HH10" s="17">
        <f>SUM(HH12:HH25)</f>
        <v>275</v>
      </c>
      <c r="HI10" s="4"/>
      <c r="HJ10" s="101"/>
      <c r="HK10" s="136">
        <f>IF(HH10&gt;0,HJ10/HH10,0)</f>
        <v>0</v>
      </c>
      <c r="HL10" s="109">
        <f>IF(HO10&gt;0,HO10/HJ10,0)</f>
        <v>0</v>
      </c>
      <c r="HM10" s="137">
        <f>HK10*HL10</f>
        <v>0</v>
      </c>
      <c r="HN10" s="109">
        <f>HM10*HH10</f>
        <v>0</v>
      </c>
      <c r="HO10" s="101"/>
      <c r="HP10" s="138">
        <f>HO10-HN10</f>
        <v>0</v>
      </c>
      <c r="HQ10" s="139">
        <f>HM10/$WC10</f>
        <v>0</v>
      </c>
      <c r="HR10" s="17">
        <f>SUM(HR12:HR25)</f>
        <v>424</v>
      </c>
      <c r="HS10" s="4"/>
      <c r="HT10" s="101"/>
      <c r="HU10" s="136">
        <f>IF(HR10&gt;0,HT10/HR10,0)</f>
        <v>0</v>
      </c>
      <c r="HV10" s="109">
        <f>IF(HY10&gt;0,HY10/HT10,0)</f>
        <v>0</v>
      </c>
      <c r="HW10" s="137">
        <f>HU10*HV10</f>
        <v>0</v>
      </c>
      <c r="HX10" s="109">
        <f>HW10*HR10</f>
        <v>0</v>
      </c>
      <c r="HY10" s="101"/>
      <c r="HZ10" s="138">
        <f>HY10-HX10</f>
        <v>0</v>
      </c>
      <c r="IA10" s="139">
        <f>HW10/$WC10</f>
        <v>0</v>
      </c>
      <c r="IB10" s="17">
        <f>SUM(IB12:IB25)</f>
        <v>171</v>
      </c>
      <c r="IC10" s="4"/>
      <c r="ID10" s="101"/>
      <c r="IE10" s="136">
        <f>IF(IB10&gt;0,ID10/IB10,0)</f>
        <v>0</v>
      </c>
      <c r="IF10" s="109">
        <f>IF(II10&gt;0,II10/ID10,0)</f>
        <v>0</v>
      </c>
      <c r="IG10" s="137">
        <f>IE10*IF10</f>
        <v>0</v>
      </c>
      <c r="IH10" s="109">
        <f>IG10*IB10</f>
        <v>0</v>
      </c>
      <c r="II10" s="101"/>
      <c r="IJ10" s="138">
        <f>II10-IH10</f>
        <v>0</v>
      </c>
      <c r="IK10" s="139">
        <f>IG10/$WC10</f>
        <v>0</v>
      </c>
      <c r="IL10" s="17">
        <f>SUM(IL12:IL25)</f>
        <v>119</v>
      </c>
      <c r="IM10" s="4"/>
      <c r="IN10" s="101"/>
      <c r="IO10" s="136">
        <f>IF(IL10&gt;0,IN10/IL10,0)</f>
        <v>0</v>
      </c>
      <c r="IP10" s="109">
        <f>IF(IS10&gt;0,IS10/IN10,0)</f>
        <v>0</v>
      </c>
      <c r="IQ10" s="137">
        <f>IO10*IP10</f>
        <v>0</v>
      </c>
      <c r="IR10" s="109">
        <f>IQ10*IL10</f>
        <v>0</v>
      </c>
      <c r="IS10" s="101"/>
      <c r="IT10" s="138">
        <f>IS10-IR10</f>
        <v>0</v>
      </c>
      <c r="IU10" s="139">
        <f>IQ10/$WC10</f>
        <v>0</v>
      </c>
      <c r="IV10" s="17">
        <f>SUM(IV12:IV25)</f>
        <v>140</v>
      </c>
      <c r="IW10" s="4"/>
      <c r="IX10" s="101"/>
      <c r="IY10" s="136">
        <f>IF(IV10&gt;0,IX10/IV10,0)</f>
        <v>0</v>
      </c>
      <c r="IZ10" s="109">
        <f>IF(JC10&gt;0,JC10/IX10,0)</f>
        <v>0</v>
      </c>
      <c r="JA10" s="137">
        <f>IY10*IZ10</f>
        <v>0</v>
      </c>
      <c r="JB10" s="109">
        <f>JA10*IV10</f>
        <v>0</v>
      </c>
      <c r="JC10" s="101"/>
      <c r="JD10" s="138">
        <f>JC10-JB10</f>
        <v>0</v>
      </c>
      <c r="JE10" s="139">
        <f>JA10/$WC10</f>
        <v>0</v>
      </c>
      <c r="JF10" s="17">
        <f>SUM(JF12:JF25)</f>
        <v>334</v>
      </c>
      <c r="JG10" s="4"/>
      <c r="JH10" s="101"/>
      <c r="JI10" s="136">
        <f>IF(JF10&gt;0,JH10/JF10,0)</f>
        <v>0</v>
      </c>
      <c r="JJ10" s="109">
        <f>IF(JM10&gt;0,JM10/JH10,0)</f>
        <v>0</v>
      </c>
      <c r="JK10" s="137">
        <f>JI10*JJ10</f>
        <v>0</v>
      </c>
      <c r="JL10" s="109">
        <f>JK10*JF10</f>
        <v>0</v>
      </c>
      <c r="JM10" s="101"/>
      <c r="JN10" s="138">
        <f>JM10-JL10</f>
        <v>0</v>
      </c>
      <c r="JO10" s="139">
        <f>JK10/$WC10</f>
        <v>0</v>
      </c>
      <c r="JP10" s="17">
        <f>SUM(JP12:JP25)</f>
        <v>177</v>
      </c>
      <c r="JQ10" s="4"/>
      <c r="JR10" s="101"/>
      <c r="JS10" s="136">
        <f>IF(JP10&gt;0,JR10/JP10,0)</f>
        <v>0</v>
      </c>
      <c r="JT10" s="109">
        <f>IF(JW10&gt;0,JW10/JR10,0)</f>
        <v>0</v>
      </c>
      <c r="JU10" s="137">
        <f>JS10*JT10</f>
        <v>0</v>
      </c>
      <c r="JV10" s="109">
        <f>JU10*JP10</f>
        <v>0</v>
      </c>
      <c r="JW10" s="101"/>
      <c r="JX10" s="138">
        <f>JW10-JV10</f>
        <v>0</v>
      </c>
      <c r="JY10" s="139">
        <f>JU10/$WC10</f>
        <v>0</v>
      </c>
      <c r="JZ10" s="17">
        <f>SUM(JZ12:JZ25)</f>
        <v>181</v>
      </c>
      <c r="KA10" s="4"/>
      <c r="KB10" s="101"/>
      <c r="KC10" s="136">
        <f>IF(JZ10&gt;0,KB10/JZ10,0)</f>
        <v>0</v>
      </c>
      <c r="KD10" s="109">
        <f>IF(KG10&gt;0,KG10/KB10,0)</f>
        <v>0</v>
      </c>
      <c r="KE10" s="137">
        <f>KC10*KD10</f>
        <v>0</v>
      </c>
      <c r="KF10" s="109">
        <f>KE10*JZ10</f>
        <v>0</v>
      </c>
      <c r="KG10" s="101"/>
      <c r="KH10" s="138">
        <f>KG10-KF10</f>
        <v>0</v>
      </c>
      <c r="KI10" s="139">
        <f>KE10/$WC10</f>
        <v>0</v>
      </c>
      <c r="KJ10" s="17">
        <f>SUM(KJ12:KJ25)</f>
        <v>351</v>
      </c>
      <c r="KK10" s="4"/>
      <c r="KL10" s="101"/>
      <c r="KM10" s="136">
        <f>IF(KJ10&gt;0,KL10/KJ10,0)</f>
        <v>0</v>
      </c>
      <c r="KN10" s="109">
        <f>IF(KQ10&gt;0,KQ10/KL10,0)</f>
        <v>0</v>
      </c>
      <c r="KO10" s="137">
        <f>KM10*KN10</f>
        <v>0</v>
      </c>
      <c r="KP10" s="109">
        <f>KO10*KJ10</f>
        <v>0</v>
      </c>
      <c r="KQ10" s="101"/>
      <c r="KR10" s="138">
        <f>KQ10-KP10</f>
        <v>0</v>
      </c>
      <c r="KS10" s="139">
        <f>KO10/$WC10</f>
        <v>0</v>
      </c>
      <c r="KT10" s="17">
        <f>SUM(KT12:KT25)</f>
        <v>298</v>
      </c>
      <c r="KU10" s="4"/>
      <c r="KV10" s="101"/>
      <c r="KW10" s="136">
        <f>IF(KT10&gt;0,KV10/KT10,0)</f>
        <v>0</v>
      </c>
      <c r="KX10" s="109">
        <f>IF(LA10&gt;0,LA10/KV10,0)</f>
        <v>0</v>
      </c>
      <c r="KY10" s="137">
        <f>KW10*KX10</f>
        <v>0</v>
      </c>
      <c r="KZ10" s="109">
        <f>KY10*KT10</f>
        <v>0</v>
      </c>
      <c r="LA10" s="101"/>
      <c r="LB10" s="138">
        <f>LA10-KZ10</f>
        <v>0</v>
      </c>
      <c r="LC10" s="139">
        <f>KY10/$WC10</f>
        <v>0</v>
      </c>
      <c r="LD10" s="17">
        <f>SUM(LD12:LD25)</f>
        <v>230</v>
      </c>
      <c r="LE10" s="4"/>
      <c r="LF10" s="101"/>
      <c r="LG10" s="136">
        <f>IF(LD10&gt;0,LF10/LD10,0)</f>
        <v>0</v>
      </c>
      <c r="LH10" s="109">
        <f>IF(LK10&gt;0,LK10/LF10,0)</f>
        <v>0</v>
      </c>
      <c r="LI10" s="137">
        <f>LG10*LH10</f>
        <v>0</v>
      </c>
      <c r="LJ10" s="109">
        <f>LI10*LD10</f>
        <v>0</v>
      </c>
      <c r="LK10" s="101"/>
      <c r="LL10" s="138">
        <f>LK10-LJ10</f>
        <v>0</v>
      </c>
      <c r="LM10" s="139">
        <f>LI10/$WC10</f>
        <v>0</v>
      </c>
      <c r="LN10" s="17">
        <f>SUM(LN12:LN25)</f>
        <v>153</v>
      </c>
      <c r="LO10" s="4"/>
      <c r="LP10" s="101"/>
      <c r="LQ10" s="136">
        <f>IF(LN10&gt;0,LP10/LN10,0)</f>
        <v>0</v>
      </c>
      <c r="LR10" s="109">
        <f>IF(LU10&gt;0,LU10/LP10,0)</f>
        <v>0</v>
      </c>
      <c r="LS10" s="137">
        <f>LQ10*LR10</f>
        <v>0</v>
      </c>
      <c r="LT10" s="109">
        <f>LS10*LN10</f>
        <v>0</v>
      </c>
      <c r="LU10" s="101"/>
      <c r="LV10" s="138">
        <f>LU10-LT10</f>
        <v>0</v>
      </c>
      <c r="LW10" s="139">
        <f>LS10/$WC10</f>
        <v>0</v>
      </c>
      <c r="LX10" s="17">
        <f>SUM(LX12:LX25)</f>
        <v>149</v>
      </c>
      <c r="LY10" s="4"/>
      <c r="LZ10" s="101"/>
      <c r="MA10" s="136">
        <f>IF(LX10&gt;0,LZ10/LX10,0)</f>
        <v>0</v>
      </c>
      <c r="MB10" s="109">
        <f>IF(ME10&gt;0,ME10/LZ10,0)</f>
        <v>0</v>
      </c>
      <c r="MC10" s="137">
        <f>MA10*MB10</f>
        <v>0</v>
      </c>
      <c r="MD10" s="109">
        <f>MC10*LX10</f>
        <v>0</v>
      </c>
      <c r="ME10" s="101"/>
      <c r="MF10" s="138">
        <f>ME10-MD10</f>
        <v>0</v>
      </c>
      <c r="MG10" s="139">
        <f>MC10/$WC10</f>
        <v>0</v>
      </c>
      <c r="MH10" s="17">
        <f>SUM(MH12:MH25)</f>
        <v>307</v>
      </c>
      <c r="MI10" s="4"/>
      <c r="MJ10" s="101"/>
      <c r="MK10" s="136">
        <f>IF(MH10&gt;0,MJ10/MH10,0)</f>
        <v>0</v>
      </c>
      <c r="ML10" s="109">
        <f>IF(MO10&gt;0,MO10/MJ10,0)</f>
        <v>0</v>
      </c>
      <c r="MM10" s="137">
        <f>MK10*ML10</f>
        <v>0</v>
      </c>
      <c r="MN10" s="109">
        <f>MM10*MH10</f>
        <v>0</v>
      </c>
      <c r="MO10" s="101"/>
      <c r="MP10" s="138">
        <f>MO10-MN10</f>
        <v>0</v>
      </c>
      <c r="MQ10" s="139">
        <f>MM10/$WC10</f>
        <v>0</v>
      </c>
      <c r="MR10" s="17">
        <f>SUM(MR12:MR25)</f>
        <v>105</v>
      </c>
      <c r="MS10" s="4"/>
      <c r="MT10" s="101"/>
      <c r="MU10" s="136">
        <f>IF(MR10&gt;0,MT10/MR10,0)</f>
        <v>0</v>
      </c>
      <c r="MV10" s="109">
        <f>IF(MY10&gt;0,MY10/MT10,0)</f>
        <v>0</v>
      </c>
      <c r="MW10" s="137">
        <f>MU10*MV10</f>
        <v>0</v>
      </c>
      <c r="MX10" s="109">
        <f>MW10*MR10</f>
        <v>0</v>
      </c>
      <c r="MY10" s="101"/>
      <c r="MZ10" s="138">
        <f>MY10-MX10</f>
        <v>0</v>
      </c>
      <c r="NA10" s="139">
        <f>MW10/$WC10</f>
        <v>0</v>
      </c>
      <c r="NB10" s="17">
        <f>SUM(NB12:NB25)</f>
        <v>157</v>
      </c>
      <c r="NC10" s="4"/>
      <c r="ND10" s="101"/>
      <c r="NE10" s="136">
        <f>IF(NB10&gt;0,ND10/NB10,0)</f>
        <v>0</v>
      </c>
      <c r="NF10" s="109">
        <f>IF(NI10&gt;0,NI10/ND10,0)</f>
        <v>0</v>
      </c>
      <c r="NG10" s="137">
        <f>NE10*NF10</f>
        <v>0</v>
      </c>
      <c r="NH10" s="109">
        <f>NG10*NB10</f>
        <v>0</v>
      </c>
      <c r="NI10" s="101"/>
      <c r="NJ10" s="138">
        <f>NI10-NH10</f>
        <v>0</v>
      </c>
      <c r="NK10" s="139">
        <f>NG10/$WC10</f>
        <v>0</v>
      </c>
      <c r="NL10" s="17">
        <f>SUM(NL12:NL25)</f>
        <v>330</v>
      </c>
      <c r="NM10" s="4"/>
      <c r="NN10" s="101"/>
      <c r="NO10" s="136">
        <f>IF(NL10&gt;0,NN10/NL10,0)</f>
        <v>0</v>
      </c>
      <c r="NP10" s="109">
        <f>IF(NS10&gt;0,NS10/NN10,0)</f>
        <v>0</v>
      </c>
      <c r="NQ10" s="137">
        <f>NO10*NP10</f>
        <v>0</v>
      </c>
      <c r="NR10" s="109">
        <f>NQ10*NL10</f>
        <v>0</v>
      </c>
      <c r="NS10" s="101"/>
      <c r="NT10" s="138">
        <f>NS10-NR10</f>
        <v>0</v>
      </c>
      <c r="NU10" s="139">
        <f>NQ10/$WC10</f>
        <v>0</v>
      </c>
      <c r="NV10" s="17">
        <f>SUM(NV12:NV25)</f>
        <v>153</v>
      </c>
      <c r="NW10" s="4"/>
      <c r="NX10" s="101"/>
      <c r="NY10" s="136">
        <f>IF(NV10&gt;0,NX10/NV10,0)</f>
        <v>0</v>
      </c>
      <c r="NZ10" s="109">
        <f>IF(OC10&gt;0,OC10/NX10,0)</f>
        <v>0</v>
      </c>
      <c r="OA10" s="137">
        <f>NY10*NZ10</f>
        <v>0</v>
      </c>
      <c r="OB10" s="109">
        <f>OA10*NV10</f>
        <v>0</v>
      </c>
      <c r="OC10" s="101"/>
      <c r="OD10" s="138">
        <f>OC10-OB10</f>
        <v>0</v>
      </c>
      <c r="OE10" s="139">
        <f>OA10/$WC10</f>
        <v>0</v>
      </c>
      <c r="OF10" s="17">
        <f>SUM(OF12:OF25)</f>
        <v>141</v>
      </c>
      <c r="OG10" s="4"/>
      <c r="OH10" s="101"/>
      <c r="OI10" s="136">
        <f>IF(OF10&gt;0,OH10/OF10,0)</f>
        <v>0</v>
      </c>
      <c r="OJ10" s="109">
        <f>IF(OM10&gt;0,OM10/OH10,0)</f>
        <v>0</v>
      </c>
      <c r="OK10" s="137">
        <f>OI10*OJ10</f>
        <v>0</v>
      </c>
      <c r="OL10" s="109">
        <f>OK10*OF10</f>
        <v>0</v>
      </c>
      <c r="OM10" s="101"/>
      <c r="ON10" s="138">
        <f>OM10-OL10</f>
        <v>0</v>
      </c>
      <c r="OO10" s="139">
        <f>OK10/$WC10</f>
        <v>0</v>
      </c>
      <c r="OP10" s="17">
        <f>SUM(OP12:OP25)</f>
        <v>231</v>
      </c>
      <c r="OQ10" s="4"/>
      <c r="OR10" s="101"/>
      <c r="OS10" s="136">
        <f>IF(OP10&gt;0,OR10/OP10,0)</f>
        <v>0</v>
      </c>
      <c r="OT10" s="109">
        <f>IF(OW10&gt;0,OW10/OR10,0)</f>
        <v>0</v>
      </c>
      <c r="OU10" s="137">
        <f>OS10*OT10</f>
        <v>0</v>
      </c>
      <c r="OV10" s="109">
        <f>OU10*OP10</f>
        <v>0</v>
      </c>
      <c r="OW10" s="101"/>
      <c r="OX10" s="138">
        <f>OW10-OV10</f>
        <v>0</v>
      </c>
      <c r="OY10" s="139">
        <f>OU10/$WC10</f>
        <v>0</v>
      </c>
      <c r="OZ10" s="17">
        <f>SUM(OZ12:OZ25)</f>
        <v>63</v>
      </c>
      <c r="PA10" s="4"/>
      <c r="PB10" s="101"/>
      <c r="PC10" s="136">
        <f>IF(OZ10&gt;0,PB10/OZ10,0)</f>
        <v>0</v>
      </c>
      <c r="PD10" s="109">
        <f>IF(PG10&gt;0,PG10/PB10,0)</f>
        <v>0</v>
      </c>
      <c r="PE10" s="137">
        <f>PC10*PD10</f>
        <v>0</v>
      </c>
      <c r="PF10" s="109">
        <f>PE10*OZ10</f>
        <v>0</v>
      </c>
      <c r="PG10" s="101"/>
      <c r="PH10" s="138">
        <f>PG10-PF10</f>
        <v>0</v>
      </c>
      <c r="PI10" s="139">
        <f>PE10/$WC10</f>
        <v>0</v>
      </c>
      <c r="PJ10" s="17">
        <f>SUM(PJ12:PJ25)</f>
        <v>163</v>
      </c>
      <c r="PK10" s="4"/>
      <c r="PL10" s="101"/>
      <c r="PM10" s="136">
        <f>IF(PJ10&gt;0,PL10/PJ10,0)</f>
        <v>0</v>
      </c>
      <c r="PN10" s="109">
        <f>IF(PQ10&gt;0,PQ10/PL10,0)</f>
        <v>0</v>
      </c>
      <c r="PO10" s="137">
        <f>PM10*PN10</f>
        <v>0</v>
      </c>
      <c r="PP10" s="109">
        <f>PO10*PJ10</f>
        <v>0</v>
      </c>
      <c r="PQ10" s="101"/>
      <c r="PR10" s="138">
        <f>PQ10-PP10</f>
        <v>0</v>
      </c>
      <c r="PS10" s="139">
        <f>PO10/$WC10</f>
        <v>0</v>
      </c>
      <c r="PT10" s="17">
        <f>SUM(PT12:PT25)</f>
        <v>153</v>
      </c>
      <c r="PU10" s="4"/>
      <c r="PV10" s="101"/>
      <c r="PW10" s="136">
        <f>IF(PT10&gt;0,PV10/PT10,0)</f>
        <v>0</v>
      </c>
      <c r="PX10" s="109">
        <f>IF(QA10&gt;0,QA10/PV10,0)</f>
        <v>0</v>
      </c>
      <c r="PY10" s="137">
        <f>PW10*PX10</f>
        <v>0</v>
      </c>
      <c r="PZ10" s="109">
        <f>PY10*PT10</f>
        <v>0</v>
      </c>
      <c r="QA10" s="101"/>
      <c r="QB10" s="138">
        <f>QA10-PZ10</f>
        <v>0</v>
      </c>
      <c r="QC10" s="139">
        <f>PY10/$WC10</f>
        <v>0</v>
      </c>
      <c r="QD10" s="17">
        <f>SUM(QD12:QD25)</f>
        <v>225</v>
      </c>
      <c r="QE10" s="4"/>
      <c r="QF10" s="101"/>
      <c r="QG10" s="136">
        <f>IF(QD10&gt;0,QF10/QD10,0)</f>
        <v>0</v>
      </c>
      <c r="QH10" s="109">
        <f>IF(QK10&gt;0,QK10/QF10,0)</f>
        <v>0</v>
      </c>
      <c r="QI10" s="137">
        <f>QG10*QH10</f>
        <v>0</v>
      </c>
      <c r="QJ10" s="109">
        <f>QI10*QD10</f>
        <v>0</v>
      </c>
      <c r="QK10" s="101"/>
      <c r="QL10" s="138">
        <f>QK10-QJ10</f>
        <v>0</v>
      </c>
      <c r="QM10" s="139">
        <f>QI10/$WC10</f>
        <v>0</v>
      </c>
      <c r="QN10" s="17">
        <f>SUM(QN12:QN25)</f>
        <v>165</v>
      </c>
      <c r="QO10" s="4"/>
      <c r="QP10" s="101"/>
      <c r="QQ10" s="136">
        <f>IF(QN10&gt;0,QP10/QN10,0)</f>
        <v>0</v>
      </c>
      <c r="QR10" s="109">
        <f>IF(QU10&gt;0,QU10/QP10,0)</f>
        <v>0</v>
      </c>
      <c r="QS10" s="137">
        <f>QQ10*QR10</f>
        <v>0</v>
      </c>
      <c r="QT10" s="109">
        <f>QS10*QN10</f>
        <v>0</v>
      </c>
      <c r="QU10" s="101"/>
      <c r="QV10" s="138">
        <f>QU10-QT10</f>
        <v>0</v>
      </c>
      <c r="QW10" s="139">
        <f>QS10/$WC10</f>
        <v>0</v>
      </c>
      <c r="QX10" s="17">
        <f>SUM(QX12:QX25)</f>
        <v>171</v>
      </c>
      <c r="QY10" s="4"/>
      <c r="QZ10" s="101"/>
      <c r="RA10" s="136">
        <f>IF(QX10&gt;0,QZ10/QX10,0)</f>
        <v>0</v>
      </c>
      <c r="RB10" s="109">
        <f>IF(RE10&gt;0,RE10/QZ10,0)</f>
        <v>0</v>
      </c>
      <c r="RC10" s="137">
        <f>RA10*RB10</f>
        <v>0</v>
      </c>
      <c r="RD10" s="109">
        <f>RC10*QX10</f>
        <v>0</v>
      </c>
      <c r="RE10" s="101"/>
      <c r="RF10" s="138">
        <f>RE10-RD10</f>
        <v>0</v>
      </c>
      <c r="RG10" s="139">
        <f>RC10/$WC10</f>
        <v>0</v>
      </c>
      <c r="RH10" s="17">
        <f>SUM(RH12:RH25)</f>
        <v>150</v>
      </c>
      <c r="RI10" s="4"/>
      <c r="RJ10" s="101"/>
      <c r="RK10" s="136">
        <f>IF(RH10&gt;0,RJ10/RH10,0)</f>
        <v>0</v>
      </c>
      <c r="RL10" s="109">
        <f>IF(RO10&gt;0,RO10/RJ10,0)</f>
        <v>0</v>
      </c>
      <c r="RM10" s="137">
        <f>RK10*RL10</f>
        <v>0</v>
      </c>
      <c r="RN10" s="109">
        <f>RM10*RH10</f>
        <v>0</v>
      </c>
      <c r="RO10" s="101"/>
      <c r="RP10" s="138">
        <f>RO10-RN10</f>
        <v>0</v>
      </c>
      <c r="RQ10" s="139">
        <f>RM10/$WC10</f>
        <v>0</v>
      </c>
      <c r="RR10" s="17">
        <f>SUM(RR12:RR25)</f>
        <v>335</v>
      </c>
      <c r="RS10" s="4"/>
      <c r="RT10" s="101"/>
      <c r="RU10" s="136">
        <f>IF(RR10&gt;0,RT10/RR10,0)</f>
        <v>0</v>
      </c>
      <c r="RV10" s="109">
        <f>IF(RY10&gt;0,RY10/RT10,0)</f>
        <v>0</v>
      </c>
      <c r="RW10" s="137">
        <f>RU10*RV10</f>
        <v>0</v>
      </c>
      <c r="RX10" s="109">
        <f>RW10*RR10</f>
        <v>0</v>
      </c>
      <c r="RY10" s="101"/>
      <c r="RZ10" s="138">
        <f>RY10-RX10</f>
        <v>0</v>
      </c>
      <c r="SA10" s="139">
        <f>RW10/$WC10</f>
        <v>0</v>
      </c>
      <c r="SB10" s="17">
        <f>SUM(SB12:SB25)</f>
        <v>0</v>
      </c>
      <c r="SC10" s="4"/>
      <c r="SD10" s="101"/>
      <c r="SE10" s="136">
        <f>IF(SB10&gt;0,SD10/SB10,0)</f>
        <v>0</v>
      </c>
      <c r="SF10" s="109">
        <f>IF(SI10&gt;0,SI10/SD10,0)</f>
        <v>0</v>
      </c>
      <c r="SG10" s="137">
        <f>SE10*SF10</f>
        <v>0</v>
      </c>
      <c r="SH10" s="109">
        <f>SG10*SB10</f>
        <v>0</v>
      </c>
      <c r="SI10" s="101"/>
      <c r="SJ10" s="138">
        <f>SI10-SH10</f>
        <v>0</v>
      </c>
      <c r="SK10" s="139">
        <f>SG10/$WC10</f>
        <v>0</v>
      </c>
      <c r="SL10" s="17">
        <f>SUM(SL12:SL25)</f>
        <v>297</v>
      </c>
      <c r="SM10" s="4"/>
      <c r="SN10" s="101"/>
      <c r="SO10" s="136">
        <f>IF(SL10&gt;0,SN10/SL10,0)</f>
        <v>0</v>
      </c>
      <c r="SP10" s="109">
        <f>IF(SS10&gt;0,SS10/SN10,0)</f>
        <v>0</v>
      </c>
      <c r="SQ10" s="137">
        <f>SO10*SP10</f>
        <v>0</v>
      </c>
      <c r="SR10" s="109">
        <f>SQ10*SL10</f>
        <v>0</v>
      </c>
      <c r="SS10" s="101"/>
      <c r="ST10" s="138">
        <f>SS10-SR10</f>
        <v>0</v>
      </c>
      <c r="SU10" s="139">
        <f>SQ10/$WC10</f>
        <v>0</v>
      </c>
      <c r="SV10" s="17">
        <f>SUM(SV12:SV25)</f>
        <v>310</v>
      </c>
      <c r="SW10" s="4"/>
      <c r="SX10" s="101"/>
      <c r="SY10" s="136">
        <f>IF(SV10&gt;0,SX10/SV10,0)</f>
        <v>0</v>
      </c>
      <c r="SZ10" s="109">
        <f>IF(TC10&gt;0,TC10/SX10,0)</f>
        <v>0</v>
      </c>
      <c r="TA10" s="137">
        <f>SY10*SZ10</f>
        <v>0</v>
      </c>
      <c r="TB10" s="109">
        <f>TA10*SV10</f>
        <v>0</v>
      </c>
      <c r="TC10" s="101"/>
      <c r="TD10" s="138">
        <f>TC10-TB10</f>
        <v>0</v>
      </c>
      <c r="TE10" s="139">
        <f>TA10/$WC10</f>
        <v>0</v>
      </c>
      <c r="TF10" s="17">
        <f>SUM(TF12:TF25)</f>
        <v>175</v>
      </c>
      <c r="TG10" s="4"/>
      <c r="TH10" s="101"/>
      <c r="TI10" s="136">
        <f>IF(TF10&gt;0,TH10/TF10,0)</f>
        <v>0</v>
      </c>
      <c r="TJ10" s="109">
        <f>IF(TM10&gt;0,TM10/TH10,0)</f>
        <v>0</v>
      </c>
      <c r="TK10" s="137">
        <f>TI10*TJ10</f>
        <v>0</v>
      </c>
      <c r="TL10" s="109">
        <f>TK10*TF10</f>
        <v>0</v>
      </c>
      <c r="TM10" s="101"/>
      <c r="TN10" s="138">
        <f>TM10-TL10</f>
        <v>0</v>
      </c>
      <c r="TO10" s="139">
        <f>TK10/$WC10</f>
        <v>0</v>
      </c>
      <c r="TP10" s="17">
        <f>SUM(TP12:TP25)</f>
        <v>286</v>
      </c>
      <c r="TQ10" s="4"/>
      <c r="TR10" s="101"/>
      <c r="TS10" s="136">
        <f>IF(TP10&gt;0,TR10/TP10,0)</f>
        <v>0</v>
      </c>
      <c r="TT10" s="109">
        <f>IF(TW10&gt;0,TW10/TR10,0)</f>
        <v>0</v>
      </c>
      <c r="TU10" s="137">
        <f>TS10*TT10</f>
        <v>0</v>
      </c>
      <c r="TV10" s="109">
        <f>TU10*TP10</f>
        <v>0</v>
      </c>
      <c r="TW10" s="101"/>
      <c r="TX10" s="138">
        <f>TW10-TV10</f>
        <v>0</v>
      </c>
      <c r="TY10" s="139">
        <f>TU10/$WC10</f>
        <v>0</v>
      </c>
      <c r="TZ10" s="17">
        <f>SUM(TZ12:TZ25)</f>
        <v>185</v>
      </c>
      <c r="UA10" s="4"/>
      <c r="UB10" s="101"/>
      <c r="UC10" s="136">
        <f>IF(TZ10&gt;0,UB10/TZ10,0)</f>
        <v>0</v>
      </c>
      <c r="UD10" s="109">
        <f>IF(UG10&gt;0,UG10/UB10,0)</f>
        <v>0</v>
      </c>
      <c r="UE10" s="137">
        <f>UC10*UD10</f>
        <v>0</v>
      </c>
      <c r="UF10" s="109">
        <f>UE10*TZ10</f>
        <v>0</v>
      </c>
      <c r="UG10" s="101"/>
      <c r="UH10" s="138">
        <f>UG10-UF10</f>
        <v>0</v>
      </c>
      <c r="UI10" s="139">
        <f>UE10/$WC10</f>
        <v>0</v>
      </c>
      <c r="UJ10" s="17">
        <f>SUM(UJ12:UJ25)</f>
        <v>343</v>
      </c>
      <c r="UK10" s="4"/>
      <c r="UL10" s="101"/>
      <c r="UM10" s="136">
        <f>IF(UJ10&gt;0,UL10/UJ10,0)</f>
        <v>0</v>
      </c>
      <c r="UN10" s="109">
        <f>IF(UQ10&gt;0,UQ10/UL10,0)</f>
        <v>0</v>
      </c>
      <c r="UO10" s="137">
        <f>UM10*UN10</f>
        <v>0</v>
      </c>
      <c r="UP10" s="109">
        <f>UO10*UJ10</f>
        <v>0</v>
      </c>
      <c r="UQ10" s="101"/>
      <c r="UR10" s="138">
        <f>UQ10-UP10</f>
        <v>0</v>
      </c>
      <c r="US10" s="139">
        <f>UO10/$WC10</f>
        <v>0</v>
      </c>
      <c r="UT10" s="17">
        <f>SUM(UT12:UT25)</f>
        <v>317</v>
      </c>
      <c r="UU10" s="4"/>
      <c r="UV10" s="101"/>
      <c r="UW10" s="136">
        <f>IF(UT10&gt;0,UV10/UT10,0)</f>
        <v>0</v>
      </c>
      <c r="UX10" s="109">
        <f>IF(VA10&gt;0,VA10/UV10,0)</f>
        <v>0</v>
      </c>
      <c r="UY10" s="137">
        <f>UW10*UX10</f>
        <v>0</v>
      </c>
      <c r="UZ10" s="109">
        <f>UY10*UT10</f>
        <v>0</v>
      </c>
      <c r="VA10" s="101"/>
      <c r="VB10" s="138">
        <f>VA10-UZ10</f>
        <v>0</v>
      </c>
      <c r="VC10" s="139">
        <f>UY10/$WC10</f>
        <v>0</v>
      </c>
      <c r="VD10" s="17">
        <f>SUM(VD12:VD25)</f>
        <v>573</v>
      </c>
      <c r="VE10" s="4"/>
      <c r="VF10" s="101"/>
      <c r="VG10" s="136">
        <f>IF(VD10&gt;0,VF10/VD10,0)</f>
        <v>0</v>
      </c>
      <c r="VH10" s="109">
        <f>IF(VK10&gt;0,VK10/VF10,0)</f>
        <v>0</v>
      </c>
      <c r="VI10" s="137">
        <f>VG10*VH10</f>
        <v>0</v>
      </c>
      <c r="VJ10" s="109">
        <f>VI10*VD10</f>
        <v>0</v>
      </c>
      <c r="VK10" s="101"/>
      <c r="VL10" s="138">
        <f>VK10-VJ10</f>
        <v>0</v>
      </c>
      <c r="VM10" s="139">
        <f>VI10/$WC10</f>
        <v>0</v>
      </c>
      <c r="VN10" s="17">
        <f>SUM(VN12:VN25)</f>
        <v>360</v>
      </c>
      <c r="VO10" s="4"/>
      <c r="VP10" s="101"/>
      <c r="VQ10" s="136">
        <f>IF(VN10&gt;0,VP10/VN10,0)</f>
        <v>0</v>
      </c>
      <c r="VR10" s="109">
        <f>IF(VU10&gt;0,VU10/VP10,0)</f>
        <v>0</v>
      </c>
      <c r="VS10" s="137">
        <f>VQ10*VR10</f>
        <v>0</v>
      </c>
      <c r="VT10" s="109">
        <f>VS10*VN10</f>
        <v>0</v>
      </c>
      <c r="VU10" s="101"/>
      <c r="VV10" s="138">
        <f>VU10-VT10</f>
        <v>0</v>
      </c>
      <c r="VW10" s="139">
        <f>VS10/$WC10</f>
        <v>0</v>
      </c>
      <c r="VX10" s="17">
        <f>SUM(VX12:VX25)</f>
        <v>12089</v>
      </c>
      <c r="VY10" s="4"/>
      <c r="VZ10" s="144">
        <f>H10+R10+AB10+AL10+AV10+BF10+BP10+BZ10+CJ10+CT10+DD10+DN10+DX10+EH10+ER10+FB10+FL10+FV10+GF10+GP10+GZ10+HJ10+HT10+ID10+IN10+IX10+JH10+JR10+KB10+KL10+KV10+LF10+LP10+LZ10+MJ10+MT10+ND10+NN10+NX10+OH10+OR10+PB10+PL10+PV10+QF10+QP10+QZ10+RJ10+RT10+SD10+SN10+SX10+TH10+TR10+UB10+UL10+UV10+VF10+VP10</f>
        <v>112200</v>
      </c>
      <c r="WA10" s="136">
        <f>IF(VX10&gt;0,VZ10/VX10,0)</f>
        <v>9.2811646999999997</v>
      </c>
      <c r="WB10" s="109">
        <f>IF(WE10&gt;0,WE10/VZ10,0)</f>
        <v>7.86</v>
      </c>
      <c r="WC10" s="137">
        <f>WA10*WB10</f>
        <v>72.949950000000001</v>
      </c>
      <c r="WD10" s="109">
        <f>WC10*VX10</f>
        <v>881891.95</v>
      </c>
      <c r="WE10" s="144">
        <f>M10+W10+AG10+AQ10+BA10+BK10+BU10+CE10+CO10+CY10+DI10+DS10+EC10+EM10+EW10+FG10+FQ10+GA10+GK10+GU10+HE10+HO10+HY10+II10+IS10+JC10+JM10+JW10+KG10+KQ10+LA10+LK10+LU10+ME10+MO10+MY10+NI10+NS10+OC10+OM10+OW10+PG10+PQ10+QA10+QK10+QU10+RE10+RO10+RY10+SI10+SS10+TC10+TM10+TW10+UG10+UQ10+VA10+VK10+VU10</f>
        <v>881892</v>
      </c>
      <c r="WF10" s="138">
        <f>WE10-WD10</f>
        <v>0.05</v>
      </c>
    </row>
    <row r="11" spans="1:604" s="131" customFormat="1">
      <c r="A11" s="129"/>
      <c r="B11" s="130" t="s">
        <v>455</v>
      </c>
      <c r="C11" s="130"/>
      <c r="D11" s="130"/>
      <c r="E11" s="130"/>
      <c r="F11" s="140"/>
      <c r="G11" s="130"/>
      <c r="H11" s="138" t="e">
        <f>H10-(SUM(H12:H25))</f>
        <v>#DIV/0!</v>
      </c>
      <c r="I11" s="141"/>
      <c r="J11" s="138"/>
      <c r="K11" s="142"/>
      <c r="L11" s="138">
        <f>L10-(SUM(L12:L25))</f>
        <v>0</v>
      </c>
      <c r="M11" s="138"/>
      <c r="N11" s="138"/>
      <c r="O11" s="130"/>
      <c r="P11" s="140"/>
      <c r="Q11" s="130"/>
      <c r="R11" s="138">
        <f>R10-(SUM(R12:R25))</f>
        <v>0</v>
      </c>
      <c r="S11" s="141"/>
      <c r="T11" s="138"/>
      <c r="U11" s="142"/>
      <c r="V11" s="138">
        <f>V10-(SUM(V12:V25))</f>
        <v>0</v>
      </c>
      <c r="W11" s="138"/>
      <c r="X11" s="138"/>
      <c r="Y11" s="130"/>
      <c r="Z11" s="140"/>
      <c r="AA11" s="130"/>
      <c r="AB11" s="138">
        <f>AB10-(SUM(AB12:AB25))</f>
        <v>0</v>
      </c>
      <c r="AC11" s="141"/>
      <c r="AD11" s="138"/>
      <c r="AE11" s="142"/>
      <c r="AF11" s="138">
        <f>AF10-(SUM(AF12:AF25))</f>
        <v>0</v>
      </c>
      <c r="AG11" s="138"/>
      <c r="AH11" s="138"/>
      <c r="AI11" s="130"/>
      <c r="AJ11" s="140"/>
      <c r="AK11" s="130"/>
      <c r="AL11" s="138" t="e">
        <f>AL10-(SUM(AL12:AL25))</f>
        <v>#DIV/0!</v>
      </c>
      <c r="AM11" s="141"/>
      <c r="AN11" s="138"/>
      <c r="AO11" s="142"/>
      <c r="AP11" s="138">
        <f>AP10-(SUM(AP12:AP25))</f>
        <v>0</v>
      </c>
      <c r="AQ11" s="138"/>
      <c r="AR11" s="138"/>
      <c r="AS11" s="130"/>
      <c r="AT11" s="140"/>
      <c r="AU11" s="130"/>
      <c r="AV11" s="138">
        <f>AV10-(SUM(AV12:AV25))</f>
        <v>0</v>
      </c>
      <c r="AW11" s="141"/>
      <c r="AX11" s="138"/>
      <c r="AY11" s="142"/>
      <c r="AZ11" s="138">
        <f>AZ10-(SUM(AZ12:AZ25))</f>
        <v>0</v>
      </c>
      <c r="BA11" s="138"/>
      <c r="BB11" s="138"/>
      <c r="BC11" s="130"/>
      <c r="BD11" s="140"/>
      <c r="BE11" s="130"/>
      <c r="BF11" s="138">
        <f>BF10-(SUM(BF12:BF25))</f>
        <v>0</v>
      </c>
      <c r="BG11" s="141"/>
      <c r="BH11" s="138"/>
      <c r="BI11" s="142"/>
      <c r="BJ11" s="138">
        <f>BJ10-(SUM(BJ12:BJ25))</f>
        <v>0</v>
      </c>
      <c r="BK11" s="138"/>
      <c r="BL11" s="138"/>
      <c r="BM11" s="130"/>
      <c r="BN11" s="140"/>
      <c r="BO11" s="130"/>
      <c r="BP11" s="138">
        <f>BP10-(SUM(BP12:BP25))</f>
        <v>0</v>
      </c>
      <c r="BQ11" s="141"/>
      <c r="BR11" s="138"/>
      <c r="BS11" s="142"/>
      <c r="BT11" s="138">
        <f>BT10-(SUM(BT12:BT25))</f>
        <v>0</v>
      </c>
      <c r="BU11" s="138"/>
      <c r="BV11" s="138"/>
      <c r="BW11" s="130"/>
      <c r="BX11" s="140"/>
      <c r="BY11" s="130"/>
      <c r="BZ11" s="138">
        <f>BZ10-(SUM(BZ12:BZ25))</f>
        <v>0</v>
      </c>
      <c r="CA11" s="141"/>
      <c r="CB11" s="138"/>
      <c r="CC11" s="142"/>
      <c r="CD11" s="138">
        <f>CD10-(SUM(CD12:CD25))</f>
        <v>0</v>
      </c>
      <c r="CE11" s="138"/>
      <c r="CF11" s="138"/>
      <c r="CG11" s="130"/>
      <c r="CH11" s="140"/>
      <c r="CI11" s="130"/>
      <c r="CJ11" s="138">
        <f>CJ10-(SUM(CJ12:CJ25))</f>
        <v>0</v>
      </c>
      <c r="CK11" s="141"/>
      <c r="CL11" s="138"/>
      <c r="CM11" s="142"/>
      <c r="CN11" s="138">
        <f>CN10-(SUM(CN12:CN25))</f>
        <v>0</v>
      </c>
      <c r="CO11" s="138"/>
      <c r="CP11" s="138"/>
      <c r="CQ11" s="130"/>
      <c r="CR11" s="140"/>
      <c r="CS11" s="130"/>
      <c r="CT11" s="138">
        <f>CT10-(SUM(CT12:CT25))</f>
        <v>0</v>
      </c>
      <c r="CU11" s="141"/>
      <c r="CV11" s="138"/>
      <c r="CW11" s="142"/>
      <c r="CX11" s="138">
        <f>CX10-(SUM(CX12:CX25))</f>
        <v>0</v>
      </c>
      <c r="CY11" s="138"/>
      <c r="CZ11" s="138"/>
      <c r="DA11" s="130"/>
      <c r="DB11" s="140"/>
      <c r="DC11" s="130"/>
      <c r="DD11" s="138">
        <f>DD10-(SUM(DD12:DD25))</f>
        <v>0</v>
      </c>
      <c r="DE11" s="141"/>
      <c r="DF11" s="138"/>
      <c r="DG11" s="142"/>
      <c r="DH11" s="138">
        <f>DH10-(SUM(DH12:DH25))</f>
        <v>0</v>
      </c>
      <c r="DI11" s="138"/>
      <c r="DJ11" s="138"/>
      <c r="DK11" s="130"/>
      <c r="DL11" s="140"/>
      <c r="DM11" s="130"/>
      <c r="DN11" s="138">
        <f>DN10-(SUM(DN12:DN25))</f>
        <v>0</v>
      </c>
      <c r="DO11" s="141"/>
      <c r="DP11" s="138"/>
      <c r="DQ11" s="142"/>
      <c r="DR11" s="138">
        <f>DR10-(SUM(DR12:DR25))</f>
        <v>0</v>
      </c>
      <c r="DS11" s="138"/>
      <c r="DT11" s="138"/>
      <c r="DU11" s="130"/>
      <c r="DV11" s="140"/>
      <c r="DW11" s="130"/>
      <c r="DX11" s="138">
        <f>DX10-(SUM(DX12:DX25))</f>
        <v>0</v>
      </c>
      <c r="DY11" s="141"/>
      <c r="DZ11" s="138"/>
      <c r="EA11" s="142"/>
      <c r="EB11" s="138">
        <f>EB10-(SUM(EB12:EB25))</f>
        <v>0</v>
      </c>
      <c r="EC11" s="138"/>
      <c r="ED11" s="138"/>
      <c r="EE11" s="130"/>
      <c r="EF11" s="140"/>
      <c r="EG11" s="130"/>
      <c r="EH11" s="138">
        <f>EH10-(SUM(EH12:EH25))</f>
        <v>0</v>
      </c>
      <c r="EI11" s="141"/>
      <c r="EJ11" s="138"/>
      <c r="EK11" s="142"/>
      <c r="EL11" s="138">
        <f>EL10-(SUM(EL12:EL25))</f>
        <v>0</v>
      </c>
      <c r="EM11" s="138"/>
      <c r="EN11" s="138"/>
      <c r="EO11" s="130"/>
      <c r="EP11" s="140"/>
      <c r="EQ11" s="130"/>
      <c r="ER11" s="138">
        <f>ER10-(SUM(ER12:ER25))</f>
        <v>0</v>
      </c>
      <c r="ES11" s="141"/>
      <c r="ET11" s="138"/>
      <c r="EU11" s="142"/>
      <c r="EV11" s="138">
        <f>EV10-(SUM(EV12:EV25))</f>
        <v>0</v>
      </c>
      <c r="EW11" s="138"/>
      <c r="EX11" s="138"/>
      <c r="EY11" s="130"/>
      <c r="EZ11" s="140"/>
      <c r="FA11" s="130"/>
      <c r="FB11" s="138">
        <f>FB10-(SUM(FB12:FB25))</f>
        <v>0</v>
      </c>
      <c r="FC11" s="141"/>
      <c r="FD11" s="138"/>
      <c r="FE11" s="142"/>
      <c r="FF11" s="138">
        <f>FF10-(SUM(FF12:FF25))</f>
        <v>0</v>
      </c>
      <c r="FG11" s="138"/>
      <c r="FH11" s="138"/>
      <c r="FI11" s="130"/>
      <c r="FJ11" s="140"/>
      <c r="FK11" s="130"/>
      <c r="FL11" s="138">
        <f>FL10-(SUM(FL12:FL25))</f>
        <v>0</v>
      </c>
      <c r="FM11" s="141"/>
      <c r="FN11" s="138"/>
      <c r="FO11" s="142"/>
      <c r="FP11" s="138">
        <f>FP10-(SUM(FP12:FP25))</f>
        <v>0</v>
      </c>
      <c r="FQ11" s="138"/>
      <c r="FR11" s="138"/>
      <c r="FS11" s="130"/>
      <c r="FT11" s="140"/>
      <c r="FU11" s="130"/>
      <c r="FV11" s="138">
        <f>FV10-(SUM(FV12:FV25))</f>
        <v>0</v>
      </c>
      <c r="FW11" s="141"/>
      <c r="FX11" s="138"/>
      <c r="FY11" s="142"/>
      <c r="FZ11" s="138">
        <f>FZ10-(SUM(FZ12:FZ25))</f>
        <v>0</v>
      </c>
      <c r="GA11" s="138"/>
      <c r="GB11" s="138"/>
      <c r="GC11" s="130"/>
      <c r="GD11" s="140"/>
      <c r="GE11" s="130"/>
      <c r="GF11" s="138">
        <f>GF10-(SUM(GF12:GF25))</f>
        <v>0</v>
      </c>
      <c r="GG11" s="141"/>
      <c r="GH11" s="138"/>
      <c r="GI11" s="142"/>
      <c r="GJ11" s="138">
        <f>GJ10-(SUM(GJ12:GJ25))</f>
        <v>0</v>
      </c>
      <c r="GK11" s="138"/>
      <c r="GL11" s="138"/>
      <c r="GM11" s="130"/>
      <c r="GN11" s="140"/>
      <c r="GO11" s="130"/>
      <c r="GP11" s="138">
        <f>GP10-(SUM(GP12:GP25))</f>
        <v>0</v>
      </c>
      <c r="GQ11" s="141"/>
      <c r="GR11" s="138"/>
      <c r="GS11" s="142"/>
      <c r="GT11" s="138">
        <f>GT10-(SUM(GT12:GT25))</f>
        <v>0</v>
      </c>
      <c r="GU11" s="138"/>
      <c r="GV11" s="138"/>
      <c r="GW11" s="130"/>
      <c r="GX11" s="140"/>
      <c r="GY11" s="130"/>
      <c r="GZ11" s="138">
        <f>GZ10-(SUM(GZ12:GZ25))</f>
        <v>0</v>
      </c>
      <c r="HA11" s="141"/>
      <c r="HB11" s="138"/>
      <c r="HC11" s="142"/>
      <c r="HD11" s="138">
        <f>HD10-(SUM(HD12:HD25))</f>
        <v>0</v>
      </c>
      <c r="HE11" s="138"/>
      <c r="HF11" s="138"/>
      <c r="HG11" s="130"/>
      <c r="HH11" s="140"/>
      <c r="HI11" s="130"/>
      <c r="HJ11" s="138">
        <f>HJ10-(SUM(HJ12:HJ25))</f>
        <v>0</v>
      </c>
      <c r="HK11" s="141"/>
      <c r="HL11" s="138"/>
      <c r="HM11" s="142"/>
      <c r="HN11" s="138">
        <f>HN10-(SUM(HN12:HN25))</f>
        <v>0</v>
      </c>
      <c r="HO11" s="138"/>
      <c r="HP11" s="138"/>
      <c r="HQ11" s="130"/>
      <c r="HR11" s="140"/>
      <c r="HS11" s="130"/>
      <c r="HT11" s="138">
        <f>HT10-(SUM(HT12:HT25))</f>
        <v>0</v>
      </c>
      <c r="HU11" s="141"/>
      <c r="HV11" s="138"/>
      <c r="HW11" s="142"/>
      <c r="HX11" s="138">
        <f>HX10-(SUM(HX12:HX25))</f>
        <v>0</v>
      </c>
      <c r="HY11" s="138"/>
      <c r="HZ11" s="138"/>
      <c r="IA11" s="130"/>
      <c r="IB11" s="140"/>
      <c r="IC11" s="130"/>
      <c r="ID11" s="138">
        <f>ID10-(SUM(ID12:ID25))</f>
        <v>0</v>
      </c>
      <c r="IE11" s="141"/>
      <c r="IF11" s="138"/>
      <c r="IG11" s="142"/>
      <c r="IH11" s="138">
        <f>IH10-(SUM(IH12:IH25))</f>
        <v>0</v>
      </c>
      <c r="II11" s="138"/>
      <c r="IJ11" s="138"/>
      <c r="IK11" s="130"/>
      <c r="IL11" s="140"/>
      <c r="IM11" s="130"/>
      <c r="IN11" s="138">
        <f>IN10-(SUM(IN12:IN25))</f>
        <v>0</v>
      </c>
      <c r="IO11" s="141"/>
      <c r="IP11" s="138"/>
      <c r="IQ11" s="142"/>
      <c r="IR11" s="138">
        <f>IR10-(SUM(IR12:IR25))</f>
        <v>0</v>
      </c>
      <c r="IS11" s="138"/>
      <c r="IT11" s="138"/>
      <c r="IU11" s="130"/>
      <c r="IV11" s="140"/>
      <c r="IW11" s="130"/>
      <c r="IX11" s="138">
        <f>IX10-(SUM(IX12:IX25))</f>
        <v>0</v>
      </c>
      <c r="IY11" s="141"/>
      <c r="IZ11" s="138"/>
      <c r="JA11" s="142"/>
      <c r="JB11" s="138">
        <f>JB10-(SUM(JB12:JB25))</f>
        <v>0</v>
      </c>
      <c r="JC11" s="138"/>
      <c r="JD11" s="138"/>
      <c r="JE11" s="130"/>
      <c r="JF11" s="140"/>
      <c r="JG11" s="130"/>
      <c r="JH11" s="138">
        <f>JH10-(SUM(JH12:JH25))</f>
        <v>0</v>
      </c>
      <c r="JI11" s="141"/>
      <c r="JJ11" s="138"/>
      <c r="JK11" s="142"/>
      <c r="JL11" s="138">
        <f>JL10-(SUM(JL12:JL25))</f>
        <v>0</v>
      </c>
      <c r="JM11" s="138"/>
      <c r="JN11" s="138"/>
      <c r="JO11" s="130"/>
      <c r="JP11" s="140"/>
      <c r="JQ11" s="130"/>
      <c r="JR11" s="138">
        <f>JR10-(SUM(JR12:JR25))</f>
        <v>0</v>
      </c>
      <c r="JS11" s="141"/>
      <c r="JT11" s="138"/>
      <c r="JU11" s="142"/>
      <c r="JV11" s="138">
        <f>JV10-(SUM(JV12:JV25))</f>
        <v>0</v>
      </c>
      <c r="JW11" s="138"/>
      <c r="JX11" s="138"/>
      <c r="JY11" s="130"/>
      <c r="JZ11" s="140"/>
      <c r="KA11" s="130"/>
      <c r="KB11" s="138">
        <f>KB10-(SUM(KB12:KB25))</f>
        <v>0</v>
      </c>
      <c r="KC11" s="141"/>
      <c r="KD11" s="138"/>
      <c r="KE11" s="142"/>
      <c r="KF11" s="138">
        <f>KF10-(SUM(KF12:KF25))</f>
        <v>0</v>
      </c>
      <c r="KG11" s="138"/>
      <c r="KH11" s="138"/>
      <c r="KI11" s="130"/>
      <c r="KJ11" s="140"/>
      <c r="KK11" s="130"/>
      <c r="KL11" s="138">
        <f>KL10-(SUM(KL12:KL25))</f>
        <v>0</v>
      </c>
      <c r="KM11" s="141"/>
      <c r="KN11" s="138"/>
      <c r="KO11" s="142"/>
      <c r="KP11" s="138">
        <f>KP10-(SUM(KP12:KP25))</f>
        <v>0</v>
      </c>
      <c r="KQ11" s="138"/>
      <c r="KR11" s="138"/>
      <c r="KS11" s="130"/>
      <c r="KT11" s="140"/>
      <c r="KU11" s="130"/>
      <c r="KV11" s="138">
        <f>KV10-(SUM(KV12:KV25))</f>
        <v>0</v>
      </c>
      <c r="KW11" s="141"/>
      <c r="KX11" s="138"/>
      <c r="KY11" s="142"/>
      <c r="KZ11" s="138">
        <f>KZ10-(SUM(KZ12:KZ25))</f>
        <v>0</v>
      </c>
      <c r="LA11" s="138"/>
      <c r="LB11" s="138"/>
      <c r="LC11" s="130"/>
      <c r="LD11" s="140"/>
      <c r="LE11" s="130"/>
      <c r="LF11" s="138">
        <f>LF10-(SUM(LF12:LF25))</f>
        <v>0</v>
      </c>
      <c r="LG11" s="141"/>
      <c r="LH11" s="138"/>
      <c r="LI11" s="142"/>
      <c r="LJ11" s="138">
        <f>LJ10-(SUM(LJ12:LJ25))</f>
        <v>0</v>
      </c>
      <c r="LK11" s="138"/>
      <c r="LL11" s="138"/>
      <c r="LM11" s="130"/>
      <c r="LN11" s="140"/>
      <c r="LO11" s="130"/>
      <c r="LP11" s="138">
        <f>LP10-(SUM(LP12:LP25))</f>
        <v>0</v>
      </c>
      <c r="LQ11" s="141"/>
      <c r="LR11" s="138"/>
      <c r="LS11" s="142"/>
      <c r="LT11" s="138">
        <f>LT10-(SUM(LT12:LT25))</f>
        <v>0</v>
      </c>
      <c r="LU11" s="138"/>
      <c r="LV11" s="138"/>
      <c r="LW11" s="130"/>
      <c r="LX11" s="140"/>
      <c r="LY11" s="130"/>
      <c r="LZ11" s="138">
        <f>LZ10-(SUM(LZ12:LZ25))</f>
        <v>0</v>
      </c>
      <c r="MA11" s="141"/>
      <c r="MB11" s="138"/>
      <c r="MC11" s="142"/>
      <c r="MD11" s="138">
        <f>MD10-(SUM(MD12:MD25))</f>
        <v>0</v>
      </c>
      <c r="ME11" s="138"/>
      <c r="MF11" s="138"/>
      <c r="MG11" s="130"/>
      <c r="MH11" s="140"/>
      <c r="MI11" s="130"/>
      <c r="MJ11" s="138">
        <f>MJ10-(SUM(MJ12:MJ25))</f>
        <v>0</v>
      </c>
      <c r="MK11" s="141"/>
      <c r="ML11" s="138"/>
      <c r="MM11" s="142"/>
      <c r="MN11" s="138">
        <f>MN10-(SUM(MN12:MN25))</f>
        <v>0</v>
      </c>
      <c r="MO11" s="138"/>
      <c r="MP11" s="138"/>
      <c r="MQ11" s="130"/>
      <c r="MR11" s="140"/>
      <c r="MS11" s="130"/>
      <c r="MT11" s="138">
        <f>MT10-(SUM(MT12:MT25))</f>
        <v>0</v>
      </c>
      <c r="MU11" s="141"/>
      <c r="MV11" s="138"/>
      <c r="MW11" s="142"/>
      <c r="MX11" s="138">
        <f>MX10-(SUM(MX12:MX25))</f>
        <v>0</v>
      </c>
      <c r="MY11" s="138"/>
      <c r="MZ11" s="138"/>
      <c r="NA11" s="130"/>
      <c r="NB11" s="140"/>
      <c r="NC11" s="130"/>
      <c r="ND11" s="138">
        <f>ND10-(SUM(ND12:ND25))</f>
        <v>0</v>
      </c>
      <c r="NE11" s="141"/>
      <c r="NF11" s="138"/>
      <c r="NG11" s="142"/>
      <c r="NH11" s="138">
        <f>NH10-(SUM(NH12:NH25))</f>
        <v>0</v>
      </c>
      <c r="NI11" s="138"/>
      <c r="NJ11" s="138"/>
      <c r="NK11" s="130"/>
      <c r="NL11" s="140"/>
      <c r="NM11" s="130"/>
      <c r="NN11" s="138">
        <f>NN10-(SUM(NN12:NN25))</f>
        <v>0</v>
      </c>
      <c r="NO11" s="141"/>
      <c r="NP11" s="138"/>
      <c r="NQ11" s="142"/>
      <c r="NR11" s="138">
        <f>NR10-(SUM(NR12:NR25))</f>
        <v>0</v>
      </c>
      <c r="NS11" s="138"/>
      <c r="NT11" s="138"/>
      <c r="NU11" s="130"/>
      <c r="NV11" s="140"/>
      <c r="NW11" s="130"/>
      <c r="NX11" s="138">
        <f>NX10-(SUM(NX12:NX25))</f>
        <v>0</v>
      </c>
      <c r="NY11" s="141"/>
      <c r="NZ11" s="138"/>
      <c r="OA11" s="142"/>
      <c r="OB11" s="138">
        <f>OB10-(SUM(OB12:OB25))</f>
        <v>0</v>
      </c>
      <c r="OC11" s="138"/>
      <c r="OD11" s="138"/>
      <c r="OE11" s="130"/>
      <c r="OF11" s="140"/>
      <c r="OG11" s="130"/>
      <c r="OH11" s="138">
        <f>OH10-(SUM(OH12:OH25))</f>
        <v>0</v>
      </c>
      <c r="OI11" s="141"/>
      <c r="OJ11" s="138"/>
      <c r="OK11" s="142"/>
      <c r="OL11" s="138">
        <f>OL10-(SUM(OL12:OL25))</f>
        <v>0</v>
      </c>
      <c r="OM11" s="138"/>
      <c r="ON11" s="138"/>
      <c r="OO11" s="130"/>
      <c r="OP11" s="140"/>
      <c r="OQ11" s="130"/>
      <c r="OR11" s="138">
        <f>OR10-(SUM(OR12:OR25))</f>
        <v>0</v>
      </c>
      <c r="OS11" s="141"/>
      <c r="OT11" s="138"/>
      <c r="OU11" s="142"/>
      <c r="OV11" s="138">
        <f>OV10-(SUM(OV12:OV25))</f>
        <v>0</v>
      </c>
      <c r="OW11" s="138"/>
      <c r="OX11" s="138"/>
      <c r="OY11" s="130"/>
      <c r="OZ11" s="140"/>
      <c r="PA11" s="130"/>
      <c r="PB11" s="138">
        <f>PB10-(SUM(PB12:PB25))</f>
        <v>0</v>
      </c>
      <c r="PC11" s="141"/>
      <c r="PD11" s="138"/>
      <c r="PE11" s="142"/>
      <c r="PF11" s="138">
        <f>PF10-(SUM(PF12:PF25))</f>
        <v>0</v>
      </c>
      <c r="PG11" s="138"/>
      <c r="PH11" s="138"/>
      <c r="PI11" s="130"/>
      <c r="PJ11" s="140"/>
      <c r="PK11" s="130"/>
      <c r="PL11" s="138">
        <f>PL10-(SUM(PL12:PL25))</f>
        <v>0</v>
      </c>
      <c r="PM11" s="141"/>
      <c r="PN11" s="138"/>
      <c r="PO11" s="142"/>
      <c r="PP11" s="138">
        <f>PP10-(SUM(PP12:PP25))</f>
        <v>0</v>
      </c>
      <c r="PQ11" s="138"/>
      <c r="PR11" s="138"/>
      <c r="PS11" s="130"/>
      <c r="PT11" s="140"/>
      <c r="PU11" s="130"/>
      <c r="PV11" s="138">
        <f>PV10-(SUM(PV12:PV25))</f>
        <v>0</v>
      </c>
      <c r="PW11" s="141"/>
      <c r="PX11" s="138"/>
      <c r="PY11" s="142"/>
      <c r="PZ11" s="138">
        <f>PZ10-(SUM(PZ12:PZ25))</f>
        <v>0</v>
      </c>
      <c r="QA11" s="138"/>
      <c r="QB11" s="138"/>
      <c r="QC11" s="130"/>
      <c r="QD11" s="140"/>
      <c r="QE11" s="130"/>
      <c r="QF11" s="138">
        <f>QF10-(SUM(QF12:QF25))</f>
        <v>0</v>
      </c>
      <c r="QG11" s="141"/>
      <c r="QH11" s="138"/>
      <c r="QI11" s="142"/>
      <c r="QJ11" s="138">
        <f>QJ10-(SUM(QJ12:QJ25))</f>
        <v>0</v>
      </c>
      <c r="QK11" s="138"/>
      <c r="QL11" s="138"/>
      <c r="QM11" s="130"/>
      <c r="QN11" s="140"/>
      <c r="QO11" s="130"/>
      <c r="QP11" s="138">
        <f>QP10-(SUM(QP12:QP25))</f>
        <v>0</v>
      </c>
      <c r="QQ11" s="141"/>
      <c r="QR11" s="138"/>
      <c r="QS11" s="142"/>
      <c r="QT11" s="138">
        <f>QT10-(SUM(QT12:QT25))</f>
        <v>0</v>
      </c>
      <c r="QU11" s="138"/>
      <c r="QV11" s="138"/>
      <c r="QW11" s="130"/>
      <c r="QX11" s="140"/>
      <c r="QY11" s="130"/>
      <c r="QZ11" s="138">
        <f>QZ10-(SUM(QZ12:QZ25))</f>
        <v>0</v>
      </c>
      <c r="RA11" s="141"/>
      <c r="RB11" s="138"/>
      <c r="RC11" s="142"/>
      <c r="RD11" s="138">
        <f>RD10-(SUM(RD12:RD25))</f>
        <v>0</v>
      </c>
      <c r="RE11" s="138"/>
      <c r="RF11" s="138"/>
      <c r="RG11" s="130"/>
      <c r="RH11" s="140"/>
      <c r="RI11" s="130"/>
      <c r="RJ11" s="138">
        <f>RJ10-(SUM(RJ12:RJ25))</f>
        <v>0</v>
      </c>
      <c r="RK11" s="141"/>
      <c r="RL11" s="138"/>
      <c r="RM11" s="142"/>
      <c r="RN11" s="138">
        <f>RN10-(SUM(RN12:RN25))</f>
        <v>0</v>
      </c>
      <c r="RO11" s="138"/>
      <c r="RP11" s="138"/>
      <c r="RQ11" s="130"/>
      <c r="RR11" s="140"/>
      <c r="RS11" s="130"/>
      <c r="RT11" s="138">
        <f>RT10-(SUM(RT12:RT25))</f>
        <v>0</v>
      </c>
      <c r="RU11" s="141"/>
      <c r="RV11" s="138"/>
      <c r="RW11" s="142"/>
      <c r="RX11" s="138">
        <f>RX10-(SUM(RX12:RX25))</f>
        <v>0</v>
      </c>
      <c r="RY11" s="138"/>
      <c r="RZ11" s="138"/>
      <c r="SA11" s="130"/>
      <c r="SB11" s="140"/>
      <c r="SC11" s="130"/>
      <c r="SD11" s="138" t="e">
        <f>SD10-(SUM(SD12:SD25))</f>
        <v>#DIV/0!</v>
      </c>
      <c r="SE11" s="141"/>
      <c r="SF11" s="138"/>
      <c r="SG11" s="142"/>
      <c r="SH11" s="138">
        <f>SH10-(SUM(SH12:SH25))</f>
        <v>0</v>
      </c>
      <c r="SI11" s="138"/>
      <c r="SJ11" s="138"/>
      <c r="SK11" s="130"/>
      <c r="SL11" s="140"/>
      <c r="SM11" s="130"/>
      <c r="SN11" s="138">
        <f>SN10-(SUM(SN12:SN25))</f>
        <v>0</v>
      </c>
      <c r="SO11" s="141"/>
      <c r="SP11" s="138"/>
      <c r="SQ11" s="142"/>
      <c r="SR11" s="138">
        <f>SR10-(SUM(SR12:SR25))</f>
        <v>0</v>
      </c>
      <c r="SS11" s="138"/>
      <c r="ST11" s="138"/>
      <c r="SU11" s="130"/>
      <c r="SV11" s="140"/>
      <c r="SW11" s="130"/>
      <c r="SX11" s="138">
        <f>SX10-(SUM(SX12:SX25))</f>
        <v>0</v>
      </c>
      <c r="SY11" s="141"/>
      <c r="SZ11" s="138"/>
      <c r="TA11" s="142"/>
      <c r="TB11" s="138">
        <f>TB10-(SUM(TB12:TB25))</f>
        <v>0</v>
      </c>
      <c r="TC11" s="138"/>
      <c r="TD11" s="138"/>
      <c r="TE11" s="130"/>
      <c r="TF11" s="140"/>
      <c r="TG11" s="130"/>
      <c r="TH11" s="138">
        <f>TH10-(SUM(TH12:TH25))</f>
        <v>0</v>
      </c>
      <c r="TI11" s="141"/>
      <c r="TJ11" s="138"/>
      <c r="TK11" s="142"/>
      <c r="TL11" s="138">
        <f>TL10-(SUM(TL12:TL25))</f>
        <v>0</v>
      </c>
      <c r="TM11" s="138"/>
      <c r="TN11" s="138"/>
      <c r="TO11" s="130"/>
      <c r="TP11" s="140"/>
      <c r="TQ11" s="130"/>
      <c r="TR11" s="138">
        <f>TR10-(SUM(TR12:TR25))</f>
        <v>0</v>
      </c>
      <c r="TS11" s="141"/>
      <c r="TT11" s="138"/>
      <c r="TU11" s="142"/>
      <c r="TV11" s="138">
        <f>TV10-(SUM(TV12:TV25))</f>
        <v>0</v>
      </c>
      <c r="TW11" s="138"/>
      <c r="TX11" s="138"/>
      <c r="TY11" s="130"/>
      <c r="TZ11" s="140"/>
      <c r="UA11" s="130"/>
      <c r="UB11" s="138">
        <f>UB10-(SUM(UB12:UB25))</f>
        <v>0</v>
      </c>
      <c r="UC11" s="141"/>
      <c r="UD11" s="138"/>
      <c r="UE11" s="142"/>
      <c r="UF11" s="138">
        <f>UF10-(SUM(UF12:UF25))</f>
        <v>0</v>
      </c>
      <c r="UG11" s="138"/>
      <c r="UH11" s="138"/>
      <c r="UI11" s="130"/>
      <c r="UJ11" s="140"/>
      <c r="UK11" s="130"/>
      <c r="UL11" s="138">
        <f>UL10-(SUM(UL12:UL25))</f>
        <v>0</v>
      </c>
      <c r="UM11" s="141"/>
      <c r="UN11" s="138"/>
      <c r="UO11" s="142"/>
      <c r="UP11" s="138">
        <f>UP10-(SUM(UP12:UP25))</f>
        <v>0</v>
      </c>
      <c r="UQ11" s="138"/>
      <c r="UR11" s="138"/>
      <c r="US11" s="130"/>
      <c r="UT11" s="140"/>
      <c r="UU11" s="130"/>
      <c r="UV11" s="138">
        <f>UV10-(SUM(UV12:UV25))</f>
        <v>0</v>
      </c>
      <c r="UW11" s="141"/>
      <c r="UX11" s="138"/>
      <c r="UY11" s="142"/>
      <c r="UZ11" s="138">
        <f>UZ10-(SUM(UZ12:UZ25))</f>
        <v>0</v>
      </c>
      <c r="VA11" s="138"/>
      <c r="VB11" s="138"/>
      <c r="VC11" s="130"/>
      <c r="VD11" s="140"/>
      <c r="VE11" s="130"/>
      <c r="VF11" s="138">
        <f>VF10-(SUM(VF12:VF25))</f>
        <v>0</v>
      </c>
      <c r="VG11" s="141"/>
      <c r="VH11" s="138"/>
      <c r="VI11" s="142"/>
      <c r="VJ11" s="138">
        <f>VJ10-(SUM(VJ12:VJ25))</f>
        <v>0</v>
      </c>
      <c r="VK11" s="138"/>
      <c r="VL11" s="138"/>
      <c r="VM11" s="130"/>
      <c r="VN11" s="140"/>
      <c r="VO11" s="130"/>
      <c r="VP11" s="138">
        <f>VP10-(SUM(VP12:VP25))</f>
        <v>0</v>
      </c>
      <c r="VQ11" s="141"/>
      <c r="VR11" s="138"/>
      <c r="VS11" s="142"/>
      <c r="VT11" s="138">
        <f>VT10-(SUM(VT12:VT25))</f>
        <v>0</v>
      </c>
      <c r="VU11" s="138"/>
      <c r="VV11" s="138"/>
      <c r="VW11" s="130"/>
      <c r="VX11" s="140"/>
      <c r="VY11" s="130"/>
      <c r="VZ11" s="138">
        <f>VZ10-(SUM(VZ12:VZ25))</f>
        <v>0.02</v>
      </c>
      <c r="WA11" s="141"/>
      <c r="WB11" s="138"/>
      <c r="WC11" s="142"/>
      <c r="WD11" s="138">
        <f>WD10-(SUM(WD12:WD25))</f>
        <v>0.08</v>
      </c>
      <c r="WE11" s="138"/>
      <c r="WF11" s="138"/>
    </row>
    <row r="12" spans="1:604" ht="24" customHeight="1">
      <c r="A12" s="5"/>
      <c r="B12" s="544" t="s">
        <v>413</v>
      </c>
      <c r="C12" s="11" t="s">
        <v>966</v>
      </c>
      <c r="D12" s="11" t="s">
        <v>420</v>
      </c>
      <c r="E12" s="4" t="s">
        <v>32</v>
      </c>
      <c r="F12" s="143"/>
      <c r="G12" s="139" t="e">
        <f>F12/F10</f>
        <v>#DIV/0!</v>
      </c>
      <c r="H12" s="109" t="e">
        <f>H10*G12</f>
        <v>#DIV/0!</v>
      </c>
      <c r="I12" s="136">
        <f t="shared" ref="I12:I25" si="0">IF(F12&gt;0,H12/F12,0)</f>
        <v>0</v>
      </c>
      <c r="J12" s="96">
        <f>J10</f>
        <v>0</v>
      </c>
      <c r="K12" s="137">
        <f t="shared" ref="K12:K25" si="1">I12*J12</f>
        <v>0</v>
      </c>
      <c r="L12" s="109">
        <f t="shared" ref="L12:L25" si="2">K12*F12</f>
        <v>0</v>
      </c>
      <c r="M12" s="109"/>
      <c r="N12" s="138"/>
      <c r="O12" s="139">
        <f t="shared" ref="O12" si="3">K12/$WC12</f>
        <v>0</v>
      </c>
      <c r="P12" s="143">
        <v>39</v>
      </c>
      <c r="Q12" s="139">
        <f>P12/P10</f>
        <v>9.8479999999999998E-2</v>
      </c>
      <c r="R12" s="109">
        <f>R10*Q12</f>
        <v>0</v>
      </c>
      <c r="S12" s="136">
        <f t="shared" ref="S12:S25" si="4">IF(P12&gt;0,R12/P12,0)</f>
        <v>0</v>
      </c>
      <c r="T12" s="96">
        <f>T10</f>
        <v>0</v>
      </c>
      <c r="U12" s="137">
        <f t="shared" ref="U12:U25" si="5">S12*T12</f>
        <v>0</v>
      </c>
      <c r="V12" s="109">
        <f t="shared" ref="V12:V25" si="6">U12*P12</f>
        <v>0</v>
      </c>
      <c r="W12" s="109"/>
      <c r="X12" s="138"/>
      <c r="Y12" s="139">
        <f t="shared" ref="Y12" si="7">U12/$WC12</f>
        <v>0</v>
      </c>
      <c r="Z12" s="143">
        <v>165</v>
      </c>
      <c r="AA12" s="139">
        <f>Z12/Z10</f>
        <v>0.60440000000000005</v>
      </c>
      <c r="AB12" s="109">
        <f>AB10*AA12</f>
        <v>0</v>
      </c>
      <c r="AC12" s="136">
        <f t="shared" ref="AC12:AC25" si="8">IF(Z12&gt;0,AB12/Z12,0)</f>
        <v>0</v>
      </c>
      <c r="AD12" s="96">
        <f>AD10</f>
        <v>0</v>
      </c>
      <c r="AE12" s="137">
        <f t="shared" ref="AE12:AE25" si="9">AC12*AD12</f>
        <v>0</v>
      </c>
      <c r="AF12" s="109">
        <f t="shared" ref="AF12:AF25" si="10">AE12*Z12</f>
        <v>0</v>
      </c>
      <c r="AG12" s="109"/>
      <c r="AH12" s="138"/>
      <c r="AI12" s="139">
        <f t="shared" ref="AI12" si="11">AE12/$WC12</f>
        <v>0</v>
      </c>
      <c r="AJ12" s="143"/>
      <c r="AK12" s="139" t="e">
        <f>AJ12/AJ10</f>
        <v>#DIV/0!</v>
      </c>
      <c r="AL12" s="109" t="e">
        <f>AL10*AK12</f>
        <v>#DIV/0!</v>
      </c>
      <c r="AM12" s="136">
        <f t="shared" ref="AM12:AM25" si="12">IF(AJ12&gt;0,AL12/AJ12,0)</f>
        <v>0</v>
      </c>
      <c r="AN12" s="96">
        <f>AN10</f>
        <v>0</v>
      </c>
      <c r="AO12" s="137">
        <f t="shared" ref="AO12:AO25" si="13">AM12*AN12</f>
        <v>0</v>
      </c>
      <c r="AP12" s="109">
        <f t="shared" ref="AP12:AP25" si="14">AO12*AJ12</f>
        <v>0</v>
      </c>
      <c r="AQ12" s="109"/>
      <c r="AR12" s="138"/>
      <c r="AS12" s="139">
        <f t="shared" ref="AS12" si="15">AO12/$WC12</f>
        <v>0</v>
      </c>
      <c r="AT12" s="143"/>
      <c r="AU12" s="139">
        <f>AT12/AT10</f>
        <v>0</v>
      </c>
      <c r="AV12" s="109">
        <f>AV10*AU12</f>
        <v>0</v>
      </c>
      <c r="AW12" s="136">
        <f t="shared" ref="AW12:AW25" si="16">IF(AT12&gt;0,AV12/AT12,0)</f>
        <v>0</v>
      </c>
      <c r="AX12" s="96">
        <f>AX10</f>
        <v>0</v>
      </c>
      <c r="AY12" s="137">
        <f t="shared" ref="AY12:AY25" si="17">AW12*AX12</f>
        <v>0</v>
      </c>
      <c r="AZ12" s="109">
        <f t="shared" ref="AZ12:AZ25" si="18">AY12*AT12</f>
        <v>0</v>
      </c>
      <c r="BA12" s="109"/>
      <c r="BB12" s="138"/>
      <c r="BC12" s="139">
        <f t="shared" ref="BC12" si="19">AY12/$WC12</f>
        <v>0</v>
      </c>
      <c r="BD12" s="143"/>
      <c r="BE12" s="139">
        <f>BD12/BD10</f>
        <v>0</v>
      </c>
      <c r="BF12" s="109">
        <f>BF10*BE12</f>
        <v>0</v>
      </c>
      <c r="BG12" s="136">
        <f t="shared" ref="BG12:BG25" si="20">IF(BD12&gt;0,BF12/BD12,0)</f>
        <v>0</v>
      </c>
      <c r="BH12" s="96">
        <f>BH10</f>
        <v>0</v>
      </c>
      <c r="BI12" s="137">
        <f t="shared" ref="BI12:BI25" si="21">BG12*BH12</f>
        <v>0</v>
      </c>
      <c r="BJ12" s="109">
        <f t="shared" ref="BJ12:BJ25" si="22">BI12*BD12</f>
        <v>0</v>
      </c>
      <c r="BK12" s="109"/>
      <c r="BL12" s="138"/>
      <c r="BM12" s="139">
        <f t="shared" ref="BM12" si="23">BI12/$WC12</f>
        <v>0</v>
      </c>
      <c r="BN12" s="143"/>
      <c r="BO12" s="139">
        <f>BN12/BN10</f>
        <v>0</v>
      </c>
      <c r="BP12" s="109">
        <f>BP10*BO12</f>
        <v>0</v>
      </c>
      <c r="BQ12" s="136">
        <f t="shared" ref="BQ12:BQ25" si="24">IF(BN12&gt;0,BP12/BN12,0)</f>
        <v>0</v>
      </c>
      <c r="BR12" s="96">
        <f>BR10</f>
        <v>0</v>
      </c>
      <c r="BS12" s="137">
        <f t="shared" ref="BS12:BS25" si="25">BQ12*BR12</f>
        <v>0</v>
      </c>
      <c r="BT12" s="109">
        <f t="shared" ref="BT12:BT25" si="26">BS12*BN12</f>
        <v>0</v>
      </c>
      <c r="BU12" s="109"/>
      <c r="BV12" s="138"/>
      <c r="BW12" s="139">
        <f t="shared" ref="BW12" si="27">BS12/$WC12</f>
        <v>0</v>
      </c>
      <c r="BX12" s="143">
        <v>27</v>
      </c>
      <c r="BY12" s="139">
        <f>BX12/BX10</f>
        <v>0.16364000000000001</v>
      </c>
      <c r="BZ12" s="109">
        <f>BZ10*BY12</f>
        <v>0</v>
      </c>
      <c r="CA12" s="136">
        <f t="shared" ref="CA12:CA25" si="28">IF(BX12&gt;0,BZ12/BX12,0)</f>
        <v>0</v>
      </c>
      <c r="CB12" s="96">
        <f>CB10</f>
        <v>0</v>
      </c>
      <c r="CC12" s="137">
        <f t="shared" ref="CC12:CC25" si="29">CA12*CB12</f>
        <v>0</v>
      </c>
      <c r="CD12" s="109">
        <f t="shared" ref="CD12:CD25" si="30">CC12*BX12</f>
        <v>0</v>
      </c>
      <c r="CE12" s="109"/>
      <c r="CF12" s="138"/>
      <c r="CG12" s="139">
        <f t="shared" ref="CG12" si="31">CC12/$WC12</f>
        <v>0</v>
      </c>
      <c r="CH12" s="143">
        <v>16</v>
      </c>
      <c r="CI12" s="139">
        <f>CH12/CH10</f>
        <v>9.8159999999999997E-2</v>
      </c>
      <c r="CJ12" s="109">
        <f>CJ10*CI12</f>
        <v>0</v>
      </c>
      <c r="CK12" s="136">
        <f t="shared" ref="CK12:CK25" si="32">IF(CH12&gt;0,CJ12/CH12,0)</f>
        <v>0</v>
      </c>
      <c r="CL12" s="96">
        <f>CL10</f>
        <v>0</v>
      </c>
      <c r="CM12" s="137">
        <f t="shared" ref="CM12:CM25" si="33">CK12*CL12</f>
        <v>0</v>
      </c>
      <c r="CN12" s="109">
        <f t="shared" ref="CN12:CN25" si="34">CM12*CH12</f>
        <v>0</v>
      </c>
      <c r="CO12" s="109"/>
      <c r="CP12" s="138"/>
      <c r="CQ12" s="139">
        <f t="shared" ref="CQ12" si="35">CM12/$WC12</f>
        <v>0</v>
      </c>
      <c r="CR12" s="143"/>
      <c r="CS12" s="139">
        <f>CR12/CR10</f>
        <v>0</v>
      </c>
      <c r="CT12" s="109">
        <f>CT10*CS12</f>
        <v>0</v>
      </c>
      <c r="CU12" s="136">
        <f t="shared" ref="CU12:CU25" si="36">IF(CR12&gt;0,CT12/CR12,0)</f>
        <v>0</v>
      </c>
      <c r="CV12" s="96">
        <f>CV10</f>
        <v>0</v>
      </c>
      <c r="CW12" s="137">
        <f t="shared" ref="CW12:CW25" si="37">CU12*CV12</f>
        <v>0</v>
      </c>
      <c r="CX12" s="109">
        <f t="shared" ref="CX12:CX25" si="38">CW12*CR12</f>
        <v>0</v>
      </c>
      <c r="CY12" s="109"/>
      <c r="CZ12" s="138"/>
      <c r="DA12" s="139">
        <f t="shared" ref="DA12" si="39">CW12/$WC12</f>
        <v>0</v>
      </c>
      <c r="DB12" s="143">
        <v>28</v>
      </c>
      <c r="DC12" s="139">
        <f>DB12/DB10</f>
        <v>0.15642</v>
      </c>
      <c r="DD12" s="109">
        <f>DD10*DC12</f>
        <v>0</v>
      </c>
      <c r="DE12" s="136">
        <f t="shared" ref="DE12:DE25" si="40">IF(DB12&gt;0,DD12/DB12,0)</f>
        <v>0</v>
      </c>
      <c r="DF12" s="96">
        <f>DF10</f>
        <v>0</v>
      </c>
      <c r="DG12" s="137">
        <f t="shared" ref="DG12:DG25" si="41">DE12*DF12</f>
        <v>0</v>
      </c>
      <c r="DH12" s="109">
        <f t="shared" ref="DH12:DH25" si="42">DG12*DB12</f>
        <v>0</v>
      </c>
      <c r="DI12" s="109"/>
      <c r="DJ12" s="138"/>
      <c r="DK12" s="139">
        <f t="shared" ref="DK12" si="43">DG12/$WC12</f>
        <v>0</v>
      </c>
      <c r="DL12" s="143"/>
      <c r="DM12" s="139">
        <f>DL12/DL10</f>
        <v>0</v>
      </c>
      <c r="DN12" s="109">
        <f>DN10*DM12</f>
        <v>0</v>
      </c>
      <c r="DO12" s="136">
        <f t="shared" ref="DO12:DO25" si="44">IF(DL12&gt;0,DN12/DL12,0)</f>
        <v>0</v>
      </c>
      <c r="DP12" s="96">
        <f>DP10</f>
        <v>0</v>
      </c>
      <c r="DQ12" s="137">
        <f t="shared" ref="DQ12:DQ25" si="45">DO12*DP12</f>
        <v>0</v>
      </c>
      <c r="DR12" s="109">
        <f t="shared" ref="DR12:DR25" si="46">DQ12*DL12</f>
        <v>0</v>
      </c>
      <c r="DS12" s="109"/>
      <c r="DT12" s="138"/>
      <c r="DU12" s="139">
        <f t="shared" ref="DU12" si="47">DQ12/$WC12</f>
        <v>0</v>
      </c>
      <c r="DV12" s="143"/>
      <c r="DW12" s="139">
        <f>DV12/DV10</f>
        <v>0</v>
      </c>
      <c r="DX12" s="109">
        <f>DX10*DW12</f>
        <v>0</v>
      </c>
      <c r="DY12" s="136">
        <f t="shared" ref="DY12:DY25" si="48">IF(DV12&gt;0,DX12/DV12,0)</f>
        <v>0</v>
      </c>
      <c r="DZ12" s="96">
        <f>DZ10</f>
        <v>7.86</v>
      </c>
      <c r="EA12" s="137">
        <f t="shared" ref="EA12:EA25" si="49">DY12*DZ12</f>
        <v>0</v>
      </c>
      <c r="EB12" s="109">
        <f t="shared" ref="EB12:EB25" si="50">EA12*DV12</f>
        <v>0</v>
      </c>
      <c r="EC12" s="109"/>
      <c r="ED12" s="138"/>
      <c r="EE12" s="139">
        <f t="shared" ref="EE12" si="51">EA12/$WC12</f>
        <v>0</v>
      </c>
      <c r="EF12" s="143">
        <v>42</v>
      </c>
      <c r="EG12" s="139">
        <f>EF12/EF10</f>
        <v>0.16800000000000001</v>
      </c>
      <c r="EH12" s="109">
        <f>EH10*EG12</f>
        <v>0</v>
      </c>
      <c r="EI12" s="136">
        <f t="shared" ref="EI12:EI25" si="52">IF(EF12&gt;0,EH12/EF12,0)</f>
        <v>0</v>
      </c>
      <c r="EJ12" s="96">
        <f>EJ10</f>
        <v>0</v>
      </c>
      <c r="EK12" s="137">
        <f t="shared" ref="EK12:EK25" si="53">EI12*EJ12</f>
        <v>0</v>
      </c>
      <c r="EL12" s="109">
        <f t="shared" ref="EL12:EL25" si="54">EK12*EF12</f>
        <v>0</v>
      </c>
      <c r="EM12" s="109"/>
      <c r="EN12" s="138"/>
      <c r="EO12" s="139">
        <f t="shared" ref="EO12" si="55">EK12/$WC12</f>
        <v>0</v>
      </c>
      <c r="EP12" s="143">
        <v>59</v>
      </c>
      <c r="EQ12" s="139">
        <f>EP12/EP10</f>
        <v>0.18154000000000001</v>
      </c>
      <c r="ER12" s="109">
        <f>ER10*EQ12</f>
        <v>17010.3</v>
      </c>
      <c r="ES12" s="136">
        <f t="shared" ref="ES12:ES25" si="56">IF(EP12&gt;0,ER12/EP12,0)</f>
        <v>288.31016949000002</v>
      </c>
      <c r="ET12" s="96">
        <f>ET10</f>
        <v>7.86</v>
      </c>
      <c r="EU12" s="137">
        <f t="shared" ref="EU12:EU25" si="57">ES12*ET12</f>
        <v>2266.1179299999999</v>
      </c>
      <c r="EV12" s="109">
        <f t="shared" ref="EV12:EV25" si="58">EU12*EP12</f>
        <v>133700.96</v>
      </c>
      <c r="EW12" s="109"/>
      <c r="EX12" s="138"/>
      <c r="EY12" s="139">
        <f t="shared" ref="EY12" si="59">EU12/$WC12</f>
        <v>31.064720000000001</v>
      </c>
      <c r="EZ12" s="143">
        <v>32</v>
      </c>
      <c r="FA12" s="139">
        <f>EZ12/EZ10</f>
        <v>0.32323000000000002</v>
      </c>
      <c r="FB12" s="109">
        <f>FB10*FA12</f>
        <v>0</v>
      </c>
      <c r="FC12" s="136">
        <f t="shared" ref="FC12:FC25" si="60">IF(EZ12&gt;0,FB12/EZ12,0)</f>
        <v>0</v>
      </c>
      <c r="FD12" s="96">
        <f>FD10</f>
        <v>0</v>
      </c>
      <c r="FE12" s="137">
        <f t="shared" ref="FE12:FE25" si="61">FC12*FD12</f>
        <v>0</v>
      </c>
      <c r="FF12" s="109">
        <f t="shared" ref="FF12:FF25" si="62">FE12*EZ12</f>
        <v>0</v>
      </c>
      <c r="FG12" s="109"/>
      <c r="FH12" s="138"/>
      <c r="FI12" s="139">
        <f t="shared" ref="FI12" si="63">FE12/$WC12</f>
        <v>0</v>
      </c>
      <c r="FJ12" s="143">
        <v>30</v>
      </c>
      <c r="FK12" s="139">
        <f>FJ12/FJ10</f>
        <v>0.17963999999999999</v>
      </c>
      <c r="FL12" s="109">
        <f>FL10*FK12</f>
        <v>0</v>
      </c>
      <c r="FM12" s="136">
        <f t="shared" ref="FM12:FM25" si="64">IF(FJ12&gt;0,FL12/FJ12,0)</f>
        <v>0</v>
      </c>
      <c r="FN12" s="96">
        <f>FN10</f>
        <v>0</v>
      </c>
      <c r="FO12" s="137">
        <f t="shared" ref="FO12:FO25" si="65">FM12*FN12</f>
        <v>0</v>
      </c>
      <c r="FP12" s="109">
        <f t="shared" ref="FP12:FP25" si="66">FO12*FJ12</f>
        <v>0</v>
      </c>
      <c r="FQ12" s="109"/>
      <c r="FR12" s="138"/>
      <c r="FS12" s="139">
        <f t="shared" ref="FS12" si="67">FO12/$WC12</f>
        <v>0</v>
      </c>
      <c r="FT12" s="143">
        <v>34</v>
      </c>
      <c r="FU12" s="139">
        <f>FT12/FT10</f>
        <v>0.12734000000000001</v>
      </c>
      <c r="FV12" s="109">
        <f>FV10*FU12</f>
        <v>0</v>
      </c>
      <c r="FW12" s="136">
        <f t="shared" ref="FW12:FW25" si="68">IF(FT12&gt;0,FV12/FT12,0)</f>
        <v>0</v>
      </c>
      <c r="FX12" s="96">
        <f>FX10</f>
        <v>0</v>
      </c>
      <c r="FY12" s="137">
        <f t="shared" ref="FY12:FY25" si="69">FW12*FX12</f>
        <v>0</v>
      </c>
      <c r="FZ12" s="109">
        <f t="shared" ref="FZ12:FZ25" si="70">FY12*FT12</f>
        <v>0</v>
      </c>
      <c r="GA12" s="109"/>
      <c r="GB12" s="138"/>
      <c r="GC12" s="139">
        <f t="shared" ref="GC12" si="71">FY12/$WC12</f>
        <v>0</v>
      </c>
      <c r="GD12" s="143"/>
      <c r="GE12" s="139">
        <f>GD12/GD10</f>
        <v>0</v>
      </c>
      <c r="GF12" s="109">
        <f>GF10*GE12</f>
        <v>0</v>
      </c>
      <c r="GG12" s="136">
        <f t="shared" ref="GG12:GG25" si="72">IF(GD12&gt;0,GF12/GD12,0)</f>
        <v>0</v>
      </c>
      <c r="GH12" s="96">
        <f>GH10</f>
        <v>0</v>
      </c>
      <c r="GI12" s="137">
        <f t="shared" ref="GI12:GI25" si="73">GG12*GH12</f>
        <v>0</v>
      </c>
      <c r="GJ12" s="109">
        <f t="shared" ref="GJ12:GJ25" si="74">GI12*GD12</f>
        <v>0</v>
      </c>
      <c r="GK12" s="109"/>
      <c r="GL12" s="138"/>
      <c r="GM12" s="139">
        <f t="shared" ref="GM12" si="75">GI12/$WC12</f>
        <v>0</v>
      </c>
      <c r="GN12" s="143"/>
      <c r="GO12" s="139">
        <f>GN12/GN10</f>
        <v>0</v>
      </c>
      <c r="GP12" s="109">
        <f>GP10*GO12</f>
        <v>0</v>
      </c>
      <c r="GQ12" s="136">
        <f t="shared" ref="GQ12:GQ25" si="76">IF(GN12&gt;0,GP12/GN12,0)</f>
        <v>0</v>
      </c>
      <c r="GR12" s="96">
        <f>GR10</f>
        <v>0</v>
      </c>
      <c r="GS12" s="137">
        <f t="shared" ref="GS12:GS25" si="77">GQ12*GR12</f>
        <v>0</v>
      </c>
      <c r="GT12" s="109">
        <f t="shared" ref="GT12:GT25" si="78">GS12*GN12</f>
        <v>0</v>
      </c>
      <c r="GU12" s="109"/>
      <c r="GV12" s="138"/>
      <c r="GW12" s="139">
        <f t="shared" ref="GW12" si="79">GS12/$WC12</f>
        <v>0</v>
      </c>
      <c r="GX12" s="143">
        <v>50</v>
      </c>
      <c r="GY12" s="139">
        <f>GX12/GX10</f>
        <v>0.25641000000000003</v>
      </c>
      <c r="GZ12" s="109">
        <f>GZ10*GY12</f>
        <v>0</v>
      </c>
      <c r="HA12" s="136">
        <f t="shared" ref="HA12:HA25" si="80">IF(GX12&gt;0,GZ12/GX12,0)</f>
        <v>0</v>
      </c>
      <c r="HB12" s="96">
        <f>HB10</f>
        <v>0</v>
      </c>
      <c r="HC12" s="137">
        <f t="shared" ref="HC12:HC25" si="81">HA12*HB12</f>
        <v>0</v>
      </c>
      <c r="HD12" s="109">
        <f t="shared" ref="HD12:HD25" si="82">HC12*GX12</f>
        <v>0</v>
      </c>
      <c r="HE12" s="109"/>
      <c r="HF12" s="138"/>
      <c r="HG12" s="139">
        <f t="shared" ref="HG12" si="83">HC12/$WC12</f>
        <v>0</v>
      </c>
      <c r="HH12" s="143">
        <v>31</v>
      </c>
      <c r="HI12" s="139">
        <f>HH12/HH10</f>
        <v>0.11273</v>
      </c>
      <c r="HJ12" s="109">
        <f>HJ10*HI12</f>
        <v>0</v>
      </c>
      <c r="HK12" s="136">
        <f t="shared" ref="HK12:HK25" si="84">IF(HH12&gt;0,HJ12/HH12,0)</f>
        <v>0</v>
      </c>
      <c r="HL12" s="96">
        <f>HL10</f>
        <v>0</v>
      </c>
      <c r="HM12" s="137">
        <f t="shared" ref="HM12:HM25" si="85">HK12*HL12</f>
        <v>0</v>
      </c>
      <c r="HN12" s="109">
        <f t="shared" ref="HN12:HN25" si="86">HM12*HH12</f>
        <v>0</v>
      </c>
      <c r="HO12" s="109"/>
      <c r="HP12" s="138"/>
      <c r="HQ12" s="139">
        <f t="shared" ref="HQ12" si="87">HM12/$WC12</f>
        <v>0</v>
      </c>
      <c r="HR12" s="143">
        <v>53</v>
      </c>
      <c r="HS12" s="139">
        <f>HR12/HR10</f>
        <v>0.125</v>
      </c>
      <c r="HT12" s="109">
        <f>HT10*HS12</f>
        <v>0</v>
      </c>
      <c r="HU12" s="136">
        <f t="shared" ref="HU12:HU25" si="88">IF(HR12&gt;0,HT12/HR12,0)</f>
        <v>0</v>
      </c>
      <c r="HV12" s="96">
        <f>HV10</f>
        <v>0</v>
      </c>
      <c r="HW12" s="137">
        <f t="shared" ref="HW12:HW25" si="89">HU12*HV12</f>
        <v>0</v>
      </c>
      <c r="HX12" s="109">
        <f t="shared" ref="HX12:HX25" si="90">HW12*HR12</f>
        <v>0</v>
      </c>
      <c r="HY12" s="109"/>
      <c r="HZ12" s="138"/>
      <c r="IA12" s="139">
        <f t="shared" ref="IA12" si="91">HW12/$WC12</f>
        <v>0</v>
      </c>
      <c r="IB12" s="143"/>
      <c r="IC12" s="139">
        <f>IB12/IB10</f>
        <v>0</v>
      </c>
      <c r="ID12" s="109">
        <f>ID10*IC12</f>
        <v>0</v>
      </c>
      <c r="IE12" s="136">
        <f t="shared" ref="IE12:IE25" si="92">IF(IB12&gt;0,ID12/IB12,0)</f>
        <v>0</v>
      </c>
      <c r="IF12" s="96">
        <f>IF10</f>
        <v>0</v>
      </c>
      <c r="IG12" s="137">
        <f t="shared" ref="IG12:IG25" si="93">IE12*IF12</f>
        <v>0</v>
      </c>
      <c r="IH12" s="109">
        <f t="shared" ref="IH12:IH25" si="94">IG12*IB12</f>
        <v>0</v>
      </c>
      <c r="II12" s="109"/>
      <c r="IJ12" s="138"/>
      <c r="IK12" s="139">
        <f t="shared" ref="IK12" si="95">IG12/$WC12</f>
        <v>0</v>
      </c>
      <c r="IL12" s="143">
        <v>27</v>
      </c>
      <c r="IM12" s="139">
        <f>IL12/IL10</f>
        <v>0.22689000000000001</v>
      </c>
      <c r="IN12" s="109">
        <f>IN10*IM12</f>
        <v>0</v>
      </c>
      <c r="IO12" s="136">
        <f t="shared" ref="IO12:IO25" si="96">IF(IL12&gt;0,IN12/IL12,0)</f>
        <v>0</v>
      </c>
      <c r="IP12" s="96">
        <f>IP10</f>
        <v>0</v>
      </c>
      <c r="IQ12" s="137">
        <f t="shared" ref="IQ12:IQ25" si="97">IO12*IP12</f>
        <v>0</v>
      </c>
      <c r="IR12" s="109">
        <f t="shared" ref="IR12:IR25" si="98">IQ12*IL12</f>
        <v>0</v>
      </c>
      <c r="IS12" s="109"/>
      <c r="IT12" s="138"/>
      <c r="IU12" s="139">
        <f t="shared" ref="IU12" si="99">IQ12/$WC12</f>
        <v>0</v>
      </c>
      <c r="IV12" s="143">
        <v>22</v>
      </c>
      <c r="IW12" s="139">
        <f>IV12/IV10</f>
        <v>0.15714</v>
      </c>
      <c r="IX12" s="109">
        <f>IX10*IW12</f>
        <v>0</v>
      </c>
      <c r="IY12" s="136">
        <f t="shared" ref="IY12:IY25" si="100">IF(IV12&gt;0,IX12/IV12,0)</f>
        <v>0</v>
      </c>
      <c r="IZ12" s="96">
        <f>IZ10</f>
        <v>0</v>
      </c>
      <c r="JA12" s="137">
        <f t="shared" ref="JA12:JA25" si="101">IY12*IZ12</f>
        <v>0</v>
      </c>
      <c r="JB12" s="109">
        <f t="shared" ref="JB12:JB25" si="102">JA12*IV12</f>
        <v>0</v>
      </c>
      <c r="JC12" s="109"/>
      <c r="JD12" s="138"/>
      <c r="JE12" s="139">
        <f t="shared" ref="JE12" si="103">JA12/$WC12</f>
        <v>0</v>
      </c>
      <c r="JF12" s="143">
        <v>90</v>
      </c>
      <c r="JG12" s="139">
        <f>JF12/JF10</f>
        <v>0.26945999999999998</v>
      </c>
      <c r="JH12" s="109">
        <f>JH10*JG12</f>
        <v>0</v>
      </c>
      <c r="JI12" s="136">
        <f t="shared" ref="JI12:JI25" si="104">IF(JF12&gt;0,JH12/JF12,0)</f>
        <v>0</v>
      </c>
      <c r="JJ12" s="96">
        <f>JJ10</f>
        <v>0</v>
      </c>
      <c r="JK12" s="137">
        <f t="shared" ref="JK12:JK25" si="105">JI12*JJ12</f>
        <v>0</v>
      </c>
      <c r="JL12" s="109">
        <f t="shared" ref="JL12:JL25" si="106">JK12*JF12</f>
        <v>0</v>
      </c>
      <c r="JM12" s="109"/>
      <c r="JN12" s="138"/>
      <c r="JO12" s="139">
        <f t="shared" ref="JO12" si="107">JK12/$WC12</f>
        <v>0</v>
      </c>
      <c r="JP12" s="143">
        <v>32</v>
      </c>
      <c r="JQ12" s="139">
        <f>JP12/JP10</f>
        <v>0.18079000000000001</v>
      </c>
      <c r="JR12" s="109">
        <f>JR10*JQ12</f>
        <v>0</v>
      </c>
      <c r="JS12" s="136">
        <f t="shared" ref="JS12:JS25" si="108">IF(JP12&gt;0,JR12/JP12,0)</f>
        <v>0</v>
      </c>
      <c r="JT12" s="96">
        <f>JT10</f>
        <v>0</v>
      </c>
      <c r="JU12" s="137">
        <f t="shared" ref="JU12:JU25" si="109">JS12*JT12</f>
        <v>0</v>
      </c>
      <c r="JV12" s="109">
        <f t="shared" ref="JV12:JV25" si="110">JU12*JP12</f>
        <v>0</v>
      </c>
      <c r="JW12" s="109"/>
      <c r="JX12" s="138"/>
      <c r="JY12" s="139">
        <f t="shared" ref="JY12" si="111">JU12/$WC12</f>
        <v>0</v>
      </c>
      <c r="JZ12" s="143">
        <v>67</v>
      </c>
      <c r="KA12" s="139">
        <f>JZ12/JZ10</f>
        <v>0.37017</v>
      </c>
      <c r="KB12" s="109">
        <f>KB10*KA12</f>
        <v>0</v>
      </c>
      <c r="KC12" s="136">
        <f t="shared" ref="KC12:KC25" si="112">IF(JZ12&gt;0,KB12/JZ12,0)</f>
        <v>0</v>
      </c>
      <c r="KD12" s="96">
        <f>KD10</f>
        <v>0</v>
      </c>
      <c r="KE12" s="137">
        <f t="shared" ref="KE12:KE25" si="113">KC12*KD12</f>
        <v>0</v>
      </c>
      <c r="KF12" s="109">
        <f t="shared" ref="KF12:KF25" si="114">KE12*JZ12</f>
        <v>0</v>
      </c>
      <c r="KG12" s="109"/>
      <c r="KH12" s="138"/>
      <c r="KI12" s="139">
        <f t="shared" ref="KI12" si="115">KE12/$WC12</f>
        <v>0</v>
      </c>
      <c r="KJ12" s="143">
        <v>45</v>
      </c>
      <c r="KK12" s="139">
        <f>KJ12/KJ10</f>
        <v>0.12820999999999999</v>
      </c>
      <c r="KL12" s="109">
        <f>KL10*KK12</f>
        <v>0</v>
      </c>
      <c r="KM12" s="136">
        <f t="shared" ref="KM12:KM25" si="116">IF(KJ12&gt;0,KL12/KJ12,0)</f>
        <v>0</v>
      </c>
      <c r="KN12" s="96">
        <f>KN10</f>
        <v>0</v>
      </c>
      <c r="KO12" s="137">
        <f t="shared" ref="KO12:KO25" si="117">KM12*KN12</f>
        <v>0</v>
      </c>
      <c r="KP12" s="109">
        <f t="shared" ref="KP12:KP25" si="118">KO12*KJ12</f>
        <v>0</v>
      </c>
      <c r="KQ12" s="109"/>
      <c r="KR12" s="138"/>
      <c r="KS12" s="139">
        <f t="shared" ref="KS12" si="119">KO12/$WC12</f>
        <v>0</v>
      </c>
      <c r="KT12" s="143">
        <v>87</v>
      </c>
      <c r="KU12" s="139">
        <f>KT12/KT10</f>
        <v>0.29194999999999999</v>
      </c>
      <c r="KV12" s="109">
        <f>KV10*KU12</f>
        <v>0</v>
      </c>
      <c r="KW12" s="136">
        <f t="shared" ref="KW12:KW25" si="120">IF(KT12&gt;0,KV12/KT12,0)</f>
        <v>0</v>
      </c>
      <c r="KX12" s="96">
        <f>KX10</f>
        <v>0</v>
      </c>
      <c r="KY12" s="137">
        <f t="shared" ref="KY12:KY25" si="121">KW12*KX12</f>
        <v>0</v>
      </c>
      <c r="KZ12" s="109">
        <f t="shared" ref="KZ12:KZ25" si="122">KY12*KT12</f>
        <v>0</v>
      </c>
      <c r="LA12" s="109"/>
      <c r="LB12" s="138"/>
      <c r="LC12" s="139">
        <f t="shared" ref="LC12" si="123">KY12/$WC12</f>
        <v>0</v>
      </c>
      <c r="LD12" s="143">
        <v>27</v>
      </c>
      <c r="LE12" s="139">
        <f>LD12/LD10</f>
        <v>0.11738999999999999</v>
      </c>
      <c r="LF12" s="109">
        <f>LF10*LE12</f>
        <v>0</v>
      </c>
      <c r="LG12" s="136">
        <f t="shared" ref="LG12:LG25" si="124">IF(LD12&gt;0,LF12/LD12,0)</f>
        <v>0</v>
      </c>
      <c r="LH12" s="96">
        <f>LH10</f>
        <v>0</v>
      </c>
      <c r="LI12" s="137">
        <f t="shared" ref="LI12:LI25" si="125">LG12*LH12</f>
        <v>0</v>
      </c>
      <c r="LJ12" s="109">
        <f t="shared" ref="LJ12:LJ25" si="126">LI12*LD12</f>
        <v>0</v>
      </c>
      <c r="LK12" s="109"/>
      <c r="LL12" s="138"/>
      <c r="LM12" s="139">
        <f t="shared" ref="LM12" si="127">LI12/$WC12</f>
        <v>0</v>
      </c>
      <c r="LN12" s="143">
        <v>21</v>
      </c>
      <c r="LO12" s="139">
        <f>LN12/LN10</f>
        <v>0.13725000000000001</v>
      </c>
      <c r="LP12" s="109">
        <f>LP10*LO12</f>
        <v>0</v>
      </c>
      <c r="LQ12" s="136">
        <f t="shared" ref="LQ12:LQ25" si="128">IF(LN12&gt;0,LP12/LN12,0)</f>
        <v>0</v>
      </c>
      <c r="LR12" s="96">
        <f>LR10</f>
        <v>0</v>
      </c>
      <c r="LS12" s="137">
        <f t="shared" ref="LS12:LS25" si="129">LQ12*LR12</f>
        <v>0</v>
      </c>
      <c r="LT12" s="109">
        <f t="shared" ref="LT12:LT25" si="130">LS12*LN12</f>
        <v>0</v>
      </c>
      <c r="LU12" s="109"/>
      <c r="LV12" s="138"/>
      <c r="LW12" s="139">
        <f t="shared" ref="LW12" si="131">LS12/$WC12</f>
        <v>0</v>
      </c>
      <c r="LX12" s="143">
        <v>23</v>
      </c>
      <c r="LY12" s="139">
        <f>LX12/LX10</f>
        <v>0.15436</v>
      </c>
      <c r="LZ12" s="109">
        <f>LZ10*LY12</f>
        <v>0</v>
      </c>
      <c r="MA12" s="136">
        <f t="shared" ref="MA12:MA25" si="132">IF(LX12&gt;0,LZ12/LX12,0)</f>
        <v>0</v>
      </c>
      <c r="MB12" s="96">
        <f>MB10</f>
        <v>0</v>
      </c>
      <c r="MC12" s="137">
        <f t="shared" ref="MC12:MC25" si="133">MA12*MB12</f>
        <v>0</v>
      </c>
      <c r="MD12" s="109">
        <f t="shared" ref="MD12:MD25" si="134">MC12*LX12</f>
        <v>0</v>
      </c>
      <c r="ME12" s="109"/>
      <c r="MF12" s="138"/>
      <c r="MG12" s="139">
        <f t="shared" ref="MG12" si="135">MC12/$WC12</f>
        <v>0</v>
      </c>
      <c r="MH12" s="143">
        <v>25</v>
      </c>
      <c r="MI12" s="139">
        <f>MH12/MH10</f>
        <v>8.1430000000000002E-2</v>
      </c>
      <c r="MJ12" s="109">
        <f>MJ10*MI12</f>
        <v>0</v>
      </c>
      <c r="MK12" s="136">
        <f t="shared" ref="MK12:MK25" si="136">IF(MH12&gt;0,MJ12/MH12,0)</f>
        <v>0</v>
      </c>
      <c r="ML12" s="96">
        <f>ML10</f>
        <v>0</v>
      </c>
      <c r="MM12" s="137">
        <f t="shared" ref="MM12:MM25" si="137">MK12*ML12</f>
        <v>0</v>
      </c>
      <c r="MN12" s="109">
        <f t="shared" ref="MN12:MN25" si="138">MM12*MH12</f>
        <v>0</v>
      </c>
      <c r="MO12" s="109"/>
      <c r="MP12" s="138"/>
      <c r="MQ12" s="139">
        <f t="shared" ref="MQ12" si="139">MM12/$WC12</f>
        <v>0</v>
      </c>
      <c r="MR12" s="143"/>
      <c r="MS12" s="139">
        <f>MR12/MR10</f>
        <v>0</v>
      </c>
      <c r="MT12" s="109">
        <f>MT10*MS12</f>
        <v>0</v>
      </c>
      <c r="MU12" s="136">
        <f t="shared" ref="MU12:MU25" si="140">IF(MR12&gt;0,MT12/MR12,0)</f>
        <v>0</v>
      </c>
      <c r="MV12" s="96">
        <f>MV10</f>
        <v>0</v>
      </c>
      <c r="MW12" s="137">
        <f t="shared" ref="MW12:MW25" si="141">MU12*MV12</f>
        <v>0</v>
      </c>
      <c r="MX12" s="109">
        <f t="shared" ref="MX12:MX25" si="142">MW12*MR12</f>
        <v>0</v>
      </c>
      <c r="MY12" s="109"/>
      <c r="MZ12" s="138"/>
      <c r="NA12" s="139">
        <f t="shared" ref="NA12" si="143">MW12/$WC12</f>
        <v>0</v>
      </c>
      <c r="NB12" s="143">
        <v>29</v>
      </c>
      <c r="NC12" s="139">
        <f>NB12/NB10</f>
        <v>0.18471000000000001</v>
      </c>
      <c r="ND12" s="109">
        <f>ND10*NC12</f>
        <v>0</v>
      </c>
      <c r="NE12" s="136">
        <f t="shared" ref="NE12:NE25" si="144">IF(NB12&gt;0,ND12/NB12,0)</f>
        <v>0</v>
      </c>
      <c r="NF12" s="96">
        <f>NF10</f>
        <v>0</v>
      </c>
      <c r="NG12" s="137">
        <f t="shared" ref="NG12:NG25" si="145">NE12*NF12</f>
        <v>0</v>
      </c>
      <c r="NH12" s="109">
        <f t="shared" ref="NH12:NH25" si="146">NG12*NB12</f>
        <v>0</v>
      </c>
      <c r="NI12" s="109"/>
      <c r="NJ12" s="138"/>
      <c r="NK12" s="139">
        <f t="shared" ref="NK12" si="147">NG12/$WC12</f>
        <v>0</v>
      </c>
      <c r="NL12" s="143">
        <v>66</v>
      </c>
      <c r="NM12" s="139">
        <f>NL12/NL10</f>
        <v>0.2</v>
      </c>
      <c r="NN12" s="109">
        <f>NN10*NM12</f>
        <v>0</v>
      </c>
      <c r="NO12" s="136">
        <f t="shared" ref="NO12:NO25" si="148">IF(NL12&gt;0,NN12/NL12,0)</f>
        <v>0</v>
      </c>
      <c r="NP12" s="96">
        <f>NP10</f>
        <v>0</v>
      </c>
      <c r="NQ12" s="137">
        <f t="shared" ref="NQ12:NQ25" si="149">NO12*NP12</f>
        <v>0</v>
      </c>
      <c r="NR12" s="109">
        <f t="shared" ref="NR12:NR25" si="150">NQ12*NL12</f>
        <v>0</v>
      </c>
      <c r="NS12" s="109"/>
      <c r="NT12" s="138"/>
      <c r="NU12" s="139">
        <f t="shared" ref="NU12" si="151">NQ12/$WC12</f>
        <v>0</v>
      </c>
      <c r="NV12" s="143"/>
      <c r="NW12" s="139">
        <f>NV12/NV10</f>
        <v>0</v>
      </c>
      <c r="NX12" s="109">
        <f>NX10*NW12</f>
        <v>0</v>
      </c>
      <c r="NY12" s="136">
        <f t="shared" ref="NY12:NY25" si="152">IF(NV12&gt;0,NX12/NV12,0)</f>
        <v>0</v>
      </c>
      <c r="NZ12" s="96">
        <f>NZ10</f>
        <v>0</v>
      </c>
      <c r="OA12" s="137">
        <f t="shared" ref="OA12:OA25" si="153">NY12*NZ12</f>
        <v>0</v>
      </c>
      <c r="OB12" s="109">
        <f t="shared" ref="OB12:OB25" si="154">OA12*NV12</f>
        <v>0</v>
      </c>
      <c r="OC12" s="109"/>
      <c r="OD12" s="138"/>
      <c r="OE12" s="139">
        <f t="shared" ref="OE12" si="155">OA12/$WC12</f>
        <v>0</v>
      </c>
      <c r="OF12" s="143"/>
      <c r="OG12" s="139">
        <f>OF12/OF10</f>
        <v>0</v>
      </c>
      <c r="OH12" s="109">
        <f>OH10*OG12</f>
        <v>0</v>
      </c>
      <c r="OI12" s="136">
        <f t="shared" ref="OI12:OI25" si="156">IF(OF12&gt;0,OH12/OF12,0)</f>
        <v>0</v>
      </c>
      <c r="OJ12" s="96">
        <f>OJ10</f>
        <v>0</v>
      </c>
      <c r="OK12" s="137">
        <f t="shared" ref="OK12:OK25" si="157">OI12*OJ12</f>
        <v>0</v>
      </c>
      <c r="OL12" s="109">
        <f t="shared" ref="OL12:OL25" si="158">OK12*OF12</f>
        <v>0</v>
      </c>
      <c r="OM12" s="109"/>
      <c r="ON12" s="138"/>
      <c r="OO12" s="139">
        <f t="shared" ref="OO12" si="159">OK12/$WC12</f>
        <v>0</v>
      </c>
      <c r="OP12" s="143">
        <v>31</v>
      </c>
      <c r="OQ12" s="139">
        <f>OP12/OP10</f>
        <v>0.13420000000000001</v>
      </c>
      <c r="OR12" s="109">
        <f>OR10*OQ12</f>
        <v>0</v>
      </c>
      <c r="OS12" s="136">
        <f t="shared" ref="OS12:OS25" si="160">IF(OP12&gt;0,OR12/OP12,0)</f>
        <v>0</v>
      </c>
      <c r="OT12" s="96">
        <f>OT10</f>
        <v>0</v>
      </c>
      <c r="OU12" s="137">
        <f t="shared" ref="OU12:OU25" si="161">OS12*OT12</f>
        <v>0</v>
      </c>
      <c r="OV12" s="109">
        <f t="shared" ref="OV12:OV25" si="162">OU12*OP12</f>
        <v>0</v>
      </c>
      <c r="OW12" s="109"/>
      <c r="OX12" s="138"/>
      <c r="OY12" s="139">
        <f t="shared" ref="OY12" si="163">OU12/$WC12</f>
        <v>0</v>
      </c>
      <c r="OZ12" s="143"/>
      <c r="PA12" s="139">
        <f>OZ12/OZ10</f>
        <v>0</v>
      </c>
      <c r="PB12" s="109">
        <f>PB10*PA12</f>
        <v>0</v>
      </c>
      <c r="PC12" s="136">
        <f t="shared" ref="PC12:PC25" si="164">IF(OZ12&gt;0,PB12/OZ12,0)</f>
        <v>0</v>
      </c>
      <c r="PD12" s="96">
        <f>PD10</f>
        <v>0</v>
      </c>
      <c r="PE12" s="137">
        <f t="shared" ref="PE12:PE25" si="165">PC12*PD12</f>
        <v>0</v>
      </c>
      <c r="PF12" s="109">
        <f t="shared" ref="PF12:PF25" si="166">PE12*OZ12</f>
        <v>0</v>
      </c>
      <c r="PG12" s="109"/>
      <c r="PH12" s="138"/>
      <c r="PI12" s="139">
        <f t="shared" ref="PI12" si="167">PE12/$WC12</f>
        <v>0</v>
      </c>
      <c r="PJ12" s="143">
        <v>51</v>
      </c>
      <c r="PK12" s="139">
        <f>PJ12/PJ10</f>
        <v>0.31287999999999999</v>
      </c>
      <c r="PL12" s="109">
        <f>PL10*PK12</f>
        <v>0</v>
      </c>
      <c r="PM12" s="136">
        <f t="shared" ref="PM12:PM25" si="168">IF(PJ12&gt;0,PL12/PJ12,0)</f>
        <v>0</v>
      </c>
      <c r="PN12" s="96">
        <f>PN10</f>
        <v>0</v>
      </c>
      <c r="PO12" s="137">
        <f t="shared" ref="PO12:PO25" si="169">PM12*PN12</f>
        <v>0</v>
      </c>
      <c r="PP12" s="109">
        <f t="shared" ref="PP12:PP25" si="170">PO12*PJ12</f>
        <v>0</v>
      </c>
      <c r="PQ12" s="109"/>
      <c r="PR12" s="138"/>
      <c r="PS12" s="139">
        <f t="shared" ref="PS12" si="171">PO12/$WC12</f>
        <v>0</v>
      </c>
      <c r="PT12" s="143">
        <v>27</v>
      </c>
      <c r="PU12" s="139">
        <f>PT12/PT10</f>
        <v>0.17646999999999999</v>
      </c>
      <c r="PV12" s="109">
        <f>PV10*PU12</f>
        <v>0</v>
      </c>
      <c r="PW12" s="136">
        <f t="shared" ref="PW12:PW25" si="172">IF(PT12&gt;0,PV12/PT12,0)</f>
        <v>0</v>
      </c>
      <c r="PX12" s="96">
        <f>PX10</f>
        <v>0</v>
      </c>
      <c r="PY12" s="137">
        <f t="shared" ref="PY12:PY25" si="173">PW12*PX12</f>
        <v>0</v>
      </c>
      <c r="PZ12" s="109">
        <f t="shared" ref="PZ12:PZ25" si="174">PY12*PT12</f>
        <v>0</v>
      </c>
      <c r="QA12" s="109"/>
      <c r="QB12" s="138"/>
      <c r="QC12" s="139">
        <f t="shared" ref="QC12" si="175">PY12/$WC12</f>
        <v>0</v>
      </c>
      <c r="QD12" s="143">
        <v>40</v>
      </c>
      <c r="QE12" s="139">
        <f>QD12/QD10</f>
        <v>0.17777999999999999</v>
      </c>
      <c r="QF12" s="109">
        <f>QF10*QE12</f>
        <v>0</v>
      </c>
      <c r="QG12" s="136">
        <f t="shared" ref="QG12:QG25" si="176">IF(QD12&gt;0,QF12/QD12,0)</f>
        <v>0</v>
      </c>
      <c r="QH12" s="96">
        <f>QH10</f>
        <v>0</v>
      </c>
      <c r="QI12" s="137">
        <f t="shared" ref="QI12:QI25" si="177">QG12*QH12</f>
        <v>0</v>
      </c>
      <c r="QJ12" s="109">
        <f t="shared" ref="QJ12:QJ25" si="178">QI12*QD12</f>
        <v>0</v>
      </c>
      <c r="QK12" s="109"/>
      <c r="QL12" s="138"/>
      <c r="QM12" s="139">
        <f t="shared" ref="QM12" si="179">QI12/$WC12</f>
        <v>0</v>
      </c>
      <c r="QN12" s="143">
        <v>25</v>
      </c>
      <c r="QO12" s="139">
        <f>QN12/QN10</f>
        <v>0.15151999999999999</v>
      </c>
      <c r="QP12" s="109">
        <f>QP10*QO12</f>
        <v>0</v>
      </c>
      <c r="QQ12" s="136">
        <f t="shared" ref="QQ12:QQ25" si="180">IF(QN12&gt;0,QP12/QN12,0)</f>
        <v>0</v>
      </c>
      <c r="QR12" s="96">
        <f>QR10</f>
        <v>0</v>
      </c>
      <c r="QS12" s="137">
        <f t="shared" ref="QS12:QS25" si="181">QQ12*QR12</f>
        <v>0</v>
      </c>
      <c r="QT12" s="109">
        <f t="shared" ref="QT12:QT25" si="182">QS12*QN12</f>
        <v>0</v>
      </c>
      <c r="QU12" s="109"/>
      <c r="QV12" s="138"/>
      <c r="QW12" s="139">
        <f t="shared" ref="QW12" si="183">QS12/$WC12</f>
        <v>0</v>
      </c>
      <c r="QX12" s="143">
        <v>28</v>
      </c>
      <c r="QY12" s="139">
        <f>QX12/QX10</f>
        <v>0.16374</v>
      </c>
      <c r="QZ12" s="109">
        <f>QZ10*QY12</f>
        <v>0</v>
      </c>
      <c r="RA12" s="136">
        <f t="shared" ref="RA12:RA25" si="184">IF(QX12&gt;0,QZ12/QX12,0)</f>
        <v>0</v>
      </c>
      <c r="RB12" s="96">
        <f>RB10</f>
        <v>0</v>
      </c>
      <c r="RC12" s="137">
        <f t="shared" ref="RC12:RC25" si="185">RA12*RB12</f>
        <v>0</v>
      </c>
      <c r="RD12" s="109">
        <f t="shared" ref="RD12:RD25" si="186">RC12*QX12</f>
        <v>0</v>
      </c>
      <c r="RE12" s="109"/>
      <c r="RF12" s="138"/>
      <c r="RG12" s="139">
        <f t="shared" ref="RG12" si="187">RC12/$WC12</f>
        <v>0</v>
      </c>
      <c r="RH12" s="143">
        <v>27</v>
      </c>
      <c r="RI12" s="139">
        <f>RH12/RH10</f>
        <v>0.18</v>
      </c>
      <c r="RJ12" s="109">
        <f>RJ10*RI12</f>
        <v>0</v>
      </c>
      <c r="RK12" s="136">
        <f t="shared" ref="RK12:RK25" si="188">IF(RH12&gt;0,RJ12/RH12,0)</f>
        <v>0</v>
      </c>
      <c r="RL12" s="96">
        <f>RL10</f>
        <v>0</v>
      </c>
      <c r="RM12" s="137">
        <f t="shared" ref="RM12:RM25" si="189">RK12*RL12</f>
        <v>0</v>
      </c>
      <c r="RN12" s="109">
        <f t="shared" ref="RN12:RN25" si="190">RM12*RH12</f>
        <v>0</v>
      </c>
      <c r="RO12" s="109"/>
      <c r="RP12" s="138"/>
      <c r="RQ12" s="139">
        <f t="shared" ref="RQ12" si="191">RM12/$WC12</f>
        <v>0</v>
      </c>
      <c r="RR12" s="143">
        <v>26</v>
      </c>
      <c r="RS12" s="139">
        <f>RR12/RR10</f>
        <v>7.7609999999999998E-2</v>
      </c>
      <c r="RT12" s="109">
        <f>RT10*RS12</f>
        <v>0</v>
      </c>
      <c r="RU12" s="136">
        <f t="shared" ref="RU12:RU25" si="192">IF(RR12&gt;0,RT12/RR12,0)</f>
        <v>0</v>
      </c>
      <c r="RV12" s="96">
        <f>RV10</f>
        <v>0</v>
      </c>
      <c r="RW12" s="137">
        <f t="shared" ref="RW12:RW25" si="193">RU12*RV12</f>
        <v>0</v>
      </c>
      <c r="RX12" s="109">
        <f t="shared" ref="RX12:RX25" si="194">RW12*RR12</f>
        <v>0</v>
      </c>
      <c r="RY12" s="109"/>
      <c r="RZ12" s="138"/>
      <c r="SA12" s="139">
        <f t="shared" ref="SA12" si="195">RW12/$WC12</f>
        <v>0</v>
      </c>
      <c r="SB12" s="143"/>
      <c r="SC12" s="139" t="e">
        <f>SB12/SB10</f>
        <v>#DIV/0!</v>
      </c>
      <c r="SD12" s="109" t="e">
        <f>SD10*SC12</f>
        <v>#DIV/0!</v>
      </c>
      <c r="SE12" s="136">
        <f t="shared" ref="SE12:SE25" si="196">IF(SB12&gt;0,SD12/SB12,0)</f>
        <v>0</v>
      </c>
      <c r="SF12" s="96">
        <f>SF10</f>
        <v>0</v>
      </c>
      <c r="SG12" s="137">
        <f t="shared" ref="SG12:SG25" si="197">SE12*SF12</f>
        <v>0</v>
      </c>
      <c r="SH12" s="109">
        <f t="shared" ref="SH12:SH25" si="198">SG12*SB12</f>
        <v>0</v>
      </c>
      <c r="SI12" s="109"/>
      <c r="SJ12" s="138"/>
      <c r="SK12" s="139">
        <f t="shared" ref="SK12" si="199">SG12/$WC12</f>
        <v>0</v>
      </c>
      <c r="SL12" s="143">
        <v>25</v>
      </c>
      <c r="SM12" s="139">
        <f>SL12/SL10</f>
        <v>8.4180000000000005E-2</v>
      </c>
      <c r="SN12" s="109">
        <f>SN10*SM12</f>
        <v>0</v>
      </c>
      <c r="SO12" s="136">
        <f t="shared" ref="SO12:SO25" si="200">IF(SL12&gt;0,SN12/SL12,0)</f>
        <v>0</v>
      </c>
      <c r="SP12" s="96">
        <f>SP10</f>
        <v>0</v>
      </c>
      <c r="SQ12" s="137">
        <f t="shared" ref="SQ12:SQ25" si="201">SO12*SP12</f>
        <v>0</v>
      </c>
      <c r="SR12" s="109">
        <f t="shared" ref="SR12:SR25" si="202">SQ12*SL12</f>
        <v>0</v>
      </c>
      <c r="SS12" s="109"/>
      <c r="ST12" s="138"/>
      <c r="SU12" s="139">
        <f t="shared" ref="SU12" si="203">SQ12/$WC12</f>
        <v>0</v>
      </c>
      <c r="SV12" s="143">
        <v>48</v>
      </c>
      <c r="SW12" s="139">
        <f>SV12/SV10</f>
        <v>0.15484000000000001</v>
      </c>
      <c r="SX12" s="109">
        <f>SX10*SW12</f>
        <v>0</v>
      </c>
      <c r="SY12" s="136">
        <f t="shared" ref="SY12:SY25" si="204">IF(SV12&gt;0,SX12/SV12,0)</f>
        <v>0</v>
      </c>
      <c r="SZ12" s="96">
        <f>SZ10</f>
        <v>0</v>
      </c>
      <c r="TA12" s="137">
        <f t="shared" ref="TA12:TA25" si="205">SY12*SZ12</f>
        <v>0</v>
      </c>
      <c r="TB12" s="109">
        <f t="shared" ref="TB12:TB25" si="206">TA12*SV12</f>
        <v>0</v>
      </c>
      <c r="TC12" s="109"/>
      <c r="TD12" s="138"/>
      <c r="TE12" s="139">
        <f t="shared" ref="TE12" si="207">TA12/$WC12</f>
        <v>0</v>
      </c>
      <c r="TF12" s="143">
        <v>19</v>
      </c>
      <c r="TG12" s="139">
        <f>TF12/TF10</f>
        <v>0.10857</v>
      </c>
      <c r="TH12" s="109">
        <f>TH10*TG12</f>
        <v>0</v>
      </c>
      <c r="TI12" s="136">
        <f t="shared" ref="TI12:TI25" si="208">IF(TF12&gt;0,TH12/TF12,0)</f>
        <v>0</v>
      </c>
      <c r="TJ12" s="96">
        <f>TJ10</f>
        <v>0</v>
      </c>
      <c r="TK12" s="137">
        <f t="shared" ref="TK12:TK25" si="209">TI12*TJ12</f>
        <v>0</v>
      </c>
      <c r="TL12" s="109">
        <f t="shared" ref="TL12:TL25" si="210">TK12*TF12</f>
        <v>0</v>
      </c>
      <c r="TM12" s="109"/>
      <c r="TN12" s="138"/>
      <c r="TO12" s="139">
        <f t="shared" ref="TO12" si="211">TK12/$WC12</f>
        <v>0</v>
      </c>
      <c r="TP12" s="143">
        <v>27</v>
      </c>
      <c r="TQ12" s="139">
        <f>TP12/TP10</f>
        <v>9.4409999999999994E-2</v>
      </c>
      <c r="TR12" s="109">
        <f>TR10*TQ12</f>
        <v>0</v>
      </c>
      <c r="TS12" s="136">
        <f t="shared" ref="TS12:TS25" si="212">IF(TP12&gt;0,TR12/TP12,0)</f>
        <v>0</v>
      </c>
      <c r="TT12" s="96">
        <f>TT10</f>
        <v>0</v>
      </c>
      <c r="TU12" s="137">
        <f t="shared" ref="TU12:TU25" si="213">TS12*TT12</f>
        <v>0</v>
      </c>
      <c r="TV12" s="109">
        <f t="shared" ref="TV12:TV25" si="214">TU12*TP12</f>
        <v>0</v>
      </c>
      <c r="TW12" s="109"/>
      <c r="TX12" s="138"/>
      <c r="TY12" s="139">
        <f t="shared" ref="TY12" si="215">TU12/$WC12</f>
        <v>0</v>
      </c>
      <c r="TZ12" s="143">
        <v>27</v>
      </c>
      <c r="UA12" s="139">
        <f>TZ12/TZ10</f>
        <v>0.14595</v>
      </c>
      <c r="UB12" s="109">
        <f>UB10*UA12</f>
        <v>0</v>
      </c>
      <c r="UC12" s="136">
        <f t="shared" ref="UC12:UC25" si="216">IF(TZ12&gt;0,UB12/TZ12,0)</f>
        <v>0</v>
      </c>
      <c r="UD12" s="96">
        <f>UD10</f>
        <v>0</v>
      </c>
      <c r="UE12" s="137">
        <f t="shared" ref="UE12:UE25" si="217">UC12*UD12</f>
        <v>0</v>
      </c>
      <c r="UF12" s="109">
        <f t="shared" ref="UF12:UF25" si="218">UE12*TZ12</f>
        <v>0</v>
      </c>
      <c r="UG12" s="109"/>
      <c r="UH12" s="138"/>
      <c r="UI12" s="139">
        <f t="shared" ref="UI12" si="219">UE12/$WC12</f>
        <v>0</v>
      </c>
      <c r="UJ12" s="143">
        <v>31</v>
      </c>
      <c r="UK12" s="139">
        <f>UJ12/UJ10</f>
        <v>9.0380000000000002E-2</v>
      </c>
      <c r="UL12" s="109">
        <f>UL10*UK12</f>
        <v>0</v>
      </c>
      <c r="UM12" s="136">
        <f t="shared" ref="UM12:UM25" si="220">IF(UJ12&gt;0,UL12/UJ12,0)</f>
        <v>0</v>
      </c>
      <c r="UN12" s="96">
        <f>UN10</f>
        <v>0</v>
      </c>
      <c r="UO12" s="137">
        <f t="shared" ref="UO12:UO25" si="221">UM12*UN12</f>
        <v>0</v>
      </c>
      <c r="UP12" s="109">
        <f t="shared" ref="UP12:UP25" si="222">UO12*UJ12</f>
        <v>0</v>
      </c>
      <c r="UQ12" s="109"/>
      <c r="UR12" s="138"/>
      <c r="US12" s="139">
        <f t="shared" ref="US12" si="223">UO12/$WC12</f>
        <v>0</v>
      </c>
      <c r="UT12" s="143">
        <v>54</v>
      </c>
      <c r="UU12" s="139">
        <f>UT12/UT10</f>
        <v>0.17035</v>
      </c>
      <c r="UV12" s="109">
        <f>UV10*UU12</f>
        <v>0</v>
      </c>
      <c r="UW12" s="136">
        <f t="shared" ref="UW12:UW25" si="224">IF(UT12&gt;0,UV12/UT12,0)</f>
        <v>0</v>
      </c>
      <c r="UX12" s="96">
        <f>UX10</f>
        <v>0</v>
      </c>
      <c r="UY12" s="137">
        <f t="shared" ref="UY12:UY25" si="225">UW12*UX12</f>
        <v>0</v>
      </c>
      <c r="UZ12" s="109">
        <f t="shared" ref="UZ12:UZ25" si="226">UY12*UT12</f>
        <v>0</v>
      </c>
      <c r="VA12" s="109"/>
      <c r="VB12" s="138"/>
      <c r="VC12" s="139">
        <f t="shared" ref="VC12" si="227">UY12/$WC12</f>
        <v>0</v>
      </c>
      <c r="VD12" s="143">
        <v>50</v>
      </c>
      <c r="VE12" s="139">
        <f>VD12/VD10</f>
        <v>8.7260000000000004E-2</v>
      </c>
      <c r="VF12" s="109">
        <f>VF10*VE12</f>
        <v>0</v>
      </c>
      <c r="VG12" s="136">
        <f t="shared" ref="VG12:VG25" si="228">IF(VD12&gt;0,VF12/VD12,0)</f>
        <v>0</v>
      </c>
      <c r="VH12" s="96">
        <f>VH10</f>
        <v>0</v>
      </c>
      <c r="VI12" s="137">
        <f t="shared" ref="VI12:VI25" si="229">VG12*VH12</f>
        <v>0</v>
      </c>
      <c r="VJ12" s="109">
        <f t="shared" ref="VJ12:VJ25" si="230">VI12*VD12</f>
        <v>0</v>
      </c>
      <c r="VK12" s="109"/>
      <c r="VL12" s="138"/>
      <c r="VM12" s="139">
        <f t="shared" ref="VM12" si="231">VI12/$WC12</f>
        <v>0</v>
      </c>
      <c r="VN12" s="143">
        <v>52</v>
      </c>
      <c r="VO12" s="139">
        <f>VN12/VN10</f>
        <v>0.14444000000000001</v>
      </c>
      <c r="VP12" s="109">
        <f>VP10*VO12</f>
        <v>0</v>
      </c>
      <c r="VQ12" s="136">
        <f t="shared" ref="VQ12:VQ25" si="232">IF(VN12&gt;0,VP12/VN12,0)</f>
        <v>0</v>
      </c>
      <c r="VR12" s="96">
        <f>VR10</f>
        <v>0</v>
      </c>
      <c r="VS12" s="137">
        <f t="shared" ref="VS12:VS25" si="233">VQ12*VR12</f>
        <v>0</v>
      </c>
      <c r="VT12" s="109">
        <f t="shared" ref="VT12:VT25" si="234">VS12*VN12</f>
        <v>0</v>
      </c>
      <c r="VU12" s="109"/>
      <c r="VV12" s="138"/>
      <c r="VW12" s="139">
        <f t="shared" ref="VW12" si="235">VS12/$WC12</f>
        <v>0</v>
      </c>
      <c r="VX12" s="554">
        <f t="shared" ref="VX12:VX25" si="236">F12+P12+Z12+AJ12+AT12+BD12+BN12+BX12+CH12+CR12+DB12+DL12+DV12+EF12+EP12+EZ12+FJ12+FT12+GD12+GN12+GX12+HH12+HR12+IB12+IL12+IV12+JF12+JP12+JZ12+KJ12+KT12+LD12+LN12+LX12+MH12+MR12+NB12+NL12+NV12+OF12+OP12+OZ12+PJ12+PT12+QD12+QN12+QX12+RH12+RR12+SB12+SL12+SV12+TF12+TP12+TZ12+UJ12+UT12+VD12+VN12</f>
        <v>1755</v>
      </c>
      <c r="VY12" s="139">
        <f>VX12/VX10</f>
        <v>0.14516999999999999</v>
      </c>
      <c r="VZ12" s="109">
        <f>VZ10*VY12</f>
        <v>16288.07</v>
      </c>
      <c r="WA12" s="136">
        <f t="shared" ref="WA12:WA25" si="237">IF(VX12&gt;0,VZ12/VX12,0)</f>
        <v>9.2809515699999992</v>
      </c>
      <c r="WB12" s="96">
        <f>WB10</f>
        <v>7.86</v>
      </c>
      <c r="WC12" s="137">
        <f t="shared" ref="WC12:WC25" si="238">WA12*WB12</f>
        <v>72.948279999999997</v>
      </c>
      <c r="WD12" s="109">
        <f t="shared" ref="WD12:WD25" si="239">WC12*VX12</f>
        <v>128024.23</v>
      </c>
      <c r="WE12" s="109"/>
      <c r="WF12" s="138"/>
    </row>
    <row r="13" spans="1:604" ht="24.75" customHeight="1">
      <c r="A13" s="5"/>
      <c r="B13" s="544" t="s">
        <v>405</v>
      </c>
      <c r="C13" s="11" t="s">
        <v>968</v>
      </c>
      <c r="D13" s="11" t="s">
        <v>423</v>
      </c>
      <c r="E13" s="4" t="s">
        <v>32</v>
      </c>
      <c r="F13" s="143"/>
      <c r="G13" s="139" t="e">
        <f>F13/F10</f>
        <v>#DIV/0!</v>
      </c>
      <c r="H13" s="109" t="e">
        <f>H10*G13</f>
        <v>#DIV/0!</v>
      </c>
      <c r="I13" s="136">
        <f t="shared" si="0"/>
        <v>0</v>
      </c>
      <c r="J13" s="96">
        <f>J10</f>
        <v>0</v>
      </c>
      <c r="K13" s="137">
        <f t="shared" si="1"/>
        <v>0</v>
      </c>
      <c r="L13" s="109">
        <f t="shared" si="2"/>
        <v>0</v>
      </c>
      <c r="M13" s="109"/>
      <c r="N13" s="138"/>
      <c r="O13" s="139">
        <f>K13/$WC13</f>
        <v>0</v>
      </c>
      <c r="P13" s="143">
        <v>300</v>
      </c>
      <c r="Q13" s="139">
        <f>P13/P10</f>
        <v>0.75758000000000003</v>
      </c>
      <c r="R13" s="109">
        <f>R10*Q13</f>
        <v>0</v>
      </c>
      <c r="S13" s="136">
        <f t="shared" si="4"/>
        <v>0</v>
      </c>
      <c r="T13" s="96">
        <f>T10</f>
        <v>0</v>
      </c>
      <c r="U13" s="137">
        <f t="shared" si="5"/>
        <v>0</v>
      </c>
      <c r="V13" s="109">
        <f t="shared" si="6"/>
        <v>0</v>
      </c>
      <c r="W13" s="109"/>
      <c r="X13" s="138"/>
      <c r="Y13" s="139">
        <f>U13/$WC13</f>
        <v>0</v>
      </c>
      <c r="Z13" s="143">
        <v>81</v>
      </c>
      <c r="AA13" s="139">
        <f>Z13/Z10</f>
        <v>0.29670000000000002</v>
      </c>
      <c r="AB13" s="109">
        <f>AB10*AA13</f>
        <v>0</v>
      </c>
      <c r="AC13" s="136">
        <f t="shared" si="8"/>
        <v>0</v>
      </c>
      <c r="AD13" s="96">
        <f>AD10</f>
        <v>0</v>
      </c>
      <c r="AE13" s="137">
        <f t="shared" si="9"/>
        <v>0</v>
      </c>
      <c r="AF13" s="109">
        <f t="shared" si="10"/>
        <v>0</v>
      </c>
      <c r="AG13" s="109"/>
      <c r="AH13" s="138"/>
      <c r="AI13" s="139">
        <f>AE13/$WC13</f>
        <v>0</v>
      </c>
      <c r="AJ13" s="143"/>
      <c r="AK13" s="139" t="e">
        <f>AJ13/AJ10</f>
        <v>#DIV/0!</v>
      </c>
      <c r="AL13" s="109" t="e">
        <f>AL10*AK13</f>
        <v>#DIV/0!</v>
      </c>
      <c r="AM13" s="136">
        <f t="shared" si="12"/>
        <v>0</v>
      </c>
      <c r="AN13" s="96">
        <f>AN10</f>
        <v>0</v>
      </c>
      <c r="AO13" s="137">
        <f t="shared" si="13"/>
        <v>0</v>
      </c>
      <c r="AP13" s="109">
        <f t="shared" si="14"/>
        <v>0</v>
      </c>
      <c r="AQ13" s="109"/>
      <c r="AR13" s="138"/>
      <c r="AS13" s="139">
        <f>AO13/$WC13</f>
        <v>0</v>
      </c>
      <c r="AT13" s="143">
        <v>131</v>
      </c>
      <c r="AU13" s="139">
        <f>AT13/AT10</f>
        <v>1</v>
      </c>
      <c r="AV13" s="109">
        <f>AV10*AU13</f>
        <v>0</v>
      </c>
      <c r="AW13" s="136">
        <f t="shared" si="16"/>
        <v>0</v>
      </c>
      <c r="AX13" s="96">
        <f>AX10</f>
        <v>0</v>
      </c>
      <c r="AY13" s="137">
        <f t="shared" si="17"/>
        <v>0</v>
      </c>
      <c r="AZ13" s="109">
        <f t="shared" si="18"/>
        <v>0</v>
      </c>
      <c r="BA13" s="109"/>
      <c r="BB13" s="138"/>
      <c r="BC13" s="139">
        <f>AY13/$WC13</f>
        <v>0</v>
      </c>
      <c r="BD13" s="143">
        <v>128</v>
      </c>
      <c r="BE13" s="139">
        <f>BD13/BD10</f>
        <v>0.83660000000000001</v>
      </c>
      <c r="BF13" s="109">
        <f>BF10*BE13</f>
        <v>0</v>
      </c>
      <c r="BG13" s="136">
        <f t="shared" si="20"/>
        <v>0</v>
      </c>
      <c r="BH13" s="96">
        <f>BH10</f>
        <v>0</v>
      </c>
      <c r="BI13" s="137">
        <f t="shared" si="21"/>
        <v>0</v>
      </c>
      <c r="BJ13" s="109">
        <f t="shared" si="22"/>
        <v>0</v>
      </c>
      <c r="BK13" s="109"/>
      <c r="BL13" s="138"/>
      <c r="BM13" s="139">
        <f>BI13/$WC13</f>
        <v>0</v>
      </c>
      <c r="BN13" s="143"/>
      <c r="BO13" s="139">
        <f>BN13/BN10</f>
        <v>0</v>
      </c>
      <c r="BP13" s="109">
        <f>BP10*BO13</f>
        <v>0</v>
      </c>
      <c r="BQ13" s="136">
        <f t="shared" si="24"/>
        <v>0</v>
      </c>
      <c r="BR13" s="96">
        <f>BR10</f>
        <v>0</v>
      </c>
      <c r="BS13" s="137">
        <f t="shared" si="25"/>
        <v>0</v>
      </c>
      <c r="BT13" s="109">
        <f t="shared" si="26"/>
        <v>0</v>
      </c>
      <c r="BU13" s="109"/>
      <c r="BV13" s="138"/>
      <c r="BW13" s="139">
        <f>BS13/$WC13</f>
        <v>0</v>
      </c>
      <c r="BX13" s="143">
        <v>138</v>
      </c>
      <c r="BY13" s="139">
        <f>BX13/BX10</f>
        <v>0.83635999999999999</v>
      </c>
      <c r="BZ13" s="109">
        <f>BZ10*BY13</f>
        <v>0</v>
      </c>
      <c r="CA13" s="136">
        <f t="shared" si="28"/>
        <v>0</v>
      </c>
      <c r="CB13" s="96">
        <f>CB10</f>
        <v>0</v>
      </c>
      <c r="CC13" s="137">
        <f t="shared" si="29"/>
        <v>0</v>
      </c>
      <c r="CD13" s="109">
        <f t="shared" si="30"/>
        <v>0</v>
      </c>
      <c r="CE13" s="109"/>
      <c r="CF13" s="138"/>
      <c r="CG13" s="139">
        <f>CC13/$WC13</f>
        <v>0</v>
      </c>
      <c r="CH13" s="143">
        <v>119</v>
      </c>
      <c r="CI13" s="139">
        <f>CH13/CH10</f>
        <v>0.73006000000000004</v>
      </c>
      <c r="CJ13" s="109">
        <f>CJ10*CI13</f>
        <v>0</v>
      </c>
      <c r="CK13" s="136">
        <f t="shared" si="32"/>
        <v>0</v>
      </c>
      <c r="CL13" s="96">
        <f>CL10</f>
        <v>0</v>
      </c>
      <c r="CM13" s="137">
        <f t="shared" si="33"/>
        <v>0</v>
      </c>
      <c r="CN13" s="109">
        <f t="shared" si="34"/>
        <v>0</v>
      </c>
      <c r="CO13" s="109"/>
      <c r="CP13" s="138"/>
      <c r="CQ13" s="139">
        <f>CM13/$WC13</f>
        <v>0</v>
      </c>
      <c r="CR13" s="143">
        <v>111</v>
      </c>
      <c r="CS13" s="139">
        <f>CR13/CR10</f>
        <v>1</v>
      </c>
      <c r="CT13" s="109">
        <f>CT10*CS13</f>
        <v>0</v>
      </c>
      <c r="CU13" s="136">
        <f t="shared" si="36"/>
        <v>0</v>
      </c>
      <c r="CV13" s="96">
        <f>CV10</f>
        <v>0</v>
      </c>
      <c r="CW13" s="137">
        <f t="shared" si="37"/>
        <v>0</v>
      </c>
      <c r="CX13" s="109">
        <f t="shared" si="38"/>
        <v>0</v>
      </c>
      <c r="CY13" s="109"/>
      <c r="CZ13" s="138"/>
      <c r="DA13" s="139">
        <f>CW13/$WC13</f>
        <v>0</v>
      </c>
      <c r="DB13" s="143">
        <v>151</v>
      </c>
      <c r="DC13" s="139">
        <f>DB13/DB10</f>
        <v>0.84358</v>
      </c>
      <c r="DD13" s="109">
        <f>DD10*DC13</f>
        <v>0</v>
      </c>
      <c r="DE13" s="136">
        <f t="shared" si="40"/>
        <v>0</v>
      </c>
      <c r="DF13" s="96">
        <f>DF10</f>
        <v>0</v>
      </c>
      <c r="DG13" s="137">
        <f t="shared" si="41"/>
        <v>0</v>
      </c>
      <c r="DH13" s="109">
        <f t="shared" si="42"/>
        <v>0</v>
      </c>
      <c r="DI13" s="109"/>
      <c r="DJ13" s="138"/>
      <c r="DK13" s="139">
        <f>DG13/$WC13</f>
        <v>0</v>
      </c>
      <c r="DL13" s="143">
        <v>171</v>
      </c>
      <c r="DM13" s="139">
        <f>DL13/DL10</f>
        <v>1</v>
      </c>
      <c r="DN13" s="109">
        <f>DN10*DM13</f>
        <v>0</v>
      </c>
      <c r="DO13" s="136">
        <f t="shared" si="44"/>
        <v>0</v>
      </c>
      <c r="DP13" s="96">
        <f>DP10</f>
        <v>0</v>
      </c>
      <c r="DQ13" s="137">
        <f t="shared" si="45"/>
        <v>0</v>
      </c>
      <c r="DR13" s="109">
        <f t="shared" si="46"/>
        <v>0</v>
      </c>
      <c r="DS13" s="109"/>
      <c r="DT13" s="138"/>
      <c r="DU13" s="139">
        <f>DQ13/$WC13</f>
        <v>0</v>
      </c>
      <c r="DV13" s="143"/>
      <c r="DW13" s="139">
        <f>DV13/DV10</f>
        <v>0</v>
      </c>
      <c r="DX13" s="109">
        <f>DX10*DW13</f>
        <v>0</v>
      </c>
      <c r="DY13" s="136">
        <f t="shared" si="48"/>
        <v>0</v>
      </c>
      <c r="DZ13" s="96">
        <f>DZ10</f>
        <v>7.86</v>
      </c>
      <c r="EA13" s="137">
        <f t="shared" si="49"/>
        <v>0</v>
      </c>
      <c r="EB13" s="109">
        <f t="shared" si="50"/>
        <v>0</v>
      </c>
      <c r="EC13" s="109"/>
      <c r="ED13" s="138"/>
      <c r="EE13" s="139">
        <f>EA13/$WC13</f>
        <v>0</v>
      </c>
      <c r="EF13" s="143">
        <v>208</v>
      </c>
      <c r="EG13" s="139">
        <f>EF13/EF10</f>
        <v>0.83199999999999996</v>
      </c>
      <c r="EH13" s="109">
        <f>EH10*EG13</f>
        <v>0</v>
      </c>
      <c r="EI13" s="136">
        <f t="shared" si="52"/>
        <v>0</v>
      </c>
      <c r="EJ13" s="96">
        <f>EJ10</f>
        <v>0</v>
      </c>
      <c r="EK13" s="137">
        <f t="shared" si="53"/>
        <v>0</v>
      </c>
      <c r="EL13" s="109">
        <f t="shared" si="54"/>
        <v>0</v>
      </c>
      <c r="EM13" s="109"/>
      <c r="EN13" s="138"/>
      <c r="EO13" s="139">
        <f>EK13/$WC13</f>
        <v>0</v>
      </c>
      <c r="EP13" s="143">
        <v>266</v>
      </c>
      <c r="EQ13" s="139">
        <f>EP13/EP10</f>
        <v>0.81845999999999997</v>
      </c>
      <c r="ER13" s="109">
        <f>ER10*EQ13</f>
        <v>76689.7</v>
      </c>
      <c r="ES13" s="136">
        <f t="shared" si="56"/>
        <v>288.30714286</v>
      </c>
      <c r="ET13" s="96">
        <f>ET10</f>
        <v>7.86</v>
      </c>
      <c r="EU13" s="137">
        <f t="shared" si="57"/>
        <v>2266.0941400000002</v>
      </c>
      <c r="EV13" s="109">
        <f t="shared" si="58"/>
        <v>602781.04</v>
      </c>
      <c r="EW13" s="109"/>
      <c r="EX13" s="138"/>
      <c r="EY13" s="139">
        <f>EU13/$WC13</f>
        <v>31.063669999999998</v>
      </c>
      <c r="EZ13" s="143">
        <v>24</v>
      </c>
      <c r="FA13" s="139">
        <f>EZ13/EZ10</f>
        <v>0.24242</v>
      </c>
      <c r="FB13" s="109">
        <f>FB10*FA13</f>
        <v>0</v>
      </c>
      <c r="FC13" s="136">
        <f t="shared" si="60"/>
        <v>0</v>
      </c>
      <c r="FD13" s="96">
        <f>FD10</f>
        <v>0</v>
      </c>
      <c r="FE13" s="137">
        <f t="shared" si="61"/>
        <v>0</v>
      </c>
      <c r="FF13" s="109">
        <f t="shared" si="62"/>
        <v>0</v>
      </c>
      <c r="FG13" s="109"/>
      <c r="FH13" s="138"/>
      <c r="FI13" s="139">
        <f>FE13/$WC13</f>
        <v>0</v>
      </c>
      <c r="FJ13" s="143">
        <v>137</v>
      </c>
      <c r="FK13" s="139">
        <f>FJ13/FJ10</f>
        <v>0.82035999999999998</v>
      </c>
      <c r="FL13" s="109">
        <f>FL10*FK13</f>
        <v>0</v>
      </c>
      <c r="FM13" s="136">
        <f t="shared" si="64"/>
        <v>0</v>
      </c>
      <c r="FN13" s="96">
        <f>FN10</f>
        <v>0</v>
      </c>
      <c r="FO13" s="137">
        <f t="shared" si="65"/>
        <v>0</v>
      </c>
      <c r="FP13" s="109">
        <f t="shared" si="66"/>
        <v>0</v>
      </c>
      <c r="FQ13" s="109"/>
      <c r="FR13" s="138"/>
      <c r="FS13" s="139">
        <f>FO13/$WC13</f>
        <v>0</v>
      </c>
      <c r="FT13" s="143">
        <v>233</v>
      </c>
      <c r="FU13" s="139">
        <f>FT13/FT10</f>
        <v>0.87265999999999999</v>
      </c>
      <c r="FV13" s="109">
        <f>FV10*FU13</f>
        <v>0</v>
      </c>
      <c r="FW13" s="136">
        <f t="shared" si="68"/>
        <v>0</v>
      </c>
      <c r="FX13" s="96">
        <f>FX10</f>
        <v>0</v>
      </c>
      <c r="FY13" s="137">
        <f t="shared" si="69"/>
        <v>0</v>
      </c>
      <c r="FZ13" s="109">
        <f t="shared" si="70"/>
        <v>0</v>
      </c>
      <c r="GA13" s="109"/>
      <c r="GB13" s="138"/>
      <c r="GC13" s="139">
        <f>FY13/$WC13</f>
        <v>0</v>
      </c>
      <c r="GD13" s="143">
        <v>152</v>
      </c>
      <c r="GE13" s="139">
        <f>GD13/GD10</f>
        <v>1</v>
      </c>
      <c r="GF13" s="109">
        <f>GF10*GE13</f>
        <v>0</v>
      </c>
      <c r="GG13" s="136">
        <f t="shared" si="72"/>
        <v>0</v>
      </c>
      <c r="GH13" s="96">
        <f>GH10</f>
        <v>0</v>
      </c>
      <c r="GI13" s="137">
        <f t="shared" si="73"/>
        <v>0</v>
      </c>
      <c r="GJ13" s="109">
        <f t="shared" si="74"/>
        <v>0</v>
      </c>
      <c r="GK13" s="109"/>
      <c r="GL13" s="138"/>
      <c r="GM13" s="139">
        <f>GI13/$WC13</f>
        <v>0</v>
      </c>
      <c r="GN13" s="143"/>
      <c r="GO13" s="139">
        <f>GN13/GN10</f>
        <v>0</v>
      </c>
      <c r="GP13" s="109">
        <f>GP10*GO13</f>
        <v>0</v>
      </c>
      <c r="GQ13" s="136">
        <f t="shared" si="76"/>
        <v>0</v>
      </c>
      <c r="GR13" s="96">
        <f>GR10</f>
        <v>0</v>
      </c>
      <c r="GS13" s="137">
        <f t="shared" si="77"/>
        <v>0</v>
      </c>
      <c r="GT13" s="109">
        <f t="shared" si="78"/>
        <v>0</v>
      </c>
      <c r="GU13" s="109"/>
      <c r="GV13" s="138"/>
      <c r="GW13" s="139">
        <f>GS13/$WC13</f>
        <v>0</v>
      </c>
      <c r="GX13" s="143">
        <v>145</v>
      </c>
      <c r="GY13" s="139">
        <f>GX13/GX10</f>
        <v>0.74358999999999997</v>
      </c>
      <c r="GZ13" s="109">
        <f>GZ10*GY13</f>
        <v>0</v>
      </c>
      <c r="HA13" s="136">
        <f t="shared" si="80"/>
        <v>0</v>
      </c>
      <c r="HB13" s="96">
        <f>HB10</f>
        <v>0</v>
      </c>
      <c r="HC13" s="137">
        <f t="shared" si="81"/>
        <v>0</v>
      </c>
      <c r="HD13" s="109">
        <f t="shared" si="82"/>
        <v>0</v>
      </c>
      <c r="HE13" s="109"/>
      <c r="HF13" s="138"/>
      <c r="HG13" s="139">
        <f>HC13/$WC13</f>
        <v>0</v>
      </c>
      <c r="HH13" s="143">
        <v>244</v>
      </c>
      <c r="HI13" s="139">
        <f>HH13/HH10</f>
        <v>0.88727</v>
      </c>
      <c r="HJ13" s="109">
        <f>HJ10*HI13</f>
        <v>0</v>
      </c>
      <c r="HK13" s="136">
        <f t="shared" si="84"/>
        <v>0</v>
      </c>
      <c r="HL13" s="96">
        <f>HL10</f>
        <v>0</v>
      </c>
      <c r="HM13" s="137">
        <f t="shared" si="85"/>
        <v>0</v>
      </c>
      <c r="HN13" s="109">
        <f t="shared" si="86"/>
        <v>0</v>
      </c>
      <c r="HO13" s="109"/>
      <c r="HP13" s="138"/>
      <c r="HQ13" s="139">
        <f>HM13/$WC13</f>
        <v>0</v>
      </c>
      <c r="HR13" s="143">
        <v>371</v>
      </c>
      <c r="HS13" s="139">
        <f>HR13/HR10</f>
        <v>0.875</v>
      </c>
      <c r="HT13" s="109">
        <f>HT10*HS13</f>
        <v>0</v>
      </c>
      <c r="HU13" s="136">
        <f t="shared" si="88"/>
        <v>0</v>
      </c>
      <c r="HV13" s="96">
        <f>HV10</f>
        <v>0</v>
      </c>
      <c r="HW13" s="137">
        <f t="shared" si="89"/>
        <v>0</v>
      </c>
      <c r="HX13" s="109">
        <f t="shared" si="90"/>
        <v>0</v>
      </c>
      <c r="HY13" s="109"/>
      <c r="HZ13" s="138"/>
      <c r="IA13" s="139">
        <f>HW13/$WC13</f>
        <v>0</v>
      </c>
      <c r="IB13" s="143">
        <v>121</v>
      </c>
      <c r="IC13" s="139">
        <f>IB13/IB10</f>
        <v>0.70760000000000001</v>
      </c>
      <c r="ID13" s="109">
        <f>ID10*IC13</f>
        <v>0</v>
      </c>
      <c r="IE13" s="136">
        <f t="shared" si="92"/>
        <v>0</v>
      </c>
      <c r="IF13" s="96">
        <f>IF10</f>
        <v>0</v>
      </c>
      <c r="IG13" s="137">
        <f t="shared" si="93"/>
        <v>0</v>
      </c>
      <c r="IH13" s="109">
        <f t="shared" si="94"/>
        <v>0</v>
      </c>
      <c r="II13" s="109"/>
      <c r="IJ13" s="138"/>
      <c r="IK13" s="139">
        <f>IG13/$WC13</f>
        <v>0</v>
      </c>
      <c r="IL13" s="143">
        <v>92</v>
      </c>
      <c r="IM13" s="139">
        <f>IL13/IL10</f>
        <v>0.77310999999999996</v>
      </c>
      <c r="IN13" s="109">
        <f>IN10*IM13</f>
        <v>0</v>
      </c>
      <c r="IO13" s="136">
        <f t="shared" si="96"/>
        <v>0</v>
      </c>
      <c r="IP13" s="96">
        <f>IP10</f>
        <v>0</v>
      </c>
      <c r="IQ13" s="137">
        <f t="shared" si="97"/>
        <v>0</v>
      </c>
      <c r="IR13" s="109">
        <f t="shared" si="98"/>
        <v>0</v>
      </c>
      <c r="IS13" s="109"/>
      <c r="IT13" s="138"/>
      <c r="IU13" s="139">
        <f>IQ13/$WC13</f>
        <v>0</v>
      </c>
      <c r="IV13" s="143">
        <v>118</v>
      </c>
      <c r="IW13" s="139">
        <f>IV13/IV10</f>
        <v>0.84286000000000005</v>
      </c>
      <c r="IX13" s="109">
        <f>IX10*IW13</f>
        <v>0</v>
      </c>
      <c r="IY13" s="136">
        <f t="shared" si="100"/>
        <v>0</v>
      </c>
      <c r="IZ13" s="96">
        <f>IZ10</f>
        <v>0</v>
      </c>
      <c r="JA13" s="137">
        <f t="shared" si="101"/>
        <v>0</v>
      </c>
      <c r="JB13" s="109">
        <f t="shared" si="102"/>
        <v>0</v>
      </c>
      <c r="JC13" s="109"/>
      <c r="JD13" s="138"/>
      <c r="JE13" s="139">
        <f>JA13/$WC13</f>
        <v>0</v>
      </c>
      <c r="JF13" s="143">
        <v>192</v>
      </c>
      <c r="JG13" s="139">
        <f>JF13/JF10</f>
        <v>0.57484999999999997</v>
      </c>
      <c r="JH13" s="109">
        <f>JH10*JG13</f>
        <v>0</v>
      </c>
      <c r="JI13" s="136">
        <f t="shared" si="104"/>
        <v>0</v>
      </c>
      <c r="JJ13" s="96">
        <f>JJ10</f>
        <v>0</v>
      </c>
      <c r="JK13" s="137">
        <f t="shared" si="105"/>
        <v>0</v>
      </c>
      <c r="JL13" s="109">
        <f t="shared" si="106"/>
        <v>0</v>
      </c>
      <c r="JM13" s="109"/>
      <c r="JN13" s="138"/>
      <c r="JO13" s="139">
        <f>JK13/$WC13</f>
        <v>0</v>
      </c>
      <c r="JP13" s="143">
        <v>145</v>
      </c>
      <c r="JQ13" s="139">
        <f>JP13/JP10</f>
        <v>0.81920999999999999</v>
      </c>
      <c r="JR13" s="109">
        <f>JR10*JQ13</f>
        <v>0</v>
      </c>
      <c r="JS13" s="136">
        <f t="shared" si="108"/>
        <v>0</v>
      </c>
      <c r="JT13" s="96">
        <f>JT10</f>
        <v>0</v>
      </c>
      <c r="JU13" s="137">
        <f t="shared" si="109"/>
        <v>0</v>
      </c>
      <c r="JV13" s="109">
        <f t="shared" si="110"/>
        <v>0</v>
      </c>
      <c r="JW13" s="109"/>
      <c r="JX13" s="138"/>
      <c r="JY13" s="139">
        <f>JU13/$WC13</f>
        <v>0</v>
      </c>
      <c r="JZ13" s="143">
        <v>114</v>
      </c>
      <c r="KA13" s="139">
        <f>JZ13/JZ10</f>
        <v>0.62983</v>
      </c>
      <c r="KB13" s="109">
        <f>KB10*KA13</f>
        <v>0</v>
      </c>
      <c r="KC13" s="136">
        <f t="shared" si="112"/>
        <v>0</v>
      </c>
      <c r="KD13" s="96">
        <f>KD10</f>
        <v>0</v>
      </c>
      <c r="KE13" s="137">
        <f t="shared" si="113"/>
        <v>0</v>
      </c>
      <c r="KF13" s="109">
        <f t="shared" si="114"/>
        <v>0</v>
      </c>
      <c r="KG13" s="109"/>
      <c r="KH13" s="138"/>
      <c r="KI13" s="139">
        <f>KE13/$WC13</f>
        <v>0</v>
      </c>
      <c r="KJ13" s="143">
        <v>276</v>
      </c>
      <c r="KK13" s="139">
        <f>KJ13/KJ10</f>
        <v>0.78632000000000002</v>
      </c>
      <c r="KL13" s="109">
        <f>KL10*KK13</f>
        <v>0</v>
      </c>
      <c r="KM13" s="136">
        <f t="shared" si="116"/>
        <v>0</v>
      </c>
      <c r="KN13" s="96">
        <f>KN10</f>
        <v>0</v>
      </c>
      <c r="KO13" s="137">
        <f t="shared" si="117"/>
        <v>0</v>
      </c>
      <c r="KP13" s="109">
        <f t="shared" si="118"/>
        <v>0</v>
      </c>
      <c r="KQ13" s="109"/>
      <c r="KR13" s="138"/>
      <c r="KS13" s="139">
        <f>KO13/$WC13</f>
        <v>0</v>
      </c>
      <c r="KT13" s="143">
        <v>196</v>
      </c>
      <c r="KU13" s="139">
        <f>KT13/KT10</f>
        <v>0.65771999999999997</v>
      </c>
      <c r="KV13" s="109">
        <f>KV10*KU13</f>
        <v>0</v>
      </c>
      <c r="KW13" s="136">
        <f t="shared" si="120"/>
        <v>0</v>
      </c>
      <c r="KX13" s="96">
        <f>KX10</f>
        <v>0</v>
      </c>
      <c r="KY13" s="137">
        <f t="shared" si="121"/>
        <v>0</v>
      </c>
      <c r="KZ13" s="109">
        <f t="shared" si="122"/>
        <v>0</v>
      </c>
      <c r="LA13" s="109"/>
      <c r="LB13" s="138"/>
      <c r="LC13" s="139">
        <f>KY13/$WC13</f>
        <v>0</v>
      </c>
      <c r="LD13" s="143">
        <v>203</v>
      </c>
      <c r="LE13" s="139">
        <f>LD13/LD10</f>
        <v>0.88261000000000001</v>
      </c>
      <c r="LF13" s="109">
        <f>LF10*LE13</f>
        <v>0</v>
      </c>
      <c r="LG13" s="136">
        <f t="shared" si="124"/>
        <v>0</v>
      </c>
      <c r="LH13" s="96">
        <f>LH10</f>
        <v>0</v>
      </c>
      <c r="LI13" s="137">
        <f t="shared" si="125"/>
        <v>0</v>
      </c>
      <c r="LJ13" s="109">
        <f t="shared" si="126"/>
        <v>0</v>
      </c>
      <c r="LK13" s="109"/>
      <c r="LL13" s="138"/>
      <c r="LM13" s="139">
        <f>LI13/$WC13</f>
        <v>0</v>
      </c>
      <c r="LN13" s="143">
        <v>132</v>
      </c>
      <c r="LO13" s="139">
        <f>LN13/LN10</f>
        <v>0.86275000000000002</v>
      </c>
      <c r="LP13" s="109">
        <f>LP10*LO13</f>
        <v>0</v>
      </c>
      <c r="LQ13" s="136">
        <f t="shared" si="128"/>
        <v>0</v>
      </c>
      <c r="LR13" s="96">
        <f>LR10</f>
        <v>0</v>
      </c>
      <c r="LS13" s="137">
        <f t="shared" si="129"/>
        <v>0</v>
      </c>
      <c r="LT13" s="109">
        <f t="shared" si="130"/>
        <v>0</v>
      </c>
      <c r="LU13" s="109"/>
      <c r="LV13" s="138"/>
      <c r="LW13" s="139">
        <f>LS13/$WC13</f>
        <v>0</v>
      </c>
      <c r="LX13" s="143">
        <v>126</v>
      </c>
      <c r="LY13" s="139">
        <f>LX13/LX10</f>
        <v>0.84563999999999995</v>
      </c>
      <c r="LZ13" s="109">
        <f>LZ10*LY13</f>
        <v>0</v>
      </c>
      <c r="MA13" s="136">
        <f t="shared" si="132"/>
        <v>0</v>
      </c>
      <c r="MB13" s="96">
        <f>MB10</f>
        <v>0</v>
      </c>
      <c r="MC13" s="137">
        <f t="shared" si="133"/>
        <v>0</v>
      </c>
      <c r="MD13" s="109">
        <f t="shared" si="134"/>
        <v>0</v>
      </c>
      <c r="ME13" s="109"/>
      <c r="MF13" s="138"/>
      <c r="MG13" s="139">
        <f>MC13/$WC13</f>
        <v>0</v>
      </c>
      <c r="MH13" s="143">
        <v>146</v>
      </c>
      <c r="MI13" s="139">
        <f>MH13/MH10</f>
        <v>0.47556999999999999</v>
      </c>
      <c r="MJ13" s="109">
        <f>MJ10*MI13</f>
        <v>0</v>
      </c>
      <c r="MK13" s="136">
        <f t="shared" si="136"/>
        <v>0</v>
      </c>
      <c r="ML13" s="96">
        <f>ML10</f>
        <v>0</v>
      </c>
      <c r="MM13" s="137">
        <f t="shared" si="137"/>
        <v>0</v>
      </c>
      <c r="MN13" s="109">
        <f t="shared" si="138"/>
        <v>0</v>
      </c>
      <c r="MO13" s="109"/>
      <c r="MP13" s="138"/>
      <c r="MQ13" s="139">
        <f>MM13/$WC13</f>
        <v>0</v>
      </c>
      <c r="MR13" s="143">
        <v>21</v>
      </c>
      <c r="MS13" s="139">
        <f>MR13/MR10</f>
        <v>0.2</v>
      </c>
      <c r="MT13" s="109">
        <f>MT10*MS13</f>
        <v>0</v>
      </c>
      <c r="MU13" s="136">
        <f t="shared" si="140"/>
        <v>0</v>
      </c>
      <c r="MV13" s="96">
        <f>MV10</f>
        <v>0</v>
      </c>
      <c r="MW13" s="137">
        <f t="shared" si="141"/>
        <v>0</v>
      </c>
      <c r="MX13" s="109">
        <f t="shared" si="142"/>
        <v>0</v>
      </c>
      <c r="MY13" s="109"/>
      <c r="MZ13" s="138"/>
      <c r="NA13" s="139">
        <f>MW13/$WC13</f>
        <v>0</v>
      </c>
      <c r="NB13" s="143">
        <v>128</v>
      </c>
      <c r="NC13" s="139">
        <f>NB13/NB10</f>
        <v>0.81528999999999996</v>
      </c>
      <c r="ND13" s="109">
        <f>ND10*NC13</f>
        <v>0</v>
      </c>
      <c r="NE13" s="136">
        <f t="shared" si="144"/>
        <v>0</v>
      </c>
      <c r="NF13" s="96">
        <f>NF10</f>
        <v>0</v>
      </c>
      <c r="NG13" s="137">
        <f t="shared" si="145"/>
        <v>0</v>
      </c>
      <c r="NH13" s="109">
        <f t="shared" si="146"/>
        <v>0</v>
      </c>
      <c r="NI13" s="109"/>
      <c r="NJ13" s="138"/>
      <c r="NK13" s="139">
        <f>NG13/$WC13</f>
        <v>0</v>
      </c>
      <c r="NL13" s="143">
        <v>200</v>
      </c>
      <c r="NM13" s="139">
        <f>NL13/NL10</f>
        <v>0.60606000000000004</v>
      </c>
      <c r="NN13" s="109">
        <f>NN10*NM13</f>
        <v>0</v>
      </c>
      <c r="NO13" s="136">
        <f t="shared" si="148"/>
        <v>0</v>
      </c>
      <c r="NP13" s="96">
        <f>NP10</f>
        <v>0</v>
      </c>
      <c r="NQ13" s="137">
        <f t="shared" si="149"/>
        <v>0</v>
      </c>
      <c r="NR13" s="109">
        <f t="shared" si="150"/>
        <v>0</v>
      </c>
      <c r="NS13" s="109"/>
      <c r="NT13" s="138"/>
      <c r="NU13" s="139">
        <f>NQ13/$WC13</f>
        <v>0</v>
      </c>
      <c r="NV13" s="143">
        <v>91</v>
      </c>
      <c r="NW13" s="139">
        <f>NV13/NV10</f>
        <v>0.59477000000000002</v>
      </c>
      <c r="NX13" s="109">
        <f>NX10*NW13</f>
        <v>0</v>
      </c>
      <c r="NY13" s="136">
        <f t="shared" si="152"/>
        <v>0</v>
      </c>
      <c r="NZ13" s="96">
        <f>NZ10</f>
        <v>0</v>
      </c>
      <c r="OA13" s="137">
        <f t="shared" si="153"/>
        <v>0</v>
      </c>
      <c r="OB13" s="109">
        <f t="shared" si="154"/>
        <v>0</v>
      </c>
      <c r="OC13" s="109"/>
      <c r="OD13" s="138"/>
      <c r="OE13" s="139">
        <f>OA13/$WC13</f>
        <v>0</v>
      </c>
      <c r="OF13" s="143">
        <v>127</v>
      </c>
      <c r="OG13" s="139">
        <f>OF13/OF10</f>
        <v>0.90071000000000001</v>
      </c>
      <c r="OH13" s="109">
        <f>OH10*OG13</f>
        <v>0</v>
      </c>
      <c r="OI13" s="136">
        <f t="shared" si="156"/>
        <v>0</v>
      </c>
      <c r="OJ13" s="96">
        <f>OJ10</f>
        <v>0</v>
      </c>
      <c r="OK13" s="137">
        <f t="shared" si="157"/>
        <v>0</v>
      </c>
      <c r="OL13" s="109">
        <f t="shared" si="158"/>
        <v>0</v>
      </c>
      <c r="OM13" s="109"/>
      <c r="ON13" s="138"/>
      <c r="OO13" s="139">
        <f>OK13/$WC13</f>
        <v>0</v>
      </c>
      <c r="OP13" s="143">
        <v>200</v>
      </c>
      <c r="OQ13" s="139">
        <f>OP13/OP10</f>
        <v>0.86580000000000001</v>
      </c>
      <c r="OR13" s="109">
        <f>OR10*OQ13</f>
        <v>0</v>
      </c>
      <c r="OS13" s="136">
        <f t="shared" si="160"/>
        <v>0</v>
      </c>
      <c r="OT13" s="96">
        <f>OT10</f>
        <v>0</v>
      </c>
      <c r="OU13" s="137">
        <f t="shared" si="161"/>
        <v>0</v>
      </c>
      <c r="OV13" s="109">
        <f t="shared" si="162"/>
        <v>0</v>
      </c>
      <c r="OW13" s="109"/>
      <c r="OX13" s="138"/>
      <c r="OY13" s="139">
        <f>OU13/$WC13</f>
        <v>0</v>
      </c>
      <c r="OZ13" s="143"/>
      <c r="PA13" s="139">
        <f>OZ13/OZ10</f>
        <v>0</v>
      </c>
      <c r="PB13" s="109">
        <f>PB10*PA13</f>
        <v>0</v>
      </c>
      <c r="PC13" s="136">
        <f t="shared" si="164"/>
        <v>0</v>
      </c>
      <c r="PD13" s="96">
        <f>PD10</f>
        <v>0</v>
      </c>
      <c r="PE13" s="137">
        <f t="shared" si="165"/>
        <v>0</v>
      </c>
      <c r="PF13" s="109">
        <f t="shared" si="166"/>
        <v>0</v>
      </c>
      <c r="PG13" s="109"/>
      <c r="PH13" s="138"/>
      <c r="PI13" s="139">
        <f>PE13/$WC13</f>
        <v>0</v>
      </c>
      <c r="PJ13" s="143">
        <v>112</v>
      </c>
      <c r="PK13" s="139">
        <f>PJ13/PJ10</f>
        <v>0.68711999999999995</v>
      </c>
      <c r="PL13" s="109">
        <f>PL10*PK13</f>
        <v>0</v>
      </c>
      <c r="PM13" s="136">
        <f t="shared" si="168"/>
        <v>0</v>
      </c>
      <c r="PN13" s="96">
        <f>PN10</f>
        <v>0</v>
      </c>
      <c r="PO13" s="137">
        <f t="shared" si="169"/>
        <v>0</v>
      </c>
      <c r="PP13" s="109">
        <f t="shared" si="170"/>
        <v>0</v>
      </c>
      <c r="PQ13" s="109"/>
      <c r="PR13" s="138"/>
      <c r="PS13" s="139">
        <f>PO13/$WC13</f>
        <v>0</v>
      </c>
      <c r="PT13" s="143">
        <v>126</v>
      </c>
      <c r="PU13" s="139">
        <f>PT13/PT10</f>
        <v>0.82352999999999998</v>
      </c>
      <c r="PV13" s="109">
        <f>PV10*PU13</f>
        <v>0</v>
      </c>
      <c r="PW13" s="136">
        <f t="shared" si="172"/>
        <v>0</v>
      </c>
      <c r="PX13" s="96">
        <f>PX10</f>
        <v>0</v>
      </c>
      <c r="PY13" s="137">
        <f t="shared" si="173"/>
        <v>0</v>
      </c>
      <c r="PZ13" s="109">
        <f t="shared" si="174"/>
        <v>0</v>
      </c>
      <c r="QA13" s="109"/>
      <c r="QB13" s="138"/>
      <c r="QC13" s="139">
        <f>PY13/$WC13</f>
        <v>0</v>
      </c>
      <c r="QD13" s="143">
        <v>185</v>
      </c>
      <c r="QE13" s="139">
        <f>QD13/QD10</f>
        <v>0.82221999999999995</v>
      </c>
      <c r="QF13" s="109">
        <f>QF10*QE13</f>
        <v>0</v>
      </c>
      <c r="QG13" s="136">
        <f t="shared" si="176"/>
        <v>0</v>
      </c>
      <c r="QH13" s="96">
        <f>QH10</f>
        <v>0</v>
      </c>
      <c r="QI13" s="137">
        <f t="shared" si="177"/>
        <v>0</v>
      </c>
      <c r="QJ13" s="109">
        <f t="shared" si="178"/>
        <v>0</v>
      </c>
      <c r="QK13" s="109"/>
      <c r="QL13" s="138"/>
      <c r="QM13" s="139">
        <f>QI13/$WC13</f>
        <v>0</v>
      </c>
      <c r="QN13" s="143">
        <v>140</v>
      </c>
      <c r="QO13" s="139">
        <f>QN13/QN10</f>
        <v>0.84848000000000001</v>
      </c>
      <c r="QP13" s="109">
        <f>QP10*QO13</f>
        <v>0</v>
      </c>
      <c r="QQ13" s="136">
        <f t="shared" si="180"/>
        <v>0</v>
      </c>
      <c r="QR13" s="96">
        <f>QR10</f>
        <v>0</v>
      </c>
      <c r="QS13" s="137">
        <f t="shared" si="181"/>
        <v>0</v>
      </c>
      <c r="QT13" s="109">
        <f t="shared" si="182"/>
        <v>0</v>
      </c>
      <c r="QU13" s="109"/>
      <c r="QV13" s="138"/>
      <c r="QW13" s="139">
        <f>QS13/$WC13</f>
        <v>0</v>
      </c>
      <c r="QX13" s="143">
        <v>120</v>
      </c>
      <c r="QY13" s="139">
        <f>QX13/QX10</f>
        <v>0.70174999999999998</v>
      </c>
      <c r="QZ13" s="109">
        <f>QZ10*QY13</f>
        <v>0</v>
      </c>
      <c r="RA13" s="136">
        <f t="shared" si="184"/>
        <v>0</v>
      </c>
      <c r="RB13" s="96">
        <f>RB10</f>
        <v>0</v>
      </c>
      <c r="RC13" s="137">
        <f t="shared" si="185"/>
        <v>0</v>
      </c>
      <c r="RD13" s="109">
        <f t="shared" si="186"/>
        <v>0</v>
      </c>
      <c r="RE13" s="109"/>
      <c r="RF13" s="138"/>
      <c r="RG13" s="139">
        <f>RC13/$WC13</f>
        <v>0</v>
      </c>
      <c r="RH13" s="143">
        <v>123</v>
      </c>
      <c r="RI13" s="139">
        <f>RH13/RH10</f>
        <v>0.82</v>
      </c>
      <c r="RJ13" s="109">
        <f>RJ10*RI13</f>
        <v>0</v>
      </c>
      <c r="RK13" s="136">
        <f t="shared" si="188"/>
        <v>0</v>
      </c>
      <c r="RL13" s="96">
        <f>RL10</f>
        <v>0</v>
      </c>
      <c r="RM13" s="137">
        <f t="shared" si="189"/>
        <v>0</v>
      </c>
      <c r="RN13" s="109">
        <f t="shared" si="190"/>
        <v>0</v>
      </c>
      <c r="RO13" s="109"/>
      <c r="RP13" s="138"/>
      <c r="RQ13" s="139">
        <f>RM13/$WC13</f>
        <v>0</v>
      </c>
      <c r="RR13" s="143">
        <v>262</v>
      </c>
      <c r="RS13" s="139">
        <f>RR13/RR10</f>
        <v>0.78208999999999995</v>
      </c>
      <c r="RT13" s="109">
        <f>RT10*RS13</f>
        <v>0</v>
      </c>
      <c r="RU13" s="136">
        <f t="shared" si="192"/>
        <v>0</v>
      </c>
      <c r="RV13" s="96">
        <f>RV10</f>
        <v>0</v>
      </c>
      <c r="RW13" s="137">
        <f t="shared" si="193"/>
        <v>0</v>
      </c>
      <c r="RX13" s="109">
        <f t="shared" si="194"/>
        <v>0</v>
      </c>
      <c r="RY13" s="109"/>
      <c r="RZ13" s="138"/>
      <c r="SA13" s="139">
        <f>RW13/$WC13</f>
        <v>0</v>
      </c>
      <c r="SB13" s="143"/>
      <c r="SC13" s="139" t="e">
        <f>SB13/SB10</f>
        <v>#DIV/0!</v>
      </c>
      <c r="SD13" s="109" t="e">
        <f>SD10*SC13</f>
        <v>#DIV/0!</v>
      </c>
      <c r="SE13" s="136">
        <f t="shared" si="196"/>
        <v>0</v>
      </c>
      <c r="SF13" s="96">
        <f>SF10</f>
        <v>0</v>
      </c>
      <c r="SG13" s="137">
        <f t="shared" si="197"/>
        <v>0</v>
      </c>
      <c r="SH13" s="109">
        <f t="shared" si="198"/>
        <v>0</v>
      </c>
      <c r="SI13" s="109"/>
      <c r="SJ13" s="138"/>
      <c r="SK13" s="139">
        <f>SG13/$WC13</f>
        <v>0</v>
      </c>
      <c r="SL13" s="143">
        <v>237</v>
      </c>
      <c r="SM13" s="139">
        <f>SL13/SL10</f>
        <v>0.79798000000000002</v>
      </c>
      <c r="SN13" s="109">
        <f>SN10*SM13</f>
        <v>0</v>
      </c>
      <c r="SO13" s="136">
        <f t="shared" si="200"/>
        <v>0</v>
      </c>
      <c r="SP13" s="96">
        <f>SP10</f>
        <v>0</v>
      </c>
      <c r="SQ13" s="137">
        <f t="shared" si="201"/>
        <v>0</v>
      </c>
      <c r="SR13" s="109">
        <f t="shared" si="202"/>
        <v>0</v>
      </c>
      <c r="SS13" s="109"/>
      <c r="ST13" s="138"/>
      <c r="SU13" s="139">
        <f>SQ13/$WC13</f>
        <v>0</v>
      </c>
      <c r="SV13" s="143">
        <v>216</v>
      </c>
      <c r="SW13" s="139">
        <f>SV13/SV10</f>
        <v>0.69677</v>
      </c>
      <c r="SX13" s="109">
        <f>SX10*SW13</f>
        <v>0</v>
      </c>
      <c r="SY13" s="136">
        <f t="shared" si="204"/>
        <v>0</v>
      </c>
      <c r="SZ13" s="96">
        <f>SZ10</f>
        <v>0</v>
      </c>
      <c r="TA13" s="137">
        <f t="shared" si="205"/>
        <v>0</v>
      </c>
      <c r="TB13" s="109">
        <f t="shared" si="206"/>
        <v>0</v>
      </c>
      <c r="TC13" s="109"/>
      <c r="TD13" s="138"/>
      <c r="TE13" s="139">
        <f>TA13/$WC13</f>
        <v>0</v>
      </c>
      <c r="TF13" s="143">
        <v>156</v>
      </c>
      <c r="TG13" s="139">
        <f>TF13/TF10</f>
        <v>0.89142999999999994</v>
      </c>
      <c r="TH13" s="109">
        <f>TH10*TG13</f>
        <v>0</v>
      </c>
      <c r="TI13" s="136">
        <f t="shared" si="208"/>
        <v>0</v>
      </c>
      <c r="TJ13" s="96">
        <f>TJ10</f>
        <v>0</v>
      </c>
      <c r="TK13" s="137">
        <f t="shared" si="209"/>
        <v>0</v>
      </c>
      <c r="TL13" s="109">
        <f t="shared" si="210"/>
        <v>0</v>
      </c>
      <c r="TM13" s="109"/>
      <c r="TN13" s="138"/>
      <c r="TO13" s="139">
        <f>TK13/$WC13</f>
        <v>0</v>
      </c>
      <c r="TP13" s="143">
        <v>211</v>
      </c>
      <c r="TQ13" s="139">
        <f>TP13/TP10</f>
        <v>0.73775999999999997</v>
      </c>
      <c r="TR13" s="109">
        <f>TR10*TQ13</f>
        <v>0</v>
      </c>
      <c r="TS13" s="136">
        <f t="shared" si="212"/>
        <v>0</v>
      </c>
      <c r="TT13" s="96">
        <f>TT10</f>
        <v>0</v>
      </c>
      <c r="TU13" s="137">
        <f t="shared" si="213"/>
        <v>0</v>
      </c>
      <c r="TV13" s="109">
        <f t="shared" si="214"/>
        <v>0</v>
      </c>
      <c r="TW13" s="109"/>
      <c r="TX13" s="138"/>
      <c r="TY13" s="139">
        <f>TU13/$WC13</f>
        <v>0</v>
      </c>
      <c r="TZ13" s="143">
        <v>158</v>
      </c>
      <c r="UA13" s="139">
        <f>TZ13/TZ10</f>
        <v>0.85404999999999998</v>
      </c>
      <c r="UB13" s="109">
        <f>UB10*UA13</f>
        <v>0</v>
      </c>
      <c r="UC13" s="136">
        <f t="shared" si="216"/>
        <v>0</v>
      </c>
      <c r="UD13" s="96">
        <f>UD10</f>
        <v>0</v>
      </c>
      <c r="UE13" s="137">
        <f t="shared" si="217"/>
        <v>0</v>
      </c>
      <c r="UF13" s="109">
        <f t="shared" si="218"/>
        <v>0</v>
      </c>
      <c r="UG13" s="109"/>
      <c r="UH13" s="138"/>
      <c r="UI13" s="139">
        <f>UE13/$WC13</f>
        <v>0</v>
      </c>
      <c r="UJ13" s="143">
        <v>312</v>
      </c>
      <c r="UK13" s="139">
        <f>UJ13/UJ10</f>
        <v>0.90961999999999998</v>
      </c>
      <c r="UL13" s="109">
        <f>UL10*UK13</f>
        <v>0</v>
      </c>
      <c r="UM13" s="136">
        <f t="shared" si="220"/>
        <v>0</v>
      </c>
      <c r="UN13" s="96">
        <f>UN10</f>
        <v>0</v>
      </c>
      <c r="UO13" s="137">
        <f t="shared" si="221"/>
        <v>0</v>
      </c>
      <c r="UP13" s="109">
        <f t="shared" si="222"/>
        <v>0</v>
      </c>
      <c r="UQ13" s="109"/>
      <c r="UR13" s="138"/>
      <c r="US13" s="139">
        <f>UO13/$WC13</f>
        <v>0</v>
      </c>
      <c r="UT13" s="143">
        <v>237</v>
      </c>
      <c r="UU13" s="139">
        <f>UT13/UT10</f>
        <v>0.74763000000000002</v>
      </c>
      <c r="UV13" s="109">
        <f>UV10*UU13</f>
        <v>0</v>
      </c>
      <c r="UW13" s="136">
        <f t="shared" si="224"/>
        <v>0</v>
      </c>
      <c r="UX13" s="96">
        <f>UX10</f>
        <v>0</v>
      </c>
      <c r="UY13" s="137">
        <f t="shared" si="225"/>
        <v>0</v>
      </c>
      <c r="UZ13" s="109">
        <f t="shared" si="226"/>
        <v>0</v>
      </c>
      <c r="VA13" s="109"/>
      <c r="VB13" s="138"/>
      <c r="VC13" s="139">
        <f>UY13/$WC13</f>
        <v>0</v>
      </c>
      <c r="VD13" s="143">
        <v>471</v>
      </c>
      <c r="VE13" s="139">
        <f>VD13/VD10</f>
        <v>0.82199</v>
      </c>
      <c r="VF13" s="109">
        <f>VF10*VE13</f>
        <v>0</v>
      </c>
      <c r="VG13" s="136">
        <f t="shared" si="228"/>
        <v>0</v>
      </c>
      <c r="VH13" s="96">
        <f>VH10</f>
        <v>0</v>
      </c>
      <c r="VI13" s="137">
        <f t="shared" si="229"/>
        <v>0</v>
      </c>
      <c r="VJ13" s="109">
        <f t="shared" si="230"/>
        <v>0</v>
      </c>
      <c r="VK13" s="109"/>
      <c r="VL13" s="138"/>
      <c r="VM13" s="139">
        <f>VI13/$WC13</f>
        <v>0</v>
      </c>
      <c r="VN13" s="143">
        <v>281</v>
      </c>
      <c r="VO13" s="139">
        <f>VN13/VN10</f>
        <v>0.78056000000000003</v>
      </c>
      <c r="VP13" s="109">
        <f>VP10*VO13</f>
        <v>0</v>
      </c>
      <c r="VQ13" s="136">
        <f t="shared" si="232"/>
        <v>0</v>
      </c>
      <c r="VR13" s="96">
        <f>VR10</f>
        <v>0</v>
      </c>
      <c r="VS13" s="137">
        <f t="shared" si="233"/>
        <v>0</v>
      </c>
      <c r="VT13" s="109">
        <f t="shared" si="234"/>
        <v>0</v>
      </c>
      <c r="VU13" s="109"/>
      <c r="VV13" s="138"/>
      <c r="VW13" s="139">
        <f>VS13/$WC13</f>
        <v>0</v>
      </c>
      <c r="VX13" s="554">
        <f t="shared" si="236"/>
        <v>9085</v>
      </c>
      <c r="VY13" s="139">
        <f>VX13/VX10</f>
        <v>0.75151000000000001</v>
      </c>
      <c r="VZ13" s="109">
        <f>VZ10*VY13</f>
        <v>84319.42</v>
      </c>
      <c r="WA13" s="136">
        <f t="shared" si="237"/>
        <v>9.2811689600000005</v>
      </c>
      <c r="WB13" s="96">
        <f>WB10</f>
        <v>7.86</v>
      </c>
      <c r="WC13" s="137">
        <f t="shared" si="238"/>
        <v>72.94999</v>
      </c>
      <c r="WD13" s="109">
        <f t="shared" si="239"/>
        <v>662750.66</v>
      </c>
      <c r="WE13" s="109"/>
      <c r="WF13" s="138"/>
    </row>
    <row r="14" spans="1:604" ht="24.75" customHeight="1">
      <c r="A14" s="5"/>
      <c r="B14" s="544" t="s">
        <v>885</v>
      </c>
      <c r="C14" s="11" t="s">
        <v>966</v>
      </c>
      <c r="D14" s="11" t="s">
        <v>420</v>
      </c>
      <c r="E14" s="4" t="s">
        <v>32</v>
      </c>
      <c r="F14" s="143"/>
      <c r="G14" s="139" t="e">
        <f>F14/F10</f>
        <v>#DIV/0!</v>
      </c>
      <c r="H14" s="109" t="e">
        <f>H10*G14</f>
        <v>#DIV/0!</v>
      </c>
      <c r="I14" s="136">
        <f t="shared" si="0"/>
        <v>0</v>
      </c>
      <c r="J14" s="96">
        <f>J10</f>
        <v>0</v>
      </c>
      <c r="K14" s="137">
        <f t="shared" si="1"/>
        <v>0</v>
      </c>
      <c r="L14" s="109">
        <f t="shared" si="2"/>
        <v>0</v>
      </c>
      <c r="M14" s="109"/>
      <c r="N14" s="138"/>
      <c r="O14" s="139">
        <f t="shared" ref="O14:O26" si="240">K14/$WC14</f>
        <v>0</v>
      </c>
      <c r="P14" s="143"/>
      <c r="Q14" s="139">
        <f>P14/P10</f>
        <v>0</v>
      </c>
      <c r="R14" s="109">
        <f>R10*Q14</f>
        <v>0</v>
      </c>
      <c r="S14" s="136">
        <f t="shared" si="4"/>
        <v>0</v>
      </c>
      <c r="T14" s="96">
        <f>T10</f>
        <v>0</v>
      </c>
      <c r="U14" s="137">
        <f t="shared" si="5"/>
        <v>0</v>
      </c>
      <c r="V14" s="109">
        <f t="shared" si="6"/>
        <v>0</v>
      </c>
      <c r="W14" s="109"/>
      <c r="X14" s="138"/>
      <c r="Y14" s="139">
        <f t="shared" ref="Y14:Y26" si="241">U14/$WC14</f>
        <v>0</v>
      </c>
      <c r="Z14" s="143"/>
      <c r="AA14" s="139">
        <f>Z14/Z10</f>
        <v>0</v>
      </c>
      <c r="AB14" s="109">
        <f>AB10*AA14</f>
        <v>0</v>
      </c>
      <c r="AC14" s="136">
        <f t="shared" si="8"/>
        <v>0</v>
      </c>
      <c r="AD14" s="96">
        <f>AD10</f>
        <v>0</v>
      </c>
      <c r="AE14" s="137">
        <f t="shared" si="9"/>
        <v>0</v>
      </c>
      <c r="AF14" s="109">
        <f t="shared" si="10"/>
        <v>0</v>
      </c>
      <c r="AG14" s="109"/>
      <c r="AH14" s="138"/>
      <c r="AI14" s="139">
        <f t="shared" ref="AI14:AI26" si="242">AE14/$WC14</f>
        <v>0</v>
      </c>
      <c r="AJ14" s="143"/>
      <c r="AK14" s="139" t="e">
        <f>AJ14/AJ10</f>
        <v>#DIV/0!</v>
      </c>
      <c r="AL14" s="109" t="e">
        <f>AL10*AK14</f>
        <v>#DIV/0!</v>
      </c>
      <c r="AM14" s="136">
        <f t="shared" si="12"/>
        <v>0</v>
      </c>
      <c r="AN14" s="96">
        <f>AN10</f>
        <v>0</v>
      </c>
      <c r="AO14" s="137">
        <f t="shared" si="13"/>
        <v>0</v>
      </c>
      <c r="AP14" s="109">
        <f t="shared" si="14"/>
        <v>0</v>
      </c>
      <c r="AQ14" s="109"/>
      <c r="AR14" s="138"/>
      <c r="AS14" s="139">
        <f t="shared" ref="AS14:AS26" si="243">AO14/$WC14</f>
        <v>0</v>
      </c>
      <c r="AT14" s="143"/>
      <c r="AU14" s="139">
        <f>AT14/AT10</f>
        <v>0</v>
      </c>
      <c r="AV14" s="109">
        <f>AV10*AU14</f>
        <v>0</v>
      </c>
      <c r="AW14" s="136">
        <f t="shared" si="16"/>
        <v>0</v>
      </c>
      <c r="AX14" s="96">
        <f>AX10</f>
        <v>0</v>
      </c>
      <c r="AY14" s="137">
        <f t="shared" si="17"/>
        <v>0</v>
      </c>
      <c r="AZ14" s="109">
        <f t="shared" si="18"/>
        <v>0</v>
      </c>
      <c r="BA14" s="109"/>
      <c r="BB14" s="138"/>
      <c r="BC14" s="139">
        <f t="shared" ref="BC14:BC26" si="244">AY14/$WC14</f>
        <v>0</v>
      </c>
      <c r="BD14" s="143"/>
      <c r="BE14" s="139">
        <f>BD14/BD10</f>
        <v>0</v>
      </c>
      <c r="BF14" s="109">
        <f>BF10*BE14</f>
        <v>0</v>
      </c>
      <c r="BG14" s="136">
        <f t="shared" si="20"/>
        <v>0</v>
      </c>
      <c r="BH14" s="96">
        <f>BH10</f>
        <v>0</v>
      </c>
      <c r="BI14" s="137">
        <f t="shared" si="21"/>
        <v>0</v>
      </c>
      <c r="BJ14" s="109">
        <f t="shared" si="22"/>
        <v>0</v>
      </c>
      <c r="BK14" s="109"/>
      <c r="BL14" s="138"/>
      <c r="BM14" s="139">
        <f t="shared" ref="BM14:BM26" si="245">BI14/$WC14</f>
        <v>0</v>
      </c>
      <c r="BN14" s="143"/>
      <c r="BO14" s="139">
        <f>BN14/BN10</f>
        <v>0</v>
      </c>
      <c r="BP14" s="109">
        <f>BP10*BO14</f>
        <v>0</v>
      </c>
      <c r="BQ14" s="136">
        <f t="shared" si="24"/>
        <v>0</v>
      </c>
      <c r="BR14" s="96">
        <f>BR10</f>
        <v>0</v>
      </c>
      <c r="BS14" s="137">
        <f t="shared" si="25"/>
        <v>0</v>
      </c>
      <c r="BT14" s="109">
        <f t="shared" si="26"/>
        <v>0</v>
      </c>
      <c r="BU14" s="109"/>
      <c r="BV14" s="138"/>
      <c r="BW14" s="139">
        <f t="shared" ref="BW14:BW26" si="246">BS14/$WC14</f>
        <v>0</v>
      </c>
      <c r="BX14" s="143"/>
      <c r="BY14" s="139">
        <f>BX14/BX10</f>
        <v>0</v>
      </c>
      <c r="BZ14" s="109">
        <f>BZ10*BY14</f>
        <v>0</v>
      </c>
      <c r="CA14" s="136">
        <f t="shared" si="28"/>
        <v>0</v>
      </c>
      <c r="CB14" s="96">
        <f>CB10</f>
        <v>0</v>
      </c>
      <c r="CC14" s="137">
        <f t="shared" si="29"/>
        <v>0</v>
      </c>
      <c r="CD14" s="109">
        <f t="shared" si="30"/>
        <v>0</v>
      </c>
      <c r="CE14" s="109"/>
      <c r="CF14" s="138"/>
      <c r="CG14" s="139">
        <f t="shared" ref="CG14:CG26" si="247">CC14/$WC14</f>
        <v>0</v>
      </c>
      <c r="CH14" s="143"/>
      <c r="CI14" s="139">
        <f>CH14/CH10</f>
        <v>0</v>
      </c>
      <c r="CJ14" s="109">
        <f>CJ10*CI14</f>
        <v>0</v>
      </c>
      <c r="CK14" s="136">
        <f t="shared" si="32"/>
        <v>0</v>
      </c>
      <c r="CL14" s="96">
        <f>CL10</f>
        <v>0</v>
      </c>
      <c r="CM14" s="137">
        <f t="shared" si="33"/>
        <v>0</v>
      </c>
      <c r="CN14" s="109">
        <f t="shared" si="34"/>
        <v>0</v>
      </c>
      <c r="CO14" s="109"/>
      <c r="CP14" s="138"/>
      <c r="CQ14" s="139">
        <f t="shared" ref="CQ14:CQ26" si="248">CM14/$WC14</f>
        <v>0</v>
      </c>
      <c r="CR14" s="143"/>
      <c r="CS14" s="139">
        <f>CR14/CR10</f>
        <v>0</v>
      </c>
      <c r="CT14" s="109">
        <f>CT10*CS14</f>
        <v>0</v>
      </c>
      <c r="CU14" s="136">
        <f t="shared" si="36"/>
        <v>0</v>
      </c>
      <c r="CV14" s="96">
        <f>CV10</f>
        <v>0</v>
      </c>
      <c r="CW14" s="137">
        <f t="shared" si="37"/>
        <v>0</v>
      </c>
      <c r="CX14" s="109">
        <f t="shared" si="38"/>
        <v>0</v>
      </c>
      <c r="CY14" s="109"/>
      <c r="CZ14" s="138"/>
      <c r="DA14" s="139">
        <f t="shared" ref="DA14:DA26" si="249">CW14/$WC14</f>
        <v>0</v>
      </c>
      <c r="DB14" s="143"/>
      <c r="DC14" s="139">
        <f>DB14/DB10</f>
        <v>0</v>
      </c>
      <c r="DD14" s="109">
        <f>DD10*DC14</f>
        <v>0</v>
      </c>
      <c r="DE14" s="136">
        <f t="shared" si="40"/>
        <v>0</v>
      </c>
      <c r="DF14" s="96">
        <f>DF10</f>
        <v>0</v>
      </c>
      <c r="DG14" s="137">
        <f t="shared" si="41"/>
        <v>0</v>
      </c>
      <c r="DH14" s="109">
        <f t="shared" si="42"/>
        <v>0</v>
      </c>
      <c r="DI14" s="109"/>
      <c r="DJ14" s="138"/>
      <c r="DK14" s="139">
        <f t="shared" ref="DK14:DK26" si="250">DG14/$WC14</f>
        <v>0</v>
      </c>
      <c r="DL14" s="143"/>
      <c r="DM14" s="139">
        <f>DL14/DL10</f>
        <v>0</v>
      </c>
      <c r="DN14" s="109">
        <f>DN10*DM14</f>
        <v>0</v>
      </c>
      <c r="DO14" s="136">
        <f t="shared" si="44"/>
        <v>0</v>
      </c>
      <c r="DP14" s="96">
        <f>DP10</f>
        <v>0</v>
      </c>
      <c r="DQ14" s="137">
        <f t="shared" si="45"/>
        <v>0</v>
      </c>
      <c r="DR14" s="109">
        <f t="shared" si="46"/>
        <v>0</v>
      </c>
      <c r="DS14" s="109"/>
      <c r="DT14" s="138"/>
      <c r="DU14" s="139">
        <f t="shared" ref="DU14:DU26" si="251">DQ14/$WC14</f>
        <v>0</v>
      </c>
      <c r="DV14" s="143"/>
      <c r="DW14" s="139">
        <f>DV14/DV10</f>
        <v>0</v>
      </c>
      <c r="DX14" s="109">
        <f>DX10*DW14</f>
        <v>0</v>
      </c>
      <c r="DY14" s="136">
        <f t="shared" si="48"/>
        <v>0</v>
      </c>
      <c r="DZ14" s="96">
        <f>DZ10</f>
        <v>7.86</v>
      </c>
      <c r="EA14" s="137">
        <f t="shared" si="49"/>
        <v>0</v>
      </c>
      <c r="EB14" s="109">
        <f t="shared" si="50"/>
        <v>0</v>
      </c>
      <c r="EC14" s="109"/>
      <c r="ED14" s="138"/>
      <c r="EE14" s="139">
        <f t="shared" ref="EE14:EE26" si="252">EA14/$WC14</f>
        <v>0</v>
      </c>
      <c r="EF14" s="143"/>
      <c r="EG14" s="139">
        <f>EF14/EF10</f>
        <v>0</v>
      </c>
      <c r="EH14" s="109">
        <f>EH10*EG14</f>
        <v>0</v>
      </c>
      <c r="EI14" s="136">
        <f t="shared" si="52"/>
        <v>0</v>
      </c>
      <c r="EJ14" s="96">
        <f>EJ10</f>
        <v>0</v>
      </c>
      <c r="EK14" s="137">
        <f t="shared" si="53"/>
        <v>0</v>
      </c>
      <c r="EL14" s="109">
        <f t="shared" si="54"/>
        <v>0</v>
      </c>
      <c r="EM14" s="109"/>
      <c r="EN14" s="138"/>
      <c r="EO14" s="139">
        <f t="shared" ref="EO14:EO26" si="253">EK14/$WC14</f>
        <v>0</v>
      </c>
      <c r="EP14" s="143"/>
      <c r="EQ14" s="139">
        <f>EP14/EP10</f>
        <v>0</v>
      </c>
      <c r="ER14" s="109">
        <f>ER10*EQ14</f>
        <v>0</v>
      </c>
      <c r="ES14" s="136">
        <f t="shared" si="56"/>
        <v>0</v>
      </c>
      <c r="ET14" s="96">
        <f>ET10</f>
        <v>7.86</v>
      </c>
      <c r="EU14" s="137">
        <f t="shared" si="57"/>
        <v>0</v>
      </c>
      <c r="EV14" s="109">
        <f t="shared" si="58"/>
        <v>0</v>
      </c>
      <c r="EW14" s="109"/>
      <c r="EX14" s="138"/>
      <c r="EY14" s="139">
        <f t="shared" ref="EY14:EY26" si="254">EU14/$WC14</f>
        <v>0</v>
      </c>
      <c r="EZ14" s="143"/>
      <c r="FA14" s="139">
        <f>EZ14/EZ10</f>
        <v>0</v>
      </c>
      <c r="FB14" s="109">
        <f>FB10*FA14</f>
        <v>0</v>
      </c>
      <c r="FC14" s="136">
        <f t="shared" si="60"/>
        <v>0</v>
      </c>
      <c r="FD14" s="96">
        <f>FD10</f>
        <v>0</v>
      </c>
      <c r="FE14" s="137">
        <f t="shared" si="61"/>
        <v>0</v>
      </c>
      <c r="FF14" s="109">
        <f t="shared" si="62"/>
        <v>0</v>
      </c>
      <c r="FG14" s="109"/>
      <c r="FH14" s="138"/>
      <c r="FI14" s="139">
        <f t="shared" ref="FI14:FI26" si="255">FE14/$WC14</f>
        <v>0</v>
      </c>
      <c r="FJ14" s="143"/>
      <c r="FK14" s="139">
        <f>FJ14/FJ10</f>
        <v>0</v>
      </c>
      <c r="FL14" s="109">
        <f>FL10*FK14</f>
        <v>0</v>
      </c>
      <c r="FM14" s="136">
        <f t="shared" si="64"/>
        <v>0</v>
      </c>
      <c r="FN14" s="96">
        <f>FN10</f>
        <v>0</v>
      </c>
      <c r="FO14" s="137">
        <f t="shared" si="65"/>
        <v>0</v>
      </c>
      <c r="FP14" s="109">
        <f t="shared" si="66"/>
        <v>0</v>
      </c>
      <c r="FQ14" s="109"/>
      <c r="FR14" s="138"/>
      <c r="FS14" s="139">
        <f t="shared" ref="FS14:FS26" si="256">FO14/$WC14</f>
        <v>0</v>
      </c>
      <c r="FT14" s="143"/>
      <c r="FU14" s="139">
        <f>FT14/FT10</f>
        <v>0</v>
      </c>
      <c r="FV14" s="109">
        <f>FV10*FU14</f>
        <v>0</v>
      </c>
      <c r="FW14" s="136">
        <f t="shared" si="68"/>
        <v>0</v>
      </c>
      <c r="FX14" s="96">
        <f>FX10</f>
        <v>0</v>
      </c>
      <c r="FY14" s="137">
        <f t="shared" si="69"/>
        <v>0</v>
      </c>
      <c r="FZ14" s="109">
        <f t="shared" si="70"/>
        <v>0</v>
      </c>
      <c r="GA14" s="109"/>
      <c r="GB14" s="138"/>
      <c r="GC14" s="139">
        <f t="shared" ref="GC14:GC26" si="257">FY14/$WC14</f>
        <v>0</v>
      </c>
      <c r="GD14" s="143"/>
      <c r="GE14" s="139">
        <f>GD14/GD10</f>
        <v>0</v>
      </c>
      <c r="GF14" s="109">
        <f>GF10*GE14</f>
        <v>0</v>
      </c>
      <c r="GG14" s="136">
        <f t="shared" si="72"/>
        <v>0</v>
      </c>
      <c r="GH14" s="96">
        <f>GH10</f>
        <v>0</v>
      </c>
      <c r="GI14" s="137">
        <f t="shared" si="73"/>
        <v>0</v>
      </c>
      <c r="GJ14" s="109">
        <f t="shared" si="74"/>
        <v>0</v>
      </c>
      <c r="GK14" s="109"/>
      <c r="GL14" s="138"/>
      <c r="GM14" s="139">
        <f t="shared" ref="GM14:GM26" si="258">GI14/$WC14</f>
        <v>0</v>
      </c>
      <c r="GN14" s="143"/>
      <c r="GO14" s="139">
        <f>GN14/GN10</f>
        <v>0</v>
      </c>
      <c r="GP14" s="109">
        <f>GP10*GO14</f>
        <v>0</v>
      </c>
      <c r="GQ14" s="136">
        <f t="shared" si="76"/>
        <v>0</v>
      </c>
      <c r="GR14" s="96">
        <f>GR10</f>
        <v>0</v>
      </c>
      <c r="GS14" s="137">
        <f t="shared" si="77"/>
        <v>0</v>
      </c>
      <c r="GT14" s="109">
        <f t="shared" si="78"/>
        <v>0</v>
      </c>
      <c r="GU14" s="109"/>
      <c r="GV14" s="138"/>
      <c r="GW14" s="139">
        <f t="shared" ref="GW14:GW26" si="259">GS14/$WC14</f>
        <v>0</v>
      </c>
      <c r="GX14" s="143"/>
      <c r="GY14" s="139">
        <f>GX14/GX10</f>
        <v>0</v>
      </c>
      <c r="GZ14" s="109">
        <f>GZ10*GY14</f>
        <v>0</v>
      </c>
      <c r="HA14" s="136">
        <f t="shared" si="80"/>
        <v>0</v>
      </c>
      <c r="HB14" s="96">
        <f>HB10</f>
        <v>0</v>
      </c>
      <c r="HC14" s="137">
        <f t="shared" si="81"/>
        <v>0</v>
      </c>
      <c r="HD14" s="109">
        <f t="shared" si="82"/>
        <v>0</v>
      </c>
      <c r="HE14" s="109"/>
      <c r="HF14" s="138"/>
      <c r="HG14" s="139">
        <f t="shared" ref="HG14:HG26" si="260">HC14/$WC14</f>
        <v>0</v>
      </c>
      <c r="HH14" s="143"/>
      <c r="HI14" s="139">
        <f>HH14/HH10</f>
        <v>0</v>
      </c>
      <c r="HJ14" s="109">
        <f>HJ10*HI14</f>
        <v>0</v>
      </c>
      <c r="HK14" s="136">
        <f t="shared" si="84"/>
        <v>0</v>
      </c>
      <c r="HL14" s="96">
        <f>HL10</f>
        <v>0</v>
      </c>
      <c r="HM14" s="137">
        <f t="shared" si="85"/>
        <v>0</v>
      </c>
      <c r="HN14" s="109">
        <f t="shared" si="86"/>
        <v>0</v>
      </c>
      <c r="HO14" s="109"/>
      <c r="HP14" s="138"/>
      <c r="HQ14" s="139">
        <f t="shared" ref="HQ14:HQ26" si="261">HM14/$WC14</f>
        <v>0</v>
      </c>
      <c r="HR14" s="143"/>
      <c r="HS14" s="139">
        <f>HR14/HR10</f>
        <v>0</v>
      </c>
      <c r="HT14" s="109">
        <f>HT10*HS14</f>
        <v>0</v>
      </c>
      <c r="HU14" s="136">
        <f t="shared" si="88"/>
        <v>0</v>
      </c>
      <c r="HV14" s="96">
        <f>HV10</f>
        <v>0</v>
      </c>
      <c r="HW14" s="137">
        <f t="shared" si="89"/>
        <v>0</v>
      </c>
      <c r="HX14" s="109">
        <f t="shared" si="90"/>
        <v>0</v>
      </c>
      <c r="HY14" s="109"/>
      <c r="HZ14" s="138"/>
      <c r="IA14" s="139">
        <f t="shared" ref="IA14:IA26" si="262">HW14/$WC14</f>
        <v>0</v>
      </c>
      <c r="IB14" s="143"/>
      <c r="IC14" s="139">
        <f>IB14/IB10</f>
        <v>0</v>
      </c>
      <c r="ID14" s="109">
        <f>ID10*IC14</f>
        <v>0</v>
      </c>
      <c r="IE14" s="136">
        <f t="shared" si="92"/>
        <v>0</v>
      </c>
      <c r="IF14" s="96">
        <f>IF10</f>
        <v>0</v>
      </c>
      <c r="IG14" s="137">
        <f t="shared" si="93"/>
        <v>0</v>
      </c>
      <c r="IH14" s="109">
        <f t="shared" si="94"/>
        <v>0</v>
      </c>
      <c r="II14" s="109"/>
      <c r="IJ14" s="138"/>
      <c r="IK14" s="139">
        <f t="shared" ref="IK14:IK26" si="263">IG14/$WC14</f>
        <v>0</v>
      </c>
      <c r="IL14" s="143"/>
      <c r="IM14" s="139">
        <f>IL14/IL10</f>
        <v>0</v>
      </c>
      <c r="IN14" s="109">
        <f>IN10*IM14</f>
        <v>0</v>
      </c>
      <c r="IO14" s="136">
        <f t="shared" si="96"/>
        <v>0</v>
      </c>
      <c r="IP14" s="96">
        <f>IP10</f>
        <v>0</v>
      </c>
      <c r="IQ14" s="137">
        <f t="shared" si="97"/>
        <v>0</v>
      </c>
      <c r="IR14" s="109">
        <f t="shared" si="98"/>
        <v>0</v>
      </c>
      <c r="IS14" s="109"/>
      <c r="IT14" s="138"/>
      <c r="IU14" s="139">
        <f t="shared" ref="IU14:IU26" si="264">IQ14/$WC14</f>
        <v>0</v>
      </c>
      <c r="IV14" s="143"/>
      <c r="IW14" s="139">
        <f>IV14/IV10</f>
        <v>0</v>
      </c>
      <c r="IX14" s="109">
        <f>IX10*IW14</f>
        <v>0</v>
      </c>
      <c r="IY14" s="136">
        <f t="shared" si="100"/>
        <v>0</v>
      </c>
      <c r="IZ14" s="96">
        <f>IZ10</f>
        <v>0</v>
      </c>
      <c r="JA14" s="137">
        <f t="shared" si="101"/>
        <v>0</v>
      </c>
      <c r="JB14" s="109">
        <f t="shared" si="102"/>
        <v>0</v>
      </c>
      <c r="JC14" s="109"/>
      <c r="JD14" s="138"/>
      <c r="JE14" s="139">
        <f t="shared" ref="JE14:JE26" si="265">JA14/$WC14</f>
        <v>0</v>
      </c>
      <c r="JF14" s="143"/>
      <c r="JG14" s="139">
        <f>JF14/JF10</f>
        <v>0</v>
      </c>
      <c r="JH14" s="109">
        <f>JH10*JG14</f>
        <v>0</v>
      </c>
      <c r="JI14" s="136">
        <f t="shared" si="104"/>
        <v>0</v>
      </c>
      <c r="JJ14" s="96">
        <f>JJ10</f>
        <v>0</v>
      </c>
      <c r="JK14" s="137">
        <f t="shared" si="105"/>
        <v>0</v>
      </c>
      <c r="JL14" s="109">
        <f t="shared" si="106"/>
        <v>0</v>
      </c>
      <c r="JM14" s="109"/>
      <c r="JN14" s="138"/>
      <c r="JO14" s="139">
        <f t="shared" ref="JO14:JO26" si="266">JK14/$WC14</f>
        <v>0</v>
      </c>
      <c r="JP14" s="143"/>
      <c r="JQ14" s="139">
        <f>JP14/JP10</f>
        <v>0</v>
      </c>
      <c r="JR14" s="109">
        <f>JR10*JQ14</f>
        <v>0</v>
      </c>
      <c r="JS14" s="136">
        <f t="shared" si="108"/>
        <v>0</v>
      </c>
      <c r="JT14" s="96">
        <f>JT10</f>
        <v>0</v>
      </c>
      <c r="JU14" s="137">
        <f t="shared" si="109"/>
        <v>0</v>
      </c>
      <c r="JV14" s="109">
        <f t="shared" si="110"/>
        <v>0</v>
      </c>
      <c r="JW14" s="109"/>
      <c r="JX14" s="138"/>
      <c r="JY14" s="139">
        <f t="shared" ref="JY14:JY26" si="267">JU14/$WC14</f>
        <v>0</v>
      </c>
      <c r="JZ14" s="143"/>
      <c r="KA14" s="139">
        <f>JZ14/JZ10</f>
        <v>0</v>
      </c>
      <c r="KB14" s="109">
        <f>KB10*KA14</f>
        <v>0</v>
      </c>
      <c r="KC14" s="136">
        <f t="shared" si="112"/>
        <v>0</v>
      </c>
      <c r="KD14" s="96">
        <f>KD10</f>
        <v>0</v>
      </c>
      <c r="KE14" s="137">
        <f t="shared" si="113"/>
        <v>0</v>
      </c>
      <c r="KF14" s="109">
        <f t="shared" si="114"/>
        <v>0</v>
      </c>
      <c r="KG14" s="109"/>
      <c r="KH14" s="138"/>
      <c r="KI14" s="139">
        <f t="shared" ref="KI14:KI26" si="268">KE14/$WC14</f>
        <v>0</v>
      </c>
      <c r="KJ14" s="143"/>
      <c r="KK14" s="139">
        <f>KJ14/KJ10</f>
        <v>0</v>
      </c>
      <c r="KL14" s="109">
        <f>KL10*KK14</f>
        <v>0</v>
      </c>
      <c r="KM14" s="136">
        <f t="shared" si="116"/>
        <v>0</v>
      </c>
      <c r="KN14" s="96">
        <f>KN10</f>
        <v>0</v>
      </c>
      <c r="KO14" s="137">
        <f t="shared" si="117"/>
        <v>0</v>
      </c>
      <c r="KP14" s="109">
        <f t="shared" si="118"/>
        <v>0</v>
      </c>
      <c r="KQ14" s="109"/>
      <c r="KR14" s="138"/>
      <c r="KS14" s="139">
        <f t="shared" ref="KS14:KS26" si="269">KO14/$WC14</f>
        <v>0</v>
      </c>
      <c r="KT14" s="143"/>
      <c r="KU14" s="139">
        <f>KT14/KT10</f>
        <v>0</v>
      </c>
      <c r="KV14" s="109">
        <f>KV10*KU14</f>
        <v>0</v>
      </c>
      <c r="KW14" s="136">
        <f t="shared" si="120"/>
        <v>0</v>
      </c>
      <c r="KX14" s="96">
        <f>KX10</f>
        <v>0</v>
      </c>
      <c r="KY14" s="137">
        <f t="shared" si="121"/>
        <v>0</v>
      </c>
      <c r="KZ14" s="109">
        <f t="shared" si="122"/>
        <v>0</v>
      </c>
      <c r="LA14" s="109"/>
      <c r="LB14" s="138"/>
      <c r="LC14" s="139">
        <f t="shared" ref="LC14:LC26" si="270">KY14/$WC14</f>
        <v>0</v>
      </c>
      <c r="LD14" s="143"/>
      <c r="LE14" s="139">
        <f>LD14/LD10</f>
        <v>0</v>
      </c>
      <c r="LF14" s="109">
        <f>LF10*LE14</f>
        <v>0</v>
      </c>
      <c r="LG14" s="136">
        <f t="shared" si="124"/>
        <v>0</v>
      </c>
      <c r="LH14" s="96">
        <f>LH10</f>
        <v>0</v>
      </c>
      <c r="LI14" s="137">
        <f t="shared" si="125"/>
        <v>0</v>
      </c>
      <c r="LJ14" s="109">
        <f t="shared" si="126"/>
        <v>0</v>
      </c>
      <c r="LK14" s="109"/>
      <c r="LL14" s="138"/>
      <c r="LM14" s="139">
        <f t="shared" ref="LM14:LM26" si="271">LI14/$WC14</f>
        <v>0</v>
      </c>
      <c r="LN14" s="143"/>
      <c r="LO14" s="139">
        <f>LN14/LN10</f>
        <v>0</v>
      </c>
      <c r="LP14" s="109">
        <f>LP10*LO14</f>
        <v>0</v>
      </c>
      <c r="LQ14" s="136">
        <f t="shared" si="128"/>
        <v>0</v>
      </c>
      <c r="LR14" s="96">
        <f>LR10</f>
        <v>0</v>
      </c>
      <c r="LS14" s="137">
        <f t="shared" si="129"/>
        <v>0</v>
      </c>
      <c r="LT14" s="109">
        <f t="shared" si="130"/>
        <v>0</v>
      </c>
      <c r="LU14" s="109"/>
      <c r="LV14" s="138"/>
      <c r="LW14" s="139">
        <f t="shared" ref="LW14:LW26" si="272">LS14/$WC14</f>
        <v>0</v>
      </c>
      <c r="LX14" s="143"/>
      <c r="LY14" s="139">
        <f>LX14/LX10</f>
        <v>0</v>
      </c>
      <c r="LZ14" s="109">
        <f>LZ10*LY14</f>
        <v>0</v>
      </c>
      <c r="MA14" s="136">
        <f t="shared" si="132"/>
        <v>0</v>
      </c>
      <c r="MB14" s="96">
        <f>MB10</f>
        <v>0</v>
      </c>
      <c r="MC14" s="137">
        <f t="shared" si="133"/>
        <v>0</v>
      </c>
      <c r="MD14" s="109">
        <f t="shared" si="134"/>
        <v>0</v>
      </c>
      <c r="ME14" s="109"/>
      <c r="MF14" s="138"/>
      <c r="MG14" s="139">
        <f t="shared" ref="MG14:MG26" si="273">MC14/$WC14</f>
        <v>0</v>
      </c>
      <c r="MH14" s="143"/>
      <c r="MI14" s="139">
        <f>MH14/MH10</f>
        <v>0</v>
      </c>
      <c r="MJ14" s="109">
        <f>MJ10*MI14</f>
        <v>0</v>
      </c>
      <c r="MK14" s="136">
        <f t="shared" si="136"/>
        <v>0</v>
      </c>
      <c r="ML14" s="96">
        <f>ML10</f>
        <v>0</v>
      </c>
      <c r="MM14" s="137">
        <f t="shared" si="137"/>
        <v>0</v>
      </c>
      <c r="MN14" s="109">
        <f t="shared" si="138"/>
        <v>0</v>
      </c>
      <c r="MO14" s="109"/>
      <c r="MP14" s="138"/>
      <c r="MQ14" s="139">
        <f t="shared" ref="MQ14:MQ26" si="274">MM14/$WC14</f>
        <v>0</v>
      </c>
      <c r="MR14" s="143"/>
      <c r="MS14" s="139">
        <f>MR14/MR10</f>
        <v>0</v>
      </c>
      <c r="MT14" s="109">
        <f>MT10*MS14</f>
        <v>0</v>
      </c>
      <c r="MU14" s="136">
        <f t="shared" si="140"/>
        <v>0</v>
      </c>
      <c r="MV14" s="96">
        <f>MV10</f>
        <v>0</v>
      </c>
      <c r="MW14" s="137">
        <f t="shared" si="141"/>
        <v>0</v>
      </c>
      <c r="MX14" s="109">
        <f t="shared" si="142"/>
        <v>0</v>
      </c>
      <c r="MY14" s="109"/>
      <c r="MZ14" s="138"/>
      <c r="NA14" s="139">
        <f t="shared" ref="NA14:NA26" si="275">MW14/$WC14</f>
        <v>0</v>
      </c>
      <c r="NB14" s="143"/>
      <c r="NC14" s="139">
        <f>NB14/NB10</f>
        <v>0</v>
      </c>
      <c r="ND14" s="109">
        <f>ND10*NC14</f>
        <v>0</v>
      </c>
      <c r="NE14" s="136">
        <f t="shared" si="144"/>
        <v>0</v>
      </c>
      <c r="NF14" s="96">
        <f>NF10</f>
        <v>0</v>
      </c>
      <c r="NG14" s="137">
        <f t="shared" si="145"/>
        <v>0</v>
      </c>
      <c r="NH14" s="109">
        <f t="shared" si="146"/>
        <v>0</v>
      </c>
      <c r="NI14" s="109"/>
      <c r="NJ14" s="138"/>
      <c r="NK14" s="139">
        <f t="shared" ref="NK14:NK26" si="276">NG14/$WC14</f>
        <v>0</v>
      </c>
      <c r="NL14" s="143"/>
      <c r="NM14" s="139">
        <f>NL14/NL10</f>
        <v>0</v>
      </c>
      <c r="NN14" s="109">
        <f>NN10*NM14</f>
        <v>0</v>
      </c>
      <c r="NO14" s="136">
        <f t="shared" si="148"/>
        <v>0</v>
      </c>
      <c r="NP14" s="96">
        <f>NP10</f>
        <v>0</v>
      </c>
      <c r="NQ14" s="137">
        <f t="shared" si="149"/>
        <v>0</v>
      </c>
      <c r="NR14" s="109">
        <f t="shared" si="150"/>
        <v>0</v>
      </c>
      <c r="NS14" s="109"/>
      <c r="NT14" s="138"/>
      <c r="NU14" s="139">
        <f t="shared" ref="NU14:NU26" si="277">NQ14/$WC14</f>
        <v>0</v>
      </c>
      <c r="NV14" s="143">
        <v>34</v>
      </c>
      <c r="NW14" s="139">
        <f>NV14/NV10</f>
        <v>0.22222</v>
      </c>
      <c r="NX14" s="109">
        <f>NX10*NW14</f>
        <v>0</v>
      </c>
      <c r="NY14" s="136">
        <f t="shared" si="152"/>
        <v>0</v>
      </c>
      <c r="NZ14" s="96">
        <f>NZ10</f>
        <v>0</v>
      </c>
      <c r="OA14" s="137">
        <f t="shared" si="153"/>
        <v>0</v>
      </c>
      <c r="OB14" s="109">
        <f t="shared" si="154"/>
        <v>0</v>
      </c>
      <c r="OC14" s="109"/>
      <c r="OD14" s="138"/>
      <c r="OE14" s="139">
        <f t="shared" ref="OE14:OE26" si="278">OA14/$WC14</f>
        <v>0</v>
      </c>
      <c r="OF14" s="143"/>
      <c r="OG14" s="139">
        <f>OF14/OF10</f>
        <v>0</v>
      </c>
      <c r="OH14" s="109">
        <f>OH10*OG14</f>
        <v>0</v>
      </c>
      <c r="OI14" s="136">
        <f t="shared" si="156"/>
        <v>0</v>
      </c>
      <c r="OJ14" s="96">
        <f>OJ10</f>
        <v>0</v>
      </c>
      <c r="OK14" s="137">
        <f t="shared" si="157"/>
        <v>0</v>
      </c>
      <c r="OL14" s="109">
        <f t="shared" si="158"/>
        <v>0</v>
      </c>
      <c r="OM14" s="109"/>
      <c r="ON14" s="138"/>
      <c r="OO14" s="139">
        <f t="shared" ref="OO14:OO26" si="279">OK14/$WC14</f>
        <v>0</v>
      </c>
      <c r="OP14" s="143"/>
      <c r="OQ14" s="139">
        <f>OP14/OP10</f>
        <v>0</v>
      </c>
      <c r="OR14" s="109">
        <f>OR10*OQ14</f>
        <v>0</v>
      </c>
      <c r="OS14" s="136">
        <f t="shared" si="160"/>
        <v>0</v>
      </c>
      <c r="OT14" s="96">
        <f>OT10</f>
        <v>0</v>
      </c>
      <c r="OU14" s="137">
        <f t="shared" si="161"/>
        <v>0</v>
      </c>
      <c r="OV14" s="109">
        <f t="shared" si="162"/>
        <v>0</v>
      </c>
      <c r="OW14" s="109"/>
      <c r="OX14" s="138"/>
      <c r="OY14" s="139">
        <f t="shared" ref="OY14:OY26" si="280">OU14/$WC14</f>
        <v>0</v>
      </c>
      <c r="OZ14" s="143"/>
      <c r="PA14" s="139">
        <f>OZ14/OZ10</f>
        <v>0</v>
      </c>
      <c r="PB14" s="109">
        <f>PB10*PA14</f>
        <v>0</v>
      </c>
      <c r="PC14" s="136">
        <f t="shared" si="164"/>
        <v>0</v>
      </c>
      <c r="PD14" s="96">
        <f>PD10</f>
        <v>0</v>
      </c>
      <c r="PE14" s="137">
        <f t="shared" si="165"/>
        <v>0</v>
      </c>
      <c r="PF14" s="109">
        <f t="shared" si="166"/>
        <v>0</v>
      </c>
      <c r="PG14" s="109"/>
      <c r="PH14" s="138"/>
      <c r="PI14" s="139">
        <f t="shared" ref="PI14:PI26" si="281">PE14/$WC14</f>
        <v>0</v>
      </c>
      <c r="PJ14" s="143"/>
      <c r="PK14" s="139">
        <f>PJ14/PJ10</f>
        <v>0</v>
      </c>
      <c r="PL14" s="109">
        <f>PL10*PK14</f>
        <v>0</v>
      </c>
      <c r="PM14" s="136">
        <f t="shared" si="168"/>
        <v>0</v>
      </c>
      <c r="PN14" s="96">
        <f>PN10</f>
        <v>0</v>
      </c>
      <c r="PO14" s="137">
        <f t="shared" si="169"/>
        <v>0</v>
      </c>
      <c r="PP14" s="109">
        <f t="shared" si="170"/>
        <v>0</v>
      </c>
      <c r="PQ14" s="109"/>
      <c r="PR14" s="138"/>
      <c r="PS14" s="139">
        <f t="shared" ref="PS14:PS26" si="282">PO14/$WC14</f>
        <v>0</v>
      </c>
      <c r="PT14" s="143"/>
      <c r="PU14" s="139">
        <f>PT14/PT10</f>
        <v>0</v>
      </c>
      <c r="PV14" s="109">
        <f>PV10*PU14</f>
        <v>0</v>
      </c>
      <c r="PW14" s="136">
        <f t="shared" si="172"/>
        <v>0</v>
      </c>
      <c r="PX14" s="96">
        <f>PX10</f>
        <v>0</v>
      </c>
      <c r="PY14" s="137">
        <f t="shared" si="173"/>
        <v>0</v>
      </c>
      <c r="PZ14" s="109">
        <f t="shared" si="174"/>
        <v>0</v>
      </c>
      <c r="QA14" s="109"/>
      <c r="QB14" s="138"/>
      <c r="QC14" s="139">
        <f t="shared" ref="QC14:QC26" si="283">PY14/$WC14</f>
        <v>0</v>
      </c>
      <c r="QD14" s="143"/>
      <c r="QE14" s="139">
        <f>QD14/QD10</f>
        <v>0</v>
      </c>
      <c r="QF14" s="109">
        <f>QF10*QE14</f>
        <v>0</v>
      </c>
      <c r="QG14" s="136">
        <f t="shared" si="176"/>
        <v>0</v>
      </c>
      <c r="QH14" s="96">
        <f>QH10</f>
        <v>0</v>
      </c>
      <c r="QI14" s="137">
        <f t="shared" si="177"/>
        <v>0</v>
      </c>
      <c r="QJ14" s="109">
        <f t="shared" si="178"/>
        <v>0</v>
      </c>
      <c r="QK14" s="109"/>
      <c r="QL14" s="138"/>
      <c r="QM14" s="139">
        <f t="shared" ref="QM14:QM26" si="284">QI14/$WC14</f>
        <v>0</v>
      </c>
      <c r="QN14" s="143"/>
      <c r="QO14" s="139">
        <f>QN14/QN10</f>
        <v>0</v>
      </c>
      <c r="QP14" s="109">
        <f>QP10*QO14</f>
        <v>0</v>
      </c>
      <c r="QQ14" s="136">
        <f t="shared" si="180"/>
        <v>0</v>
      </c>
      <c r="QR14" s="96">
        <f>QR10</f>
        <v>0</v>
      </c>
      <c r="QS14" s="137">
        <f t="shared" si="181"/>
        <v>0</v>
      </c>
      <c r="QT14" s="109">
        <f t="shared" si="182"/>
        <v>0</v>
      </c>
      <c r="QU14" s="109"/>
      <c r="QV14" s="138"/>
      <c r="QW14" s="139">
        <f t="shared" ref="QW14:QW26" si="285">QS14/$WC14</f>
        <v>0</v>
      </c>
      <c r="QX14" s="143"/>
      <c r="QY14" s="139">
        <f>QX14/QX10</f>
        <v>0</v>
      </c>
      <c r="QZ14" s="109">
        <f>QZ10*QY14</f>
        <v>0</v>
      </c>
      <c r="RA14" s="136">
        <f t="shared" si="184"/>
        <v>0</v>
      </c>
      <c r="RB14" s="96">
        <f>RB10</f>
        <v>0</v>
      </c>
      <c r="RC14" s="137">
        <f t="shared" si="185"/>
        <v>0</v>
      </c>
      <c r="RD14" s="109">
        <f t="shared" si="186"/>
        <v>0</v>
      </c>
      <c r="RE14" s="109"/>
      <c r="RF14" s="138"/>
      <c r="RG14" s="139">
        <f t="shared" ref="RG14:RG26" si="286">RC14/$WC14</f>
        <v>0</v>
      </c>
      <c r="RH14" s="143"/>
      <c r="RI14" s="139">
        <f>RH14/RH10</f>
        <v>0</v>
      </c>
      <c r="RJ14" s="109">
        <f>RJ10*RI14</f>
        <v>0</v>
      </c>
      <c r="RK14" s="136">
        <f t="shared" si="188"/>
        <v>0</v>
      </c>
      <c r="RL14" s="96">
        <f>RL10</f>
        <v>0</v>
      </c>
      <c r="RM14" s="137">
        <f t="shared" si="189"/>
        <v>0</v>
      </c>
      <c r="RN14" s="109">
        <f t="shared" si="190"/>
        <v>0</v>
      </c>
      <c r="RO14" s="109"/>
      <c r="RP14" s="138"/>
      <c r="RQ14" s="139">
        <f t="shared" ref="RQ14:RQ26" si="287">RM14/$WC14</f>
        <v>0</v>
      </c>
      <c r="RR14" s="143"/>
      <c r="RS14" s="139">
        <f>RR14/RR10</f>
        <v>0</v>
      </c>
      <c r="RT14" s="109">
        <f>RT10*RS14</f>
        <v>0</v>
      </c>
      <c r="RU14" s="136">
        <f t="shared" si="192"/>
        <v>0</v>
      </c>
      <c r="RV14" s="96">
        <f>RV10</f>
        <v>0</v>
      </c>
      <c r="RW14" s="137">
        <f t="shared" si="193"/>
        <v>0</v>
      </c>
      <c r="RX14" s="109">
        <f t="shared" si="194"/>
        <v>0</v>
      </c>
      <c r="RY14" s="109"/>
      <c r="RZ14" s="138"/>
      <c r="SA14" s="139">
        <f t="shared" ref="SA14:SA26" si="288">RW14/$WC14</f>
        <v>0</v>
      </c>
      <c r="SB14" s="143"/>
      <c r="SC14" s="139" t="e">
        <f>SB14/SB10</f>
        <v>#DIV/0!</v>
      </c>
      <c r="SD14" s="109" t="e">
        <f>SD10*SC14</f>
        <v>#DIV/0!</v>
      </c>
      <c r="SE14" s="136">
        <f t="shared" si="196"/>
        <v>0</v>
      </c>
      <c r="SF14" s="96">
        <f>SF10</f>
        <v>0</v>
      </c>
      <c r="SG14" s="137">
        <f t="shared" si="197"/>
        <v>0</v>
      </c>
      <c r="SH14" s="109">
        <f t="shared" si="198"/>
        <v>0</v>
      </c>
      <c r="SI14" s="109"/>
      <c r="SJ14" s="138"/>
      <c r="SK14" s="139">
        <f t="shared" ref="SK14:SK26" si="289">SG14/$WC14</f>
        <v>0</v>
      </c>
      <c r="SL14" s="143"/>
      <c r="SM14" s="139">
        <f>SL14/SL10</f>
        <v>0</v>
      </c>
      <c r="SN14" s="109">
        <f>SN10*SM14</f>
        <v>0</v>
      </c>
      <c r="SO14" s="136">
        <f t="shared" si="200"/>
        <v>0</v>
      </c>
      <c r="SP14" s="96">
        <f>SP10</f>
        <v>0</v>
      </c>
      <c r="SQ14" s="137">
        <f t="shared" si="201"/>
        <v>0</v>
      </c>
      <c r="SR14" s="109">
        <f t="shared" si="202"/>
        <v>0</v>
      </c>
      <c r="SS14" s="109"/>
      <c r="ST14" s="138"/>
      <c r="SU14" s="139">
        <f t="shared" ref="SU14:SU26" si="290">SQ14/$WC14</f>
        <v>0</v>
      </c>
      <c r="SV14" s="143"/>
      <c r="SW14" s="139">
        <f>SV14/SV10</f>
        <v>0</v>
      </c>
      <c r="SX14" s="109">
        <f>SX10*SW14</f>
        <v>0</v>
      </c>
      <c r="SY14" s="136">
        <f t="shared" si="204"/>
        <v>0</v>
      </c>
      <c r="SZ14" s="96">
        <f>SZ10</f>
        <v>0</v>
      </c>
      <c r="TA14" s="137">
        <f t="shared" si="205"/>
        <v>0</v>
      </c>
      <c r="TB14" s="109">
        <f t="shared" si="206"/>
        <v>0</v>
      </c>
      <c r="TC14" s="109"/>
      <c r="TD14" s="138"/>
      <c r="TE14" s="139">
        <f t="shared" ref="TE14:TE26" si="291">TA14/$WC14</f>
        <v>0</v>
      </c>
      <c r="TF14" s="143"/>
      <c r="TG14" s="139">
        <f>TF14/TF10</f>
        <v>0</v>
      </c>
      <c r="TH14" s="109">
        <f>TH10*TG14</f>
        <v>0</v>
      </c>
      <c r="TI14" s="136">
        <f t="shared" si="208"/>
        <v>0</v>
      </c>
      <c r="TJ14" s="96">
        <f>TJ10</f>
        <v>0</v>
      </c>
      <c r="TK14" s="137">
        <f t="shared" si="209"/>
        <v>0</v>
      </c>
      <c r="TL14" s="109">
        <f t="shared" si="210"/>
        <v>0</v>
      </c>
      <c r="TM14" s="109"/>
      <c r="TN14" s="138"/>
      <c r="TO14" s="139">
        <f t="shared" ref="TO14:TO26" si="292">TK14/$WC14</f>
        <v>0</v>
      </c>
      <c r="TP14" s="143"/>
      <c r="TQ14" s="139">
        <f>TP14/TP10</f>
        <v>0</v>
      </c>
      <c r="TR14" s="109">
        <f>TR10*TQ14</f>
        <v>0</v>
      </c>
      <c r="TS14" s="136">
        <f t="shared" si="212"/>
        <v>0</v>
      </c>
      <c r="TT14" s="96">
        <f>TT10</f>
        <v>0</v>
      </c>
      <c r="TU14" s="137">
        <f t="shared" si="213"/>
        <v>0</v>
      </c>
      <c r="TV14" s="109">
        <f t="shared" si="214"/>
        <v>0</v>
      </c>
      <c r="TW14" s="109"/>
      <c r="TX14" s="138"/>
      <c r="TY14" s="139">
        <f t="shared" ref="TY14:TY26" si="293">TU14/$WC14</f>
        <v>0</v>
      </c>
      <c r="TZ14" s="143"/>
      <c r="UA14" s="139">
        <f>TZ14/TZ10</f>
        <v>0</v>
      </c>
      <c r="UB14" s="109">
        <f>UB10*UA14</f>
        <v>0</v>
      </c>
      <c r="UC14" s="136">
        <f t="shared" si="216"/>
        <v>0</v>
      </c>
      <c r="UD14" s="96">
        <f>UD10</f>
        <v>0</v>
      </c>
      <c r="UE14" s="137">
        <f t="shared" si="217"/>
        <v>0</v>
      </c>
      <c r="UF14" s="109">
        <f t="shared" si="218"/>
        <v>0</v>
      </c>
      <c r="UG14" s="109"/>
      <c r="UH14" s="138"/>
      <c r="UI14" s="139">
        <f t="shared" ref="UI14:UI26" si="294">UE14/$WC14</f>
        <v>0</v>
      </c>
      <c r="UJ14" s="143"/>
      <c r="UK14" s="139">
        <f>UJ14/UJ10</f>
        <v>0</v>
      </c>
      <c r="UL14" s="109">
        <f>UL10*UK14</f>
        <v>0</v>
      </c>
      <c r="UM14" s="136">
        <f t="shared" si="220"/>
        <v>0</v>
      </c>
      <c r="UN14" s="96">
        <f>UN10</f>
        <v>0</v>
      </c>
      <c r="UO14" s="137">
        <f t="shared" si="221"/>
        <v>0</v>
      </c>
      <c r="UP14" s="109">
        <f t="shared" si="222"/>
        <v>0</v>
      </c>
      <c r="UQ14" s="109"/>
      <c r="UR14" s="138"/>
      <c r="US14" s="139">
        <f t="shared" ref="US14:US26" si="295">UO14/$WC14</f>
        <v>0</v>
      </c>
      <c r="UT14" s="143"/>
      <c r="UU14" s="139">
        <f>UT14/UT10</f>
        <v>0</v>
      </c>
      <c r="UV14" s="109">
        <f>UV10*UU14</f>
        <v>0</v>
      </c>
      <c r="UW14" s="136">
        <f t="shared" si="224"/>
        <v>0</v>
      </c>
      <c r="UX14" s="96">
        <f>UX10</f>
        <v>0</v>
      </c>
      <c r="UY14" s="137">
        <f t="shared" si="225"/>
        <v>0</v>
      </c>
      <c r="UZ14" s="109">
        <f t="shared" si="226"/>
        <v>0</v>
      </c>
      <c r="VA14" s="109"/>
      <c r="VB14" s="138"/>
      <c r="VC14" s="139">
        <f t="shared" ref="VC14:VC26" si="296">UY14/$WC14</f>
        <v>0</v>
      </c>
      <c r="VD14" s="143"/>
      <c r="VE14" s="139">
        <f>VD14/VD10</f>
        <v>0</v>
      </c>
      <c r="VF14" s="109">
        <f>VF10*VE14</f>
        <v>0</v>
      </c>
      <c r="VG14" s="136">
        <f t="shared" si="228"/>
        <v>0</v>
      </c>
      <c r="VH14" s="96">
        <f>VH10</f>
        <v>0</v>
      </c>
      <c r="VI14" s="137">
        <f t="shared" si="229"/>
        <v>0</v>
      </c>
      <c r="VJ14" s="109">
        <f t="shared" si="230"/>
        <v>0</v>
      </c>
      <c r="VK14" s="109"/>
      <c r="VL14" s="138"/>
      <c r="VM14" s="139">
        <f t="shared" ref="VM14:VM26" si="297">VI14/$WC14</f>
        <v>0</v>
      </c>
      <c r="VN14" s="143"/>
      <c r="VO14" s="139">
        <f>VN14/VN10</f>
        <v>0</v>
      </c>
      <c r="VP14" s="109">
        <f>VP10*VO14</f>
        <v>0</v>
      </c>
      <c r="VQ14" s="136">
        <f t="shared" si="232"/>
        <v>0</v>
      </c>
      <c r="VR14" s="96">
        <f>VR10</f>
        <v>0</v>
      </c>
      <c r="VS14" s="137">
        <f t="shared" si="233"/>
        <v>0</v>
      </c>
      <c r="VT14" s="109">
        <f t="shared" si="234"/>
        <v>0</v>
      </c>
      <c r="VU14" s="109"/>
      <c r="VV14" s="138"/>
      <c r="VW14" s="139">
        <f t="shared" ref="VW14:VW26" si="298">VS14/$WC14</f>
        <v>0</v>
      </c>
      <c r="VX14" s="554">
        <f t="shared" si="236"/>
        <v>34</v>
      </c>
      <c r="VY14" s="139">
        <f>VX14/VX10</f>
        <v>2.81E-3</v>
      </c>
      <c r="VZ14" s="109">
        <f>VZ10*VY14</f>
        <v>315.27999999999997</v>
      </c>
      <c r="WA14" s="136">
        <f t="shared" si="237"/>
        <v>9.2729411800000001</v>
      </c>
      <c r="WB14" s="96">
        <f>WB10</f>
        <v>7.86</v>
      </c>
      <c r="WC14" s="137">
        <f t="shared" si="238"/>
        <v>72.885319999999993</v>
      </c>
      <c r="WD14" s="109">
        <f t="shared" si="239"/>
        <v>2478.1</v>
      </c>
      <c r="WE14" s="109"/>
      <c r="WF14" s="138"/>
    </row>
    <row r="15" spans="1:604" ht="25.5" customHeight="1">
      <c r="A15" s="5"/>
      <c r="B15" s="544" t="s">
        <v>406</v>
      </c>
      <c r="C15" s="11" t="s">
        <v>968</v>
      </c>
      <c r="D15" s="11" t="s">
        <v>423</v>
      </c>
      <c r="E15" s="4" t="s">
        <v>32</v>
      </c>
      <c r="F15" s="143"/>
      <c r="G15" s="139" t="e">
        <f>F15/F10</f>
        <v>#DIV/0!</v>
      </c>
      <c r="H15" s="109" t="e">
        <f>H10*G15</f>
        <v>#DIV/0!</v>
      </c>
      <c r="I15" s="136">
        <f t="shared" si="0"/>
        <v>0</v>
      </c>
      <c r="J15" s="96">
        <f>J10</f>
        <v>0</v>
      </c>
      <c r="K15" s="137">
        <f t="shared" si="1"/>
        <v>0</v>
      </c>
      <c r="L15" s="109">
        <f t="shared" si="2"/>
        <v>0</v>
      </c>
      <c r="M15" s="109"/>
      <c r="N15" s="138"/>
      <c r="O15" s="139">
        <f t="shared" si="240"/>
        <v>0</v>
      </c>
      <c r="P15" s="143"/>
      <c r="Q15" s="139">
        <f>P15/P10</f>
        <v>0</v>
      </c>
      <c r="R15" s="109">
        <f>R10*Q15</f>
        <v>0</v>
      </c>
      <c r="S15" s="136">
        <f t="shared" si="4"/>
        <v>0</v>
      </c>
      <c r="T15" s="96">
        <f>T10</f>
        <v>0</v>
      </c>
      <c r="U15" s="137">
        <f t="shared" si="5"/>
        <v>0</v>
      </c>
      <c r="V15" s="109">
        <f t="shared" si="6"/>
        <v>0</v>
      </c>
      <c r="W15" s="109"/>
      <c r="X15" s="138"/>
      <c r="Y15" s="139">
        <f t="shared" si="241"/>
        <v>0</v>
      </c>
      <c r="Z15" s="143">
        <v>27</v>
      </c>
      <c r="AA15" s="139">
        <f>Z15/Z10</f>
        <v>9.8900000000000002E-2</v>
      </c>
      <c r="AB15" s="109">
        <f>AB10*AA15</f>
        <v>0</v>
      </c>
      <c r="AC15" s="136">
        <f t="shared" si="8"/>
        <v>0</v>
      </c>
      <c r="AD15" s="96">
        <f>AD10</f>
        <v>0</v>
      </c>
      <c r="AE15" s="137">
        <f t="shared" si="9"/>
        <v>0</v>
      </c>
      <c r="AF15" s="109">
        <f t="shared" si="10"/>
        <v>0</v>
      </c>
      <c r="AG15" s="109"/>
      <c r="AH15" s="138"/>
      <c r="AI15" s="139">
        <f t="shared" si="242"/>
        <v>0</v>
      </c>
      <c r="AJ15" s="143"/>
      <c r="AK15" s="139" t="e">
        <f>AJ15/AJ10</f>
        <v>#DIV/0!</v>
      </c>
      <c r="AL15" s="109" t="e">
        <f>AL10*AK15</f>
        <v>#DIV/0!</v>
      </c>
      <c r="AM15" s="136">
        <f t="shared" si="12"/>
        <v>0</v>
      </c>
      <c r="AN15" s="96">
        <f>AN10</f>
        <v>0</v>
      </c>
      <c r="AO15" s="137">
        <f t="shared" si="13"/>
        <v>0</v>
      </c>
      <c r="AP15" s="109">
        <f t="shared" si="14"/>
        <v>0</v>
      </c>
      <c r="AQ15" s="109"/>
      <c r="AR15" s="138"/>
      <c r="AS15" s="139">
        <f t="shared" si="243"/>
        <v>0</v>
      </c>
      <c r="AT15" s="143"/>
      <c r="AU15" s="139">
        <f>AT15/AT10</f>
        <v>0</v>
      </c>
      <c r="AV15" s="109">
        <f>AV10*AU15</f>
        <v>0</v>
      </c>
      <c r="AW15" s="136">
        <f t="shared" si="16"/>
        <v>0</v>
      </c>
      <c r="AX15" s="96">
        <f>AX10</f>
        <v>0</v>
      </c>
      <c r="AY15" s="137">
        <f t="shared" si="17"/>
        <v>0</v>
      </c>
      <c r="AZ15" s="109">
        <f t="shared" si="18"/>
        <v>0</v>
      </c>
      <c r="BA15" s="109"/>
      <c r="BB15" s="138"/>
      <c r="BC15" s="139">
        <f t="shared" si="244"/>
        <v>0</v>
      </c>
      <c r="BD15" s="143"/>
      <c r="BE15" s="139">
        <f>BD15/BD10</f>
        <v>0</v>
      </c>
      <c r="BF15" s="109">
        <f>BF10*BE15</f>
        <v>0</v>
      </c>
      <c r="BG15" s="136">
        <f t="shared" si="20"/>
        <v>0</v>
      </c>
      <c r="BH15" s="96">
        <f>BH10</f>
        <v>0</v>
      </c>
      <c r="BI15" s="137">
        <f t="shared" si="21"/>
        <v>0</v>
      </c>
      <c r="BJ15" s="109">
        <f t="shared" si="22"/>
        <v>0</v>
      </c>
      <c r="BK15" s="109"/>
      <c r="BL15" s="138"/>
      <c r="BM15" s="139">
        <f t="shared" si="245"/>
        <v>0</v>
      </c>
      <c r="BN15" s="143"/>
      <c r="BO15" s="139">
        <f>BN15/BN10</f>
        <v>0</v>
      </c>
      <c r="BP15" s="109">
        <f>BP10*BO15</f>
        <v>0</v>
      </c>
      <c r="BQ15" s="136">
        <f t="shared" si="24"/>
        <v>0</v>
      </c>
      <c r="BR15" s="96">
        <f>BR10</f>
        <v>0</v>
      </c>
      <c r="BS15" s="137">
        <f t="shared" si="25"/>
        <v>0</v>
      </c>
      <c r="BT15" s="109">
        <f t="shared" si="26"/>
        <v>0</v>
      </c>
      <c r="BU15" s="109"/>
      <c r="BV15" s="138"/>
      <c r="BW15" s="139">
        <f t="shared" si="246"/>
        <v>0</v>
      </c>
      <c r="BX15" s="143"/>
      <c r="BY15" s="139">
        <f>BX15/BX10</f>
        <v>0</v>
      </c>
      <c r="BZ15" s="109">
        <f>BZ10*BY15</f>
        <v>0</v>
      </c>
      <c r="CA15" s="136">
        <f t="shared" si="28"/>
        <v>0</v>
      </c>
      <c r="CB15" s="96">
        <f>CB10</f>
        <v>0</v>
      </c>
      <c r="CC15" s="137">
        <f t="shared" si="29"/>
        <v>0</v>
      </c>
      <c r="CD15" s="109">
        <f t="shared" si="30"/>
        <v>0</v>
      </c>
      <c r="CE15" s="109"/>
      <c r="CF15" s="138"/>
      <c r="CG15" s="139">
        <f t="shared" si="247"/>
        <v>0</v>
      </c>
      <c r="CH15" s="143"/>
      <c r="CI15" s="139">
        <f>CH15/CH10</f>
        <v>0</v>
      </c>
      <c r="CJ15" s="109">
        <f>CJ10*CI15</f>
        <v>0</v>
      </c>
      <c r="CK15" s="136">
        <f t="shared" si="32"/>
        <v>0</v>
      </c>
      <c r="CL15" s="96">
        <f>CL10</f>
        <v>0</v>
      </c>
      <c r="CM15" s="137">
        <f t="shared" si="33"/>
        <v>0</v>
      </c>
      <c r="CN15" s="109">
        <f t="shared" si="34"/>
        <v>0</v>
      </c>
      <c r="CO15" s="109"/>
      <c r="CP15" s="138"/>
      <c r="CQ15" s="139">
        <f t="shared" si="248"/>
        <v>0</v>
      </c>
      <c r="CR15" s="143"/>
      <c r="CS15" s="139">
        <f>CR15/CR10</f>
        <v>0</v>
      </c>
      <c r="CT15" s="109">
        <f>CT10*CS15</f>
        <v>0</v>
      </c>
      <c r="CU15" s="136">
        <f t="shared" si="36"/>
        <v>0</v>
      </c>
      <c r="CV15" s="96">
        <f>CV10</f>
        <v>0</v>
      </c>
      <c r="CW15" s="137">
        <f t="shared" si="37"/>
        <v>0</v>
      </c>
      <c r="CX15" s="109">
        <f t="shared" si="38"/>
        <v>0</v>
      </c>
      <c r="CY15" s="109"/>
      <c r="CZ15" s="138"/>
      <c r="DA15" s="139">
        <f t="shared" si="249"/>
        <v>0</v>
      </c>
      <c r="DB15" s="143"/>
      <c r="DC15" s="139">
        <f>DB15/DB10</f>
        <v>0</v>
      </c>
      <c r="DD15" s="109">
        <f>DD10*DC15</f>
        <v>0</v>
      </c>
      <c r="DE15" s="136">
        <f t="shared" si="40"/>
        <v>0</v>
      </c>
      <c r="DF15" s="96">
        <f>DF10</f>
        <v>0</v>
      </c>
      <c r="DG15" s="137">
        <f t="shared" si="41"/>
        <v>0</v>
      </c>
      <c r="DH15" s="109">
        <f t="shared" si="42"/>
        <v>0</v>
      </c>
      <c r="DI15" s="109"/>
      <c r="DJ15" s="138"/>
      <c r="DK15" s="139">
        <f t="shared" si="250"/>
        <v>0</v>
      </c>
      <c r="DL15" s="143"/>
      <c r="DM15" s="139">
        <f>DL15/DL10</f>
        <v>0</v>
      </c>
      <c r="DN15" s="109">
        <f>DN10*DM15</f>
        <v>0</v>
      </c>
      <c r="DO15" s="136">
        <f t="shared" si="44"/>
        <v>0</v>
      </c>
      <c r="DP15" s="96">
        <f>DP10</f>
        <v>0</v>
      </c>
      <c r="DQ15" s="137">
        <f t="shared" si="45"/>
        <v>0</v>
      </c>
      <c r="DR15" s="109">
        <f t="shared" si="46"/>
        <v>0</v>
      </c>
      <c r="DS15" s="109"/>
      <c r="DT15" s="138"/>
      <c r="DU15" s="139">
        <f t="shared" si="251"/>
        <v>0</v>
      </c>
      <c r="DV15" s="143"/>
      <c r="DW15" s="139">
        <f>DV15/DV10</f>
        <v>0</v>
      </c>
      <c r="DX15" s="109">
        <f>DX10*DW15</f>
        <v>0</v>
      </c>
      <c r="DY15" s="136">
        <f t="shared" si="48"/>
        <v>0</v>
      </c>
      <c r="DZ15" s="96">
        <f>DZ10</f>
        <v>7.86</v>
      </c>
      <c r="EA15" s="137">
        <f t="shared" si="49"/>
        <v>0</v>
      </c>
      <c r="EB15" s="109">
        <f t="shared" si="50"/>
        <v>0</v>
      </c>
      <c r="EC15" s="109"/>
      <c r="ED15" s="138"/>
      <c r="EE15" s="139">
        <f t="shared" si="252"/>
        <v>0</v>
      </c>
      <c r="EF15" s="143"/>
      <c r="EG15" s="139">
        <f>EF15/EF10</f>
        <v>0</v>
      </c>
      <c r="EH15" s="109">
        <f>EH10*EG15</f>
        <v>0</v>
      </c>
      <c r="EI15" s="136">
        <f t="shared" si="52"/>
        <v>0</v>
      </c>
      <c r="EJ15" s="96">
        <f>EJ10</f>
        <v>0</v>
      </c>
      <c r="EK15" s="137">
        <f t="shared" si="53"/>
        <v>0</v>
      </c>
      <c r="EL15" s="109">
        <f t="shared" si="54"/>
        <v>0</v>
      </c>
      <c r="EM15" s="109"/>
      <c r="EN15" s="138"/>
      <c r="EO15" s="139">
        <f t="shared" si="253"/>
        <v>0</v>
      </c>
      <c r="EP15" s="143"/>
      <c r="EQ15" s="139">
        <f>EP15/EP10</f>
        <v>0</v>
      </c>
      <c r="ER15" s="109">
        <f>ER10*EQ15</f>
        <v>0</v>
      </c>
      <c r="ES15" s="136">
        <f t="shared" si="56"/>
        <v>0</v>
      </c>
      <c r="ET15" s="96">
        <f>ET10</f>
        <v>7.86</v>
      </c>
      <c r="EU15" s="137">
        <f t="shared" si="57"/>
        <v>0</v>
      </c>
      <c r="EV15" s="109">
        <f t="shared" si="58"/>
        <v>0</v>
      </c>
      <c r="EW15" s="109"/>
      <c r="EX15" s="138"/>
      <c r="EY15" s="139">
        <f t="shared" si="254"/>
        <v>0</v>
      </c>
      <c r="EZ15" s="143">
        <v>31</v>
      </c>
      <c r="FA15" s="139">
        <f>EZ15/EZ10</f>
        <v>0.31313000000000002</v>
      </c>
      <c r="FB15" s="109">
        <f>FB10*FA15</f>
        <v>0</v>
      </c>
      <c r="FC15" s="136">
        <f t="shared" si="60"/>
        <v>0</v>
      </c>
      <c r="FD15" s="96">
        <f>FD10</f>
        <v>0</v>
      </c>
      <c r="FE15" s="137">
        <f t="shared" si="61"/>
        <v>0</v>
      </c>
      <c r="FF15" s="109">
        <f t="shared" si="62"/>
        <v>0</v>
      </c>
      <c r="FG15" s="109"/>
      <c r="FH15" s="138"/>
      <c r="FI15" s="139">
        <f t="shared" si="255"/>
        <v>0</v>
      </c>
      <c r="FJ15" s="143"/>
      <c r="FK15" s="139">
        <f>FJ15/FJ10</f>
        <v>0</v>
      </c>
      <c r="FL15" s="109">
        <f>FL10*FK15</f>
        <v>0</v>
      </c>
      <c r="FM15" s="136">
        <f t="shared" si="64"/>
        <v>0</v>
      </c>
      <c r="FN15" s="96">
        <f>FN10</f>
        <v>0</v>
      </c>
      <c r="FO15" s="137">
        <f t="shared" si="65"/>
        <v>0</v>
      </c>
      <c r="FP15" s="109">
        <f t="shared" si="66"/>
        <v>0</v>
      </c>
      <c r="FQ15" s="109"/>
      <c r="FR15" s="138"/>
      <c r="FS15" s="139">
        <f t="shared" si="256"/>
        <v>0</v>
      </c>
      <c r="FT15" s="143"/>
      <c r="FU15" s="139">
        <f>FT15/FT10</f>
        <v>0</v>
      </c>
      <c r="FV15" s="109">
        <f>FV10*FU15</f>
        <v>0</v>
      </c>
      <c r="FW15" s="136">
        <f t="shared" si="68"/>
        <v>0</v>
      </c>
      <c r="FX15" s="96">
        <f>FX10</f>
        <v>0</v>
      </c>
      <c r="FY15" s="137">
        <f t="shared" si="69"/>
        <v>0</v>
      </c>
      <c r="FZ15" s="109">
        <f t="shared" si="70"/>
        <v>0</v>
      </c>
      <c r="GA15" s="109"/>
      <c r="GB15" s="138"/>
      <c r="GC15" s="139">
        <f t="shared" si="257"/>
        <v>0</v>
      </c>
      <c r="GD15" s="143"/>
      <c r="GE15" s="139">
        <f>GD15/GD10</f>
        <v>0</v>
      </c>
      <c r="GF15" s="109">
        <f>GF10*GE15</f>
        <v>0</v>
      </c>
      <c r="GG15" s="136">
        <f t="shared" si="72"/>
        <v>0</v>
      </c>
      <c r="GH15" s="96">
        <f>GH10</f>
        <v>0</v>
      </c>
      <c r="GI15" s="137">
        <f t="shared" si="73"/>
        <v>0</v>
      </c>
      <c r="GJ15" s="109">
        <f t="shared" si="74"/>
        <v>0</v>
      </c>
      <c r="GK15" s="109"/>
      <c r="GL15" s="138"/>
      <c r="GM15" s="139">
        <f t="shared" si="258"/>
        <v>0</v>
      </c>
      <c r="GN15" s="143"/>
      <c r="GO15" s="139">
        <f>GN15/GN10</f>
        <v>0</v>
      </c>
      <c r="GP15" s="109">
        <f>GP10*GO15</f>
        <v>0</v>
      </c>
      <c r="GQ15" s="136">
        <f t="shared" si="76"/>
        <v>0</v>
      </c>
      <c r="GR15" s="96">
        <f>GR10</f>
        <v>0</v>
      </c>
      <c r="GS15" s="137">
        <f t="shared" si="77"/>
        <v>0</v>
      </c>
      <c r="GT15" s="109">
        <f t="shared" si="78"/>
        <v>0</v>
      </c>
      <c r="GU15" s="109"/>
      <c r="GV15" s="138"/>
      <c r="GW15" s="139">
        <f t="shared" si="259"/>
        <v>0</v>
      </c>
      <c r="GX15" s="143"/>
      <c r="GY15" s="139">
        <f>GX15/GX10</f>
        <v>0</v>
      </c>
      <c r="GZ15" s="109">
        <f>GZ10*GY15</f>
        <v>0</v>
      </c>
      <c r="HA15" s="136">
        <f t="shared" si="80"/>
        <v>0</v>
      </c>
      <c r="HB15" s="96">
        <f>HB10</f>
        <v>0</v>
      </c>
      <c r="HC15" s="137">
        <f t="shared" si="81"/>
        <v>0</v>
      </c>
      <c r="HD15" s="109">
        <f t="shared" si="82"/>
        <v>0</v>
      </c>
      <c r="HE15" s="109"/>
      <c r="HF15" s="138"/>
      <c r="HG15" s="139">
        <f t="shared" si="260"/>
        <v>0</v>
      </c>
      <c r="HH15" s="143"/>
      <c r="HI15" s="139">
        <f>HH15/HH10</f>
        <v>0</v>
      </c>
      <c r="HJ15" s="109">
        <f>HJ10*HI15</f>
        <v>0</v>
      </c>
      <c r="HK15" s="136">
        <f t="shared" si="84"/>
        <v>0</v>
      </c>
      <c r="HL15" s="96">
        <f>HL10</f>
        <v>0</v>
      </c>
      <c r="HM15" s="137">
        <f t="shared" si="85"/>
        <v>0</v>
      </c>
      <c r="HN15" s="109">
        <f t="shared" si="86"/>
        <v>0</v>
      </c>
      <c r="HO15" s="109"/>
      <c r="HP15" s="138"/>
      <c r="HQ15" s="139">
        <f t="shared" si="261"/>
        <v>0</v>
      </c>
      <c r="HR15" s="143"/>
      <c r="HS15" s="139">
        <f>HR15/HR10</f>
        <v>0</v>
      </c>
      <c r="HT15" s="109">
        <f>HT10*HS15</f>
        <v>0</v>
      </c>
      <c r="HU15" s="136">
        <f t="shared" si="88"/>
        <v>0</v>
      </c>
      <c r="HV15" s="96">
        <f>HV10</f>
        <v>0</v>
      </c>
      <c r="HW15" s="137">
        <f t="shared" si="89"/>
        <v>0</v>
      </c>
      <c r="HX15" s="109">
        <f t="shared" si="90"/>
        <v>0</v>
      </c>
      <c r="HY15" s="109"/>
      <c r="HZ15" s="138"/>
      <c r="IA15" s="139">
        <f t="shared" si="262"/>
        <v>0</v>
      </c>
      <c r="IB15" s="143"/>
      <c r="IC15" s="139">
        <f>IB15/IB10</f>
        <v>0</v>
      </c>
      <c r="ID15" s="109">
        <f>ID10*IC15</f>
        <v>0</v>
      </c>
      <c r="IE15" s="136">
        <f t="shared" si="92"/>
        <v>0</v>
      </c>
      <c r="IF15" s="96">
        <f>IF10</f>
        <v>0</v>
      </c>
      <c r="IG15" s="137">
        <f t="shared" si="93"/>
        <v>0</v>
      </c>
      <c r="IH15" s="109">
        <f t="shared" si="94"/>
        <v>0</v>
      </c>
      <c r="II15" s="109"/>
      <c r="IJ15" s="138"/>
      <c r="IK15" s="139">
        <f t="shared" si="263"/>
        <v>0</v>
      </c>
      <c r="IL15" s="143"/>
      <c r="IM15" s="139">
        <f>IL15/IL10</f>
        <v>0</v>
      </c>
      <c r="IN15" s="109">
        <f>IN10*IM15</f>
        <v>0</v>
      </c>
      <c r="IO15" s="136">
        <f t="shared" si="96"/>
        <v>0</v>
      </c>
      <c r="IP15" s="96">
        <f>IP10</f>
        <v>0</v>
      </c>
      <c r="IQ15" s="137">
        <f t="shared" si="97"/>
        <v>0</v>
      </c>
      <c r="IR15" s="109">
        <f t="shared" si="98"/>
        <v>0</v>
      </c>
      <c r="IS15" s="109"/>
      <c r="IT15" s="138"/>
      <c r="IU15" s="139">
        <f t="shared" si="264"/>
        <v>0</v>
      </c>
      <c r="IV15" s="143"/>
      <c r="IW15" s="139">
        <f>IV15/IV10</f>
        <v>0</v>
      </c>
      <c r="IX15" s="109">
        <f>IX10*IW15</f>
        <v>0</v>
      </c>
      <c r="IY15" s="136">
        <f t="shared" si="100"/>
        <v>0</v>
      </c>
      <c r="IZ15" s="96">
        <f>IZ10</f>
        <v>0</v>
      </c>
      <c r="JA15" s="137">
        <f t="shared" si="101"/>
        <v>0</v>
      </c>
      <c r="JB15" s="109">
        <f t="shared" si="102"/>
        <v>0</v>
      </c>
      <c r="JC15" s="109"/>
      <c r="JD15" s="138"/>
      <c r="JE15" s="139">
        <f t="shared" si="265"/>
        <v>0</v>
      </c>
      <c r="JF15" s="143"/>
      <c r="JG15" s="139">
        <f>JF15/JF10</f>
        <v>0</v>
      </c>
      <c r="JH15" s="109">
        <f>JH10*JG15</f>
        <v>0</v>
      </c>
      <c r="JI15" s="136">
        <f t="shared" si="104"/>
        <v>0</v>
      </c>
      <c r="JJ15" s="96">
        <f>JJ10</f>
        <v>0</v>
      </c>
      <c r="JK15" s="137">
        <f t="shared" si="105"/>
        <v>0</v>
      </c>
      <c r="JL15" s="109">
        <f t="shared" si="106"/>
        <v>0</v>
      </c>
      <c r="JM15" s="109"/>
      <c r="JN15" s="138"/>
      <c r="JO15" s="139">
        <f t="shared" si="266"/>
        <v>0</v>
      </c>
      <c r="JP15" s="143"/>
      <c r="JQ15" s="139">
        <f>JP15/JP10</f>
        <v>0</v>
      </c>
      <c r="JR15" s="109">
        <f>JR10*JQ15</f>
        <v>0</v>
      </c>
      <c r="JS15" s="136">
        <f t="shared" si="108"/>
        <v>0</v>
      </c>
      <c r="JT15" s="96">
        <f>JT10</f>
        <v>0</v>
      </c>
      <c r="JU15" s="137">
        <f t="shared" si="109"/>
        <v>0</v>
      </c>
      <c r="JV15" s="109">
        <f t="shared" si="110"/>
        <v>0</v>
      </c>
      <c r="JW15" s="109"/>
      <c r="JX15" s="138"/>
      <c r="JY15" s="139">
        <f t="shared" si="267"/>
        <v>0</v>
      </c>
      <c r="JZ15" s="143"/>
      <c r="KA15" s="139">
        <f>JZ15/JZ10</f>
        <v>0</v>
      </c>
      <c r="KB15" s="109">
        <f>KB10*KA15</f>
        <v>0</v>
      </c>
      <c r="KC15" s="136">
        <f t="shared" si="112"/>
        <v>0</v>
      </c>
      <c r="KD15" s="96">
        <f>KD10</f>
        <v>0</v>
      </c>
      <c r="KE15" s="137">
        <f t="shared" si="113"/>
        <v>0</v>
      </c>
      <c r="KF15" s="109">
        <f t="shared" si="114"/>
        <v>0</v>
      </c>
      <c r="KG15" s="109"/>
      <c r="KH15" s="138"/>
      <c r="KI15" s="139">
        <f t="shared" si="268"/>
        <v>0</v>
      </c>
      <c r="KJ15" s="143"/>
      <c r="KK15" s="139">
        <f>KJ15/KJ10</f>
        <v>0</v>
      </c>
      <c r="KL15" s="109">
        <f>KL10*KK15</f>
        <v>0</v>
      </c>
      <c r="KM15" s="136">
        <f t="shared" si="116"/>
        <v>0</v>
      </c>
      <c r="KN15" s="96">
        <f>KN10</f>
        <v>0</v>
      </c>
      <c r="KO15" s="137">
        <f t="shared" si="117"/>
        <v>0</v>
      </c>
      <c r="KP15" s="109">
        <f t="shared" si="118"/>
        <v>0</v>
      </c>
      <c r="KQ15" s="109"/>
      <c r="KR15" s="138"/>
      <c r="KS15" s="139">
        <f t="shared" si="269"/>
        <v>0</v>
      </c>
      <c r="KT15" s="143"/>
      <c r="KU15" s="139">
        <f>KT15/KT10</f>
        <v>0</v>
      </c>
      <c r="KV15" s="109">
        <f>KV10*KU15</f>
        <v>0</v>
      </c>
      <c r="KW15" s="136">
        <f t="shared" si="120"/>
        <v>0</v>
      </c>
      <c r="KX15" s="96">
        <f>KX10</f>
        <v>0</v>
      </c>
      <c r="KY15" s="137">
        <f t="shared" si="121"/>
        <v>0</v>
      </c>
      <c r="KZ15" s="109">
        <f t="shared" si="122"/>
        <v>0</v>
      </c>
      <c r="LA15" s="109"/>
      <c r="LB15" s="138"/>
      <c r="LC15" s="139">
        <f t="shared" si="270"/>
        <v>0</v>
      </c>
      <c r="LD15" s="143"/>
      <c r="LE15" s="139">
        <f>LD15/LD10</f>
        <v>0</v>
      </c>
      <c r="LF15" s="109">
        <f>LF10*LE15</f>
        <v>0</v>
      </c>
      <c r="LG15" s="136">
        <f t="shared" si="124"/>
        <v>0</v>
      </c>
      <c r="LH15" s="96">
        <f>LH10</f>
        <v>0</v>
      </c>
      <c r="LI15" s="137">
        <f t="shared" si="125"/>
        <v>0</v>
      </c>
      <c r="LJ15" s="109">
        <f t="shared" si="126"/>
        <v>0</v>
      </c>
      <c r="LK15" s="109"/>
      <c r="LL15" s="138"/>
      <c r="LM15" s="139">
        <f t="shared" si="271"/>
        <v>0</v>
      </c>
      <c r="LN15" s="143"/>
      <c r="LO15" s="139">
        <f>LN15/LN10</f>
        <v>0</v>
      </c>
      <c r="LP15" s="109">
        <f>LP10*LO15</f>
        <v>0</v>
      </c>
      <c r="LQ15" s="136">
        <f t="shared" si="128"/>
        <v>0</v>
      </c>
      <c r="LR15" s="96">
        <f>LR10</f>
        <v>0</v>
      </c>
      <c r="LS15" s="137">
        <f t="shared" si="129"/>
        <v>0</v>
      </c>
      <c r="LT15" s="109">
        <f t="shared" si="130"/>
        <v>0</v>
      </c>
      <c r="LU15" s="109"/>
      <c r="LV15" s="138"/>
      <c r="LW15" s="139">
        <f t="shared" si="272"/>
        <v>0</v>
      </c>
      <c r="LX15" s="143"/>
      <c r="LY15" s="139">
        <f>LX15/LX10</f>
        <v>0</v>
      </c>
      <c r="LZ15" s="109">
        <f>LZ10*LY15</f>
        <v>0</v>
      </c>
      <c r="MA15" s="136">
        <f t="shared" si="132"/>
        <v>0</v>
      </c>
      <c r="MB15" s="96">
        <f>MB10</f>
        <v>0</v>
      </c>
      <c r="MC15" s="137">
        <f t="shared" si="133"/>
        <v>0</v>
      </c>
      <c r="MD15" s="109">
        <f t="shared" si="134"/>
        <v>0</v>
      </c>
      <c r="ME15" s="109"/>
      <c r="MF15" s="138"/>
      <c r="MG15" s="139">
        <f t="shared" si="273"/>
        <v>0</v>
      </c>
      <c r="MH15" s="143"/>
      <c r="MI15" s="139">
        <f>MH15/MH10</f>
        <v>0</v>
      </c>
      <c r="MJ15" s="109">
        <f>MJ10*MI15</f>
        <v>0</v>
      </c>
      <c r="MK15" s="136">
        <f t="shared" si="136"/>
        <v>0</v>
      </c>
      <c r="ML15" s="96">
        <f>ML10</f>
        <v>0</v>
      </c>
      <c r="MM15" s="137">
        <f t="shared" si="137"/>
        <v>0</v>
      </c>
      <c r="MN15" s="109">
        <f t="shared" si="138"/>
        <v>0</v>
      </c>
      <c r="MO15" s="109"/>
      <c r="MP15" s="138"/>
      <c r="MQ15" s="139">
        <f t="shared" si="274"/>
        <v>0</v>
      </c>
      <c r="MR15" s="143"/>
      <c r="MS15" s="139">
        <f>MR15/MR10</f>
        <v>0</v>
      </c>
      <c r="MT15" s="109">
        <f>MT10*MS15</f>
        <v>0</v>
      </c>
      <c r="MU15" s="136">
        <f t="shared" si="140"/>
        <v>0</v>
      </c>
      <c r="MV15" s="96">
        <f>MV10</f>
        <v>0</v>
      </c>
      <c r="MW15" s="137">
        <f t="shared" si="141"/>
        <v>0</v>
      </c>
      <c r="MX15" s="109">
        <f t="shared" si="142"/>
        <v>0</v>
      </c>
      <c r="MY15" s="109"/>
      <c r="MZ15" s="138"/>
      <c r="NA15" s="139">
        <f t="shared" si="275"/>
        <v>0</v>
      </c>
      <c r="NB15" s="143"/>
      <c r="NC15" s="139">
        <f>NB15/NB10</f>
        <v>0</v>
      </c>
      <c r="ND15" s="109">
        <f>ND10*NC15</f>
        <v>0</v>
      </c>
      <c r="NE15" s="136">
        <f t="shared" si="144"/>
        <v>0</v>
      </c>
      <c r="NF15" s="96">
        <f>NF10</f>
        <v>0</v>
      </c>
      <c r="NG15" s="137">
        <f t="shared" si="145"/>
        <v>0</v>
      </c>
      <c r="NH15" s="109">
        <f t="shared" si="146"/>
        <v>0</v>
      </c>
      <c r="NI15" s="109"/>
      <c r="NJ15" s="138"/>
      <c r="NK15" s="139">
        <f t="shared" si="276"/>
        <v>0</v>
      </c>
      <c r="NL15" s="143"/>
      <c r="NM15" s="139">
        <f>NL15/NL10</f>
        <v>0</v>
      </c>
      <c r="NN15" s="109">
        <f>NN10*NM15</f>
        <v>0</v>
      </c>
      <c r="NO15" s="136">
        <f t="shared" si="148"/>
        <v>0</v>
      </c>
      <c r="NP15" s="96">
        <f>NP10</f>
        <v>0</v>
      </c>
      <c r="NQ15" s="137">
        <f t="shared" si="149"/>
        <v>0</v>
      </c>
      <c r="NR15" s="109">
        <f t="shared" si="150"/>
        <v>0</v>
      </c>
      <c r="NS15" s="109"/>
      <c r="NT15" s="138"/>
      <c r="NU15" s="139">
        <f t="shared" si="277"/>
        <v>0</v>
      </c>
      <c r="NV15" s="143"/>
      <c r="NW15" s="139">
        <f>NV15/NV10</f>
        <v>0</v>
      </c>
      <c r="NX15" s="109">
        <f>NX10*NW15</f>
        <v>0</v>
      </c>
      <c r="NY15" s="136">
        <f t="shared" si="152"/>
        <v>0</v>
      </c>
      <c r="NZ15" s="96">
        <f>NZ10</f>
        <v>0</v>
      </c>
      <c r="OA15" s="137">
        <f t="shared" si="153"/>
        <v>0</v>
      </c>
      <c r="OB15" s="109">
        <f t="shared" si="154"/>
        <v>0</v>
      </c>
      <c r="OC15" s="109"/>
      <c r="OD15" s="138"/>
      <c r="OE15" s="139">
        <f t="shared" si="278"/>
        <v>0</v>
      </c>
      <c r="OF15" s="143"/>
      <c r="OG15" s="139">
        <f>OF15/OF10</f>
        <v>0</v>
      </c>
      <c r="OH15" s="109">
        <f>OH10*OG15</f>
        <v>0</v>
      </c>
      <c r="OI15" s="136">
        <f t="shared" si="156"/>
        <v>0</v>
      </c>
      <c r="OJ15" s="96">
        <f>OJ10</f>
        <v>0</v>
      </c>
      <c r="OK15" s="137">
        <f t="shared" si="157"/>
        <v>0</v>
      </c>
      <c r="OL15" s="109">
        <f t="shared" si="158"/>
        <v>0</v>
      </c>
      <c r="OM15" s="109"/>
      <c r="ON15" s="138"/>
      <c r="OO15" s="139">
        <f t="shared" si="279"/>
        <v>0</v>
      </c>
      <c r="OP15" s="143"/>
      <c r="OQ15" s="139">
        <f>OP15/OP10</f>
        <v>0</v>
      </c>
      <c r="OR15" s="109">
        <f>OR10*OQ15</f>
        <v>0</v>
      </c>
      <c r="OS15" s="136">
        <f t="shared" si="160"/>
        <v>0</v>
      </c>
      <c r="OT15" s="96">
        <f>OT10</f>
        <v>0</v>
      </c>
      <c r="OU15" s="137">
        <f t="shared" si="161"/>
        <v>0</v>
      </c>
      <c r="OV15" s="109">
        <f t="shared" si="162"/>
        <v>0</v>
      </c>
      <c r="OW15" s="109"/>
      <c r="OX15" s="138"/>
      <c r="OY15" s="139">
        <f t="shared" si="280"/>
        <v>0</v>
      </c>
      <c r="OZ15" s="143">
        <v>63</v>
      </c>
      <c r="PA15" s="139">
        <f>OZ15/OZ10</f>
        <v>1</v>
      </c>
      <c r="PB15" s="109">
        <f>PB10*PA15</f>
        <v>0</v>
      </c>
      <c r="PC15" s="136">
        <f t="shared" si="164"/>
        <v>0</v>
      </c>
      <c r="PD15" s="96">
        <f>PD10</f>
        <v>0</v>
      </c>
      <c r="PE15" s="137">
        <f t="shared" si="165"/>
        <v>0</v>
      </c>
      <c r="PF15" s="109">
        <f t="shared" si="166"/>
        <v>0</v>
      </c>
      <c r="PG15" s="109"/>
      <c r="PH15" s="138"/>
      <c r="PI15" s="139">
        <f t="shared" si="281"/>
        <v>0</v>
      </c>
      <c r="PJ15" s="143"/>
      <c r="PK15" s="139">
        <f>PJ15/PJ10</f>
        <v>0</v>
      </c>
      <c r="PL15" s="109">
        <f>PL10*PK15</f>
        <v>0</v>
      </c>
      <c r="PM15" s="136">
        <f t="shared" si="168"/>
        <v>0</v>
      </c>
      <c r="PN15" s="96">
        <f>PN10</f>
        <v>0</v>
      </c>
      <c r="PO15" s="137">
        <f t="shared" si="169"/>
        <v>0</v>
      </c>
      <c r="PP15" s="109">
        <f t="shared" si="170"/>
        <v>0</v>
      </c>
      <c r="PQ15" s="109"/>
      <c r="PR15" s="138"/>
      <c r="PS15" s="139">
        <f t="shared" si="282"/>
        <v>0</v>
      </c>
      <c r="PT15" s="143"/>
      <c r="PU15" s="139">
        <f>PT15/PT10</f>
        <v>0</v>
      </c>
      <c r="PV15" s="109">
        <f>PV10*PU15</f>
        <v>0</v>
      </c>
      <c r="PW15" s="136">
        <f t="shared" si="172"/>
        <v>0</v>
      </c>
      <c r="PX15" s="96">
        <f>PX10</f>
        <v>0</v>
      </c>
      <c r="PY15" s="137">
        <f t="shared" si="173"/>
        <v>0</v>
      </c>
      <c r="PZ15" s="109">
        <f t="shared" si="174"/>
        <v>0</v>
      </c>
      <c r="QA15" s="109"/>
      <c r="QB15" s="138"/>
      <c r="QC15" s="139">
        <f t="shared" si="283"/>
        <v>0</v>
      </c>
      <c r="QD15" s="143"/>
      <c r="QE15" s="139">
        <f>QD15/QD10</f>
        <v>0</v>
      </c>
      <c r="QF15" s="109">
        <f>QF10*QE15</f>
        <v>0</v>
      </c>
      <c r="QG15" s="136">
        <f t="shared" si="176"/>
        <v>0</v>
      </c>
      <c r="QH15" s="96">
        <f>QH10</f>
        <v>0</v>
      </c>
      <c r="QI15" s="137">
        <f t="shared" si="177"/>
        <v>0</v>
      </c>
      <c r="QJ15" s="109">
        <f t="shared" si="178"/>
        <v>0</v>
      </c>
      <c r="QK15" s="109"/>
      <c r="QL15" s="138"/>
      <c r="QM15" s="139">
        <f t="shared" si="284"/>
        <v>0</v>
      </c>
      <c r="QN15" s="143"/>
      <c r="QO15" s="139">
        <f>QN15/QN10</f>
        <v>0</v>
      </c>
      <c r="QP15" s="109">
        <f>QP10*QO15</f>
        <v>0</v>
      </c>
      <c r="QQ15" s="136">
        <f t="shared" si="180"/>
        <v>0</v>
      </c>
      <c r="QR15" s="96">
        <f>QR10</f>
        <v>0</v>
      </c>
      <c r="QS15" s="137">
        <f t="shared" si="181"/>
        <v>0</v>
      </c>
      <c r="QT15" s="109">
        <f t="shared" si="182"/>
        <v>0</v>
      </c>
      <c r="QU15" s="109"/>
      <c r="QV15" s="138"/>
      <c r="QW15" s="139">
        <f t="shared" si="285"/>
        <v>0</v>
      </c>
      <c r="QX15" s="143"/>
      <c r="QY15" s="139">
        <f>QX15/QX10</f>
        <v>0</v>
      </c>
      <c r="QZ15" s="109">
        <f>QZ10*QY15</f>
        <v>0</v>
      </c>
      <c r="RA15" s="136">
        <f t="shared" si="184"/>
        <v>0</v>
      </c>
      <c r="RB15" s="96">
        <f>RB10</f>
        <v>0</v>
      </c>
      <c r="RC15" s="137">
        <f t="shared" si="185"/>
        <v>0</v>
      </c>
      <c r="RD15" s="109">
        <f t="shared" si="186"/>
        <v>0</v>
      </c>
      <c r="RE15" s="109"/>
      <c r="RF15" s="138"/>
      <c r="RG15" s="139">
        <f t="shared" si="286"/>
        <v>0</v>
      </c>
      <c r="RH15" s="143"/>
      <c r="RI15" s="139">
        <f>RH15/RH10</f>
        <v>0</v>
      </c>
      <c r="RJ15" s="109">
        <f>RJ10*RI15</f>
        <v>0</v>
      </c>
      <c r="RK15" s="136">
        <f t="shared" si="188"/>
        <v>0</v>
      </c>
      <c r="RL15" s="96">
        <f>RL10</f>
        <v>0</v>
      </c>
      <c r="RM15" s="137">
        <f t="shared" si="189"/>
        <v>0</v>
      </c>
      <c r="RN15" s="109">
        <f t="shared" si="190"/>
        <v>0</v>
      </c>
      <c r="RO15" s="109"/>
      <c r="RP15" s="138"/>
      <c r="RQ15" s="139">
        <f t="shared" si="287"/>
        <v>0</v>
      </c>
      <c r="RR15" s="143"/>
      <c r="RS15" s="139">
        <f>RR15/RR10</f>
        <v>0</v>
      </c>
      <c r="RT15" s="109">
        <f>RT10*RS15</f>
        <v>0</v>
      </c>
      <c r="RU15" s="136">
        <f t="shared" si="192"/>
        <v>0</v>
      </c>
      <c r="RV15" s="96">
        <f>RV10</f>
        <v>0</v>
      </c>
      <c r="RW15" s="137">
        <f t="shared" si="193"/>
        <v>0</v>
      </c>
      <c r="RX15" s="109">
        <f t="shared" si="194"/>
        <v>0</v>
      </c>
      <c r="RY15" s="109"/>
      <c r="RZ15" s="138"/>
      <c r="SA15" s="139">
        <f t="shared" si="288"/>
        <v>0</v>
      </c>
      <c r="SB15" s="143"/>
      <c r="SC15" s="139" t="e">
        <f>SB15/SB10</f>
        <v>#DIV/0!</v>
      </c>
      <c r="SD15" s="109" t="e">
        <f>SD10*SC15</f>
        <v>#DIV/0!</v>
      </c>
      <c r="SE15" s="136">
        <f t="shared" si="196"/>
        <v>0</v>
      </c>
      <c r="SF15" s="96">
        <f>SF10</f>
        <v>0</v>
      </c>
      <c r="SG15" s="137">
        <f t="shared" si="197"/>
        <v>0</v>
      </c>
      <c r="SH15" s="109">
        <f t="shared" si="198"/>
        <v>0</v>
      </c>
      <c r="SI15" s="109"/>
      <c r="SJ15" s="138"/>
      <c r="SK15" s="139">
        <f t="shared" si="289"/>
        <v>0</v>
      </c>
      <c r="SL15" s="143"/>
      <c r="SM15" s="139">
        <f>SL15/SL10</f>
        <v>0</v>
      </c>
      <c r="SN15" s="109">
        <f>SN10*SM15</f>
        <v>0</v>
      </c>
      <c r="SO15" s="136">
        <f t="shared" si="200"/>
        <v>0</v>
      </c>
      <c r="SP15" s="96">
        <f>SP10</f>
        <v>0</v>
      </c>
      <c r="SQ15" s="137">
        <f t="shared" si="201"/>
        <v>0</v>
      </c>
      <c r="SR15" s="109">
        <f t="shared" si="202"/>
        <v>0</v>
      </c>
      <c r="SS15" s="109"/>
      <c r="ST15" s="138"/>
      <c r="SU15" s="139">
        <f t="shared" si="290"/>
        <v>0</v>
      </c>
      <c r="SV15" s="143"/>
      <c r="SW15" s="139">
        <f>SV15/SV10</f>
        <v>0</v>
      </c>
      <c r="SX15" s="109">
        <f>SX10*SW15</f>
        <v>0</v>
      </c>
      <c r="SY15" s="136">
        <f t="shared" si="204"/>
        <v>0</v>
      </c>
      <c r="SZ15" s="96">
        <f>SZ10</f>
        <v>0</v>
      </c>
      <c r="TA15" s="137">
        <f t="shared" si="205"/>
        <v>0</v>
      </c>
      <c r="TB15" s="109">
        <f t="shared" si="206"/>
        <v>0</v>
      </c>
      <c r="TC15" s="109"/>
      <c r="TD15" s="138"/>
      <c r="TE15" s="139">
        <f t="shared" si="291"/>
        <v>0</v>
      </c>
      <c r="TF15" s="143"/>
      <c r="TG15" s="139">
        <f>TF15/TF10</f>
        <v>0</v>
      </c>
      <c r="TH15" s="109">
        <f>TH10*TG15</f>
        <v>0</v>
      </c>
      <c r="TI15" s="136">
        <f t="shared" si="208"/>
        <v>0</v>
      </c>
      <c r="TJ15" s="96">
        <f>TJ10</f>
        <v>0</v>
      </c>
      <c r="TK15" s="137">
        <f t="shared" si="209"/>
        <v>0</v>
      </c>
      <c r="TL15" s="109">
        <f t="shared" si="210"/>
        <v>0</v>
      </c>
      <c r="TM15" s="109"/>
      <c r="TN15" s="138"/>
      <c r="TO15" s="139">
        <f t="shared" si="292"/>
        <v>0</v>
      </c>
      <c r="TP15" s="143"/>
      <c r="TQ15" s="139">
        <f>TP15/TP10</f>
        <v>0</v>
      </c>
      <c r="TR15" s="109">
        <f>TR10*TQ15</f>
        <v>0</v>
      </c>
      <c r="TS15" s="136">
        <f t="shared" si="212"/>
        <v>0</v>
      </c>
      <c r="TT15" s="96">
        <f>TT10</f>
        <v>0</v>
      </c>
      <c r="TU15" s="137">
        <f t="shared" si="213"/>
        <v>0</v>
      </c>
      <c r="TV15" s="109">
        <f t="shared" si="214"/>
        <v>0</v>
      </c>
      <c r="TW15" s="109"/>
      <c r="TX15" s="138"/>
      <c r="TY15" s="139">
        <f t="shared" si="293"/>
        <v>0</v>
      </c>
      <c r="TZ15" s="143"/>
      <c r="UA15" s="139">
        <f>TZ15/TZ10</f>
        <v>0</v>
      </c>
      <c r="UB15" s="109">
        <f>UB10*UA15</f>
        <v>0</v>
      </c>
      <c r="UC15" s="136">
        <f t="shared" si="216"/>
        <v>0</v>
      </c>
      <c r="UD15" s="96">
        <f>UD10</f>
        <v>0</v>
      </c>
      <c r="UE15" s="137">
        <f t="shared" si="217"/>
        <v>0</v>
      </c>
      <c r="UF15" s="109">
        <f t="shared" si="218"/>
        <v>0</v>
      </c>
      <c r="UG15" s="109"/>
      <c r="UH15" s="138"/>
      <c r="UI15" s="139">
        <f t="shared" si="294"/>
        <v>0</v>
      </c>
      <c r="UJ15" s="143"/>
      <c r="UK15" s="139">
        <f>UJ15/UJ10</f>
        <v>0</v>
      </c>
      <c r="UL15" s="109">
        <f>UL10*UK15</f>
        <v>0</v>
      </c>
      <c r="UM15" s="136">
        <f t="shared" si="220"/>
        <v>0</v>
      </c>
      <c r="UN15" s="96">
        <f>UN10</f>
        <v>0</v>
      </c>
      <c r="UO15" s="137">
        <f t="shared" si="221"/>
        <v>0</v>
      </c>
      <c r="UP15" s="109">
        <f t="shared" si="222"/>
        <v>0</v>
      </c>
      <c r="UQ15" s="109"/>
      <c r="UR15" s="138"/>
      <c r="US15" s="139">
        <f t="shared" si="295"/>
        <v>0</v>
      </c>
      <c r="UT15" s="143"/>
      <c r="UU15" s="139">
        <f>UT15/UT10</f>
        <v>0</v>
      </c>
      <c r="UV15" s="109">
        <f>UV10*UU15</f>
        <v>0</v>
      </c>
      <c r="UW15" s="136">
        <f t="shared" si="224"/>
        <v>0</v>
      </c>
      <c r="UX15" s="96">
        <f>UX10</f>
        <v>0</v>
      </c>
      <c r="UY15" s="137">
        <f t="shared" si="225"/>
        <v>0</v>
      </c>
      <c r="UZ15" s="109">
        <f t="shared" si="226"/>
        <v>0</v>
      </c>
      <c r="VA15" s="109"/>
      <c r="VB15" s="138"/>
      <c r="VC15" s="139">
        <f t="shared" si="296"/>
        <v>0</v>
      </c>
      <c r="VD15" s="143">
        <v>31</v>
      </c>
      <c r="VE15" s="139">
        <f>VD15/VD10</f>
        <v>5.4100000000000002E-2</v>
      </c>
      <c r="VF15" s="109">
        <f>VF10*VE15</f>
        <v>0</v>
      </c>
      <c r="VG15" s="136">
        <f t="shared" si="228"/>
        <v>0</v>
      </c>
      <c r="VH15" s="96">
        <f>VH10</f>
        <v>0</v>
      </c>
      <c r="VI15" s="137">
        <f t="shared" si="229"/>
        <v>0</v>
      </c>
      <c r="VJ15" s="109">
        <f t="shared" si="230"/>
        <v>0</v>
      </c>
      <c r="VK15" s="109"/>
      <c r="VL15" s="138"/>
      <c r="VM15" s="139">
        <f t="shared" si="297"/>
        <v>0</v>
      </c>
      <c r="VN15" s="143"/>
      <c r="VO15" s="139">
        <f>VN15/VN10</f>
        <v>0</v>
      </c>
      <c r="VP15" s="109">
        <f>VP10*VO15</f>
        <v>0</v>
      </c>
      <c r="VQ15" s="136">
        <f t="shared" si="232"/>
        <v>0</v>
      </c>
      <c r="VR15" s="96">
        <f>VR10</f>
        <v>0</v>
      </c>
      <c r="VS15" s="137">
        <f t="shared" si="233"/>
        <v>0</v>
      </c>
      <c r="VT15" s="109">
        <f t="shared" si="234"/>
        <v>0</v>
      </c>
      <c r="VU15" s="109"/>
      <c r="VV15" s="138"/>
      <c r="VW15" s="139">
        <f t="shared" si="298"/>
        <v>0</v>
      </c>
      <c r="VX15" s="554">
        <f t="shared" si="236"/>
        <v>152</v>
      </c>
      <c r="VY15" s="139">
        <f>VX15/VX10</f>
        <v>1.257E-2</v>
      </c>
      <c r="VZ15" s="109">
        <f>VZ10*VY15</f>
        <v>1410.35</v>
      </c>
      <c r="WA15" s="136">
        <f t="shared" si="237"/>
        <v>9.2786184200000008</v>
      </c>
      <c r="WB15" s="96">
        <f>WB10</f>
        <v>7.86</v>
      </c>
      <c r="WC15" s="137">
        <f t="shared" si="238"/>
        <v>72.929940000000002</v>
      </c>
      <c r="WD15" s="109">
        <f t="shared" si="239"/>
        <v>11085.35</v>
      </c>
      <c r="WE15" s="109"/>
      <c r="WF15" s="138"/>
    </row>
    <row r="16" spans="1:604" ht="24.75" customHeight="1">
      <c r="A16" s="5"/>
      <c r="B16" s="544" t="s">
        <v>407</v>
      </c>
      <c r="C16" s="11" t="s">
        <v>968</v>
      </c>
      <c r="D16" s="11" t="s">
        <v>423</v>
      </c>
      <c r="E16" s="4" t="s">
        <v>32</v>
      </c>
      <c r="F16" s="143"/>
      <c r="G16" s="139" t="e">
        <f>F16/F10</f>
        <v>#DIV/0!</v>
      </c>
      <c r="H16" s="109" t="e">
        <f>H10*G16</f>
        <v>#DIV/0!</v>
      </c>
      <c r="I16" s="136">
        <f t="shared" si="0"/>
        <v>0</v>
      </c>
      <c r="J16" s="96">
        <f>J10</f>
        <v>0</v>
      </c>
      <c r="K16" s="137">
        <f t="shared" si="1"/>
        <v>0</v>
      </c>
      <c r="L16" s="109">
        <f t="shared" si="2"/>
        <v>0</v>
      </c>
      <c r="M16" s="109"/>
      <c r="N16" s="138"/>
      <c r="O16" s="139">
        <f t="shared" si="240"/>
        <v>0</v>
      </c>
      <c r="P16" s="143">
        <v>20</v>
      </c>
      <c r="Q16" s="139">
        <f>P16/P10</f>
        <v>5.0509999999999999E-2</v>
      </c>
      <c r="R16" s="109">
        <f>R10*Q16</f>
        <v>0</v>
      </c>
      <c r="S16" s="136">
        <f t="shared" si="4"/>
        <v>0</v>
      </c>
      <c r="T16" s="96">
        <f>T10</f>
        <v>0</v>
      </c>
      <c r="U16" s="137">
        <f t="shared" si="5"/>
        <v>0</v>
      </c>
      <c r="V16" s="109">
        <f t="shared" si="6"/>
        <v>0</v>
      </c>
      <c r="W16" s="109"/>
      <c r="X16" s="138"/>
      <c r="Y16" s="139">
        <f t="shared" si="241"/>
        <v>0</v>
      </c>
      <c r="Z16" s="143"/>
      <c r="AA16" s="139">
        <f>Z16/Z10</f>
        <v>0</v>
      </c>
      <c r="AB16" s="109">
        <f>AB10*AA16</f>
        <v>0</v>
      </c>
      <c r="AC16" s="136">
        <f t="shared" si="8"/>
        <v>0</v>
      </c>
      <c r="AD16" s="96">
        <f>AD10</f>
        <v>0</v>
      </c>
      <c r="AE16" s="137">
        <f t="shared" si="9"/>
        <v>0</v>
      </c>
      <c r="AF16" s="109">
        <f t="shared" si="10"/>
        <v>0</v>
      </c>
      <c r="AG16" s="109"/>
      <c r="AH16" s="138"/>
      <c r="AI16" s="139">
        <f t="shared" si="242"/>
        <v>0</v>
      </c>
      <c r="AJ16" s="143"/>
      <c r="AK16" s="139" t="e">
        <f>AJ16/AJ10</f>
        <v>#DIV/0!</v>
      </c>
      <c r="AL16" s="109" t="e">
        <f>AL10*AK16</f>
        <v>#DIV/0!</v>
      </c>
      <c r="AM16" s="136">
        <f t="shared" si="12"/>
        <v>0</v>
      </c>
      <c r="AN16" s="96">
        <f>AN10</f>
        <v>0</v>
      </c>
      <c r="AO16" s="137">
        <f t="shared" si="13"/>
        <v>0</v>
      </c>
      <c r="AP16" s="109">
        <f t="shared" si="14"/>
        <v>0</v>
      </c>
      <c r="AQ16" s="109"/>
      <c r="AR16" s="138"/>
      <c r="AS16" s="139">
        <f t="shared" si="243"/>
        <v>0</v>
      </c>
      <c r="AT16" s="143"/>
      <c r="AU16" s="139">
        <f>AT16/AT10</f>
        <v>0</v>
      </c>
      <c r="AV16" s="109">
        <f>AV10*AU16</f>
        <v>0</v>
      </c>
      <c r="AW16" s="136">
        <f t="shared" si="16"/>
        <v>0</v>
      </c>
      <c r="AX16" s="96">
        <f>AX10</f>
        <v>0</v>
      </c>
      <c r="AY16" s="137">
        <f t="shared" si="17"/>
        <v>0</v>
      </c>
      <c r="AZ16" s="109">
        <f t="shared" si="18"/>
        <v>0</v>
      </c>
      <c r="BA16" s="109"/>
      <c r="BB16" s="138"/>
      <c r="BC16" s="139">
        <f t="shared" si="244"/>
        <v>0</v>
      </c>
      <c r="BD16" s="143">
        <v>25</v>
      </c>
      <c r="BE16" s="139">
        <f>BD16/BD10</f>
        <v>0.16339999999999999</v>
      </c>
      <c r="BF16" s="109">
        <f>BF10*BE16</f>
        <v>0</v>
      </c>
      <c r="BG16" s="136">
        <f t="shared" si="20"/>
        <v>0</v>
      </c>
      <c r="BH16" s="96">
        <f>BH10</f>
        <v>0</v>
      </c>
      <c r="BI16" s="137">
        <f t="shared" si="21"/>
        <v>0</v>
      </c>
      <c r="BJ16" s="109">
        <f t="shared" si="22"/>
        <v>0</v>
      </c>
      <c r="BK16" s="109"/>
      <c r="BL16" s="138"/>
      <c r="BM16" s="139">
        <f t="shared" si="245"/>
        <v>0</v>
      </c>
      <c r="BN16" s="143"/>
      <c r="BO16" s="139">
        <f>BN16/BN10</f>
        <v>0</v>
      </c>
      <c r="BP16" s="109">
        <f>BP10*BO16</f>
        <v>0</v>
      </c>
      <c r="BQ16" s="136">
        <f t="shared" si="24"/>
        <v>0</v>
      </c>
      <c r="BR16" s="96">
        <f>BR10</f>
        <v>0</v>
      </c>
      <c r="BS16" s="137">
        <f t="shared" si="25"/>
        <v>0</v>
      </c>
      <c r="BT16" s="109">
        <f t="shared" si="26"/>
        <v>0</v>
      </c>
      <c r="BU16" s="109"/>
      <c r="BV16" s="138"/>
      <c r="BW16" s="139">
        <f t="shared" si="246"/>
        <v>0</v>
      </c>
      <c r="BX16" s="143"/>
      <c r="BY16" s="139">
        <f>BX16/BX10</f>
        <v>0</v>
      </c>
      <c r="BZ16" s="109">
        <f>BZ10*BY16</f>
        <v>0</v>
      </c>
      <c r="CA16" s="136">
        <f t="shared" si="28"/>
        <v>0</v>
      </c>
      <c r="CB16" s="96">
        <f>CB10</f>
        <v>0</v>
      </c>
      <c r="CC16" s="137">
        <f t="shared" si="29"/>
        <v>0</v>
      </c>
      <c r="CD16" s="109">
        <f t="shared" si="30"/>
        <v>0</v>
      </c>
      <c r="CE16" s="109"/>
      <c r="CF16" s="138"/>
      <c r="CG16" s="139">
        <f t="shared" si="247"/>
        <v>0</v>
      </c>
      <c r="CH16" s="143"/>
      <c r="CI16" s="139">
        <f>CH16/CH10</f>
        <v>0</v>
      </c>
      <c r="CJ16" s="109">
        <f>CJ10*CI16</f>
        <v>0</v>
      </c>
      <c r="CK16" s="136">
        <f t="shared" si="32"/>
        <v>0</v>
      </c>
      <c r="CL16" s="96">
        <f>CL10</f>
        <v>0</v>
      </c>
      <c r="CM16" s="137">
        <f t="shared" si="33"/>
        <v>0</v>
      </c>
      <c r="CN16" s="109">
        <f t="shared" si="34"/>
        <v>0</v>
      </c>
      <c r="CO16" s="109"/>
      <c r="CP16" s="138"/>
      <c r="CQ16" s="139">
        <f t="shared" si="248"/>
        <v>0</v>
      </c>
      <c r="CR16" s="143"/>
      <c r="CS16" s="139">
        <f>CR16/CR10</f>
        <v>0</v>
      </c>
      <c r="CT16" s="109">
        <f>CT10*CS16</f>
        <v>0</v>
      </c>
      <c r="CU16" s="136">
        <f t="shared" si="36"/>
        <v>0</v>
      </c>
      <c r="CV16" s="96">
        <f>CV10</f>
        <v>0</v>
      </c>
      <c r="CW16" s="137">
        <f t="shared" si="37"/>
        <v>0</v>
      </c>
      <c r="CX16" s="109">
        <f t="shared" si="38"/>
        <v>0</v>
      </c>
      <c r="CY16" s="109"/>
      <c r="CZ16" s="138"/>
      <c r="DA16" s="139">
        <f t="shared" si="249"/>
        <v>0</v>
      </c>
      <c r="DB16" s="143"/>
      <c r="DC16" s="139">
        <f>DB16/DB10</f>
        <v>0</v>
      </c>
      <c r="DD16" s="109">
        <f>DD10*DC16</f>
        <v>0</v>
      </c>
      <c r="DE16" s="136">
        <f t="shared" si="40"/>
        <v>0</v>
      </c>
      <c r="DF16" s="96">
        <f>DF10</f>
        <v>0</v>
      </c>
      <c r="DG16" s="137">
        <f t="shared" si="41"/>
        <v>0</v>
      </c>
      <c r="DH16" s="109">
        <f t="shared" si="42"/>
        <v>0</v>
      </c>
      <c r="DI16" s="109"/>
      <c r="DJ16" s="138"/>
      <c r="DK16" s="139">
        <f t="shared" si="250"/>
        <v>0</v>
      </c>
      <c r="DL16" s="143"/>
      <c r="DM16" s="139">
        <f>DL16/DL10</f>
        <v>0</v>
      </c>
      <c r="DN16" s="109">
        <f>DN10*DM16</f>
        <v>0</v>
      </c>
      <c r="DO16" s="136">
        <f t="shared" si="44"/>
        <v>0</v>
      </c>
      <c r="DP16" s="96">
        <f>DP10</f>
        <v>0</v>
      </c>
      <c r="DQ16" s="137">
        <f t="shared" si="45"/>
        <v>0</v>
      </c>
      <c r="DR16" s="109">
        <f t="shared" si="46"/>
        <v>0</v>
      </c>
      <c r="DS16" s="109"/>
      <c r="DT16" s="138"/>
      <c r="DU16" s="139">
        <f t="shared" si="251"/>
        <v>0</v>
      </c>
      <c r="DV16" s="143"/>
      <c r="DW16" s="139">
        <f>DV16/DV10</f>
        <v>0</v>
      </c>
      <c r="DX16" s="109">
        <f>DX10*DW16</f>
        <v>0</v>
      </c>
      <c r="DY16" s="136">
        <f t="shared" si="48"/>
        <v>0</v>
      </c>
      <c r="DZ16" s="96">
        <f>DZ10</f>
        <v>7.86</v>
      </c>
      <c r="EA16" s="137">
        <f t="shared" si="49"/>
        <v>0</v>
      </c>
      <c r="EB16" s="109">
        <f t="shared" si="50"/>
        <v>0</v>
      </c>
      <c r="EC16" s="109"/>
      <c r="ED16" s="138"/>
      <c r="EE16" s="139">
        <f t="shared" si="252"/>
        <v>0</v>
      </c>
      <c r="EF16" s="143"/>
      <c r="EG16" s="139">
        <f>EF16/EF10</f>
        <v>0</v>
      </c>
      <c r="EH16" s="109">
        <f>EH10*EG16</f>
        <v>0</v>
      </c>
      <c r="EI16" s="136">
        <f t="shared" si="52"/>
        <v>0</v>
      </c>
      <c r="EJ16" s="96">
        <f>EJ10</f>
        <v>0</v>
      </c>
      <c r="EK16" s="137">
        <f t="shared" si="53"/>
        <v>0</v>
      </c>
      <c r="EL16" s="109">
        <f t="shared" si="54"/>
        <v>0</v>
      </c>
      <c r="EM16" s="109"/>
      <c r="EN16" s="138"/>
      <c r="EO16" s="139">
        <f t="shared" si="253"/>
        <v>0</v>
      </c>
      <c r="EP16" s="143"/>
      <c r="EQ16" s="139">
        <f>EP16/EP10</f>
        <v>0</v>
      </c>
      <c r="ER16" s="109">
        <f>ER10*EQ16</f>
        <v>0</v>
      </c>
      <c r="ES16" s="136">
        <f t="shared" si="56"/>
        <v>0</v>
      </c>
      <c r="ET16" s="96">
        <f>ET10</f>
        <v>7.86</v>
      </c>
      <c r="EU16" s="137">
        <f t="shared" si="57"/>
        <v>0</v>
      </c>
      <c r="EV16" s="109">
        <f t="shared" si="58"/>
        <v>0</v>
      </c>
      <c r="EW16" s="109"/>
      <c r="EX16" s="138"/>
      <c r="EY16" s="139">
        <f t="shared" si="254"/>
        <v>0</v>
      </c>
      <c r="EZ16" s="143">
        <v>12</v>
      </c>
      <c r="FA16" s="139">
        <f>EZ16/EZ10</f>
        <v>0.12121</v>
      </c>
      <c r="FB16" s="109">
        <f>FB10*FA16</f>
        <v>0</v>
      </c>
      <c r="FC16" s="136">
        <f t="shared" si="60"/>
        <v>0</v>
      </c>
      <c r="FD16" s="96">
        <f>FD10</f>
        <v>0</v>
      </c>
      <c r="FE16" s="137">
        <f t="shared" si="61"/>
        <v>0</v>
      </c>
      <c r="FF16" s="109">
        <f t="shared" si="62"/>
        <v>0</v>
      </c>
      <c r="FG16" s="109"/>
      <c r="FH16" s="138"/>
      <c r="FI16" s="139">
        <f t="shared" si="255"/>
        <v>0</v>
      </c>
      <c r="FJ16" s="143"/>
      <c r="FK16" s="139">
        <f>FJ16/FJ10</f>
        <v>0</v>
      </c>
      <c r="FL16" s="109">
        <f>FL10*FK16</f>
        <v>0</v>
      </c>
      <c r="FM16" s="136">
        <f t="shared" si="64"/>
        <v>0</v>
      </c>
      <c r="FN16" s="96">
        <f>FN10</f>
        <v>0</v>
      </c>
      <c r="FO16" s="137">
        <f t="shared" si="65"/>
        <v>0</v>
      </c>
      <c r="FP16" s="109">
        <f t="shared" si="66"/>
        <v>0</v>
      </c>
      <c r="FQ16" s="109"/>
      <c r="FR16" s="138"/>
      <c r="FS16" s="139">
        <f t="shared" si="256"/>
        <v>0</v>
      </c>
      <c r="FT16" s="143"/>
      <c r="FU16" s="139">
        <f>FT16/FT10</f>
        <v>0</v>
      </c>
      <c r="FV16" s="109">
        <f>FV10*FU16</f>
        <v>0</v>
      </c>
      <c r="FW16" s="136">
        <f t="shared" si="68"/>
        <v>0</v>
      </c>
      <c r="FX16" s="96">
        <f>FX10</f>
        <v>0</v>
      </c>
      <c r="FY16" s="137">
        <f t="shared" si="69"/>
        <v>0</v>
      </c>
      <c r="FZ16" s="109">
        <f t="shared" si="70"/>
        <v>0</v>
      </c>
      <c r="GA16" s="109"/>
      <c r="GB16" s="138"/>
      <c r="GC16" s="139">
        <f t="shared" si="257"/>
        <v>0</v>
      </c>
      <c r="GD16" s="143"/>
      <c r="GE16" s="139">
        <f>GD16/GD10</f>
        <v>0</v>
      </c>
      <c r="GF16" s="109">
        <f>GF10*GE16</f>
        <v>0</v>
      </c>
      <c r="GG16" s="136">
        <f t="shared" si="72"/>
        <v>0</v>
      </c>
      <c r="GH16" s="96">
        <f>GH10</f>
        <v>0</v>
      </c>
      <c r="GI16" s="137">
        <f t="shared" si="73"/>
        <v>0</v>
      </c>
      <c r="GJ16" s="109">
        <f t="shared" si="74"/>
        <v>0</v>
      </c>
      <c r="GK16" s="109"/>
      <c r="GL16" s="138"/>
      <c r="GM16" s="139">
        <f t="shared" si="258"/>
        <v>0</v>
      </c>
      <c r="GN16" s="143"/>
      <c r="GO16" s="139">
        <f>GN16/GN10</f>
        <v>0</v>
      </c>
      <c r="GP16" s="109">
        <f>GP10*GO16</f>
        <v>0</v>
      </c>
      <c r="GQ16" s="136">
        <f t="shared" si="76"/>
        <v>0</v>
      </c>
      <c r="GR16" s="96">
        <f>GR10</f>
        <v>0</v>
      </c>
      <c r="GS16" s="137">
        <f t="shared" si="77"/>
        <v>0</v>
      </c>
      <c r="GT16" s="109">
        <f t="shared" si="78"/>
        <v>0</v>
      </c>
      <c r="GU16" s="109"/>
      <c r="GV16" s="138"/>
      <c r="GW16" s="139">
        <f t="shared" si="259"/>
        <v>0</v>
      </c>
      <c r="GX16" s="143"/>
      <c r="GY16" s="139">
        <f>GX16/GX10</f>
        <v>0</v>
      </c>
      <c r="GZ16" s="109">
        <f>GZ10*GY16</f>
        <v>0</v>
      </c>
      <c r="HA16" s="136">
        <f t="shared" si="80"/>
        <v>0</v>
      </c>
      <c r="HB16" s="96">
        <f>HB10</f>
        <v>0</v>
      </c>
      <c r="HC16" s="137">
        <f t="shared" si="81"/>
        <v>0</v>
      </c>
      <c r="HD16" s="109">
        <f t="shared" si="82"/>
        <v>0</v>
      </c>
      <c r="HE16" s="109"/>
      <c r="HF16" s="138"/>
      <c r="HG16" s="139">
        <f t="shared" si="260"/>
        <v>0</v>
      </c>
      <c r="HH16" s="143"/>
      <c r="HI16" s="139">
        <f>HH16/HH10</f>
        <v>0</v>
      </c>
      <c r="HJ16" s="109">
        <f>HJ10*HI16</f>
        <v>0</v>
      </c>
      <c r="HK16" s="136">
        <f t="shared" si="84"/>
        <v>0</v>
      </c>
      <c r="HL16" s="96">
        <f>HL10</f>
        <v>0</v>
      </c>
      <c r="HM16" s="137">
        <f t="shared" si="85"/>
        <v>0</v>
      </c>
      <c r="HN16" s="109">
        <f t="shared" si="86"/>
        <v>0</v>
      </c>
      <c r="HO16" s="109"/>
      <c r="HP16" s="138"/>
      <c r="HQ16" s="139">
        <f t="shared" si="261"/>
        <v>0</v>
      </c>
      <c r="HR16" s="143"/>
      <c r="HS16" s="139">
        <f>HR16/HR10</f>
        <v>0</v>
      </c>
      <c r="HT16" s="109">
        <f>HT10*HS16</f>
        <v>0</v>
      </c>
      <c r="HU16" s="136">
        <f t="shared" si="88"/>
        <v>0</v>
      </c>
      <c r="HV16" s="96">
        <f>HV10</f>
        <v>0</v>
      </c>
      <c r="HW16" s="137">
        <f t="shared" si="89"/>
        <v>0</v>
      </c>
      <c r="HX16" s="109">
        <f t="shared" si="90"/>
        <v>0</v>
      </c>
      <c r="HY16" s="109"/>
      <c r="HZ16" s="138"/>
      <c r="IA16" s="139">
        <f t="shared" si="262"/>
        <v>0</v>
      </c>
      <c r="IB16" s="143"/>
      <c r="IC16" s="139">
        <f>IB16/IB10</f>
        <v>0</v>
      </c>
      <c r="ID16" s="109">
        <f>ID10*IC16</f>
        <v>0</v>
      </c>
      <c r="IE16" s="136">
        <f t="shared" si="92"/>
        <v>0</v>
      </c>
      <c r="IF16" s="96">
        <f>IF10</f>
        <v>0</v>
      </c>
      <c r="IG16" s="137">
        <f t="shared" si="93"/>
        <v>0</v>
      </c>
      <c r="IH16" s="109">
        <f t="shared" si="94"/>
        <v>0</v>
      </c>
      <c r="II16" s="109"/>
      <c r="IJ16" s="138"/>
      <c r="IK16" s="139">
        <f t="shared" si="263"/>
        <v>0</v>
      </c>
      <c r="IL16" s="143"/>
      <c r="IM16" s="139">
        <f>IL16/IL10</f>
        <v>0</v>
      </c>
      <c r="IN16" s="109">
        <f>IN10*IM16</f>
        <v>0</v>
      </c>
      <c r="IO16" s="136">
        <f t="shared" si="96"/>
        <v>0</v>
      </c>
      <c r="IP16" s="96">
        <f>IP10</f>
        <v>0</v>
      </c>
      <c r="IQ16" s="137">
        <f t="shared" si="97"/>
        <v>0</v>
      </c>
      <c r="IR16" s="109">
        <f t="shared" si="98"/>
        <v>0</v>
      </c>
      <c r="IS16" s="109"/>
      <c r="IT16" s="138"/>
      <c r="IU16" s="139">
        <f t="shared" si="264"/>
        <v>0</v>
      </c>
      <c r="IV16" s="143"/>
      <c r="IW16" s="139">
        <f>IV16/IV10</f>
        <v>0</v>
      </c>
      <c r="IX16" s="109">
        <f>IX10*IW16</f>
        <v>0</v>
      </c>
      <c r="IY16" s="136">
        <f t="shared" si="100"/>
        <v>0</v>
      </c>
      <c r="IZ16" s="96">
        <f>IZ10</f>
        <v>0</v>
      </c>
      <c r="JA16" s="137">
        <f t="shared" si="101"/>
        <v>0</v>
      </c>
      <c r="JB16" s="109">
        <f t="shared" si="102"/>
        <v>0</v>
      </c>
      <c r="JC16" s="109"/>
      <c r="JD16" s="138"/>
      <c r="JE16" s="139">
        <f t="shared" si="265"/>
        <v>0</v>
      </c>
      <c r="JF16" s="143"/>
      <c r="JG16" s="139">
        <f>JF16/JF10</f>
        <v>0</v>
      </c>
      <c r="JH16" s="109">
        <f>JH10*JG16</f>
        <v>0</v>
      </c>
      <c r="JI16" s="136">
        <f t="shared" si="104"/>
        <v>0</v>
      </c>
      <c r="JJ16" s="96">
        <f>JJ10</f>
        <v>0</v>
      </c>
      <c r="JK16" s="137">
        <f t="shared" si="105"/>
        <v>0</v>
      </c>
      <c r="JL16" s="109">
        <f t="shared" si="106"/>
        <v>0</v>
      </c>
      <c r="JM16" s="109"/>
      <c r="JN16" s="138"/>
      <c r="JO16" s="139">
        <f t="shared" si="266"/>
        <v>0</v>
      </c>
      <c r="JP16" s="143"/>
      <c r="JQ16" s="139">
        <f>JP16/JP10</f>
        <v>0</v>
      </c>
      <c r="JR16" s="109">
        <f>JR10*JQ16</f>
        <v>0</v>
      </c>
      <c r="JS16" s="136">
        <f t="shared" si="108"/>
        <v>0</v>
      </c>
      <c r="JT16" s="96">
        <f>JT10</f>
        <v>0</v>
      </c>
      <c r="JU16" s="137">
        <f t="shared" si="109"/>
        <v>0</v>
      </c>
      <c r="JV16" s="109">
        <f t="shared" si="110"/>
        <v>0</v>
      </c>
      <c r="JW16" s="109"/>
      <c r="JX16" s="138"/>
      <c r="JY16" s="139">
        <f t="shared" si="267"/>
        <v>0</v>
      </c>
      <c r="JZ16" s="143"/>
      <c r="KA16" s="139">
        <f>JZ16/JZ10</f>
        <v>0</v>
      </c>
      <c r="KB16" s="109">
        <f>KB10*KA16</f>
        <v>0</v>
      </c>
      <c r="KC16" s="136">
        <f t="shared" si="112"/>
        <v>0</v>
      </c>
      <c r="KD16" s="96">
        <f>KD10</f>
        <v>0</v>
      </c>
      <c r="KE16" s="137">
        <f t="shared" si="113"/>
        <v>0</v>
      </c>
      <c r="KF16" s="109">
        <f t="shared" si="114"/>
        <v>0</v>
      </c>
      <c r="KG16" s="109"/>
      <c r="KH16" s="138"/>
      <c r="KI16" s="139">
        <f t="shared" si="268"/>
        <v>0</v>
      </c>
      <c r="KJ16" s="143"/>
      <c r="KK16" s="139">
        <f>KJ16/KJ10</f>
        <v>0</v>
      </c>
      <c r="KL16" s="109">
        <f>KL10*KK16</f>
        <v>0</v>
      </c>
      <c r="KM16" s="136">
        <f t="shared" si="116"/>
        <v>0</v>
      </c>
      <c r="KN16" s="96">
        <f>KN10</f>
        <v>0</v>
      </c>
      <c r="KO16" s="137">
        <f t="shared" si="117"/>
        <v>0</v>
      </c>
      <c r="KP16" s="109">
        <f t="shared" si="118"/>
        <v>0</v>
      </c>
      <c r="KQ16" s="109"/>
      <c r="KR16" s="138"/>
      <c r="KS16" s="139">
        <f t="shared" si="269"/>
        <v>0</v>
      </c>
      <c r="KT16" s="143"/>
      <c r="KU16" s="139">
        <f>KT16/KT10</f>
        <v>0</v>
      </c>
      <c r="KV16" s="109">
        <f>KV10*KU16</f>
        <v>0</v>
      </c>
      <c r="KW16" s="136">
        <f t="shared" si="120"/>
        <v>0</v>
      </c>
      <c r="KX16" s="96">
        <f>KX10</f>
        <v>0</v>
      </c>
      <c r="KY16" s="137">
        <f t="shared" si="121"/>
        <v>0</v>
      </c>
      <c r="KZ16" s="109">
        <f t="shared" si="122"/>
        <v>0</v>
      </c>
      <c r="LA16" s="109"/>
      <c r="LB16" s="138"/>
      <c r="LC16" s="139">
        <f t="shared" si="270"/>
        <v>0</v>
      </c>
      <c r="LD16" s="143"/>
      <c r="LE16" s="139">
        <f>LD16/LD10</f>
        <v>0</v>
      </c>
      <c r="LF16" s="109">
        <f>LF10*LE16</f>
        <v>0</v>
      </c>
      <c r="LG16" s="136">
        <f t="shared" si="124"/>
        <v>0</v>
      </c>
      <c r="LH16" s="96">
        <f>LH10</f>
        <v>0</v>
      </c>
      <c r="LI16" s="137">
        <f t="shared" si="125"/>
        <v>0</v>
      </c>
      <c r="LJ16" s="109">
        <f t="shared" si="126"/>
        <v>0</v>
      </c>
      <c r="LK16" s="109"/>
      <c r="LL16" s="138"/>
      <c r="LM16" s="139">
        <f t="shared" si="271"/>
        <v>0</v>
      </c>
      <c r="LN16" s="143"/>
      <c r="LO16" s="139">
        <f>LN16/LN10</f>
        <v>0</v>
      </c>
      <c r="LP16" s="109">
        <f>LP10*LO16</f>
        <v>0</v>
      </c>
      <c r="LQ16" s="136">
        <f t="shared" si="128"/>
        <v>0</v>
      </c>
      <c r="LR16" s="96">
        <f>LR10</f>
        <v>0</v>
      </c>
      <c r="LS16" s="137">
        <f t="shared" si="129"/>
        <v>0</v>
      </c>
      <c r="LT16" s="109">
        <f t="shared" si="130"/>
        <v>0</v>
      </c>
      <c r="LU16" s="109"/>
      <c r="LV16" s="138"/>
      <c r="LW16" s="139">
        <f t="shared" si="272"/>
        <v>0</v>
      </c>
      <c r="LX16" s="143"/>
      <c r="LY16" s="139">
        <f>LX16/LX10</f>
        <v>0</v>
      </c>
      <c r="LZ16" s="109">
        <f>LZ10*LY16</f>
        <v>0</v>
      </c>
      <c r="MA16" s="136">
        <f t="shared" si="132"/>
        <v>0</v>
      </c>
      <c r="MB16" s="96">
        <f>MB10</f>
        <v>0</v>
      </c>
      <c r="MC16" s="137">
        <f t="shared" si="133"/>
        <v>0</v>
      </c>
      <c r="MD16" s="109">
        <f t="shared" si="134"/>
        <v>0</v>
      </c>
      <c r="ME16" s="109"/>
      <c r="MF16" s="138"/>
      <c r="MG16" s="139">
        <f t="shared" si="273"/>
        <v>0</v>
      </c>
      <c r="MH16" s="143"/>
      <c r="MI16" s="139">
        <f>MH16/MH10</f>
        <v>0</v>
      </c>
      <c r="MJ16" s="109">
        <f>MJ10*MI16</f>
        <v>0</v>
      </c>
      <c r="MK16" s="136">
        <f t="shared" si="136"/>
        <v>0</v>
      </c>
      <c r="ML16" s="96">
        <f>ML10</f>
        <v>0</v>
      </c>
      <c r="MM16" s="137">
        <f t="shared" si="137"/>
        <v>0</v>
      </c>
      <c r="MN16" s="109">
        <f t="shared" si="138"/>
        <v>0</v>
      </c>
      <c r="MO16" s="109"/>
      <c r="MP16" s="138"/>
      <c r="MQ16" s="139">
        <f t="shared" si="274"/>
        <v>0</v>
      </c>
      <c r="MR16" s="143"/>
      <c r="MS16" s="139">
        <f>MR16/MR10</f>
        <v>0</v>
      </c>
      <c r="MT16" s="109">
        <f>MT10*MS16</f>
        <v>0</v>
      </c>
      <c r="MU16" s="136">
        <f t="shared" si="140"/>
        <v>0</v>
      </c>
      <c r="MV16" s="96">
        <f>MV10</f>
        <v>0</v>
      </c>
      <c r="MW16" s="137">
        <f t="shared" si="141"/>
        <v>0</v>
      </c>
      <c r="MX16" s="109">
        <f t="shared" si="142"/>
        <v>0</v>
      </c>
      <c r="MY16" s="109"/>
      <c r="MZ16" s="138"/>
      <c r="NA16" s="139">
        <f t="shared" si="275"/>
        <v>0</v>
      </c>
      <c r="NB16" s="143"/>
      <c r="NC16" s="139">
        <f>NB16/NB10</f>
        <v>0</v>
      </c>
      <c r="ND16" s="109">
        <f>ND10*NC16</f>
        <v>0</v>
      </c>
      <c r="NE16" s="136">
        <f t="shared" si="144"/>
        <v>0</v>
      </c>
      <c r="NF16" s="96">
        <f>NF10</f>
        <v>0</v>
      </c>
      <c r="NG16" s="137">
        <f t="shared" si="145"/>
        <v>0</v>
      </c>
      <c r="NH16" s="109">
        <f t="shared" si="146"/>
        <v>0</v>
      </c>
      <c r="NI16" s="109"/>
      <c r="NJ16" s="138"/>
      <c r="NK16" s="139">
        <f t="shared" si="276"/>
        <v>0</v>
      </c>
      <c r="NL16" s="143"/>
      <c r="NM16" s="139">
        <f>NL16/NL10</f>
        <v>0</v>
      </c>
      <c r="NN16" s="109">
        <f>NN10*NM16</f>
        <v>0</v>
      </c>
      <c r="NO16" s="136">
        <f t="shared" si="148"/>
        <v>0</v>
      </c>
      <c r="NP16" s="96">
        <f>NP10</f>
        <v>0</v>
      </c>
      <c r="NQ16" s="137">
        <f t="shared" si="149"/>
        <v>0</v>
      </c>
      <c r="NR16" s="109">
        <f t="shared" si="150"/>
        <v>0</v>
      </c>
      <c r="NS16" s="109"/>
      <c r="NT16" s="138"/>
      <c r="NU16" s="139">
        <f t="shared" si="277"/>
        <v>0</v>
      </c>
      <c r="NV16" s="143"/>
      <c r="NW16" s="139">
        <f>NV16/NV10</f>
        <v>0</v>
      </c>
      <c r="NX16" s="109">
        <f>NX10*NW16</f>
        <v>0</v>
      </c>
      <c r="NY16" s="136">
        <f t="shared" si="152"/>
        <v>0</v>
      </c>
      <c r="NZ16" s="96">
        <f>NZ10</f>
        <v>0</v>
      </c>
      <c r="OA16" s="137">
        <f t="shared" si="153"/>
        <v>0</v>
      </c>
      <c r="OB16" s="109">
        <f t="shared" si="154"/>
        <v>0</v>
      </c>
      <c r="OC16" s="109"/>
      <c r="OD16" s="138"/>
      <c r="OE16" s="139">
        <f t="shared" si="278"/>
        <v>0</v>
      </c>
      <c r="OF16" s="143">
        <v>14</v>
      </c>
      <c r="OG16" s="139">
        <f>OF16/OF10</f>
        <v>9.9290000000000003E-2</v>
      </c>
      <c r="OH16" s="109">
        <f>OH10*OG16</f>
        <v>0</v>
      </c>
      <c r="OI16" s="136">
        <f t="shared" si="156"/>
        <v>0</v>
      </c>
      <c r="OJ16" s="96">
        <f>OJ10</f>
        <v>0</v>
      </c>
      <c r="OK16" s="137">
        <f t="shared" si="157"/>
        <v>0</v>
      </c>
      <c r="OL16" s="109">
        <f t="shared" si="158"/>
        <v>0</v>
      </c>
      <c r="OM16" s="109"/>
      <c r="ON16" s="138"/>
      <c r="OO16" s="139">
        <f t="shared" si="279"/>
        <v>0</v>
      </c>
      <c r="OP16" s="143"/>
      <c r="OQ16" s="139">
        <f>OP16/OP10</f>
        <v>0</v>
      </c>
      <c r="OR16" s="109">
        <f>OR10*OQ16</f>
        <v>0</v>
      </c>
      <c r="OS16" s="136">
        <f t="shared" si="160"/>
        <v>0</v>
      </c>
      <c r="OT16" s="96">
        <f>OT10</f>
        <v>0</v>
      </c>
      <c r="OU16" s="137">
        <f t="shared" si="161"/>
        <v>0</v>
      </c>
      <c r="OV16" s="109">
        <f t="shared" si="162"/>
        <v>0</v>
      </c>
      <c r="OW16" s="109"/>
      <c r="OX16" s="138"/>
      <c r="OY16" s="139">
        <f t="shared" si="280"/>
        <v>0</v>
      </c>
      <c r="OZ16" s="143"/>
      <c r="PA16" s="139">
        <f>OZ16/OZ10</f>
        <v>0</v>
      </c>
      <c r="PB16" s="109">
        <f>PB10*PA16</f>
        <v>0</v>
      </c>
      <c r="PC16" s="136">
        <f t="shared" si="164"/>
        <v>0</v>
      </c>
      <c r="PD16" s="96">
        <f>PD10</f>
        <v>0</v>
      </c>
      <c r="PE16" s="137">
        <f t="shared" si="165"/>
        <v>0</v>
      </c>
      <c r="PF16" s="109">
        <f t="shared" si="166"/>
        <v>0</v>
      </c>
      <c r="PG16" s="109"/>
      <c r="PH16" s="138"/>
      <c r="PI16" s="139">
        <f t="shared" si="281"/>
        <v>0</v>
      </c>
      <c r="PJ16" s="143"/>
      <c r="PK16" s="139">
        <f>PJ16/PJ10</f>
        <v>0</v>
      </c>
      <c r="PL16" s="109">
        <f>PL10*PK16</f>
        <v>0</v>
      </c>
      <c r="PM16" s="136">
        <f t="shared" si="168"/>
        <v>0</v>
      </c>
      <c r="PN16" s="96">
        <f>PN10</f>
        <v>0</v>
      </c>
      <c r="PO16" s="137">
        <f t="shared" si="169"/>
        <v>0</v>
      </c>
      <c r="PP16" s="109">
        <f t="shared" si="170"/>
        <v>0</v>
      </c>
      <c r="PQ16" s="109"/>
      <c r="PR16" s="138"/>
      <c r="PS16" s="139">
        <f t="shared" si="282"/>
        <v>0</v>
      </c>
      <c r="PT16" s="143"/>
      <c r="PU16" s="139">
        <f>PT16/PT10</f>
        <v>0</v>
      </c>
      <c r="PV16" s="109">
        <f>PV10*PU16</f>
        <v>0</v>
      </c>
      <c r="PW16" s="136">
        <f t="shared" si="172"/>
        <v>0</v>
      </c>
      <c r="PX16" s="96">
        <f>PX10</f>
        <v>0</v>
      </c>
      <c r="PY16" s="137">
        <f t="shared" si="173"/>
        <v>0</v>
      </c>
      <c r="PZ16" s="109">
        <f t="shared" si="174"/>
        <v>0</v>
      </c>
      <c r="QA16" s="109"/>
      <c r="QB16" s="138"/>
      <c r="QC16" s="139">
        <f t="shared" si="283"/>
        <v>0</v>
      </c>
      <c r="QD16" s="143"/>
      <c r="QE16" s="139">
        <f>QD16/QD10</f>
        <v>0</v>
      </c>
      <c r="QF16" s="109">
        <f>QF10*QE16</f>
        <v>0</v>
      </c>
      <c r="QG16" s="136">
        <f t="shared" si="176"/>
        <v>0</v>
      </c>
      <c r="QH16" s="96">
        <f>QH10</f>
        <v>0</v>
      </c>
      <c r="QI16" s="137">
        <f t="shared" si="177"/>
        <v>0</v>
      </c>
      <c r="QJ16" s="109">
        <f t="shared" si="178"/>
        <v>0</v>
      </c>
      <c r="QK16" s="109"/>
      <c r="QL16" s="138"/>
      <c r="QM16" s="139">
        <f t="shared" si="284"/>
        <v>0</v>
      </c>
      <c r="QN16" s="143"/>
      <c r="QO16" s="139">
        <f>QN16/QN10</f>
        <v>0</v>
      </c>
      <c r="QP16" s="109">
        <f>QP10*QO16</f>
        <v>0</v>
      </c>
      <c r="QQ16" s="136">
        <f t="shared" si="180"/>
        <v>0</v>
      </c>
      <c r="QR16" s="96">
        <f>QR10</f>
        <v>0</v>
      </c>
      <c r="QS16" s="137">
        <f t="shared" si="181"/>
        <v>0</v>
      </c>
      <c r="QT16" s="109">
        <f t="shared" si="182"/>
        <v>0</v>
      </c>
      <c r="QU16" s="109"/>
      <c r="QV16" s="138"/>
      <c r="QW16" s="139">
        <f t="shared" si="285"/>
        <v>0</v>
      </c>
      <c r="QX16" s="143">
        <v>23</v>
      </c>
      <c r="QY16" s="139">
        <f>QX16/QX10</f>
        <v>0.13450000000000001</v>
      </c>
      <c r="QZ16" s="109">
        <f>QZ10*QY16</f>
        <v>0</v>
      </c>
      <c r="RA16" s="136">
        <f t="shared" si="184"/>
        <v>0</v>
      </c>
      <c r="RB16" s="96">
        <f>RB10</f>
        <v>0</v>
      </c>
      <c r="RC16" s="137">
        <f t="shared" si="185"/>
        <v>0</v>
      </c>
      <c r="RD16" s="109">
        <f t="shared" si="186"/>
        <v>0</v>
      </c>
      <c r="RE16" s="109"/>
      <c r="RF16" s="138"/>
      <c r="RG16" s="139">
        <f t="shared" si="286"/>
        <v>0</v>
      </c>
      <c r="RH16" s="143"/>
      <c r="RI16" s="139">
        <f>RH16/RH10</f>
        <v>0</v>
      </c>
      <c r="RJ16" s="109">
        <f>RJ10*RI16</f>
        <v>0</v>
      </c>
      <c r="RK16" s="136">
        <f t="shared" si="188"/>
        <v>0</v>
      </c>
      <c r="RL16" s="96">
        <f>RL10</f>
        <v>0</v>
      </c>
      <c r="RM16" s="137">
        <f t="shared" si="189"/>
        <v>0</v>
      </c>
      <c r="RN16" s="109">
        <f t="shared" si="190"/>
        <v>0</v>
      </c>
      <c r="RO16" s="109"/>
      <c r="RP16" s="138"/>
      <c r="RQ16" s="139">
        <f t="shared" si="287"/>
        <v>0</v>
      </c>
      <c r="RR16" s="143"/>
      <c r="RS16" s="139">
        <f>RR16/RR10</f>
        <v>0</v>
      </c>
      <c r="RT16" s="109">
        <f>RT10*RS16</f>
        <v>0</v>
      </c>
      <c r="RU16" s="136">
        <f t="shared" si="192"/>
        <v>0</v>
      </c>
      <c r="RV16" s="96">
        <f>RV10</f>
        <v>0</v>
      </c>
      <c r="RW16" s="137">
        <f t="shared" si="193"/>
        <v>0</v>
      </c>
      <c r="RX16" s="109">
        <f t="shared" si="194"/>
        <v>0</v>
      </c>
      <c r="RY16" s="109"/>
      <c r="RZ16" s="138"/>
      <c r="SA16" s="139">
        <f t="shared" si="288"/>
        <v>0</v>
      </c>
      <c r="SB16" s="143"/>
      <c r="SC16" s="139" t="e">
        <f>SB16/SB10</f>
        <v>#DIV/0!</v>
      </c>
      <c r="SD16" s="109" t="e">
        <f>SD10*SC16</f>
        <v>#DIV/0!</v>
      </c>
      <c r="SE16" s="136">
        <f t="shared" si="196"/>
        <v>0</v>
      </c>
      <c r="SF16" s="96">
        <f>SF10</f>
        <v>0</v>
      </c>
      <c r="SG16" s="137">
        <f t="shared" si="197"/>
        <v>0</v>
      </c>
      <c r="SH16" s="109">
        <f t="shared" si="198"/>
        <v>0</v>
      </c>
      <c r="SI16" s="109"/>
      <c r="SJ16" s="138"/>
      <c r="SK16" s="139">
        <f t="shared" si="289"/>
        <v>0</v>
      </c>
      <c r="SL16" s="143"/>
      <c r="SM16" s="139">
        <f>SL16/SL10</f>
        <v>0</v>
      </c>
      <c r="SN16" s="109">
        <f>SN10*SM16</f>
        <v>0</v>
      </c>
      <c r="SO16" s="136">
        <f t="shared" si="200"/>
        <v>0</v>
      </c>
      <c r="SP16" s="96">
        <f>SP10</f>
        <v>0</v>
      </c>
      <c r="SQ16" s="137">
        <f t="shared" si="201"/>
        <v>0</v>
      </c>
      <c r="SR16" s="109">
        <f t="shared" si="202"/>
        <v>0</v>
      </c>
      <c r="SS16" s="109"/>
      <c r="ST16" s="138"/>
      <c r="SU16" s="139">
        <f t="shared" si="290"/>
        <v>0</v>
      </c>
      <c r="SV16" s="143">
        <v>23</v>
      </c>
      <c r="SW16" s="139">
        <f>SV16/SV10</f>
        <v>7.4190000000000006E-2</v>
      </c>
      <c r="SX16" s="109">
        <f>SX10*SW16</f>
        <v>0</v>
      </c>
      <c r="SY16" s="136">
        <f t="shared" si="204"/>
        <v>0</v>
      </c>
      <c r="SZ16" s="96">
        <f>SZ10</f>
        <v>0</v>
      </c>
      <c r="TA16" s="137">
        <f t="shared" si="205"/>
        <v>0</v>
      </c>
      <c r="TB16" s="109">
        <f t="shared" si="206"/>
        <v>0</v>
      </c>
      <c r="TC16" s="109"/>
      <c r="TD16" s="138"/>
      <c r="TE16" s="139">
        <f t="shared" si="291"/>
        <v>0</v>
      </c>
      <c r="TF16" s="143"/>
      <c r="TG16" s="139">
        <f>TF16/TF10</f>
        <v>0</v>
      </c>
      <c r="TH16" s="109">
        <f>TH10*TG16</f>
        <v>0</v>
      </c>
      <c r="TI16" s="136">
        <f t="shared" si="208"/>
        <v>0</v>
      </c>
      <c r="TJ16" s="96">
        <f>TJ10</f>
        <v>0</v>
      </c>
      <c r="TK16" s="137">
        <f t="shared" si="209"/>
        <v>0</v>
      </c>
      <c r="TL16" s="109">
        <f t="shared" si="210"/>
        <v>0</v>
      </c>
      <c r="TM16" s="109"/>
      <c r="TN16" s="138"/>
      <c r="TO16" s="139">
        <f t="shared" si="292"/>
        <v>0</v>
      </c>
      <c r="TP16" s="143"/>
      <c r="TQ16" s="139">
        <f>TP16/TP10</f>
        <v>0</v>
      </c>
      <c r="TR16" s="109">
        <f>TR10*TQ16</f>
        <v>0</v>
      </c>
      <c r="TS16" s="136">
        <f t="shared" si="212"/>
        <v>0</v>
      </c>
      <c r="TT16" s="96">
        <f>TT10</f>
        <v>0</v>
      </c>
      <c r="TU16" s="137">
        <f t="shared" si="213"/>
        <v>0</v>
      </c>
      <c r="TV16" s="109">
        <f t="shared" si="214"/>
        <v>0</v>
      </c>
      <c r="TW16" s="109"/>
      <c r="TX16" s="138"/>
      <c r="TY16" s="139">
        <f t="shared" si="293"/>
        <v>0</v>
      </c>
      <c r="TZ16" s="143"/>
      <c r="UA16" s="139">
        <f>TZ16/TZ10</f>
        <v>0</v>
      </c>
      <c r="UB16" s="109">
        <f>UB10*UA16</f>
        <v>0</v>
      </c>
      <c r="UC16" s="136">
        <f t="shared" si="216"/>
        <v>0</v>
      </c>
      <c r="UD16" s="96">
        <f>UD10</f>
        <v>0</v>
      </c>
      <c r="UE16" s="137">
        <f t="shared" si="217"/>
        <v>0</v>
      </c>
      <c r="UF16" s="109">
        <f t="shared" si="218"/>
        <v>0</v>
      </c>
      <c r="UG16" s="109"/>
      <c r="UH16" s="138"/>
      <c r="UI16" s="139">
        <f t="shared" si="294"/>
        <v>0</v>
      </c>
      <c r="UJ16" s="143"/>
      <c r="UK16" s="139">
        <f>UJ16/UJ10</f>
        <v>0</v>
      </c>
      <c r="UL16" s="109">
        <f>UL10*UK16</f>
        <v>0</v>
      </c>
      <c r="UM16" s="136">
        <f t="shared" si="220"/>
        <v>0</v>
      </c>
      <c r="UN16" s="96">
        <f>UN10</f>
        <v>0</v>
      </c>
      <c r="UO16" s="137">
        <f t="shared" si="221"/>
        <v>0</v>
      </c>
      <c r="UP16" s="109">
        <f t="shared" si="222"/>
        <v>0</v>
      </c>
      <c r="UQ16" s="109"/>
      <c r="UR16" s="138"/>
      <c r="US16" s="139">
        <f t="shared" si="295"/>
        <v>0</v>
      </c>
      <c r="UT16" s="143"/>
      <c r="UU16" s="139">
        <f>UT16/UT10</f>
        <v>0</v>
      </c>
      <c r="UV16" s="109">
        <f>UV10*UU16</f>
        <v>0</v>
      </c>
      <c r="UW16" s="136">
        <f t="shared" si="224"/>
        <v>0</v>
      </c>
      <c r="UX16" s="96">
        <f>UX10</f>
        <v>0</v>
      </c>
      <c r="UY16" s="137">
        <f t="shared" si="225"/>
        <v>0</v>
      </c>
      <c r="UZ16" s="109">
        <f t="shared" si="226"/>
        <v>0</v>
      </c>
      <c r="VA16" s="109"/>
      <c r="VB16" s="138"/>
      <c r="VC16" s="139">
        <f t="shared" si="296"/>
        <v>0</v>
      </c>
      <c r="VD16" s="143"/>
      <c r="VE16" s="139">
        <f>VD16/VD10</f>
        <v>0</v>
      </c>
      <c r="VF16" s="109">
        <f>VF10*VE16</f>
        <v>0</v>
      </c>
      <c r="VG16" s="136">
        <f t="shared" si="228"/>
        <v>0</v>
      </c>
      <c r="VH16" s="96">
        <f>VH10</f>
        <v>0</v>
      </c>
      <c r="VI16" s="137">
        <f t="shared" si="229"/>
        <v>0</v>
      </c>
      <c r="VJ16" s="109">
        <f t="shared" si="230"/>
        <v>0</v>
      </c>
      <c r="VK16" s="109"/>
      <c r="VL16" s="138"/>
      <c r="VM16" s="139">
        <f t="shared" si="297"/>
        <v>0</v>
      </c>
      <c r="VN16" s="143"/>
      <c r="VO16" s="139">
        <f>VN16/VN10</f>
        <v>0</v>
      </c>
      <c r="VP16" s="109">
        <f>VP10*VO16</f>
        <v>0</v>
      </c>
      <c r="VQ16" s="136">
        <f t="shared" si="232"/>
        <v>0</v>
      </c>
      <c r="VR16" s="96">
        <f>VR10</f>
        <v>0</v>
      </c>
      <c r="VS16" s="137">
        <f t="shared" si="233"/>
        <v>0</v>
      </c>
      <c r="VT16" s="109">
        <f t="shared" si="234"/>
        <v>0</v>
      </c>
      <c r="VU16" s="109"/>
      <c r="VV16" s="138"/>
      <c r="VW16" s="139">
        <f t="shared" si="298"/>
        <v>0</v>
      </c>
      <c r="VX16" s="554">
        <f t="shared" si="236"/>
        <v>117</v>
      </c>
      <c r="VY16" s="139">
        <f>VX16/VX10</f>
        <v>9.6799999999999994E-3</v>
      </c>
      <c r="VZ16" s="109">
        <f>VZ10*VY16</f>
        <v>1086.0999999999999</v>
      </c>
      <c r="WA16" s="136">
        <f t="shared" si="237"/>
        <v>9.2829059800000007</v>
      </c>
      <c r="WB16" s="96">
        <f>WB10</f>
        <v>7.86</v>
      </c>
      <c r="WC16" s="137">
        <f t="shared" si="238"/>
        <v>72.963639999999998</v>
      </c>
      <c r="WD16" s="109">
        <f t="shared" si="239"/>
        <v>8536.75</v>
      </c>
      <c r="WE16" s="109"/>
      <c r="WF16" s="138"/>
    </row>
    <row r="17" spans="1:604" ht="24">
      <c r="A17" s="5"/>
      <c r="B17" s="85" t="s">
        <v>408</v>
      </c>
      <c r="C17" s="11" t="s">
        <v>967</v>
      </c>
      <c r="D17" s="11" t="s">
        <v>422</v>
      </c>
      <c r="E17" s="4" t="s">
        <v>32</v>
      </c>
      <c r="F17" s="143"/>
      <c r="G17" s="139" t="e">
        <f>F17/F10</f>
        <v>#DIV/0!</v>
      </c>
      <c r="H17" s="109" t="e">
        <f>H10*G17</f>
        <v>#DIV/0!</v>
      </c>
      <c r="I17" s="136">
        <f t="shared" si="0"/>
        <v>0</v>
      </c>
      <c r="J17" s="96">
        <f>J10</f>
        <v>0</v>
      </c>
      <c r="K17" s="137">
        <f t="shared" si="1"/>
        <v>0</v>
      </c>
      <c r="L17" s="109">
        <f t="shared" si="2"/>
        <v>0</v>
      </c>
      <c r="M17" s="109"/>
      <c r="N17" s="138"/>
      <c r="O17" s="139" t="e">
        <f t="shared" si="240"/>
        <v>#DIV/0!</v>
      </c>
      <c r="P17" s="143"/>
      <c r="Q17" s="139">
        <f>P17/P10</f>
        <v>0</v>
      </c>
      <c r="R17" s="109">
        <f>R10*Q17</f>
        <v>0</v>
      </c>
      <c r="S17" s="136">
        <f t="shared" si="4"/>
        <v>0</v>
      </c>
      <c r="T17" s="96">
        <f>T10</f>
        <v>0</v>
      </c>
      <c r="U17" s="137">
        <f t="shared" si="5"/>
        <v>0</v>
      </c>
      <c r="V17" s="109">
        <f t="shared" si="6"/>
        <v>0</v>
      </c>
      <c r="W17" s="109"/>
      <c r="X17" s="138"/>
      <c r="Y17" s="139" t="e">
        <f t="shared" si="241"/>
        <v>#DIV/0!</v>
      </c>
      <c r="Z17" s="143"/>
      <c r="AA17" s="139">
        <f>Z17/Z10</f>
        <v>0</v>
      </c>
      <c r="AB17" s="109">
        <f>AB10*AA17</f>
        <v>0</v>
      </c>
      <c r="AC17" s="136">
        <f t="shared" si="8"/>
        <v>0</v>
      </c>
      <c r="AD17" s="96">
        <f>AD10</f>
        <v>0</v>
      </c>
      <c r="AE17" s="137">
        <f t="shared" si="9"/>
        <v>0</v>
      </c>
      <c r="AF17" s="109">
        <f t="shared" si="10"/>
        <v>0</v>
      </c>
      <c r="AG17" s="109"/>
      <c r="AH17" s="138"/>
      <c r="AI17" s="139" t="e">
        <f t="shared" si="242"/>
        <v>#DIV/0!</v>
      </c>
      <c r="AJ17" s="143"/>
      <c r="AK17" s="139" t="e">
        <f>AJ17/AJ10</f>
        <v>#DIV/0!</v>
      </c>
      <c r="AL17" s="109" t="e">
        <f>AL10*AK17</f>
        <v>#DIV/0!</v>
      </c>
      <c r="AM17" s="136">
        <f t="shared" si="12"/>
        <v>0</v>
      </c>
      <c r="AN17" s="96">
        <f>AN10</f>
        <v>0</v>
      </c>
      <c r="AO17" s="137">
        <f t="shared" si="13"/>
        <v>0</v>
      </c>
      <c r="AP17" s="109">
        <f t="shared" si="14"/>
        <v>0</v>
      </c>
      <c r="AQ17" s="109"/>
      <c r="AR17" s="138"/>
      <c r="AS17" s="139" t="e">
        <f t="shared" si="243"/>
        <v>#DIV/0!</v>
      </c>
      <c r="AT17" s="143"/>
      <c r="AU17" s="139">
        <f>AT17/AT10</f>
        <v>0</v>
      </c>
      <c r="AV17" s="109">
        <f>AV10*AU17</f>
        <v>0</v>
      </c>
      <c r="AW17" s="136">
        <f t="shared" si="16"/>
        <v>0</v>
      </c>
      <c r="AX17" s="96">
        <f>AX10</f>
        <v>0</v>
      </c>
      <c r="AY17" s="137">
        <f t="shared" si="17"/>
        <v>0</v>
      </c>
      <c r="AZ17" s="109">
        <f t="shared" si="18"/>
        <v>0</v>
      </c>
      <c r="BA17" s="109"/>
      <c r="BB17" s="138"/>
      <c r="BC17" s="139" t="e">
        <f t="shared" si="244"/>
        <v>#DIV/0!</v>
      </c>
      <c r="BD17" s="143"/>
      <c r="BE17" s="139">
        <f>BD17/BD10</f>
        <v>0</v>
      </c>
      <c r="BF17" s="109">
        <f>BF10*BE17</f>
        <v>0</v>
      </c>
      <c r="BG17" s="136">
        <f t="shared" si="20"/>
        <v>0</v>
      </c>
      <c r="BH17" s="96">
        <f>BH10</f>
        <v>0</v>
      </c>
      <c r="BI17" s="137">
        <f t="shared" si="21"/>
        <v>0</v>
      </c>
      <c r="BJ17" s="109">
        <f t="shared" si="22"/>
        <v>0</v>
      </c>
      <c r="BK17" s="109"/>
      <c r="BL17" s="138"/>
      <c r="BM17" s="139" t="e">
        <f t="shared" si="245"/>
        <v>#DIV/0!</v>
      </c>
      <c r="BN17" s="143"/>
      <c r="BO17" s="139">
        <f>BN17/BN10</f>
        <v>0</v>
      </c>
      <c r="BP17" s="109">
        <f>BP10*BO17</f>
        <v>0</v>
      </c>
      <c r="BQ17" s="136">
        <f t="shared" si="24"/>
        <v>0</v>
      </c>
      <c r="BR17" s="96">
        <f>BR10</f>
        <v>0</v>
      </c>
      <c r="BS17" s="137">
        <f t="shared" si="25"/>
        <v>0</v>
      </c>
      <c r="BT17" s="109">
        <f t="shared" si="26"/>
        <v>0</v>
      </c>
      <c r="BU17" s="109"/>
      <c r="BV17" s="138"/>
      <c r="BW17" s="139" t="e">
        <f t="shared" si="246"/>
        <v>#DIV/0!</v>
      </c>
      <c r="BX17" s="143"/>
      <c r="BY17" s="139">
        <f>BX17/BX10</f>
        <v>0</v>
      </c>
      <c r="BZ17" s="109">
        <f>BZ10*BY17</f>
        <v>0</v>
      </c>
      <c r="CA17" s="136">
        <f t="shared" si="28"/>
        <v>0</v>
      </c>
      <c r="CB17" s="96">
        <f>CB10</f>
        <v>0</v>
      </c>
      <c r="CC17" s="137">
        <f t="shared" si="29"/>
        <v>0</v>
      </c>
      <c r="CD17" s="109">
        <f t="shared" si="30"/>
        <v>0</v>
      </c>
      <c r="CE17" s="109"/>
      <c r="CF17" s="138"/>
      <c r="CG17" s="139" t="e">
        <f t="shared" si="247"/>
        <v>#DIV/0!</v>
      </c>
      <c r="CH17" s="143"/>
      <c r="CI17" s="139">
        <f>CH17/CH10</f>
        <v>0</v>
      </c>
      <c r="CJ17" s="109">
        <f>CJ10*CI17</f>
        <v>0</v>
      </c>
      <c r="CK17" s="136">
        <f t="shared" si="32"/>
        <v>0</v>
      </c>
      <c r="CL17" s="96">
        <f>CL10</f>
        <v>0</v>
      </c>
      <c r="CM17" s="137">
        <f t="shared" si="33"/>
        <v>0</v>
      </c>
      <c r="CN17" s="109">
        <f t="shared" si="34"/>
        <v>0</v>
      </c>
      <c r="CO17" s="109"/>
      <c r="CP17" s="138"/>
      <c r="CQ17" s="139" t="e">
        <f t="shared" si="248"/>
        <v>#DIV/0!</v>
      </c>
      <c r="CR17" s="143"/>
      <c r="CS17" s="139">
        <f>CR17/CR10</f>
        <v>0</v>
      </c>
      <c r="CT17" s="109">
        <f>CT10*CS17</f>
        <v>0</v>
      </c>
      <c r="CU17" s="136">
        <f t="shared" si="36"/>
        <v>0</v>
      </c>
      <c r="CV17" s="96">
        <f>CV10</f>
        <v>0</v>
      </c>
      <c r="CW17" s="137">
        <f t="shared" si="37"/>
        <v>0</v>
      </c>
      <c r="CX17" s="109">
        <f t="shared" si="38"/>
        <v>0</v>
      </c>
      <c r="CY17" s="109"/>
      <c r="CZ17" s="138"/>
      <c r="DA17" s="139" t="e">
        <f t="shared" si="249"/>
        <v>#DIV/0!</v>
      </c>
      <c r="DB17" s="143"/>
      <c r="DC17" s="139">
        <f>DB17/DB10</f>
        <v>0</v>
      </c>
      <c r="DD17" s="109">
        <f>DD10*DC17</f>
        <v>0</v>
      </c>
      <c r="DE17" s="136">
        <f t="shared" si="40"/>
        <v>0</v>
      </c>
      <c r="DF17" s="96">
        <f>DF10</f>
        <v>0</v>
      </c>
      <c r="DG17" s="137">
        <f t="shared" si="41"/>
        <v>0</v>
      </c>
      <c r="DH17" s="109">
        <f t="shared" si="42"/>
        <v>0</v>
      </c>
      <c r="DI17" s="109"/>
      <c r="DJ17" s="138"/>
      <c r="DK17" s="139" t="e">
        <f t="shared" si="250"/>
        <v>#DIV/0!</v>
      </c>
      <c r="DL17" s="143"/>
      <c r="DM17" s="139">
        <f>DL17/DL10</f>
        <v>0</v>
      </c>
      <c r="DN17" s="109">
        <f>DN10*DM17</f>
        <v>0</v>
      </c>
      <c r="DO17" s="136">
        <f t="shared" si="44"/>
        <v>0</v>
      </c>
      <c r="DP17" s="96">
        <f>DP10</f>
        <v>0</v>
      </c>
      <c r="DQ17" s="137">
        <f t="shared" si="45"/>
        <v>0</v>
      </c>
      <c r="DR17" s="109">
        <f t="shared" si="46"/>
        <v>0</v>
      </c>
      <c r="DS17" s="109"/>
      <c r="DT17" s="138"/>
      <c r="DU17" s="139" t="e">
        <f t="shared" si="251"/>
        <v>#DIV/0!</v>
      </c>
      <c r="DV17" s="143"/>
      <c r="DW17" s="139">
        <f>DV17/DV10</f>
        <v>0</v>
      </c>
      <c r="DX17" s="109">
        <f>DX10*DW17</f>
        <v>0</v>
      </c>
      <c r="DY17" s="136">
        <f t="shared" si="48"/>
        <v>0</v>
      </c>
      <c r="DZ17" s="96">
        <f>DZ10</f>
        <v>7.86</v>
      </c>
      <c r="EA17" s="137">
        <f t="shared" si="49"/>
        <v>0</v>
      </c>
      <c r="EB17" s="109">
        <f t="shared" si="50"/>
        <v>0</v>
      </c>
      <c r="EC17" s="109"/>
      <c r="ED17" s="138"/>
      <c r="EE17" s="139" t="e">
        <f t="shared" si="252"/>
        <v>#DIV/0!</v>
      </c>
      <c r="EF17" s="143"/>
      <c r="EG17" s="139">
        <f>EF17/EF10</f>
        <v>0</v>
      </c>
      <c r="EH17" s="109">
        <f>EH10*EG17</f>
        <v>0</v>
      </c>
      <c r="EI17" s="136">
        <f t="shared" si="52"/>
        <v>0</v>
      </c>
      <c r="EJ17" s="96">
        <f>EJ10</f>
        <v>0</v>
      </c>
      <c r="EK17" s="137">
        <f t="shared" si="53"/>
        <v>0</v>
      </c>
      <c r="EL17" s="109">
        <f t="shared" si="54"/>
        <v>0</v>
      </c>
      <c r="EM17" s="109"/>
      <c r="EN17" s="138"/>
      <c r="EO17" s="139" t="e">
        <f t="shared" si="253"/>
        <v>#DIV/0!</v>
      </c>
      <c r="EP17" s="143"/>
      <c r="EQ17" s="139">
        <f>EP17/EP10</f>
        <v>0</v>
      </c>
      <c r="ER17" s="109">
        <f>ER10*EQ17</f>
        <v>0</v>
      </c>
      <c r="ES17" s="136">
        <f t="shared" si="56"/>
        <v>0</v>
      </c>
      <c r="ET17" s="96">
        <f>ET10</f>
        <v>7.86</v>
      </c>
      <c r="EU17" s="137">
        <f t="shared" si="57"/>
        <v>0</v>
      </c>
      <c r="EV17" s="109">
        <f t="shared" si="58"/>
        <v>0</v>
      </c>
      <c r="EW17" s="109"/>
      <c r="EX17" s="138"/>
      <c r="EY17" s="139" t="e">
        <f t="shared" si="254"/>
        <v>#DIV/0!</v>
      </c>
      <c r="EZ17" s="143"/>
      <c r="FA17" s="139">
        <f>EZ17/EZ10</f>
        <v>0</v>
      </c>
      <c r="FB17" s="109">
        <f>FB10*FA17</f>
        <v>0</v>
      </c>
      <c r="FC17" s="136">
        <f t="shared" si="60"/>
        <v>0</v>
      </c>
      <c r="FD17" s="96">
        <f>FD10</f>
        <v>0</v>
      </c>
      <c r="FE17" s="137">
        <f t="shared" si="61"/>
        <v>0</v>
      </c>
      <c r="FF17" s="109">
        <f t="shared" si="62"/>
        <v>0</v>
      </c>
      <c r="FG17" s="109"/>
      <c r="FH17" s="138"/>
      <c r="FI17" s="139" t="e">
        <f t="shared" si="255"/>
        <v>#DIV/0!</v>
      </c>
      <c r="FJ17" s="143"/>
      <c r="FK17" s="139">
        <f>FJ17/FJ10</f>
        <v>0</v>
      </c>
      <c r="FL17" s="109">
        <f>FL10*FK17</f>
        <v>0</v>
      </c>
      <c r="FM17" s="136">
        <f t="shared" si="64"/>
        <v>0</v>
      </c>
      <c r="FN17" s="96">
        <f>FN10</f>
        <v>0</v>
      </c>
      <c r="FO17" s="137">
        <f t="shared" si="65"/>
        <v>0</v>
      </c>
      <c r="FP17" s="109">
        <f t="shared" si="66"/>
        <v>0</v>
      </c>
      <c r="FQ17" s="109"/>
      <c r="FR17" s="138"/>
      <c r="FS17" s="139" t="e">
        <f t="shared" si="256"/>
        <v>#DIV/0!</v>
      </c>
      <c r="FT17" s="143"/>
      <c r="FU17" s="139">
        <f>FT17/FT10</f>
        <v>0</v>
      </c>
      <c r="FV17" s="109">
        <f>FV10*FU17</f>
        <v>0</v>
      </c>
      <c r="FW17" s="136">
        <f t="shared" si="68"/>
        <v>0</v>
      </c>
      <c r="FX17" s="96">
        <f>FX10</f>
        <v>0</v>
      </c>
      <c r="FY17" s="137">
        <f t="shared" si="69"/>
        <v>0</v>
      </c>
      <c r="FZ17" s="109">
        <f t="shared" si="70"/>
        <v>0</v>
      </c>
      <c r="GA17" s="109"/>
      <c r="GB17" s="138"/>
      <c r="GC17" s="139" t="e">
        <f t="shared" si="257"/>
        <v>#DIV/0!</v>
      </c>
      <c r="GD17" s="143"/>
      <c r="GE17" s="139">
        <f>GD17/GD10</f>
        <v>0</v>
      </c>
      <c r="GF17" s="109">
        <f>GF10*GE17</f>
        <v>0</v>
      </c>
      <c r="GG17" s="136">
        <f t="shared" si="72"/>
        <v>0</v>
      </c>
      <c r="GH17" s="96">
        <f>GH10</f>
        <v>0</v>
      </c>
      <c r="GI17" s="137">
        <f t="shared" si="73"/>
        <v>0</v>
      </c>
      <c r="GJ17" s="109">
        <f t="shared" si="74"/>
        <v>0</v>
      </c>
      <c r="GK17" s="109"/>
      <c r="GL17" s="138"/>
      <c r="GM17" s="139" t="e">
        <f t="shared" si="258"/>
        <v>#DIV/0!</v>
      </c>
      <c r="GN17" s="143"/>
      <c r="GO17" s="139">
        <f>GN17/GN10</f>
        <v>0</v>
      </c>
      <c r="GP17" s="109">
        <f>GP10*GO17</f>
        <v>0</v>
      </c>
      <c r="GQ17" s="136">
        <f t="shared" si="76"/>
        <v>0</v>
      </c>
      <c r="GR17" s="96">
        <f>GR10</f>
        <v>0</v>
      </c>
      <c r="GS17" s="137">
        <f t="shared" si="77"/>
        <v>0</v>
      </c>
      <c r="GT17" s="109">
        <f t="shared" si="78"/>
        <v>0</v>
      </c>
      <c r="GU17" s="109"/>
      <c r="GV17" s="138"/>
      <c r="GW17" s="139" t="e">
        <f t="shared" si="259"/>
        <v>#DIV/0!</v>
      </c>
      <c r="GX17" s="143"/>
      <c r="GY17" s="139">
        <f>GX17/GX10</f>
        <v>0</v>
      </c>
      <c r="GZ17" s="109">
        <f>GZ10*GY17</f>
        <v>0</v>
      </c>
      <c r="HA17" s="136">
        <f t="shared" si="80"/>
        <v>0</v>
      </c>
      <c r="HB17" s="96">
        <f>HB10</f>
        <v>0</v>
      </c>
      <c r="HC17" s="137">
        <f t="shared" si="81"/>
        <v>0</v>
      </c>
      <c r="HD17" s="109">
        <f t="shared" si="82"/>
        <v>0</v>
      </c>
      <c r="HE17" s="109"/>
      <c r="HF17" s="138"/>
      <c r="HG17" s="139" t="e">
        <f t="shared" si="260"/>
        <v>#DIV/0!</v>
      </c>
      <c r="HH17" s="143"/>
      <c r="HI17" s="139">
        <f>HH17/HH10</f>
        <v>0</v>
      </c>
      <c r="HJ17" s="109">
        <f>HJ10*HI17</f>
        <v>0</v>
      </c>
      <c r="HK17" s="136">
        <f t="shared" si="84"/>
        <v>0</v>
      </c>
      <c r="HL17" s="96">
        <f>HL10</f>
        <v>0</v>
      </c>
      <c r="HM17" s="137">
        <f t="shared" si="85"/>
        <v>0</v>
      </c>
      <c r="HN17" s="109">
        <f t="shared" si="86"/>
        <v>0</v>
      </c>
      <c r="HO17" s="109"/>
      <c r="HP17" s="138"/>
      <c r="HQ17" s="139" t="e">
        <f t="shared" si="261"/>
        <v>#DIV/0!</v>
      </c>
      <c r="HR17" s="143"/>
      <c r="HS17" s="139">
        <f>HR17/HR10</f>
        <v>0</v>
      </c>
      <c r="HT17" s="109">
        <f>HT10*HS17</f>
        <v>0</v>
      </c>
      <c r="HU17" s="136">
        <f t="shared" si="88"/>
        <v>0</v>
      </c>
      <c r="HV17" s="96">
        <f>HV10</f>
        <v>0</v>
      </c>
      <c r="HW17" s="137">
        <f t="shared" si="89"/>
        <v>0</v>
      </c>
      <c r="HX17" s="109">
        <f t="shared" si="90"/>
        <v>0</v>
      </c>
      <c r="HY17" s="109"/>
      <c r="HZ17" s="138"/>
      <c r="IA17" s="139" t="e">
        <f t="shared" si="262"/>
        <v>#DIV/0!</v>
      </c>
      <c r="IB17" s="143"/>
      <c r="IC17" s="139">
        <f>IB17/IB10</f>
        <v>0</v>
      </c>
      <c r="ID17" s="109">
        <f>ID10*IC17</f>
        <v>0</v>
      </c>
      <c r="IE17" s="136">
        <f t="shared" si="92"/>
        <v>0</v>
      </c>
      <c r="IF17" s="96">
        <f>IF10</f>
        <v>0</v>
      </c>
      <c r="IG17" s="137">
        <f t="shared" si="93"/>
        <v>0</v>
      </c>
      <c r="IH17" s="109">
        <f t="shared" si="94"/>
        <v>0</v>
      </c>
      <c r="II17" s="109"/>
      <c r="IJ17" s="138"/>
      <c r="IK17" s="139" t="e">
        <f t="shared" si="263"/>
        <v>#DIV/0!</v>
      </c>
      <c r="IL17" s="143"/>
      <c r="IM17" s="139">
        <f>IL17/IL10</f>
        <v>0</v>
      </c>
      <c r="IN17" s="109">
        <f>IN10*IM17</f>
        <v>0</v>
      </c>
      <c r="IO17" s="136">
        <f t="shared" si="96"/>
        <v>0</v>
      </c>
      <c r="IP17" s="96">
        <f>IP10</f>
        <v>0</v>
      </c>
      <c r="IQ17" s="137">
        <f t="shared" si="97"/>
        <v>0</v>
      </c>
      <c r="IR17" s="109">
        <f t="shared" si="98"/>
        <v>0</v>
      </c>
      <c r="IS17" s="109"/>
      <c r="IT17" s="138"/>
      <c r="IU17" s="139" t="e">
        <f t="shared" si="264"/>
        <v>#DIV/0!</v>
      </c>
      <c r="IV17" s="143"/>
      <c r="IW17" s="139">
        <f>IV17/IV10</f>
        <v>0</v>
      </c>
      <c r="IX17" s="109">
        <f>IX10*IW17</f>
        <v>0</v>
      </c>
      <c r="IY17" s="136">
        <f t="shared" si="100"/>
        <v>0</v>
      </c>
      <c r="IZ17" s="96">
        <f>IZ10</f>
        <v>0</v>
      </c>
      <c r="JA17" s="137">
        <f t="shared" si="101"/>
        <v>0</v>
      </c>
      <c r="JB17" s="109">
        <f t="shared" si="102"/>
        <v>0</v>
      </c>
      <c r="JC17" s="109"/>
      <c r="JD17" s="138"/>
      <c r="JE17" s="139" t="e">
        <f t="shared" si="265"/>
        <v>#DIV/0!</v>
      </c>
      <c r="JF17" s="143"/>
      <c r="JG17" s="139">
        <f>JF17/JF10</f>
        <v>0</v>
      </c>
      <c r="JH17" s="109">
        <f>JH10*JG17</f>
        <v>0</v>
      </c>
      <c r="JI17" s="136">
        <f t="shared" si="104"/>
        <v>0</v>
      </c>
      <c r="JJ17" s="96">
        <f>JJ10</f>
        <v>0</v>
      </c>
      <c r="JK17" s="137">
        <f t="shared" si="105"/>
        <v>0</v>
      </c>
      <c r="JL17" s="109">
        <f t="shared" si="106"/>
        <v>0</v>
      </c>
      <c r="JM17" s="109"/>
      <c r="JN17" s="138"/>
      <c r="JO17" s="139" t="e">
        <f t="shared" si="266"/>
        <v>#DIV/0!</v>
      </c>
      <c r="JP17" s="143"/>
      <c r="JQ17" s="139">
        <f>JP17/JP10</f>
        <v>0</v>
      </c>
      <c r="JR17" s="109">
        <f>JR10*JQ17</f>
        <v>0</v>
      </c>
      <c r="JS17" s="136">
        <f t="shared" si="108"/>
        <v>0</v>
      </c>
      <c r="JT17" s="96">
        <f>JT10</f>
        <v>0</v>
      </c>
      <c r="JU17" s="137">
        <f t="shared" si="109"/>
        <v>0</v>
      </c>
      <c r="JV17" s="109">
        <f t="shared" si="110"/>
        <v>0</v>
      </c>
      <c r="JW17" s="109"/>
      <c r="JX17" s="138"/>
      <c r="JY17" s="139" t="e">
        <f t="shared" si="267"/>
        <v>#DIV/0!</v>
      </c>
      <c r="JZ17" s="143"/>
      <c r="KA17" s="139">
        <f>JZ17/JZ10</f>
        <v>0</v>
      </c>
      <c r="KB17" s="109">
        <f>KB10*KA17</f>
        <v>0</v>
      </c>
      <c r="KC17" s="136">
        <f t="shared" si="112"/>
        <v>0</v>
      </c>
      <c r="KD17" s="96">
        <f>KD10</f>
        <v>0</v>
      </c>
      <c r="KE17" s="137">
        <f t="shared" si="113"/>
        <v>0</v>
      </c>
      <c r="KF17" s="109">
        <f t="shared" si="114"/>
        <v>0</v>
      </c>
      <c r="KG17" s="109"/>
      <c r="KH17" s="138"/>
      <c r="KI17" s="139" t="e">
        <f t="shared" si="268"/>
        <v>#DIV/0!</v>
      </c>
      <c r="KJ17" s="143"/>
      <c r="KK17" s="139">
        <f>KJ17/KJ10</f>
        <v>0</v>
      </c>
      <c r="KL17" s="109">
        <f>KL10*KK17</f>
        <v>0</v>
      </c>
      <c r="KM17" s="136">
        <f t="shared" si="116"/>
        <v>0</v>
      </c>
      <c r="KN17" s="96">
        <f>KN10</f>
        <v>0</v>
      </c>
      <c r="KO17" s="137">
        <f t="shared" si="117"/>
        <v>0</v>
      </c>
      <c r="KP17" s="109">
        <f t="shared" si="118"/>
        <v>0</v>
      </c>
      <c r="KQ17" s="109"/>
      <c r="KR17" s="138"/>
      <c r="KS17" s="139" t="e">
        <f t="shared" si="269"/>
        <v>#DIV/0!</v>
      </c>
      <c r="KT17" s="143"/>
      <c r="KU17" s="139">
        <f>KT17/KT10</f>
        <v>0</v>
      </c>
      <c r="KV17" s="109">
        <f>KV10*KU17</f>
        <v>0</v>
      </c>
      <c r="KW17" s="136">
        <f t="shared" si="120"/>
        <v>0</v>
      </c>
      <c r="KX17" s="96">
        <f>KX10</f>
        <v>0</v>
      </c>
      <c r="KY17" s="137">
        <f t="shared" si="121"/>
        <v>0</v>
      </c>
      <c r="KZ17" s="109">
        <f t="shared" si="122"/>
        <v>0</v>
      </c>
      <c r="LA17" s="109"/>
      <c r="LB17" s="138"/>
      <c r="LC17" s="139" t="e">
        <f t="shared" si="270"/>
        <v>#DIV/0!</v>
      </c>
      <c r="LD17" s="143"/>
      <c r="LE17" s="139">
        <f>LD17/LD10</f>
        <v>0</v>
      </c>
      <c r="LF17" s="109">
        <f>LF10*LE17</f>
        <v>0</v>
      </c>
      <c r="LG17" s="136">
        <f t="shared" si="124"/>
        <v>0</v>
      </c>
      <c r="LH17" s="96">
        <f>LH10</f>
        <v>0</v>
      </c>
      <c r="LI17" s="137">
        <f t="shared" si="125"/>
        <v>0</v>
      </c>
      <c r="LJ17" s="109">
        <f t="shared" si="126"/>
        <v>0</v>
      </c>
      <c r="LK17" s="109"/>
      <c r="LL17" s="138"/>
      <c r="LM17" s="139" t="e">
        <f t="shared" si="271"/>
        <v>#DIV/0!</v>
      </c>
      <c r="LN17" s="143"/>
      <c r="LO17" s="139">
        <f>LN17/LN10</f>
        <v>0</v>
      </c>
      <c r="LP17" s="109">
        <f>LP10*LO17</f>
        <v>0</v>
      </c>
      <c r="LQ17" s="136">
        <f t="shared" si="128"/>
        <v>0</v>
      </c>
      <c r="LR17" s="96">
        <f>LR10</f>
        <v>0</v>
      </c>
      <c r="LS17" s="137">
        <f t="shared" si="129"/>
        <v>0</v>
      </c>
      <c r="LT17" s="109">
        <f t="shared" si="130"/>
        <v>0</v>
      </c>
      <c r="LU17" s="109"/>
      <c r="LV17" s="138"/>
      <c r="LW17" s="139" t="e">
        <f t="shared" si="272"/>
        <v>#DIV/0!</v>
      </c>
      <c r="LX17" s="143"/>
      <c r="LY17" s="139">
        <f>LX17/LX10</f>
        <v>0</v>
      </c>
      <c r="LZ17" s="109">
        <f>LZ10*LY17</f>
        <v>0</v>
      </c>
      <c r="MA17" s="136">
        <f t="shared" si="132"/>
        <v>0</v>
      </c>
      <c r="MB17" s="96">
        <f>MB10</f>
        <v>0</v>
      </c>
      <c r="MC17" s="137">
        <f t="shared" si="133"/>
        <v>0</v>
      </c>
      <c r="MD17" s="109">
        <f t="shared" si="134"/>
        <v>0</v>
      </c>
      <c r="ME17" s="109"/>
      <c r="MF17" s="138"/>
      <c r="MG17" s="139" t="e">
        <f t="shared" si="273"/>
        <v>#DIV/0!</v>
      </c>
      <c r="MH17" s="143"/>
      <c r="MI17" s="139">
        <f>MH17/MH10</f>
        <v>0</v>
      </c>
      <c r="MJ17" s="109">
        <f>MJ10*MI17</f>
        <v>0</v>
      </c>
      <c r="MK17" s="136">
        <f t="shared" si="136"/>
        <v>0</v>
      </c>
      <c r="ML17" s="96">
        <f>ML10</f>
        <v>0</v>
      </c>
      <c r="MM17" s="137">
        <f t="shared" si="137"/>
        <v>0</v>
      </c>
      <c r="MN17" s="109">
        <f t="shared" si="138"/>
        <v>0</v>
      </c>
      <c r="MO17" s="109"/>
      <c r="MP17" s="138"/>
      <c r="MQ17" s="139" t="e">
        <f t="shared" si="274"/>
        <v>#DIV/0!</v>
      </c>
      <c r="MR17" s="143"/>
      <c r="MS17" s="139">
        <f>MR17/MR10</f>
        <v>0</v>
      </c>
      <c r="MT17" s="109">
        <f>MT10*MS17</f>
        <v>0</v>
      </c>
      <c r="MU17" s="136">
        <f t="shared" si="140"/>
        <v>0</v>
      </c>
      <c r="MV17" s="96">
        <f>MV10</f>
        <v>0</v>
      </c>
      <c r="MW17" s="137">
        <f t="shared" si="141"/>
        <v>0</v>
      </c>
      <c r="MX17" s="109">
        <f t="shared" si="142"/>
        <v>0</v>
      </c>
      <c r="MY17" s="109"/>
      <c r="MZ17" s="138"/>
      <c r="NA17" s="139" t="e">
        <f t="shared" si="275"/>
        <v>#DIV/0!</v>
      </c>
      <c r="NB17" s="143"/>
      <c r="NC17" s="139">
        <f>NB17/NB10</f>
        <v>0</v>
      </c>
      <c r="ND17" s="109">
        <f>ND10*NC17</f>
        <v>0</v>
      </c>
      <c r="NE17" s="136">
        <f t="shared" si="144"/>
        <v>0</v>
      </c>
      <c r="NF17" s="96">
        <f>NF10</f>
        <v>0</v>
      </c>
      <c r="NG17" s="137">
        <f t="shared" si="145"/>
        <v>0</v>
      </c>
      <c r="NH17" s="109">
        <f t="shared" si="146"/>
        <v>0</v>
      </c>
      <c r="NI17" s="109"/>
      <c r="NJ17" s="138"/>
      <c r="NK17" s="139" t="e">
        <f t="shared" si="276"/>
        <v>#DIV/0!</v>
      </c>
      <c r="NL17" s="143"/>
      <c r="NM17" s="139">
        <f>NL17/NL10</f>
        <v>0</v>
      </c>
      <c r="NN17" s="109">
        <f>NN10*NM17</f>
        <v>0</v>
      </c>
      <c r="NO17" s="136">
        <f t="shared" si="148"/>
        <v>0</v>
      </c>
      <c r="NP17" s="96">
        <f>NP10</f>
        <v>0</v>
      </c>
      <c r="NQ17" s="137">
        <f t="shared" si="149"/>
        <v>0</v>
      </c>
      <c r="NR17" s="109">
        <f t="shared" si="150"/>
        <v>0</v>
      </c>
      <c r="NS17" s="109"/>
      <c r="NT17" s="138"/>
      <c r="NU17" s="139" t="e">
        <f t="shared" si="277"/>
        <v>#DIV/0!</v>
      </c>
      <c r="NV17" s="143"/>
      <c r="NW17" s="139">
        <f>NV17/NV10</f>
        <v>0</v>
      </c>
      <c r="NX17" s="109">
        <f>NX10*NW17</f>
        <v>0</v>
      </c>
      <c r="NY17" s="136">
        <f t="shared" si="152"/>
        <v>0</v>
      </c>
      <c r="NZ17" s="96">
        <f>NZ10</f>
        <v>0</v>
      </c>
      <c r="OA17" s="137">
        <f t="shared" si="153"/>
        <v>0</v>
      </c>
      <c r="OB17" s="109">
        <f t="shared" si="154"/>
        <v>0</v>
      </c>
      <c r="OC17" s="109"/>
      <c r="OD17" s="138"/>
      <c r="OE17" s="139" t="e">
        <f t="shared" si="278"/>
        <v>#DIV/0!</v>
      </c>
      <c r="OF17" s="143"/>
      <c r="OG17" s="139">
        <f>OF17/OF10</f>
        <v>0</v>
      </c>
      <c r="OH17" s="109">
        <f>OH10*OG17</f>
        <v>0</v>
      </c>
      <c r="OI17" s="136">
        <f t="shared" si="156"/>
        <v>0</v>
      </c>
      <c r="OJ17" s="96">
        <f>OJ10</f>
        <v>0</v>
      </c>
      <c r="OK17" s="137">
        <f t="shared" si="157"/>
        <v>0</v>
      </c>
      <c r="OL17" s="109">
        <f t="shared" si="158"/>
        <v>0</v>
      </c>
      <c r="OM17" s="109"/>
      <c r="ON17" s="138"/>
      <c r="OO17" s="139" t="e">
        <f t="shared" si="279"/>
        <v>#DIV/0!</v>
      </c>
      <c r="OP17" s="143"/>
      <c r="OQ17" s="139">
        <f>OP17/OP10</f>
        <v>0</v>
      </c>
      <c r="OR17" s="109">
        <f>OR10*OQ17</f>
        <v>0</v>
      </c>
      <c r="OS17" s="136">
        <f t="shared" si="160"/>
        <v>0</v>
      </c>
      <c r="OT17" s="96">
        <f>OT10</f>
        <v>0</v>
      </c>
      <c r="OU17" s="137">
        <f t="shared" si="161"/>
        <v>0</v>
      </c>
      <c r="OV17" s="109">
        <f t="shared" si="162"/>
        <v>0</v>
      </c>
      <c r="OW17" s="109"/>
      <c r="OX17" s="138"/>
      <c r="OY17" s="139" t="e">
        <f t="shared" si="280"/>
        <v>#DIV/0!</v>
      </c>
      <c r="OZ17" s="143"/>
      <c r="PA17" s="139">
        <f>OZ17/OZ10</f>
        <v>0</v>
      </c>
      <c r="PB17" s="109">
        <f>PB10*PA17</f>
        <v>0</v>
      </c>
      <c r="PC17" s="136">
        <f t="shared" si="164"/>
        <v>0</v>
      </c>
      <c r="PD17" s="96">
        <f>PD10</f>
        <v>0</v>
      </c>
      <c r="PE17" s="137">
        <f t="shared" si="165"/>
        <v>0</v>
      </c>
      <c r="PF17" s="109">
        <f t="shared" si="166"/>
        <v>0</v>
      </c>
      <c r="PG17" s="109"/>
      <c r="PH17" s="138"/>
      <c r="PI17" s="139" t="e">
        <f t="shared" si="281"/>
        <v>#DIV/0!</v>
      </c>
      <c r="PJ17" s="143"/>
      <c r="PK17" s="139">
        <f>PJ17/PJ10</f>
        <v>0</v>
      </c>
      <c r="PL17" s="109">
        <f>PL10*PK17</f>
        <v>0</v>
      </c>
      <c r="PM17" s="136">
        <f t="shared" si="168"/>
        <v>0</v>
      </c>
      <c r="PN17" s="96">
        <f>PN10</f>
        <v>0</v>
      </c>
      <c r="PO17" s="137">
        <f t="shared" si="169"/>
        <v>0</v>
      </c>
      <c r="PP17" s="109">
        <f t="shared" si="170"/>
        <v>0</v>
      </c>
      <c r="PQ17" s="109"/>
      <c r="PR17" s="138"/>
      <c r="PS17" s="139" t="e">
        <f t="shared" si="282"/>
        <v>#DIV/0!</v>
      </c>
      <c r="PT17" s="143"/>
      <c r="PU17" s="139">
        <f>PT17/PT10</f>
        <v>0</v>
      </c>
      <c r="PV17" s="109">
        <f>PV10*PU17</f>
        <v>0</v>
      </c>
      <c r="PW17" s="136">
        <f t="shared" si="172"/>
        <v>0</v>
      </c>
      <c r="PX17" s="96">
        <f>PX10</f>
        <v>0</v>
      </c>
      <c r="PY17" s="137">
        <f t="shared" si="173"/>
        <v>0</v>
      </c>
      <c r="PZ17" s="109">
        <f t="shared" si="174"/>
        <v>0</v>
      </c>
      <c r="QA17" s="109"/>
      <c r="QB17" s="138"/>
      <c r="QC17" s="139" t="e">
        <f t="shared" si="283"/>
        <v>#DIV/0!</v>
      </c>
      <c r="QD17" s="143"/>
      <c r="QE17" s="139">
        <f>QD17/QD10</f>
        <v>0</v>
      </c>
      <c r="QF17" s="109">
        <f>QF10*QE17</f>
        <v>0</v>
      </c>
      <c r="QG17" s="136">
        <f t="shared" si="176"/>
        <v>0</v>
      </c>
      <c r="QH17" s="96">
        <f>QH10</f>
        <v>0</v>
      </c>
      <c r="QI17" s="137">
        <f t="shared" si="177"/>
        <v>0</v>
      </c>
      <c r="QJ17" s="109">
        <f t="shared" si="178"/>
        <v>0</v>
      </c>
      <c r="QK17" s="109"/>
      <c r="QL17" s="138"/>
      <c r="QM17" s="139" t="e">
        <f t="shared" si="284"/>
        <v>#DIV/0!</v>
      </c>
      <c r="QN17" s="143"/>
      <c r="QO17" s="139">
        <f>QN17/QN10</f>
        <v>0</v>
      </c>
      <c r="QP17" s="109">
        <f>QP10*QO17</f>
        <v>0</v>
      </c>
      <c r="QQ17" s="136">
        <f t="shared" si="180"/>
        <v>0</v>
      </c>
      <c r="QR17" s="96">
        <f>QR10</f>
        <v>0</v>
      </c>
      <c r="QS17" s="137">
        <f t="shared" si="181"/>
        <v>0</v>
      </c>
      <c r="QT17" s="109">
        <f t="shared" si="182"/>
        <v>0</v>
      </c>
      <c r="QU17" s="109"/>
      <c r="QV17" s="138"/>
      <c r="QW17" s="139" t="e">
        <f t="shared" si="285"/>
        <v>#DIV/0!</v>
      </c>
      <c r="QX17" s="143"/>
      <c r="QY17" s="139">
        <f>QX17/QX10</f>
        <v>0</v>
      </c>
      <c r="QZ17" s="109">
        <f>QZ10*QY17</f>
        <v>0</v>
      </c>
      <c r="RA17" s="136">
        <f t="shared" si="184"/>
        <v>0</v>
      </c>
      <c r="RB17" s="96">
        <f>RB10</f>
        <v>0</v>
      </c>
      <c r="RC17" s="137">
        <f t="shared" si="185"/>
        <v>0</v>
      </c>
      <c r="RD17" s="109">
        <f t="shared" si="186"/>
        <v>0</v>
      </c>
      <c r="RE17" s="109"/>
      <c r="RF17" s="138"/>
      <c r="RG17" s="139" t="e">
        <f t="shared" si="286"/>
        <v>#DIV/0!</v>
      </c>
      <c r="RH17" s="143"/>
      <c r="RI17" s="139">
        <f>RH17/RH10</f>
        <v>0</v>
      </c>
      <c r="RJ17" s="109">
        <f>RJ10*RI17</f>
        <v>0</v>
      </c>
      <c r="RK17" s="136">
        <f t="shared" si="188"/>
        <v>0</v>
      </c>
      <c r="RL17" s="96">
        <f>RL10</f>
        <v>0</v>
      </c>
      <c r="RM17" s="137">
        <f t="shared" si="189"/>
        <v>0</v>
      </c>
      <c r="RN17" s="109">
        <f t="shared" si="190"/>
        <v>0</v>
      </c>
      <c r="RO17" s="109"/>
      <c r="RP17" s="138"/>
      <c r="RQ17" s="139" t="e">
        <f t="shared" si="287"/>
        <v>#DIV/0!</v>
      </c>
      <c r="RR17" s="143"/>
      <c r="RS17" s="139">
        <f>RR17/RR10</f>
        <v>0</v>
      </c>
      <c r="RT17" s="109">
        <f>RT10*RS17</f>
        <v>0</v>
      </c>
      <c r="RU17" s="136">
        <f t="shared" si="192"/>
        <v>0</v>
      </c>
      <c r="RV17" s="96">
        <f>RV10</f>
        <v>0</v>
      </c>
      <c r="RW17" s="137">
        <f t="shared" si="193"/>
        <v>0</v>
      </c>
      <c r="RX17" s="109">
        <f t="shared" si="194"/>
        <v>0</v>
      </c>
      <c r="RY17" s="109"/>
      <c r="RZ17" s="138"/>
      <c r="SA17" s="139" t="e">
        <f t="shared" si="288"/>
        <v>#DIV/0!</v>
      </c>
      <c r="SB17" s="143"/>
      <c r="SC17" s="139" t="e">
        <f>SB17/SB10</f>
        <v>#DIV/0!</v>
      </c>
      <c r="SD17" s="109" t="e">
        <f>SD10*SC17</f>
        <v>#DIV/0!</v>
      </c>
      <c r="SE17" s="136">
        <f t="shared" si="196"/>
        <v>0</v>
      </c>
      <c r="SF17" s="96">
        <f>SF10</f>
        <v>0</v>
      </c>
      <c r="SG17" s="137">
        <f t="shared" si="197"/>
        <v>0</v>
      </c>
      <c r="SH17" s="109">
        <f t="shared" si="198"/>
        <v>0</v>
      </c>
      <c r="SI17" s="109"/>
      <c r="SJ17" s="138"/>
      <c r="SK17" s="139" t="e">
        <f t="shared" si="289"/>
        <v>#DIV/0!</v>
      </c>
      <c r="SL17" s="143"/>
      <c r="SM17" s="139">
        <f>SL17/SL10</f>
        <v>0</v>
      </c>
      <c r="SN17" s="109">
        <f>SN10*SM17</f>
        <v>0</v>
      </c>
      <c r="SO17" s="136">
        <f t="shared" si="200"/>
        <v>0</v>
      </c>
      <c r="SP17" s="96">
        <f>SP10</f>
        <v>0</v>
      </c>
      <c r="SQ17" s="137">
        <f t="shared" si="201"/>
        <v>0</v>
      </c>
      <c r="SR17" s="109">
        <f t="shared" si="202"/>
        <v>0</v>
      </c>
      <c r="SS17" s="109"/>
      <c r="ST17" s="138"/>
      <c r="SU17" s="139" t="e">
        <f t="shared" si="290"/>
        <v>#DIV/0!</v>
      </c>
      <c r="SV17" s="143"/>
      <c r="SW17" s="139">
        <f>SV17/SV10</f>
        <v>0</v>
      </c>
      <c r="SX17" s="109">
        <f>SX10*SW17</f>
        <v>0</v>
      </c>
      <c r="SY17" s="136">
        <f t="shared" si="204"/>
        <v>0</v>
      </c>
      <c r="SZ17" s="96">
        <f>SZ10</f>
        <v>0</v>
      </c>
      <c r="TA17" s="137">
        <f t="shared" si="205"/>
        <v>0</v>
      </c>
      <c r="TB17" s="109">
        <f t="shared" si="206"/>
        <v>0</v>
      </c>
      <c r="TC17" s="109"/>
      <c r="TD17" s="138"/>
      <c r="TE17" s="139" t="e">
        <f t="shared" si="291"/>
        <v>#DIV/0!</v>
      </c>
      <c r="TF17" s="143"/>
      <c r="TG17" s="139">
        <f>TF17/TF10</f>
        <v>0</v>
      </c>
      <c r="TH17" s="109">
        <f>TH10*TG17</f>
        <v>0</v>
      </c>
      <c r="TI17" s="136">
        <f t="shared" si="208"/>
        <v>0</v>
      </c>
      <c r="TJ17" s="96">
        <f>TJ10</f>
        <v>0</v>
      </c>
      <c r="TK17" s="137">
        <f t="shared" si="209"/>
        <v>0</v>
      </c>
      <c r="TL17" s="109">
        <f t="shared" si="210"/>
        <v>0</v>
      </c>
      <c r="TM17" s="109"/>
      <c r="TN17" s="138"/>
      <c r="TO17" s="139" t="e">
        <f t="shared" si="292"/>
        <v>#DIV/0!</v>
      </c>
      <c r="TP17" s="143"/>
      <c r="TQ17" s="139">
        <f>TP17/TP10</f>
        <v>0</v>
      </c>
      <c r="TR17" s="109">
        <f>TR10*TQ17</f>
        <v>0</v>
      </c>
      <c r="TS17" s="136">
        <f t="shared" si="212"/>
        <v>0</v>
      </c>
      <c r="TT17" s="96">
        <f>TT10</f>
        <v>0</v>
      </c>
      <c r="TU17" s="137">
        <f t="shared" si="213"/>
        <v>0</v>
      </c>
      <c r="TV17" s="109">
        <f t="shared" si="214"/>
        <v>0</v>
      </c>
      <c r="TW17" s="109"/>
      <c r="TX17" s="138"/>
      <c r="TY17" s="139" t="e">
        <f t="shared" si="293"/>
        <v>#DIV/0!</v>
      </c>
      <c r="TZ17" s="143"/>
      <c r="UA17" s="139">
        <f>TZ17/TZ10</f>
        <v>0</v>
      </c>
      <c r="UB17" s="109">
        <f>UB10*UA17</f>
        <v>0</v>
      </c>
      <c r="UC17" s="136">
        <f t="shared" si="216"/>
        <v>0</v>
      </c>
      <c r="UD17" s="96">
        <f>UD10</f>
        <v>0</v>
      </c>
      <c r="UE17" s="137">
        <f t="shared" si="217"/>
        <v>0</v>
      </c>
      <c r="UF17" s="109">
        <f t="shared" si="218"/>
        <v>0</v>
      </c>
      <c r="UG17" s="109"/>
      <c r="UH17" s="138"/>
      <c r="UI17" s="139" t="e">
        <f t="shared" si="294"/>
        <v>#DIV/0!</v>
      </c>
      <c r="UJ17" s="143"/>
      <c r="UK17" s="139">
        <f>UJ17/UJ10</f>
        <v>0</v>
      </c>
      <c r="UL17" s="109">
        <f>UL10*UK17</f>
        <v>0</v>
      </c>
      <c r="UM17" s="136">
        <f t="shared" si="220"/>
        <v>0</v>
      </c>
      <c r="UN17" s="96">
        <f>UN10</f>
        <v>0</v>
      </c>
      <c r="UO17" s="137">
        <f t="shared" si="221"/>
        <v>0</v>
      </c>
      <c r="UP17" s="109">
        <f t="shared" si="222"/>
        <v>0</v>
      </c>
      <c r="UQ17" s="109"/>
      <c r="UR17" s="138"/>
      <c r="US17" s="139" t="e">
        <f t="shared" si="295"/>
        <v>#DIV/0!</v>
      </c>
      <c r="UT17" s="143"/>
      <c r="UU17" s="139">
        <f>UT17/UT10</f>
        <v>0</v>
      </c>
      <c r="UV17" s="109">
        <f>UV10*UU17</f>
        <v>0</v>
      </c>
      <c r="UW17" s="136">
        <f t="shared" si="224"/>
        <v>0</v>
      </c>
      <c r="UX17" s="96">
        <f>UX10</f>
        <v>0</v>
      </c>
      <c r="UY17" s="137">
        <f t="shared" si="225"/>
        <v>0</v>
      </c>
      <c r="UZ17" s="109">
        <f t="shared" si="226"/>
        <v>0</v>
      </c>
      <c r="VA17" s="109"/>
      <c r="VB17" s="138"/>
      <c r="VC17" s="139" t="e">
        <f t="shared" si="296"/>
        <v>#DIV/0!</v>
      </c>
      <c r="VD17" s="143"/>
      <c r="VE17" s="139">
        <f>VD17/VD10</f>
        <v>0</v>
      </c>
      <c r="VF17" s="109">
        <f>VF10*VE17</f>
        <v>0</v>
      </c>
      <c r="VG17" s="136">
        <f t="shared" si="228"/>
        <v>0</v>
      </c>
      <c r="VH17" s="96">
        <f>VH10</f>
        <v>0</v>
      </c>
      <c r="VI17" s="137">
        <f t="shared" si="229"/>
        <v>0</v>
      </c>
      <c r="VJ17" s="109">
        <f t="shared" si="230"/>
        <v>0</v>
      </c>
      <c r="VK17" s="109"/>
      <c r="VL17" s="138"/>
      <c r="VM17" s="139" t="e">
        <f t="shared" si="297"/>
        <v>#DIV/0!</v>
      </c>
      <c r="VN17" s="143"/>
      <c r="VO17" s="139">
        <f>VN17/VN10</f>
        <v>0</v>
      </c>
      <c r="VP17" s="109">
        <f>VP10*VO17</f>
        <v>0</v>
      </c>
      <c r="VQ17" s="136">
        <f t="shared" si="232"/>
        <v>0</v>
      </c>
      <c r="VR17" s="96">
        <f>VR10</f>
        <v>0</v>
      </c>
      <c r="VS17" s="137">
        <f t="shared" si="233"/>
        <v>0</v>
      </c>
      <c r="VT17" s="109">
        <f t="shared" si="234"/>
        <v>0</v>
      </c>
      <c r="VU17" s="109"/>
      <c r="VV17" s="138"/>
      <c r="VW17" s="139" t="e">
        <f t="shared" si="298"/>
        <v>#DIV/0!</v>
      </c>
      <c r="VX17" s="554">
        <f t="shared" si="236"/>
        <v>0</v>
      </c>
      <c r="VY17" s="139">
        <f>VX17/VX10</f>
        <v>0</v>
      </c>
      <c r="VZ17" s="109">
        <f>VZ10*VY17</f>
        <v>0</v>
      </c>
      <c r="WA17" s="136">
        <f t="shared" si="237"/>
        <v>0</v>
      </c>
      <c r="WB17" s="96">
        <f>WB10</f>
        <v>7.86</v>
      </c>
      <c r="WC17" s="137">
        <f t="shared" si="238"/>
        <v>0</v>
      </c>
      <c r="WD17" s="109">
        <f t="shared" si="239"/>
        <v>0</v>
      </c>
      <c r="WE17" s="109"/>
      <c r="WF17" s="138"/>
    </row>
    <row r="18" spans="1:604" ht="48">
      <c r="A18" s="5"/>
      <c r="B18" s="97" t="s">
        <v>409</v>
      </c>
      <c r="C18" s="11" t="s">
        <v>967</v>
      </c>
      <c r="D18" s="11" t="s">
        <v>422</v>
      </c>
      <c r="E18" s="4" t="s">
        <v>32</v>
      </c>
      <c r="F18" s="143"/>
      <c r="G18" s="139" t="e">
        <f>F18/F10</f>
        <v>#DIV/0!</v>
      </c>
      <c r="H18" s="109" t="e">
        <f>H10*G18</f>
        <v>#DIV/0!</v>
      </c>
      <c r="I18" s="136">
        <f t="shared" ref="I18:I24" si="299">IF(F18&gt;0,H18/F18,0)</f>
        <v>0</v>
      </c>
      <c r="J18" s="96">
        <f>J10</f>
        <v>0</v>
      </c>
      <c r="K18" s="137">
        <f t="shared" ref="K18:K24" si="300">I18*J18</f>
        <v>0</v>
      </c>
      <c r="L18" s="109">
        <f t="shared" ref="L18:L24" si="301">K18*F18</f>
        <v>0</v>
      </c>
      <c r="M18" s="109"/>
      <c r="N18" s="138"/>
      <c r="O18" s="139">
        <f t="shared" si="240"/>
        <v>0</v>
      </c>
      <c r="P18" s="143">
        <v>37</v>
      </c>
      <c r="Q18" s="139">
        <f>P18/P10</f>
        <v>9.3429999999999999E-2</v>
      </c>
      <c r="R18" s="109">
        <f>R10*Q18</f>
        <v>0</v>
      </c>
      <c r="S18" s="136">
        <f t="shared" si="4"/>
        <v>0</v>
      </c>
      <c r="T18" s="96">
        <f>T10</f>
        <v>0</v>
      </c>
      <c r="U18" s="137">
        <f t="shared" si="5"/>
        <v>0</v>
      </c>
      <c r="V18" s="109">
        <f t="shared" si="6"/>
        <v>0</v>
      </c>
      <c r="W18" s="109"/>
      <c r="X18" s="138"/>
      <c r="Y18" s="139">
        <f t="shared" si="241"/>
        <v>0</v>
      </c>
      <c r="Z18" s="143"/>
      <c r="AA18" s="139">
        <f>Z18/Z10</f>
        <v>0</v>
      </c>
      <c r="AB18" s="109">
        <f>AB10*AA18</f>
        <v>0</v>
      </c>
      <c r="AC18" s="136">
        <f t="shared" si="8"/>
        <v>0</v>
      </c>
      <c r="AD18" s="96">
        <f>AD10</f>
        <v>0</v>
      </c>
      <c r="AE18" s="137">
        <f t="shared" si="9"/>
        <v>0</v>
      </c>
      <c r="AF18" s="109">
        <f t="shared" si="10"/>
        <v>0</v>
      </c>
      <c r="AG18" s="109"/>
      <c r="AH18" s="138"/>
      <c r="AI18" s="139">
        <f t="shared" si="242"/>
        <v>0</v>
      </c>
      <c r="AJ18" s="143"/>
      <c r="AK18" s="139" t="e">
        <f>AJ18/AJ10</f>
        <v>#DIV/0!</v>
      </c>
      <c r="AL18" s="109" t="e">
        <f>AL10*AK18</f>
        <v>#DIV/0!</v>
      </c>
      <c r="AM18" s="136">
        <f t="shared" si="12"/>
        <v>0</v>
      </c>
      <c r="AN18" s="96">
        <f>AN10</f>
        <v>0</v>
      </c>
      <c r="AO18" s="137">
        <f t="shared" si="13"/>
        <v>0</v>
      </c>
      <c r="AP18" s="109">
        <f t="shared" si="14"/>
        <v>0</v>
      </c>
      <c r="AQ18" s="109"/>
      <c r="AR18" s="138"/>
      <c r="AS18" s="139">
        <f t="shared" si="243"/>
        <v>0</v>
      </c>
      <c r="AT18" s="143"/>
      <c r="AU18" s="139">
        <f>AT18/AT10</f>
        <v>0</v>
      </c>
      <c r="AV18" s="109">
        <f>AV10*AU18</f>
        <v>0</v>
      </c>
      <c r="AW18" s="136">
        <f t="shared" si="16"/>
        <v>0</v>
      </c>
      <c r="AX18" s="96">
        <f>AX10</f>
        <v>0</v>
      </c>
      <c r="AY18" s="137">
        <f t="shared" si="17"/>
        <v>0</v>
      </c>
      <c r="AZ18" s="109">
        <f t="shared" si="18"/>
        <v>0</v>
      </c>
      <c r="BA18" s="109"/>
      <c r="BB18" s="138"/>
      <c r="BC18" s="139">
        <f t="shared" si="244"/>
        <v>0</v>
      </c>
      <c r="BD18" s="143"/>
      <c r="BE18" s="139">
        <f>BD18/BD10</f>
        <v>0</v>
      </c>
      <c r="BF18" s="109">
        <f>BF10*BE18</f>
        <v>0</v>
      </c>
      <c r="BG18" s="136">
        <f t="shared" si="20"/>
        <v>0</v>
      </c>
      <c r="BH18" s="96">
        <f>BH10</f>
        <v>0</v>
      </c>
      <c r="BI18" s="137">
        <f t="shared" si="21"/>
        <v>0</v>
      </c>
      <c r="BJ18" s="109">
        <f t="shared" si="22"/>
        <v>0</v>
      </c>
      <c r="BK18" s="109"/>
      <c r="BL18" s="138"/>
      <c r="BM18" s="139">
        <f t="shared" si="245"/>
        <v>0</v>
      </c>
      <c r="BN18" s="143">
        <v>54</v>
      </c>
      <c r="BO18" s="139">
        <f>BN18/BN10</f>
        <v>1</v>
      </c>
      <c r="BP18" s="109">
        <f>BP10*BO18</f>
        <v>0</v>
      </c>
      <c r="BQ18" s="136">
        <f t="shared" si="24"/>
        <v>0</v>
      </c>
      <c r="BR18" s="96">
        <f>BR10</f>
        <v>0</v>
      </c>
      <c r="BS18" s="137">
        <f t="shared" si="25"/>
        <v>0</v>
      </c>
      <c r="BT18" s="109">
        <f t="shared" si="26"/>
        <v>0</v>
      </c>
      <c r="BU18" s="109"/>
      <c r="BV18" s="138"/>
      <c r="BW18" s="139">
        <f t="shared" si="246"/>
        <v>0</v>
      </c>
      <c r="BX18" s="143"/>
      <c r="BY18" s="139">
        <f>BX18/BX10</f>
        <v>0</v>
      </c>
      <c r="BZ18" s="109">
        <f>BZ10*BY18</f>
        <v>0</v>
      </c>
      <c r="CA18" s="136">
        <f t="shared" si="28"/>
        <v>0</v>
      </c>
      <c r="CB18" s="96">
        <f>CB10</f>
        <v>0</v>
      </c>
      <c r="CC18" s="137">
        <f t="shared" si="29"/>
        <v>0</v>
      </c>
      <c r="CD18" s="109">
        <f t="shared" si="30"/>
        <v>0</v>
      </c>
      <c r="CE18" s="109"/>
      <c r="CF18" s="138"/>
      <c r="CG18" s="139">
        <f t="shared" si="247"/>
        <v>0</v>
      </c>
      <c r="CH18" s="143">
        <v>28</v>
      </c>
      <c r="CI18" s="139">
        <f>CH18/CH10</f>
        <v>0.17177999999999999</v>
      </c>
      <c r="CJ18" s="109">
        <f>CJ10*CI18</f>
        <v>0</v>
      </c>
      <c r="CK18" s="136">
        <f t="shared" si="32"/>
        <v>0</v>
      </c>
      <c r="CL18" s="96">
        <f>CL10</f>
        <v>0</v>
      </c>
      <c r="CM18" s="137">
        <f t="shared" si="33"/>
        <v>0</v>
      </c>
      <c r="CN18" s="109">
        <f t="shared" si="34"/>
        <v>0</v>
      </c>
      <c r="CO18" s="109"/>
      <c r="CP18" s="138"/>
      <c r="CQ18" s="139">
        <f t="shared" si="248"/>
        <v>0</v>
      </c>
      <c r="CR18" s="143"/>
      <c r="CS18" s="139">
        <f>CR18/CR10</f>
        <v>0</v>
      </c>
      <c r="CT18" s="109">
        <f>CT10*CS18</f>
        <v>0</v>
      </c>
      <c r="CU18" s="136">
        <f t="shared" si="36"/>
        <v>0</v>
      </c>
      <c r="CV18" s="96">
        <f>CV10</f>
        <v>0</v>
      </c>
      <c r="CW18" s="137">
        <f t="shared" si="37"/>
        <v>0</v>
      </c>
      <c r="CX18" s="109">
        <f t="shared" si="38"/>
        <v>0</v>
      </c>
      <c r="CY18" s="109"/>
      <c r="CZ18" s="138"/>
      <c r="DA18" s="139">
        <f t="shared" si="249"/>
        <v>0</v>
      </c>
      <c r="DB18" s="143"/>
      <c r="DC18" s="139">
        <f>DB18/DB10</f>
        <v>0</v>
      </c>
      <c r="DD18" s="109">
        <f>DD10*DC18</f>
        <v>0</v>
      </c>
      <c r="DE18" s="136">
        <f t="shared" si="40"/>
        <v>0</v>
      </c>
      <c r="DF18" s="96">
        <f>DF10</f>
        <v>0</v>
      </c>
      <c r="DG18" s="137">
        <f t="shared" si="41"/>
        <v>0</v>
      </c>
      <c r="DH18" s="109">
        <f t="shared" si="42"/>
        <v>0</v>
      </c>
      <c r="DI18" s="109"/>
      <c r="DJ18" s="138"/>
      <c r="DK18" s="139">
        <f t="shared" si="250"/>
        <v>0</v>
      </c>
      <c r="DL18" s="143"/>
      <c r="DM18" s="139">
        <f>DL18/DL10</f>
        <v>0</v>
      </c>
      <c r="DN18" s="109">
        <f>DN10*DM18</f>
        <v>0</v>
      </c>
      <c r="DO18" s="136">
        <f t="shared" si="44"/>
        <v>0</v>
      </c>
      <c r="DP18" s="96">
        <f>DP10</f>
        <v>0</v>
      </c>
      <c r="DQ18" s="137">
        <f t="shared" si="45"/>
        <v>0</v>
      </c>
      <c r="DR18" s="109">
        <f t="shared" si="46"/>
        <v>0</v>
      </c>
      <c r="DS18" s="109"/>
      <c r="DT18" s="138"/>
      <c r="DU18" s="139">
        <f t="shared" si="251"/>
        <v>0</v>
      </c>
      <c r="DV18" s="143">
        <v>51</v>
      </c>
      <c r="DW18" s="139">
        <f>DV18/DV10</f>
        <v>1</v>
      </c>
      <c r="DX18" s="109">
        <f>DX10*DW18</f>
        <v>18500</v>
      </c>
      <c r="DY18" s="136">
        <f t="shared" si="48"/>
        <v>362.74509804000002</v>
      </c>
      <c r="DZ18" s="96">
        <f>DZ10</f>
        <v>7.86</v>
      </c>
      <c r="EA18" s="137">
        <f t="shared" si="49"/>
        <v>2851.1764699999999</v>
      </c>
      <c r="EB18" s="109">
        <f t="shared" si="50"/>
        <v>145410</v>
      </c>
      <c r="EC18" s="109"/>
      <c r="ED18" s="138"/>
      <c r="EE18" s="139">
        <f t="shared" si="252"/>
        <v>39.083880000000001</v>
      </c>
      <c r="EF18" s="143"/>
      <c r="EG18" s="139">
        <f>EF18/EF10</f>
        <v>0</v>
      </c>
      <c r="EH18" s="109">
        <f>EH10*EG18</f>
        <v>0</v>
      </c>
      <c r="EI18" s="136">
        <f t="shared" si="52"/>
        <v>0</v>
      </c>
      <c r="EJ18" s="96">
        <f>EJ10</f>
        <v>0</v>
      </c>
      <c r="EK18" s="137">
        <f t="shared" si="53"/>
        <v>0</v>
      </c>
      <c r="EL18" s="109">
        <f t="shared" si="54"/>
        <v>0</v>
      </c>
      <c r="EM18" s="109"/>
      <c r="EN18" s="138"/>
      <c r="EO18" s="139">
        <f t="shared" si="253"/>
        <v>0</v>
      </c>
      <c r="EP18" s="143"/>
      <c r="EQ18" s="139">
        <f>EP18/EP10</f>
        <v>0</v>
      </c>
      <c r="ER18" s="109">
        <f>ER10*EQ18</f>
        <v>0</v>
      </c>
      <c r="ES18" s="136">
        <f t="shared" si="56"/>
        <v>0</v>
      </c>
      <c r="ET18" s="96">
        <f>ET10</f>
        <v>7.86</v>
      </c>
      <c r="EU18" s="137">
        <f t="shared" si="57"/>
        <v>0</v>
      </c>
      <c r="EV18" s="109">
        <f t="shared" si="58"/>
        <v>0</v>
      </c>
      <c r="EW18" s="109"/>
      <c r="EX18" s="138"/>
      <c r="EY18" s="139">
        <f t="shared" si="254"/>
        <v>0</v>
      </c>
      <c r="EZ18" s="143"/>
      <c r="FA18" s="139">
        <f>EZ18/EZ10</f>
        <v>0</v>
      </c>
      <c r="FB18" s="109">
        <f>FB10*FA18</f>
        <v>0</v>
      </c>
      <c r="FC18" s="136">
        <f t="shared" si="60"/>
        <v>0</v>
      </c>
      <c r="FD18" s="96">
        <f>FD10</f>
        <v>0</v>
      </c>
      <c r="FE18" s="137">
        <f t="shared" si="61"/>
        <v>0</v>
      </c>
      <c r="FF18" s="109">
        <f t="shared" si="62"/>
        <v>0</v>
      </c>
      <c r="FG18" s="109"/>
      <c r="FH18" s="138"/>
      <c r="FI18" s="139">
        <f t="shared" si="255"/>
        <v>0</v>
      </c>
      <c r="FJ18" s="143"/>
      <c r="FK18" s="139">
        <f>FJ18/FJ10</f>
        <v>0</v>
      </c>
      <c r="FL18" s="109">
        <f>FL10*FK18</f>
        <v>0</v>
      </c>
      <c r="FM18" s="136">
        <f t="shared" si="64"/>
        <v>0</v>
      </c>
      <c r="FN18" s="96">
        <f>FN10</f>
        <v>0</v>
      </c>
      <c r="FO18" s="137">
        <f t="shared" si="65"/>
        <v>0</v>
      </c>
      <c r="FP18" s="109">
        <f t="shared" si="66"/>
        <v>0</v>
      </c>
      <c r="FQ18" s="109"/>
      <c r="FR18" s="138"/>
      <c r="FS18" s="139">
        <f t="shared" si="256"/>
        <v>0</v>
      </c>
      <c r="FT18" s="143"/>
      <c r="FU18" s="139">
        <f>FT18/FT10</f>
        <v>0</v>
      </c>
      <c r="FV18" s="109">
        <f>FV10*FU18</f>
        <v>0</v>
      </c>
      <c r="FW18" s="136">
        <f t="shared" si="68"/>
        <v>0</v>
      </c>
      <c r="FX18" s="96">
        <f>FX10</f>
        <v>0</v>
      </c>
      <c r="FY18" s="137">
        <f t="shared" si="69"/>
        <v>0</v>
      </c>
      <c r="FZ18" s="109">
        <f t="shared" si="70"/>
        <v>0</v>
      </c>
      <c r="GA18" s="109"/>
      <c r="GB18" s="138"/>
      <c r="GC18" s="139">
        <f t="shared" si="257"/>
        <v>0</v>
      </c>
      <c r="GD18" s="143"/>
      <c r="GE18" s="139">
        <f>GD18/GD10</f>
        <v>0</v>
      </c>
      <c r="GF18" s="109">
        <f>GF10*GE18</f>
        <v>0</v>
      </c>
      <c r="GG18" s="136">
        <f t="shared" si="72"/>
        <v>0</v>
      </c>
      <c r="GH18" s="96">
        <f>GH10</f>
        <v>0</v>
      </c>
      <c r="GI18" s="137">
        <f t="shared" si="73"/>
        <v>0</v>
      </c>
      <c r="GJ18" s="109">
        <f t="shared" si="74"/>
        <v>0</v>
      </c>
      <c r="GK18" s="109"/>
      <c r="GL18" s="138"/>
      <c r="GM18" s="139">
        <f t="shared" si="258"/>
        <v>0</v>
      </c>
      <c r="GN18" s="143">
        <v>90</v>
      </c>
      <c r="GO18" s="139">
        <f>GN18/GN10</f>
        <v>1</v>
      </c>
      <c r="GP18" s="109">
        <f>GP10*GO18</f>
        <v>0</v>
      </c>
      <c r="GQ18" s="136">
        <f t="shared" si="76"/>
        <v>0</v>
      </c>
      <c r="GR18" s="96">
        <f>GR10</f>
        <v>0</v>
      </c>
      <c r="GS18" s="137">
        <f t="shared" si="77"/>
        <v>0</v>
      </c>
      <c r="GT18" s="109">
        <f t="shared" si="78"/>
        <v>0</v>
      </c>
      <c r="GU18" s="109"/>
      <c r="GV18" s="138"/>
      <c r="GW18" s="139">
        <f t="shared" si="259"/>
        <v>0</v>
      </c>
      <c r="GX18" s="143"/>
      <c r="GY18" s="139">
        <f>GX18/GX10</f>
        <v>0</v>
      </c>
      <c r="GZ18" s="109">
        <f>GZ10*GY18</f>
        <v>0</v>
      </c>
      <c r="HA18" s="136">
        <f t="shared" si="80"/>
        <v>0</v>
      </c>
      <c r="HB18" s="96">
        <f>HB10</f>
        <v>0</v>
      </c>
      <c r="HC18" s="137">
        <f t="shared" si="81"/>
        <v>0</v>
      </c>
      <c r="HD18" s="109">
        <f t="shared" si="82"/>
        <v>0</v>
      </c>
      <c r="HE18" s="109"/>
      <c r="HF18" s="138"/>
      <c r="HG18" s="139">
        <f t="shared" si="260"/>
        <v>0</v>
      </c>
      <c r="HH18" s="143"/>
      <c r="HI18" s="139">
        <f>HH18/HH10</f>
        <v>0</v>
      </c>
      <c r="HJ18" s="109">
        <f>HJ10*HI18</f>
        <v>0</v>
      </c>
      <c r="HK18" s="136">
        <f t="shared" si="84"/>
        <v>0</v>
      </c>
      <c r="HL18" s="96">
        <f>HL10</f>
        <v>0</v>
      </c>
      <c r="HM18" s="137">
        <f t="shared" si="85"/>
        <v>0</v>
      </c>
      <c r="HN18" s="109">
        <f t="shared" si="86"/>
        <v>0</v>
      </c>
      <c r="HO18" s="109"/>
      <c r="HP18" s="138"/>
      <c r="HQ18" s="139">
        <f t="shared" si="261"/>
        <v>0</v>
      </c>
      <c r="HR18" s="143"/>
      <c r="HS18" s="139">
        <f>HR18/HR10</f>
        <v>0</v>
      </c>
      <c r="HT18" s="109">
        <f>HT10*HS18</f>
        <v>0</v>
      </c>
      <c r="HU18" s="136">
        <f t="shared" si="88"/>
        <v>0</v>
      </c>
      <c r="HV18" s="96">
        <f>HV10</f>
        <v>0</v>
      </c>
      <c r="HW18" s="137">
        <f t="shared" si="89"/>
        <v>0</v>
      </c>
      <c r="HX18" s="109">
        <f t="shared" si="90"/>
        <v>0</v>
      </c>
      <c r="HY18" s="109"/>
      <c r="HZ18" s="138"/>
      <c r="IA18" s="139">
        <f t="shared" si="262"/>
        <v>0</v>
      </c>
      <c r="IB18" s="143">
        <v>11</v>
      </c>
      <c r="IC18" s="139">
        <f>IB18/IB10</f>
        <v>6.4329999999999998E-2</v>
      </c>
      <c r="ID18" s="109">
        <f>ID10*IC18</f>
        <v>0</v>
      </c>
      <c r="IE18" s="136">
        <f t="shared" si="92"/>
        <v>0</v>
      </c>
      <c r="IF18" s="96">
        <f>IF10</f>
        <v>0</v>
      </c>
      <c r="IG18" s="137">
        <f t="shared" si="93"/>
        <v>0</v>
      </c>
      <c r="IH18" s="109">
        <f t="shared" si="94"/>
        <v>0</v>
      </c>
      <c r="II18" s="109"/>
      <c r="IJ18" s="138"/>
      <c r="IK18" s="139">
        <f t="shared" si="263"/>
        <v>0</v>
      </c>
      <c r="IL18" s="143"/>
      <c r="IM18" s="139">
        <f>IL18/IL10</f>
        <v>0</v>
      </c>
      <c r="IN18" s="109">
        <f>IN10*IM18</f>
        <v>0</v>
      </c>
      <c r="IO18" s="136">
        <f t="shared" si="96"/>
        <v>0</v>
      </c>
      <c r="IP18" s="96">
        <f>IP10</f>
        <v>0</v>
      </c>
      <c r="IQ18" s="137">
        <f t="shared" si="97"/>
        <v>0</v>
      </c>
      <c r="IR18" s="109">
        <f t="shared" si="98"/>
        <v>0</v>
      </c>
      <c r="IS18" s="109"/>
      <c r="IT18" s="138"/>
      <c r="IU18" s="139">
        <f t="shared" si="264"/>
        <v>0</v>
      </c>
      <c r="IV18" s="143"/>
      <c r="IW18" s="139">
        <f>IV18/IV10</f>
        <v>0</v>
      </c>
      <c r="IX18" s="109">
        <f>IX10*IW18</f>
        <v>0</v>
      </c>
      <c r="IY18" s="136">
        <f t="shared" si="100"/>
        <v>0</v>
      </c>
      <c r="IZ18" s="96">
        <f>IZ10</f>
        <v>0</v>
      </c>
      <c r="JA18" s="137">
        <f t="shared" si="101"/>
        <v>0</v>
      </c>
      <c r="JB18" s="109">
        <f t="shared" si="102"/>
        <v>0</v>
      </c>
      <c r="JC18" s="109"/>
      <c r="JD18" s="138"/>
      <c r="JE18" s="139">
        <f t="shared" si="265"/>
        <v>0</v>
      </c>
      <c r="JF18" s="143">
        <v>27</v>
      </c>
      <c r="JG18" s="139">
        <f>JF18/JF10</f>
        <v>8.0839999999999995E-2</v>
      </c>
      <c r="JH18" s="109">
        <f>JH10*JG18</f>
        <v>0</v>
      </c>
      <c r="JI18" s="136">
        <f t="shared" si="104"/>
        <v>0</v>
      </c>
      <c r="JJ18" s="96">
        <f>JJ10</f>
        <v>0</v>
      </c>
      <c r="JK18" s="137">
        <f t="shared" si="105"/>
        <v>0</v>
      </c>
      <c r="JL18" s="109">
        <f t="shared" si="106"/>
        <v>0</v>
      </c>
      <c r="JM18" s="109"/>
      <c r="JN18" s="138"/>
      <c r="JO18" s="139">
        <f t="shared" si="266"/>
        <v>0</v>
      </c>
      <c r="JP18" s="143"/>
      <c r="JQ18" s="139">
        <f>JP18/JP10</f>
        <v>0</v>
      </c>
      <c r="JR18" s="109">
        <f>JR10*JQ18</f>
        <v>0</v>
      </c>
      <c r="JS18" s="136">
        <f t="shared" si="108"/>
        <v>0</v>
      </c>
      <c r="JT18" s="96">
        <f>JT10</f>
        <v>0</v>
      </c>
      <c r="JU18" s="137">
        <f t="shared" si="109"/>
        <v>0</v>
      </c>
      <c r="JV18" s="109">
        <f t="shared" si="110"/>
        <v>0</v>
      </c>
      <c r="JW18" s="109"/>
      <c r="JX18" s="138"/>
      <c r="JY18" s="139">
        <f t="shared" si="267"/>
        <v>0</v>
      </c>
      <c r="JZ18" s="143"/>
      <c r="KA18" s="139">
        <f>JZ18/JZ10</f>
        <v>0</v>
      </c>
      <c r="KB18" s="109">
        <f>KB10*KA18</f>
        <v>0</v>
      </c>
      <c r="KC18" s="136">
        <f t="shared" si="112"/>
        <v>0</v>
      </c>
      <c r="KD18" s="96">
        <f>KD10</f>
        <v>0</v>
      </c>
      <c r="KE18" s="137">
        <f t="shared" si="113"/>
        <v>0</v>
      </c>
      <c r="KF18" s="109">
        <f t="shared" si="114"/>
        <v>0</v>
      </c>
      <c r="KG18" s="109"/>
      <c r="KH18" s="138"/>
      <c r="KI18" s="139">
        <f t="shared" si="268"/>
        <v>0</v>
      </c>
      <c r="KJ18" s="143">
        <v>30</v>
      </c>
      <c r="KK18" s="139">
        <f>KJ18/KJ10</f>
        <v>8.5470000000000004E-2</v>
      </c>
      <c r="KL18" s="109">
        <f>KL10*KK18</f>
        <v>0</v>
      </c>
      <c r="KM18" s="136">
        <f t="shared" si="116"/>
        <v>0</v>
      </c>
      <c r="KN18" s="96">
        <f>KN10</f>
        <v>0</v>
      </c>
      <c r="KO18" s="137">
        <f t="shared" si="117"/>
        <v>0</v>
      </c>
      <c r="KP18" s="109">
        <f t="shared" si="118"/>
        <v>0</v>
      </c>
      <c r="KQ18" s="109"/>
      <c r="KR18" s="138"/>
      <c r="KS18" s="139">
        <f t="shared" si="269"/>
        <v>0</v>
      </c>
      <c r="KT18" s="143">
        <v>15</v>
      </c>
      <c r="KU18" s="139">
        <f>KT18/KT10</f>
        <v>5.0340000000000003E-2</v>
      </c>
      <c r="KV18" s="109">
        <f>KV10*KU18</f>
        <v>0</v>
      </c>
      <c r="KW18" s="136">
        <f t="shared" si="120"/>
        <v>0</v>
      </c>
      <c r="KX18" s="96">
        <f>KX10</f>
        <v>0</v>
      </c>
      <c r="KY18" s="137">
        <f t="shared" si="121"/>
        <v>0</v>
      </c>
      <c r="KZ18" s="109">
        <f t="shared" si="122"/>
        <v>0</v>
      </c>
      <c r="LA18" s="109"/>
      <c r="LB18" s="138"/>
      <c r="LC18" s="139">
        <f t="shared" si="270"/>
        <v>0</v>
      </c>
      <c r="LD18" s="143"/>
      <c r="LE18" s="139">
        <f>LD18/LD10</f>
        <v>0</v>
      </c>
      <c r="LF18" s="109">
        <f>LF10*LE18</f>
        <v>0</v>
      </c>
      <c r="LG18" s="136">
        <f t="shared" si="124"/>
        <v>0</v>
      </c>
      <c r="LH18" s="96">
        <f>LH10</f>
        <v>0</v>
      </c>
      <c r="LI18" s="137">
        <f t="shared" si="125"/>
        <v>0</v>
      </c>
      <c r="LJ18" s="109">
        <f t="shared" si="126"/>
        <v>0</v>
      </c>
      <c r="LK18" s="109"/>
      <c r="LL18" s="138"/>
      <c r="LM18" s="139">
        <f t="shared" si="271"/>
        <v>0</v>
      </c>
      <c r="LN18" s="143"/>
      <c r="LO18" s="139">
        <f>LN18/LN10</f>
        <v>0</v>
      </c>
      <c r="LP18" s="109">
        <f>LP10*LO18</f>
        <v>0</v>
      </c>
      <c r="LQ18" s="136">
        <f t="shared" si="128"/>
        <v>0</v>
      </c>
      <c r="LR18" s="96">
        <f>LR10</f>
        <v>0</v>
      </c>
      <c r="LS18" s="137">
        <f t="shared" si="129"/>
        <v>0</v>
      </c>
      <c r="LT18" s="109">
        <f t="shared" si="130"/>
        <v>0</v>
      </c>
      <c r="LU18" s="109"/>
      <c r="LV18" s="138"/>
      <c r="LW18" s="139">
        <f t="shared" si="272"/>
        <v>0</v>
      </c>
      <c r="LX18" s="143"/>
      <c r="LY18" s="139">
        <f>LX18/LX10</f>
        <v>0</v>
      </c>
      <c r="LZ18" s="109">
        <f>LZ10*LY18</f>
        <v>0</v>
      </c>
      <c r="MA18" s="136">
        <f t="shared" si="132"/>
        <v>0</v>
      </c>
      <c r="MB18" s="96">
        <f>MB10</f>
        <v>0</v>
      </c>
      <c r="MC18" s="137">
        <f t="shared" si="133"/>
        <v>0</v>
      </c>
      <c r="MD18" s="109">
        <f t="shared" si="134"/>
        <v>0</v>
      </c>
      <c r="ME18" s="109"/>
      <c r="MF18" s="138"/>
      <c r="MG18" s="139">
        <f t="shared" si="273"/>
        <v>0</v>
      </c>
      <c r="MH18" s="143">
        <v>73</v>
      </c>
      <c r="MI18" s="139">
        <f>MH18/MH10</f>
        <v>0.23779</v>
      </c>
      <c r="MJ18" s="109">
        <f>MJ10*MI18</f>
        <v>0</v>
      </c>
      <c r="MK18" s="136">
        <f t="shared" si="136"/>
        <v>0</v>
      </c>
      <c r="ML18" s="96">
        <f>ML10</f>
        <v>0</v>
      </c>
      <c r="MM18" s="137">
        <f t="shared" si="137"/>
        <v>0</v>
      </c>
      <c r="MN18" s="109">
        <f t="shared" si="138"/>
        <v>0</v>
      </c>
      <c r="MO18" s="109"/>
      <c r="MP18" s="138"/>
      <c r="MQ18" s="139">
        <f t="shared" si="274"/>
        <v>0</v>
      </c>
      <c r="MR18" s="143">
        <v>16</v>
      </c>
      <c r="MS18" s="139">
        <f>MR18/MR10</f>
        <v>0.15237999999999999</v>
      </c>
      <c r="MT18" s="109">
        <f>MT10*MS18</f>
        <v>0</v>
      </c>
      <c r="MU18" s="136">
        <f t="shared" si="140"/>
        <v>0</v>
      </c>
      <c r="MV18" s="96">
        <f>MV10</f>
        <v>0</v>
      </c>
      <c r="MW18" s="137">
        <f t="shared" si="141"/>
        <v>0</v>
      </c>
      <c r="MX18" s="109">
        <f t="shared" si="142"/>
        <v>0</v>
      </c>
      <c r="MY18" s="109"/>
      <c r="MZ18" s="138"/>
      <c r="NA18" s="139">
        <f t="shared" si="275"/>
        <v>0</v>
      </c>
      <c r="NB18" s="143"/>
      <c r="NC18" s="139">
        <f>NB18/NB10</f>
        <v>0</v>
      </c>
      <c r="ND18" s="109">
        <f>ND10*NC18</f>
        <v>0</v>
      </c>
      <c r="NE18" s="136">
        <f t="shared" si="144"/>
        <v>0</v>
      </c>
      <c r="NF18" s="96">
        <f>NF10</f>
        <v>0</v>
      </c>
      <c r="NG18" s="137">
        <f t="shared" si="145"/>
        <v>0</v>
      </c>
      <c r="NH18" s="109">
        <f t="shared" si="146"/>
        <v>0</v>
      </c>
      <c r="NI18" s="109"/>
      <c r="NJ18" s="138"/>
      <c r="NK18" s="139">
        <f t="shared" si="276"/>
        <v>0</v>
      </c>
      <c r="NL18" s="143"/>
      <c r="NM18" s="139">
        <f>NL18/NL10</f>
        <v>0</v>
      </c>
      <c r="NN18" s="109">
        <f>NN10*NM18</f>
        <v>0</v>
      </c>
      <c r="NO18" s="136">
        <f t="shared" si="148"/>
        <v>0</v>
      </c>
      <c r="NP18" s="96">
        <f>NP10</f>
        <v>0</v>
      </c>
      <c r="NQ18" s="137">
        <f t="shared" si="149"/>
        <v>0</v>
      </c>
      <c r="NR18" s="109">
        <f t="shared" si="150"/>
        <v>0</v>
      </c>
      <c r="NS18" s="109"/>
      <c r="NT18" s="138"/>
      <c r="NU18" s="139">
        <f t="shared" si="277"/>
        <v>0</v>
      </c>
      <c r="NV18" s="143"/>
      <c r="NW18" s="139">
        <f>NV18/NV10</f>
        <v>0</v>
      </c>
      <c r="NX18" s="109">
        <f>NX10*NW18</f>
        <v>0</v>
      </c>
      <c r="NY18" s="136">
        <f t="shared" si="152"/>
        <v>0</v>
      </c>
      <c r="NZ18" s="96">
        <f>NZ10</f>
        <v>0</v>
      </c>
      <c r="OA18" s="137">
        <f t="shared" si="153"/>
        <v>0</v>
      </c>
      <c r="OB18" s="109">
        <f t="shared" si="154"/>
        <v>0</v>
      </c>
      <c r="OC18" s="109"/>
      <c r="OD18" s="138"/>
      <c r="OE18" s="139">
        <f t="shared" si="278"/>
        <v>0</v>
      </c>
      <c r="OF18" s="143"/>
      <c r="OG18" s="139">
        <f>OF18/OF10</f>
        <v>0</v>
      </c>
      <c r="OH18" s="109">
        <f>OH10*OG18</f>
        <v>0</v>
      </c>
      <c r="OI18" s="136">
        <f t="shared" si="156"/>
        <v>0</v>
      </c>
      <c r="OJ18" s="96">
        <f>OJ10</f>
        <v>0</v>
      </c>
      <c r="OK18" s="137">
        <f t="shared" si="157"/>
        <v>0</v>
      </c>
      <c r="OL18" s="109">
        <f t="shared" si="158"/>
        <v>0</v>
      </c>
      <c r="OM18" s="109"/>
      <c r="ON18" s="138"/>
      <c r="OO18" s="139">
        <f t="shared" si="279"/>
        <v>0</v>
      </c>
      <c r="OP18" s="143"/>
      <c r="OQ18" s="139">
        <f>OP18/OP10</f>
        <v>0</v>
      </c>
      <c r="OR18" s="109">
        <f>OR10*OQ18</f>
        <v>0</v>
      </c>
      <c r="OS18" s="136">
        <f t="shared" si="160"/>
        <v>0</v>
      </c>
      <c r="OT18" s="96">
        <f>OT10</f>
        <v>0</v>
      </c>
      <c r="OU18" s="137">
        <f t="shared" si="161"/>
        <v>0</v>
      </c>
      <c r="OV18" s="109">
        <f t="shared" si="162"/>
        <v>0</v>
      </c>
      <c r="OW18" s="109"/>
      <c r="OX18" s="138"/>
      <c r="OY18" s="139">
        <f t="shared" si="280"/>
        <v>0</v>
      </c>
      <c r="OZ18" s="143"/>
      <c r="PA18" s="139">
        <f>OZ18/OZ10</f>
        <v>0</v>
      </c>
      <c r="PB18" s="109">
        <f>PB10*PA18</f>
        <v>0</v>
      </c>
      <c r="PC18" s="136">
        <f t="shared" si="164"/>
        <v>0</v>
      </c>
      <c r="PD18" s="96">
        <f>PD10</f>
        <v>0</v>
      </c>
      <c r="PE18" s="137">
        <f t="shared" si="165"/>
        <v>0</v>
      </c>
      <c r="PF18" s="109">
        <f t="shared" si="166"/>
        <v>0</v>
      </c>
      <c r="PG18" s="109"/>
      <c r="PH18" s="138"/>
      <c r="PI18" s="139">
        <f t="shared" si="281"/>
        <v>0</v>
      </c>
      <c r="PJ18" s="143"/>
      <c r="PK18" s="139">
        <f>PJ18/PJ10</f>
        <v>0</v>
      </c>
      <c r="PL18" s="109">
        <f>PL10*PK18</f>
        <v>0</v>
      </c>
      <c r="PM18" s="136">
        <f t="shared" si="168"/>
        <v>0</v>
      </c>
      <c r="PN18" s="96">
        <f>PN10</f>
        <v>0</v>
      </c>
      <c r="PO18" s="137">
        <f t="shared" si="169"/>
        <v>0</v>
      </c>
      <c r="PP18" s="109">
        <f t="shared" si="170"/>
        <v>0</v>
      </c>
      <c r="PQ18" s="109"/>
      <c r="PR18" s="138"/>
      <c r="PS18" s="139">
        <f t="shared" si="282"/>
        <v>0</v>
      </c>
      <c r="PT18" s="143"/>
      <c r="PU18" s="139">
        <f>PT18/PT10</f>
        <v>0</v>
      </c>
      <c r="PV18" s="109">
        <f>PV10*PU18</f>
        <v>0</v>
      </c>
      <c r="PW18" s="136">
        <f t="shared" si="172"/>
        <v>0</v>
      </c>
      <c r="PX18" s="96">
        <f>PX10</f>
        <v>0</v>
      </c>
      <c r="PY18" s="137">
        <f t="shared" si="173"/>
        <v>0</v>
      </c>
      <c r="PZ18" s="109">
        <f t="shared" si="174"/>
        <v>0</v>
      </c>
      <c r="QA18" s="109"/>
      <c r="QB18" s="138"/>
      <c r="QC18" s="139">
        <f t="shared" si="283"/>
        <v>0</v>
      </c>
      <c r="QD18" s="143"/>
      <c r="QE18" s="139">
        <f>QD18/QD10</f>
        <v>0</v>
      </c>
      <c r="QF18" s="109">
        <f>QF10*QE18</f>
        <v>0</v>
      </c>
      <c r="QG18" s="136">
        <f t="shared" si="176"/>
        <v>0</v>
      </c>
      <c r="QH18" s="96">
        <f>QH10</f>
        <v>0</v>
      </c>
      <c r="QI18" s="137">
        <f t="shared" si="177"/>
        <v>0</v>
      </c>
      <c r="QJ18" s="109">
        <f t="shared" si="178"/>
        <v>0</v>
      </c>
      <c r="QK18" s="109"/>
      <c r="QL18" s="138"/>
      <c r="QM18" s="139">
        <f t="shared" si="284"/>
        <v>0</v>
      </c>
      <c r="QN18" s="143"/>
      <c r="QO18" s="139">
        <f>QN18/QN10</f>
        <v>0</v>
      </c>
      <c r="QP18" s="109">
        <f>QP10*QO18</f>
        <v>0</v>
      </c>
      <c r="QQ18" s="136">
        <f t="shared" si="180"/>
        <v>0</v>
      </c>
      <c r="QR18" s="96">
        <f>QR10</f>
        <v>0</v>
      </c>
      <c r="QS18" s="137">
        <f t="shared" si="181"/>
        <v>0</v>
      </c>
      <c r="QT18" s="109">
        <f t="shared" si="182"/>
        <v>0</v>
      </c>
      <c r="QU18" s="109"/>
      <c r="QV18" s="138"/>
      <c r="QW18" s="139">
        <f t="shared" si="285"/>
        <v>0</v>
      </c>
      <c r="QX18" s="143"/>
      <c r="QY18" s="139">
        <f>QX18/QX10</f>
        <v>0</v>
      </c>
      <c r="QZ18" s="109">
        <f>QZ10*QY18</f>
        <v>0</v>
      </c>
      <c r="RA18" s="136">
        <f t="shared" si="184"/>
        <v>0</v>
      </c>
      <c r="RB18" s="96">
        <f>RB10</f>
        <v>0</v>
      </c>
      <c r="RC18" s="137">
        <f t="shared" si="185"/>
        <v>0</v>
      </c>
      <c r="RD18" s="109">
        <f t="shared" si="186"/>
        <v>0</v>
      </c>
      <c r="RE18" s="109"/>
      <c r="RF18" s="138"/>
      <c r="RG18" s="139">
        <f t="shared" si="286"/>
        <v>0</v>
      </c>
      <c r="RH18" s="143"/>
      <c r="RI18" s="139">
        <f>RH18/RH10</f>
        <v>0</v>
      </c>
      <c r="RJ18" s="109">
        <f>RJ10*RI18</f>
        <v>0</v>
      </c>
      <c r="RK18" s="136">
        <f t="shared" si="188"/>
        <v>0</v>
      </c>
      <c r="RL18" s="96">
        <f>RL10</f>
        <v>0</v>
      </c>
      <c r="RM18" s="137">
        <f t="shared" si="189"/>
        <v>0</v>
      </c>
      <c r="RN18" s="109">
        <f t="shared" si="190"/>
        <v>0</v>
      </c>
      <c r="RO18" s="109"/>
      <c r="RP18" s="138"/>
      <c r="RQ18" s="139">
        <f t="shared" si="287"/>
        <v>0</v>
      </c>
      <c r="RR18" s="143">
        <v>47</v>
      </c>
      <c r="RS18" s="139">
        <f>RR18/RR10</f>
        <v>0.14030000000000001</v>
      </c>
      <c r="RT18" s="109">
        <f>RT10*RS18</f>
        <v>0</v>
      </c>
      <c r="RU18" s="136">
        <f t="shared" si="192"/>
        <v>0</v>
      </c>
      <c r="RV18" s="96">
        <f>RV10</f>
        <v>0</v>
      </c>
      <c r="RW18" s="137">
        <f t="shared" si="193"/>
        <v>0</v>
      </c>
      <c r="RX18" s="109">
        <f t="shared" si="194"/>
        <v>0</v>
      </c>
      <c r="RY18" s="109"/>
      <c r="RZ18" s="138"/>
      <c r="SA18" s="139">
        <f t="shared" si="288"/>
        <v>0</v>
      </c>
      <c r="SB18" s="143"/>
      <c r="SC18" s="139" t="e">
        <f>SB18/SB10</f>
        <v>#DIV/0!</v>
      </c>
      <c r="SD18" s="109" t="e">
        <f>SD10*SC18</f>
        <v>#DIV/0!</v>
      </c>
      <c r="SE18" s="136">
        <f t="shared" si="196"/>
        <v>0</v>
      </c>
      <c r="SF18" s="96">
        <f>SF10</f>
        <v>0</v>
      </c>
      <c r="SG18" s="137">
        <f t="shared" si="197"/>
        <v>0</v>
      </c>
      <c r="SH18" s="109">
        <f t="shared" si="198"/>
        <v>0</v>
      </c>
      <c r="SI18" s="109"/>
      <c r="SJ18" s="138"/>
      <c r="SK18" s="139">
        <f t="shared" si="289"/>
        <v>0</v>
      </c>
      <c r="SL18" s="143">
        <v>35</v>
      </c>
      <c r="SM18" s="139">
        <f>SL18/SL10</f>
        <v>0.11785</v>
      </c>
      <c r="SN18" s="109">
        <f>SN10*SM18</f>
        <v>0</v>
      </c>
      <c r="SO18" s="136">
        <f t="shared" si="200"/>
        <v>0</v>
      </c>
      <c r="SP18" s="96">
        <f>SP10</f>
        <v>0</v>
      </c>
      <c r="SQ18" s="137">
        <f t="shared" si="201"/>
        <v>0</v>
      </c>
      <c r="SR18" s="109">
        <f t="shared" si="202"/>
        <v>0</v>
      </c>
      <c r="SS18" s="109"/>
      <c r="ST18" s="138"/>
      <c r="SU18" s="139">
        <f t="shared" si="290"/>
        <v>0</v>
      </c>
      <c r="SV18" s="143"/>
      <c r="SW18" s="139">
        <f>SV18/SV10</f>
        <v>0</v>
      </c>
      <c r="SX18" s="109">
        <f>SX10*SW18</f>
        <v>0</v>
      </c>
      <c r="SY18" s="136">
        <f t="shared" si="204"/>
        <v>0</v>
      </c>
      <c r="SZ18" s="96">
        <f>SZ10</f>
        <v>0</v>
      </c>
      <c r="TA18" s="137">
        <f t="shared" si="205"/>
        <v>0</v>
      </c>
      <c r="TB18" s="109">
        <f t="shared" si="206"/>
        <v>0</v>
      </c>
      <c r="TC18" s="109"/>
      <c r="TD18" s="138"/>
      <c r="TE18" s="139">
        <f t="shared" si="291"/>
        <v>0</v>
      </c>
      <c r="TF18" s="143"/>
      <c r="TG18" s="139">
        <f>TF18/TF10</f>
        <v>0</v>
      </c>
      <c r="TH18" s="109">
        <f>TH10*TG18</f>
        <v>0</v>
      </c>
      <c r="TI18" s="136">
        <f t="shared" si="208"/>
        <v>0</v>
      </c>
      <c r="TJ18" s="96">
        <f>TJ10</f>
        <v>0</v>
      </c>
      <c r="TK18" s="137">
        <f t="shared" si="209"/>
        <v>0</v>
      </c>
      <c r="TL18" s="109">
        <f t="shared" si="210"/>
        <v>0</v>
      </c>
      <c r="TM18" s="109"/>
      <c r="TN18" s="138"/>
      <c r="TO18" s="139">
        <f t="shared" si="292"/>
        <v>0</v>
      </c>
      <c r="TP18" s="143">
        <v>48</v>
      </c>
      <c r="TQ18" s="139">
        <f>TP18/TP10</f>
        <v>0.16783000000000001</v>
      </c>
      <c r="TR18" s="109">
        <f>TR10*TQ18</f>
        <v>0</v>
      </c>
      <c r="TS18" s="136">
        <f t="shared" si="212"/>
        <v>0</v>
      </c>
      <c r="TT18" s="96">
        <f>TT10</f>
        <v>0</v>
      </c>
      <c r="TU18" s="137">
        <f t="shared" si="213"/>
        <v>0</v>
      </c>
      <c r="TV18" s="109">
        <f t="shared" si="214"/>
        <v>0</v>
      </c>
      <c r="TW18" s="109"/>
      <c r="TX18" s="138"/>
      <c r="TY18" s="139">
        <f t="shared" si="293"/>
        <v>0</v>
      </c>
      <c r="TZ18" s="143"/>
      <c r="UA18" s="139">
        <f>TZ18/TZ10</f>
        <v>0</v>
      </c>
      <c r="UB18" s="109">
        <f>UB10*UA18</f>
        <v>0</v>
      </c>
      <c r="UC18" s="136">
        <f t="shared" si="216"/>
        <v>0</v>
      </c>
      <c r="UD18" s="96">
        <f>UD10</f>
        <v>0</v>
      </c>
      <c r="UE18" s="137">
        <f t="shared" si="217"/>
        <v>0</v>
      </c>
      <c r="UF18" s="109">
        <f t="shared" si="218"/>
        <v>0</v>
      </c>
      <c r="UG18" s="109"/>
      <c r="UH18" s="138"/>
      <c r="UI18" s="139">
        <f t="shared" si="294"/>
        <v>0</v>
      </c>
      <c r="UJ18" s="143"/>
      <c r="UK18" s="139">
        <f>UJ18/UJ10</f>
        <v>0</v>
      </c>
      <c r="UL18" s="109">
        <f>UL10*UK18</f>
        <v>0</v>
      </c>
      <c r="UM18" s="136">
        <f t="shared" si="220"/>
        <v>0</v>
      </c>
      <c r="UN18" s="96">
        <f>UN10</f>
        <v>0</v>
      </c>
      <c r="UO18" s="137">
        <f t="shared" si="221"/>
        <v>0</v>
      </c>
      <c r="UP18" s="109">
        <f t="shared" si="222"/>
        <v>0</v>
      </c>
      <c r="UQ18" s="109"/>
      <c r="UR18" s="138"/>
      <c r="US18" s="139">
        <f t="shared" si="295"/>
        <v>0</v>
      </c>
      <c r="UT18" s="143">
        <v>26</v>
      </c>
      <c r="UU18" s="139">
        <f>UT18/UT10</f>
        <v>8.2019999999999996E-2</v>
      </c>
      <c r="UV18" s="109">
        <f>UV10*UU18</f>
        <v>0</v>
      </c>
      <c r="UW18" s="136">
        <f t="shared" si="224"/>
        <v>0</v>
      </c>
      <c r="UX18" s="96">
        <f>UX10</f>
        <v>0</v>
      </c>
      <c r="UY18" s="137">
        <f t="shared" si="225"/>
        <v>0</v>
      </c>
      <c r="UZ18" s="109">
        <f t="shared" si="226"/>
        <v>0</v>
      </c>
      <c r="VA18" s="109"/>
      <c r="VB18" s="138"/>
      <c r="VC18" s="139">
        <f t="shared" si="296"/>
        <v>0</v>
      </c>
      <c r="VD18" s="143">
        <v>21</v>
      </c>
      <c r="VE18" s="139">
        <f>VD18/VD10</f>
        <v>3.6650000000000002E-2</v>
      </c>
      <c r="VF18" s="109">
        <f>VF10*VE18</f>
        <v>0</v>
      </c>
      <c r="VG18" s="136">
        <f t="shared" si="228"/>
        <v>0</v>
      </c>
      <c r="VH18" s="96">
        <f>VH10</f>
        <v>0</v>
      </c>
      <c r="VI18" s="137">
        <f t="shared" si="229"/>
        <v>0</v>
      </c>
      <c r="VJ18" s="109">
        <f t="shared" si="230"/>
        <v>0</v>
      </c>
      <c r="VK18" s="109"/>
      <c r="VL18" s="138"/>
      <c r="VM18" s="139">
        <f t="shared" si="297"/>
        <v>0</v>
      </c>
      <c r="VN18" s="143">
        <v>27</v>
      </c>
      <c r="VO18" s="139">
        <f>VN18/VN10</f>
        <v>7.4999999999999997E-2</v>
      </c>
      <c r="VP18" s="109">
        <f>VP10*VO18</f>
        <v>0</v>
      </c>
      <c r="VQ18" s="136">
        <f t="shared" si="232"/>
        <v>0</v>
      </c>
      <c r="VR18" s="96">
        <f>VR10</f>
        <v>0</v>
      </c>
      <c r="VS18" s="137">
        <f t="shared" si="233"/>
        <v>0</v>
      </c>
      <c r="VT18" s="109">
        <f t="shared" si="234"/>
        <v>0</v>
      </c>
      <c r="VU18" s="109"/>
      <c r="VV18" s="138"/>
      <c r="VW18" s="139">
        <f t="shared" si="298"/>
        <v>0</v>
      </c>
      <c r="VX18" s="554">
        <f t="shared" si="236"/>
        <v>636</v>
      </c>
      <c r="VY18" s="139">
        <f>VX18/VX10</f>
        <v>5.2609999999999997E-2</v>
      </c>
      <c r="VZ18" s="109">
        <f>VZ10*VY18</f>
        <v>5902.84</v>
      </c>
      <c r="WA18" s="136">
        <f t="shared" si="237"/>
        <v>9.2811949699999996</v>
      </c>
      <c r="WB18" s="96">
        <f>WB10</f>
        <v>7.86</v>
      </c>
      <c r="WC18" s="137">
        <f t="shared" si="238"/>
        <v>72.950190000000006</v>
      </c>
      <c r="WD18" s="109">
        <f t="shared" si="239"/>
        <v>46396.32</v>
      </c>
      <c r="WE18" s="109"/>
      <c r="WF18" s="138"/>
    </row>
    <row r="19" spans="1:604" ht="48">
      <c r="A19" s="5"/>
      <c r="B19" s="97" t="s">
        <v>414</v>
      </c>
      <c r="C19" s="11" t="s">
        <v>965</v>
      </c>
      <c r="D19" s="11" t="s">
        <v>421</v>
      </c>
      <c r="E19" s="4" t="s">
        <v>32</v>
      </c>
      <c r="F19" s="143"/>
      <c r="G19" s="139" t="e">
        <f>F19/F10</f>
        <v>#DIV/0!</v>
      </c>
      <c r="H19" s="109" t="e">
        <f>H10*G19</f>
        <v>#DIV/0!</v>
      </c>
      <c r="I19" s="136">
        <f t="shared" si="299"/>
        <v>0</v>
      </c>
      <c r="J19" s="96">
        <f>J10</f>
        <v>0</v>
      </c>
      <c r="K19" s="137">
        <f t="shared" si="300"/>
        <v>0</v>
      </c>
      <c r="L19" s="109">
        <f t="shared" si="301"/>
        <v>0</v>
      </c>
      <c r="M19" s="109"/>
      <c r="N19" s="138"/>
      <c r="O19" s="139">
        <f t="shared" si="240"/>
        <v>0</v>
      </c>
      <c r="P19" s="143"/>
      <c r="Q19" s="139">
        <f>P19/P10</f>
        <v>0</v>
      </c>
      <c r="R19" s="109">
        <f>R10*Q19</f>
        <v>0</v>
      </c>
      <c r="S19" s="136">
        <f t="shared" si="4"/>
        <v>0</v>
      </c>
      <c r="T19" s="96">
        <f>T10</f>
        <v>0</v>
      </c>
      <c r="U19" s="137">
        <f t="shared" si="5"/>
        <v>0</v>
      </c>
      <c r="V19" s="109">
        <f t="shared" si="6"/>
        <v>0</v>
      </c>
      <c r="W19" s="109"/>
      <c r="X19" s="138"/>
      <c r="Y19" s="139">
        <f t="shared" si="241"/>
        <v>0</v>
      </c>
      <c r="Z19" s="143"/>
      <c r="AA19" s="139">
        <f>Z19/Z10</f>
        <v>0</v>
      </c>
      <c r="AB19" s="109">
        <f>AB10*AA19</f>
        <v>0</v>
      </c>
      <c r="AC19" s="136">
        <f t="shared" si="8"/>
        <v>0</v>
      </c>
      <c r="AD19" s="96">
        <f>AD10</f>
        <v>0</v>
      </c>
      <c r="AE19" s="137">
        <f t="shared" si="9"/>
        <v>0</v>
      </c>
      <c r="AF19" s="109">
        <f t="shared" si="10"/>
        <v>0</v>
      </c>
      <c r="AG19" s="109"/>
      <c r="AH19" s="138"/>
      <c r="AI19" s="139">
        <f t="shared" si="242"/>
        <v>0</v>
      </c>
      <c r="AJ19" s="143"/>
      <c r="AK19" s="139" t="e">
        <f>AJ19/AJ10</f>
        <v>#DIV/0!</v>
      </c>
      <c r="AL19" s="109" t="e">
        <f>AL10*AK19</f>
        <v>#DIV/0!</v>
      </c>
      <c r="AM19" s="136">
        <f t="shared" si="12"/>
        <v>0</v>
      </c>
      <c r="AN19" s="96">
        <f>AN10</f>
        <v>0</v>
      </c>
      <c r="AO19" s="137">
        <f t="shared" si="13"/>
        <v>0</v>
      </c>
      <c r="AP19" s="109">
        <f t="shared" si="14"/>
        <v>0</v>
      </c>
      <c r="AQ19" s="109"/>
      <c r="AR19" s="138"/>
      <c r="AS19" s="139">
        <f t="shared" si="243"/>
        <v>0</v>
      </c>
      <c r="AT19" s="143"/>
      <c r="AU19" s="139">
        <f>AT19/AT10</f>
        <v>0</v>
      </c>
      <c r="AV19" s="109">
        <f>AV10*AU19</f>
        <v>0</v>
      </c>
      <c r="AW19" s="136">
        <f t="shared" si="16"/>
        <v>0</v>
      </c>
      <c r="AX19" s="96">
        <f>AX10</f>
        <v>0</v>
      </c>
      <c r="AY19" s="137">
        <f t="shared" si="17"/>
        <v>0</v>
      </c>
      <c r="AZ19" s="109">
        <f t="shared" si="18"/>
        <v>0</v>
      </c>
      <c r="BA19" s="109"/>
      <c r="BB19" s="138"/>
      <c r="BC19" s="139">
        <f t="shared" si="244"/>
        <v>0</v>
      </c>
      <c r="BD19" s="143"/>
      <c r="BE19" s="139">
        <f>BD19/BD10</f>
        <v>0</v>
      </c>
      <c r="BF19" s="109">
        <f>BF10*BE19</f>
        <v>0</v>
      </c>
      <c r="BG19" s="136">
        <f t="shared" si="20"/>
        <v>0</v>
      </c>
      <c r="BH19" s="96">
        <f>BH10</f>
        <v>0</v>
      </c>
      <c r="BI19" s="137">
        <f t="shared" si="21"/>
        <v>0</v>
      </c>
      <c r="BJ19" s="109">
        <f t="shared" si="22"/>
        <v>0</v>
      </c>
      <c r="BK19" s="109"/>
      <c r="BL19" s="138"/>
      <c r="BM19" s="139">
        <f t="shared" si="245"/>
        <v>0</v>
      </c>
      <c r="BN19" s="143"/>
      <c r="BO19" s="139">
        <f>BN19/BN10</f>
        <v>0</v>
      </c>
      <c r="BP19" s="109">
        <f>BP10*BO19</f>
        <v>0</v>
      </c>
      <c r="BQ19" s="136">
        <f t="shared" si="24"/>
        <v>0</v>
      </c>
      <c r="BR19" s="96">
        <f>BR10</f>
        <v>0</v>
      </c>
      <c r="BS19" s="137">
        <f t="shared" si="25"/>
        <v>0</v>
      </c>
      <c r="BT19" s="109">
        <f t="shared" si="26"/>
        <v>0</v>
      </c>
      <c r="BU19" s="109"/>
      <c r="BV19" s="138"/>
      <c r="BW19" s="139">
        <f t="shared" si="246"/>
        <v>0</v>
      </c>
      <c r="BX19" s="143"/>
      <c r="BY19" s="139">
        <f>BX19/BX10</f>
        <v>0</v>
      </c>
      <c r="BZ19" s="109">
        <f>BZ10*BY19</f>
        <v>0</v>
      </c>
      <c r="CA19" s="136">
        <f t="shared" si="28"/>
        <v>0</v>
      </c>
      <c r="CB19" s="96">
        <f>CB10</f>
        <v>0</v>
      </c>
      <c r="CC19" s="137">
        <f t="shared" si="29"/>
        <v>0</v>
      </c>
      <c r="CD19" s="109">
        <f t="shared" si="30"/>
        <v>0</v>
      </c>
      <c r="CE19" s="109"/>
      <c r="CF19" s="138"/>
      <c r="CG19" s="139">
        <f t="shared" si="247"/>
        <v>0</v>
      </c>
      <c r="CH19" s="143"/>
      <c r="CI19" s="139">
        <f>CH19/CH10</f>
        <v>0</v>
      </c>
      <c r="CJ19" s="109">
        <f>CJ10*CI19</f>
        <v>0</v>
      </c>
      <c r="CK19" s="136">
        <f t="shared" si="32"/>
        <v>0</v>
      </c>
      <c r="CL19" s="96">
        <f>CL10</f>
        <v>0</v>
      </c>
      <c r="CM19" s="137">
        <f t="shared" si="33"/>
        <v>0</v>
      </c>
      <c r="CN19" s="109">
        <f t="shared" si="34"/>
        <v>0</v>
      </c>
      <c r="CO19" s="109"/>
      <c r="CP19" s="138"/>
      <c r="CQ19" s="139">
        <f t="shared" si="248"/>
        <v>0</v>
      </c>
      <c r="CR19" s="143"/>
      <c r="CS19" s="139">
        <f>CR19/CR10</f>
        <v>0</v>
      </c>
      <c r="CT19" s="109">
        <f>CT10*CS19</f>
        <v>0</v>
      </c>
      <c r="CU19" s="136">
        <f t="shared" si="36"/>
        <v>0</v>
      </c>
      <c r="CV19" s="96">
        <f>CV10</f>
        <v>0</v>
      </c>
      <c r="CW19" s="137">
        <f t="shared" si="37"/>
        <v>0</v>
      </c>
      <c r="CX19" s="109">
        <f t="shared" si="38"/>
        <v>0</v>
      </c>
      <c r="CY19" s="109"/>
      <c r="CZ19" s="138"/>
      <c r="DA19" s="139">
        <f t="shared" si="249"/>
        <v>0</v>
      </c>
      <c r="DB19" s="143"/>
      <c r="DC19" s="139">
        <f>DB19/DB10</f>
        <v>0</v>
      </c>
      <c r="DD19" s="109">
        <f>DD10*DC19</f>
        <v>0</v>
      </c>
      <c r="DE19" s="136">
        <f t="shared" si="40"/>
        <v>0</v>
      </c>
      <c r="DF19" s="96">
        <f>DF10</f>
        <v>0</v>
      </c>
      <c r="DG19" s="137">
        <f t="shared" si="41"/>
        <v>0</v>
      </c>
      <c r="DH19" s="109">
        <f t="shared" si="42"/>
        <v>0</v>
      </c>
      <c r="DI19" s="109"/>
      <c r="DJ19" s="138"/>
      <c r="DK19" s="139">
        <f t="shared" si="250"/>
        <v>0</v>
      </c>
      <c r="DL19" s="143"/>
      <c r="DM19" s="139">
        <f>DL19/DL10</f>
        <v>0</v>
      </c>
      <c r="DN19" s="109">
        <f>DN10*DM19</f>
        <v>0</v>
      </c>
      <c r="DO19" s="136">
        <f t="shared" si="44"/>
        <v>0</v>
      </c>
      <c r="DP19" s="96">
        <f>DP10</f>
        <v>0</v>
      </c>
      <c r="DQ19" s="137">
        <f t="shared" si="45"/>
        <v>0</v>
      </c>
      <c r="DR19" s="109">
        <f t="shared" si="46"/>
        <v>0</v>
      </c>
      <c r="DS19" s="109"/>
      <c r="DT19" s="138"/>
      <c r="DU19" s="139">
        <f t="shared" si="251"/>
        <v>0</v>
      </c>
      <c r="DV19" s="143"/>
      <c r="DW19" s="139">
        <f>DV19/DV10</f>
        <v>0</v>
      </c>
      <c r="DX19" s="109">
        <f>DX10*DW19</f>
        <v>0</v>
      </c>
      <c r="DY19" s="136">
        <f t="shared" si="48"/>
        <v>0</v>
      </c>
      <c r="DZ19" s="96">
        <f>DZ10</f>
        <v>7.86</v>
      </c>
      <c r="EA19" s="137">
        <f t="shared" si="49"/>
        <v>0</v>
      </c>
      <c r="EB19" s="109">
        <f t="shared" si="50"/>
        <v>0</v>
      </c>
      <c r="EC19" s="109"/>
      <c r="ED19" s="138"/>
      <c r="EE19" s="139">
        <f t="shared" si="252"/>
        <v>0</v>
      </c>
      <c r="EF19" s="143"/>
      <c r="EG19" s="139">
        <f>EF19/EF10</f>
        <v>0</v>
      </c>
      <c r="EH19" s="109">
        <f>EH10*EG19</f>
        <v>0</v>
      </c>
      <c r="EI19" s="136">
        <f t="shared" si="52"/>
        <v>0</v>
      </c>
      <c r="EJ19" s="96">
        <f>EJ10</f>
        <v>0</v>
      </c>
      <c r="EK19" s="137">
        <f t="shared" si="53"/>
        <v>0</v>
      </c>
      <c r="EL19" s="109">
        <f t="shared" si="54"/>
        <v>0</v>
      </c>
      <c r="EM19" s="109"/>
      <c r="EN19" s="138"/>
      <c r="EO19" s="139">
        <f t="shared" si="253"/>
        <v>0</v>
      </c>
      <c r="EP19" s="143"/>
      <c r="EQ19" s="139">
        <f>EP19/EP10</f>
        <v>0</v>
      </c>
      <c r="ER19" s="109">
        <f>ER10*EQ19</f>
        <v>0</v>
      </c>
      <c r="ES19" s="136">
        <f t="shared" si="56"/>
        <v>0</v>
      </c>
      <c r="ET19" s="96">
        <f>ET10</f>
        <v>7.86</v>
      </c>
      <c r="EU19" s="137">
        <f t="shared" si="57"/>
        <v>0</v>
      </c>
      <c r="EV19" s="109">
        <f t="shared" si="58"/>
        <v>0</v>
      </c>
      <c r="EW19" s="109"/>
      <c r="EX19" s="138"/>
      <c r="EY19" s="139">
        <f t="shared" si="254"/>
        <v>0</v>
      </c>
      <c r="EZ19" s="143"/>
      <c r="FA19" s="139">
        <f>EZ19/EZ10</f>
        <v>0</v>
      </c>
      <c r="FB19" s="109">
        <f>FB10*FA19</f>
        <v>0</v>
      </c>
      <c r="FC19" s="136">
        <f t="shared" si="60"/>
        <v>0</v>
      </c>
      <c r="FD19" s="96">
        <f>FD10</f>
        <v>0</v>
      </c>
      <c r="FE19" s="137">
        <f t="shared" si="61"/>
        <v>0</v>
      </c>
      <c r="FF19" s="109">
        <f t="shared" si="62"/>
        <v>0</v>
      </c>
      <c r="FG19" s="109"/>
      <c r="FH19" s="138"/>
      <c r="FI19" s="139">
        <f t="shared" si="255"/>
        <v>0</v>
      </c>
      <c r="FJ19" s="143"/>
      <c r="FK19" s="139">
        <f>FJ19/FJ10</f>
        <v>0</v>
      </c>
      <c r="FL19" s="109">
        <f>FL10*FK19</f>
        <v>0</v>
      </c>
      <c r="FM19" s="136">
        <f t="shared" si="64"/>
        <v>0</v>
      </c>
      <c r="FN19" s="96">
        <f>FN10</f>
        <v>0</v>
      </c>
      <c r="FO19" s="137">
        <f t="shared" si="65"/>
        <v>0</v>
      </c>
      <c r="FP19" s="109">
        <f t="shared" si="66"/>
        <v>0</v>
      </c>
      <c r="FQ19" s="109"/>
      <c r="FR19" s="138"/>
      <c r="FS19" s="139">
        <f t="shared" si="256"/>
        <v>0</v>
      </c>
      <c r="FT19" s="143"/>
      <c r="FU19" s="139">
        <f>FT19/FT10</f>
        <v>0</v>
      </c>
      <c r="FV19" s="109">
        <f>FV10*FU19</f>
        <v>0</v>
      </c>
      <c r="FW19" s="136">
        <f t="shared" si="68"/>
        <v>0</v>
      </c>
      <c r="FX19" s="96">
        <f>FX10</f>
        <v>0</v>
      </c>
      <c r="FY19" s="137">
        <f t="shared" si="69"/>
        <v>0</v>
      </c>
      <c r="FZ19" s="109">
        <f t="shared" si="70"/>
        <v>0</v>
      </c>
      <c r="GA19" s="109"/>
      <c r="GB19" s="138"/>
      <c r="GC19" s="139">
        <f t="shared" si="257"/>
        <v>0</v>
      </c>
      <c r="GD19" s="143"/>
      <c r="GE19" s="139">
        <f>GD19/GD10</f>
        <v>0</v>
      </c>
      <c r="GF19" s="109">
        <f>GF10*GE19</f>
        <v>0</v>
      </c>
      <c r="GG19" s="136">
        <f t="shared" si="72"/>
        <v>0</v>
      </c>
      <c r="GH19" s="96">
        <f>GH10</f>
        <v>0</v>
      </c>
      <c r="GI19" s="137">
        <f t="shared" si="73"/>
        <v>0</v>
      </c>
      <c r="GJ19" s="109">
        <f t="shared" si="74"/>
        <v>0</v>
      </c>
      <c r="GK19" s="109"/>
      <c r="GL19" s="138"/>
      <c r="GM19" s="139">
        <f t="shared" si="258"/>
        <v>0</v>
      </c>
      <c r="GN19" s="143"/>
      <c r="GO19" s="139">
        <f>GN19/GN10</f>
        <v>0</v>
      </c>
      <c r="GP19" s="109">
        <f>GP10*GO19</f>
        <v>0</v>
      </c>
      <c r="GQ19" s="136">
        <f t="shared" si="76"/>
        <v>0</v>
      </c>
      <c r="GR19" s="96">
        <f>GR10</f>
        <v>0</v>
      </c>
      <c r="GS19" s="137">
        <f t="shared" si="77"/>
        <v>0</v>
      </c>
      <c r="GT19" s="109">
        <f t="shared" si="78"/>
        <v>0</v>
      </c>
      <c r="GU19" s="109"/>
      <c r="GV19" s="138"/>
      <c r="GW19" s="139">
        <f t="shared" si="259"/>
        <v>0</v>
      </c>
      <c r="GX19" s="143"/>
      <c r="GY19" s="139">
        <f>GX19/GX10</f>
        <v>0</v>
      </c>
      <c r="GZ19" s="109">
        <f>GZ10*GY19</f>
        <v>0</v>
      </c>
      <c r="HA19" s="136">
        <f t="shared" si="80"/>
        <v>0</v>
      </c>
      <c r="HB19" s="96">
        <f>HB10</f>
        <v>0</v>
      </c>
      <c r="HC19" s="137">
        <f t="shared" si="81"/>
        <v>0</v>
      </c>
      <c r="HD19" s="109">
        <f t="shared" si="82"/>
        <v>0</v>
      </c>
      <c r="HE19" s="109"/>
      <c r="HF19" s="138"/>
      <c r="HG19" s="139">
        <f t="shared" si="260"/>
        <v>0</v>
      </c>
      <c r="HH19" s="143"/>
      <c r="HI19" s="139">
        <f>HH19/HH10</f>
        <v>0</v>
      </c>
      <c r="HJ19" s="109">
        <f>HJ10*HI19</f>
        <v>0</v>
      </c>
      <c r="HK19" s="136">
        <f t="shared" si="84"/>
        <v>0</v>
      </c>
      <c r="HL19" s="96">
        <f>HL10</f>
        <v>0</v>
      </c>
      <c r="HM19" s="137">
        <f t="shared" si="85"/>
        <v>0</v>
      </c>
      <c r="HN19" s="109">
        <f t="shared" si="86"/>
        <v>0</v>
      </c>
      <c r="HO19" s="109"/>
      <c r="HP19" s="138"/>
      <c r="HQ19" s="139">
        <f t="shared" si="261"/>
        <v>0</v>
      </c>
      <c r="HR19" s="143"/>
      <c r="HS19" s="139">
        <f>HR19/HR10</f>
        <v>0</v>
      </c>
      <c r="HT19" s="109">
        <f>HT10*HS19</f>
        <v>0</v>
      </c>
      <c r="HU19" s="136">
        <f t="shared" si="88"/>
        <v>0</v>
      </c>
      <c r="HV19" s="96">
        <f>HV10</f>
        <v>0</v>
      </c>
      <c r="HW19" s="137">
        <f t="shared" si="89"/>
        <v>0</v>
      </c>
      <c r="HX19" s="109">
        <f t="shared" si="90"/>
        <v>0</v>
      </c>
      <c r="HY19" s="109"/>
      <c r="HZ19" s="138"/>
      <c r="IA19" s="139">
        <f t="shared" si="262"/>
        <v>0</v>
      </c>
      <c r="IB19" s="143"/>
      <c r="IC19" s="139">
        <f>IB19/IB10</f>
        <v>0</v>
      </c>
      <c r="ID19" s="109">
        <f>ID10*IC19</f>
        <v>0</v>
      </c>
      <c r="IE19" s="136">
        <f t="shared" si="92"/>
        <v>0</v>
      </c>
      <c r="IF19" s="96">
        <f>IF10</f>
        <v>0</v>
      </c>
      <c r="IG19" s="137">
        <f t="shared" si="93"/>
        <v>0</v>
      </c>
      <c r="IH19" s="109">
        <f t="shared" si="94"/>
        <v>0</v>
      </c>
      <c r="II19" s="109"/>
      <c r="IJ19" s="138"/>
      <c r="IK19" s="139">
        <f t="shared" si="263"/>
        <v>0</v>
      </c>
      <c r="IL19" s="143"/>
      <c r="IM19" s="139">
        <f>IL19/IL10</f>
        <v>0</v>
      </c>
      <c r="IN19" s="109">
        <f>IN10*IM19</f>
        <v>0</v>
      </c>
      <c r="IO19" s="136">
        <f t="shared" si="96"/>
        <v>0</v>
      </c>
      <c r="IP19" s="96">
        <f>IP10</f>
        <v>0</v>
      </c>
      <c r="IQ19" s="137">
        <f t="shared" si="97"/>
        <v>0</v>
      </c>
      <c r="IR19" s="109">
        <f t="shared" si="98"/>
        <v>0</v>
      </c>
      <c r="IS19" s="109"/>
      <c r="IT19" s="138"/>
      <c r="IU19" s="139">
        <f t="shared" si="264"/>
        <v>0</v>
      </c>
      <c r="IV19" s="143"/>
      <c r="IW19" s="139">
        <f>IV19/IV10</f>
        <v>0</v>
      </c>
      <c r="IX19" s="109">
        <f>IX10*IW19</f>
        <v>0</v>
      </c>
      <c r="IY19" s="136">
        <f t="shared" si="100"/>
        <v>0</v>
      </c>
      <c r="IZ19" s="96">
        <f>IZ10</f>
        <v>0</v>
      </c>
      <c r="JA19" s="137">
        <f t="shared" si="101"/>
        <v>0</v>
      </c>
      <c r="JB19" s="109">
        <f t="shared" si="102"/>
        <v>0</v>
      </c>
      <c r="JC19" s="109"/>
      <c r="JD19" s="138"/>
      <c r="JE19" s="139">
        <f t="shared" si="265"/>
        <v>0</v>
      </c>
      <c r="JF19" s="143"/>
      <c r="JG19" s="139">
        <f>JF19/JF10</f>
        <v>0</v>
      </c>
      <c r="JH19" s="109">
        <f>JH10*JG19</f>
        <v>0</v>
      </c>
      <c r="JI19" s="136">
        <f t="shared" si="104"/>
        <v>0</v>
      </c>
      <c r="JJ19" s="96">
        <f>JJ10</f>
        <v>0</v>
      </c>
      <c r="JK19" s="137">
        <f t="shared" si="105"/>
        <v>0</v>
      </c>
      <c r="JL19" s="109">
        <f t="shared" si="106"/>
        <v>0</v>
      </c>
      <c r="JM19" s="109"/>
      <c r="JN19" s="138"/>
      <c r="JO19" s="139">
        <f t="shared" si="266"/>
        <v>0</v>
      </c>
      <c r="JP19" s="143"/>
      <c r="JQ19" s="139">
        <f>JP19/JP10</f>
        <v>0</v>
      </c>
      <c r="JR19" s="109">
        <f>JR10*JQ19</f>
        <v>0</v>
      </c>
      <c r="JS19" s="136">
        <f t="shared" si="108"/>
        <v>0</v>
      </c>
      <c r="JT19" s="96">
        <f>JT10</f>
        <v>0</v>
      </c>
      <c r="JU19" s="137">
        <f t="shared" si="109"/>
        <v>0</v>
      </c>
      <c r="JV19" s="109">
        <f t="shared" si="110"/>
        <v>0</v>
      </c>
      <c r="JW19" s="109"/>
      <c r="JX19" s="138"/>
      <c r="JY19" s="139">
        <f t="shared" si="267"/>
        <v>0</v>
      </c>
      <c r="JZ19" s="143"/>
      <c r="KA19" s="139">
        <f>JZ19/JZ10</f>
        <v>0</v>
      </c>
      <c r="KB19" s="109">
        <f>KB10*KA19</f>
        <v>0</v>
      </c>
      <c r="KC19" s="136">
        <f t="shared" si="112"/>
        <v>0</v>
      </c>
      <c r="KD19" s="96">
        <f>KD10</f>
        <v>0</v>
      </c>
      <c r="KE19" s="137">
        <f t="shared" si="113"/>
        <v>0</v>
      </c>
      <c r="KF19" s="109">
        <f t="shared" si="114"/>
        <v>0</v>
      </c>
      <c r="KG19" s="109"/>
      <c r="KH19" s="138"/>
      <c r="KI19" s="139">
        <f t="shared" si="268"/>
        <v>0</v>
      </c>
      <c r="KJ19" s="143"/>
      <c r="KK19" s="139">
        <f>KJ19/KJ10</f>
        <v>0</v>
      </c>
      <c r="KL19" s="109">
        <f>KL10*KK19</f>
        <v>0</v>
      </c>
      <c r="KM19" s="136">
        <f t="shared" si="116"/>
        <v>0</v>
      </c>
      <c r="KN19" s="96">
        <f>KN10</f>
        <v>0</v>
      </c>
      <c r="KO19" s="137">
        <f t="shared" si="117"/>
        <v>0</v>
      </c>
      <c r="KP19" s="109">
        <f t="shared" si="118"/>
        <v>0</v>
      </c>
      <c r="KQ19" s="109"/>
      <c r="KR19" s="138"/>
      <c r="KS19" s="139">
        <f t="shared" si="269"/>
        <v>0</v>
      </c>
      <c r="KT19" s="143"/>
      <c r="KU19" s="139">
        <f>KT19/KT10</f>
        <v>0</v>
      </c>
      <c r="KV19" s="109">
        <f>KV10*KU19</f>
        <v>0</v>
      </c>
      <c r="KW19" s="136">
        <f t="shared" si="120"/>
        <v>0</v>
      </c>
      <c r="KX19" s="96">
        <f>KX10</f>
        <v>0</v>
      </c>
      <c r="KY19" s="137">
        <f t="shared" si="121"/>
        <v>0</v>
      </c>
      <c r="KZ19" s="109">
        <f t="shared" si="122"/>
        <v>0</v>
      </c>
      <c r="LA19" s="109"/>
      <c r="LB19" s="138"/>
      <c r="LC19" s="139">
        <f t="shared" si="270"/>
        <v>0</v>
      </c>
      <c r="LD19" s="143"/>
      <c r="LE19" s="139">
        <f>LD19/LD10</f>
        <v>0</v>
      </c>
      <c r="LF19" s="109">
        <f>LF10*LE19</f>
        <v>0</v>
      </c>
      <c r="LG19" s="136">
        <f t="shared" si="124"/>
        <v>0</v>
      </c>
      <c r="LH19" s="96">
        <f>LH10</f>
        <v>0</v>
      </c>
      <c r="LI19" s="137">
        <f t="shared" si="125"/>
        <v>0</v>
      </c>
      <c r="LJ19" s="109">
        <f t="shared" si="126"/>
        <v>0</v>
      </c>
      <c r="LK19" s="109"/>
      <c r="LL19" s="138"/>
      <c r="LM19" s="139">
        <f t="shared" si="271"/>
        <v>0</v>
      </c>
      <c r="LN19" s="143"/>
      <c r="LO19" s="139">
        <f>LN19/LN10</f>
        <v>0</v>
      </c>
      <c r="LP19" s="109">
        <f>LP10*LO19</f>
        <v>0</v>
      </c>
      <c r="LQ19" s="136">
        <f t="shared" si="128"/>
        <v>0</v>
      </c>
      <c r="LR19" s="96">
        <f>LR10</f>
        <v>0</v>
      </c>
      <c r="LS19" s="137">
        <f t="shared" si="129"/>
        <v>0</v>
      </c>
      <c r="LT19" s="109">
        <f t="shared" si="130"/>
        <v>0</v>
      </c>
      <c r="LU19" s="109"/>
      <c r="LV19" s="138"/>
      <c r="LW19" s="139">
        <f t="shared" si="272"/>
        <v>0</v>
      </c>
      <c r="LX19" s="143"/>
      <c r="LY19" s="139">
        <f>LX19/LX10</f>
        <v>0</v>
      </c>
      <c r="LZ19" s="109">
        <f>LZ10*LY19</f>
        <v>0</v>
      </c>
      <c r="MA19" s="136">
        <f t="shared" si="132"/>
        <v>0</v>
      </c>
      <c r="MB19" s="96">
        <f>MB10</f>
        <v>0</v>
      </c>
      <c r="MC19" s="137">
        <f t="shared" si="133"/>
        <v>0</v>
      </c>
      <c r="MD19" s="109">
        <f t="shared" si="134"/>
        <v>0</v>
      </c>
      <c r="ME19" s="109"/>
      <c r="MF19" s="138"/>
      <c r="MG19" s="139">
        <f t="shared" si="273"/>
        <v>0</v>
      </c>
      <c r="MH19" s="143"/>
      <c r="MI19" s="139">
        <f>MH19/MH10</f>
        <v>0</v>
      </c>
      <c r="MJ19" s="109">
        <f>MJ10*MI19</f>
        <v>0</v>
      </c>
      <c r="MK19" s="136">
        <f t="shared" si="136"/>
        <v>0</v>
      </c>
      <c r="ML19" s="96">
        <f>ML10</f>
        <v>0</v>
      </c>
      <c r="MM19" s="137">
        <f t="shared" si="137"/>
        <v>0</v>
      </c>
      <c r="MN19" s="109">
        <f t="shared" si="138"/>
        <v>0</v>
      </c>
      <c r="MO19" s="109"/>
      <c r="MP19" s="138"/>
      <c r="MQ19" s="139">
        <f t="shared" si="274"/>
        <v>0</v>
      </c>
      <c r="MR19" s="143">
        <v>11</v>
      </c>
      <c r="MS19" s="139">
        <f>MR19/MR10</f>
        <v>0.10476000000000001</v>
      </c>
      <c r="MT19" s="109">
        <f>MT10*MS19</f>
        <v>0</v>
      </c>
      <c r="MU19" s="136">
        <f t="shared" si="140"/>
        <v>0</v>
      </c>
      <c r="MV19" s="96">
        <f>MV10</f>
        <v>0</v>
      </c>
      <c r="MW19" s="137">
        <f t="shared" si="141"/>
        <v>0</v>
      </c>
      <c r="MX19" s="109">
        <f t="shared" si="142"/>
        <v>0</v>
      </c>
      <c r="MY19" s="109"/>
      <c r="MZ19" s="138"/>
      <c r="NA19" s="139">
        <f t="shared" si="275"/>
        <v>0</v>
      </c>
      <c r="NB19" s="143"/>
      <c r="NC19" s="139">
        <f>NB19/NB10</f>
        <v>0</v>
      </c>
      <c r="ND19" s="109">
        <f>ND10*NC19</f>
        <v>0</v>
      </c>
      <c r="NE19" s="136">
        <f t="shared" si="144"/>
        <v>0</v>
      </c>
      <c r="NF19" s="96">
        <f>NF10</f>
        <v>0</v>
      </c>
      <c r="NG19" s="137">
        <f t="shared" si="145"/>
        <v>0</v>
      </c>
      <c r="NH19" s="109">
        <f t="shared" si="146"/>
        <v>0</v>
      </c>
      <c r="NI19" s="109"/>
      <c r="NJ19" s="138"/>
      <c r="NK19" s="139">
        <f t="shared" si="276"/>
        <v>0</v>
      </c>
      <c r="NL19" s="143"/>
      <c r="NM19" s="139">
        <f>NL19/NL10</f>
        <v>0</v>
      </c>
      <c r="NN19" s="109">
        <f>NN10*NM19</f>
        <v>0</v>
      </c>
      <c r="NO19" s="136">
        <f t="shared" si="148"/>
        <v>0</v>
      </c>
      <c r="NP19" s="96">
        <f>NP10</f>
        <v>0</v>
      </c>
      <c r="NQ19" s="137">
        <f t="shared" si="149"/>
        <v>0</v>
      </c>
      <c r="NR19" s="109">
        <f t="shared" si="150"/>
        <v>0</v>
      </c>
      <c r="NS19" s="109"/>
      <c r="NT19" s="138"/>
      <c r="NU19" s="139">
        <f t="shared" si="277"/>
        <v>0</v>
      </c>
      <c r="NV19" s="143"/>
      <c r="NW19" s="139">
        <f>NV19/NV10</f>
        <v>0</v>
      </c>
      <c r="NX19" s="109">
        <f>NX10*NW19</f>
        <v>0</v>
      </c>
      <c r="NY19" s="136">
        <f t="shared" si="152"/>
        <v>0</v>
      </c>
      <c r="NZ19" s="96">
        <f>NZ10</f>
        <v>0</v>
      </c>
      <c r="OA19" s="137">
        <f t="shared" si="153"/>
        <v>0</v>
      </c>
      <c r="OB19" s="109">
        <f t="shared" si="154"/>
        <v>0</v>
      </c>
      <c r="OC19" s="109"/>
      <c r="OD19" s="138"/>
      <c r="OE19" s="139">
        <f t="shared" si="278"/>
        <v>0</v>
      </c>
      <c r="OF19" s="143"/>
      <c r="OG19" s="139">
        <f>OF19/OF10</f>
        <v>0</v>
      </c>
      <c r="OH19" s="109">
        <f>OH10*OG19</f>
        <v>0</v>
      </c>
      <c r="OI19" s="136">
        <f t="shared" si="156"/>
        <v>0</v>
      </c>
      <c r="OJ19" s="96">
        <f>OJ10</f>
        <v>0</v>
      </c>
      <c r="OK19" s="137">
        <f t="shared" si="157"/>
        <v>0</v>
      </c>
      <c r="OL19" s="109">
        <f t="shared" si="158"/>
        <v>0</v>
      </c>
      <c r="OM19" s="109"/>
      <c r="ON19" s="138"/>
      <c r="OO19" s="139">
        <f t="shared" si="279"/>
        <v>0</v>
      </c>
      <c r="OP19" s="143"/>
      <c r="OQ19" s="139">
        <f>OP19/OP10</f>
        <v>0</v>
      </c>
      <c r="OR19" s="109">
        <f>OR10*OQ19</f>
        <v>0</v>
      </c>
      <c r="OS19" s="136">
        <f t="shared" si="160"/>
        <v>0</v>
      </c>
      <c r="OT19" s="96">
        <f>OT10</f>
        <v>0</v>
      </c>
      <c r="OU19" s="137">
        <f t="shared" si="161"/>
        <v>0</v>
      </c>
      <c r="OV19" s="109">
        <f t="shared" si="162"/>
        <v>0</v>
      </c>
      <c r="OW19" s="109"/>
      <c r="OX19" s="138"/>
      <c r="OY19" s="139">
        <f t="shared" si="280"/>
        <v>0</v>
      </c>
      <c r="OZ19" s="143"/>
      <c r="PA19" s="139">
        <f>OZ19/OZ10</f>
        <v>0</v>
      </c>
      <c r="PB19" s="109">
        <f>PB10*PA19</f>
        <v>0</v>
      </c>
      <c r="PC19" s="136">
        <f t="shared" si="164"/>
        <v>0</v>
      </c>
      <c r="PD19" s="96">
        <f>PD10</f>
        <v>0</v>
      </c>
      <c r="PE19" s="137">
        <f t="shared" si="165"/>
        <v>0</v>
      </c>
      <c r="PF19" s="109">
        <f t="shared" si="166"/>
        <v>0</v>
      </c>
      <c r="PG19" s="109"/>
      <c r="PH19" s="138"/>
      <c r="PI19" s="139">
        <f t="shared" si="281"/>
        <v>0</v>
      </c>
      <c r="PJ19" s="143"/>
      <c r="PK19" s="139">
        <f>PJ19/PJ10</f>
        <v>0</v>
      </c>
      <c r="PL19" s="109">
        <f>PL10*PK19</f>
        <v>0</v>
      </c>
      <c r="PM19" s="136">
        <f t="shared" si="168"/>
        <v>0</v>
      </c>
      <c r="PN19" s="96">
        <f>PN10</f>
        <v>0</v>
      </c>
      <c r="PO19" s="137">
        <f t="shared" si="169"/>
        <v>0</v>
      </c>
      <c r="PP19" s="109">
        <f t="shared" si="170"/>
        <v>0</v>
      </c>
      <c r="PQ19" s="109"/>
      <c r="PR19" s="138"/>
      <c r="PS19" s="139">
        <f t="shared" si="282"/>
        <v>0</v>
      </c>
      <c r="PT19" s="143"/>
      <c r="PU19" s="139">
        <f>PT19/PT10</f>
        <v>0</v>
      </c>
      <c r="PV19" s="109">
        <f>PV10*PU19</f>
        <v>0</v>
      </c>
      <c r="PW19" s="136">
        <f t="shared" si="172"/>
        <v>0</v>
      </c>
      <c r="PX19" s="96">
        <f>PX10</f>
        <v>0</v>
      </c>
      <c r="PY19" s="137">
        <f t="shared" si="173"/>
        <v>0</v>
      </c>
      <c r="PZ19" s="109">
        <f t="shared" si="174"/>
        <v>0</v>
      </c>
      <c r="QA19" s="109"/>
      <c r="QB19" s="138"/>
      <c r="QC19" s="139">
        <f t="shared" si="283"/>
        <v>0</v>
      </c>
      <c r="QD19" s="143"/>
      <c r="QE19" s="139">
        <f>QD19/QD10</f>
        <v>0</v>
      </c>
      <c r="QF19" s="109">
        <f>QF10*QE19</f>
        <v>0</v>
      </c>
      <c r="QG19" s="136">
        <f t="shared" si="176"/>
        <v>0</v>
      </c>
      <c r="QH19" s="96">
        <f>QH10</f>
        <v>0</v>
      </c>
      <c r="QI19" s="137">
        <f t="shared" si="177"/>
        <v>0</v>
      </c>
      <c r="QJ19" s="109">
        <f t="shared" si="178"/>
        <v>0</v>
      </c>
      <c r="QK19" s="109"/>
      <c r="QL19" s="138"/>
      <c r="QM19" s="139">
        <f t="shared" si="284"/>
        <v>0</v>
      </c>
      <c r="QN19" s="143"/>
      <c r="QO19" s="139">
        <f>QN19/QN10</f>
        <v>0</v>
      </c>
      <c r="QP19" s="109">
        <f>QP10*QO19</f>
        <v>0</v>
      </c>
      <c r="QQ19" s="136">
        <f t="shared" si="180"/>
        <v>0</v>
      </c>
      <c r="QR19" s="96">
        <f>QR10</f>
        <v>0</v>
      </c>
      <c r="QS19" s="137">
        <f t="shared" si="181"/>
        <v>0</v>
      </c>
      <c r="QT19" s="109">
        <f t="shared" si="182"/>
        <v>0</v>
      </c>
      <c r="QU19" s="109"/>
      <c r="QV19" s="138"/>
      <c r="QW19" s="139">
        <f t="shared" si="285"/>
        <v>0</v>
      </c>
      <c r="QX19" s="143"/>
      <c r="QY19" s="139">
        <f>QX19/QX10</f>
        <v>0</v>
      </c>
      <c r="QZ19" s="109">
        <f>QZ10*QY19</f>
        <v>0</v>
      </c>
      <c r="RA19" s="136">
        <f t="shared" si="184"/>
        <v>0</v>
      </c>
      <c r="RB19" s="96">
        <f>RB10</f>
        <v>0</v>
      </c>
      <c r="RC19" s="137">
        <f t="shared" si="185"/>
        <v>0</v>
      </c>
      <c r="RD19" s="109">
        <f t="shared" si="186"/>
        <v>0</v>
      </c>
      <c r="RE19" s="109"/>
      <c r="RF19" s="138"/>
      <c r="RG19" s="139">
        <f t="shared" si="286"/>
        <v>0</v>
      </c>
      <c r="RH19" s="143"/>
      <c r="RI19" s="139">
        <f>RH19/RH10</f>
        <v>0</v>
      </c>
      <c r="RJ19" s="109">
        <f>RJ10*RI19</f>
        <v>0</v>
      </c>
      <c r="RK19" s="136">
        <f t="shared" si="188"/>
        <v>0</v>
      </c>
      <c r="RL19" s="96">
        <f>RL10</f>
        <v>0</v>
      </c>
      <c r="RM19" s="137">
        <f t="shared" si="189"/>
        <v>0</v>
      </c>
      <c r="RN19" s="109">
        <f t="shared" si="190"/>
        <v>0</v>
      </c>
      <c r="RO19" s="109"/>
      <c r="RP19" s="138"/>
      <c r="RQ19" s="139">
        <f t="shared" si="287"/>
        <v>0</v>
      </c>
      <c r="RR19" s="143"/>
      <c r="RS19" s="139">
        <f>RR19/RR10</f>
        <v>0</v>
      </c>
      <c r="RT19" s="109">
        <f>RT10*RS19</f>
        <v>0</v>
      </c>
      <c r="RU19" s="136">
        <f t="shared" si="192"/>
        <v>0</v>
      </c>
      <c r="RV19" s="96">
        <f>RV10</f>
        <v>0</v>
      </c>
      <c r="RW19" s="137">
        <f t="shared" si="193"/>
        <v>0</v>
      </c>
      <c r="RX19" s="109">
        <f t="shared" si="194"/>
        <v>0</v>
      </c>
      <c r="RY19" s="109"/>
      <c r="RZ19" s="138"/>
      <c r="SA19" s="139">
        <f t="shared" si="288"/>
        <v>0</v>
      </c>
      <c r="SB19" s="143"/>
      <c r="SC19" s="139" t="e">
        <f>SB19/SB10</f>
        <v>#DIV/0!</v>
      </c>
      <c r="SD19" s="109" t="e">
        <f>SD10*SC19</f>
        <v>#DIV/0!</v>
      </c>
      <c r="SE19" s="136">
        <f t="shared" si="196"/>
        <v>0</v>
      </c>
      <c r="SF19" s="96">
        <f>SF10</f>
        <v>0</v>
      </c>
      <c r="SG19" s="137">
        <f t="shared" si="197"/>
        <v>0</v>
      </c>
      <c r="SH19" s="109">
        <f t="shared" si="198"/>
        <v>0</v>
      </c>
      <c r="SI19" s="109"/>
      <c r="SJ19" s="138"/>
      <c r="SK19" s="139">
        <f t="shared" si="289"/>
        <v>0</v>
      </c>
      <c r="SL19" s="143"/>
      <c r="SM19" s="139">
        <f>SL19/SL10</f>
        <v>0</v>
      </c>
      <c r="SN19" s="109">
        <f>SN10*SM19</f>
        <v>0</v>
      </c>
      <c r="SO19" s="136">
        <f t="shared" si="200"/>
        <v>0</v>
      </c>
      <c r="SP19" s="96">
        <f>SP10</f>
        <v>0</v>
      </c>
      <c r="SQ19" s="137">
        <f t="shared" si="201"/>
        <v>0</v>
      </c>
      <c r="SR19" s="109">
        <f t="shared" si="202"/>
        <v>0</v>
      </c>
      <c r="SS19" s="109"/>
      <c r="ST19" s="138"/>
      <c r="SU19" s="139">
        <f t="shared" si="290"/>
        <v>0</v>
      </c>
      <c r="SV19" s="143"/>
      <c r="SW19" s="139">
        <f>SV19/SV10</f>
        <v>0</v>
      </c>
      <c r="SX19" s="109">
        <f>SX10*SW19</f>
        <v>0</v>
      </c>
      <c r="SY19" s="136">
        <f t="shared" si="204"/>
        <v>0</v>
      </c>
      <c r="SZ19" s="96">
        <f>SZ10</f>
        <v>0</v>
      </c>
      <c r="TA19" s="137">
        <f t="shared" si="205"/>
        <v>0</v>
      </c>
      <c r="TB19" s="109">
        <f t="shared" si="206"/>
        <v>0</v>
      </c>
      <c r="TC19" s="109"/>
      <c r="TD19" s="138"/>
      <c r="TE19" s="139">
        <f t="shared" si="291"/>
        <v>0</v>
      </c>
      <c r="TF19" s="143"/>
      <c r="TG19" s="139">
        <f>TF19/TF10</f>
        <v>0</v>
      </c>
      <c r="TH19" s="109">
        <f>TH10*TG19</f>
        <v>0</v>
      </c>
      <c r="TI19" s="136">
        <f t="shared" si="208"/>
        <v>0</v>
      </c>
      <c r="TJ19" s="96">
        <f>TJ10</f>
        <v>0</v>
      </c>
      <c r="TK19" s="137">
        <f t="shared" si="209"/>
        <v>0</v>
      </c>
      <c r="TL19" s="109">
        <f t="shared" si="210"/>
        <v>0</v>
      </c>
      <c r="TM19" s="109"/>
      <c r="TN19" s="138"/>
      <c r="TO19" s="139">
        <f t="shared" si="292"/>
        <v>0</v>
      </c>
      <c r="TP19" s="143"/>
      <c r="TQ19" s="139">
        <f>TP19/TP10</f>
        <v>0</v>
      </c>
      <c r="TR19" s="109">
        <f>TR10*TQ19</f>
        <v>0</v>
      </c>
      <c r="TS19" s="136">
        <f t="shared" si="212"/>
        <v>0</v>
      </c>
      <c r="TT19" s="96">
        <f>TT10</f>
        <v>0</v>
      </c>
      <c r="TU19" s="137">
        <f t="shared" si="213"/>
        <v>0</v>
      </c>
      <c r="TV19" s="109">
        <f t="shared" si="214"/>
        <v>0</v>
      </c>
      <c r="TW19" s="109"/>
      <c r="TX19" s="138"/>
      <c r="TY19" s="139">
        <f t="shared" si="293"/>
        <v>0</v>
      </c>
      <c r="TZ19" s="143"/>
      <c r="UA19" s="139">
        <f>TZ19/TZ10</f>
        <v>0</v>
      </c>
      <c r="UB19" s="109">
        <f>UB10*UA19</f>
        <v>0</v>
      </c>
      <c r="UC19" s="136">
        <f t="shared" si="216"/>
        <v>0</v>
      </c>
      <c r="UD19" s="96">
        <f>UD10</f>
        <v>0</v>
      </c>
      <c r="UE19" s="137">
        <f t="shared" si="217"/>
        <v>0</v>
      </c>
      <c r="UF19" s="109">
        <f t="shared" si="218"/>
        <v>0</v>
      </c>
      <c r="UG19" s="109"/>
      <c r="UH19" s="138"/>
      <c r="UI19" s="139">
        <f t="shared" si="294"/>
        <v>0</v>
      </c>
      <c r="UJ19" s="143"/>
      <c r="UK19" s="139">
        <f>UJ19/UJ10</f>
        <v>0</v>
      </c>
      <c r="UL19" s="109">
        <f>UL10*UK19</f>
        <v>0</v>
      </c>
      <c r="UM19" s="136">
        <f t="shared" si="220"/>
        <v>0</v>
      </c>
      <c r="UN19" s="96">
        <f>UN10</f>
        <v>0</v>
      </c>
      <c r="UO19" s="137">
        <f t="shared" si="221"/>
        <v>0</v>
      </c>
      <c r="UP19" s="109">
        <f t="shared" si="222"/>
        <v>0</v>
      </c>
      <c r="UQ19" s="109"/>
      <c r="UR19" s="138"/>
      <c r="US19" s="139">
        <f t="shared" si="295"/>
        <v>0</v>
      </c>
      <c r="UT19" s="143"/>
      <c r="UU19" s="139">
        <f>UT19/UT10</f>
        <v>0</v>
      </c>
      <c r="UV19" s="109">
        <f>UV10*UU19</f>
        <v>0</v>
      </c>
      <c r="UW19" s="136">
        <f t="shared" si="224"/>
        <v>0</v>
      </c>
      <c r="UX19" s="96">
        <f>UX10</f>
        <v>0</v>
      </c>
      <c r="UY19" s="137">
        <f t="shared" si="225"/>
        <v>0</v>
      </c>
      <c r="UZ19" s="109">
        <f t="shared" si="226"/>
        <v>0</v>
      </c>
      <c r="VA19" s="109"/>
      <c r="VB19" s="138"/>
      <c r="VC19" s="139">
        <f t="shared" si="296"/>
        <v>0</v>
      </c>
      <c r="VD19" s="143"/>
      <c r="VE19" s="139">
        <f>VD19/VD10</f>
        <v>0</v>
      </c>
      <c r="VF19" s="109">
        <f>VF10*VE19</f>
        <v>0</v>
      </c>
      <c r="VG19" s="136">
        <f t="shared" si="228"/>
        <v>0</v>
      </c>
      <c r="VH19" s="96">
        <f>VH10</f>
        <v>0</v>
      </c>
      <c r="VI19" s="137">
        <f t="shared" si="229"/>
        <v>0</v>
      </c>
      <c r="VJ19" s="109">
        <f t="shared" si="230"/>
        <v>0</v>
      </c>
      <c r="VK19" s="109"/>
      <c r="VL19" s="138"/>
      <c r="VM19" s="139">
        <f t="shared" si="297"/>
        <v>0</v>
      </c>
      <c r="VN19" s="143"/>
      <c r="VO19" s="139">
        <f>VN19/VN10</f>
        <v>0</v>
      </c>
      <c r="VP19" s="109">
        <f>VP10*VO19</f>
        <v>0</v>
      </c>
      <c r="VQ19" s="136">
        <f t="shared" si="232"/>
        <v>0</v>
      </c>
      <c r="VR19" s="96">
        <f>VR10</f>
        <v>0</v>
      </c>
      <c r="VS19" s="137">
        <f t="shared" si="233"/>
        <v>0</v>
      </c>
      <c r="VT19" s="109">
        <f t="shared" si="234"/>
        <v>0</v>
      </c>
      <c r="VU19" s="109"/>
      <c r="VV19" s="138"/>
      <c r="VW19" s="139">
        <f t="shared" si="298"/>
        <v>0</v>
      </c>
      <c r="VX19" s="554">
        <f t="shared" si="236"/>
        <v>11</v>
      </c>
      <c r="VY19" s="139">
        <f>VX19/VX10</f>
        <v>9.1E-4</v>
      </c>
      <c r="VZ19" s="109">
        <f>VZ10*VY19</f>
        <v>102.1</v>
      </c>
      <c r="WA19" s="136">
        <f t="shared" si="237"/>
        <v>9.2818181800000001</v>
      </c>
      <c r="WB19" s="96">
        <f>WB10</f>
        <v>7.86</v>
      </c>
      <c r="WC19" s="137">
        <f t="shared" si="238"/>
        <v>72.955089999999998</v>
      </c>
      <c r="WD19" s="109">
        <f t="shared" si="239"/>
        <v>802.51</v>
      </c>
      <c r="WE19" s="109"/>
      <c r="WF19" s="138"/>
    </row>
    <row r="20" spans="1:604" ht="48">
      <c r="A20" s="5"/>
      <c r="B20" s="97" t="s">
        <v>410</v>
      </c>
      <c r="C20" s="11" t="s">
        <v>967</v>
      </c>
      <c r="D20" s="11" t="s">
        <v>422</v>
      </c>
      <c r="E20" s="4" t="s">
        <v>32</v>
      </c>
      <c r="F20" s="143"/>
      <c r="G20" s="139" t="e">
        <f>F20/F10</f>
        <v>#DIV/0!</v>
      </c>
      <c r="H20" s="109" t="e">
        <f>H10*G20</f>
        <v>#DIV/0!</v>
      </c>
      <c r="I20" s="136">
        <f t="shared" si="299"/>
        <v>0</v>
      </c>
      <c r="J20" s="96">
        <f>J10</f>
        <v>0</v>
      </c>
      <c r="K20" s="137">
        <f t="shared" si="300"/>
        <v>0</v>
      </c>
      <c r="L20" s="109">
        <f t="shared" si="301"/>
        <v>0</v>
      </c>
      <c r="M20" s="109"/>
      <c r="N20" s="138"/>
      <c r="O20" s="139">
        <f t="shared" si="240"/>
        <v>0</v>
      </c>
      <c r="P20" s="143"/>
      <c r="Q20" s="139">
        <f>P20/P10</f>
        <v>0</v>
      </c>
      <c r="R20" s="109">
        <f>R10*Q20</f>
        <v>0</v>
      </c>
      <c r="S20" s="136">
        <f t="shared" si="4"/>
        <v>0</v>
      </c>
      <c r="T20" s="96">
        <f>T10</f>
        <v>0</v>
      </c>
      <c r="U20" s="137">
        <f t="shared" si="5"/>
        <v>0</v>
      </c>
      <c r="V20" s="109">
        <f t="shared" si="6"/>
        <v>0</v>
      </c>
      <c r="W20" s="109"/>
      <c r="X20" s="138"/>
      <c r="Y20" s="139">
        <f t="shared" si="241"/>
        <v>0</v>
      </c>
      <c r="Z20" s="143"/>
      <c r="AA20" s="139">
        <f>Z20/Z10</f>
        <v>0</v>
      </c>
      <c r="AB20" s="109">
        <f>AB10*AA20</f>
        <v>0</v>
      </c>
      <c r="AC20" s="136">
        <f t="shared" si="8"/>
        <v>0</v>
      </c>
      <c r="AD20" s="96">
        <f>AD10</f>
        <v>0</v>
      </c>
      <c r="AE20" s="137">
        <f t="shared" si="9"/>
        <v>0</v>
      </c>
      <c r="AF20" s="109">
        <f t="shared" si="10"/>
        <v>0</v>
      </c>
      <c r="AG20" s="109"/>
      <c r="AH20" s="138"/>
      <c r="AI20" s="139">
        <f t="shared" si="242"/>
        <v>0</v>
      </c>
      <c r="AJ20" s="143"/>
      <c r="AK20" s="139" t="e">
        <f>AJ20/AJ10</f>
        <v>#DIV/0!</v>
      </c>
      <c r="AL20" s="109" t="e">
        <f>AL10*AK20</f>
        <v>#DIV/0!</v>
      </c>
      <c r="AM20" s="136">
        <f t="shared" si="12"/>
        <v>0</v>
      </c>
      <c r="AN20" s="96">
        <f>AN10</f>
        <v>0</v>
      </c>
      <c r="AO20" s="137">
        <f t="shared" si="13"/>
        <v>0</v>
      </c>
      <c r="AP20" s="109">
        <f t="shared" si="14"/>
        <v>0</v>
      </c>
      <c r="AQ20" s="109"/>
      <c r="AR20" s="138"/>
      <c r="AS20" s="139">
        <f t="shared" si="243"/>
        <v>0</v>
      </c>
      <c r="AT20" s="143"/>
      <c r="AU20" s="139">
        <f>AT20/AT10</f>
        <v>0</v>
      </c>
      <c r="AV20" s="109">
        <f>AV10*AU20</f>
        <v>0</v>
      </c>
      <c r="AW20" s="136">
        <f t="shared" si="16"/>
        <v>0</v>
      </c>
      <c r="AX20" s="96">
        <f>AX10</f>
        <v>0</v>
      </c>
      <c r="AY20" s="137">
        <f t="shared" si="17"/>
        <v>0</v>
      </c>
      <c r="AZ20" s="109">
        <f t="shared" si="18"/>
        <v>0</v>
      </c>
      <c r="BA20" s="109"/>
      <c r="BB20" s="138"/>
      <c r="BC20" s="139">
        <f t="shared" si="244"/>
        <v>0</v>
      </c>
      <c r="BD20" s="143"/>
      <c r="BE20" s="139">
        <f>BD20/BD10</f>
        <v>0</v>
      </c>
      <c r="BF20" s="109">
        <f>BF10*BE20</f>
        <v>0</v>
      </c>
      <c r="BG20" s="136">
        <f t="shared" si="20"/>
        <v>0</v>
      </c>
      <c r="BH20" s="96">
        <f>BH10</f>
        <v>0</v>
      </c>
      <c r="BI20" s="137">
        <f t="shared" si="21"/>
        <v>0</v>
      </c>
      <c r="BJ20" s="109">
        <f t="shared" si="22"/>
        <v>0</v>
      </c>
      <c r="BK20" s="109"/>
      <c r="BL20" s="138"/>
      <c r="BM20" s="139">
        <f t="shared" si="245"/>
        <v>0</v>
      </c>
      <c r="BN20" s="143"/>
      <c r="BO20" s="139">
        <f>BN20/BN10</f>
        <v>0</v>
      </c>
      <c r="BP20" s="109">
        <f>BP10*BO20</f>
        <v>0</v>
      </c>
      <c r="BQ20" s="136">
        <f t="shared" si="24"/>
        <v>0</v>
      </c>
      <c r="BR20" s="96">
        <f>BR10</f>
        <v>0</v>
      </c>
      <c r="BS20" s="137">
        <f t="shared" si="25"/>
        <v>0</v>
      </c>
      <c r="BT20" s="109">
        <f t="shared" si="26"/>
        <v>0</v>
      </c>
      <c r="BU20" s="109"/>
      <c r="BV20" s="138"/>
      <c r="BW20" s="139">
        <f t="shared" si="246"/>
        <v>0</v>
      </c>
      <c r="BX20" s="143"/>
      <c r="BY20" s="139">
        <f>BX20/BX10</f>
        <v>0</v>
      </c>
      <c r="BZ20" s="109">
        <f>BZ10*BY20</f>
        <v>0</v>
      </c>
      <c r="CA20" s="136">
        <f t="shared" si="28"/>
        <v>0</v>
      </c>
      <c r="CB20" s="96">
        <f>CB10</f>
        <v>0</v>
      </c>
      <c r="CC20" s="137">
        <f t="shared" si="29"/>
        <v>0</v>
      </c>
      <c r="CD20" s="109">
        <f t="shared" si="30"/>
        <v>0</v>
      </c>
      <c r="CE20" s="109"/>
      <c r="CF20" s="138"/>
      <c r="CG20" s="139">
        <f t="shared" si="247"/>
        <v>0</v>
      </c>
      <c r="CH20" s="143"/>
      <c r="CI20" s="139">
        <f>CH20/CH10</f>
        <v>0</v>
      </c>
      <c r="CJ20" s="109">
        <f>CJ10*CI20</f>
        <v>0</v>
      </c>
      <c r="CK20" s="136">
        <f t="shared" si="32"/>
        <v>0</v>
      </c>
      <c r="CL20" s="96">
        <f>CL10</f>
        <v>0</v>
      </c>
      <c r="CM20" s="137">
        <f t="shared" si="33"/>
        <v>0</v>
      </c>
      <c r="CN20" s="109">
        <f t="shared" si="34"/>
        <v>0</v>
      </c>
      <c r="CO20" s="109"/>
      <c r="CP20" s="138"/>
      <c r="CQ20" s="139">
        <f t="shared" si="248"/>
        <v>0</v>
      </c>
      <c r="CR20" s="143"/>
      <c r="CS20" s="139">
        <f>CR20/CR10</f>
        <v>0</v>
      </c>
      <c r="CT20" s="109">
        <f>CT10*CS20</f>
        <v>0</v>
      </c>
      <c r="CU20" s="136">
        <f t="shared" si="36"/>
        <v>0</v>
      </c>
      <c r="CV20" s="96">
        <f>CV10</f>
        <v>0</v>
      </c>
      <c r="CW20" s="137">
        <f t="shared" si="37"/>
        <v>0</v>
      </c>
      <c r="CX20" s="109">
        <f t="shared" si="38"/>
        <v>0</v>
      </c>
      <c r="CY20" s="109"/>
      <c r="CZ20" s="138"/>
      <c r="DA20" s="139">
        <f t="shared" si="249"/>
        <v>0</v>
      </c>
      <c r="DB20" s="143"/>
      <c r="DC20" s="139">
        <f>DB20/DB10</f>
        <v>0</v>
      </c>
      <c r="DD20" s="109">
        <f>DD10*DC20</f>
        <v>0</v>
      </c>
      <c r="DE20" s="136">
        <f t="shared" si="40"/>
        <v>0</v>
      </c>
      <c r="DF20" s="96">
        <f>DF10</f>
        <v>0</v>
      </c>
      <c r="DG20" s="137">
        <f t="shared" si="41"/>
        <v>0</v>
      </c>
      <c r="DH20" s="109">
        <f t="shared" si="42"/>
        <v>0</v>
      </c>
      <c r="DI20" s="109"/>
      <c r="DJ20" s="138"/>
      <c r="DK20" s="139">
        <f t="shared" si="250"/>
        <v>0</v>
      </c>
      <c r="DL20" s="143"/>
      <c r="DM20" s="139">
        <f>DL20/DL10</f>
        <v>0</v>
      </c>
      <c r="DN20" s="109">
        <f>DN10*DM20</f>
        <v>0</v>
      </c>
      <c r="DO20" s="136">
        <f t="shared" si="44"/>
        <v>0</v>
      </c>
      <c r="DP20" s="96">
        <f>DP10</f>
        <v>0</v>
      </c>
      <c r="DQ20" s="137">
        <f t="shared" si="45"/>
        <v>0</v>
      </c>
      <c r="DR20" s="109">
        <f t="shared" si="46"/>
        <v>0</v>
      </c>
      <c r="DS20" s="109"/>
      <c r="DT20" s="138"/>
      <c r="DU20" s="139">
        <f t="shared" si="251"/>
        <v>0</v>
      </c>
      <c r="DV20" s="143"/>
      <c r="DW20" s="139">
        <f>DV20/DV10</f>
        <v>0</v>
      </c>
      <c r="DX20" s="109">
        <f>DX10*DW20</f>
        <v>0</v>
      </c>
      <c r="DY20" s="136">
        <f t="shared" si="48"/>
        <v>0</v>
      </c>
      <c r="DZ20" s="96">
        <f>DZ10</f>
        <v>7.86</v>
      </c>
      <c r="EA20" s="137">
        <f t="shared" si="49"/>
        <v>0</v>
      </c>
      <c r="EB20" s="109">
        <f t="shared" si="50"/>
        <v>0</v>
      </c>
      <c r="EC20" s="109"/>
      <c r="ED20" s="138"/>
      <c r="EE20" s="139">
        <f t="shared" si="252"/>
        <v>0</v>
      </c>
      <c r="EF20" s="143"/>
      <c r="EG20" s="139">
        <f>EF20/EF10</f>
        <v>0</v>
      </c>
      <c r="EH20" s="109">
        <f>EH10*EG20</f>
        <v>0</v>
      </c>
      <c r="EI20" s="136">
        <f t="shared" si="52"/>
        <v>0</v>
      </c>
      <c r="EJ20" s="96">
        <f>EJ10</f>
        <v>0</v>
      </c>
      <c r="EK20" s="137">
        <f t="shared" si="53"/>
        <v>0</v>
      </c>
      <c r="EL20" s="109">
        <f t="shared" si="54"/>
        <v>0</v>
      </c>
      <c r="EM20" s="109"/>
      <c r="EN20" s="138"/>
      <c r="EO20" s="139">
        <f t="shared" si="253"/>
        <v>0</v>
      </c>
      <c r="EP20" s="143"/>
      <c r="EQ20" s="139">
        <f>EP20/EP10</f>
        <v>0</v>
      </c>
      <c r="ER20" s="109">
        <f>ER10*EQ20</f>
        <v>0</v>
      </c>
      <c r="ES20" s="136">
        <f t="shared" si="56"/>
        <v>0</v>
      </c>
      <c r="ET20" s="96">
        <f>ET10</f>
        <v>7.86</v>
      </c>
      <c r="EU20" s="137">
        <f t="shared" si="57"/>
        <v>0</v>
      </c>
      <c r="EV20" s="109">
        <f t="shared" si="58"/>
        <v>0</v>
      </c>
      <c r="EW20" s="109"/>
      <c r="EX20" s="138"/>
      <c r="EY20" s="139">
        <f t="shared" si="254"/>
        <v>0</v>
      </c>
      <c r="EZ20" s="143"/>
      <c r="FA20" s="139">
        <f>EZ20/EZ10</f>
        <v>0</v>
      </c>
      <c r="FB20" s="109">
        <f>FB10*FA20</f>
        <v>0</v>
      </c>
      <c r="FC20" s="136">
        <f t="shared" si="60"/>
        <v>0</v>
      </c>
      <c r="FD20" s="96">
        <f>FD10</f>
        <v>0</v>
      </c>
      <c r="FE20" s="137">
        <f t="shared" si="61"/>
        <v>0</v>
      </c>
      <c r="FF20" s="109">
        <f t="shared" si="62"/>
        <v>0</v>
      </c>
      <c r="FG20" s="109"/>
      <c r="FH20" s="138"/>
      <c r="FI20" s="139">
        <f t="shared" si="255"/>
        <v>0</v>
      </c>
      <c r="FJ20" s="143"/>
      <c r="FK20" s="139">
        <f>FJ20/FJ10</f>
        <v>0</v>
      </c>
      <c r="FL20" s="109">
        <f>FL10*FK20</f>
        <v>0</v>
      </c>
      <c r="FM20" s="136">
        <f t="shared" si="64"/>
        <v>0</v>
      </c>
      <c r="FN20" s="96">
        <f>FN10</f>
        <v>0</v>
      </c>
      <c r="FO20" s="137">
        <f t="shared" si="65"/>
        <v>0</v>
      </c>
      <c r="FP20" s="109">
        <f t="shared" si="66"/>
        <v>0</v>
      </c>
      <c r="FQ20" s="109"/>
      <c r="FR20" s="138"/>
      <c r="FS20" s="139">
        <f t="shared" si="256"/>
        <v>0</v>
      </c>
      <c r="FT20" s="143"/>
      <c r="FU20" s="139">
        <f>FT20/FT10</f>
        <v>0</v>
      </c>
      <c r="FV20" s="109">
        <f>FV10*FU20</f>
        <v>0</v>
      </c>
      <c r="FW20" s="136">
        <f t="shared" si="68"/>
        <v>0</v>
      </c>
      <c r="FX20" s="96">
        <f>FX10</f>
        <v>0</v>
      </c>
      <c r="FY20" s="137">
        <f t="shared" si="69"/>
        <v>0</v>
      </c>
      <c r="FZ20" s="109">
        <f t="shared" si="70"/>
        <v>0</v>
      </c>
      <c r="GA20" s="109"/>
      <c r="GB20" s="138"/>
      <c r="GC20" s="139">
        <f t="shared" si="257"/>
        <v>0</v>
      </c>
      <c r="GD20" s="143"/>
      <c r="GE20" s="139">
        <f>GD20/GD10</f>
        <v>0</v>
      </c>
      <c r="GF20" s="109">
        <f>GF10*GE20</f>
        <v>0</v>
      </c>
      <c r="GG20" s="136">
        <f t="shared" si="72"/>
        <v>0</v>
      </c>
      <c r="GH20" s="96">
        <f>GH10</f>
        <v>0</v>
      </c>
      <c r="GI20" s="137">
        <f t="shared" si="73"/>
        <v>0</v>
      </c>
      <c r="GJ20" s="109">
        <f t="shared" si="74"/>
        <v>0</v>
      </c>
      <c r="GK20" s="109"/>
      <c r="GL20" s="138"/>
      <c r="GM20" s="139">
        <f t="shared" si="258"/>
        <v>0</v>
      </c>
      <c r="GN20" s="143"/>
      <c r="GO20" s="139">
        <f>GN20/GN10</f>
        <v>0</v>
      </c>
      <c r="GP20" s="109">
        <f>GP10*GO20</f>
        <v>0</v>
      </c>
      <c r="GQ20" s="136">
        <f t="shared" si="76"/>
        <v>0</v>
      </c>
      <c r="GR20" s="96">
        <f>GR10</f>
        <v>0</v>
      </c>
      <c r="GS20" s="137">
        <f t="shared" si="77"/>
        <v>0</v>
      </c>
      <c r="GT20" s="109">
        <f t="shared" si="78"/>
        <v>0</v>
      </c>
      <c r="GU20" s="109"/>
      <c r="GV20" s="138"/>
      <c r="GW20" s="139">
        <f t="shared" si="259"/>
        <v>0</v>
      </c>
      <c r="GX20" s="143"/>
      <c r="GY20" s="139">
        <f>GX20/GX10</f>
        <v>0</v>
      </c>
      <c r="GZ20" s="109">
        <f>GZ10*GY20</f>
        <v>0</v>
      </c>
      <c r="HA20" s="136">
        <f t="shared" si="80"/>
        <v>0</v>
      </c>
      <c r="HB20" s="96">
        <f>HB10</f>
        <v>0</v>
      </c>
      <c r="HC20" s="137">
        <f t="shared" si="81"/>
        <v>0</v>
      </c>
      <c r="HD20" s="109">
        <f t="shared" si="82"/>
        <v>0</v>
      </c>
      <c r="HE20" s="109"/>
      <c r="HF20" s="138"/>
      <c r="HG20" s="139">
        <f t="shared" si="260"/>
        <v>0</v>
      </c>
      <c r="HH20" s="143"/>
      <c r="HI20" s="139">
        <f>HH20/HH10</f>
        <v>0</v>
      </c>
      <c r="HJ20" s="109">
        <f>HJ10*HI20</f>
        <v>0</v>
      </c>
      <c r="HK20" s="136">
        <f t="shared" si="84"/>
        <v>0</v>
      </c>
      <c r="HL20" s="96">
        <f>HL10</f>
        <v>0</v>
      </c>
      <c r="HM20" s="137">
        <f t="shared" si="85"/>
        <v>0</v>
      </c>
      <c r="HN20" s="109">
        <f t="shared" si="86"/>
        <v>0</v>
      </c>
      <c r="HO20" s="109"/>
      <c r="HP20" s="138"/>
      <c r="HQ20" s="139">
        <f t="shared" si="261"/>
        <v>0</v>
      </c>
      <c r="HR20" s="143"/>
      <c r="HS20" s="139">
        <f>HR20/HR10</f>
        <v>0</v>
      </c>
      <c r="HT20" s="109">
        <f>HT10*HS20</f>
        <v>0</v>
      </c>
      <c r="HU20" s="136">
        <f t="shared" si="88"/>
        <v>0</v>
      </c>
      <c r="HV20" s="96">
        <f>HV10</f>
        <v>0</v>
      </c>
      <c r="HW20" s="137">
        <f t="shared" si="89"/>
        <v>0</v>
      </c>
      <c r="HX20" s="109">
        <f t="shared" si="90"/>
        <v>0</v>
      </c>
      <c r="HY20" s="109"/>
      <c r="HZ20" s="138"/>
      <c r="IA20" s="139">
        <f t="shared" si="262"/>
        <v>0</v>
      </c>
      <c r="IB20" s="143">
        <v>39</v>
      </c>
      <c r="IC20" s="139">
        <f>IB20/IB10</f>
        <v>0.22806999999999999</v>
      </c>
      <c r="ID20" s="109">
        <f>ID10*IC20</f>
        <v>0</v>
      </c>
      <c r="IE20" s="136">
        <f t="shared" si="92"/>
        <v>0</v>
      </c>
      <c r="IF20" s="96">
        <f>IF10</f>
        <v>0</v>
      </c>
      <c r="IG20" s="137">
        <f t="shared" si="93"/>
        <v>0</v>
      </c>
      <c r="IH20" s="109">
        <f t="shared" si="94"/>
        <v>0</v>
      </c>
      <c r="II20" s="109"/>
      <c r="IJ20" s="138"/>
      <c r="IK20" s="139">
        <f t="shared" si="263"/>
        <v>0</v>
      </c>
      <c r="IL20" s="143"/>
      <c r="IM20" s="139">
        <f>IL20/IL10</f>
        <v>0</v>
      </c>
      <c r="IN20" s="109">
        <f>IN10*IM20</f>
        <v>0</v>
      </c>
      <c r="IO20" s="136">
        <f t="shared" si="96"/>
        <v>0</v>
      </c>
      <c r="IP20" s="96">
        <f>IP10</f>
        <v>0</v>
      </c>
      <c r="IQ20" s="137">
        <f t="shared" si="97"/>
        <v>0</v>
      </c>
      <c r="IR20" s="109">
        <f t="shared" si="98"/>
        <v>0</v>
      </c>
      <c r="IS20" s="109"/>
      <c r="IT20" s="138"/>
      <c r="IU20" s="139">
        <f t="shared" si="264"/>
        <v>0</v>
      </c>
      <c r="IV20" s="143"/>
      <c r="IW20" s="139">
        <f>IV20/IV10</f>
        <v>0</v>
      </c>
      <c r="IX20" s="109">
        <f>IX10*IW20</f>
        <v>0</v>
      </c>
      <c r="IY20" s="136">
        <f t="shared" si="100"/>
        <v>0</v>
      </c>
      <c r="IZ20" s="96">
        <f>IZ10</f>
        <v>0</v>
      </c>
      <c r="JA20" s="137">
        <f t="shared" si="101"/>
        <v>0</v>
      </c>
      <c r="JB20" s="109">
        <f t="shared" si="102"/>
        <v>0</v>
      </c>
      <c r="JC20" s="109"/>
      <c r="JD20" s="138"/>
      <c r="JE20" s="139">
        <f t="shared" si="265"/>
        <v>0</v>
      </c>
      <c r="JF20" s="143"/>
      <c r="JG20" s="139">
        <f>JF20/JF10</f>
        <v>0</v>
      </c>
      <c r="JH20" s="109">
        <f>JH10*JG20</f>
        <v>0</v>
      </c>
      <c r="JI20" s="136">
        <f t="shared" si="104"/>
        <v>0</v>
      </c>
      <c r="JJ20" s="96">
        <f>JJ10</f>
        <v>0</v>
      </c>
      <c r="JK20" s="137">
        <f t="shared" si="105"/>
        <v>0</v>
      </c>
      <c r="JL20" s="109">
        <f t="shared" si="106"/>
        <v>0</v>
      </c>
      <c r="JM20" s="109"/>
      <c r="JN20" s="138"/>
      <c r="JO20" s="139">
        <f t="shared" si="266"/>
        <v>0</v>
      </c>
      <c r="JP20" s="143"/>
      <c r="JQ20" s="139">
        <f>JP20/JP10</f>
        <v>0</v>
      </c>
      <c r="JR20" s="109">
        <f>JR10*JQ20</f>
        <v>0</v>
      </c>
      <c r="JS20" s="136">
        <f t="shared" si="108"/>
        <v>0</v>
      </c>
      <c r="JT20" s="96">
        <f>JT10</f>
        <v>0</v>
      </c>
      <c r="JU20" s="137">
        <f t="shared" si="109"/>
        <v>0</v>
      </c>
      <c r="JV20" s="109">
        <f t="shared" si="110"/>
        <v>0</v>
      </c>
      <c r="JW20" s="109"/>
      <c r="JX20" s="138"/>
      <c r="JY20" s="139">
        <f t="shared" si="267"/>
        <v>0</v>
      </c>
      <c r="JZ20" s="143"/>
      <c r="KA20" s="139">
        <f>JZ20/JZ10</f>
        <v>0</v>
      </c>
      <c r="KB20" s="109">
        <f>KB10*KA20</f>
        <v>0</v>
      </c>
      <c r="KC20" s="136">
        <f t="shared" si="112"/>
        <v>0</v>
      </c>
      <c r="KD20" s="96">
        <f>KD10</f>
        <v>0</v>
      </c>
      <c r="KE20" s="137">
        <f t="shared" si="113"/>
        <v>0</v>
      </c>
      <c r="KF20" s="109">
        <f t="shared" si="114"/>
        <v>0</v>
      </c>
      <c r="KG20" s="109"/>
      <c r="KH20" s="138"/>
      <c r="KI20" s="139">
        <f t="shared" si="268"/>
        <v>0</v>
      </c>
      <c r="KJ20" s="143"/>
      <c r="KK20" s="139">
        <f>KJ20/KJ10</f>
        <v>0</v>
      </c>
      <c r="KL20" s="109">
        <f>KL10*KK20</f>
        <v>0</v>
      </c>
      <c r="KM20" s="136">
        <f t="shared" si="116"/>
        <v>0</v>
      </c>
      <c r="KN20" s="96">
        <f>KN10</f>
        <v>0</v>
      </c>
      <c r="KO20" s="137">
        <f t="shared" si="117"/>
        <v>0</v>
      </c>
      <c r="KP20" s="109">
        <f t="shared" si="118"/>
        <v>0</v>
      </c>
      <c r="KQ20" s="109"/>
      <c r="KR20" s="138"/>
      <c r="KS20" s="139">
        <f t="shared" si="269"/>
        <v>0</v>
      </c>
      <c r="KT20" s="143"/>
      <c r="KU20" s="139">
        <f>KT20/KT10</f>
        <v>0</v>
      </c>
      <c r="KV20" s="109">
        <f>KV10*KU20</f>
        <v>0</v>
      </c>
      <c r="KW20" s="136">
        <f t="shared" si="120"/>
        <v>0</v>
      </c>
      <c r="KX20" s="96">
        <f>KX10</f>
        <v>0</v>
      </c>
      <c r="KY20" s="137">
        <f t="shared" si="121"/>
        <v>0</v>
      </c>
      <c r="KZ20" s="109">
        <f t="shared" si="122"/>
        <v>0</v>
      </c>
      <c r="LA20" s="109"/>
      <c r="LB20" s="138"/>
      <c r="LC20" s="139">
        <f t="shared" si="270"/>
        <v>0</v>
      </c>
      <c r="LD20" s="143"/>
      <c r="LE20" s="139">
        <f>LD20/LD10</f>
        <v>0</v>
      </c>
      <c r="LF20" s="109">
        <f>LF10*LE20</f>
        <v>0</v>
      </c>
      <c r="LG20" s="136">
        <f t="shared" si="124"/>
        <v>0</v>
      </c>
      <c r="LH20" s="96">
        <f>LH10</f>
        <v>0</v>
      </c>
      <c r="LI20" s="137">
        <f t="shared" si="125"/>
        <v>0</v>
      </c>
      <c r="LJ20" s="109">
        <f t="shared" si="126"/>
        <v>0</v>
      </c>
      <c r="LK20" s="109"/>
      <c r="LL20" s="138"/>
      <c r="LM20" s="139">
        <f t="shared" si="271"/>
        <v>0</v>
      </c>
      <c r="LN20" s="143"/>
      <c r="LO20" s="139">
        <f>LN20/LN10</f>
        <v>0</v>
      </c>
      <c r="LP20" s="109">
        <f>LP10*LO20</f>
        <v>0</v>
      </c>
      <c r="LQ20" s="136">
        <f t="shared" si="128"/>
        <v>0</v>
      </c>
      <c r="LR20" s="96">
        <f>LR10</f>
        <v>0</v>
      </c>
      <c r="LS20" s="137">
        <f t="shared" si="129"/>
        <v>0</v>
      </c>
      <c r="LT20" s="109">
        <f t="shared" si="130"/>
        <v>0</v>
      </c>
      <c r="LU20" s="109"/>
      <c r="LV20" s="138"/>
      <c r="LW20" s="139">
        <f t="shared" si="272"/>
        <v>0</v>
      </c>
      <c r="LX20" s="143"/>
      <c r="LY20" s="139">
        <f>LX20/LX10</f>
        <v>0</v>
      </c>
      <c r="LZ20" s="109">
        <f>LZ10*LY20</f>
        <v>0</v>
      </c>
      <c r="MA20" s="136">
        <f t="shared" si="132"/>
        <v>0</v>
      </c>
      <c r="MB20" s="96">
        <f>MB10</f>
        <v>0</v>
      </c>
      <c r="MC20" s="137">
        <f t="shared" si="133"/>
        <v>0</v>
      </c>
      <c r="MD20" s="109">
        <f t="shared" si="134"/>
        <v>0</v>
      </c>
      <c r="ME20" s="109"/>
      <c r="MF20" s="138"/>
      <c r="MG20" s="139">
        <f t="shared" si="273"/>
        <v>0</v>
      </c>
      <c r="MH20" s="143"/>
      <c r="MI20" s="139">
        <f>MH20/MH10</f>
        <v>0</v>
      </c>
      <c r="MJ20" s="109">
        <f>MJ10*MI20</f>
        <v>0</v>
      </c>
      <c r="MK20" s="136">
        <f t="shared" si="136"/>
        <v>0</v>
      </c>
      <c r="ML20" s="96">
        <f>ML10</f>
        <v>0</v>
      </c>
      <c r="MM20" s="137">
        <f t="shared" si="137"/>
        <v>0</v>
      </c>
      <c r="MN20" s="109">
        <f t="shared" si="138"/>
        <v>0</v>
      </c>
      <c r="MO20" s="109"/>
      <c r="MP20" s="138"/>
      <c r="MQ20" s="139">
        <f t="shared" si="274"/>
        <v>0</v>
      </c>
      <c r="MR20" s="143">
        <v>57</v>
      </c>
      <c r="MS20" s="139">
        <f>MR20/MR10</f>
        <v>0.54286000000000001</v>
      </c>
      <c r="MT20" s="109">
        <f>MT10*MS20</f>
        <v>0</v>
      </c>
      <c r="MU20" s="136">
        <f t="shared" si="140"/>
        <v>0</v>
      </c>
      <c r="MV20" s="96">
        <f>MV10</f>
        <v>0</v>
      </c>
      <c r="MW20" s="137">
        <f t="shared" si="141"/>
        <v>0</v>
      </c>
      <c r="MX20" s="109">
        <f t="shared" si="142"/>
        <v>0</v>
      </c>
      <c r="MY20" s="109"/>
      <c r="MZ20" s="138"/>
      <c r="NA20" s="139">
        <f t="shared" si="275"/>
        <v>0</v>
      </c>
      <c r="NB20" s="143"/>
      <c r="NC20" s="139">
        <f>NB20/NB10</f>
        <v>0</v>
      </c>
      <c r="ND20" s="109">
        <f>ND10*NC20</f>
        <v>0</v>
      </c>
      <c r="NE20" s="136">
        <f t="shared" si="144"/>
        <v>0</v>
      </c>
      <c r="NF20" s="96">
        <f>NF10</f>
        <v>0</v>
      </c>
      <c r="NG20" s="137">
        <f t="shared" si="145"/>
        <v>0</v>
      </c>
      <c r="NH20" s="109">
        <f t="shared" si="146"/>
        <v>0</v>
      </c>
      <c r="NI20" s="109"/>
      <c r="NJ20" s="138"/>
      <c r="NK20" s="139">
        <f t="shared" si="276"/>
        <v>0</v>
      </c>
      <c r="NL20" s="143"/>
      <c r="NM20" s="139">
        <f>NL20/NL10</f>
        <v>0</v>
      </c>
      <c r="NN20" s="109">
        <f>NN10*NM20</f>
        <v>0</v>
      </c>
      <c r="NO20" s="136">
        <f t="shared" si="148"/>
        <v>0</v>
      </c>
      <c r="NP20" s="96">
        <f>NP10</f>
        <v>0</v>
      </c>
      <c r="NQ20" s="137">
        <f t="shared" si="149"/>
        <v>0</v>
      </c>
      <c r="NR20" s="109">
        <f t="shared" si="150"/>
        <v>0</v>
      </c>
      <c r="NS20" s="109"/>
      <c r="NT20" s="138"/>
      <c r="NU20" s="139">
        <f t="shared" si="277"/>
        <v>0</v>
      </c>
      <c r="NV20" s="143">
        <v>28</v>
      </c>
      <c r="NW20" s="139">
        <f>NV20/NV10</f>
        <v>0.18301000000000001</v>
      </c>
      <c r="NX20" s="109">
        <f>NX10*NW20</f>
        <v>0</v>
      </c>
      <c r="NY20" s="136">
        <f t="shared" si="152"/>
        <v>0</v>
      </c>
      <c r="NZ20" s="96">
        <f>NZ10</f>
        <v>0</v>
      </c>
      <c r="OA20" s="137">
        <f t="shared" si="153"/>
        <v>0</v>
      </c>
      <c r="OB20" s="109">
        <f t="shared" si="154"/>
        <v>0</v>
      </c>
      <c r="OC20" s="109"/>
      <c r="OD20" s="138"/>
      <c r="OE20" s="139">
        <f t="shared" si="278"/>
        <v>0</v>
      </c>
      <c r="OF20" s="143"/>
      <c r="OG20" s="139">
        <f>OF20/OF10</f>
        <v>0</v>
      </c>
      <c r="OH20" s="109">
        <f>OH10*OG20</f>
        <v>0</v>
      </c>
      <c r="OI20" s="136">
        <f t="shared" si="156"/>
        <v>0</v>
      </c>
      <c r="OJ20" s="96">
        <f>OJ10</f>
        <v>0</v>
      </c>
      <c r="OK20" s="137">
        <f t="shared" si="157"/>
        <v>0</v>
      </c>
      <c r="OL20" s="109">
        <f t="shared" si="158"/>
        <v>0</v>
      </c>
      <c r="OM20" s="109"/>
      <c r="ON20" s="138"/>
      <c r="OO20" s="139">
        <f t="shared" si="279"/>
        <v>0</v>
      </c>
      <c r="OP20" s="143"/>
      <c r="OQ20" s="139">
        <f>OP20/OP10</f>
        <v>0</v>
      </c>
      <c r="OR20" s="109">
        <f>OR10*OQ20</f>
        <v>0</v>
      </c>
      <c r="OS20" s="136">
        <f t="shared" si="160"/>
        <v>0</v>
      </c>
      <c r="OT20" s="96">
        <f>OT10</f>
        <v>0</v>
      </c>
      <c r="OU20" s="137">
        <f t="shared" si="161"/>
        <v>0</v>
      </c>
      <c r="OV20" s="109">
        <f t="shared" si="162"/>
        <v>0</v>
      </c>
      <c r="OW20" s="109"/>
      <c r="OX20" s="138"/>
      <c r="OY20" s="139">
        <f t="shared" si="280"/>
        <v>0</v>
      </c>
      <c r="OZ20" s="143"/>
      <c r="PA20" s="139">
        <f>OZ20/OZ10</f>
        <v>0</v>
      </c>
      <c r="PB20" s="109">
        <f>PB10*PA20</f>
        <v>0</v>
      </c>
      <c r="PC20" s="136">
        <f t="shared" si="164"/>
        <v>0</v>
      </c>
      <c r="PD20" s="96">
        <f>PD10</f>
        <v>0</v>
      </c>
      <c r="PE20" s="137">
        <f t="shared" si="165"/>
        <v>0</v>
      </c>
      <c r="PF20" s="109">
        <f t="shared" si="166"/>
        <v>0</v>
      </c>
      <c r="PG20" s="109"/>
      <c r="PH20" s="138"/>
      <c r="PI20" s="139">
        <f t="shared" si="281"/>
        <v>0</v>
      </c>
      <c r="PJ20" s="143"/>
      <c r="PK20" s="139">
        <f>PJ20/PJ10</f>
        <v>0</v>
      </c>
      <c r="PL20" s="109">
        <f>PL10*PK20</f>
        <v>0</v>
      </c>
      <c r="PM20" s="136">
        <f t="shared" si="168"/>
        <v>0</v>
      </c>
      <c r="PN20" s="96">
        <f>PN10</f>
        <v>0</v>
      </c>
      <c r="PO20" s="137">
        <f t="shared" si="169"/>
        <v>0</v>
      </c>
      <c r="PP20" s="109">
        <f t="shared" si="170"/>
        <v>0</v>
      </c>
      <c r="PQ20" s="109"/>
      <c r="PR20" s="138"/>
      <c r="PS20" s="139">
        <f t="shared" si="282"/>
        <v>0</v>
      </c>
      <c r="PT20" s="143"/>
      <c r="PU20" s="139">
        <f>PT20/PT10</f>
        <v>0</v>
      </c>
      <c r="PV20" s="109">
        <f>PV10*PU20</f>
        <v>0</v>
      </c>
      <c r="PW20" s="136">
        <f t="shared" si="172"/>
        <v>0</v>
      </c>
      <c r="PX20" s="96">
        <f>PX10</f>
        <v>0</v>
      </c>
      <c r="PY20" s="137">
        <f t="shared" si="173"/>
        <v>0</v>
      </c>
      <c r="PZ20" s="109">
        <f t="shared" si="174"/>
        <v>0</v>
      </c>
      <c r="QA20" s="109"/>
      <c r="QB20" s="138"/>
      <c r="QC20" s="139">
        <f t="shared" si="283"/>
        <v>0</v>
      </c>
      <c r="QD20" s="143"/>
      <c r="QE20" s="139">
        <f>QD20/QD10</f>
        <v>0</v>
      </c>
      <c r="QF20" s="109">
        <f>QF10*QE20</f>
        <v>0</v>
      </c>
      <c r="QG20" s="136">
        <f t="shared" si="176"/>
        <v>0</v>
      </c>
      <c r="QH20" s="96">
        <f>QH10</f>
        <v>0</v>
      </c>
      <c r="QI20" s="137">
        <f t="shared" si="177"/>
        <v>0</v>
      </c>
      <c r="QJ20" s="109">
        <f t="shared" si="178"/>
        <v>0</v>
      </c>
      <c r="QK20" s="109"/>
      <c r="QL20" s="138"/>
      <c r="QM20" s="139">
        <f t="shared" si="284"/>
        <v>0</v>
      </c>
      <c r="QN20" s="143"/>
      <c r="QO20" s="139">
        <f>QN20/QN10</f>
        <v>0</v>
      </c>
      <c r="QP20" s="109">
        <f>QP10*QO20</f>
        <v>0</v>
      </c>
      <c r="QQ20" s="136">
        <f t="shared" si="180"/>
        <v>0</v>
      </c>
      <c r="QR20" s="96">
        <f>QR10</f>
        <v>0</v>
      </c>
      <c r="QS20" s="137">
        <f t="shared" si="181"/>
        <v>0</v>
      </c>
      <c r="QT20" s="109">
        <f t="shared" si="182"/>
        <v>0</v>
      </c>
      <c r="QU20" s="109"/>
      <c r="QV20" s="138"/>
      <c r="QW20" s="139">
        <f t="shared" si="285"/>
        <v>0</v>
      </c>
      <c r="QX20" s="143"/>
      <c r="QY20" s="139">
        <f>QX20/QX10</f>
        <v>0</v>
      </c>
      <c r="QZ20" s="109">
        <f>QZ10*QY20</f>
        <v>0</v>
      </c>
      <c r="RA20" s="136">
        <f t="shared" si="184"/>
        <v>0</v>
      </c>
      <c r="RB20" s="96">
        <f>RB10</f>
        <v>0</v>
      </c>
      <c r="RC20" s="137">
        <f t="shared" si="185"/>
        <v>0</v>
      </c>
      <c r="RD20" s="109">
        <f t="shared" si="186"/>
        <v>0</v>
      </c>
      <c r="RE20" s="109"/>
      <c r="RF20" s="138"/>
      <c r="RG20" s="139">
        <f t="shared" si="286"/>
        <v>0</v>
      </c>
      <c r="RH20" s="143"/>
      <c r="RI20" s="139">
        <f>RH20/RH10</f>
        <v>0</v>
      </c>
      <c r="RJ20" s="109">
        <f>RJ10*RI20</f>
        <v>0</v>
      </c>
      <c r="RK20" s="136">
        <f t="shared" si="188"/>
        <v>0</v>
      </c>
      <c r="RL20" s="96">
        <f>RL10</f>
        <v>0</v>
      </c>
      <c r="RM20" s="137">
        <f t="shared" si="189"/>
        <v>0</v>
      </c>
      <c r="RN20" s="109">
        <f t="shared" si="190"/>
        <v>0</v>
      </c>
      <c r="RO20" s="109"/>
      <c r="RP20" s="138"/>
      <c r="RQ20" s="139">
        <f t="shared" si="287"/>
        <v>0</v>
      </c>
      <c r="RR20" s="143"/>
      <c r="RS20" s="139">
        <f>RR20/RR10</f>
        <v>0</v>
      </c>
      <c r="RT20" s="109">
        <f>RT10*RS20</f>
        <v>0</v>
      </c>
      <c r="RU20" s="136">
        <f t="shared" si="192"/>
        <v>0</v>
      </c>
      <c r="RV20" s="96">
        <f>RV10</f>
        <v>0</v>
      </c>
      <c r="RW20" s="137">
        <f t="shared" si="193"/>
        <v>0</v>
      </c>
      <c r="RX20" s="109">
        <f t="shared" si="194"/>
        <v>0</v>
      </c>
      <c r="RY20" s="109"/>
      <c r="RZ20" s="138"/>
      <c r="SA20" s="139">
        <f t="shared" si="288"/>
        <v>0</v>
      </c>
      <c r="SB20" s="143"/>
      <c r="SC20" s="139" t="e">
        <f>SB20/SB10</f>
        <v>#DIV/0!</v>
      </c>
      <c r="SD20" s="109" t="e">
        <f>SD10*SC20</f>
        <v>#DIV/0!</v>
      </c>
      <c r="SE20" s="136">
        <f t="shared" si="196"/>
        <v>0</v>
      </c>
      <c r="SF20" s="96">
        <f>SF10</f>
        <v>0</v>
      </c>
      <c r="SG20" s="137">
        <f t="shared" si="197"/>
        <v>0</v>
      </c>
      <c r="SH20" s="109">
        <f t="shared" si="198"/>
        <v>0</v>
      </c>
      <c r="SI20" s="109"/>
      <c r="SJ20" s="138"/>
      <c r="SK20" s="139">
        <f t="shared" si="289"/>
        <v>0</v>
      </c>
      <c r="SL20" s="143"/>
      <c r="SM20" s="139">
        <f>SL20/SL10</f>
        <v>0</v>
      </c>
      <c r="SN20" s="109">
        <f>SN10*SM20</f>
        <v>0</v>
      </c>
      <c r="SO20" s="136">
        <f t="shared" si="200"/>
        <v>0</v>
      </c>
      <c r="SP20" s="96">
        <f>SP10</f>
        <v>0</v>
      </c>
      <c r="SQ20" s="137">
        <f t="shared" si="201"/>
        <v>0</v>
      </c>
      <c r="SR20" s="109">
        <f t="shared" si="202"/>
        <v>0</v>
      </c>
      <c r="SS20" s="109"/>
      <c r="ST20" s="138"/>
      <c r="SU20" s="139">
        <f t="shared" si="290"/>
        <v>0</v>
      </c>
      <c r="SV20" s="143"/>
      <c r="SW20" s="139">
        <f>SV20/SV10</f>
        <v>0</v>
      </c>
      <c r="SX20" s="109">
        <f>SX10*SW20</f>
        <v>0</v>
      </c>
      <c r="SY20" s="136">
        <f t="shared" si="204"/>
        <v>0</v>
      </c>
      <c r="SZ20" s="96">
        <f>SZ10</f>
        <v>0</v>
      </c>
      <c r="TA20" s="137">
        <f t="shared" si="205"/>
        <v>0</v>
      </c>
      <c r="TB20" s="109">
        <f t="shared" si="206"/>
        <v>0</v>
      </c>
      <c r="TC20" s="109"/>
      <c r="TD20" s="138"/>
      <c r="TE20" s="139">
        <f t="shared" si="291"/>
        <v>0</v>
      </c>
      <c r="TF20" s="143"/>
      <c r="TG20" s="139">
        <f>TF20/TF10</f>
        <v>0</v>
      </c>
      <c r="TH20" s="109">
        <f>TH10*TG20</f>
        <v>0</v>
      </c>
      <c r="TI20" s="136">
        <f t="shared" si="208"/>
        <v>0</v>
      </c>
      <c r="TJ20" s="96">
        <f>TJ10</f>
        <v>0</v>
      </c>
      <c r="TK20" s="137">
        <f t="shared" si="209"/>
        <v>0</v>
      </c>
      <c r="TL20" s="109">
        <f t="shared" si="210"/>
        <v>0</v>
      </c>
      <c r="TM20" s="109"/>
      <c r="TN20" s="138"/>
      <c r="TO20" s="139">
        <f t="shared" si="292"/>
        <v>0</v>
      </c>
      <c r="TP20" s="143"/>
      <c r="TQ20" s="139">
        <f>TP20/TP10</f>
        <v>0</v>
      </c>
      <c r="TR20" s="109">
        <f>TR10*TQ20</f>
        <v>0</v>
      </c>
      <c r="TS20" s="136">
        <f t="shared" si="212"/>
        <v>0</v>
      </c>
      <c r="TT20" s="96">
        <f>TT10</f>
        <v>0</v>
      </c>
      <c r="TU20" s="137">
        <f t="shared" si="213"/>
        <v>0</v>
      </c>
      <c r="TV20" s="109">
        <f t="shared" si="214"/>
        <v>0</v>
      </c>
      <c r="TW20" s="109"/>
      <c r="TX20" s="138"/>
      <c r="TY20" s="139">
        <f t="shared" si="293"/>
        <v>0</v>
      </c>
      <c r="TZ20" s="143"/>
      <c r="UA20" s="139">
        <f>TZ20/TZ10</f>
        <v>0</v>
      </c>
      <c r="UB20" s="109">
        <f>UB10*UA20</f>
        <v>0</v>
      </c>
      <c r="UC20" s="136">
        <f t="shared" si="216"/>
        <v>0</v>
      </c>
      <c r="UD20" s="96">
        <f>UD10</f>
        <v>0</v>
      </c>
      <c r="UE20" s="137">
        <f t="shared" si="217"/>
        <v>0</v>
      </c>
      <c r="UF20" s="109">
        <f t="shared" si="218"/>
        <v>0</v>
      </c>
      <c r="UG20" s="109"/>
      <c r="UH20" s="138"/>
      <c r="UI20" s="139">
        <f t="shared" si="294"/>
        <v>0</v>
      </c>
      <c r="UJ20" s="143"/>
      <c r="UK20" s="139">
        <f>UJ20/UJ10</f>
        <v>0</v>
      </c>
      <c r="UL20" s="109">
        <f>UL10*UK20</f>
        <v>0</v>
      </c>
      <c r="UM20" s="136">
        <f t="shared" si="220"/>
        <v>0</v>
      </c>
      <c r="UN20" s="96">
        <f>UN10</f>
        <v>0</v>
      </c>
      <c r="UO20" s="137">
        <f t="shared" si="221"/>
        <v>0</v>
      </c>
      <c r="UP20" s="109">
        <f t="shared" si="222"/>
        <v>0</v>
      </c>
      <c r="UQ20" s="109"/>
      <c r="UR20" s="138"/>
      <c r="US20" s="139">
        <f t="shared" si="295"/>
        <v>0</v>
      </c>
      <c r="UT20" s="143"/>
      <c r="UU20" s="139">
        <f>UT20/UT10</f>
        <v>0</v>
      </c>
      <c r="UV20" s="109">
        <f>UV10*UU20</f>
        <v>0</v>
      </c>
      <c r="UW20" s="136">
        <f t="shared" si="224"/>
        <v>0</v>
      </c>
      <c r="UX20" s="96">
        <f>UX10</f>
        <v>0</v>
      </c>
      <c r="UY20" s="137">
        <f t="shared" si="225"/>
        <v>0</v>
      </c>
      <c r="UZ20" s="109">
        <f t="shared" si="226"/>
        <v>0</v>
      </c>
      <c r="VA20" s="109"/>
      <c r="VB20" s="138"/>
      <c r="VC20" s="139">
        <f t="shared" si="296"/>
        <v>0</v>
      </c>
      <c r="VD20" s="143"/>
      <c r="VE20" s="139">
        <f>VD20/VD10</f>
        <v>0</v>
      </c>
      <c r="VF20" s="109">
        <f>VF10*VE20</f>
        <v>0</v>
      </c>
      <c r="VG20" s="136">
        <f t="shared" si="228"/>
        <v>0</v>
      </c>
      <c r="VH20" s="96">
        <f>VH10</f>
        <v>0</v>
      </c>
      <c r="VI20" s="137">
        <f t="shared" si="229"/>
        <v>0</v>
      </c>
      <c r="VJ20" s="109">
        <f t="shared" si="230"/>
        <v>0</v>
      </c>
      <c r="VK20" s="109"/>
      <c r="VL20" s="138"/>
      <c r="VM20" s="139">
        <f t="shared" si="297"/>
        <v>0</v>
      </c>
      <c r="VN20" s="143"/>
      <c r="VO20" s="139">
        <f>VN20/VN10</f>
        <v>0</v>
      </c>
      <c r="VP20" s="109">
        <f>VP10*VO20</f>
        <v>0</v>
      </c>
      <c r="VQ20" s="136">
        <f t="shared" si="232"/>
        <v>0</v>
      </c>
      <c r="VR20" s="96">
        <f>VR10</f>
        <v>0</v>
      </c>
      <c r="VS20" s="137">
        <f t="shared" si="233"/>
        <v>0</v>
      </c>
      <c r="VT20" s="109">
        <f t="shared" si="234"/>
        <v>0</v>
      </c>
      <c r="VU20" s="109"/>
      <c r="VV20" s="138"/>
      <c r="VW20" s="139">
        <f t="shared" si="298"/>
        <v>0</v>
      </c>
      <c r="VX20" s="554">
        <f t="shared" si="236"/>
        <v>124</v>
      </c>
      <c r="VY20" s="139">
        <f>VX20/VX10</f>
        <v>1.026E-2</v>
      </c>
      <c r="VZ20" s="109">
        <f>VZ10*VY20</f>
        <v>1151.17</v>
      </c>
      <c r="WA20" s="136">
        <f t="shared" si="237"/>
        <v>9.2836290300000002</v>
      </c>
      <c r="WB20" s="96">
        <f>WB10</f>
        <v>7.86</v>
      </c>
      <c r="WC20" s="137">
        <f t="shared" si="238"/>
        <v>72.969319999999996</v>
      </c>
      <c r="WD20" s="109">
        <f t="shared" si="239"/>
        <v>9048.2000000000007</v>
      </c>
      <c r="WE20" s="109"/>
      <c r="WF20" s="138"/>
    </row>
    <row r="21" spans="1:604" ht="16.5" customHeight="1">
      <c r="A21" s="5"/>
      <c r="B21" s="85" t="s">
        <v>415</v>
      </c>
      <c r="C21" s="11" t="s">
        <v>966</v>
      </c>
      <c r="D21" s="11" t="s">
        <v>420</v>
      </c>
      <c r="E21" s="4" t="s">
        <v>32</v>
      </c>
      <c r="F21" s="143"/>
      <c r="G21" s="139" t="e">
        <f>F21/F10</f>
        <v>#DIV/0!</v>
      </c>
      <c r="H21" s="109" t="e">
        <f>H10*G21</f>
        <v>#DIV/0!</v>
      </c>
      <c r="I21" s="136">
        <f t="shared" si="299"/>
        <v>0</v>
      </c>
      <c r="J21" s="96">
        <f>J10</f>
        <v>0</v>
      </c>
      <c r="K21" s="137">
        <f t="shared" si="300"/>
        <v>0</v>
      </c>
      <c r="L21" s="109">
        <f t="shared" si="301"/>
        <v>0</v>
      </c>
      <c r="M21" s="109"/>
      <c r="N21" s="138"/>
      <c r="O21" s="139" t="e">
        <f t="shared" si="240"/>
        <v>#DIV/0!</v>
      </c>
      <c r="P21" s="143"/>
      <c r="Q21" s="139">
        <f>P21/P10</f>
        <v>0</v>
      </c>
      <c r="R21" s="109">
        <f>R10*Q21</f>
        <v>0</v>
      </c>
      <c r="S21" s="136">
        <f t="shared" si="4"/>
        <v>0</v>
      </c>
      <c r="T21" s="96">
        <f>T10</f>
        <v>0</v>
      </c>
      <c r="U21" s="137">
        <f t="shared" si="5"/>
        <v>0</v>
      </c>
      <c r="V21" s="109">
        <f t="shared" si="6"/>
        <v>0</v>
      </c>
      <c r="W21" s="109"/>
      <c r="X21" s="138"/>
      <c r="Y21" s="139" t="e">
        <f t="shared" si="241"/>
        <v>#DIV/0!</v>
      </c>
      <c r="Z21" s="143"/>
      <c r="AA21" s="139">
        <f>Z21/Z10</f>
        <v>0</v>
      </c>
      <c r="AB21" s="109">
        <f>AB10*AA21</f>
        <v>0</v>
      </c>
      <c r="AC21" s="136">
        <f t="shared" si="8"/>
        <v>0</v>
      </c>
      <c r="AD21" s="96">
        <f>AD10</f>
        <v>0</v>
      </c>
      <c r="AE21" s="137">
        <f t="shared" si="9"/>
        <v>0</v>
      </c>
      <c r="AF21" s="109">
        <f t="shared" si="10"/>
        <v>0</v>
      </c>
      <c r="AG21" s="109"/>
      <c r="AH21" s="138"/>
      <c r="AI21" s="139" t="e">
        <f t="shared" si="242"/>
        <v>#DIV/0!</v>
      </c>
      <c r="AJ21" s="143"/>
      <c r="AK21" s="139" t="e">
        <f>AJ21/AJ10</f>
        <v>#DIV/0!</v>
      </c>
      <c r="AL21" s="109" t="e">
        <f>AL10*AK21</f>
        <v>#DIV/0!</v>
      </c>
      <c r="AM21" s="136">
        <f t="shared" si="12"/>
        <v>0</v>
      </c>
      <c r="AN21" s="96">
        <f>AN10</f>
        <v>0</v>
      </c>
      <c r="AO21" s="137">
        <f t="shared" si="13"/>
        <v>0</v>
      </c>
      <c r="AP21" s="109">
        <f t="shared" si="14"/>
        <v>0</v>
      </c>
      <c r="AQ21" s="109"/>
      <c r="AR21" s="138"/>
      <c r="AS21" s="139" t="e">
        <f t="shared" si="243"/>
        <v>#DIV/0!</v>
      </c>
      <c r="AT21" s="143"/>
      <c r="AU21" s="139">
        <f>AT21/AT10</f>
        <v>0</v>
      </c>
      <c r="AV21" s="109">
        <f>AV10*AU21</f>
        <v>0</v>
      </c>
      <c r="AW21" s="136">
        <f t="shared" si="16"/>
        <v>0</v>
      </c>
      <c r="AX21" s="96">
        <f>AX10</f>
        <v>0</v>
      </c>
      <c r="AY21" s="137">
        <f t="shared" si="17"/>
        <v>0</v>
      </c>
      <c r="AZ21" s="109">
        <f t="shared" si="18"/>
        <v>0</v>
      </c>
      <c r="BA21" s="109"/>
      <c r="BB21" s="138"/>
      <c r="BC21" s="139" t="e">
        <f t="shared" si="244"/>
        <v>#DIV/0!</v>
      </c>
      <c r="BD21" s="143"/>
      <c r="BE21" s="139">
        <f>BD21/BD10</f>
        <v>0</v>
      </c>
      <c r="BF21" s="109">
        <f>BF10*BE21</f>
        <v>0</v>
      </c>
      <c r="BG21" s="136">
        <f t="shared" si="20"/>
        <v>0</v>
      </c>
      <c r="BH21" s="96">
        <f>BH10</f>
        <v>0</v>
      </c>
      <c r="BI21" s="137">
        <f t="shared" si="21"/>
        <v>0</v>
      </c>
      <c r="BJ21" s="109">
        <f t="shared" si="22"/>
        <v>0</v>
      </c>
      <c r="BK21" s="109"/>
      <c r="BL21" s="138"/>
      <c r="BM21" s="139" t="e">
        <f t="shared" si="245"/>
        <v>#DIV/0!</v>
      </c>
      <c r="BN21" s="143"/>
      <c r="BO21" s="139">
        <f>BN21/BN10</f>
        <v>0</v>
      </c>
      <c r="BP21" s="109">
        <f>BP10*BO21</f>
        <v>0</v>
      </c>
      <c r="BQ21" s="136">
        <f t="shared" si="24"/>
        <v>0</v>
      </c>
      <c r="BR21" s="96">
        <f>BR10</f>
        <v>0</v>
      </c>
      <c r="BS21" s="137">
        <f t="shared" si="25"/>
        <v>0</v>
      </c>
      <c r="BT21" s="109">
        <f t="shared" si="26"/>
        <v>0</v>
      </c>
      <c r="BU21" s="109"/>
      <c r="BV21" s="138"/>
      <c r="BW21" s="139" t="e">
        <f t="shared" si="246"/>
        <v>#DIV/0!</v>
      </c>
      <c r="BX21" s="143"/>
      <c r="BY21" s="139">
        <f>BX21/BX10</f>
        <v>0</v>
      </c>
      <c r="BZ21" s="109">
        <f>BZ10*BY21</f>
        <v>0</v>
      </c>
      <c r="CA21" s="136">
        <f t="shared" si="28"/>
        <v>0</v>
      </c>
      <c r="CB21" s="96">
        <f>CB10</f>
        <v>0</v>
      </c>
      <c r="CC21" s="137">
        <f t="shared" si="29"/>
        <v>0</v>
      </c>
      <c r="CD21" s="109">
        <f t="shared" si="30"/>
        <v>0</v>
      </c>
      <c r="CE21" s="109"/>
      <c r="CF21" s="138"/>
      <c r="CG21" s="139" t="e">
        <f t="shared" si="247"/>
        <v>#DIV/0!</v>
      </c>
      <c r="CH21" s="143"/>
      <c r="CI21" s="139">
        <f>CH21/CH10</f>
        <v>0</v>
      </c>
      <c r="CJ21" s="109">
        <f>CJ10*CI21</f>
        <v>0</v>
      </c>
      <c r="CK21" s="136">
        <f t="shared" si="32"/>
        <v>0</v>
      </c>
      <c r="CL21" s="96">
        <f>CL10</f>
        <v>0</v>
      </c>
      <c r="CM21" s="137">
        <f t="shared" si="33"/>
        <v>0</v>
      </c>
      <c r="CN21" s="109">
        <f t="shared" si="34"/>
        <v>0</v>
      </c>
      <c r="CO21" s="109"/>
      <c r="CP21" s="138"/>
      <c r="CQ21" s="139" t="e">
        <f t="shared" si="248"/>
        <v>#DIV/0!</v>
      </c>
      <c r="CR21" s="143"/>
      <c r="CS21" s="139">
        <f>CR21/CR10</f>
        <v>0</v>
      </c>
      <c r="CT21" s="109">
        <f>CT10*CS21</f>
        <v>0</v>
      </c>
      <c r="CU21" s="136">
        <f t="shared" si="36"/>
        <v>0</v>
      </c>
      <c r="CV21" s="96">
        <f>CV10</f>
        <v>0</v>
      </c>
      <c r="CW21" s="137">
        <f t="shared" si="37"/>
        <v>0</v>
      </c>
      <c r="CX21" s="109">
        <f t="shared" si="38"/>
        <v>0</v>
      </c>
      <c r="CY21" s="109"/>
      <c r="CZ21" s="138"/>
      <c r="DA21" s="139" t="e">
        <f t="shared" si="249"/>
        <v>#DIV/0!</v>
      </c>
      <c r="DB21" s="143"/>
      <c r="DC21" s="139">
        <f>DB21/DB10</f>
        <v>0</v>
      </c>
      <c r="DD21" s="109">
        <f>DD10*DC21</f>
        <v>0</v>
      </c>
      <c r="DE21" s="136">
        <f t="shared" si="40"/>
        <v>0</v>
      </c>
      <c r="DF21" s="96">
        <f>DF10</f>
        <v>0</v>
      </c>
      <c r="DG21" s="137">
        <f t="shared" si="41"/>
        <v>0</v>
      </c>
      <c r="DH21" s="109">
        <f t="shared" si="42"/>
        <v>0</v>
      </c>
      <c r="DI21" s="109"/>
      <c r="DJ21" s="138"/>
      <c r="DK21" s="139" t="e">
        <f t="shared" si="250"/>
        <v>#DIV/0!</v>
      </c>
      <c r="DL21" s="143"/>
      <c r="DM21" s="139">
        <f>DL21/DL10</f>
        <v>0</v>
      </c>
      <c r="DN21" s="109">
        <f>DN10*DM21</f>
        <v>0</v>
      </c>
      <c r="DO21" s="136">
        <f t="shared" si="44"/>
        <v>0</v>
      </c>
      <c r="DP21" s="96">
        <f>DP10</f>
        <v>0</v>
      </c>
      <c r="DQ21" s="137">
        <f t="shared" si="45"/>
        <v>0</v>
      </c>
      <c r="DR21" s="109">
        <f t="shared" si="46"/>
        <v>0</v>
      </c>
      <c r="DS21" s="109"/>
      <c r="DT21" s="138"/>
      <c r="DU21" s="139" t="e">
        <f t="shared" si="251"/>
        <v>#DIV/0!</v>
      </c>
      <c r="DV21" s="143"/>
      <c r="DW21" s="139">
        <f>DV21/DV10</f>
        <v>0</v>
      </c>
      <c r="DX21" s="109">
        <f>DX10*DW21</f>
        <v>0</v>
      </c>
      <c r="DY21" s="136">
        <f t="shared" si="48"/>
        <v>0</v>
      </c>
      <c r="DZ21" s="96">
        <f>DZ10</f>
        <v>7.86</v>
      </c>
      <c r="EA21" s="137">
        <f t="shared" si="49"/>
        <v>0</v>
      </c>
      <c r="EB21" s="109">
        <f t="shared" si="50"/>
        <v>0</v>
      </c>
      <c r="EC21" s="109"/>
      <c r="ED21" s="138"/>
      <c r="EE21" s="139" t="e">
        <f t="shared" si="252"/>
        <v>#DIV/0!</v>
      </c>
      <c r="EF21" s="143"/>
      <c r="EG21" s="139">
        <f>EF21/EF10</f>
        <v>0</v>
      </c>
      <c r="EH21" s="109">
        <f>EH10*EG21</f>
        <v>0</v>
      </c>
      <c r="EI21" s="136">
        <f t="shared" si="52"/>
        <v>0</v>
      </c>
      <c r="EJ21" s="96">
        <f>EJ10</f>
        <v>0</v>
      </c>
      <c r="EK21" s="137">
        <f t="shared" si="53"/>
        <v>0</v>
      </c>
      <c r="EL21" s="109">
        <f t="shared" si="54"/>
        <v>0</v>
      </c>
      <c r="EM21" s="109"/>
      <c r="EN21" s="138"/>
      <c r="EO21" s="139" t="e">
        <f t="shared" si="253"/>
        <v>#DIV/0!</v>
      </c>
      <c r="EP21" s="143"/>
      <c r="EQ21" s="139">
        <f>EP21/EP10</f>
        <v>0</v>
      </c>
      <c r="ER21" s="109">
        <f>ER10*EQ21</f>
        <v>0</v>
      </c>
      <c r="ES21" s="136">
        <f t="shared" si="56"/>
        <v>0</v>
      </c>
      <c r="ET21" s="96">
        <f>ET10</f>
        <v>7.86</v>
      </c>
      <c r="EU21" s="137">
        <f t="shared" si="57"/>
        <v>0</v>
      </c>
      <c r="EV21" s="109">
        <f t="shared" si="58"/>
        <v>0</v>
      </c>
      <c r="EW21" s="109"/>
      <c r="EX21" s="138"/>
      <c r="EY21" s="139" t="e">
        <f t="shared" si="254"/>
        <v>#DIV/0!</v>
      </c>
      <c r="EZ21" s="143"/>
      <c r="FA21" s="139">
        <f>EZ21/EZ10</f>
        <v>0</v>
      </c>
      <c r="FB21" s="109">
        <f>FB10*FA21</f>
        <v>0</v>
      </c>
      <c r="FC21" s="136">
        <f t="shared" si="60"/>
        <v>0</v>
      </c>
      <c r="FD21" s="96">
        <f>FD10</f>
        <v>0</v>
      </c>
      <c r="FE21" s="137">
        <f t="shared" si="61"/>
        <v>0</v>
      </c>
      <c r="FF21" s="109">
        <f t="shared" si="62"/>
        <v>0</v>
      </c>
      <c r="FG21" s="109"/>
      <c r="FH21" s="138"/>
      <c r="FI21" s="139" t="e">
        <f t="shared" si="255"/>
        <v>#DIV/0!</v>
      </c>
      <c r="FJ21" s="143"/>
      <c r="FK21" s="139">
        <f>FJ21/FJ10</f>
        <v>0</v>
      </c>
      <c r="FL21" s="109">
        <f>FL10*FK21</f>
        <v>0</v>
      </c>
      <c r="FM21" s="136">
        <f t="shared" si="64"/>
        <v>0</v>
      </c>
      <c r="FN21" s="96">
        <f>FN10</f>
        <v>0</v>
      </c>
      <c r="FO21" s="137">
        <f t="shared" si="65"/>
        <v>0</v>
      </c>
      <c r="FP21" s="109">
        <f t="shared" si="66"/>
        <v>0</v>
      </c>
      <c r="FQ21" s="109"/>
      <c r="FR21" s="138"/>
      <c r="FS21" s="139" t="e">
        <f t="shared" si="256"/>
        <v>#DIV/0!</v>
      </c>
      <c r="FT21" s="143"/>
      <c r="FU21" s="139">
        <f>FT21/FT10</f>
        <v>0</v>
      </c>
      <c r="FV21" s="109">
        <f>FV10*FU21</f>
        <v>0</v>
      </c>
      <c r="FW21" s="136">
        <f t="shared" si="68"/>
        <v>0</v>
      </c>
      <c r="FX21" s="96">
        <f>FX10</f>
        <v>0</v>
      </c>
      <c r="FY21" s="137">
        <f t="shared" si="69"/>
        <v>0</v>
      </c>
      <c r="FZ21" s="109">
        <f t="shared" si="70"/>
        <v>0</v>
      </c>
      <c r="GA21" s="109"/>
      <c r="GB21" s="138"/>
      <c r="GC21" s="139" t="e">
        <f t="shared" si="257"/>
        <v>#DIV/0!</v>
      </c>
      <c r="GD21" s="143"/>
      <c r="GE21" s="139">
        <f>GD21/GD10</f>
        <v>0</v>
      </c>
      <c r="GF21" s="109">
        <f>GF10*GE21</f>
        <v>0</v>
      </c>
      <c r="GG21" s="136">
        <f t="shared" si="72"/>
        <v>0</v>
      </c>
      <c r="GH21" s="96">
        <f>GH10</f>
        <v>0</v>
      </c>
      <c r="GI21" s="137">
        <f t="shared" si="73"/>
        <v>0</v>
      </c>
      <c r="GJ21" s="109">
        <f t="shared" si="74"/>
        <v>0</v>
      </c>
      <c r="GK21" s="109"/>
      <c r="GL21" s="138"/>
      <c r="GM21" s="139" t="e">
        <f t="shared" si="258"/>
        <v>#DIV/0!</v>
      </c>
      <c r="GN21" s="143"/>
      <c r="GO21" s="139">
        <f>GN21/GN10</f>
        <v>0</v>
      </c>
      <c r="GP21" s="109">
        <f>GP10*GO21</f>
        <v>0</v>
      </c>
      <c r="GQ21" s="136">
        <f t="shared" si="76"/>
        <v>0</v>
      </c>
      <c r="GR21" s="96">
        <f>GR10</f>
        <v>0</v>
      </c>
      <c r="GS21" s="137">
        <f t="shared" si="77"/>
        <v>0</v>
      </c>
      <c r="GT21" s="109">
        <f t="shared" si="78"/>
        <v>0</v>
      </c>
      <c r="GU21" s="109"/>
      <c r="GV21" s="138"/>
      <c r="GW21" s="139" t="e">
        <f t="shared" si="259"/>
        <v>#DIV/0!</v>
      </c>
      <c r="GX21" s="143"/>
      <c r="GY21" s="139">
        <f>GX21/GX10</f>
        <v>0</v>
      </c>
      <c r="GZ21" s="109">
        <f>GZ10*GY21</f>
        <v>0</v>
      </c>
      <c r="HA21" s="136">
        <f t="shared" si="80"/>
        <v>0</v>
      </c>
      <c r="HB21" s="96">
        <f>HB10</f>
        <v>0</v>
      </c>
      <c r="HC21" s="137">
        <f t="shared" si="81"/>
        <v>0</v>
      </c>
      <c r="HD21" s="109">
        <f t="shared" si="82"/>
        <v>0</v>
      </c>
      <c r="HE21" s="109"/>
      <c r="HF21" s="138"/>
      <c r="HG21" s="139" t="e">
        <f t="shared" si="260"/>
        <v>#DIV/0!</v>
      </c>
      <c r="HH21" s="143"/>
      <c r="HI21" s="139">
        <f>HH21/HH10</f>
        <v>0</v>
      </c>
      <c r="HJ21" s="109">
        <f>HJ10*HI21</f>
        <v>0</v>
      </c>
      <c r="HK21" s="136">
        <f t="shared" si="84"/>
        <v>0</v>
      </c>
      <c r="HL21" s="96">
        <f>HL10</f>
        <v>0</v>
      </c>
      <c r="HM21" s="137">
        <f t="shared" si="85"/>
        <v>0</v>
      </c>
      <c r="HN21" s="109">
        <f t="shared" si="86"/>
        <v>0</v>
      </c>
      <c r="HO21" s="109"/>
      <c r="HP21" s="138"/>
      <c r="HQ21" s="139" t="e">
        <f t="shared" si="261"/>
        <v>#DIV/0!</v>
      </c>
      <c r="HR21" s="143"/>
      <c r="HS21" s="139">
        <f>HR21/HR10</f>
        <v>0</v>
      </c>
      <c r="HT21" s="109">
        <f>HT10*HS21</f>
        <v>0</v>
      </c>
      <c r="HU21" s="136">
        <f t="shared" si="88"/>
        <v>0</v>
      </c>
      <c r="HV21" s="96">
        <f>HV10</f>
        <v>0</v>
      </c>
      <c r="HW21" s="137">
        <f t="shared" si="89"/>
        <v>0</v>
      </c>
      <c r="HX21" s="109">
        <f t="shared" si="90"/>
        <v>0</v>
      </c>
      <c r="HY21" s="109"/>
      <c r="HZ21" s="138"/>
      <c r="IA21" s="139" t="e">
        <f t="shared" si="262"/>
        <v>#DIV/0!</v>
      </c>
      <c r="IB21" s="143"/>
      <c r="IC21" s="139">
        <f>IB21/IB10</f>
        <v>0</v>
      </c>
      <c r="ID21" s="109">
        <f>ID10*IC21</f>
        <v>0</v>
      </c>
      <c r="IE21" s="136">
        <f t="shared" si="92"/>
        <v>0</v>
      </c>
      <c r="IF21" s="96">
        <f>IF10</f>
        <v>0</v>
      </c>
      <c r="IG21" s="137">
        <f t="shared" si="93"/>
        <v>0</v>
      </c>
      <c r="IH21" s="109">
        <f t="shared" si="94"/>
        <v>0</v>
      </c>
      <c r="II21" s="109"/>
      <c r="IJ21" s="138"/>
      <c r="IK21" s="139" t="e">
        <f t="shared" si="263"/>
        <v>#DIV/0!</v>
      </c>
      <c r="IL21" s="143"/>
      <c r="IM21" s="139">
        <f>IL21/IL10</f>
        <v>0</v>
      </c>
      <c r="IN21" s="109">
        <f>IN10*IM21</f>
        <v>0</v>
      </c>
      <c r="IO21" s="136">
        <f t="shared" si="96"/>
        <v>0</v>
      </c>
      <c r="IP21" s="96">
        <f>IP10</f>
        <v>0</v>
      </c>
      <c r="IQ21" s="137">
        <f t="shared" si="97"/>
        <v>0</v>
      </c>
      <c r="IR21" s="109">
        <f t="shared" si="98"/>
        <v>0</v>
      </c>
      <c r="IS21" s="109"/>
      <c r="IT21" s="138"/>
      <c r="IU21" s="139" t="e">
        <f t="shared" si="264"/>
        <v>#DIV/0!</v>
      </c>
      <c r="IV21" s="143"/>
      <c r="IW21" s="139">
        <f>IV21/IV10</f>
        <v>0</v>
      </c>
      <c r="IX21" s="109">
        <f>IX10*IW21</f>
        <v>0</v>
      </c>
      <c r="IY21" s="136">
        <f t="shared" si="100"/>
        <v>0</v>
      </c>
      <c r="IZ21" s="96">
        <f>IZ10</f>
        <v>0</v>
      </c>
      <c r="JA21" s="137">
        <f t="shared" si="101"/>
        <v>0</v>
      </c>
      <c r="JB21" s="109">
        <f t="shared" si="102"/>
        <v>0</v>
      </c>
      <c r="JC21" s="109"/>
      <c r="JD21" s="138"/>
      <c r="JE21" s="139" t="e">
        <f t="shared" si="265"/>
        <v>#DIV/0!</v>
      </c>
      <c r="JF21" s="143"/>
      <c r="JG21" s="139">
        <f>JF21/JF10</f>
        <v>0</v>
      </c>
      <c r="JH21" s="109">
        <f>JH10*JG21</f>
        <v>0</v>
      </c>
      <c r="JI21" s="136">
        <f t="shared" si="104"/>
        <v>0</v>
      </c>
      <c r="JJ21" s="96">
        <f>JJ10</f>
        <v>0</v>
      </c>
      <c r="JK21" s="137">
        <f t="shared" si="105"/>
        <v>0</v>
      </c>
      <c r="JL21" s="109">
        <f t="shared" si="106"/>
        <v>0</v>
      </c>
      <c r="JM21" s="109"/>
      <c r="JN21" s="138"/>
      <c r="JO21" s="139" t="e">
        <f t="shared" si="266"/>
        <v>#DIV/0!</v>
      </c>
      <c r="JP21" s="143"/>
      <c r="JQ21" s="139">
        <f>JP21/JP10</f>
        <v>0</v>
      </c>
      <c r="JR21" s="109">
        <f>JR10*JQ21</f>
        <v>0</v>
      </c>
      <c r="JS21" s="136">
        <f t="shared" si="108"/>
        <v>0</v>
      </c>
      <c r="JT21" s="96">
        <f>JT10</f>
        <v>0</v>
      </c>
      <c r="JU21" s="137">
        <f t="shared" si="109"/>
        <v>0</v>
      </c>
      <c r="JV21" s="109">
        <f t="shared" si="110"/>
        <v>0</v>
      </c>
      <c r="JW21" s="109"/>
      <c r="JX21" s="138"/>
      <c r="JY21" s="139" t="e">
        <f t="shared" si="267"/>
        <v>#DIV/0!</v>
      </c>
      <c r="JZ21" s="143"/>
      <c r="KA21" s="139">
        <f>JZ21/JZ10</f>
        <v>0</v>
      </c>
      <c r="KB21" s="109">
        <f>KB10*KA21</f>
        <v>0</v>
      </c>
      <c r="KC21" s="136">
        <f t="shared" si="112"/>
        <v>0</v>
      </c>
      <c r="KD21" s="96">
        <f>KD10</f>
        <v>0</v>
      </c>
      <c r="KE21" s="137">
        <f t="shared" si="113"/>
        <v>0</v>
      </c>
      <c r="KF21" s="109">
        <f t="shared" si="114"/>
        <v>0</v>
      </c>
      <c r="KG21" s="109"/>
      <c r="KH21" s="138"/>
      <c r="KI21" s="139" t="e">
        <f t="shared" si="268"/>
        <v>#DIV/0!</v>
      </c>
      <c r="KJ21" s="143"/>
      <c r="KK21" s="139">
        <f>KJ21/KJ10</f>
        <v>0</v>
      </c>
      <c r="KL21" s="109">
        <f>KL10*KK21</f>
        <v>0</v>
      </c>
      <c r="KM21" s="136">
        <f t="shared" si="116"/>
        <v>0</v>
      </c>
      <c r="KN21" s="96">
        <f>KN10</f>
        <v>0</v>
      </c>
      <c r="KO21" s="137">
        <f t="shared" si="117"/>
        <v>0</v>
      </c>
      <c r="KP21" s="109">
        <f t="shared" si="118"/>
        <v>0</v>
      </c>
      <c r="KQ21" s="109"/>
      <c r="KR21" s="138"/>
      <c r="KS21" s="139" t="e">
        <f t="shared" si="269"/>
        <v>#DIV/0!</v>
      </c>
      <c r="KT21" s="143"/>
      <c r="KU21" s="139">
        <f>KT21/KT10</f>
        <v>0</v>
      </c>
      <c r="KV21" s="109">
        <f>KV10*KU21</f>
        <v>0</v>
      </c>
      <c r="KW21" s="136">
        <f t="shared" si="120"/>
        <v>0</v>
      </c>
      <c r="KX21" s="96">
        <f>KX10</f>
        <v>0</v>
      </c>
      <c r="KY21" s="137">
        <f t="shared" si="121"/>
        <v>0</v>
      </c>
      <c r="KZ21" s="109">
        <f t="shared" si="122"/>
        <v>0</v>
      </c>
      <c r="LA21" s="109"/>
      <c r="LB21" s="138"/>
      <c r="LC21" s="139" t="e">
        <f t="shared" si="270"/>
        <v>#DIV/0!</v>
      </c>
      <c r="LD21" s="143"/>
      <c r="LE21" s="139">
        <f>LD21/LD10</f>
        <v>0</v>
      </c>
      <c r="LF21" s="109">
        <f>LF10*LE21</f>
        <v>0</v>
      </c>
      <c r="LG21" s="136">
        <f t="shared" si="124"/>
        <v>0</v>
      </c>
      <c r="LH21" s="96">
        <f>LH10</f>
        <v>0</v>
      </c>
      <c r="LI21" s="137">
        <f t="shared" si="125"/>
        <v>0</v>
      </c>
      <c r="LJ21" s="109">
        <f t="shared" si="126"/>
        <v>0</v>
      </c>
      <c r="LK21" s="109"/>
      <c r="LL21" s="138"/>
      <c r="LM21" s="139" t="e">
        <f t="shared" si="271"/>
        <v>#DIV/0!</v>
      </c>
      <c r="LN21" s="143"/>
      <c r="LO21" s="139">
        <f>LN21/LN10</f>
        <v>0</v>
      </c>
      <c r="LP21" s="109">
        <f>LP10*LO21</f>
        <v>0</v>
      </c>
      <c r="LQ21" s="136">
        <f t="shared" si="128"/>
        <v>0</v>
      </c>
      <c r="LR21" s="96">
        <f>LR10</f>
        <v>0</v>
      </c>
      <c r="LS21" s="137">
        <f t="shared" si="129"/>
        <v>0</v>
      </c>
      <c r="LT21" s="109">
        <f t="shared" si="130"/>
        <v>0</v>
      </c>
      <c r="LU21" s="109"/>
      <c r="LV21" s="138"/>
      <c r="LW21" s="139" t="e">
        <f t="shared" si="272"/>
        <v>#DIV/0!</v>
      </c>
      <c r="LX21" s="143"/>
      <c r="LY21" s="139">
        <f>LX21/LX10</f>
        <v>0</v>
      </c>
      <c r="LZ21" s="109">
        <f>LZ10*LY21</f>
        <v>0</v>
      </c>
      <c r="MA21" s="136">
        <f t="shared" si="132"/>
        <v>0</v>
      </c>
      <c r="MB21" s="96">
        <f>MB10</f>
        <v>0</v>
      </c>
      <c r="MC21" s="137">
        <f t="shared" si="133"/>
        <v>0</v>
      </c>
      <c r="MD21" s="109">
        <f t="shared" si="134"/>
        <v>0</v>
      </c>
      <c r="ME21" s="109"/>
      <c r="MF21" s="138"/>
      <c r="MG21" s="139" t="e">
        <f t="shared" si="273"/>
        <v>#DIV/0!</v>
      </c>
      <c r="MH21" s="143"/>
      <c r="MI21" s="139">
        <f>MH21/MH10</f>
        <v>0</v>
      </c>
      <c r="MJ21" s="109">
        <f>MJ10*MI21</f>
        <v>0</v>
      </c>
      <c r="MK21" s="136">
        <f t="shared" si="136"/>
        <v>0</v>
      </c>
      <c r="ML21" s="96">
        <f>ML10</f>
        <v>0</v>
      </c>
      <c r="MM21" s="137">
        <f t="shared" si="137"/>
        <v>0</v>
      </c>
      <c r="MN21" s="109">
        <f t="shared" si="138"/>
        <v>0</v>
      </c>
      <c r="MO21" s="109"/>
      <c r="MP21" s="138"/>
      <c r="MQ21" s="139" t="e">
        <f t="shared" si="274"/>
        <v>#DIV/0!</v>
      </c>
      <c r="MR21" s="143"/>
      <c r="MS21" s="139">
        <f>MR21/MR10</f>
        <v>0</v>
      </c>
      <c r="MT21" s="109">
        <f>MT10*MS21</f>
        <v>0</v>
      </c>
      <c r="MU21" s="136">
        <f t="shared" si="140"/>
        <v>0</v>
      </c>
      <c r="MV21" s="96">
        <f>MV10</f>
        <v>0</v>
      </c>
      <c r="MW21" s="137">
        <f t="shared" si="141"/>
        <v>0</v>
      </c>
      <c r="MX21" s="109">
        <f t="shared" si="142"/>
        <v>0</v>
      </c>
      <c r="MY21" s="109"/>
      <c r="MZ21" s="138"/>
      <c r="NA21" s="139" t="e">
        <f t="shared" si="275"/>
        <v>#DIV/0!</v>
      </c>
      <c r="NB21" s="143"/>
      <c r="NC21" s="139">
        <f>NB21/NB10</f>
        <v>0</v>
      </c>
      <c r="ND21" s="109">
        <f>ND10*NC21</f>
        <v>0</v>
      </c>
      <c r="NE21" s="136">
        <f t="shared" si="144"/>
        <v>0</v>
      </c>
      <c r="NF21" s="96">
        <f>NF10</f>
        <v>0</v>
      </c>
      <c r="NG21" s="137">
        <f t="shared" si="145"/>
        <v>0</v>
      </c>
      <c r="NH21" s="109">
        <f t="shared" si="146"/>
        <v>0</v>
      </c>
      <c r="NI21" s="109"/>
      <c r="NJ21" s="138"/>
      <c r="NK21" s="139" t="e">
        <f t="shared" si="276"/>
        <v>#DIV/0!</v>
      </c>
      <c r="NL21" s="143"/>
      <c r="NM21" s="139">
        <f>NL21/NL10</f>
        <v>0</v>
      </c>
      <c r="NN21" s="109">
        <f>NN10*NM21</f>
        <v>0</v>
      </c>
      <c r="NO21" s="136">
        <f t="shared" si="148"/>
        <v>0</v>
      </c>
      <c r="NP21" s="96">
        <f>NP10</f>
        <v>0</v>
      </c>
      <c r="NQ21" s="137">
        <f t="shared" si="149"/>
        <v>0</v>
      </c>
      <c r="NR21" s="109">
        <f t="shared" si="150"/>
        <v>0</v>
      </c>
      <c r="NS21" s="109"/>
      <c r="NT21" s="138"/>
      <c r="NU21" s="139" t="e">
        <f t="shared" si="277"/>
        <v>#DIV/0!</v>
      </c>
      <c r="NV21" s="143"/>
      <c r="NW21" s="139">
        <f>NV21/NV10</f>
        <v>0</v>
      </c>
      <c r="NX21" s="109">
        <f>NX10*NW21</f>
        <v>0</v>
      </c>
      <c r="NY21" s="136">
        <f t="shared" si="152"/>
        <v>0</v>
      </c>
      <c r="NZ21" s="96">
        <f>NZ10</f>
        <v>0</v>
      </c>
      <c r="OA21" s="137">
        <f t="shared" si="153"/>
        <v>0</v>
      </c>
      <c r="OB21" s="109">
        <f t="shared" si="154"/>
        <v>0</v>
      </c>
      <c r="OC21" s="109"/>
      <c r="OD21" s="138"/>
      <c r="OE21" s="139" t="e">
        <f t="shared" si="278"/>
        <v>#DIV/0!</v>
      </c>
      <c r="OF21" s="143"/>
      <c r="OG21" s="139">
        <f>OF21/OF10</f>
        <v>0</v>
      </c>
      <c r="OH21" s="109">
        <f>OH10*OG21</f>
        <v>0</v>
      </c>
      <c r="OI21" s="136">
        <f t="shared" si="156"/>
        <v>0</v>
      </c>
      <c r="OJ21" s="96">
        <f>OJ10</f>
        <v>0</v>
      </c>
      <c r="OK21" s="137">
        <f t="shared" si="157"/>
        <v>0</v>
      </c>
      <c r="OL21" s="109">
        <f t="shared" si="158"/>
        <v>0</v>
      </c>
      <c r="OM21" s="109"/>
      <c r="ON21" s="138"/>
      <c r="OO21" s="139" t="e">
        <f t="shared" si="279"/>
        <v>#DIV/0!</v>
      </c>
      <c r="OP21" s="143"/>
      <c r="OQ21" s="139">
        <f>OP21/OP10</f>
        <v>0</v>
      </c>
      <c r="OR21" s="109">
        <f>OR10*OQ21</f>
        <v>0</v>
      </c>
      <c r="OS21" s="136">
        <f t="shared" si="160"/>
        <v>0</v>
      </c>
      <c r="OT21" s="96">
        <f>OT10</f>
        <v>0</v>
      </c>
      <c r="OU21" s="137">
        <f t="shared" si="161"/>
        <v>0</v>
      </c>
      <c r="OV21" s="109">
        <f t="shared" si="162"/>
        <v>0</v>
      </c>
      <c r="OW21" s="109"/>
      <c r="OX21" s="138"/>
      <c r="OY21" s="139" t="e">
        <f t="shared" si="280"/>
        <v>#DIV/0!</v>
      </c>
      <c r="OZ21" s="143"/>
      <c r="PA21" s="139">
        <f>OZ21/OZ10</f>
        <v>0</v>
      </c>
      <c r="PB21" s="109">
        <f>PB10*PA21</f>
        <v>0</v>
      </c>
      <c r="PC21" s="136">
        <f t="shared" si="164"/>
        <v>0</v>
      </c>
      <c r="PD21" s="96">
        <f>PD10</f>
        <v>0</v>
      </c>
      <c r="PE21" s="137">
        <f t="shared" si="165"/>
        <v>0</v>
      </c>
      <c r="PF21" s="109">
        <f t="shared" si="166"/>
        <v>0</v>
      </c>
      <c r="PG21" s="109"/>
      <c r="PH21" s="138"/>
      <c r="PI21" s="139" t="e">
        <f t="shared" si="281"/>
        <v>#DIV/0!</v>
      </c>
      <c r="PJ21" s="143"/>
      <c r="PK21" s="139">
        <f>PJ21/PJ10</f>
        <v>0</v>
      </c>
      <c r="PL21" s="109">
        <f>PL10*PK21</f>
        <v>0</v>
      </c>
      <c r="PM21" s="136">
        <f t="shared" si="168"/>
        <v>0</v>
      </c>
      <c r="PN21" s="96">
        <f>PN10</f>
        <v>0</v>
      </c>
      <c r="PO21" s="137">
        <f t="shared" si="169"/>
        <v>0</v>
      </c>
      <c r="PP21" s="109">
        <f t="shared" si="170"/>
        <v>0</v>
      </c>
      <c r="PQ21" s="109"/>
      <c r="PR21" s="138"/>
      <c r="PS21" s="139" t="e">
        <f t="shared" si="282"/>
        <v>#DIV/0!</v>
      </c>
      <c r="PT21" s="143"/>
      <c r="PU21" s="139">
        <f>PT21/PT10</f>
        <v>0</v>
      </c>
      <c r="PV21" s="109">
        <f>PV10*PU21</f>
        <v>0</v>
      </c>
      <c r="PW21" s="136">
        <f t="shared" si="172"/>
        <v>0</v>
      </c>
      <c r="PX21" s="96">
        <f>PX10</f>
        <v>0</v>
      </c>
      <c r="PY21" s="137">
        <f t="shared" si="173"/>
        <v>0</v>
      </c>
      <c r="PZ21" s="109">
        <f t="shared" si="174"/>
        <v>0</v>
      </c>
      <c r="QA21" s="109"/>
      <c r="QB21" s="138"/>
      <c r="QC21" s="139" t="e">
        <f t="shared" si="283"/>
        <v>#DIV/0!</v>
      </c>
      <c r="QD21" s="143"/>
      <c r="QE21" s="139">
        <f>QD21/QD10</f>
        <v>0</v>
      </c>
      <c r="QF21" s="109">
        <f>QF10*QE21</f>
        <v>0</v>
      </c>
      <c r="QG21" s="136">
        <f t="shared" si="176"/>
        <v>0</v>
      </c>
      <c r="QH21" s="96">
        <f>QH10</f>
        <v>0</v>
      </c>
      <c r="QI21" s="137">
        <f t="shared" si="177"/>
        <v>0</v>
      </c>
      <c r="QJ21" s="109">
        <f t="shared" si="178"/>
        <v>0</v>
      </c>
      <c r="QK21" s="109"/>
      <c r="QL21" s="138"/>
      <c r="QM21" s="139" t="e">
        <f t="shared" si="284"/>
        <v>#DIV/0!</v>
      </c>
      <c r="QN21" s="143"/>
      <c r="QO21" s="139">
        <f>QN21/QN10</f>
        <v>0</v>
      </c>
      <c r="QP21" s="109">
        <f>QP10*QO21</f>
        <v>0</v>
      </c>
      <c r="QQ21" s="136">
        <f t="shared" si="180"/>
        <v>0</v>
      </c>
      <c r="QR21" s="96">
        <f>QR10</f>
        <v>0</v>
      </c>
      <c r="QS21" s="137">
        <f t="shared" si="181"/>
        <v>0</v>
      </c>
      <c r="QT21" s="109">
        <f t="shared" si="182"/>
        <v>0</v>
      </c>
      <c r="QU21" s="109"/>
      <c r="QV21" s="138"/>
      <c r="QW21" s="139" t="e">
        <f t="shared" si="285"/>
        <v>#DIV/0!</v>
      </c>
      <c r="QX21" s="143"/>
      <c r="QY21" s="139">
        <f>QX21/QX10</f>
        <v>0</v>
      </c>
      <c r="QZ21" s="109">
        <f>QZ10*QY21</f>
        <v>0</v>
      </c>
      <c r="RA21" s="136">
        <f t="shared" si="184"/>
        <v>0</v>
      </c>
      <c r="RB21" s="96">
        <f>RB10</f>
        <v>0</v>
      </c>
      <c r="RC21" s="137">
        <f t="shared" si="185"/>
        <v>0</v>
      </c>
      <c r="RD21" s="109">
        <f t="shared" si="186"/>
        <v>0</v>
      </c>
      <c r="RE21" s="109"/>
      <c r="RF21" s="138"/>
      <c r="RG21" s="139" t="e">
        <f t="shared" si="286"/>
        <v>#DIV/0!</v>
      </c>
      <c r="RH21" s="143"/>
      <c r="RI21" s="139">
        <f>RH21/RH10</f>
        <v>0</v>
      </c>
      <c r="RJ21" s="109">
        <f>RJ10*RI21</f>
        <v>0</v>
      </c>
      <c r="RK21" s="136">
        <f t="shared" si="188"/>
        <v>0</v>
      </c>
      <c r="RL21" s="96">
        <f>RL10</f>
        <v>0</v>
      </c>
      <c r="RM21" s="137">
        <f t="shared" si="189"/>
        <v>0</v>
      </c>
      <c r="RN21" s="109">
        <f t="shared" si="190"/>
        <v>0</v>
      </c>
      <c r="RO21" s="109"/>
      <c r="RP21" s="138"/>
      <c r="RQ21" s="139" t="e">
        <f t="shared" si="287"/>
        <v>#DIV/0!</v>
      </c>
      <c r="RR21" s="143"/>
      <c r="RS21" s="139">
        <f>RR21/RR10</f>
        <v>0</v>
      </c>
      <c r="RT21" s="109">
        <f>RT10*RS21</f>
        <v>0</v>
      </c>
      <c r="RU21" s="136">
        <f t="shared" si="192"/>
        <v>0</v>
      </c>
      <c r="RV21" s="96">
        <f>RV10</f>
        <v>0</v>
      </c>
      <c r="RW21" s="137">
        <f t="shared" si="193"/>
        <v>0</v>
      </c>
      <c r="RX21" s="109">
        <f t="shared" si="194"/>
        <v>0</v>
      </c>
      <c r="RY21" s="109"/>
      <c r="RZ21" s="138"/>
      <c r="SA21" s="139" t="e">
        <f t="shared" si="288"/>
        <v>#DIV/0!</v>
      </c>
      <c r="SB21" s="143"/>
      <c r="SC21" s="139" t="e">
        <f>SB21/SB10</f>
        <v>#DIV/0!</v>
      </c>
      <c r="SD21" s="109" t="e">
        <f>SD10*SC21</f>
        <v>#DIV/0!</v>
      </c>
      <c r="SE21" s="136">
        <f t="shared" si="196"/>
        <v>0</v>
      </c>
      <c r="SF21" s="96">
        <f>SF10</f>
        <v>0</v>
      </c>
      <c r="SG21" s="137">
        <f t="shared" si="197"/>
        <v>0</v>
      </c>
      <c r="SH21" s="109">
        <f t="shared" si="198"/>
        <v>0</v>
      </c>
      <c r="SI21" s="109"/>
      <c r="SJ21" s="138"/>
      <c r="SK21" s="139" t="e">
        <f t="shared" si="289"/>
        <v>#DIV/0!</v>
      </c>
      <c r="SL21" s="143"/>
      <c r="SM21" s="139">
        <f>SL21/SL10</f>
        <v>0</v>
      </c>
      <c r="SN21" s="109">
        <f>SN10*SM21</f>
        <v>0</v>
      </c>
      <c r="SO21" s="136">
        <f t="shared" si="200"/>
        <v>0</v>
      </c>
      <c r="SP21" s="96">
        <f>SP10</f>
        <v>0</v>
      </c>
      <c r="SQ21" s="137">
        <f t="shared" si="201"/>
        <v>0</v>
      </c>
      <c r="SR21" s="109">
        <f t="shared" si="202"/>
        <v>0</v>
      </c>
      <c r="SS21" s="109"/>
      <c r="ST21" s="138"/>
      <c r="SU21" s="139" t="e">
        <f t="shared" si="290"/>
        <v>#DIV/0!</v>
      </c>
      <c r="SV21" s="143"/>
      <c r="SW21" s="139">
        <f>SV21/SV10</f>
        <v>0</v>
      </c>
      <c r="SX21" s="109">
        <f>SX10*SW21</f>
        <v>0</v>
      </c>
      <c r="SY21" s="136">
        <f t="shared" si="204"/>
        <v>0</v>
      </c>
      <c r="SZ21" s="96">
        <f>SZ10</f>
        <v>0</v>
      </c>
      <c r="TA21" s="137">
        <f t="shared" si="205"/>
        <v>0</v>
      </c>
      <c r="TB21" s="109">
        <f t="shared" si="206"/>
        <v>0</v>
      </c>
      <c r="TC21" s="109"/>
      <c r="TD21" s="138"/>
      <c r="TE21" s="139" t="e">
        <f t="shared" si="291"/>
        <v>#DIV/0!</v>
      </c>
      <c r="TF21" s="143"/>
      <c r="TG21" s="139">
        <f>TF21/TF10</f>
        <v>0</v>
      </c>
      <c r="TH21" s="109">
        <f>TH10*TG21</f>
        <v>0</v>
      </c>
      <c r="TI21" s="136">
        <f t="shared" si="208"/>
        <v>0</v>
      </c>
      <c r="TJ21" s="96">
        <f>TJ10</f>
        <v>0</v>
      </c>
      <c r="TK21" s="137">
        <f t="shared" si="209"/>
        <v>0</v>
      </c>
      <c r="TL21" s="109">
        <f t="shared" si="210"/>
        <v>0</v>
      </c>
      <c r="TM21" s="109"/>
      <c r="TN21" s="138"/>
      <c r="TO21" s="139" t="e">
        <f t="shared" si="292"/>
        <v>#DIV/0!</v>
      </c>
      <c r="TP21" s="143"/>
      <c r="TQ21" s="139">
        <f>TP21/TP10</f>
        <v>0</v>
      </c>
      <c r="TR21" s="109">
        <f>TR10*TQ21</f>
        <v>0</v>
      </c>
      <c r="TS21" s="136">
        <f t="shared" si="212"/>
        <v>0</v>
      </c>
      <c r="TT21" s="96">
        <f>TT10</f>
        <v>0</v>
      </c>
      <c r="TU21" s="137">
        <f t="shared" si="213"/>
        <v>0</v>
      </c>
      <c r="TV21" s="109">
        <f t="shared" si="214"/>
        <v>0</v>
      </c>
      <c r="TW21" s="109"/>
      <c r="TX21" s="138"/>
      <c r="TY21" s="139" t="e">
        <f t="shared" si="293"/>
        <v>#DIV/0!</v>
      </c>
      <c r="TZ21" s="143"/>
      <c r="UA21" s="139">
        <f>TZ21/TZ10</f>
        <v>0</v>
      </c>
      <c r="UB21" s="109">
        <f>UB10*UA21</f>
        <v>0</v>
      </c>
      <c r="UC21" s="136">
        <f t="shared" si="216"/>
        <v>0</v>
      </c>
      <c r="UD21" s="96">
        <f>UD10</f>
        <v>0</v>
      </c>
      <c r="UE21" s="137">
        <f t="shared" si="217"/>
        <v>0</v>
      </c>
      <c r="UF21" s="109">
        <f t="shared" si="218"/>
        <v>0</v>
      </c>
      <c r="UG21" s="109"/>
      <c r="UH21" s="138"/>
      <c r="UI21" s="139" t="e">
        <f t="shared" si="294"/>
        <v>#DIV/0!</v>
      </c>
      <c r="UJ21" s="143"/>
      <c r="UK21" s="139">
        <f>UJ21/UJ10</f>
        <v>0</v>
      </c>
      <c r="UL21" s="109">
        <f>UL10*UK21</f>
        <v>0</v>
      </c>
      <c r="UM21" s="136">
        <f t="shared" si="220"/>
        <v>0</v>
      </c>
      <c r="UN21" s="96">
        <f>UN10</f>
        <v>0</v>
      </c>
      <c r="UO21" s="137">
        <f t="shared" si="221"/>
        <v>0</v>
      </c>
      <c r="UP21" s="109">
        <f t="shared" si="222"/>
        <v>0</v>
      </c>
      <c r="UQ21" s="109"/>
      <c r="UR21" s="138"/>
      <c r="US21" s="139" t="e">
        <f t="shared" si="295"/>
        <v>#DIV/0!</v>
      </c>
      <c r="UT21" s="143"/>
      <c r="UU21" s="139">
        <f>UT21/UT10</f>
        <v>0</v>
      </c>
      <c r="UV21" s="109">
        <f>UV10*UU21</f>
        <v>0</v>
      </c>
      <c r="UW21" s="136">
        <f t="shared" si="224"/>
        <v>0</v>
      </c>
      <c r="UX21" s="96">
        <f>UX10</f>
        <v>0</v>
      </c>
      <c r="UY21" s="137">
        <f t="shared" si="225"/>
        <v>0</v>
      </c>
      <c r="UZ21" s="109">
        <f t="shared" si="226"/>
        <v>0</v>
      </c>
      <c r="VA21" s="109"/>
      <c r="VB21" s="138"/>
      <c r="VC21" s="139" t="e">
        <f t="shared" si="296"/>
        <v>#DIV/0!</v>
      </c>
      <c r="VD21" s="143"/>
      <c r="VE21" s="139">
        <f>VD21/VD10</f>
        <v>0</v>
      </c>
      <c r="VF21" s="109">
        <f>VF10*VE21</f>
        <v>0</v>
      </c>
      <c r="VG21" s="136">
        <f t="shared" si="228"/>
        <v>0</v>
      </c>
      <c r="VH21" s="96">
        <f>VH10</f>
        <v>0</v>
      </c>
      <c r="VI21" s="137">
        <f t="shared" si="229"/>
        <v>0</v>
      </c>
      <c r="VJ21" s="109">
        <f t="shared" si="230"/>
        <v>0</v>
      </c>
      <c r="VK21" s="109"/>
      <c r="VL21" s="138"/>
      <c r="VM21" s="139" t="e">
        <f t="shared" si="297"/>
        <v>#DIV/0!</v>
      </c>
      <c r="VN21" s="143"/>
      <c r="VO21" s="139">
        <f>VN21/VN10</f>
        <v>0</v>
      </c>
      <c r="VP21" s="109">
        <f>VP10*VO21</f>
        <v>0</v>
      </c>
      <c r="VQ21" s="136">
        <f t="shared" si="232"/>
        <v>0</v>
      </c>
      <c r="VR21" s="96">
        <f>VR10</f>
        <v>0</v>
      </c>
      <c r="VS21" s="137">
        <f t="shared" si="233"/>
        <v>0</v>
      </c>
      <c r="VT21" s="109">
        <f t="shared" si="234"/>
        <v>0</v>
      </c>
      <c r="VU21" s="109"/>
      <c r="VV21" s="138"/>
      <c r="VW21" s="139" t="e">
        <f t="shared" si="298"/>
        <v>#DIV/0!</v>
      </c>
      <c r="VX21" s="554">
        <f t="shared" si="236"/>
        <v>0</v>
      </c>
      <c r="VY21" s="139">
        <f>VX21/VX10</f>
        <v>0</v>
      </c>
      <c r="VZ21" s="109">
        <f>VZ10*VY21</f>
        <v>0</v>
      </c>
      <c r="WA21" s="136">
        <f t="shared" si="237"/>
        <v>0</v>
      </c>
      <c r="WB21" s="96">
        <f>WB10</f>
        <v>7.86</v>
      </c>
      <c r="WC21" s="137">
        <f t="shared" si="238"/>
        <v>0</v>
      </c>
      <c r="WD21" s="109">
        <f t="shared" si="239"/>
        <v>0</v>
      </c>
      <c r="WE21" s="109"/>
      <c r="WF21" s="138"/>
    </row>
    <row r="22" spans="1:604" ht="18" customHeight="1">
      <c r="A22" s="5"/>
      <c r="B22" s="544" t="s">
        <v>411</v>
      </c>
      <c r="C22" s="11" t="s">
        <v>968</v>
      </c>
      <c r="D22" s="11" t="s">
        <v>423</v>
      </c>
      <c r="E22" s="4" t="s">
        <v>32</v>
      </c>
      <c r="F22" s="143"/>
      <c r="G22" s="139" t="e">
        <f>F22/F10</f>
        <v>#DIV/0!</v>
      </c>
      <c r="H22" s="109" t="e">
        <f>H10*G22</f>
        <v>#DIV/0!</v>
      </c>
      <c r="I22" s="136">
        <f t="shared" si="299"/>
        <v>0</v>
      </c>
      <c r="J22" s="96">
        <f>J10</f>
        <v>0</v>
      </c>
      <c r="K22" s="137">
        <f t="shared" si="300"/>
        <v>0</v>
      </c>
      <c r="L22" s="109">
        <f t="shared" si="301"/>
        <v>0</v>
      </c>
      <c r="M22" s="109"/>
      <c r="N22" s="138"/>
      <c r="O22" s="139">
        <f t="shared" si="240"/>
        <v>0</v>
      </c>
      <c r="P22" s="143"/>
      <c r="Q22" s="139">
        <f>P22/P10</f>
        <v>0</v>
      </c>
      <c r="R22" s="109">
        <f>R10*Q22</f>
        <v>0</v>
      </c>
      <c r="S22" s="136">
        <f t="shared" si="4"/>
        <v>0</v>
      </c>
      <c r="T22" s="96">
        <f>T10</f>
        <v>0</v>
      </c>
      <c r="U22" s="137">
        <f t="shared" si="5"/>
        <v>0</v>
      </c>
      <c r="V22" s="109">
        <f t="shared" si="6"/>
        <v>0</v>
      </c>
      <c r="W22" s="109"/>
      <c r="X22" s="138"/>
      <c r="Y22" s="139">
        <f t="shared" si="241"/>
        <v>0</v>
      </c>
      <c r="Z22" s="143"/>
      <c r="AA22" s="139">
        <f>Z22/Z10</f>
        <v>0</v>
      </c>
      <c r="AB22" s="109">
        <f>AB10*AA22</f>
        <v>0</v>
      </c>
      <c r="AC22" s="136">
        <f t="shared" si="8"/>
        <v>0</v>
      </c>
      <c r="AD22" s="96">
        <f>AD10</f>
        <v>0</v>
      </c>
      <c r="AE22" s="137">
        <f t="shared" si="9"/>
        <v>0</v>
      </c>
      <c r="AF22" s="109">
        <f t="shared" si="10"/>
        <v>0</v>
      </c>
      <c r="AG22" s="109"/>
      <c r="AH22" s="138"/>
      <c r="AI22" s="139">
        <f t="shared" si="242"/>
        <v>0</v>
      </c>
      <c r="AJ22" s="143"/>
      <c r="AK22" s="139" t="e">
        <f>AJ22/AJ10</f>
        <v>#DIV/0!</v>
      </c>
      <c r="AL22" s="109" t="e">
        <f>AL10*AK22</f>
        <v>#DIV/0!</v>
      </c>
      <c r="AM22" s="136">
        <f t="shared" si="12"/>
        <v>0</v>
      </c>
      <c r="AN22" s="96">
        <f>AN10</f>
        <v>0</v>
      </c>
      <c r="AO22" s="137">
        <f t="shared" si="13"/>
        <v>0</v>
      </c>
      <c r="AP22" s="109">
        <f t="shared" si="14"/>
        <v>0</v>
      </c>
      <c r="AQ22" s="109"/>
      <c r="AR22" s="138"/>
      <c r="AS22" s="139">
        <f t="shared" si="243"/>
        <v>0</v>
      </c>
      <c r="AT22" s="143"/>
      <c r="AU22" s="139">
        <f>AT22/AT10</f>
        <v>0</v>
      </c>
      <c r="AV22" s="109">
        <f>AV10*AU22</f>
        <v>0</v>
      </c>
      <c r="AW22" s="136">
        <f t="shared" si="16"/>
        <v>0</v>
      </c>
      <c r="AX22" s="96">
        <f>AX10</f>
        <v>0</v>
      </c>
      <c r="AY22" s="137">
        <f t="shared" si="17"/>
        <v>0</v>
      </c>
      <c r="AZ22" s="109">
        <f t="shared" si="18"/>
        <v>0</v>
      </c>
      <c r="BA22" s="109"/>
      <c r="BB22" s="138"/>
      <c r="BC22" s="139">
        <f t="shared" si="244"/>
        <v>0</v>
      </c>
      <c r="BD22" s="143"/>
      <c r="BE22" s="139">
        <f>BD22/BD10</f>
        <v>0</v>
      </c>
      <c r="BF22" s="109">
        <f>BF10*BE22</f>
        <v>0</v>
      </c>
      <c r="BG22" s="136">
        <f t="shared" si="20"/>
        <v>0</v>
      </c>
      <c r="BH22" s="96">
        <f>BH10</f>
        <v>0</v>
      </c>
      <c r="BI22" s="137">
        <f t="shared" si="21"/>
        <v>0</v>
      </c>
      <c r="BJ22" s="109">
        <f t="shared" si="22"/>
        <v>0</v>
      </c>
      <c r="BK22" s="109"/>
      <c r="BL22" s="138"/>
      <c r="BM22" s="139">
        <f t="shared" si="245"/>
        <v>0</v>
      </c>
      <c r="BN22" s="143"/>
      <c r="BO22" s="139">
        <f>BN22/BN10</f>
        <v>0</v>
      </c>
      <c r="BP22" s="109">
        <f>BP10*BO22</f>
        <v>0</v>
      </c>
      <c r="BQ22" s="136">
        <f t="shared" si="24"/>
        <v>0</v>
      </c>
      <c r="BR22" s="96">
        <f>BR10</f>
        <v>0</v>
      </c>
      <c r="BS22" s="137">
        <f t="shared" si="25"/>
        <v>0</v>
      </c>
      <c r="BT22" s="109">
        <f t="shared" si="26"/>
        <v>0</v>
      </c>
      <c r="BU22" s="109"/>
      <c r="BV22" s="138"/>
      <c r="BW22" s="139">
        <f t="shared" si="246"/>
        <v>0</v>
      </c>
      <c r="BX22" s="143"/>
      <c r="BY22" s="139">
        <f>BX22/BX10</f>
        <v>0</v>
      </c>
      <c r="BZ22" s="109">
        <f>BZ10*BY22</f>
        <v>0</v>
      </c>
      <c r="CA22" s="136">
        <f t="shared" si="28"/>
        <v>0</v>
      </c>
      <c r="CB22" s="96">
        <f>CB10</f>
        <v>0</v>
      </c>
      <c r="CC22" s="137">
        <f t="shared" si="29"/>
        <v>0</v>
      </c>
      <c r="CD22" s="109">
        <f t="shared" si="30"/>
        <v>0</v>
      </c>
      <c r="CE22" s="109"/>
      <c r="CF22" s="138"/>
      <c r="CG22" s="139">
        <f t="shared" si="247"/>
        <v>0</v>
      </c>
      <c r="CH22" s="143"/>
      <c r="CI22" s="139">
        <f>CH22/CH10</f>
        <v>0</v>
      </c>
      <c r="CJ22" s="109">
        <f>CJ10*CI22</f>
        <v>0</v>
      </c>
      <c r="CK22" s="136">
        <f t="shared" si="32"/>
        <v>0</v>
      </c>
      <c r="CL22" s="96">
        <f>CL10</f>
        <v>0</v>
      </c>
      <c r="CM22" s="137">
        <f t="shared" si="33"/>
        <v>0</v>
      </c>
      <c r="CN22" s="109">
        <f t="shared" si="34"/>
        <v>0</v>
      </c>
      <c r="CO22" s="109"/>
      <c r="CP22" s="138"/>
      <c r="CQ22" s="139">
        <f t="shared" si="248"/>
        <v>0</v>
      </c>
      <c r="CR22" s="143"/>
      <c r="CS22" s="139">
        <f>CR22/CR10</f>
        <v>0</v>
      </c>
      <c r="CT22" s="109">
        <f>CT10*CS22</f>
        <v>0</v>
      </c>
      <c r="CU22" s="136">
        <f t="shared" si="36"/>
        <v>0</v>
      </c>
      <c r="CV22" s="96">
        <f>CV10</f>
        <v>0</v>
      </c>
      <c r="CW22" s="137">
        <f t="shared" si="37"/>
        <v>0</v>
      </c>
      <c r="CX22" s="109">
        <f t="shared" si="38"/>
        <v>0</v>
      </c>
      <c r="CY22" s="109"/>
      <c r="CZ22" s="138"/>
      <c r="DA22" s="139">
        <f t="shared" si="249"/>
        <v>0</v>
      </c>
      <c r="DB22" s="143"/>
      <c r="DC22" s="139">
        <f>DB22/DB10</f>
        <v>0</v>
      </c>
      <c r="DD22" s="109">
        <f>DD10*DC22</f>
        <v>0</v>
      </c>
      <c r="DE22" s="136">
        <f t="shared" si="40"/>
        <v>0</v>
      </c>
      <c r="DF22" s="96">
        <f>DF10</f>
        <v>0</v>
      </c>
      <c r="DG22" s="137">
        <f t="shared" si="41"/>
        <v>0</v>
      </c>
      <c r="DH22" s="109">
        <f t="shared" si="42"/>
        <v>0</v>
      </c>
      <c r="DI22" s="109"/>
      <c r="DJ22" s="138"/>
      <c r="DK22" s="139">
        <f t="shared" si="250"/>
        <v>0</v>
      </c>
      <c r="DL22" s="143"/>
      <c r="DM22" s="139">
        <f>DL22/DL10</f>
        <v>0</v>
      </c>
      <c r="DN22" s="109">
        <f>DN10*DM22</f>
        <v>0</v>
      </c>
      <c r="DO22" s="136">
        <f t="shared" si="44"/>
        <v>0</v>
      </c>
      <c r="DP22" s="96">
        <f>DP10</f>
        <v>0</v>
      </c>
      <c r="DQ22" s="137">
        <f t="shared" si="45"/>
        <v>0</v>
      </c>
      <c r="DR22" s="109">
        <f t="shared" si="46"/>
        <v>0</v>
      </c>
      <c r="DS22" s="109"/>
      <c r="DT22" s="138"/>
      <c r="DU22" s="139">
        <f t="shared" si="251"/>
        <v>0</v>
      </c>
      <c r="DV22" s="143"/>
      <c r="DW22" s="139">
        <f>DV22/DV10</f>
        <v>0</v>
      </c>
      <c r="DX22" s="109">
        <f>DX10*DW22</f>
        <v>0</v>
      </c>
      <c r="DY22" s="136">
        <f t="shared" si="48"/>
        <v>0</v>
      </c>
      <c r="DZ22" s="96">
        <f>DZ10</f>
        <v>7.86</v>
      </c>
      <c r="EA22" s="137">
        <f t="shared" si="49"/>
        <v>0</v>
      </c>
      <c r="EB22" s="109">
        <f t="shared" si="50"/>
        <v>0</v>
      </c>
      <c r="EC22" s="109"/>
      <c r="ED22" s="138"/>
      <c r="EE22" s="139">
        <f t="shared" si="252"/>
        <v>0</v>
      </c>
      <c r="EF22" s="143"/>
      <c r="EG22" s="139">
        <f>EF22/EF10</f>
        <v>0</v>
      </c>
      <c r="EH22" s="109">
        <f>EH10*EG22</f>
        <v>0</v>
      </c>
      <c r="EI22" s="136">
        <f t="shared" si="52"/>
        <v>0</v>
      </c>
      <c r="EJ22" s="96">
        <f>EJ10</f>
        <v>0</v>
      </c>
      <c r="EK22" s="137">
        <f t="shared" si="53"/>
        <v>0</v>
      </c>
      <c r="EL22" s="109">
        <f t="shared" si="54"/>
        <v>0</v>
      </c>
      <c r="EM22" s="109"/>
      <c r="EN22" s="138"/>
      <c r="EO22" s="139">
        <f t="shared" si="253"/>
        <v>0</v>
      </c>
      <c r="EP22" s="143"/>
      <c r="EQ22" s="139">
        <f>EP22/EP10</f>
        <v>0</v>
      </c>
      <c r="ER22" s="109">
        <f>ER10*EQ22</f>
        <v>0</v>
      </c>
      <c r="ES22" s="136">
        <f t="shared" si="56"/>
        <v>0</v>
      </c>
      <c r="ET22" s="96">
        <f>ET10</f>
        <v>7.86</v>
      </c>
      <c r="EU22" s="137">
        <f t="shared" si="57"/>
        <v>0</v>
      </c>
      <c r="EV22" s="109">
        <f t="shared" si="58"/>
        <v>0</v>
      </c>
      <c r="EW22" s="109"/>
      <c r="EX22" s="138"/>
      <c r="EY22" s="139">
        <f t="shared" si="254"/>
        <v>0</v>
      </c>
      <c r="EZ22" s="143"/>
      <c r="FA22" s="139">
        <f>EZ22/EZ10</f>
        <v>0</v>
      </c>
      <c r="FB22" s="109">
        <f>FB10*FA22</f>
        <v>0</v>
      </c>
      <c r="FC22" s="136">
        <f t="shared" si="60"/>
        <v>0</v>
      </c>
      <c r="FD22" s="96">
        <f>FD10</f>
        <v>0</v>
      </c>
      <c r="FE22" s="137">
        <f t="shared" si="61"/>
        <v>0</v>
      </c>
      <c r="FF22" s="109">
        <f t="shared" si="62"/>
        <v>0</v>
      </c>
      <c r="FG22" s="109"/>
      <c r="FH22" s="138"/>
      <c r="FI22" s="139">
        <f t="shared" si="255"/>
        <v>0</v>
      </c>
      <c r="FJ22" s="143"/>
      <c r="FK22" s="139">
        <f>FJ22/FJ10</f>
        <v>0</v>
      </c>
      <c r="FL22" s="109">
        <f>FL10*FK22</f>
        <v>0</v>
      </c>
      <c r="FM22" s="136">
        <f t="shared" si="64"/>
        <v>0</v>
      </c>
      <c r="FN22" s="96">
        <f>FN10</f>
        <v>0</v>
      </c>
      <c r="FO22" s="137">
        <f t="shared" si="65"/>
        <v>0</v>
      </c>
      <c r="FP22" s="109">
        <f t="shared" si="66"/>
        <v>0</v>
      </c>
      <c r="FQ22" s="109"/>
      <c r="FR22" s="138"/>
      <c r="FS22" s="139">
        <f t="shared" si="256"/>
        <v>0</v>
      </c>
      <c r="FT22" s="143"/>
      <c r="FU22" s="139">
        <f>FT22/FT10</f>
        <v>0</v>
      </c>
      <c r="FV22" s="109">
        <f>FV10*FU22</f>
        <v>0</v>
      </c>
      <c r="FW22" s="136">
        <f t="shared" si="68"/>
        <v>0</v>
      </c>
      <c r="FX22" s="96">
        <f>FX10</f>
        <v>0</v>
      </c>
      <c r="FY22" s="137">
        <f t="shared" si="69"/>
        <v>0</v>
      </c>
      <c r="FZ22" s="109">
        <f t="shared" si="70"/>
        <v>0</v>
      </c>
      <c r="GA22" s="109"/>
      <c r="GB22" s="138"/>
      <c r="GC22" s="139">
        <f t="shared" si="257"/>
        <v>0</v>
      </c>
      <c r="GD22" s="143"/>
      <c r="GE22" s="139">
        <f>GD22/GD10</f>
        <v>0</v>
      </c>
      <c r="GF22" s="109">
        <f>GF10*GE22</f>
        <v>0</v>
      </c>
      <c r="GG22" s="136">
        <f t="shared" si="72"/>
        <v>0</v>
      </c>
      <c r="GH22" s="96">
        <f>GH10</f>
        <v>0</v>
      </c>
      <c r="GI22" s="137">
        <f t="shared" si="73"/>
        <v>0</v>
      </c>
      <c r="GJ22" s="109">
        <f t="shared" si="74"/>
        <v>0</v>
      </c>
      <c r="GK22" s="109"/>
      <c r="GL22" s="138"/>
      <c r="GM22" s="139">
        <f t="shared" si="258"/>
        <v>0</v>
      </c>
      <c r="GN22" s="143"/>
      <c r="GO22" s="139">
        <f>GN22/GN10</f>
        <v>0</v>
      </c>
      <c r="GP22" s="109">
        <f>GP10*GO22</f>
        <v>0</v>
      </c>
      <c r="GQ22" s="136">
        <f t="shared" si="76"/>
        <v>0</v>
      </c>
      <c r="GR22" s="96">
        <f>GR10</f>
        <v>0</v>
      </c>
      <c r="GS22" s="137">
        <f t="shared" si="77"/>
        <v>0</v>
      </c>
      <c r="GT22" s="109">
        <f t="shared" si="78"/>
        <v>0</v>
      </c>
      <c r="GU22" s="109"/>
      <c r="GV22" s="138"/>
      <c r="GW22" s="139">
        <f t="shared" si="259"/>
        <v>0</v>
      </c>
      <c r="GX22" s="143"/>
      <c r="GY22" s="139">
        <f>GX22/GX10</f>
        <v>0</v>
      </c>
      <c r="GZ22" s="109">
        <f>GZ10*GY22</f>
        <v>0</v>
      </c>
      <c r="HA22" s="136">
        <f t="shared" si="80"/>
        <v>0</v>
      </c>
      <c r="HB22" s="96">
        <f>HB10</f>
        <v>0</v>
      </c>
      <c r="HC22" s="137">
        <f t="shared" si="81"/>
        <v>0</v>
      </c>
      <c r="HD22" s="109">
        <f t="shared" si="82"/>
        <v>0</v>
      </c>
      <c r="HE22" s="109"/>
      <c r="HF22" s="138"/>
      <c r="HG22" s="139">
        <f t="shared" si="260"/>
        <v>0</v>
      </c>
      <c r="HH22" s="143"/>
      <c r="HI22" s="139">
        <f>HH22/HH10</f>
        <v>0</v>
      </c>
      <c r="HJ22" s="109">
        <f>HJ10*HI22</f>
        <v>0</v>
      </c>
      <c r="HK22" s="136">
        <f t="shared" si="84"/>
        <v>0</v>
      </c>
      <c r="HL22" s="96">
        <f>HL10</f>
        <v>0</v>
      </c>
      <c r="HM22" s="137">
        <f t="shared" si="85"/>
        <v>0</v>
      </c>
      <c r="HN22" s="109">
        <f t="shared" si="86"/>
        <v>0</v>
      </c>
      <c r="HO22" s="109"/>
      <c r="HP22" s="138"/>
      <c r="HQ22" s="139">
        <f t="shared" si="261"/>
        <v>0</v>
      </c>
      <c r="HR22" s="143"/>
      <c r="HS22" s="139">
        <f>HR22/HR10</f>
        <v>0</v>
      </c>
      <c r="HT22" s="109">
        <f>HT10*HS22</f>
        <v>0</v>
      </c>
      <c r="HU22" s="136">
        <f t="shared" si="88"/>
        <v>0</v>
      </c>
      <c r="HV22" s="96">
        <f>HV10</f>
        <v>0</v>
      </c>
      <c r="HW22" s="137">
        <f t="shared" si="89"/>
        <v>0</v>
      </c>
      <c r="HX22" s="109">
        <f t="shared" si="90"/>
        <v>0</v>
      </c>
      <c r="HY22" s="109"/>
      <c r="HZ22" s="138"/>
      <c r="IA22" s="139">
        <f t="shared" si="262"/>
        <v>0</v>
      </c>
      <c r="IB22" s="143"/>
      <c r="IC22" s="139">
        <f>IB22/IB10</f>
        <v>0</v>
      </c>
      <c r="ID22" s="109">
        <f>ID10*IC22</f>
        <v>0</v>
      </c>
      <c r="IE22" s="136">
        <f t="shared" si="92"/>
        <v>0</v>
      </c>
      <c r="IF22" s="96">
        <f>IF10</f>
        <v>0</v>
      </c>
      <c r="IG22" s="137">
        <f t="shared" si="93"/>
        <v>0</v>
      </c>
      <c r="IH22" s="109">
        <f t="shared" si="94"/>
        <v>0</v>
      </c>
      <c r="II22" s="109"/>
      <c r="IJ22" s="138"/>
      <c r="IK22" s="139">
        <f t="shared" si="263"/>
        <v>0</v>
      </c>
      <c r="IL22" s="143"/>
      <c r="IM22" s="139">
        <f>IL22/IL10</f>
        <v>0</v>
      </c>
      <c r="IN22" s="109">
        <f>IN10*IM22</f>
        <v>0</v>
      </c>
      <c r="IO22" s="136">
        <f t="shared" si="96"/>
        <v>0</v>
      </c>
      <c r="IP22" s="96">
        <f>IP10</f>
        <v>0</v>
      </c>
      <c r="IQ22" s="137">
        <f t="shared" si="97"/>
        <v>0</v>
      </c>
      <c r="IR22" s="109">
        <f t="shared" si="98"/>
        <v>0</v>
      </c>
      <c r="IS22" s="109"/>
      <c r="IT22" s="138"/>
      <c r="IU22" s="139">
        <f t="shared" si="264"/>
        <v>0</v>
      </c>
      <c r="IV22" s="143"/>
      <c r="IW22" s="139">
        <f>IV22/IV10</f>
        <v>0</v>
      </c>
      <c r="IX22" s="109">
        <f>IX10*IW22</f>
        <v>0</v>
      </c>
      <c r="IY22" s="136">
        <f t="shared" si="100"/>
        <v>0</v>
      </c>
      <c r="IZ22" s="96">
        <f>IZ10</f>
        <v>0</v>
      </c>
      <c r="JA22" s="137">
        <f t="shared" si="101"/>
        <v>0</v>
      </c>
      <c r="JB22" s="109">
        <f t="shared" si="102"/>
        <v>0</v>
      </c>
      <c r="JC22" s="109"/>
      <c r="JD22" s="138"/>
      <c r="JE22" s="139">
        <f t="shared" si="265"/>
        <v>0</v>
      </c>
      <c r="JF22" s="143">
        <v>25</v>
      </c>
      <c r="JG22" s="139">
        <f>JF22/JF10</f>
        <v>7.485E-2</v>
      </c>
      <c r="JH22" s="109">
        <f>JH10*JG22</f>
        <v>0</v>
      </c>
      <c r="JI22" s="136">
        <f t="shared" si="104"/>
        <v>0</v>
      </c>
      <c r="JJ22" s="96">
        <f>JJ10</f>
        <v>0</v>
      </c>
      <c r="JK22" s="137">
        <f t="shared" si="105"/>
        <v>0</v>
      </c>
      <c r="JL22" s="109">
        <f t="shared" si="106"/>
        <v>0</v>
      </c>
      <c r="JM22" s="109"/>
      <c r="JN22" s="138"/>
      <c r="JO22" s="139">
        <f t="shared" si="266"/>
        <v>0</v>
      </c>
      <c r="JP22" s="143"/>
      <c r="JQ22" s="139">
        <f>JP22/JP10</f>
        <v>0</v>
      </c>
      <c r="JR22" s="109">
        <f>JR10*JQ22</f>
        <v>0</v>
      </c>
      <c r="JS22" s="136">
        <f t="shared" si="108"/>
        <v>0</v>
      </c>
      <c r="JT22" s="96">
        <f>JT10</f>
        <v>0</v>
      </c>
      <c r="JU22" s="137">
        <f t="shared" si="109"/>
        <v>0</v>
      </c>
      <c r="JV22" s="109">
        <f t="shared" si="110"/>
        <v>0</v>
      </c>
      <c r="JW22" s="109"/>
      <c r="JX22" s="138"/>
      <c r="JY22" s="139">
        <f t="shared" si="267"/>
        <v>0</v>
      </c>
      <c r="JZ22" s="143"/>
      <c r="KA22" s="139">
        <f>JZ22/JZ10</f>
        <v>0</v>
      </c>
      <c r="KB22" s="109">
        <f>KB10*KA22</f>
        <v>0</v>
      </c>
      <c r="KC22" s="136">
        <f t="shared" si="112"/>
        <v>0</v>
      </c>
      <c r="KD22" s="96">
        <f>KD10</f>
        <v>0</v>
      </c>
      <c r="KE22" s="137">
        <f t="shared" si="113"/>
        <v>0</v>
      </c>
      <c r="KF22" s="109">
        <f t="shared" si="114"/>
        <v>0</v>
      </c>
      <c r="KG22" s="109"/>
      <c r="KH22" s="138"/>
      <c r="KI22" s="139">
        <f t="shared" si="268"/>
        <v>0</v>
      </c>
      <c r="KJ22" s="143"/>
      <c r="KK22" s="139">
        <f>KJ22/KJ10</f>
        <v>0</v>
      </c>
      <c r="KL22" s="109">
        <f>KL10*KK22</f>
        <v>0</v>
      </c>
      <c r="KM22" s="136">
        <f t="shared" si="116"/>
        <v>0</v>
      </c>
      <c r="KN22" s="96">
        <f>KN10</f>
        <v>0</v>
      </c>
      <c r="KO22" s="137">
        <f t="shared" si="117"/>
        <v>0</v>
      </c>
      <c r="KP22" s="109">
        <f t="shared" si="118"/>
        <v>0</v>
      </c>
      <c r="KQ22" s="109"/>
      <c r="KR22" s="138"/>
      <c r="KS22" s="139">
        <f t="shared" si="269"/>
        <v>0</v>
      </c>
      <c r="KT22" s="143"/>
      <c r="KU22" s="139">
        <f>KT22/KT10</f>
        <v>0</v>
      </c>
      <c r="KV22" s="109">
        <f>KV10*KU22</f>
        <v>0</v>
      </c>
      <c r="KW22" s="136">
        <f t="shared" si="120"/>
        <v>0</v>
      </c>
      <c r="KX22" s="96">
        <f>KX10</f>
        <v>0</v>
      </c>
      <c r="KY22" s="137">
        <f t="shared" si="121"/>
        <v>0</v>
      </c>
      <c r="KZ22" s="109">
        <f t="shared" si="122"/>
        <v>0</v>
      </c>
      <c r="LA22" s="109"/>
      <c r="LB22" s="138"/>
      <c r="LC22" s="139">
        <f t="shared" si="270"/>
        <v>0</v>
      </c>
      <c r="LD22" s="143"/>
      <c r="LE22" s="139">
        <f>LD22/LD10</f>
        <v>0</v>
      </c>
      <c r="LF22" s="109">
        <f>LF10*LE22</f>
        <v>0</v>
      </c>
      <c r="LG22" s="136">
        <f t="shared" si="124"/>
        <v>0</v>
      </c>
      <c r="LH22" s="96">
        <f>LH10</f>
        <v>0</v>
      </c>
      <c r="LI22" s="137">
        <f t="shared" si="125"/>
        <v>0</v>
      </c>
      <c r="LJ22" s="109">
        <f t="shared" si="126"/>
        <v>0</v>
      </c>
      <c r="LK22" s="109"/>
      <c r="LL22" s="138"/>
      <c r="LM22" s="139">
        <f t="shared" si="271"/>
        <v>0</v>
      </c>
      <c r="LN22" s="143"/>
      <c r="LO22" s="139">
        <f>LN22/LN10</f>
        <v>0</v>
      </c>
      <c r="LP22" s="109">
        <f>LP10*LO22</f>
        <v>0</v>
      </c>
      <c r="LQ22" s="136">
        <f t="shared" si="128"/>
        <v>0</v>
      </c>
      <c r="LR22" s="96">
        <f>LR10</f>
        <v>0</v>
      </c>
      <c r="LS22" s="137">
        <f t="shared" si="129"/>
        <v>0</v>
      </c>
      <c r="LT22" s="109">
        <f t="shared" si="130"/>
        <v>0</v>
      </c>
      <c r="LU22" s="109"/>
      <c r="LV22" s="138"/>
      <c r="LW22" s="139">
        <f t="shared" si="272"/>
        <v>0</v>
      </c>
      <c r="LX22" s="143"/>
      <c r="LY22" s="139">
        <f>LX22/LX10</f>
        <v>0</v>
      </c>
      <c r="LZ22" s="109">
        <f>LZ10*LY22</f>
        <v>0</v>
      </c>
      <c r="MA22" s="136">
        <f t="shared" si="132"/>
        <v>0</v>
      </c>
      <c r="MB22" s="96">
        <f>MB10</f>
        <v>0</v>
      </c>
      <c r="MC22" s="137">
        <f t="shared" si="133"/>
        <v>0</v>
      </c>
      <c r="MD22" s="109">
        <f t="shared" si="134"/>
        <v>0</v>
      </c>
      <c r="ME22" s="109"/>
      <c r="MF22" s="138"/>
      <c r="MG22" s="139">
        <f t="shared" si="273"/>
        <v>0</v>
      </c>
      <c r="MH22" s="143"/>
      <c r="MI22" s="139">
        <f>MH22/MH10</f>
        <v>0</v>
      </c>
      <c r="MJ22" s="109">
        <f>MJ10*MI22</f>
        <v>0</v>
      </c>
      <c r="MK22" s="136">
        <f t="shared" si="136"/>
        <v>0</v>
      </c>
      <c r="ML22" s="96">
        <f>ML10</f>
        <v>0</v>
      </c>
      <c r="MM22" s="137">
        <f t="shared" si="137"/>
        <v>0</v>
      </c>
      <c r="MN22" s="109">
        <f t="shared" si="138"/>
        <v>0</v>
      </c>
      <c r="MO22" s="109"/>
      <c r="MP22" s="138"/>
      <c r="MQ22" s="139">
        <f t="shared" si="274"/>
        <v>0</v>
      </c>
      <c r="MR22" s="143"/>
      <c r="MS22" s="139">
        <f>MR22/MR10</f>
        <v>0</v>
      </c>
      <c r="MT22" s="109">
        <f>MT10*MS22</f>
        <v>0</v>
      </c>
      <c r="MU22" s="136">
        <f t="shared" si="140"/>
        <v>0</v>
      </c>
      <c r="MV22" s="96">
        <f>MV10</f>
        <v>0</v>
      </c>
      <c r="MW22" s="137">
        <f t="shared" si="141"/>
        <v>0</v>
      </c>
      <c r="MX22" s="109">
        <f t="shared" si="142"/>
        <v>0</v>
      </c>
      <c r="MY22" s="109"/>
      <c r="MZ22" s="138"/>
      <c r="NA22" s="139">
        <f t="shared" si="275"/>
        <v>0</v>
      </c>
      <c r="NB22" s="143"/>
      <c r="NC22" s="139">
        <f>NB22/NB10</f>
        <v>0</v>
      </c>
      <c r="ND22" s="109">
        <f>ND10*NC22</f>
        <v>0</v>
      </c>
      <c r="NE22" s="136">
        <f t="shared" si="144"/>
        <v>0</v>
      </c>
      <c r="NF22" s="96">
        <f>NF10</f>
        <v>0</v>
      </c>
      <c r="NG22" s="137">
        <f t="shared" si="145"/>
        <v>0</v>
      </c>
      <c r="NH22" s="109">
        <f t="shared" si="146"/>
        <v>0</v>
      </c>
      <c r="NI22" s="109"/>
      <c r="NJ22" s="138"/>
      <c r="NK22" s="139">
        <f t="shared" si="276"/>
        <v>0</v>
      </c>
      <c r="NL22" s="143"/>
      <c r="NM22" s="139">
        <f>NL22/NL10</f>
        <v>0</v>
      </c>
      <c r="NN22" s="109">
        <f>NN10*NM22</f>
        <v>0</v>
      </c>
      <c r="NO22" s="136">
        <f t="shared" si="148"/>
        <v>0</v>
      </c>
      <c r="NP22" s="96">
        <f>NP10</f>
        <v>0</v>
      </c>
      <c r="NQ22" s="137">
        <f t="shared" si="149"/>
        <v>0</v>
      </c>
      <c r="NR22" s="109">
        <f t="shared" si="150"/>
        <v>0</v>
      </c>
      <c r="NS22" s="109"/>
      <c r="NT22" s="138"/>
      <c r="NU22" s="139">
        <f t="shared" si="277"/>
        <v>0</v>
      </c>
      <c r="NV22" s="143"/>
      <c r="NW22" s="139">
        <f>NV22/NV10</f>
        <v>0</v>
      </c>
      <c r="NX22" s="109">
        <f>NX10*NW22</f>
        <v>0</v>
      </c>
      <c r="NY22" s="136">
        <f t="shared" si="152"/>
        <v>0</v>
      </c>
      <c r="NZ22" s="96">
        <f>NZ10</f>
        <v>0</v>
      </c>
      <c r="OA22" s="137">
        <f t="shared" si="153"/>
        <v>0</v>
      </c>
      <c r="OB22" s="109">
        <f t="shared" si="154"/>
        <v>0</v>
      </c>
      <c r="OC22" s="109"/>
      <c r="OD22" s="138"/>
      <c r="OE22" s="139">
        <f t="shared" si="278"/>
        <v>0</v>
      </c>
      <c r="OF22" s="143"/>
      <c r="OG22" s="139">
        <f>OF22/OF10</f>
        <v>0</v>
      </c>
      <c r="OH22" s="109">
        <f>OH10*OG22</f>
        <v>0</v>
      </c>
      <c r="OI22" s="136">
        <f t="shared" si="156"/>
        <v>0</v>
      </c>
      <c r="OJ22" s="96">
        <f>OJ10</f>
        <v>0</v>
      </c>
      <c r="OK22" s="137">
        <f t="shared" si="157"/>
        <v>0</v>
      </c>
      <c r="OL22" s="109">
        <f t="shared" si="158"/>
        <v>0</v>
      </c>
      <c r="OM22" s="109"/>
      <c r="ON22" s="138"/>
      <c r="OO22" s="139">
        <f t="shared" si="279"/>
        <v>0</v>
      </c>
      <c r="OP22" s="143"/>
      <c r="OQ22" s="139">
        <f>OP22/OP10</f>
        <v>0</v>
      </c>
      <c r="OR22" s="109">
        <f>OR10*OQ22</f>
        <v>0</v>
      </c>
      <c r="OS22" s="136">
        <f t="shared" si="160"/>
        <v>0</v>
      </c>
      <c r="OT22" s="96">
        <f>OT10</f>
        <v>0</v>
      </c>
      <c r="OU22" s="137">
        <f t="shared" si="161"/>
        <v>0</v>
      </c>
      <c r="OV22" s="109">
        <f t="shared" si="162"/>
        <v>0</v>
      </c>
      <c r="OW22" s="109"/>
      <c r="OX22" s="138"/>
      <c r="OY22" s="139">
        <f t="shared" si="280"/>
        <v>0</v>
      </c>
      <c r="OZ22" s="143"/>
      <c r="PA22" s="139">
        <f>OZ22/OZ10</f>
        <v>0</v>
      </c>
      <c r="PB22" s="109">
        <f>PB10*PA22</f>
        <v>0</v>
      </c>
      <c r="PC22" s="136">
        <f t="shared" si="164"/>
        <v>0</v>
      </c>
      <c r="PD22" s="96">
        <f>PD10</f>
        <v>0</v>
      </c>
      <c r="PE22" s="137">
        <f t="shared" si="165"/>
        <v>0</v>
      </c>
      <c r="PF22" s="109">
        <f t="shared" si="166"/>
        <v>0</v>
      </c>
      <c r="PG22" s="109"/>
      <c r="PH22" s="138"/>
      <c r="PI22" s="139">
        <f t="shared" si="281"/>
        <v>0</v>
      </c>
      <c r="PJ22" s="143"/>
      <c r="PK22" s="139">
        <f>PJ22/PJ10</f>
        <v>0</v>
      </c>
      <c r="PL22" s="109">
        <f>PL10*PK22</f>
        <v>0</v>
      </c>
      <c r="PM22" s="136">
        <f t="shared" si="168"/>
        <v>0</v>
      </c>
      <c r="PN22" s="96">
        <f>PN10</f>
        <v>0</v>
      </c>
      <c r="PO22" s="137">
        <f t="shared" si="169"/>
        <v>0</v>
      </c>
      <c r="PP22" s="109">
        <f t="shared" si="170"/>
        <v>0</v>
      </c>
      <c r="PQ22" s="109"/>
      <c r="PR22" s="138"/>
      <c r="PS22" s="139">
        <f t="shared" si="282"/>
        <v>0</v>
      </c>
      <c r="PT22" s="143"/>
      <c r="PU22" s="139">
        <f>PT22/PT10</f>
        <v>0</v>
      </c>
      <c r="PV22" s="109">
        <f>PV10*PU22</f>
        <v>0</v>
      </c>
      <c r="PW22" s="136">
        <f t="shared" si="172"/>
        <v>0</v>
      </c>
      <c r="PX22" s="96">
        <f>PX10</f>
        <v>0</v>
      </c>
      <c r="PY22" s="137">
        <f t="shared" si="173"/>
        <v>0</v>
      </c>
      <c r="PZ22" s="109">
        <f t="shared" si="174"/>
        <v>0</v>
      </c>
      <c r="QA22" s="109"/>
      <c r="QB22" s="138"/>
      <c r="QC22" s="139">
        <f t="shared" si="283"/>
        <v>0</v>
      </c>
      <c r="QD22" s="143"/>
      <c r="QE22" s="139">
        <f>QD22/QD10</f>
        <v>0</v>
      </c>
      <c r="QF22" s="109">
        <f>QF10*QE22</f>
        <v>0</v>
      </c>
      <c r="QG22" s="136">
        <f t="shared" si="176"/>
        <v>0</v>
      </c>
      <c r="QH22" s="96">
        <f>QH10</f>
        <v>0</v>
      </c>
      <c r="QI22" s="137">
        <f t="shared" si="177"/>
        <v>0</v>
      </c>
      <c r="QJ22" s="109">
        <f t="shared" si="178"/>
        <v>0</v>
      </c>
      <c r="QK22" s="109"/>
      <c r="QL22" s="138"/>
      <c r="QM22" s="139">
        <f t="shared" si="284"/>
        <v>0</v>
      </c>
      <c r="QN22" s="143"/>
      <c r="QO22" s="139">
        <f>QN22/QN10</f>
        <v>0</v>
      </c>
      <c r="QP22" s="109">
        <f>QP10*QO22</f>
        <v>0</v>
      </c>
      <c r="QQ22" s="136">
        <f t="shared" si="180"/>
        <v>0</v>
      </c>
      <c r="QR22" s="96">
        <f>QR10</f>
        <v>0</v>
      </c>
      <c r="QS22" s="137">
        <f t="shared" si="181"/>
        <v>0</v>
      </c>
      <c r="QT22" s="109">
        <f t="shared" si="182"/>
        <v>0</v>
      </c>
      <c r="QU22" s="109"/>
      <c r="QV22" s="138"/>
      <c r="QW22" s="139">
        <f t="shared" si="285"/>
        <v>0</v>
      </c>
      <c r="QX22" s="143"/>
      <c r="QY22" s="139">
        <f>QX22/QX10</f>
        <v>0</v>
      </c>
      <c r="QZ22" s="109">
        <f>QZ10*QY22</f>
        <v>0</v>
      </c>
      <c r="RA22" s="136">
        <f t="shared" si="184"/>
        <v>0</v>
      </c>
      <c r="RB22" s="96">
        <f>RB10</f>
        <v>0</v>
      </c>
      <c r="RC22" s="137">
        <f t="shared" si="185"/>
        <v>0</v>
      </c>
      <c r="RD22" s="109">
        <f t="shared" si="186"/>
        <v>0</v>
      </c>
      <c r="RE22" s="109"/>
      <c r="RF22" s="138"/>
      <c r="RG22" s="139">
        <f t="shared" si="286"/>
        <v>0</v>
      </c>
      <c r="RH22" s="143"/>
      <c r="RI22" s="139">
        <f>RH22/RH10</f>
        <v>0</v>
      </c>
      <c r="RJ22" s="109">
        <f>RJ10*RI22</f>
        <v>0</v>
      </c>
      <c r="RK22" s="136">
        <f t="shared" si="188"/>
        <v>0</v>
      </c>
      <c r="RL22" s="96">
        <f>RL10</f>
        <v>0</v>
      </c>
      <c r="RM22" s="137">
        <f t="shared" si="189"/>
        <v>0</v>
      </c>
      <c r="RN22" s="109">
        <f t="shared" si="190"/>
        <v>0</v>
      </c>
      <c r="RO22" s="109"/>
      <c r="RP22" s="138"/>
      <c r="RQ22" s="139">
        <f t="shared" si="287"/>
        <v>0</v>
      </c>
      <c r="RR22" s="143"/>
      <c r="RS22" s="139">
        <f>RR22/RR10</f>
        <v>0</v>
      </c>
      <c r="RT22" s="109">
        <f>RT10*RS22</f>
        <v>0</v>
      </c>
      <c r="RU22" s="136">
        <f t="shared" si="192"/>
        <v>0</v>
      </c>
      <c r="RV22" s="96">
        <f>RV10</f>
        <v>0</v>
      </c>
      <c r="RW22" s="137">
        <f t="shared" si="193"/>
        <v>0</v>
      </c>
      <c r="RX22" s="109">
        <f t="shared" si="194"/>
        <v>0</v>
      </c>
      <c r="RY22" s="109"/>
      <c r="RZ22" s="138"/>
      <c r="SA22" s="139">
        <f t="shared" si="288"/>
        <v>0</v>
      </c>
      <c r="SB22" s="143"/>
      <c r="SC22" s="139" t="e">
        <f>SB22/SB10</f>
        <v>#DIV/0!</v>
      </c>
      <c r="SD22" s="109" t="e">
        <f>SD10*SC22</f>
        <v>#DIV/0!</v>
      </c>
      <c r="SE22" s="136">
        <f t="shared" si="196"/>
        <v>0</v>
      </c>
      <c r="SF22" s="96">
        <f>SF10</f>
        <v>0</v>
      </c>
      <c r="SG22" s="137">
        <f t="shared" si="197"/>
        <v>0</v>
      </c>
      <c r="SH22" s="109">
        <f t="shared" si="198"/>
        <v>0</v>
      </c>
      <c r="SI22" s="109"/>
      <c r="SJ22" s="138"/>
      <c r="SK22" s="139">
        <f t="shared" si="289"/>
        <v>0</v>
      </c>
      <c r="SL22" s="143"/>
      <c r="SM22" s="139">
        <f>SL22/SL10</f>
        <v>0</v>
      </c>
      <c r="SN22" s="109">
        <f>SN10*SM22</f>
        <v>0</v>
      </c>
      <c r="SO22" s="136">
        <f t="shared" si="200"/>
        <v>0</v>
      </c>
      <c r="SP22" s="96">
        <f>SP10</f>
        <v>0</v>
      </c>
      <c r="SQ22" s="137">
        <f t="shared" si="201"/>
        <v>0</v>
      </c>
      <c r="SR22" s="109">
        <f t="shared" si="202"/>
        <v>0</v>
      </c>
      <c r="SS22" s="109"/>
      <c r="ST22" s="138"/>
      <c r="SU22" s="139">
        <f t="shared" si="290"/>
        <v>0</v>
      </c>
      <c r="SV22" s="143"/>
      <c r="SW22" s="139">
        <f>SV22/SV10</f>
        <v>0</v>
      </c>
      <c r="SX22" s="109">
        <f>SX10*SW22</f>
        <v>0</v>
      </c>
      <c r="SY22" s="136">
        <f t="shared" si="204"/>
        <v>0</v>
      </c>
      <c r="SZ22" s="96">
        <f>SZ10</f>
        <v>0</v>
      </c>
      <c r="TA22" s="137">
        <f t="shared" si="205"/>
        <v>0</v>
      </c>
      <c r="TB22" s="109">
        <f t="shared" si="206"/>
        <v>0</v>
      </c>
      <c r="TC22" s="109"/>
      <c r="TD22" s="138"/>
      <c r="TE22" s="139">
        <f t="shared" si="291"/>
        <v>0</v>
      </c>
      <c r="TF22" s="143"/>
      <c r="TG22" s="139">
        <f>TF22/TF10</f>
        <v>0</v>
      </c>
      <c r="TH22" s="109">
        <f>TH10*TG22</f>
        <v>0</v>
      </c>
      <c r="TI22" s="136">
        <f t="shared" si="208"/>
        <v>0</v>
      </c>
      <c r="TJ22" s="96">
        <f>TJ10</f>
        <v>0</v>
      </c>
      <c r="TK22" s="137">
        <f t="shared" si="209"/>
        <v>0</v>
      </c>
      <c r="TL22" s="109">
        <f t="shared" si="210"/>
        <v>0</v>
      </c>
      <c r="TM22" s="109"/>
      <c r="TN22" s="138"/>
      <c r="TO22" s="139">
        <f t="shared" si="292"/>
        <v>0</v>
      </c>
      <c r="TP22" s="143"/>
      <c r="TQ22" s="139">
        <f>TP22/TP10</f>
        <v>0</v>
      </c>
      <c r="TR22" s="109">
        <f>TR10*TQ22</f>
        <v>0</v>
      </c>
      <c r="TS22" s="136">
        <f t="shared" si="212"/>
        <v>0</v>
      </c>
      <c r="TT22" s="96">
        <f>TT10</f>
        <v>0</v>
      </c>
      <c r="TU22" s="137">
        <f t="shared" si="213"/>
        <v>0</v>
      </c>
      <c r="TV22" s="109">
        <f t="shared" si="214"/>
        <v>0</v>
      </c>
      <c r="TW22" s="109"/>
      <c r="TX22" s="138"/>
      <c r="TY22" s="139">
        <f t="shared" si="293"/>
        <v>0</v>
      </c>
      <c r="TZ22" s="143"/>
      <c r="UA22" s="139">
        <f>TZ22/TZ10</f>
        <v>0</v>
      </c>
      <c r="UB22" s="109">
        <f>UB10*UA22</f>
        <v>0</v>
      </c>
      <c r="UC22" s="136">
        <f t="shared" si="216"/>
        <v>0</v>
      </c>
      <c r="UD22" s="96">
        <f>UD10</f>
        <v>0</v>
      </c>
      <c r="UE22" s="137">
        <f t="shared" si="217"/>
        <v>0</v>
      </c>
      <c r="UF22" s="109">
        <f t="shared" si="218"/>
        <v>0</v>
      </c>
      <c r="UG22" s="109"/>
      <c r="UH22" s="138"/>
      <c r="UI22" s="139">
        <f t="shared" si="294"/>
        <v>0</v>
      </c>
      <c r="UJ22" s="143"/>
      <c r="UK22" s="139">
        <f>UJ22/UJ10</f>
        <v>0</v>
      </c>
      <c r="UL22" s="109">
        <f>UL10*UK22</f>
        <v>0</v>
      </c>
      <c r="UM22" s="136">
        <f t="shared" si="220"/>
        <v>0</v>
      </c>
      <c r="UN22" s="96">
        <f>UN10</f>
        <v>0</v>
      </c>
      <c r="UO22" s="137">
        <f t="shared" si="221"/>
        <v>0</v>
      </c>
      <c r="UP22" s="109">
        <f t="shared" si="222"/>
        <v>0</v>
      </c>
      <c r="UQ22" s="109"/>
      <c r="UR22" s="138"/>
      <c r="US22" s="139">
        <f t="shared" si="295"/>
        <v>0</v>
      </c>
      <c r="UT22" s="143"/>
      <c r="UU22" s="139">
        <f>UT22/UT10</f>
        <v>0</v>
      </c>
      <c r="UV22" s="109">
        <f>UV10*UU22</f>
        <v>0</v>
      </c>
      <c r="UW22" s="136">
        <f t="shared" si="224"/>
        <v>0</v>
      </c>
      <c r="UX22" s="96">
        <f>UX10</f>
        <v>0</v>
      </c>
      <c r="UY22" s="137">
        <f t="shared" si="225"/>
        <v>0</v>
      </c>
      <c r="UZ22" s="109">
        <f t="shared" si="226"/>
        <v>0</v>
      </c>
      <c r="VA22" s="109"/>
      <c r="VB22" s="138"/>
      <c r="VC22" s="139">
        <f t="shared" si="296"/>
        <v>0</v>
      </c>
      <c r="VD22" s="143"/>
      <c r="VE22" s="139">
        <f>VD22/VD10</f>
        <v>0</v>
      </c>
      <c r="VF22" s="109">
        <f>VF10*VE22</f>
        <v>0</v>
      </c>
      <c r="VG22" s="136">
        <f t="shared" si="228"/>
        <v>0</v>
      </c>
      <c r="VH22" s="96">
        <f>VH10</f>
        <v>0</v>
      </c>
      <c r="VI22" s="137">
        <f t="shared" si="229"/>
        <v>0</v>
      </c>
      <c r="VJ22" s="109">
        <f t="shared" si="230"/>
        <v>0</v>
      </c>
      <c r="VK22" s="109"/>
      <c r="VL22" s="138"/>
      <c r="VM22" s="139">
        <f t="shared" si="297"/>
        <v>0</v>
      </c>
      <c r="VN22" s="143"/>
      <c r="VO22" s="139">
        <f>VN22/VN10</f>
        <v>0</v>
      </c>
      <c r="VP22" s="109">
        <f>VP10*VO22</f>
        <v>0</v>
      </c>
      <c r="VQ22" s="136">
        <f t="shared" si="232"/>
        <v>0</v>
      </c>
      <c r="VR22" s="96">
        <f>VR10</f>
        <v>0</v>
      </c>
      <c r="VS22" s="137">
        <f t="shared" si="233"/>
        <v>0</v>
      </c>
      <c r="VT22" s="109">
        <f t="shared" si="234"/>
        <v>0</v>
      </c>
      <c r="VU22" s="109"/>
      <c r="VV22" s="138"/>
      <c r="VW22" s="139">
        <f t="shared" si="298"/>
        <v>0</v>
      </c>
      <c r="VX22" s="554">
        <f t="shared" si="236"/>
        <v>25</v>
      </c>
      <c r="VY22" s="139">
        <f>VX22/VX10</f>
        <v>2.0699999999999998E-3</v>
      </c>
      <c r="VZ22" s="109">
        <f>VZ10*VY22</f>
        <v>232.25</v>
      </c>
      <c r="WA22" s="136">
        <f t="shared" si="237"/>
        <v>9.2899999999999991</v>
      </c>
      <c r="WB22" s="96">
        <f>WB10</f>
        <v>7.86</v>
      </c>
      <c r="WC22" s="137">
        <f t="shared" si="238"/>
        <v>73.019400000000005</v>
      </c>
      <c r="WD22" s="109">
        <f t="shared" si="239"/>
        <v>1825.49</v>
      </c>
      <c r="WE22" s="109"/>
      <c r="WF22" s="138"/>
    </row>
    <row r="23" spans="1:604" ht="17.25" customHeight="1">
      <c r="A23" s="5"/>
      <c r="B23" s="85" t="s">
        <v>416</v>
      </c>
      <c r="C23" s="11" t="s">
        <v>966</v>
      </c>
      <c r="D23" s="11" t="s">
        <v>420</v>
      </c>
      <c r="E23" s="4" t="s">
        <v>32</v>
      </c>
      <c r="F23" s="143"/>
      <c r="G23" s="139" t="e">
        <f>F23/F10</f>
        <v>#DIV/0!</v>
      </c>
      <c r="H23" s="109" t="e">
        <f>H10*G23</f>
        <v>#DIV/0!</v>
      </c>
      <c r="I23" s="136">
        <f t="shared" si="299"/>
        <v>0</v>
      </c>
      <c r="J23" s="96">
        <f>J10</f>
        <v>0</v>
      </c>
      <c r="K23" s="137">
        <f t="shared" si="300"/>
        <v>0</v>
      </c>
      <c r="L23" s="109">
        <f t="shared" si="301"/>
        <v>0</v>
      </c>
      <c r="M23" s="109"/>
      <c r="N23" s="138"/>
      <c r="O23" s="139" t="e">
        <f t="shared" si="240"/>
        <v>#DIV/0!</v>
      </c>
      <c r="P23" s="143"/>
      <c r="Q23" s="139">
        <f>P23/P10</f>
        <v>0</v>
      </c>
      <c r="R23" s="109">
        <f>R10*Q23</f>
        <v>0</v>
      </c>
      <c r="S23" s="136">
        <f t="shared" si="4"/>
        <v>0</v>
      </c>
      <c r="T23" s="96">
        <f>T10</f>
        <v>0</v>
      </c>
      <c r="U23" s="137">
        <f t="shared" si="5"/>
        <v>0</v>
      </c>
      <c r="V23" s="109">
        <f t="shared" si="6"/>
        <v>0</v>
      </c>
      <c r="W23" s="109"/>
      <c r="X23" s="138"/>
      <c r="Y23" s="139" t="e">
        <f t="shared" si="241"/>
        <v>#DIV/0!</v>
      </c>
      <c r="Z23" s="143"/>
      <c r="AA23" s="139">
        <f>Z23/Z10</f>
        <v>0</v>
      </c>
      <c r="AB23" s="109">
        <f>AB10*AA23</f>
        <v>0</v>
      </c>
      <c r="AC23" s="136">
        <f t="shared" si="8"/>
        <v>0</v>
      </c>
      <c r="AD23" s="96">
        <f>AD10</f>
        <v>0</v>
      </c>
      <c r="AE23" s="137">
        <f t="shared" si="9"/>
        <v>0</v>
      </c>
      <c r="AF23" s="109">
        <f t="shared" si="10"/>
        <v>0</v>
      </c>
      <c r="AG23" s="109"/>
      <c r="AH23" s="138"/>
      <c r="AI23" s="139" t="e">
        <f t="shared" si="242"/>
        <v>#DIV/0!</v>
      </c>
      <c r="AJ23" s="143"/>
      <c r="AK23" s="139" t="e">
        <f>AJ23/AJ10</f>
        <v>#DIV/0!</v>
      </c>
      <c r="AL23" s="109" t="e">
        <f>AL10*AK23</f>
        <v>#DIV/0!</v>
      </c>
      <c r="AM23" s="136">
        <f t="shared" si="12"/>
        <v>0</v>
      </c>
      <c r="AN23" s="96">
        <f>AN10</f>
        <v>0</v>
      </c>
      <c r="AO23" s="137">
        <f t="shared" si="13"/>
        <v>0</v>
      </c>
      <c r="AP23" s="109">
        <f t="shared" si="14"/>
        <v>0</v>
      </c>
      <c r="AQ23" s="109"/>
      <c r="AR23" s="138"/>
      <c r="AS23" s="139" t="e">
        <f t="shared" si="243"/>
        <v>#DIV/0!</v>
      </c>
      <c r="AT23" s="143"/>
      <c r="AU23" s="139">
        <f>AT23/AT10</f>
        <v>0</v>
      </c>
      <c r="AV23" s="109">
        <f>AV10*AU23</f>
        <v>0</v>
      </c>
      <c r="AW23" s="136">
        <f t="shared" si="16"/>
        <v>0</v>
      </c>
      <c r="AX23" s="96">
        <f>AX10</f>
        <v>0</v>
      </c>
      <c r="AY23" s="137">
        <f t="shared" si="17"/>
        <v>0</v>
      </c>
      <c r="AZ23" s="109">
        <f t="shared" si="18"/>
        <v>0</v>
      </c>
      <c r="BA23" s="109"/>
      <c r="BB23" s="138"/>
      <c r="BC23" s="139" t="e">
        <f t="shared" si="244"/>
        <v>#DIV/0!</v>
      </c>
      <c r="BD23" s="143"/>
      <c r="BE23" s="139">
        <f>BD23/BD10</f>
        <v>0</v>
      </c>
      <c r="BF23" s="109">
        <f>BF10*BE23</f>
        <v>0</v>
      </c>
      <c r="BG23" s="136">
        <f t="shared" si="20"/>
        <v>0</v>
      </c>
      <c r="BH23" s="96">
        <f>BH10</f>
        <v>0</v>
      </c>
      <c r="BI23" s="137">
        <f t="shared" si="21"/>
        <v>0</v>
      </c>
      <c r="BJ23" s="109">
        <f t="shared" si="22"/>
        <v>0</v>
      </c>
      <c r="BK23" s="109"/>
      <c r="BL23" s="138"/>
      <c r="BM23" s="139" t="e">
        <f t="shared" si="245"/>
        <v>#DIV/0!</v>
      </c>
      <c r="BN23" s="143"/>
      <c r="BO23" s="139">
        <f>BN23/BN10</f>
        <v>0</v>
      </c>
      <c r="BP23" s="109">
        <f>BP10*BO23</f>
        <v>0</v>
      </c>
      <c r="BQ23" s="136">
        <f t="shared" si="24"/>
        <v>0</v>
      </c>
      <c r="BR23" s="96">
        <f>BR10</f>
        <v>0</v>
      </c>
      <c r="BS23" s="137">
        <f t="shared" si="25"/>
        <v>0</v>
      </c>
      <c r="BT23" s="109">
        <f t="shared" si="26"/>
        <v>0</v>
      </c>
      <c r="BU23" s="109"/>
      <c r="BV23" s="138"/>
      <c r="BW23" s="139" t="e">
        <f t="shared" si="246"/>
        <v>#DIV/0!</v>
      </c>
      <c r="BX23" s="143"/>
      <c r="BY23" s="139">
        <f>BX23/BX10</f>
        <v>0</v>
      </c>
      <c r="BZ23" s="109">
        <f>BZ10*BY23</f>
        <v>0</v>
      </c>
      <c r="CA23" s="136">
        <f t="shared" si="28"/>
        <v>0</v>
      </c>
      <c r="CB23" s="96">
        <f>CB10</f>
        <v>0</v>
      </c>
      <c r="CC23" s="137">
        <f t="shared" si="29"/>
        <v>0</v>
      </c>
      <c r="CD23" s="109">
        <f t="shared" si="30"/>
        <v>0</v>
      </c>
      <c r="CE23" s="109"/>
      <c r="CF23" s="138"/>
      <c r="CG23" s="139" t="e">
        <f t="shared" si="247"/>
        <v>#DIV/0!</v>
      </c>
      <c r="CH23" s="143"/>
      <c r="CI23" s="139">
        <f>CH23/CH10</f>
        <v>0</v>
      </c>
      <c r="CJ23" s="109">
        <f>CJ10*CI23</f>
        <v>0</v>
      </c>
      <c r="CK23" s="136">
        <f t="shared" si="32"/>
        <v>0</v>
      </c>
      <c r="CL23" s="96">
        <f>CL10</f>
        <v>0</v>
      </c>
      <c r="CM23" s="137">
        <f t="shared" si="33"/>
        <v>0</v>
      </c>
      <c r="CN23" s="109">
        <f t="shared" si="34"/>
        <v>0</v>
      </c>
      <c r="CO23" s="109"/>
      <c r="CP23" s="138"/>
      <c r="CQ23" s="139" t="e">
        <f t="shared" si="248"/>
        <v>#DIV/0!</v>
      </c>
      <c r="CR23" s="143"/>
      <c r="CS23" s="139">
        <f>CR23/CR10</f>
        <v>0</v>
      </c>
      <c r="CT23" s="109">
        <f>CT10*CS23</f>
        <v>0</v>
      </c>
      <c r="CU23" s="136">
        <f t="shared" si="36"/>
        <v>0</v>
      </c>
      <c r="CV23" s="96">
        <f>CV10</f>
        <v>0</v>
      </c>
      <c r="CW23" s="137">
        <f t="shared" si="37"/>
        <v>0</v>
      </c>
      <c r="CX23" s="109">
        <f t="shared" si="38"/>
        <v>0</v>
      </c>
      <c r="CY23" s="109"/>
      <c r="CZ23" s="138"/>
      <c r="DA23" s="139" t="e">
        <f t="shared" si="249"/>
        <v>#DIV/0!</v>
      </c>
      <c r="DB23" s="143"/>
      <c r="DC23" s="139">
        <f>DB23/DB10</f>
        <v>0</v>
      </c>
      <c r="DD23" s="109">
        <f>DD10*DC23</f>
        <v>0</v>
      </c>
      <c r="DE23" s="136">
        <f t="shared" si="40"/>
        <v>0</v>
      </c>
      <c r="DF23" s="96">
        <f>DF10</f>
        <v>0</v>
      </c>
      <c r="DG23" s="137">
        <f t="shared" si="41"/>
        <v>0</v>
      </c>
      <c r="DH23" s="109">
        <f t="shared" si="42"/>
        <v>0</v>
      </c>
      <c r="DI23" s="109"/>
      <c r="DJ23" s="138"/>
      <c r="DK23" s="139" t="e">
        <f t="shared" si="250"/>
        <v>#DIV/0!</v>
      </c>
      <c r="DL23" s="143"/>
      <c r="DM23" s="139">
        <f>DL23/DL10</f>
        <v>0</v>
      </c>
      <c r="DN23" s="109">
        <f>DN10*DM23</f>
        <v>0</v>
      </c>
      <c r="DO23" s="136">
        <f t="shared" si="44"/>
        <v>0</v>
      </c>
      <c r="DP23" s="96">
        <f>DP10</f>
        <v>0</v>
      </c>
      <c r="DQ23" s="137">
        <f t="shared" si="45"/>
        <v>0</v>
      </c>
      <c r="DR23" s="109">
        <f t="shared" si="46"/>
        <v>0</v>
      </c>
      <c r="DS23" s="109"/>
      <c r="DT23" s="138"/>
      <c r="DU23" s="139" t="e">
        <f t="shared" si="251"/>
        <v>#DIV/0!</v>
      </c>
      <c r="DV23" s="143"/>
      <c r="DW23" s="139">
        <f>DV23/DV10</f>
        <v>0</v>
      </c>
      <c r="DX23" s="109">
        <f>DX10*DW23</f>
        <v>0</v>
      </c>
      <c r="DY23" s="136">
        <f t="shared" si="48"/>
        <v>0</v>
      </c>
      <c r="DZ23" s="96">
        <f>DZ10</f>
        <v>7.86</v>
      </c>
      <c r="EA23" s="137">
        <f t="shared" si="49"/>
        <v>0</v>
      </c>
      <c r="EB23" s="109">
        <f t="shared" si="50"/>
        <v>0</v>
      </c>
      <c r="EC23" s="109"/>
      <c r="ED23" s="138"/>
      <c r="EE23" s="139" t="e">
        <f t="shared" si="252"/>
        <v>#DIV/0!</v>
      </c>
      <c r="EF23" s="143"/>
      <c r="EG23" s="139">
        <f>EF23/EF10</f>
        <v>0</v>
      </c>
      <c r="EH23" s="109">
        <f>EH10*EG23</f>
        <v>0</v>
      </c>
      <c r="EI23" s="136">
        <f t="shared" si="52"/>
        <v>0</v>
      </c>
      <c r="EJ23" s="96">
        <f>EJ10</f>
        <v>0</v>
      </c>
      <c r="EK23" s="137">
        <f t="shared" si="53"/>
        <v>0</v>
      </c>
      <c r="EL23" s="109">
        <f t="shared" si="54"/>
        <v>0</v>
      </c>
      <c r="EM23" s="109"/>
      <c r="EN23" s="138"/>
      <c r="EO23" s="139" t="e">
        <f t="shared" si="253"/>
        <v>#DIV/0!</v>
      </c>
      <c r="EP23" s="143"/>
      <c r="EQ23" s="139">
        <f>EP23/EP10</f>
        <v>0</v>
      </c>
      <c r="ER23" s="109">
        <f>ER10*EQ23</f>
        <v>0</v>
      </c>
      <c r="ES23" s="136">
        <f t="shared" si="56"/>
        <v>0</v>
      </c>
      <c r="ET23" s="96">
        <f>ET10</f>
        <v>7.86</v>
      </c>
      <c r="EU23" s="137">
        <f t="shared" si="57"/>
        <v>0</v>
      </c>
      <c r="EV23" s="109">
        <f t="shared" si="58"/>
        <v>0</v>
      </c>
      <c r="EW23" s="109"/>
      <c r="EX23" s="138"/>
      <c r="EY23" s="139" t="e">
        <f t="shared" si="254"/>
        <v>#DIV/0!</v>
      </c>
      <c r="EZ23" s="143"/>
      <c r="FA23" s="139">
        <f>EZ23/EZ10</f>
        <v>0</v>
      </c>
      <c r="FB23" s="109">
        <f>FB10*FA23</f>
        <v>0</v>
      </c>
      <c r="FC23" s="136">
        <f t="shared" si="60"/>
        <v>0</v>
      </c>
      <c r="FD23" s="96">
        <f>FD10</f>
        <v>0</v>
      </c>
      <c r="FE23" s="137">
        <f t="shared" si="61"/>
        <v>0</v>
      </c>
      <c r="FF23" s="109">
        <f t="shared" si="62"/>
        <v>0</v>
      </c>
      <c r="FG23" s="109"/>
      <c r="FH23" s="138"/>
      <c r="FI23" s="139" t="e">
        <f t="shared" si="255"/>
        <v>#DIV/0!</v>
      </c>
      <c r="FJ23" s="143"/>
      <c r="FK23" s="139">
        <f>FJ23/FJ10</f>
        <v>0</v>
      </c>
      <c r="FL23" s="109">
        <f>FL10*FK23</f>
        <v>0</v>
      </c>
      <c r="FM23" s="136">
        <f t="shared" si="64"/>
        <v>0</v>
      </c>
      <c r="FN23" s="96">
        <f>FN10</f>
        <v>0</v>
      </c>
      <c r="FO23" s="137">
        <f t="shared" si="65"/>
        <v>0</v>
      </c>
      <c r="FP23" s="109">
        <f t="shared" si="66"/>
        <v>0</v>
      </c>
      <c r="FQ23" s="109"/>
      <c r="FR23" s="138"/>
      <c r="FS23" s="139" t="e">
        <f t="shared" si="256"/>
        <v>#DIV/0!</v>
      </c>
      <c r="FT23" s="143"/>
      <c r="FU23" s="139">
        <f>FT23/FT10</f>
        <v>0</v>
      </c>
      <c r="FV23" s="109">
        <f>FV10*FU23</f>
        <v>0</v>
      </c>
      <c r="FW23" s="136">
        <f t="shared" si="68"/>
        <v>0</v>
      </c>
      <c r="FX23" s="96">
        <f>FX10</f>
        <v>0</v>
      </c>
      <c r="FY23" s="137">
        <f t="shared" si="69"/>
        <v>0</v>
      </c>
      <c r="FZ23" s="109">
        <f t="shared" si="70"/>
        <v>0</v>
      </c>
      <c r="GA23" s="109"/>
      <c r="GB23" s="138"/>
      <c r="GC23" s="139" t="e">
        <f t="shared" si="257"/>
        <v>#DIV/0!</v>
      </c>
      <c r="GD23" s="143"/>
      <c r="GE23" s="139">
        <f>GD23/GD10</f>
        <v>0</v>
      </c>
      <c r="GF23" s="109">
        <f>GF10*GE23</f>
        <v>0</v>
      </c>
      <c r="GG23" s="136">
        <f t="shared" si="72"/>
        <v>0</v>
      </c>
      <c r="GH23" s="96">
        <f>GH10</f>
        <v>0</v>
      </c>
      <c r="GI23" s="137">
        <f t="shared" si="73"/>
        <v>0</v>
      </c>
      <c r="GJ23" s="109">
        <f t="shared" si="74"/>
        <v>0</v>
      </c>
      <c r="GK23" s="109"/>
      <c r="GL23" s="138"/>
      <c r="GM23" s="139" t="e">
        <f t="shared" si="258"/>
        <v>#DIV/0!</v>
      </c>
      <c r="GN23" s="143"/>
      <c r="GO23" s="139">
        <f>GN23/GN10</f>
        <v>0</v>
      </c>
      <c r="GP23" s="109">
        <f>GP10*GO23</f>
        <v>0</v>
      </c>
      <c r="GQ23" s="136">
        <f t="shared" si="76"/>
        <v>0</v>
      </c>
      <c r="GR23" s="96">
        <f>GR10</f>
        <v>0</v>
      </c>
      <c r="GS23" s="137">
        <f t="shared" si="77"/>
        <v>0</v>
      </c>
      <c r="GT23" s="109">
        <f t="shared" si="78"/>
        <v>0</v>
      </c>
      <c r="GU23" s="109"/>
      <c r="GV23" s="138"/>
      <c r="GW23" s="139" t="e">
        <f t="shared" si="259"/>
        <v>#DIV/0!</v>
      </c>
      <c r="GX23" s="143"/>
      <c r="GY23" s="139">
        <f>GX23/GX10</f>
        <v>0</v>
      </c>
      <c r="GZ23" s="109">
        <f>GZ10*GY23</f>
        <v>0</v>
      </c>
      <c r="HA23" s="136">
        <f t="shared" si="80"/>
        <v>0</v>
      </c>
      <c r="HB23" s="96">
        <f>HB10</f>
        <v>0</v>
      </c>
      <c r="HC23" s="137">
        <f t="shared" si="81"/>
        <v>0</v>
      </c>
      <c r="HD23" s="109">
        <f t="shared" si="82"/>
        <v>0</v>
      </c>
      <c r="HE23" s="109"/>
      <c r="HF23" s="138"/>
      <c r="HG23" s="139" t="e">
        <f t="shared" si="260"/>
        <v>#DIV/0!</v>
      </c>
      <c r="HH23" s="143"/>
      <c r="HI23" s="139">
        <f>HH23/HH10</f>
        <v>0</v>
      </c>
      <c r="HJ23" s="109">
        <f>HJ10*HI23</f>
        <v>0</v>
      </c>
      <c r="HK23" s="136">
        <f t="shared" si="84"/>
        <v>0</v>
      </c>
      <c r="HL23" s="96">
        <f>HL10</f>
        <v>0</v>
      </c>
      <c r="HM23" s="137">
        <f t="shared" si="85"/>
        <v>0</v>
      </c>
      <c r="HN23" s="109">
        <f t="shared" si="86"/>
        <v>0</v>
      </c>
      <c r="HO23" s="109"/>
      <c r="HP23" s="138"/>
      <c r="HQ23" s="139" t="e">
        <f t="shared" si="261"/>
        <v>#DIV/0!</v>
      </c>
      <c r="HR23" s="143"/>
      <c r="HS23" s="139">
        <f>HR23/HR10</f>
        <v>0</v>
      </c>
      <c r="HT23" s="109">
        <f>HT10*HS23</f>
        <v>0</v>
      </c>
      <c r="HU23" s="136">
        <f t="shared" si="88"/>
        <v>0</v>
      </c>
      <c r="HV23" s="96">
        <f>HV10</f>
        <v>0</v>
      </c>
      <c r="HW23" s="137">
        <f t="shared" si="89"/>
        <v>0</v>
      </c>
      <c r="HX23" s="109">
        <f t="shared" si="90"/>
        <v>0</v>
      </c>
      <c r="HY23" s="109"/>
      <c r="HZ23" s="138"/>
      <c r="IA23" s="139" t="e">
        <f t="shared" si="262"/>
        <v>#DIV/0!</v>
      </c>
      <c r="IB23" s="143"/>
      <c r="IC23" s="139">
        <f>IB23/IB10</f>
        <v>0</v>
      </c>
      <c r="ID23" s="109">
        <f>ID10*IC23</f>
        <v>0</v>
      </c>
      <c r="IE23" s="136">
        <f t="shared" si="92"/>
        <v>0</v>
      </c>
      <c r="IF23" s="96">
        <f>IF10</f>
        <v>0</v>
      </c>
      <c r="IG23" s="137">
        <f t="shared" si="93"/>
        <v>0</v>
      </c>
      <c r="IH23" s="109">
        <f t="shared" si="94"/>
        <v>0</v>
      </c>
      <c r="II23" s="109"/>
      <c r="IJ23" s="138"/>
      <c r="IK23" s="139" t="e">
        <f t="shared" si="263"/>
        <v>#DIV/0!</v>
      </c>
      <c r="IL23" s="143"/>
      <c r="IM23" s="139">
        <f>IL23/IL10</f>
        <v>0</v>
      </c>
      <c r="IN23" s="109">
        <f>IN10*IM23</f>
        <v>0</v>
      </c>
      <c r="IO23" s="136">
        <f t="shared" si="96"/>
        <v>0</v>
      </c>
      <c r="IP23" s="96">
        <f>IP10</f>
        <v>0</v>
      </c>
      <c r="IQ23" s="137">
        <f t="shared" si="97"/>
        <v>0</v>
      </c>
      <c r="IR23" s="109">
        <f t="shared" si="98"/>
        <v>0</v>
      </c>
      <c r="IS23" s="109"/>
      <c r="IT23" s="138"/>
      <c r="IU23" s="139" t="e">
        <f t="shared" si="264"/>
        <v>#DIV/0!</v>
      </c>
      <c r="IV23" s="143"/>
      <c r="IW23" s="139">
        <f>IV23/IV10</f>
        <v>0</v>
      </c>
      <c r="IX23" s="109">
        <f>IX10*IW23</f>
        <v>0</v>
      </c>
      <c r="IY23" s="136">
        <f t="shared" si="100"/>
        <v>0</v>
      </c>
      <c r="IZ23" s="96">
        <f>IZ10</f>
        <v>0</v>
      </c>
      <c r="JA23" s="137">
        <f t="shared" si="101"/>
        <v>0</v>
      </c>
      <c r="JB23" s="109">
        <f t="shared" si="102"/>
        <v>0</v>
      </c>
      <c r="JC23" s="109"/>
      <c r="JD23" s="138"/>
      <c r="JE23" s="139" t="e">
        <f t="shared" si="265"/>
        <v>#DIV/0!</v>
      </c>
      <c r="JF23" s="143"/>
      <c r="JG23" s="139">
        <f>JF23/JF10</f>
        <v>0</v>
      </c>
      <c r="JH23" s="109">
        <f>JH10*JG23</f>
        <v>0</v>
      </c>
      <c r="JI23" s="136">
        <f t="shared" si="104"/>
        <v>0</v>
      </c>
      <c r="JJ23" s="96">
        <f>JJ10</f>
        <v>0</v>
      </c>
      <c r="JK23" s="137">
        <f t="shared" si="105"/>
        <v>0</v>
      </c>
      <c r="JL23" s="109">
        <f t="shared" si="106"/>
        <v>0</v>
      </c>
      <c r="JM23" s="109"/>
      <c r="JN23" s="138"/>
      <c r="JO23" s="139" t="e">
        <f t="shared" si="266"/>
        <v>#DIV/0!</v>
      </c>
      <c r="JP23" s="143"/>
      <c r="JQ23" s="139">
        <f>JP23/JP10</f>
        <v>0</v>
      </c>
      <c r="JR23" s="109">
        <f>JR10*JQ23</f>
        <v>0</v>
      </c>
      <c r="JS23" s="136">
        <f t="shared" si="108"/>
        <v>0</v>
      </c>
      <c r="JT23" s="96">
        <f>JT10</f>
        <v>0</v>
      </c>
      <c r="JU23" s="137">
        <f t="shared" si="109"/>
        <v>0</v>
      </c>
      <c r="JV23" s="109">
        <f t="shared" si="110"/>
        <v>0</v>
      </c>
      <c r="JW23" s="109"/>
      <c r="JX23" s="138"/>
      <c r="JY23" s="139" t="e">
        <f t="shared" si="267"/>
        <v>#DIV/0!</v>
      </c>
      <c r="JZ23" s="143"/>
      <c r="KA23" s="139">
        <f>JZ23/JZ10</f>
        <v>0</v>
      </c>
      <c r="KB23" s="109">
        <f>KB10*KA23</f>
        <v>0</v>
      </c>
      <c r="KC23" s="136">
        <f t="shared" si="112"/>
        <v>0</v>
      </c>
      <c r="KD23" s="96">
        <f>KD10</f>
        <v>0</v>
      </c>
      <c r="KE23" s="137">
        <f t="shared" si="113"/>
        <v>0</v>
      </c>
      <c r="KF23" s="109">
        <f t="shared" si="114"/>
        <v>0</v>
      </c>
      <c r="KG23" s="109"/>
      <c r="KH23" s="138"/>
      <c r="KI23" s="139" t="e">
        <f t="shared" si="268"/>
        <v>#DIV/0!</v>
      </c>
      <c r="KJ23" s="143"/>
      <c r="KK23" s="139">
        <f>KJ23/KJ10</f>
        <v>0</v>
      </c>
      <c r="KL23" s="109">
        <f>KL10*KK23</f>
        <v>0</v>
      </c>
      <c r="KM23" s="136">
        <f t="shared" si="116"/>
        <v>0</v>
      </c>
      <c r="KN23" s="96">
        <f>KN10</f>
        <v>0</v>
      </c>
      <c r="KO23" s="137">
        <f t="shared" si="117"/>
        <v>0</v>
      </c>
      <c r="KP23" s="109">
        <f t="shared" si="118"/>
        <v>0</v>
      </c>
      <c r="KQ23" s="109"/>
      <c r="KR23" s="138"/>
      <c r="KS23" s="139" t="e">
        <f t="shared" si="269"/>
        <v>#DIV/0!</v>
      </c>
      <c r="KT23" s="143"/>
      <c r="KU23" s="139">
        <f>KT23/KT10</f>
        <v>0</v>
      </c>
      <c r="KV23" s="109">
        <f>KV10*KU23</f>
        <v>0</v>
      </c>
      <c r="KW23" s="136">
        <f t="shared" si="120"/>
        <v>0</v>
      </c>
      <c r="KX23" s="96">
        <f>KX10</f>
        <v>0</v>
      </c>
      <c r="KY23" s="137">
        <f t="shared" si="121"/>
        <v>0</v>
      </c>
      <c r="KZ23" s="109">
        <f t="shared" si="122"/>
        <v>0</v>
      </c>
      <c r="LA23" s="109"/>
      <c r="LB23" s="138"/>
      <c r="LC23" s="139" t="e">
        <f t="shared" si="270"/>
        <v>#DIV/0!</v>
      </c>
      <c r="LD23" s="143"/>
      <c r="LE23" s="139">
        <f>LD23/LD10</f>
        <v>0</v>
      </c>
      <c r="LF23" s="109">
        <f>LF10*LE23</f>
        <v>0</v>
      </c>
      <c r="LG23" s="136">
        <f t="shared" si="124"/>
        <v>0</v>
      </c>
      <c r="LH23" s="96">
        <f>LH10</f>
        <v>0</v>
      </c>
      <c r="LI23" s="137">
        <f t="shared" si="125"/>
        <v>0</v>
      </c>
      <c r="LJ23" s="109">
        <f t="shared" si="126"/>
        <v>0</v>
      </c>
      <c r="LK23" s="109"/>
      <c r="LL23" s="138"/>
      <c r="LM23" s="139" t="e">
        <f t="shared" si="271"/>
        <v>#DIV/0!</v>
      </c>
      <c r="LN23" s="143"/>
      <c r="LO23" s="139">
        <f>LN23/LN10</f>
        <v>0</v>
      </c>
      <c r="LP23" s="109">
        <f>LP10*LO23</f>
        <v>0</v>
      </c>
      <c r="LQ23" s="136">
        <f t="shared" si="128"/>
        <v>0</v>
      </c>
      <c r="LR23" s="96">
        <f>LR10</f>
        <v>0</v>
      </c>
      <c r="LS23" s="137">
        <f t="shared" si="129"/>
        <v>0</v>
      </c>
      <c r="LT23" s="109">
        <f t="shared" si="130"/>
        <v>0</v>
      </c>
      <c r="LU23" s="109"/>
      <c r="LV23" s="138"/>
      <c r="LW23" s="139" t="e">
        <f t="shared" si="272"/>
        <v>#DIV/0!</v>
      </c>
      <c r="LX23" s="143"/>
      <c r="LY23" s="139">
        <f>LX23/LX10</f>
        <v>0</v>
      </c>
      <c r="LZ23" s="109">
        <f>LZ10*LY23</f>
        <v>0</v>
      </c>
      <c r="MA23" s="136">
        <f t="shared" si="132"/>
        <v>0</v>
      </c>
      <c r="MB23" s="96">
        <f>MB10</f>
        <v>0</v>
      </c>
      <c r="MC23" s="137">
        <f t="shared" si="133"/>
        <v>0</v>
      </c>
      <c r="MD23" s="109">
        <f t="shared" si="134"/>
        <v>0</v>
      </c>
      <c r="ME23" s="109"/>
      <c r="MF23" s="138"/>
      <c r="MG23" s="139" t="e">
        <f t="shared" si="273"/>
        <v>#DIV/0!</v>
      </c>
      <c r="MH23" s="143"/>
      <c r="MI23" s="139">
        <f>MH23/MH10</f>
        <v>0</v>
      </c>
      <c r="MJ23" s="109">
        <f>MJ10*MI23</f>
        <v>0</v>
      </c>
      <c r="MK23" s="136">
        <f t="shared" si="136"/>
        <v>0</v>
      </c>
      <c r="ML23" s="96">
        <f>ML10</f>
        <v>0</v>
      </c>
      <c r="MM23" s="137">
        <f t="shared" si="137"/>
        <v>0</v>
      </c>
      <c r="MN23" s="109">
        <f t="shared" si="138"/>
        <v>0</v>
      </c>
      <c r="MO23" s="109"/>
      <c r="MP23" s="138"/>
      <c r="MQ23" s="139" t="e">
        <f t="shared" si="274"/>
        <v>#DIV/0!</v>
      </c>
      <c r="MR23" s="143"/>
      <c r="MS23" s="139">
        <f>MR23/MR10</f>
        <v>0</v>
      </c>
      <c r="MT23" s="109">
        <f>MT10*MS23</f>
        <v>0</v>
      </c>
      <c r="MU23" s="136">
        <f t="shared" si="140"/>
        <v>0</v>
      </c>
      <c r="MV23" s="96">
        <f>MV10</f>
        <v>0</v>
      </c>
      <c r="MW23" s="137">
        <f t="shared" si="141"/>
        <v>0</v>
      </c>
      <c r="MX23" s="109">
        <f t="shared" si="142"/>
        <v>0</v>
      </c>
      <c r="MY23" s="109"/>
      <c r="MZ23" s="138"/>
      <c r="NA23" s="139" t="e">
        <f t="shared" si="275"/>
        <v>#DIV/0!</v>
      </c>
      <c r="NB23" s="143"/>
      <c r="NC23" s="139">
        <f>NB23/NB10</f>
        <v>0</v>
      </c>
      <c r="ND23" s="109">
        <f>ND10*NC23</f>
        <v>0</v>
      </c>
      <c r="NE23" s="136">
        <f t="shared" si="144"/>
        <v>0</v>
      </c>
      <c r="NF23" s="96">
        <f>NF10</f>
        <v>0</v>
      </c>
      <c r="NG23" s="137">
        <f t="shared" si="145"/>
        <v>0</v>
      </c>
      <c r="NH23" s="109">
        <f t="shared" si="146"/>
        <v>0</v>
      </c>
      <c r="NI23" s="109"/>
      <c r="NJ23" s="138"/>
      <c r="NK23" s="139" t="e">
        <f t="shared" si="276"/>
        <v>#DIV/0!</v>
      </c>
      <c r="NL23" s="143"/>
      <c r="NM23" s="139">
        <f>NL23/NL10</f>
        <v>0</v>
      </c>
      <c r="NN23" s="109">
        <f>NN10*NM23</f>
        <v>0</v>
      </c>
      <c r="NO23" s="136">
        <f t="shared" si="148"/>
        <v>0</v>
      </c>
      <c r="NP23" s="96">
        <f>NP10</f>
        <v>0</v>
      </c>
      <c r="NQ23" s="137">
        <f t="shared" si="149"/>
        <v>0</v>
      </c>
      <c r="NR23" s="109">
        <f t="shared" si="150"/>
        <v>0</v>
      </c>
      <c r="NS23" s="109"/>
      <c r="NT23" s="138"/>
      <c r="NU23" s="139" t="e">
        <f t="shared" si="277"/>
        <v>#DIV/0!</v>
      </c>
      <c r="NV23" s="143"/>
      <c r="NW23" s="139">
        <f>NV23/NV10</f>
        <v>0</v>
      </c>
      <c r="NX23" s="109">
        <f>NX10*NW23</f>
        <v>0</v>
      </c>
      <c r="NY23" s="136">
        <f t="shared" si="152"/>
        <v>0</v>
      </c>
      <c r="NZ23" s="96">
        <f>NZ10</f>
        <v>0</v>
      </c>
      <c r="OA23" s="137">
        <f t="shared" si="153"/>
        <v>0</v>
      </c>
      <c r="OB23" s="109">
        <f t="shared" si="154"/>
        <v>0</v>
      </c>
      <c r="OC23" s="109"/>
      <c r="OD23" s="138"/>
      <c r="OE23" s="139" t="e">
        <f t="shared" si="278"/>
        <v>#DIV/0!</v>
      </c>
      <c r="OF23" s="143"/>
      <c r="OG23" s="139">
        <f>OF23/OF10</f>
        <v>0</v>
      </c>
      <c r="OH23" s="109">
        <f>OH10*OG23</f>
        <v>0</v>
      </c>
      <c r="OI23" s="136">
        <f t="shared" si="156"/>
        <v>0</v>
      </c>
      <c r="OJ23" s="96">
        <f>OJ10</f>
        <v>0</v>
      </c>
      <c r="OK23" s="137">
        <f t="shared" si="157"/>
        <v>0</v>
      </c>
      <c r="OL23" s="109">
        <f t="shared" si="158"/>
        <v>0</v>
      </c>
      <c r="OM23" s="109"/>
      <c r="ON23" s="138"/>
      <c r="OO23" s="139" t="e">
        <f t="shared" si="279"/>
        <v>#DIV/0!</v>
      </c>
      <c r="OP23" s="143"/>
      <c r="OQ23" s="139">
        <f>OP23/OP10</f>
        <v>0</v>
      </c>
      <c r="OR23" s="109">
        <f>OR10*OQ23</f>
        <v>0</v>
      </c>
      <c r="OS23" s="136">
        <f t="shared" si="160"/>
        <v>0</v>
      </c>
      <c r="OT23" s="96">
        <f>OT10</f>
        <v>0</v>
      </c>
      <c r="OU23" s="137">
        <f t="shared" si="161"/>
        <v>0</v>
      </c>
      <c r="OV23" s="109">
        <f t="shared" si="162"/>
        <v>0</v>
      </c>
      <c r="OW23" s="109"/>
      <c r="OX23" s="138"/>
      <c r="OY23" s="139" t="e">
        <f t="shared" si="280"/>
        <v>#DIV/0!</v>
      </c>
      <c r="OZ23" s="143"/>
      <c r="PA23" s="139">
        <f>OZ23/OZ10</f>
        <v>0</v>
      </c>
      <c r="PB23" s="109">
        <f>PB10*PA23</f>
        <v>0</v>
      </c>
      <c r="PC23" s="136">
        <f t="shared" si="164"/>
        <v>0</v>
      </c>
      <c r="PD23" s="96">
        <f>PD10</f>
        <v>0</v>
      </c>
      <c r="PE23" s="137">
        <f t="shared" si="165"/>
        <v>0</v>
      </c>
      <c r="PF23" s="109">
        <f t="shared" si="166"/>
        <v>0</v>
      </c>
      <c r="PG23" s="109"/>
      <c r="PH23" s="138"/>
      <c r="PI23" s="139" t="e">
        <f t="shared" si="281"/>
        <v>#DIV/0!</v>
      </c>
      <c r="PJ23" s="143"/>
      <c r="PK23" s="139">
        <f>PJ23/PJ10</f>
        <v>0</v>
      </c>
      <c r="PL23" s="109">
        <f>PL10*PK23</f>
        <v>0</v>
      </c>
      <c r="PM23" s="136">
        <f t="shared" si="168"/>
        <v>0</v>
      </c>
      <c r="PN23" s="96">
        <f>PN10</f>
        <v>0</v>
      </c>
      <c r="PO23" s="137">
        <f t="shared" si="169"/>
        <v>0</v>
      </c>
      <c r="PP23" s="109">
        <f t="shared" si="170"/>
        <v>0</v>
      </c>
      <c r="PQ23" s="109"/>
      <c r="PR23" s="138"/>
      <c r="PS23" s="139" t="e">
        <f t="shared" si="282"/>
        <v>#DIV/0!</v>
      </c>
      <c r="PT23" s="143"/>
      <c r="PU23" s="139">
        <f>PT23/PT10</f>
        <v>0</v>
      </c>
      <c r="PV23" s="109">
        <f>PV10*PU23</f>
        <v>0</v>
      </c>
      <c r="PW23" s="136">
        <f t="shared" si="172"/>
        <v>0</v>
      </c>
      <c r="PX23" s="96">
        <f>PX10</f>
        <v>0</v>
      </c>
      <c r="PY23" s="137">
        <f t="shared" si="173"/>
        <v>0</v>
      </c>
      <c r="PZ23" s="109">
        <f t="shared" si="174"/>
        <v>0</v>
      </c>
      <c r="QA23" s="109"/>
      <c r="QB23" s="138"/>
      <c r="QC23" s="139" t="e">
        <f t="shared" si="283"/>
        <v>#DIV/0!</v>
      </c>
      <c r="QD23" s="143"/>
      <c r="QE23" s="139">
        <f>QD23/QD10</f>
        <v>0</v>
      </c>
      <c r="QF23" s="109">
        <f>QF10*QE23</f>
        <v>0</v>
      </c>
      <c r="QG23" s="136">
        <f t="shared" si="176"/>
        <v>0</v>
      </c>
      <c r="QH23" s="96">
        <f>QH10</f>
        <v>0</v>
      </c>
      <c r="QI23" s="137">
        <f t="shared" si="177"/>
        <v>0</v>
      </c>
      <c r="QJ23" s="109">
        <f t="shared" si="178"/>
        <v>0</v>
      </c>
      <c r="QK23" s="109"/>
      <c r="QL23" s="138"/>
      <c r="QM23" s="139" t="e">
        <f t="shared" si="284"/>
        <v>#DIV/0!</v>
      </c>
      <c r="QN23" s="143"/>
      <c r="QO23" s="139">
        <f>QN23/QN10</f>
        <v>0</v>
      </c>
      <c r="QP23" s="109">
        <f>QP10*QO23</f>
        <v>0</v>
      </c>
      <c r="QQ23" s="136">
        <f t="shared" si="180"/>
        <v>0</v>
      </c>
      <c r="QR23" s="96">
        <f>QR10</f>
        <v>0</v>
      </c>
      <c r="QS23" s="137">
        <f t="shared" si="181"/>
        <v>0</v>
      </c>
      <c r="QT23" s="109">
        <f t="shared" si="182"/>
        <v>0</v>
      </c>
      <c r="QU23" s="109"/>
      <c r="QV23" s="138"/>
      <c r="QW23" s="139" t="e">
        <f t="shared" si="285"/>
        <v>#DIV/0!</v>
      </c>
      <c r="QX23" s="143"/>
      <c r="QY23" s="139">
        <f>QX23/QX10</f>
        <v>0</v>
      </c>
      <c r="QZ23" s="109">
        <f>QZ10*QY23</f>
        <v>0</v>
      </c>
      <c r="RA23" s="136">
        <f t="shared" si="184"/>
        <v>0</v>
      </c>
      <c r="RB23" s="96">
        <f>RB10</f>
        <v>0</v>
      </c>
      <c r="RC23" s="137">
        <f t="shared" si="185"/>
        <v>0</v>
      </c>
      <c r="RD23" s="109">
        <f t="shared" si="186"/>
        <v>0</v>
      </c>
      <c r="RE23" s="109"/>
      <c r="RF23" s="138"/>
      <c r="RG23" s="139" t="e">
        <f t="shared" si="286"/>
        <v>#DIV/0!</v>
      </c>
      <c r="RH23" s="143"/>
      <c r="RI23" s="139">
        <f>RH23/RH10</f>
        <v>0</v>
      </c>
      <c r="RJ23" s="109">
        <f>RJ10*RI23</f>
        <v>0</v>
      </c>
      <c r="RK23" s="136">
        <f t="shared" si="188"/>
        <v>0</v>
      </c>
      <c r="RL23" s="96">
        <f>RL10</f>
        <v>0</v>
      </c>
      <c r="RM23" s="137">
        <f t="shared" si="189"/>
        <v>0</v>
      </c>
      <c r="RN23" s="109">
        <f t="shared" si="190"/>
        <v>0</v>
      </c>
      <c r="RO23" s="109"/>
      <c r="RP23" s="138"/>
      <c r="RQ23" s="139" t="e">
        <f t="shared" si="287"/>
        <v>#DIV/0!</v>
      </c>
      <c r="RR23" s="143"/>
      <c r="RS23" s="139">
        <f>RR23/RR10</f>
        <v>0</v>
      </c>
      <c r="RT23" s="109">
        <f>RT10*RS23</f>
        <v>0</v>
      </c>
      <c r="RU23" s="136">
        <f t="shared" si="192"/>
        <v>0</v>
      </c>
      <c r="RV23" s="96">
        <f>RV10</f>
        <v>0</v>
      </c>
      <c r="RW23" s="137">
        <f t="shared" si="193"/>
        <v>0</v>
      </c>
      <c r="RX23" s="109">
        <f t="shared" si="194"/>
        <v>0</v>
      </c>
      <c r="RY23" s="109"/>
      <c r="RZ23" s="138"/>
      <c r="SA23" s="139" t="e">
        <f t="shared" si="288"/>
        <v>#DIV/0!</v>
      </c>
      <c r="SB23" s="143"/>
      <c r="SC23" s="139" t="e">
        <f>SB23/SB10</f>
        <v>#DIV/0!</v>
      </c>
      <c r="SD23" s="109" t="e">
        <f>SD10*SC23</f>
        <v>#DIV/0!</v>
      </c>
      <c r="SE23" s="136">
        <f t="shared" si="196"/>
        <v>0</v>
      </c>
      <c r="SF23" s="96">
        <f>SF10</f>
        <v>0</v>
      </c>
      <c r="SG23" s="137">
        <f t="shared" si="197"/>
        <v>0</v>
      </c>
      <c r="SH23" s="109">
        <f t="shared" si="198"/>
        <v>0</v>
      </c>
      <c r="SI23" s="109"/>
      <c r="SJ23" s="138"/>
      <c r="SK23" s="139" t="e">
        <f t="shared" si="289"/>
        <v>#DIV/0!</v>
      </c>
      <c r="SL23" s="143"/>
      <c r="SM23" s="139">
        <f>SL23/SL10</f>
        <v>0</v>
      </c>
      <c r="SN23" s="109">
        <f>SN10*SM23</f>
        <v>0</v>
      </c>
      <c r="SO23" s="136">
        <f t="shared" si="200"/>
        <v>0</v>
      </c>
      <c r="SP23" s="96">
        <f>SP10</f>
        <v>0</v>
      </c>
      <c r="SQ23" s="137">
        <f t="shared" si="201"/>
        <v>0</v>
      </c>
      <c r="SR23" s="109">
        <f t="shared" si="202"/>
        <v>0</v>
      </c>
      <c r="SS23" s="109"/>
      <c r="ST23" s="138"/>
      <c r="SU23" s="139" t="e">
        <f t="shared" si="290"/>
        <v>#DIV/0!</v>
      </c>
      <c r="SV23" s="143"/>
      <c r="SW23" s="139">
        <f>SV23/SV10</f>
        <v>0</v>
      </c>
      <c r="SX23" s="109">
        <f>SX10*SW23</f>
        <v>0</v>
      </c>
      <c r="SY23" s="136">
        <f t="shared" si="204"/>
        <v>0</v>
      </c>
      <c r="SZ23" s="96">
        <f>SZ10</f>
        <v>0</v>
      </c>
      <c r="TA23" s="137">
        <f t="shared" si="205"/>
        <v>0</v>
      </c>
      <c r="TB23" s="109">
        <f t="shared" si="206"/>
        <v>0</v>
      </c>
      <c r="TC23" s="109"/>
      <c r="TD23" s="138"/>
      <c r="TE23" s="139" t="e">
        <f t="shared" si="291"/>
        <v>#DIV/0!</v>
      </c>
      <c r="TF23" s="143"/>
      <c r="TG23" s="139">
        <f>TF23/TF10</f>
        <v>0</v>
      </c>
      <c r="TH23" s="109">
        <f>TH10*TG23</f>
        <v>0</v>
      </c>
      <c r="TI23" s="136">
        <f t="shared" si="208"/>
        <v>0</v>
      </c>
      <c r="TJ23" s="96">
        <f>TJ10</f>
        <v>0</v>
      </c>
      <c r="TK23" s="137">
        <f t="shared" si="209"/>
        <v>0</v>
      </c>
      <c r="TL23" s="109">
        <f t="shared" si="210"/>
        <v>0</v>
      </c>
      <c r="TM23" s="109"/>
      <c r="TN23" s="138"/>
      <c r="TO23" s="139" t="e">
        <f t="shared" si="292"/>
        <v>#DIV/0!</v>
      </c>
      <c r="TP23" s="143"/>
      <c r="TQ23" s="139">
        <f>TP23/TP10</f>
        <v>0</v>
      </c>
      <c r="TR23" s="109">
        <f>TR10*TQ23</f>
        <v>0</v>
      </c>
      <c r="TS23" s="136">
        <f t="shared" si="212"/>
        <v>0</v>
      </c>
      <c r="TT23" s="96">
        <f>TT10</f>
        <v>0</v>
      </c>
      <c r="TU23" s="137">
        <f t="shared" si="213"/>
        <v>0</v>
      </c>
      <c r="TV23" s="109">
        <f t="shared" si="214"/>
        <v>0</v>
      </c>
      <c r="TW23" s="109"/>
      <c r="TX23" s="138"/>
      <c r="TY23" s="139" t="e">
        <f t="shared" si="293"/>
        <v>#DIV/0!</v>
      </c>
      <c r="TZ23" s="143"/>
      <c r="UA23" s="139">
        <f>TZ23/TZ10</f>
        <v>0</v>
      </c>
      <c r="UB23" s="109">
        <f>UB10*UA23</f>
        <v>0</v>
      </c>
      <c r="UC23" s="136">
        <f t="shared" si="216"/>
        <v>0</v>
      </c>
      <c r="UD23" s="96">
        <f>UD10</f>
        <v>0</v>
      </c>
      <c r="UE23" s="137">
        <f t="shared" si="217"/>
        <v>0</v>
      </c>
      <c r="UF23" s="109">
        <f t="shared" si="218"/>
        <v>0</v>
      </c>
      <c r="UG23" s="109"/>
      <c r="UH23" s="138"/>
      <c r="UI23" s="139" t="e">
        <f t="shared" si="294"/>
        <v>#DIV/0!</v>
      </c>
      <c r="UJ23" s="143"/>
      <c r="UK23" s="139">
        <f>UJ23/UJ10</f>
        <v>0</v>
      </c>
      <c r="UL23" s="109">
        <f>UL10*UK23</f>
        <v>0</v>
      </c>
      <c r="UM23" s="136">
        <f t="shared" si="220"/>
        <v>0</v>
      </c>
      <c r="UN23" s="96">
        <f>UN10</f>
        <v>0</v>
      </c>
      <c r="UO23" s="137">
        <f t="shared" si="221"/>
        <v>0</v>
      </c>
      <c r="UP23" s="109">
        <f t="shared" si="222"/>
        <v>0</v>
      </c>
      <c r="UQ23" s="109"/>
      <c r="UR23" s="138"/>
      <c r="US23" s="139" t="e">
        <f t="shared" si="295"/>
        <v>#DIV/0!</v>
      </c>
      <c r="UT23" s="143"/>
      <c r="UU23" s="139">
        <f>UT23/UT10</f>
        <v>0</v>
      </c>
      <c r="UV23" s="109">
        <f>UV10*UU23</f>
        <v>0</v>
      </c>
      <c r="UW23" s="136">
        <f t="shared" si="224"/>
        <v>0</v>
      </c>
      <c r="UX23" s="96">
        <f>UX10</f>
        <v>0</v>
      </c>
      <c r="UY23" s="137">
        <f t="shared" si="225"/>
        <v>0</v>
      </c>
      <c r="UZ23" s="109">
        <f t="shared" si="226"/>
        <v>0</v>
      </c>
      <c r="VA23" s="109"/>
      <c r="VB23" s="138"/>
      <c r="VC23" s="139" t="e">
        <f t="shared" si="296"/>
        <v>#DIV/0!</v>
      </c>
      <c r="VD23" s="143"/>
      <c r="VE23" s="139">
        <f>VD23/VD10</f>
        <v>0</v>
      </c>
      <c r="VF23" s="109">
        <f>VF10*VE23</f>
        <v>0</v>
      </c>
      <c r="VG23" s="136">
        <f t="shared" si="228"/>
        <v>0</v>
      </c>
      <c r="VH23" s="96">
        <f>VH10</f>
        <v>0</v>
      </c>
      <c r="VI23" s="137">
        <f t="shared" si="229"/>
        <v>0</v>
      </c>
      <c r="VJ23" s="109">
        <f t="shared" si="230"/>
        <v>0</v>
      </c>
      <c r="VK23" s="109"/>
      <c r="VL23" s="138"/>
      <c r="VM23" s="139" t="e">
        <f t="shared" si="297"/>
        <v>#DIV/0!</v>
      </c>
      <c r="VN23" s="143"/>
      <c r="VO23" s="139">
        <f>VN23/VN10</f>
        <v>0</v>
      </c>
      <c r="VP23" s="109">
        <f>VP10*VO23</f>
        <v>0</v>
      </c>
      <c r="VQ23" s="136">
        <f t="shared" si="232"/>
        <v>0</v>
      </c>
      <c r="VR23" s="96">
        <f>VR10</f>
        <v>0</v>
      </c>
      <c r="VS23" s="137">
        <f t="shared" si="233"/>
        <v>0</v>
      </c>
      <c r="VT23" s="109">
        <f t="shared" si="234"/>
        <v>0</v>
      </c>
      <c r="VU23" s="109"/>
      <c r="VV23" s="138"/>
      <c r="VW23" s="139" t="e">
        <f t="shared" si="298"/>
        <v>#DIV/0!</v>
      </c>
      <c r="VX23" s="554">
        <f t="shared" si="236"/>
        <v>0</v>
      </c>
      <c r="VY23" s="139">
        <f>VX23/VX10</f>
        <v>0</v>
      </c>
      <c r="VZ23" s="109">
        <f>VZ10*VY23</f>
        <v>0</v>
      </c>
      <c r="WA23" s="136">
        <f t="shared" si="237"/>
        <v>0</v>
      </c>
      <c r="WB23" s="96">
        <f>WB10</f>
        <v>7.86</v>
      </c>
      <c r="WC23" s="137">
        <f t="shared" si="238"/>
        <v>0</v>
      </c>
      <c r="WD23" s="109">
        <f t="shared" si="239"/>
        <v>0</v>
      </c>
      <c r="WE23" s="109"/>
      <c r="WF23" s="138"/>
    </row>
    <row r="24" spans="1:604" ht="15" customHeight="1">
      <c r="A24" s="5"/>
      <c r="B24" s="544" t="s">
        <v>412</v>
      </c>
      <c r="C24" s="11" t="s">
        <v>968</v>
      </c>
      <c r="D24" s="11" t="s">
        <v>423</v>
      </c>
      <c r="E24" s="4" t="s">
        <v>32</v>
      </c>
      <c r="F24" s="143"/>
      <c r="G24" s="139" t="e">
        <f>F24/F10</f>
        <v>#DIV/0!</v>
      </c>
      <c r="H24" s="109" t="e">
        <f>H10*G24</f>
        <v>#DIV/0!</v>
      </c>
      <c r="I24" s="136">
        <f t="shared" si="299"/>
        <v>0</v>
      </c>
      <c r="J24" s="96">
        <f>J10</f>
        <v>0</v>
      </c>
      <c r="K24" s="137">
        <f t="shared" si="300"/>
        <v>0</v>
      </c>
      <c r="L24" s="109">
        <f t="shared" si="301"/>
        <v>0</v>
      </c>
      <c r="M24" s="109"/>
      <c r="N24" s="138"/>
      <c r="O24" s="139">
        <f t="shared" si="240"/>
        <v>0</v>
      </c>
      <c r="P24" s="143"/>
      <c r="Q24" s="139">
        <f>P24/P10</f>
        <v>0</v>
      </c>
      <c r="R24" s="109">
        <f>R10*Q24</f>
        <v>0</v>
      </c>
      <c r="S24" s="136">
        <f t="shared" si="4"/>
        <v>0</v>
      </c>
      <c r="T24" s="96">
        <f>T10</f>
        <v>0</v>
      </c>
      <c r="U24" s="137">
        <f t="shared" si="5"/>
        <v>0</v>
      </c>
      <c r="V24" s="109">
        <f t="shared" si="6"/>
        <v>0</v>
      </c>
      <c r="W24" s="109"/>
      <c r="X24" s="138"/>
      <c r="Y24" s="139">
        <f t="shared" si="241"/>
        <v>0</v>
      </c>
      <c r="Z24" s="143"/>
      <c r="AA24" s="139">
        <f>Z24/Z10</f>
        <v>0</v>
      </c>
      <c r="AB24" s="109">
        <f>AB10*AA24</f>
        <v>0</v>
      </c>
      <c r="AC24" s="136">
        <f t="shared" si="8"/>
        <v>0</v>
      </c>
      <c r="AD24" s="96">
        <f>AD10</f>
        <v>0</v>
      </c>
      <c r="AE24" s="137">
        <f t="shared" si="9"/>
        <v>0</v>
      </c>
      <c r="AF24" s="109">
        <f t="shared" si="10"/>
        <v>0</v>
      </c>
      <c r="AG24" s="109"/>
      <c r="AH24" s="138"/>
      <c r="AI24" s="139">
        <f t="shared" si="242"/>
        <v>0</v>
      </c>
      <c r="AJ24" s="143"/>
      <c r="AK24" s="139" t="e">
        <f>AJ24/AJ10</f>
        <v>#DIV/0!</v>
      </c>
      <c r="AL24" s="109" t="e">
        <f>AL10*AK24</f>
        <v>#DIV/0!</v>
      </c>
      <c r="AM24" s="136">
        <f t="shared" si="12"/>
        <v>0</v>
      </c>
      <c r="AN24" s="96">
        <f>AN10</f>
        <v>0</v>
      </c>
      <c r="AO24" s="137">
        <f t="shared" si="13"/>
        <v>0</v>
      </c>
      <c r="AP24" s="109">
        <f t="shared" si="14"/>
        <v>0</v>
      </c>
      <c r="AQ24" s="109"/>
      <c r="AR24" s="138"/>
      <c r="AS24" s="139">
        <f t="shared" si="243"/>
        <v>0</v>
      </c>
      <c r="AT24" s="143"/>
      <c r="AU24" s="139">
        <f>AT24/AT10</f>
        <v>0</v>
      </c>
      <c r="AV24" s="109">
        <f>AV10*AU24</f>
        <v>0</v>
      </c>
      <c r="AW24" s="136">
        <f t="shared" si="16"/>
        <v>0</v>
      </c>
      <c r="AX24" s="96">
        <f>AX10</f>
        <v>0</v>
      </c>
      <c r="AY24" s="137">
        <f t="shared" si="17"/>
        <v>0</v>
      </c>
      <c r="AZ24" s="109">
        <f t="shared" si="18"/>
        <v>0</v>
      </c>
      <c r="BA24" s="109"/>
      <c r="BB24" s="138"/>
      <c r="BC24" s="139">
        <f t="shared" si="244"/>
        <v>0</v>
      </c>
      <c r="BD24" s="143"/>
      <c r="BE24" s="139">
        <f>BD24/BD10</f>
        <v>0</v>
      </c>
      <c r="BF24" s="109">
        <f>BF10*BE24</f>
        <v>0</v>
      </c>
      <c r="BG24" s="136">
        <f t="shared" si="20"/>
        <v>0</v>
      </c>
      <c r="BH24" s="96">
        <f>BH10</f>
        <v>0</v>
      </c>
      <c r="BI24" s="137">
        <f t="shared" si="21"/>
        <v>0</v>
      </c>
      <c r="BJ24" s="109">
        <f t="shared" si="22"/>
        <v>0</v>
      </c>
      <c r="BK24" s="109"/>
      <c r="BL24" s="138"/>
      <c r="BM24" s="139">
        <f t="shared" si="245"/>
        <v>0</v>
      </c>
      <c r="BN24" s="143"/>
      <c r="BO24" s="139">
        <f>BN24/BN10</f>
        <v>0</v>
      </c>
      <c r="BP24" s="109">
        <f>BP10*BO24</f>
        <v>0</v>
      </c>
      <c r="BQ24" s="136">
        <f t="shared" si="24"/>
        <v>0</v>
      </c>
      <c r="BR24" s="96">
        <f>BR10</f>
        <v>0</v>
      </c>
      <c r="BS24" s="137">
        <f t="shared" si="25"/>
        <v>0</v>
      </c>
      <c r="BT24" s="109">
        <f t="shared" si="26"/>
        <v>0</v>
      </c>
      <c r="BU24" s="109"/>
      <c r="BV24" s="138"/>
      <c r="BW24" s="139">
        <f t="shared" si="246"/>
        <v>0</v>
      </c>
      <c r="BX24" s="143"/>
      <c r="BY24" s="139">
        <f>BX24/BX10</f>
        <v>0</v>
      </c>
      <c r="BZ24" s="109">
        <f>BZ10*BY24</f>
        <v>0</v>
      </c>
      <c r="CA24" s="136">
        <f t="shared" si="28"/>
        <v>0</v>
      </c>
      <c r="CB24" s="96">
        <f>CB10</f>
        <v>0</v>
      </c>
      <c r="CC24" s="137">
        <f t="shared" si="29"/>
        <v>0</v>
      </c>
      <c r="CD24" s="109">
        <f t="shared" si="30"/>
        <v>0</v>
      </c>
      <c r="CE24" s="109"/>
      <c r="CF24" s="138"/>
      <c r="CG24" s="139">
        <f t="shared" si="247"/>
        <v>0</v>
      </c>
      <c r="CH24" s="143"/>
      <c r="CI24" s="139">
        <f>CH24/CH10</f>
        <v>0</v>
      </c>
      <c r="CJ24" s="109">
        <f>CJ10*CI24</f>
        <v>0</v>
      </c>
      <c r="CK24" s="136">
        <f t="shared" si="32"/>
        <v>0</v>
      </c>
      <c r="CL24" s="96">
        <f>CL10</f>
        <v>0</v>
      </c>
      <c r="CM24" s="137">
        <f t="shared" si="33"/>
        <v>0</v>
      </c>
      <c r="CN24" s="109">
        <f t="shared" si="34"/>
        <v>0</v>
      </c>
      <c r="CO24" s="109"/>
      <c r="CP24" s="138"/>
      <c r="CQ24" s="139">
        <f t="shared" si="248"/>
        <v>0</v>
      </c>
      <c r="CR24" s="143"/>
      <c r="CS24" s="139">
        <f>CR24/CR10</f>
        <v>0</v>
      </c>
      <c r="CT24" s="109">
        <f>CT10*CS24</f>
        <v>0</v>
      </c>
      <c r="CU24" s="136">
        <f t="shared" si="36"/>
        <v>0</v>
      </c>
      <c r="CV24" s="96">
        <f>CV10</f>
        <v>0</v>
      </c>
      <c r="CW24" s="137">
        <f t="shared" si="37"/>
        <v>0</v>
      </c>
      <c r="CX24" s="109">
        <f t="shared" si="38"/>
        <v>0</v>
      </c>
      <c r="CY24" s="109"/>
      <c r="CZ24" s="138"/>
      <c r="DA24" s="139">
        <f t="shared" si="249"/>
        <v>0</v>
      </c>
      <c r="DB24" s="143"/>
      <c r="DC24" s="139">
        <f>DB24/DB10</f>
        <v>0</v>
      </c>
      <c r="DD24" s="109">
        <f>DD10*DC24</f>
        <v>0</v>
      </c>
      <c r="DE24" s="136">
        <f t="shared" si="40"/>
        <v>0</v>
      </c>
      <c r="DF24" s="96">
        <f>DF10</f>
        <v>0</v>
      </c>
      <c r="DG24" s="137">
        <f t="shared" si="41"/>
        <v>0</v>
      </c>
      <c r="DH24" s="109">
        <f t="shared" si="42"/>
        <v>0</v>
      </c>
      <c r="DI24" s="109"/>
      <c r="DJ24" s="138"/>
      <c r="DK24" s="139">
        <f t="shared" si="250"/>
        <v>0</v>
      </c>
      <c r="DL24" s="143"/>
      <c r="DM24" s="139">
        <f>DL24/DL10</f>
        <v>0</v>
      </c>
      <c r="DN24" s="109">
        <f>DN10*DM24</f>
        <v>0</v>
      </c>
      <c r="DO24" s="136">
        <f t="shared" si="44"/>
        <v>0</v>
      </c>
      <c r="DP24" s="96">
        <f>DP10</f>
        <v>0</v>
      </c>
      <c r="DQ24" s="137">
        <f t="shared" si="45"/>
        <v>0</v>
      </c>
      <c r="DR24" s="109">
        <f t="shared" si="46"/>
        <v>0</v>
      </c>
      <c r="DS24" s="109"/>
      <c r="DT24" s="138"/>
      <c r="DU24" s="139">
        <f t="shared" si="251"/>
        <v>0</v>
      </c>
      <c r="DV24" s="143"/>
      <c r="DW24" s="139">
        <f>DV24/DV10</f>
        <v>0</v>
      </c>
      <c r="DX24" s="109">
        <f>DX10*DW24</f>
        <v>0</v>
      </c>
      <c r="DY24" s="136">
        <f t="shared" si="48"/>
        <v>0</v>
      </c>
      <c r="DZ24" s="96">
        <f>DZ10</f>
        <v>7.86</v>
      </c>
      <c r="EA24" s="137">
        <f t="shared" si="49"/>
        <v>0</v>
      </c>
      <c r="EB24" s="109">
        <f t="shared" si="50"/>
        <v>0</v>
      </c>
      <c r="EC24" s="109"/>
      <c r="ED24" s="138"/>
      <c r="EE24" s="139">
        <f t="shared" si="252"/>
        <v>0</v>
      </c>
      <c r="EF24" s="143"/>
      <c r="EG24" s="139">
        <f>EF24/EF10</f>
        <v>0</v>
      </c>
      <c r="EH24" s="109">
        <f>EH10*EG24</f>
        <v>0</v>
      </c>
      <c r="EI24" s="136">
        <f t="shared" si="52"/>
        <v>0</v>
      </c>
      <c r="EJ24" s="96">
        <f>EJ10</f>
        <v>0</v>
      </c>
      <c r="EK24" s="137">
        <f t="shared" si="53"/>
        <v>0</v>
      </c>
      <c r="EL24" s="109">
        <f t="shared" si="54"/>
        <v>0</v>
      </c>
      <c r="EM24" s="109"/>
      <c r="EN24" s="138"/>
      <c r="EO24" s="139">
        <f t="shared" si="253"/>
        <v>0</v>
      </c>
      <c r="EP24" s="143"/>
      <c r="EQ24" s="139">
        <f>EP24/EP10</f>
        <v>0</v>
      </c>
      <c r="ER24" s="109">
        <f>ER10*EQ24</f>
        <v>0</v>
      </c>
      <c r="ES24" s="136">
        <f t="shared" si="56"/>
        <v>0</v>
      </c>
      <c r="ET24" s="96">
        <f>ET10</f>
        <v>7.86</v>
      </c>
      <c r="EU24" s="137">
        <f t="shared" si="57"/>
        <v>0</v>
      </c>
      <c r="EV24" s="109">
        <f t="shared" si="58"/>
        <v>0</v>
      </c>
      <c r="EW24" s="109"/>
      <c r="EX24" s="138"/>
      <c r="EY24" s="139">
        <f t="shared" si="254"/>
        <v>0</v>
      </c>
      <c r="EZ24" s="143"/>
      <c r="FA24" s="139">
        <f>EZ24/EZ10</f>
        <v>0</v>
      </c>
      <c r="FB24" s="109">
        <f>FB10*FA24</f>
        <v>0</v>
      </c>
      <c r="FC24" s="136">
        <f t="shared" si="60"/>
        <v>0</v>
      </c>
      <c r="FD24" s="96">
        <f>FD10</f>
        <v>0</v>
      </c>
      <c r="FE24" s="137">
        <f t="shared" si="61"/>
        <v>0</v>
      </c>
      <c r="FF24" s="109">
        <f t="shared" si="62"/>
        <v>0</v>
      </c>
      <c r="FG24" s="109"/>
      <c r="FH24" s="138"/>
      <c r="FI24" s="139">
        <f t="shared" si="255"/>
        <v>0</v>
      </c>
      <c r="FJ24" s="143"/>
      <c r="FK24" s="139">
        <f>FJ24/FJ10</f>
        <v>0</v>
      </c>
      <c r="FL24" s="109">
        <f>FL10*FK24</f>
        <v>0</v>
      </c>
      <c r="FM24" s="136">
        <f t="shared" si="64"/>
        <v>0</v>
      </c>
      <c r="FN24" s="96">
        <f>FN10</f>
        <v>0</v>
      </c>
      <c r="FO24" s="137">
        <f t="shared" si="65"/>
        <v>0</v>
      </c>
      <c r="FP24" s="109">
        <f t="shared" si="66"/>
        <v>0</v>
      </c>
      <c r="FQ24" s="109"/>
      <c r="FR24" s="138"/>
      <c r="FS24" s="139">
        <f t="shared" si="256"/>
        <v>0</v>
      </c>
      <c r="FT24" s="143"/>
      <c r="FU24" s="139">
        <f>FT24/FT10</f>
        <v>0</v>
      </c>
      <c r="FV24" s="109">
        <f>FV10*FU24</f>
        <v>0</v>
      </c>
      <c r="FW24" s="136">
        <f t="shared" si="68"/>
        <v>0</v>
      </c>
      <c r="FX24" s="96">
        <f>FX10</f>
        <v>0</v>
      </c>
      <c r="FY24" s="137">
        <f t="shared" si="69"/>
        <v>0</v>
      </c>
      <c r="FZ24" s="109">
        <f t="shared" si="70"/>
        <v>0</v>
      </c>
      <c r="GA24" s="109"/>
      <c r="GB24" s="138"/>
      <c r="GC24" s="139">
        <f t="shared" si="257"/>
        <v>0</v>
      </c>
      <c r="GD24" s="143"/>
      <c r="GE24" s="139">
        <f>GD24/GD10</f>
        <v>0</v>
      </c>
      <c r="GF24" s="109">
        <f>GF10*GE24</f>
        <v>0</v>
      </c>
      <c r="GG24" s="136">
        <f t="shared" si="72"/>
        <v>0</v>
      </c>
      <c r="GH24" s="96">
        <f>GH10</f>
        <v>0</v>
      </c>
      <c r="GI24" s="137">
        <f t="shared" si="73"/>
        <v>0</v>
      </c>
      <c r="GJ24" s="109">
        <f t="shared" si="74"/>
        <v>0</v>
      </c>
      <c r="GK24" s="109"/>
      <c r="GL24" s="138"/>
      <c r="GM24" s="139">
        <f t="shared" si="258"/>
        <v>0</v>
      </c>
      <c r="GN24" s="143"/>
      <c r="GO24" s="139">
        <f>GN24/GN10</f>
        <v>0</v>
      </c>
      <c r="GP24" s="109">
        <f>GP10*GO24</f>
        <v>0</v>
      </c>
      <c r="GQ24" s="136">
        <f t="shared" si="76"/>
        <v>0</v>
      </c>
      <c r="GR24" s="96">
        <f>GR10</f>
        <v>0</v>
      </c>
      <c r="GS24" s="137">
        <f t="shared" si="77"/>
        <v>0</v>
      </c>
      <c r="GT24" s="109">
        <f t="shared" si="78"/>
        <v>0</v>
      </c>
      <c r="GU24" s="109"/>
      <c r="GV24" s="138"/>
      <c r="GW24" s="139">
        <f t="shared" si="259"/>
        <v>0</v>
      </c>
      <c r="GX24" s="143"/>
      <c r="GY24" s="139">
        <f>GX24/GX10</f>
        <v>0</v>
      </c>
      <c r="GZ24" s="109">
        <f>GZ10*GY24</f>
        <v>0</v>
      </c>
      <c r="HA24" s="136">
        <f t="shared" si="80"/>
        <v>0</v>
      </c>
      <c r="HB24" s="96">
        <f>HB10</f>
        <v>0</v>
      </c>
      <c r="HC24" s="137">
        <f t="shared" si="81"/>
        <v>0</v>
      </c>
      <c r="HD24" s="109">
        <f t="shared" si="82"/>
        <v>0</v>
      </c>
      <c r="HE24" s="109"/>
      <c r="HF24" s="138"/>
      <c r="HG24" s="139">
        <f t="shared" si="260"/>
        <v>0</v>
      </c>
      <c r="HH24" s="143"/>
      <c r="HI24" s="139">
        <f>HH24/HH10</f>
        <v>0</v>
      </c>
      <c r="HJ24" s="109">
        <f>HJ10*HI24</f>
        <v>0</v>
      </c>
      <c r="HK24" s="136">
        <f t="shared" si="84"/>
        <v>0</v>
      </c>
      <c r="HL24" s="96">
        <f>HL10</f>
        <v>0</v>
      </c>
      <c r="HM24" s="137">
        <f t="shared" si="85"/>
        <v>0</v>
      </c>
      <c r="HN24" s="109">
        <f t="shared" si="86"/>
        <v>0</v>
      </c>
      <c r="HO24" s="109"/>
      <c r="HP24" s="138"/>
      <c r="HQ24" s="139">
        <f t="shared" si="261"/>
        <v>0</v>
      </c>
      <c r="HR24" s="143"/>
      <c r="HS24" s="139">
        <f>HR24/HR10</f>
        <v>0</v>
      </c>
      <c r="HT24" s="109">
        <f>HT10*HS24</f>
        <v>0</v>
      </c>
      <c r="HU24" s="136">
        <f t="shared" si="88"/>
        <v>0</v>
      </c>
      <c r="HV24" s="96">
        <f>HV10</f>
        <v>0</v>
      </c>
      <c r="HW24" s="137">
        <f t="shared" si="89"/>
        <v>0</v>
      </c>
      <c r="HX24" s="109">
        <f t="shared" si="90"/>
        <v>0</v>
      </c>
      <c r="HY24" s="109"/>
      <c r="HZ24" s="138"/>
      <c r="IA24" s="139">
        <f t="shared" si="262"/>
        <v>0</v>
      </c>
      <c r="IB24" s="143"/>
      <c r="IC24" s="139">
        <f>IB24/IB10</f>
        <v>0</v>
      </c>
      <c r="ID24" s="109">
        <f>ID10*IC24</f>
        <v>0</v>
      </c>
      <c r="IE24" s="136">
        <f t="shared" si="92"/>
        <v>0</v>
      </c>
      <c r="IF24" s="96">
        <f>IF10</f>
        <v>0</v>
      </c>
      <c r="IG24" s="137">
        <f t="shared" si="93"/>
        <v>0</v>
      </c>
      <c r="IH24" s="109">
        <f t="shared" si="94"/>
        <v>0</v>
      </c>
      <c r="II24" s="109"/>
      <c r="IJ24" s="138"/>
      <c r="IK24" s="139">
        <f t="shared" si="263"/>
        <v>0</v>
      </c>
      <c r="IL24" s="143"/>
      <c r="IM24" s="139">
        <f>IL24/IL10</f>
        <v>0</v>
      </c>
      <c r="IN24" s="109">
        <f>IN10*IM24</f>
        <v>0</v>
      </c>
      <c r="IO24" s="136">
        <f t="shared" si="96"/>
        <v>0</v>
      </c>
      <c r="IP24" s="96">
        <f>IP10</f>
        <v>0</v>
      </c>
      <c r="IQ24" s="137">
        <f t="shared" si="97"/>
        <v>0</v>
      </c>
      <c r="IR24" s="109">
        <f t="shared" si="98"/>
        <v>0</v>
      </c>
      <c r="IS24" s="109"/>
      <c r="IT24" s="138"/>
      <c r="IU24" s="139">
        <f t="shared" si="264"/>
        <v>0</v>
      </c>
      <c r="IV24" s="143"/>
      <c r="IW24" s="139">
        <f>IV24/IV10</f>
        <v>0</v>
      </c>
      <c r="IX24" s="109">
        <f>IX10*IW24</f>
        <v>0</v>
      </c>
      <c r="IY24" s="136">
        <f t="shared" si="100"/>
        <v>0</v>
      </c>
      <c r="IZ24" s="96">
        <f>IZ10</f>
        <v>0</v>
      </c>
      <c r="JA24" s="137">
        <f t="shared" si="101"/>
        <v>0</v>
      </c>
      <c r="JB24" s="109">
        <f t="shared" si="102"/>
        <v>0</v>
      </c>
      <c r="JC24" s="109"/>
      <c r="JD24" s="138"/>
      <c r="JE24" s="139">
        <f t="shared" si="265"/>
        <v>0</v>
      </c>
      <c r="JF24" s="143"/>
      <c r="JG24" s="139">
        <f>JF24/JF10</f>
        <v>0</v>
      </c>
      <c r="JH24" s="109">
        <f>JH10*JG24</f>
        <v>0</v>
      </c>
      <c r="JI24" s="136">
        <f t="shared" si="104"/>
        <v>0</v>
      </c>
      <c r="JJ24" s="96">
        <f>JJ10</f>
        <v>0</v>
      </c>
      <c r="JK24" s="137">
        <f t="shared" si="105"/>
        <v>0</v>
      </c>
      <c r="JL24" s="109">
        <f t="shared" si="106"/>
        <v>0</v>
      </c>
      <c r="JM24" s="109"/>
      <c r="JN24" s="138"/>
      <c r="JO24" s="139">
        <f t="shared" si="266"/>
        <v>0</v>
      </c>
      <c r="JP24" s="143"/>
      <c r="JQ24" s="139">
        <f>JP24/JP10</f>
        <v>0</v>
      </c>
      <c r="JR24" s="109">
        <f>JR10*JQ24</f>
        <v>0</v>
      </c>
      <c r="JS24" s="136">
        <f t="shared" si="108"/>
        <v>0</v>
      </c>
      <c r="JT24" s="96">
        <f>JT10</f>
        <v>0</v>
      </c>
      <c r="JU24" s="137">
        <f t="shared" si="109"/>
        <v>0</v>
      </c>
      <c r="JV24" s="109">
        <f t="shared" si="110"/>
        <v>0</v>
      </c>
      <c r="JW24" s="109"/>
      <c r="JX24" s="138"/>
      <c r="JY24" s="139">
        <f t="shared" si="267"/>
        <v>0</v>
      </c>
      <c r="JZ24" s="143"/>
      <c r="KA24" s="139">
        <f>JZ24/JZ10</f>
        <v>0</v>
      </c>
      <c r="KB24" s="109">
        <f>KB10*KA24</f>
        <v>0</v>
      </c>
      <c r="KC24" s="136">
        <f t="shared" si="112"/>
        <v>0</v>
      </c>
      <c r="KD24" s="96">
        <f>KD10</f>
        <v>0</v>
      </c>
      <c r="KE24" s="137">
        <f t="shared" si="113"/>
        <v>0</v>
      </c>
      <c r="KF24" s="109">
        <f t="shared" si="114"/>
        <v>0</v>
      </c>
      <c r="KG24" s="109"/>
      <c r="KH24" s="138"/>
      <c r="KI24" s="139">
        <f t="shared" si="268"/>
        <v>0</v>
      </c>
      <c r="KJ24" s="143"/>
      <c r="KK24" s="139">
        <f>KJ24/KJ10</f>
        <v>0</v>
      </c>
      <c r="KL24" s="109">
        <f>KL10*KK24</f>
        <v>0</v>
      </c>
      <c r="KM24" s="136">
        <f t="shared" si="116"/>
        <v>0</v>
      </c>
      <c r="KN24" s="96">
        <f>KN10</f>
        <v>0</v>
      </c>
      <c r="KO24" s="137">
        <f t="shared" si="117"/>
        <v>0</v>
      </c>
      <c r="KP24" s="109">
        <f t="shared" si="118"/>
        <v>0</v>
      </c>
      <c r="KQ24" s="109"/>
      <c r="KR24" s="138"/>
      <c r="KS24" s="139">
        <f t="shared" si="269"/>
        <v>0</v>
      </c>
      <c r="KT24" s="143"/>
      <c r="KU24" s="139">
        <f>KT24/KT10</f>
        <v>0</v>
      </c>
      <c r="KV24" s="109">
        <f>KV10*KU24</f>
        <v>0</v>
      </c>
      <c r="KW24" s="136">
        <f t="shared" si="120"/>
        <v>0</v>
      </c>
      <c r="KX24" s="96">
        <f>KX10</f>
        <v>0</v>
      </c>
      <c r="KY24" s="137">
        <f t="shared" si="121"/>
        <v>0</v>
      </c>
      <c r="KZ24" s="109">
        <f t="shared" si="122"/>
        <v>0</v>
      </c>
      <c r="LA24" s="109"/>
      <c r="LB24" s="138"/>
      <c r="LC24" s="139">
        <f t="shared" si="270"/>
        <v>0</v>
      </c>
      <c r="LD24" s="143"/>
      <c r="LE24" s="139">
        <f>LD24/LD10</f>
        <v>0</v>
      </c>
      <c r="LF24" s="109">
        <f>LF10*LE24</f>
        <v>0</v>
      </c>
      <c r="LG24" s="136">
        <f t="shared" si="124"/>
        <v>0</v>
      </c>
      <c r="LH24" s="96">
        <f>LH10</f>
        <v>0</v>
      </c>
      <c r="LI24" s="137">
        <f t="shared" si="125"/>
        <v>0</v>
      </c>
      <c r="LJ24" s="109">
        <f t="shared" si="126"/>
        <v>0</v>
      </c>
      <c r="LK24" s="109"/>
      <c r="LL24" s="138"/>
      <c r="LM24" s="139">
        <f t="shared" si="271"/>
        <v>0</v>
      </c>
      <c r="LN24" s="143"/>
      <c r="LO24" s="139">
        <f>LN24/LN10</f>
        <v>0</v>
      </c>
      <c r="LP24" s="109">
        <f>LP10*LO24</f>
        <v>0</v>
      </c>
      <c r="LQ24" s="136">
        <f t="shared" si="128"/>
        <v>0</v>
      </c>
      <c r="LR24" s="96">
        <f>LR10</f>
        <v>0</v>
      </c>
      <c r="LS24" s="137">
        <f t="shared" si="129"/>
        <v>0</v>
      </c>
      <c r="LT24" s="109">
        <f t="shared" si="130"/>
        <v>0</v>
      </c>
      <c r="LU24" s="109"/>
      <c r="LV24" s="138"/>
      <c r="LW24" s="139">
        <f t="shared" si="272"/>
        <v>0</v>
      </c>
      <c r="LX24" s="143"/>
      <c r="LY24" s="139">
        <f>LX24/LX10</f>
        <v>0</v>
      </c>
      <c r="LZ24" s="109">
        <f>LZ10*LY24</f>
        <v>0</v>
      </c>
      <c r="MA24" s="136">
        <f t="shared" si="132"/>
        <v>0</v>
      </c>
      <c r="MB24" s="96">
        <f>MB10</f>
        <v>0</v>
      </c>
      <c r="MC24" s="137">
        <f t="shared" si="133"/>
        <v>0</v>
      </c>
      <c r="MD24" s="109">
        <f t="shared" si="134"/>
        <v>0</v>
      </c>
      <c r="ME24" s="109"/>
      <c r="MF24" s="138"/>
      <c r="MG24" s="139">
        <f t="shared" si="273"/>
        <v>0</v>
      </c>
      <c r="MH24" s="143">
        <v>63</v>
      </c>
      <c r="MI24" s="139">
        <f>MH24/MH10</f>
        <v>0.20521</v>
      </c>
      <c r="MJ24" s="109">
        <f>MJ10*MI24</f>
        <v>0</v>
      </c>
      <c r="MK24" s="136">
        <f t="shared" si="136"/>
        <v>0</v>
      </c>
      <c r="ML24" s="96">
        <f>ML10</f>
        <v>0</v>
      </c>
      <c r="MM24" s="137">
        <f t="shared" si="137"/>
        <v>0</v>
      </c>
      <c r="MN24" s="109">
        <f t="shared" si="138"/>
        <v>0</v>
      </c>
      <c r="MO24" s="109"/>
      <c r="MP24" s="138"/>
      <c r="MQ24" s="139">
        <f t="shared" si="274"/>
        <v>0</v>
      </c>
      <c r="MR24" s="143"/>
      <c r="MS24" s="139">
        <f>MR24/MR10</f>
        <v>0</v>
      </c>
      <c r="MT24" s="109">
        <f>MT10*MS24</f>
        <v>0</v>
      </c>
      <c r="MU24" s="136">
        <f t="shared" si="140"/>
        <v>0</v>
      </c>
      <c r="MV24" s="96">
        <f>MV10</f>
        <v>0</v>
      </c>
      <c r="MW24" s="137">
        <f t="shared" si="141"/>
        <v>0</v>
      </c>
      <c r="MX24" s="109">
        <f t="shared" si="142"/>
        <v>0</v>
      </c>
      <c r="MY24" s="109"/>
      <c r="MZ24" s="138"/>
      <c r="NA24" s="139">
        <f t="shared" si="275"/>
        <v>0</v>
      </c>
      <c r="NB24" s="143"/>
      <c r="NC24" s="139">
        <f>NB24/NB10</f>
        <v>0</v>
      </c>
      <c r="ND24" s="109">
        <f>ND10*NC24</f>
        <v>0</v>
      </c>
      <c r="NE24" s="136">
        <f t="shared" si="144"/>
        <v>0</v>
      </c>
      <c r="NF24" s="96">
        <f>NF10</f>
        <v>0</v>
      </c>
      <c r="NG24" s="137">
        <f t="shared" si="145"/>
        <v>0</v>
      </c>
      <c r="NH24" s="109">
        <f t="shared" si="146"/>
        <v>0</v>
      </c>
      <c r="NI24" s="109"/>
      <c r="NJ24" s="138"/>
      <c r="NK24" s="139">
        <f t="shared" si="276"/>
        <v>0</v>
      </c>
      <c r="NL24" s="143">
        <v>64</v>
      </c>
      <c r="NM24" s="139">
        <f>NL24/NL10</f>
        <v>0.19394</v>
      </c>
      <c r="NN24" s="109">
        <f>NN10*NM24</f>
        <v>0</v>
      </c>
      <c r="NO24" s="136">
        <f t="shared" si="148"/>
        <v>0</v>
      </c>
      <c r="NP24" s="96">
        <f>NP10</f>
        <v>0</v>
      </c>
      <c r="NQ24" s="137">
        <f t="shared" si="149"/>
        <v>0</v>
      </c>
      <c r="NR24" s="109">
        <f t="shared" si="150"/>
        <v>0</v>
      </c>
      <c r="NS24" s="109"/>
      <c r="NT24" s="138"/>
      <c r="NU24" s="139">
        <f t="shared" si="277"/>
        <v>0</v>
      </c>
      <c r="NV24" s="143"/>
      <c r="NW24" s="139">
        <f>NV24/NV10</f>
        <v>0</v>
      </c>
      <c r="NX24" s="109">
        <f>NX10*NW24</f>
        <v>0</v>
      </c>
      <c r="NY24" s="136">
        <f t="shared" si="152"/>
        <v>0</v>
      </c>
      <c r="NZ24" s="96">
        <f>NZ10</f>
        <v>0</v>
      </c>
      <c r="OA24" s="137">
        <f t="shared" si="153"/>
        <v>0</v>
      </c>
      <c r="OB24" s="109">
        <f t="shared" si="154"/>
        <v>0</v>
      </c>
      <c r="OC24" s="109"/>
      <c r="OD24" s="138"/>
      <c r="OE24" s="139">
        <f t="shared" si="278"/>
        <v>0</v>
      </c>
      <c r="OF24" s="143"/>
      <c r="OG24" s="139">
        <f>OF24/OF10</f>
        <v>0</v>
      </c>
      <c r="OH24" s="109">
        <f>OH10*OG24</f>
        <v>0</v>
      </c>
      <c r="OI24" s="136">
        <f t="shared" si="156"/>
        <v>0</v>
      </c>
      <c r="OJ24" s="96">
        <f>OJ10</f>
        <v>0</v>
      </c>
      <c r="OK24" s="137">
        <f t="shared" si="157"/>
        <v>0</v>
      </c>
      <c r="OL24" s="109">
        <f t="shared" si="158"/>
        <v>0</v>
      </c>
      <c r="OM24" s="109"/>
      <c r="ON24" s="138"/>
      <c r="OO24" s="139">
        <f t="shared" si="279"/>
        <v>0</v>
      </c>
      <c r="OP24" s="143"/>
      <c r="OQ24" s="139">
        <f>OP24/OP10</f>
        <v>0</v>
      </c>
      <c r="OR24" s="109">
        <f>OR10*OQ24</f>
        <v>0</v>
      </c>
      <c r="OS24" s="136">
        <f t="shared" si="160"/>
        <v>0</v>
      </c>
      <c r="OT24" s="96">
        <f>OT10</f>
        <v>0</v>
      </c>
      <c r="OU24" s="137">
        <f t="shared" si="161"/>
        <v>0</v>
      </c>
      <c r="OV24" s="109">
        <f t="shared" si="162"/>
        <v>0</v>
      </c>
      <c r="OW24" s="109"/>
      <c r="OX24" s="138"/>
      <c r="OY24" s="139">
        <f t="shared" si="280"/>
        <v>0</v>
      </c>
      <c r="OZ24" s="143"/>
      <c r="PA24" s="139">
        <f>OZ24/OZ10</f>
        <v>0</v>
      </c>
      <c r="PB24" s="109">
        <f>PB10*PA24</f>
        <v>0</v>
      </c>
      <c r="PC24" s="136">
        <f t="shared" si="164"/>
        <v>0</v>
      </c>
      <c r="PD24" s="96">
        <f>PD10</f>
        <v>0</v>
      </c>
      <c r="PE24" s="137">
        <f t="shared" si="165"/>
        <v>0</v>
      </c>
      <c r="PF24" s="109">
        <f t="shared" si="166"/>
        <v>0</v>
      </c>
      <c r="PG24" s="109"/>
      <c r="PH24" s="138"/>
      <c r="PI24" s="139">
        <f t="shared" si="281"/>
        <v>0</v>
      </c>
      <c r="PJ24" s="143"/>
      <c r="PK24" s="139">
        <f>PJ24/PJ10</f>
        <v>0</v>
      </c>
      <c r="PL24" s="109">
        <f>PL10*PK24</f>
        <v>0</v>
      </c>
      <c r="PM24" s="136">
        <f t="shared" si="168"/>
        <v>0</v>
      </c>
      <c r="PN24" s="96">
        <f>PN10</f>
        <v>0</v>
      </c>
      <c r="PO24" s="137">
        <f t="shared" si="169"/>
        <v>0</v>
      </c>
      <c r="PP24" s="109">
        <f t="shared" si="170"/>
        <v>0</v>
      </c>
      <c r="PQ24" s="109"/>
      <c r="PR24" s="138"/>
      <c r="PS24" s="139">
        <f t="shared" si="282"/>
        <v>0</v>
      </c>
      <c r="PT24" s="143"/>
      <c r="PU24" s="139">
        <f>PT24/PT10</f>
        <v>0</v>
      </c>
      <c r="PV24" s="109">
        <f>PV10*PU24</f>
        <v>0</v>
      </c>
      <c r="PW24" s="136">
        <f t="shared" si="172"/>
        <v>0</v>
      </c>
      <c r="PX24" s="96">
        <f>PX10</f>
        <v>0</v>
      </c>
      <c r="PY24" s="137">
        <f t="shared" si="173"/>
        <v>0</v>
      </c>
      <c r="PZ24" s="109">
        <f t="shared" si="174"/>
        <v>0</v>
      </c>
      <c r="QA24" s="109"/>
      <c r="QB24" s="138"/>
      <c r="QC24" s="139">
        <f t="shared" si="283"/>
        <v>0</v>
      </c>
      <c r="QD24" s="143"/>
      <c r="QE24" s="139">
        <f>QD24/QD10</f>
        <v>0</v>
      </c>
      <c r="QF24" s="109">
        <f>QF10*QE24</f>
        <v>0</v>
      </c>
      <c r="QG24" s="136">
        <f t="shared" si="176"/>
        <v>0</v>
      </c>
      <c r="QH24" s="96">
        <f>QH10</f>
        <v>0</v>
      </c>
      <c r="QI24" s="137">
        <f t="shared" si="177"/>
        <v>0</v>
      </c>
      <c r="QJ24" s="109">
        <f t="shared" si="178"/>
        <v>0</v>
      </c>
      <c r="QK24" s="109"/>
      <c r="QL24" s="138"/>
      <c r="QM24" s="139">
        <f t="shared" si="284"/>
        <v>0</v>
      </c>
      <c r="QN24" s="143"/>
      <c r="QO24" s="139">
        <f>QN24/QN10</f>
        <v>0</v>
      </c>
      <c r="QP24" s="109">
        <f>QP10*QO24</f>
        <v>0</v>
      </c>
      <c r="QQ24" s="136">
        <f t="shared" si="180"/>
        <v>0</v>
      </c>
      <c r="QR24" s="96">
        <f>QR10</f>
        <v>0</v>
      </c>
      <c r="QS24" s="137">
        <f t="shared" si="181"/>
        <v>0</v>
      </c>
      <c r="QT24" s="109">
        <f t="shared" si="182"/>
        <v>0</v>
      </c>
      <c r="QU24" s="109"/>
      <c r="QV24" s="138"/>
      <c r="QW24" s="139">
        <f t="shared" si="285"/>
        <v>0</v>
      </c>
      <c r="QX24" s="143"/>
      <c r="QY24" s="139">
        <f>QX24/QX10</f>
        <v>0</v>
      </c>
      <c r="QZ24" s="109">
        <f>QZ10*QY24</f>
        <v>0</v>
      </c>
      <c r="RA24" s="136">
        <f t="shared" si="184"/>
        <v>0</v>
      </c>
      <c r="RB24" s="96">
        <f>RB10</f>
        <v>0</v>
      </c>
      <c r="RC24" s="137">
        <f t="shared" si="185"/>
        <v>0</v>
      </c>
      <c r="RD24" s="109">
        <f t="shared" si="186"/>
        <v>0</v>
      </c>
      <c r="RE24" s="109"/>
      <c r="RF24" s="138"/>
      <c r="RG24" s="139">
        <f t="shared" si="286"/>
        <v>0</v>
      </c>
      <c r="RH24" s="143"/>
      <c r="RI24" s="139">
        <f>RH24/RH10</f>
        <v>0</v>
      </c>
      <c r="RJ24" s="109">
        <f>RJ10*RI24</f>
        <v>0</v>
      </c>
      <c r="RK24" s="136">
        <f t="shared" si="188"/>
        <v>0</v>
      </c>
      <c r="RL24" s="96">
        <f>RL10</f>
        <v>0</v>
      </c>
      <c r="RM24" s="137">
        <f t="shared" si="189"/>
        <v>0</v>
      </c>
      <c r="RN24" s="109">
        <f t="shared" si="190"/>
        <v>0</v>
      </c>
      <c r="RO24" s="109"/>
      <c r="RP24" s="138"/>
      <c r="RQ24" s="139">
        <f t="shared" si="287"/>
        <v>0</v>
      </c>
      <c r="RR24" s="143"/>
      <c r="RS24" s="139">
        <f>RR24/RR10</f>
        <v>0</v>
      </c>
      <c r="RT24" s="109">
        <f>RT10*RS24</f>
        <v>0</v>
      </c>
      <c r="RU24" s="136">
        <f t="shared" si="192"/>
        <v>0</v>
      </c>
      <c r="RV24" s="96">
        <f>RV10</f>
        <v>0</v>
      </c>
      <c r="RW24" s="137">
        <f t="shared" si="193"/>
        <v>0</v>
      </c>
      <c r="RX24" s="109">
        <f t="shared" si="194"/>
        <v>0</v>
      </c>
      <c r="RY24" s="109"/>
      <c r="RZ24" s="138"/>
      <c r="SA24" s="139">
        <f t="shared" si="288"/>
        <v>0</v>
      </c>
      <c r="SB24" s="143"/>
      <c r="SC24" s="139" t="e">
        <f>SB24/SB10</f>
        <v>#DIV/0!</v>
      </c>
      <c r="SD24" s="109" t="e">
        <f>SD10*SC24</f>
        <v>#DIV/0!</v>
      </c>
      <c r="SE24" s="136">
        <f t="shared" si="196"/>
        <v>0</v>
      </c>
      <c r="SF24" s="96">
        <f>SF10</f>
        <v>0</v>
      </c>
      <c r="SG24" s="137">
        <f t="shared" si="197"/>
        <v>0</v>
      </c>
      <c r="SH24" s="109">
        <f t="shared" si="198"/>
        <v>0</v>
      </c>
      <c r="SI24" s="109"/>
      <c r="SJ24" s="138"/>
      <c r="SK24" s="139">
        <f t="shared" si="289"/>
        <v>0</v>
      </c>
      <c r="SL24" s="143"/>
      <c r="SM24" s="139">
        <f>SL24/SL10</f>
        <v>0</v>
      </c>
      <c r="SN24" s="109">
        <f>SN10*SM24</f>
        <v>0</v>
      </c>
      <c r="SO24" s="136">
        <f t="shared" si="200"/>
        <v>0</v>
      </c>
      <c r="SP24" s="96">
        <f>SP10</f>
        <v>0</v>
      </c>
      <c r="SQ24" s="137">
        <f t="shared" si="201"/>
        <v>0</v>
      </c>
      <c r="SR24" s="109">
        <f t="shared" si="202"/>
        <v>0</v>
      </c>
      <c r="SS24" s="109"/>
      <c r="ST24" s="138"/>
      <c r="SU24" s="139">
        <f t="shared" si="290"/>
        <v>0</v>
      </c>
      <c r="SV24" s="143">
        <v>23</v>
      </c>
      <c r="SW24" s="139">
        <f>SV24/SV10</f>
        <v>7.4190000000000006E-2</v>
      </c>
      <c r="SX24" s="109">
        <f>SX10*SW24</f>
        <v>0</v>
      </c>
      <c r="SY24" s="136">
        <f t="shared" si="204"/>
        <v>0</v>
      </c>
      <c r="SZ24" s="96">
        <f>SZ10</f>
        <v>0</v>
      </c>
      <c r="TA24" s="137">
        <f t="shared" si="205"/>
        <v>0</v>
      </c>
      <c r="TB24" s="109">
        <f t="shared" si="206"/>
        <v>0</v>
      </c>
      <c r="TC24" s="109"/>
      <c r="TD24" s="138"/>
      <c r="TE24" s="139">
        <f t="shared" si="291"/>
        <v>0</v>
      </c>
      <c r="TF24" s="143"/>
      <c r="TG24" s="139">
        <f>TF24/TF10</f>
        <v>0</v>
      </c>
      <c r="TH24" s="109">
        <f>TH10*TG24</f>
        <v>0</v>
      </c>
      <c r="TI24" s="136">
        <f t="shared" si="208"/>
        <v>0</v>
      </c>
      <c r="TJ24" s="96">
        <f>TJ10</f>
        <v>0</v>
      </c>
      <c r="TK24" s="137">
        <f t="shared" si="209"/>
        <v>0</v>
      </c>
      <c r="TL24" s="109">
        <f t="shared" si="210"/>
        <v>0</v>
      </c>
      <c r="TM24" s="109"/>
      <c r="TN24" s="138"/>
      <c r="TO24" s="139">
        <f t="shared" si="292"/>
        <v>0</v>
      </c>
      <c r="TP24" s="143"/>
      <c r="TQ24" s="139">
        <f>TP24/TP10</f>
        <v>0</v>
      </c>
      <c r="TR24" s="109">
        <f>TR10*TQ24</f>
        <v>0</v>
      </c>
      <c r="TS24" s="136">
        <f t="shared" si="212"/>
        <v>0</v>
      </c>
      <c r="TT24" s="96">
        <f>TT10</f>
        <v>0</v>
      </c>
      <c r="TU24" s="137">
        <f t="shared" si="213"/>
        <v>0</v>
      </c>
      <c r="TV24" s="109">
        <f t="shared" si="214"/>
        <v>0</v>
      </c>
      <c r="TW24" s="109"/>
      <c r="TX24" s="138"/>
      <c r="TY24" s="139">
        <f t="shared" si="293"/>
        <v>0</v>
      </c>
      <c r="TZ24" s="143"/>
      <c r="UA24" s="139">
        <f>TZ24/TZ10</f>
        <v>0</v>
      </c>
      <c r="UB24" s="109">
        <f>UB10*UA24</f>
        <v>0</v>
      </c>
      <c r="UC24" s="136">
        <f t="shared" si="216"/>
        <v>0</v>
      </c>
      <c r="UD24" s="96">
        <f>UD10</f>
        <v>0</v>
      </c>
      <c r="UE24" s="137">
        <f t="shared" si="217"/>
        <v>0</v>
      </c>
      <c r="UF24" s="109">
        <f t="shared" si="218"/>
        <v>0</v>
      </c>
      <c r="UG24" s="109"/>
      <c r="UH24" s="138"/>
      <c r="UI24" s="139">
        <f t="shared" si="294"/>
        <v>0</v>
      </c>
      <c r="UJ24" s="143"/>
      <c r="UK24" s="139">
        <f>UJ24/UJ10</f>
        <v>0</v>
      </c>
      <c r="UL24" s="109">
        <f>UL10*UK24</f>
        <v>0</v>
      </c>
      <c r="UM24" s="136">
        <f t="shared" si="220"/>
        <v>0</v>
      </c>
      <c r="UN24" s="96">
        <f>UN10</f>
        <v>0</v>
      </c>
      <c r="UO24" s="137">
        <f t="shared" si="221"/>
        <v>0</v>
      </c>
      <c r="UP24" s="109">
        <f t="shared" si="222"/>
        <v>0</v>
      </c>
      <c r="UQ24" s="109"/>
      <c r="UR24" s="138"/>
      <c r="US24" s="139">
        <f t="shared" si="295"/>
        <v>0</v>
      </c>
      <c r="UT24" s="143"/>
      <c r="UU24" s="139">
        <f>UT24/UT10</f>
        <v>0</v>
      </c>
      <c r="UV24" s="109">
        <f>UV10*UU24</f>
        <v>0</v>
      </c>
      <c r="UW24" s="136">
        <f t="shared" si="224"/>
        <v>0</v>
      </c>
      <c r="UX24" s="96">
        <f>UX10</f>
        <v>0</v>
      </c>
      <c r="UY24" s="137">
        <f t="shared" si="225"/>
        <v>0</v>
      </c>
      <c r="UZ24" s="109">
        <f t="shared" si="226"/>
        <v>0</v>
      </c>
      <c r="VA24" s="109"/>
      <c r="VB24" s="138"/>
      <c r="VC24" s="139">
        <f t="shared" si="296"/>
        <v>0</v>
      </c>
      <c r="VD24" s="143"/>
      <c r="VE24" s="139">
        <f>VD24/VD10</f>
        <v>0</v>
      </c>
      <c r="VF24" s="109">
        <f>VF10*VE24</f>
        <v>0</v>
      </c>
      <c r="VG24" s="136">
        <f t="shared" si="228"/>
        <v>0</v>
      </c>
      <c r="VH24" s="96">
        <f>VH10</f>
        <v>0</v>
      </c>
      <c r="VI24" s="137">
        <f t="shared" si="229"/>
        <v>0</v>
      </c>
      <c r="VJ24" s="109">
        <f t="shared" si="230"/>
        <v>0</v>
      </c>
      <c r="VK24" s="109"/>
      <c r="VL24" s="138"/>
      <c r="VM24" s="139">
        <f t="shared" si="297"/>
        <v>0</v>
      </c>
      <c r="VN24" s="143"/>
      <c r="VO24" s="139">
        <f>VN24/VN10</f>
        <v>0</v>
      </c>
      <c r="VP24" s="109">
        <f>VP10*VO24</f>
        <v>0</v>
      </c>
      <c r="VQ24" s="136">
        <f t="shared" si="232"/>
        <v>0</v>
      </c>
      <c r="VR24" s="96">
        <f>VR10</f>
        <v>0</v>
      </c>
      <c r="VS24" s="137">
        <f t="shared" si="233"/>
        <v>0</v>
      </c>
      <c r="VT24" s="109">
        <f t="shared" si="234"/>
        <v>0</v>
      </c>
      <c r="VU24" s="109"/>
      <c r="VV24" s="138"/>
      <c r="VW24" s="139">
        <f t="shared" si="298"/>
        <v>0</v>
      </c>
      <c r="VX24" s="554">
        <f t="shared" si="236"/>
        <v>150</v>
      </c>
      <c r="VY24" s="139">
        <f>VX24/VX10</f>
        <v>1.2409999999999999E-2</v>
      </c>
      <c r="VZ24" s="109">
        <f>VZ10*VY24</f>
        <v>1392.4</v>
      </c>
      <c r="WA24" s="136">
        <f t="shared" si="237"/>
        <v>9.2826666699999993</v>
      </c>
      <c r="WB24" s="96">
        <f>WB10</f>
        <v>7.86</v>
      </c>
      <c r="WC24" s="137">
        <f t="shared" si="238"/>
        <v>72.961759999999998</v>
      </c>
      <c r="WD24" s="109">
        <f t="shared" si="239"/>
        <v>10944.26</v>
      </c>
      <c r="WE24" s="109"/>
      <c r="WF24" s="138"/>
    </row>
    <row r="25" spans="1:604">
      <c r="A25" s="5"/>
      <c r="B25" s="11"/>
      <c r="C25" s="11"/>
      <c r="D25" s="11"/>
      <c r="E25" s="4" t="s">
        <v>32</v>
      </c>
      <c r="F25" s="143"/>
      <c r="G25" s="139" t="e">
        <f>F25/F10</f>
        <v>#DIV/0!</v>
      </c>
      <c r="H25" s="109" t="e">
        <f>H10*G25</f>
        <v>#DIV/0!</v>
      </c>
      <c r="I25" s="136">
        <f t="shared" si="0"/>
        <v>0</v>
      </c>
      <c r="J25" s="96">
        <f>J10</f>
        <v>0</v>
      </c>
      <c r="K25" s="137">
        <f t="shared" si="1"/>
        <v>0</v>
      </c>
      <c r="L25" s="109">
        <f t="shared" si="2"/>
        <v>0</v>
      </c>
      <c r="M25" s="109"/>
      <c r="N25" s="138"/>
      <c r="O25" s="139" t="e">
        <f t="shared" si="240"/>
        <v>#DIV/0!</v>
      </c>
      <c r="P25" s="143"/>
      <c r="Q25" s="139">
        <f>P25/P10</f>
        <v>0</v>
      </c>
      <c r="R25" s="109">
        <f>R10*Q25</f>
        <v>0</v>
      </c>
      <c r="S25" s="136">
        <f t="shared" si="4"/>
        <v>0</v>
      </c>
      <c r="T25" s="96">
        <f>T10</f>
        <v>0</v>
      </c>
      <c r="U25" s="137">
        <f t="shared" si="5"/>
        <v>0</v>
      </c>
      <c r="V25" s="109">
        <f t="shared" si="6"/>
        <v>0</v>
      </c>
      <c r="W25" s="109"/>
      <c r="X25" s="138"/>
      <c r="Y25" s="139" t="e">
        <f t="shared" si="241"/>
        <v>#DIV/0!</v>
      </c>
      <c r="Z25" s="143"/>
      <c r="AA25" s="139">
        <f>Z25/Z10</f>
        <v>0</v>
      </c>
      <c r="AB25" s="109">
        <f>AB10*AA25</f>
        <v>0</v>
      </c>
      <c r="AC25" s="136">
        <f t="shared" si="8"/>
        <v>0</v>
      </c>
      <c r="AD25" s="96">
        <f>AD10</f>
        <v>0</v>
      </c>
      <c r="AE25" s="137">
        <f t="shared" si="9"/>
        <v>0</v>
      </c>
      <c r="AF25" s="109">
        <f t="shared" si="10"/>
        <v>0</v>
      </c>
      <c r="AG25" s="109"/>
      <c r="AH25" s="138"/>
      <c r="AI25" s="139" t="e">
        <f t="shared" si="242"/>
        <v>#DIV/0!</v>
      </c>
      <c r="AJ25" s="143"/>
      <c r="AK25" s="139" t="e">
        <f>AJ25/AJ10</f>
        <v>#DIV/0!</v>
      </c>
      <c r="AL25" s="109" t="e">
        <f>AL10*AK25</f>
        <v>#DIV/0!</v>
      </c>
      <c r="AM25" s="136">
        <f t="shared" si="12"/>
        <v>0</v>
      </c>
      <c r="AN25" s="96">
        <f>AN10</f>
        <v>0</v>
      </c>
      <c r="AO25" s="137">
        <f t="shared" si="13"/>
        <v>0</v>
      </c>
      <c r="AP25" s="109">
        <f t="shared" si="14"/>
        <v>0</v>
      </c>
      <c r="AQ25" s="109"/>
      <c r="AR25" s="138"/>
      <c r="AS25" s="139" t="e">
        <f t="shared" si="243"/>
        <v>#DIV/0!</v>
      </c>
      <c r="AT25" s="143"/>
      <c r="AU25" s="139">
        <f>AT25/AT10</f>
        <v>0</v>
      </c>
      <c r="AV25" s="109">
        <f>AV10*AU25</f>
        <v>0</v>
      </c>
      <c r="AW25" s="136">
        <f t="shared" si="16"/>
        <v>0</v>
      </c>
      <c r="AX25" s="96">
        <f>AX10</f>
        <v>0</v>
      </c>
      <c r="AY25" s="137">
        <f t="shared" si="17"/>
        <v>0</v>
      </c>
      <c r="AZ25" s="109">
        <f t="shared" si="18"/>
        <v>0</v>
      </c>
      <c r="BA25" s="109"/>
      <c r="BB25" s="138"/>
      <c r="BC25" s="139" t="e">
        <f t="shared" si="244"/>
        <v>#DIV/0!</v>
      </c>
      <c r="BD25" s="143"/>
      <c r="BE25" s="139">
        <f>BD25/BD10</f>
        <v>0</v>
      </c>
      <c r="BF25" s="109">
        <f>BF10*BE25</f>
        <v>0</v>
      </c>
      <c r="BG25" s="136">
        <f t="shared" si="20"/>
        <v>0</v>
      </c>
      <c r="BH25" s="96">
        <f>BH10</f>
        <v>0</v>
      </c>
      <c r="BI25" s="137">
        <f t="shared" si="21"/>
        <v>0</v>
      </c>
      <c r="BJ25" s="109">
        <f t="shared" si="22"/>
        <v>0</v>
      </c>
      <c r="BK25" s="109"/>
      <c r="BL25" s="138"/>
      <c r="BM25" s="139" t="e">
        <f t="shared" si="245"/>
        <v>#DIV/0!</v>
      </c>
      <c r="BN25" s="143"/>
      <c r="BO25" s="139">
        <f>BN25/BN10</f>
        <v>0</v>
      </c>
      <c r="BP25" s="109">
        <f>BP10*BO25</f>
        <v>0</v>
      </c>
      <c r="BQ25" s="136">
        <f t="shared" si="24"/>
        <v>0</v>
      </c>
      <c r="BR25" s="96">
        <f>BR10</f>
        <v>0</v>
      </c>
      <c r="BS25" s="137">
        <f t="shared" si="25"/>
        <v>0</v>
      </c>
      <c r="BT25" s="109">
        <f t="shared" si="26"/>
        <v>0</v>
      </c>
      <c r="BU25" s="109"/>
      <c r="BV25" s="138"/>
      <c r="BW25" s="139" t="e">
        <f t="shared" si="246"/>
        <v>#DIV/0!</v>
      </c>
      <c r="BX25" s="143"/>
      <c r="BY25" s="139">
        <f>BX25/BX10</f>
        <v>0</v>
      </c>
      <c r="BZ25" s="109">
        <f>BZ10*BY25</f>
        <v>0</v>
      </c>
      <c r="CA25" s="136">
        <f t="shared" si="28"/>
        <v>0</v>
      </c>
      <c r="CB25" s="96">
        <f>CB10</f>
        <v>0</v>
      </c>
      <c r="CC25" s="137">
        <f t="shared" si="29"/>
        <v>0</v>
      </c>
      <c r="CD25" s="109">
        <f t="shared" si="30"/>
        <v>0</v>
      </c>
      <c r="CE25" s="109"/>
      <c r="CF25" s="138"/>
      <c r="CG25" s="139" t="e">
        <f t="shared" si="247"/>
        <v>#DIV/0!</v>
      </c>
      <c r="CH25" s="143"/>
      <c r="CI25" s="139">
        <f>CH25/CH10</f>
        <v>0</v>
      </c>
      <c r="CJ25" s="109">
        <f>CJ10*CI25</f>
        <v>0</v>
      </c>
      <c r="CK25" s="136">
        <f t="shared" si="32"/>
        <v>0</v>
      </c>
      <c r="CL25" s="96">
        <f>CL10</f>
        <v>0</v>
      </c>
      <c r="CM25" s="137">
        <f t="shared" si="33"/>
        <v>0</v>
      </c>
      <c r="CN25" s="109">
        <f t="shared" si="34"/>
        <v>0</v>
      </c>
      <c r="CO25" s="109"/>
      <c r="CP25" s="138"/>
      <c r="CQ25" s="139" t="e">
        <f t="shared" si="248"/>
        <v>#DIV/0!</v>
      </c>
      <c r="CR25" s="143"/>
      <c r="CS25" s="139">
        <f>CR25/CR10</f>
        <v>0</v>
      </c>
      <c r="CT25" s="109">
        <f>CT10*CS25</f>
        <v>0</v>
      </c>
      <c r="CU25" s="136">
        <f t="shared" si="36"/>
        <v>0</v>
      </c>
      <c r="CV25" s="96">
        <f>CV10</f>
        <v>0</v>
      </c>
      <c r="CW25" s="137">
        <f t="shared" si="37"/>
        <v>0</v>
      </c>
      <c r="CX25" s="109">
        <f t="shared" si="38"/>
        <v>0</v>
      </c>
      <c r="CY25" s="109"/>
      <c r="CZ25" s="138"/>
      <c r="DA25" s="139" t="e">
        <f t="shared" si="249"/>
        <v>#DIV/0!</v>
      </c>
      <c r="DB25" s="143"/>
      <c r="DC25" s="139">
        <f>DB25/DB10</f>
        <v>0</v>
      </c>
      <c r="DD25" s="109">
        <f>DD10*DC25</f>
        <v>0</v>
      </c>
      <c r="DE25" s="136">
        <f t="shared" si="40"/>
        <v>0</v>
      </c>
      <c r="DF25" s="96">
        <f>DF10</f>
        <v>0</v>
      </c>
      <c r="DG25" s="137">
        <f t="shared" si="41"/>
        <v>0</v>
      </c>
      <c r="DH25" s="109">
        <f t="shared" si="42"/>
        <v>0</v>
      </c>
      <c r="DI25" s="109"/>
      <c r="DJ25" s="138"/>
      <c r="DK25" s="139" t="e">
        <f t="shared" si="250"/>
        <v>#DIV/0!</v>
      </c>
      <c r="DL25" s="143"/>
      <c r="DM25" s="139">
        <f>DL25/DL10</f>
        <v>0</v>
      </c>
      <c r="DN25" s="109">
        <f>DN10*DM25</f>
        <v>0</v>
      </c>
      <c r="DO25" s="136">
        <f t="shared" si="44"/>
        <v>0</v>
      </c>
      <c r="DP25" s="96">
        <f>DP10</f>
        <v>0</v>
      </c>
      <c r="DQ25" s="137">
        <f t="shared" si="45"/>
        <v>0</v>
      </c>
      <c r="DR25" s="109">
        <f t="shared" si="46"/>
        <v>0</v>
      </c>
      <c r="DS25" s="109"/>
      <c r="DT25" s="138"/>
      <c r="DU25" s="139" t="e">
        <f t="shared" si="251"/>
        <v>#DIV/0!</v>
      </c>
      <c r="DV25" s="143"/>
      <c r="DW25" s="139">
        <f>DV25/DV10</f>
        <v>0</v>
      </c>
      <c r="DX25" s="109">
        <f>DX10*DW25</f>
        <v>0</v>
      </c>
      <c r="DY25" s="136">
        <f t="shared" si="48"/>
        <v>0</v>
      </c>
      <c r="DZ25" s="96">
        <f>DZ10</f>
        <v>7.86</v>
      </c>
      <c r="EA25" s="137">
        <f t="shared" si="49"/>
        <v>0</v>
      </c>
      <c r="EB25" s="109">
        <f t="shared" si="50"/>
        <v>0</v>
      </c>
      <c r="EC25" s="109"/>
      <c r="ED25" s="138"/>
      <c r="EE25" s="139" t="e">
        <f t="shared" si="252"/>
        <v>#DIV/0!</v>
      </c>
      <c r="EF25" s="143"/>
      <c r="EG25" s="139">
        <f>EF25/EF10</f>
        <v>0</v>
      </c>
      <c r="EH25" s="109">
        <f>EH10*EG25</f>
        <v>0</v>
      </c>
      <c r="EI25" s="136">
        <f t="shared" si="52"/>
        <v>0</v>
      </c>
      <c r="EJ25" s="96">
        <f>EJ10</f>
        <v>0</v>
      </c>
      <c r="EK25" s="137">
        <f t="shared" si="53"/>
        <v>0</v>
      </c>
      <c r="EL25" s="109">
        <f t="shared" si="54"/>
        <v>0</v>
      </c>
      <c r="EM25" s="109"/>
      <c r="EN25" s="138"/>
      <c r="EO25" s="139" t="e">
        <f t="shared" si="253"/>
        <v>#DIV/0!</v>
      </c>
      <c r="EP25" s="143"/>
      <c r="EQ25" s="139">
        <f>EP25/EP10</f>
        <v>0</v>
      </c>
      <c r="ER25" s="109">
        <f>ER10*EQ25</f>
        <v>0</v>
      </c>
      <c r="ES25" s="136">
        <f t="shared" si="56"/>
        <v>0</v>
      </c>
      <c r="ET25" s="96">
        <f>ET10</f>
        <v>7.86</v>
      </c>
      <c r="EU25" s="137">
        <f t="shared" si="57"/>
        <v>0</v>
      </c>
      <c r="EV25" s="109">
        <f t="shared" si="58"/>
        <v>0</v>
      </c>
      <c r="EW25" s="109"/>
      <c r="EX25" s="138"/>
      <c r="EY25" s="139" t="e">
        <f t="shared" si="254"/>
        <v>#DIV/0!</v>
      </c>
      <c r="EZ25" s="143"/>
      <c r="FA25" s="139">
        <f>EZ25/EZ10</f>
        <v>0</v>
      </c>
      <c r="FB25" s="109">
        <f>FB10*FA25</f>
        <v>0</v>
      </c>
      <c r="FC25" s="136">
        <f t="shared" si="60"/>
        <v>0</v>
      </c>
      <c r="FD25" s="96">
        <f>FD10</f>
        <v>0</v>
      </c>
      <c r="FE25" s="137">
        <f t="shared" si="61"/>
        <v>0</v>
      </c>
      <c r="FF25" s="109">
        <f t="shared" si="62"/>
        <v>0</v>
      </c>
      <c r="FG25" s="109"/>
      <c r="FH25" s="138"/>
      <c r="FI25" s="139" t="e">
        <f t="shared" si="255"/>
        <v>#DIV/0!</v>
      </c>
      <c r="FJ25" s="143"/>
      <c r="FK25" s="139">
        <f>FJ25/FJ10</f>
        <v>0</v>
      </c>
      <c r="FL25" s="109">
        <f>FL10*FK25</f>
        <v>0</v>
      </c>
      <c r="FM25" s="136">
        <f t="shared" si="64"/>
        <v>0</v>
      </c>
      <c r="FN25" s="96">
        <f>FN10</f>
        <v>0</v>
      </c>
      <c r="FO25" s="137">
        <f t="shared" si="65"/>
        <v>0</v>
      </c>
      <c r="FP25" s="109">
        <f t="shared" si="66"/>
        <v>0</v>
      </c>
      <c r="FQ25" s="109"/>
      <c r="FR25" s="138"/>
      <c r="FS25" s="139" t="e">
        <f t="shared" si="256"/>
        <v>#DIV/0!</v>
      </c>
      <c r="FT25" s="143"/>
      <c r="FU25" s="139">
        <f>FT25/FT10</f>
        <v>0</v>
      </c>
      <c r="FV25" s="109">
        <f>FV10*FU25</f>
        <v>0</v>
      </c>
      <c r="FW25" s="136">
        <f t="shared" si="68"/>
        <v>0</v>
      </c>
      <c r="FX25" s="96">
        <f>FX10</f>
        <v>0</v>
      </c>
      <c r="FY25" s="137">
        <f t="shared" si="69"/>
        <v>0</v>
      </c>
      <c r="FZ25" s="109">
        <f t="shared" si="70"/>
        <v>0</v>
      </c>
      <c r="GA25" s="109"/>
      <c r="GB25" s="138"/>
      <c r="GC25" s="139" t="e">
        <f t="shared" si="257"/>
        <v>#DIV/0!</v>
      </c>
      <c r="GD25" s="143"/>
      <c r="GE25" s="139">
        <f>GD25/GD10</f>
        <v>0</v>
      </c>
      <c r="GF25" s="109">
        <f>GF10*GE25</f>
        <v>0</v>
      </c>
      <c r="GG25" s="136">
        <f t="shared" si="72"/>
        <v>0</v>
      </c>
      <c r="GH25" s="96">
        <f>GH10</f>
        <v>0</v>
      </c>
      <c r="GI25" s="137">
        <f t="shared" si="73"/>
        <v>0</v>
      </c>
      <c r="GJ25" s="109">
        <f t="shared" si="74"/>
        <v>0</v>
      </c>
      <c r="GK25" s="109"/>
      <c r="GL25" s="138"/>
      <c r="GM25" s="139" t="e">
        <f t="shared" si="258"/>
        <v>#DIV/0!</v>
      </c>
      <c r="GN25" s="143"/>
      <c r="GO25" s="139">
        <f>GN25/GN10</f>
        <v>0</v>
      </c>
      <c r="GP25" s="109">
        <f>GP10*GO25</f>
        <v>0</v>
      </c>
      <c r="GQ25" s="136">
        <f t="shared" si="76"/>
        <v>0</v>
      </c>
      <c r="GR25" s="96">
        <f>GR10</f>
        <v>0</v>
      </c>
      <c r="GS25" s="137">
        <f t="shared" si="77"/>
        <v>0</v>
      </c>
      <c r="GT25" s="109">
        <f t="shared" si="78"/>
        <v>0</v>
      </c>
      <c r="GU25" s="109"/>
      <c r="GV25" s="138"/>
      <c r="GW25" s="139" t="e">
        <f t="shared" si="259"/>
        <v>#DIV/0!</v>
      </c>
      <c r="GX25" s="143"/>
      <c r="GY25" s="139">
        <f>GX25/GX10</f>
        <v>0</v>
      </c>
      <c r="GZ25" s="109">
        <f>GZ10*GY25</f>
        <v>0</v>
      </c>
      <c r="HA25" s="136">
        <f t="shared" si="80"/>
        <v>0</v>
      </c>
      <c r="HB25" s="96">
        <f>HB10</f>
        <v>0</v>
      </c>
      <c r="HC25" s="137">
        <f t="shared" si="81"/>
        <v>0</v>
      </c>
      <c r="HD25" s="109">
        <f t="shared" si="82"/>
        <v>0</v>
      </c>
      <c r="HE25" s="109"/>
      <c r="HF25" s="138"/>
      <c r="HG25" s="139" t="e">
        <f t="shared" si="260"/>
        <v>#DIV/0!</v>
      </c>
      <c r="HH25" s="143"/>
      <c r="HI25" s="139">
        <f>HH25/HH10</f>
        <v>0</v>
      </c>
      <c r="HJ25" s="109">
        <f>HJ10*HI25</f>
        <v>0</v>
      </c>
      <c r="HK25" s="136">
        <f t="shared" si="84"/>
        <v>0</v>
      </c>
      <c r="HL25" s="96">
        <f>HL10</f>
        <v>0</v>
      </c>
      <c r="HM25" s="137">
        <f t="shared" si="85"/>
        <v>0</v>
      </c>
      <c r="HN25" s="109">
        <f t="shared" si="86"/>
        <v>0</v>
      </c>
      <c r="HO25" s="109"/>
      <c r="HP25" s="138"/>
      <c r="HQ25" s="139" t="e">
        <f t="shared" si="261"/>
        <v>#DIV/0!</v>
      </c>
      <c r="HR25" s="143"/>
      <c r="HS25" s="139">
        <f>HR25/HR10</f>
        <v>0</v>
      </c>
      <c r="HT25" s="109">
        <f>HT10*HS25</f>
        <v>0</v>
      </c>
      <c r="HU25" s="136">
        <f t="shared" si="88"/>
        <v>0</v>
      </c>
      <c r="HV25" s="96">
        <f>HV10</f>
        <v>0</v>
      </c>
      <c r="HW25" s="137">
        <f t="shared" si="89"/>
        <v>0</v>
      </c>
      <c r="HX25" s="109">
        <f t="shared" si="90"/>
        <v>0</v>
      </c>
      <c r="HY25" s="109"/>
      <c r="HZ25" s="138"/>
      <c r="IA25" s="139" t="e">
        <f t="shared" si="262"/>
        <v>#DIV/0!</v>
      </c>
      <c r="IB25" s="143"/>
      <c r="IC25" s="139">
        <f>IB25/IB10</f>
        <v>0</v>
      </c>
      <c r="ID25" s="109">
        <f>ID10*IC25</f>
        <v>0</v>
      </c>
      <c r="IE25" s="136">
        <f t="shared" si="92"/>
        <v>0</v>
      </c>
      <c r="IF25" s="96">
        <f>IF10</f>
        <v>0</v>
      </c>
      <c r="IG25" s="137">
        <f t="shared" si="93"/>
        <v>0</v>
      </c>
      <c r="IH25" s="109">
        <f t="shared" si="94"/>
        <v>0</v>
      </c>
      <c r="II25" s="109"/>
      <c r="IJ25" s="138"/>
      <c r="IK25" s="139" t="e">
        <f t="shared" si="263"/>
        <v>#DIV/0!</v>
      </c>
      <c r="IL25" s="143"/>
      <c r="IM25" s="139">
        <f>IL25/IL10</f>
        <v>0</v>
      </c>
      <c r="IN25" s="109">
        <f>IN10*IM25</f>
        <v>0</v>
      </c>
      <c r="IO25" s="136">
        <f t="shared" si="96"/>
        <v>0</v>
      </c>
      <c r="IP25" s="96">
        <f>IP10</f>
        <v>0</v>
      </c>
      <c r="IQ25" s="137">
        <f t="shared" si="97"/>
        <v>0</v>
      </c>
      <c r="IR25" s="109">
        <f t="shared" si="98"/>
        <v>0</v>
      </c>
      <c r="IS25" s="109"/>
      <c r="IT25" s="138"/>
      <c r="IU25" s="139" t="e">
        <f t="shared" si="264"/>
        <v>#DIV/0!</v>
      </c>
      <c r="IV25" s="143"/>
      <c r="IW25" s="139">
        <f>IV25/IV10</f>
        <v>0</v>
      </c>
      <c r="IX25" s="109">
        <f>IX10*IW25</f>
        <v>0</v>
      </c>
      <c r="IY25" s="136">
        <f t="shared" si="100"/>
        <v>0</v>
      </c>
      <c r="IZ25" s="96">
        <f>IZ10</f>
        <v>0</v>
      </c>
      <c r="JA25" s="137">
        <f t="shared" si="101"/>
        <v>0</v>
      </c>
      <c r="JB25" s="109">
        <f t="shared" si="102"/>
        <v>0</v>
      </c>
      <c r="JC25" s="109"/>
      <c r="JD25" s="138"/>
      <c r="JE25" s="139" t="e">
        <f t="shared" si="265"/>
        <v>#DIV/0!</v>
      </c>
      <c r="JF25" s="143"/>
      <c r="JG25" s="139">
        <f>JF25/JF10</f>
        <v>0</v>
      </c>
      <c r="JH25" s="109">
        <f>JH10*JG25</f>
        <v>0</v>
      </c>
      <c r="JI25" s="136">
        <f t="shared" si="104"/>
        <v>0</v>
      </c>
      <c r="JJ25" s="96">
        <f>JJ10</f>
        <v>0</v>
      </c>
      <c r="JK25" s="137">
        <f t="shared" si="105"/>
        <v>0</v>
      </c>
      <c r="JL25" s="109">
        <f t="shared" si="106"/>
        <v>0</v>
      </c>
      <c r="JM25" s="109"/>
      <c r="JN25" s="138"/>
      <c r="JO25" s="139" t="e">
        <f t="shared" si="266"/>
        <v>#DIV/0!</v>
      </c>
      <c r="JP25" s="143"/>
      <c r="JQ25" s="139">
        <f>JP25/JP10</f>
        <v>0</v>
      </c>
      <c r="JR25" s="109">
        <f>JR10*JQ25</f>
        <v>0</v>
      </c>
      <c r="JS25" s="136">
        <f t="shared" si="108"/>
        <v>0</v>
      </c>
      <c r="JT25" s="96">
        <f>JT10</f>
        <v>0</v>
      </c>
      <c r="JU25" s="137">
        <f t="shared" si="109"/>
        <v>0</v>
      </c>
      <c r="JV25" s="109">
        <f t="shared" si="110"/>
        <v>0</v>
      </c>
      <c r="JW25" s="109"/>
      <c r="JX25" s="138"/>
      <c r="JY25" s="139" t="e">
        <f t="shared" si="267"/>
        <v>#DIV/0!</v>
      </c>
      <c r="JZ25" s="143"/>
      <c r="KA25" s="139">
        <f>JZ25/JZ10</f>
        <v>0</v>
      </c>
      <c r="KB25" s="109">
        <f>KB10*KA25</f>
        <v>0</v>
      </c>
      <c r="KC25" s="136">
        <f t="shared" si="112"/>
        <v>0</v>
      </c>
      <c r="KD25" s="96">
        <f>KD10</f>
        <v>0</v>
      </c>
      <c r="KE25" s="137">
        <f t="shared" si="113"/>
        <v>0</v>
      </c>
      <c r="KF25" s="109">
        <f t="shared" si="114"/>
        <v>0</v>
      </c>
      <c r="KG25" s="109"/>
      <c r="KH25" s="138"/>
      <c r="KI25" s="139" t="e">
        <f t="shared" si="268"/>
        <v>#DIV/0!</v>
      </c>
      <c r="KJ25" s="143"/>
      <c r="KK25" s="139">
        <f>KJ25/KJ10</f>
        <v>0</v>
      </c>
      <c r="KL25" s="109">
        <f>KL10*KK25</f>
        <v>0</v>
      </c>
      <c r="KM25" s="136">
        <f t="shared" si="116"/>
        <v>0</v>
      </c>
      <c r="KN25" s="96">
        <f>KN10</f>
        <v>0</v>
      </c>
      <c r="KO25" s="137">
        <f t="shared" si="117"/>
        <v>0</v>
      </c>
      <c r="KP25" s="109">
        <f t="shared" si="118"/>
        <v>0</v>
      </c>
      <c r="KQ25" s="109"/>
      <c r="KR25" s="138"/>
      <c r="KS25" s="139" t="e">
        <f t="shared" si="269"/>
        <v>#DIV/0!</v>
      </c>
      <c r="KT25" s="143"/>
      <c r="KU25" s="139">
        <f>KT25/KT10</f>
        <v>0</v>
      </c>
      <c r="KV25" s="109">
        <f>KV10*KU25</f>
        <v>0</v>
      </c>
      <c r="KW25" s="136">
        <f t="shared" si="120"/>
        <v>0</v>
      </c>
      <c r="KX25" s="96">
        <f>KX10</f>
        <v>0</v>
      </c>
      <c r="KY25" s="137">
        <f t="shared" si="121"/>
        <v>0</v>
      </c>
      <c r="KZ25" s="109">
        <f t="shared" si="122"/>
        <v>0</v>
      </c>
      <c r="LA25" s="109"/>
      <c r="LB25" s="138"/>
      <c r="LC25" s="139" t="e">
        <f t="shared" si="270"/>
        <v>#DIV/0!</v>
      </c>
      <c r="LD25" s="143"/>
      <c r="LE25" s="139">
        <f>LD25/LD10</f>
        <v>0</v>
      </c>
      <c r="LF25" s="109">
        <f>LF10*LE25</f>
        <v>0</v>
      </c>
      <c r="LG25" s="136">
        <f t="shared" si="124"/>
        <v>0</v>
      </c>
      <c r="LH25" s="96">
        <f>LH10</f>
        <v>0</v>
      </c>
      <c r="LI25" s="137">
        <f t="shared" si="125"/>
        <v>0</v>
      </c>
      <c r="LJ25" s="109">
        <f t="shared" si="126"/>
        <v>0</v>
      </c>
      <c r="LK25" s="109"/>
      <c r="LL25" s="138"/>
      <c r="LM25" s="139" t="e">
        <f t="shared" si="271"/>
        <v>#DIV/0!</v>
      </c>
      <c r="LN25" s="143"/>
      <c r="LO25" s="139">
        <f>LN25/LN10</f>
        <v>0</v>
      </c>
      <c r="LP25" s="109">
        <f>LP10*LO25</f>
        <v>0</v>
      </c>
      <c r="LQ25" s="136">
        <f t="shared" si="128"/>
        <v>0</v>
      </c>
      <c r="LR25" s="96">
        <f>LR10</f>
        <v>0</v>
      </c>
      <c r="LS25" s="137">
        <f t="shared" si="129"/>
        <v>0</v>
      </c>
      <c r="LT25" s="109">
        <f t="shared" si="130"/>
        <v>0</v>
      </c>
      <c r="LU25" s="109"/>
      <c r="LV25" s="138"/>
      <c r="LW25" s="139" t="e">
        <f t="shared" si="272"/>
        <v>#DIV/0!</v>
      </c>
      <c r="LX25" s="143"/>
      <c r="LY25" s="139">
        <f>LX25/LX10</f>
        <v>0</v>
      </c>
      <c r="LZ25" s="109">
        <f>LZ10*LY25</f>
        <v>0</v>
      </c>
      <c r="MA25" s="136">
        <f t="shared" si="132"/>
        <v>0</v>
      </c>
      <c r="MB25" s="96">
        <f>MB10</f>
        <v>0</v>
      </c>
      <c r="MC25" s="137">
        <f t="shared" si="133"/>
        <v>0</v>
      </c>
      <c r="MD25" s="109">
        <f t="shared" si="134"/>
        <v>0</v>
      </c>
      <c r="ME25" s="109"/>
      <c r="MF25" s="138"/>
      <c r="MG25" s="139" t="e">
        <f t="shared" si="273"/>
        <v>#DIV/0!</v>
      </c>
      <c r="MH25" s="143"/>
      <c r="MI25" s="139">
        <f>MH25/MH10</f>
        <v>0</v>
      </c>
      <c r="MJ25" s="109">
        <f>MJ10*MI25</f>
        <v>0</v>
      </c>
      <c r="MK25" s="136">
        <f t="shared" si="136"/>
        <v>0</v>
      </c>
      <c r="ML25" s="96">
        <f>ML10</f>
        <v>0</v>
      </c>
      <c r="MM25" s="137">
        <f t="shared" si="137"/>
        <v>0</v>
      </c>
      <c r="MN25" s="109">
        <f t="shared" si="138"/>
        <v>0</v>
      </c>
      <c r="MO25" s="109"/>
      <c r="MP25" s="138"/>
      <c r="MQ25" s="139" t="e">
        <f t="shared" si="274"/>
        <v>#DIV/0!</v>
      </c>
      <c r="MR25" s="143"/>
      <c r="MS25" s="139">
        <f>MR25/MR10</f>
        <v>0</v>
      </c>
      <c r="MT25" s="109">
        <f>MT10*MS25</f>
        <v>0</v>
      </c>
      <c r="MU25" s="136">
        <f t="shared" si="140"/>
        <v>0</v>
      </c>
      <c r="MV25" s="96">
        <f>MV10</f>
        <v>0</v>
      </c>
      <c r="MW25" s="137">
        <f t="shared" si="141"/>
        <v>0</v>
      </c>
      <c r="MX25" s="109">
        <f t="shared" si="142"/>
        <v>0</v>
      </c>
      <c r="MY25" s="109"/>
      <c r="MZ25" s="138"/>
      <c r="NA25" s="139" t="e">
        <f t="shared" si="275"/>
        <v>#DIV/0!</v>
      </c>
      <c r="NB25" s="143"/>
      <c r="NC25" s="139">
        <f>NB25/NB10</f>
        <v>0</v>
      </c>
      <c r="ND25" s="109">
        <f>ND10*NC25</f>
        <v>0</v>
      </c>
      <c r="NE25" s="136">
        <f t="shared" si="144"/>
        <v>0</v>
      </c>
      <c r="NF25" s="96">
        <f>NF10</f>
        <v>0</v>
      </c>
      <c r="NG25" s="137">
        <f t="shared" si="145"/>
        <v>0</v>
      </c>
      <c r="NH25" s="109">
        <f t="shared" si="146"/>
        <v>0</v>
      </c>
      <c r="NI25" s="109"/>
      <c r="NJ25" s="138"/>
      <c r="NK25" s="139" t="e">
        <f t="shared" si="276"/>
        <v>#DIV/0!</v>
      </c>
      <c r="NL25" s="143"/>
      <c r="NM25" s="139">
        <f>NL25/NL10</f>
        <v>0</v>
      </c>
      <c r="NN25" s="109">
        <f>NN10*NM25</f>
        <v>0</v>
      </c>
      <c r="NO25" s="136">
        <f t="shared" si="148"/>
        <v>0</v>
      </c>
      <c r="NP25" s="96">
        <f>NP10</f>
        <v>0</v>
      </c>
      <c r="NQ25" s="137">
        <f t="shared" si="149"/>
        <v>0</v>
      </c>
      <c r="NR25" s="109">
        <f t="shared" si="150"/>
        <v>0</v>
      </c>
      <c r="NS25" s="109"/>
      <c r="NT25" s="138"/>
      <c r="NU25" s="139" t="e">
        <f t="shared" si="277"/>
        <v>#DIV/0!</v>
      </c>
      <c r="NV25" s="143"/>
      <c r="NW25" s="139">
        <f>NV25/NV10</f>
        <v>0</v>
      </c>
      <c r="NX25" s="109">
        <f>NX10*NW25</f>
        <v>0</v>
      </c>
      <c r="NY25" s="136">
        <f t="shared" si="152"/>
        <v>0</v>
      </c>
      <c r="NZ25" s="96">
        <f>NZ10</f>
        <v>0</v>
      </c>
      <c r="OA25" s="137">
        <f t="shared" si="153"/>
        <v>0</v>
      </c>
      <c r="OB25" s="109">
        <f t="shared" si="154"/>
        <v>0</v>
      </c>
      <c r="OC25" s="109"/>
      <c r="OD25" s="138"/>
      <c r="OE25" s="139" t="e">
        <f t="shared" si="278"/>
        <v>#DIV/0!</v>
      </c>
      <c r="OF25" s="143"/>
      <c r="OG25" s="139">
        <f>OF25/OF10</f>
        <v>0</v>
      </c>
      <c r="OH25" s="109">
        <f>OH10*OG25</f>
        <v>0</v>
      </c>
      <c r="OI25" s="136">
        <f t="shared" si="156"/>
        <v>0</v>
      </c>
      <c r="OJ25" s="96">
        <f>OJ10</f>
        <v>0</v>
      </c>
      <c r="OK25" s="137">
        <f t="shared" si="157"/>
        <v>0</v>
      </c>
      <c r="OL25" s="109">
        <f t="shared" si="158"/>
        <v>0</v>
      </c>
      <c r="OM25" s="109"/>
      <c r="ON25" s="138"/>
      <c r="OO25" s="139" t="e">
        <f t="shared" si="279"/>
        <v>#DIV/0!</v>
      </c>
      <c r="OP25" s="143"/>
      <c r="OQ25" s="139">
        <f>OP25/OP10</f>
        <v>0</v>
      </c>
      <c r="OR25" s="109">
        <f>OR10*OQ25</f>
        <v>0</v>
      </c>
      <c r="OS25" s="136">
        <f t="shared" si="160"/>
        <v>0</v>
      </c>
      <c r="OT25" s="96">
        <f>OT10</f>
        <v>0</v>
      </c>
      <c r="OU25" s="137">
        <f t="shared" si="161"/>
        <v>0</v>
      </c>
      <c r="OV25" s="109">
        <f t="shared" si="162"/>
        <v>0</v>
      </c>
      <c r="OW25" s="109"/>
      <c r="OX25" s="138"/>
      <c r="OY25" s="139" t="e">
        <f t="shared" si="280"/>
        <v>#DIV/0!</v>
      </c>
      <c r="OZ25" s="143"/>
      <c r="PA25" s="139">
        <f>OZ25/OZ10</f>
        <v>0</v>
      </c>
      <c r="PB25" s="109">
        <f>PB10*PA25</f>
        <v>0</v>
      </c>
      <c r="PC25" s="136">
        <f t="shared" si="164"/>
        <v>0</v>
      </c>
      <c r="PD25" s="96">
        <f>PD10</f>
        <v>0</v>
      </c>
      <c r="PE25" s="137">
        <f t="shared" si="165"/>
        <v>0</v>
      </c>
      <c r="PF25" s="109">
        <f t="shared" si="166"/>
        <v>0</v>
      </c>
      <c r="PG25" s="109"/>
      <c r="PH25" s="138"/>
      <c r="PI25" s="139" t="e">
        <f t="shared" si="281"/>
        <v>#DIV/0!</v>
      </c>
      <c r="PJ25" s="143"/>
      <c r="PK25" s="139">
        <f>PJ25/PJ10</f>
        <v>0</v>
      </c>
      <c r="PL25" s="109">
        <f>PL10*PK25</f>
        <v>0</v>
      </c>
      <c r="PM25" s="136">
        <f t="shared" si="168"/>
        <v>0</v>
      </c>
      <c r="PN25" s="96">
        <f>PN10</f>
        <v>0</v>
      </c>
      <c r="PO25" s="137">
        <f t="shared" si="169"/>
        <v>0</v>
      </c>
      <c r="PP25" s="109">
        <f t="shared" si="170"/>
        <v>0</v>
      </c>
      <c r="PQ25" s="109"/>
      <c r="PR25" s="138"/>
      <c r="PS25" s="139" t="e">
        <f t="shared" si="282"/>
        <v>#DIV/0!</v>
      </c>
      <c r="PT25" s="143"/>
      <c r="PU25" s="139">
        <f>PT25/PT10</f>
        <v>0</v>
      </c>
      <c r="PV25" s="109">
        <f>PV10*PU25</f>
        <v>0</v>
      </c>
      <c r="PW25" s="136">
        <f t="shared" si="172"/>
        <v>0</v>
      </c>
      <c r="PX25" s="96">
        <f>PX10</f>
        <v>0</v>
      </c>
      <c r="PY25" s="137">
        <f t="shared" si="173"/>
        <v>0</v>
      </c>
      <c r="PZ25" s="109">
        <f t="shared" si="174"/>
        <v>0</v>
      </c>
      <c r="QA25" s="109"/>
      <c r="QB25" s="138"/>
      <c r="QC25" s="139" t="e">
        <f t="shared" si="283"/>
        <v>#DIV/0!</v>
      </c>
      <c r="QD25" s="143"/>
      <c r="QE25" s="139">
        <f>QD25/QD10</f>
        <v>0</v>
      </c>
      <c r="QF25" s="109">
        <f>QF10*QE25</f>
        <v>0</v>
      </c>
      <c r="QG25" s="136">
        <f t="shared" si="176"/>
        <v>0</v>
      </c>
      <c r="QH25" s="96">
        <f>QH10</f>
        <v>0</v>
      </c>
      <c r="QI25" s="137">
        <f t="shared" si="177"/>
        <v>0</v>
      </c>
      <c r="QJ25" s="109">
        <f t="shared" si="178"/>
        <v>0</v>
      </c>
      <c r="QK25" s="109"/>
      <c r="QL25" s="138"/>
      <c r="QM25" s="139" t="e">
        <f t="shared" si="284"/>
        <v>#DIV/0!</v>
      </c>
      <c r="QN25" s="143"/>
      <c r="QO25" s="139">
        <f>QN25/QN10</f>
        <v>0</v>
      </c>
      <c r="QP25" s="109">
        <f>QP10*QO25</f>
        <v>0</v>
      </c>
      <c r="QQ25" s="136">
        <f t="shared" si="180"/>
        <v>0</v>
      </c>
      <c r="QR25" s="96">
        <f>QR10</f>
        <v>0</v>
      </c>
      <c r="QS25" s="137">
        <f t="shared" si="181"/>
        <v>0</v>
      </c>
      <c r="QT25" s="109">
        <f t="shared" si="182"/>
        <v>0</v>
      </c>
      <c r="QU25" s="109"/>
      <c r="QV25" s="138"/>
      <c r="QW25" s="139" t="e">
        <f t="shared" si="285"/>
        <v>#DIV/0!</v>
      </c>
      <c r="QX25" s="143"/>
      <c r="QY25" s="139">
        <f>QX25/QX10</f>
        <v>0</v>
      </c>
      <c r="QZ25" s="109">
        <f>QZ10*QY25</f>
        <v>0</v>
      </c>
      <c r="RA25" s="136">
        <f t="shared" si="184"/>
        <v>0</v>
      </c>
      <c r="RB25" s="96">
        <f>RB10</f>
        <v>0</v>
      </c>
      <c r="RC25" s="137">
        <f t="shared" si="185"/>
        <v>0</v>
      </c>
      <c r="RD25" s="109">
        <f t="shared" si="186"/>
        <v>0</v>
      </c>
      <c r="RE25" s="109"/>
      <c r="RF25" s="138"/>
      <c r="RG25" s="139" t="e">
        <f t="shared" si="286"/>
        <v>#DIV/0!</v>
      </c>
      <c r="RH25" s="143"/>
      <c r="RI25" s="139">
        <f>RH25/RH10</f>
        <v>0</v>
      </c>
      <c r="RJ25" s="109">
        <f>RJ10*RI25</f>
        <v>0</v>
      </c>
      <c r="RK25" s="136">
        <f t="shared" si="188"/>
        <v>0</v>
      </c>
      <c r="RL25" s="96">
        <f>RL10</f>
        <v>0</v>
      </c>
      <c r="RM25" s="137">
        <f t="shared" si="189"/>
        <v>0</v>
      </c>
      <c r="RN25" s="109">
        <f t="shared" si="190"/>
        <v>0</v>
      </c>
      <c r="RO25" s="109"/>
      <c r="RP25" s="138"/>
      <c r="RQ25" s="139" t="e">
        <f t="shared" si="287"/>
        <v>#DIV/0!</v>
      </c>
      <c r="RR25" s="143"/>
      <c r="RS25" s="139">
        <f>RR25/RR10</f>
        <v>0</v>
      </c>
      <c r="RT25" s="109">
        <f>RT10*RS25</f>
        <v>0</v>
      </c>
      <c r="RU25" s="136">
        <f t="shared" si="192"/>
        <v>0</v>
      </c>
      <c r="RV25" s="96">
        <f>RV10</f>
        <v>0</v>
      </c>
      <c r="RW25" s="137">
        <f t="shared" si="193"/>
        <v>0</v>
      </c>
      <c r="RX25" s="109">
        <f t="shared" si="194"/>
        <v>0</v>
      </c>
      <c r="RY25" s="109"/>
      <c r="RZ25" s="138"/>
      <c r="SA25" s="139" t="e">
        <f t="shared" si="288"/>
        <v>#DIV/0!</v>
      </c>
      <c r="SB25" s="143"/>
      <c r="SC25" s="139" t="e">
        <f>SB25/SB10</f>
        <v>#DIV/0!</v>
      </c>
      <c r="SD25" s="109" t="e">
        <f>SD10*SC25</f>
        <v>#DIV/0!</v>
      </c>
      <c r="SE25" s="136">
        <f t="shared" si="196"/>
        <v>0</v>
      </c>
      <c r="SF25" s="96">
        <f>SF10</f>
        <v>0</v>
      </c>
      <c r="SG25" s="137">
        <f t="shared" si="197"/>
        <v>0</v>
      </c>
      <c r="SH25" s="109">
        <f t="shared" si="198"/>
        <v>0</v>
      </c>
      <c r="SI25" s="109"/>
      <c r="SJ25" s="138"/>
      <c r="SK25" s="139" t="e">
        <f t="shared" si="289"/>
        <v>#DIV/0!</v>
      </c>
      <c r="SL25" s="143"/>
      <c r="SM25" s="139">
        <f>SL25/SL10</f>
        <v>0</v>
      </c>
      <c r="SN25" s="109">
        <f>SN10*SM25</f>
        <v>0</v>
      </c>
      <c r="SO25" s="136">
        <f t="shared" si="200"/>
        <v>0</v>
      </c>
      <c r="SP25" s="96">
        <f>SP10</f>
        <v>0</v>
      </c>
      <c r="SQ25" s="137">
        <f t="shared" si="201"/>
        <v>0</v>
      </c>
      <c r="SR25" s="109">
        <f t="shared" si="202"/>
        <v>0</v>
      </c>
      <c r="SS25" s="109"/>
      <c r="ST25" s="138"/>
      <c r="SU25" s="139" t="e">
        <f t="shared" si="290"/>
        <v>#DIV/0!</v>
      </c>
      <c r="SV25" s="143"/>
      <c r="SW25" s="139">
        <f>SV25/SV10</f>
        <v>0</v>
      </c>
      <c r="SX25" s="109">
        <f>SX10*SW25</f>
        <v>0</v>
      </c>
      <c r="SY25" s="136">
        <f t="shared" si="204"/>
        <v>0</v>
      </c>
      <c r="SZ25" s="96">
        <f>SZ10</f>
        <v>0</v>
      </c>
      <c r="TA25" s="137">
        <f t="shared" si="205"/>
        <v>0</v>
      </c>
      <c r="TB25" s="109">
        <f t="shared" si="206"/>
        <v>0</v>
      </c>
      <c r="TC25" s="109"/>
      <c r="TD25" s="138"/>
      <c r="TE25" s="139" t="e">
        <f t="shared" si="291"/>
        <v>#DIV/0!</v>
      </c>
      <c r="TF25" s="143"/>
      <c r="TG25" s="139">
        <f>TF25/TF10</f>
        <v>0</v>
      </c>
      <c r="TH25" s="109">
        <f>TH10*TG25</f>
        <v>0</v>
      </c>
      <c r="TI25" s="136">
        <f t="shared" si="208"/>
        <v>0</v>
      </c>
      <c r="TJ25" s="96">
        <f>TJ10</f>
        <v>0</v>
      </c>
      <c r="TK25" s="137">
        <f t="shared" si="209"/>
        <v>0</v>
      </c>
      <c r="TL25" s="109">
        <f t="shared" si="210"/>
        <v>0</v>
      </c>
      <c r="TM25" s="109"/>
      <c r="TN25" s="138"/>
      <c r="TO25" s="139" t="e">
        <f t="shared" si="292"/>
        <v>#DIV/0!</v>
      </c>
      <c r="TP25" s="143"/>
      <c r="TQ25" s="139">
        <f>TP25/TP10</f>
        <v>0</v>
      </c>
      <c r="TR25" s="109">
        <f>TR10*TQ25</f>
        <v>0</v>
      </c>
      <c r="TS25" s="136">
        <f t="shared" si="212"/>
        <v>0</v>
      </c>
      <c r="TT25" s="96">
        <f>TT10</f>
        <v>0</v>
      </c>
      <c r="TU25" s="137">
        <f t="shared" si="213"/>
        <v>0</v>
      </c>
      <c r="TV25" s="109">
        <f t="shared" si="214"/>
        <v>0</v>
      </c>
      <c r="TW25" s="109"/>
      <c r="TX25" s="138"/>
      <c r="TY25" s="139" t="e">
        <f t="shared" si="293"/>
        <v>#DIV/0!</v>
      </c>
      <c r="TZ25" s="143"/>
      <c r="UA25" s="139">
        <f>TZ25/TZ10</f>
        <v>0</v>
      </c>
      <c r="UB25" s="109">
        <f>UB10*UA25</f>
        <v>0</v>
      </c>
      <c r="UC25" s="136">
        <f t="shared" si="216"/>
        <v>0</v>
      </c>
      <c r="UD25" s="96">
        <f>UD10</f>
        <v>0</v>
      </c>
      <c r="UE25" s="137">
        <f t="shared" si="217"/>
        <v>0</v>
      </c>
      <c r="UF25" s="109">
        <f t="shared" si="218"/>
        <v>0</v>
      </c>
      <c r="UG25" s="109"/>
      <c r="UH25" s="138"/>
      <c r="UI25" s="139" t="e">
        <f t="shared" si="294"/>
        <v>#DIV/0!</v>
      </c>
      <c r="UJ25" s="143"/>
      <c r="UK25" s="139">
        <f>UJ25/UJ10</f>
        <v>0</v>
      </c>
      <c r="UL25" s="109">
        <f>UL10*UK25</f>
        <v>0</v>
      </c>
      <c r="UM25" s="136">
        <f t="shared" si="220"/>
        <v>0</v>
      </c>
      <c r="UN25" s="96">
        <f>UN10</f>
        <v>0</v>
      </c>
      <c r="UO25" s="137">
        <f t="shared" si="221"/>
        <v>0</v>
      </c>
      <c r="UP25" s="109">
        <f t="shared" si="222"/>
        <v>0</v>
      </c>
      <c r="UQ25" s="109"/>
      <c r="UR25" s="138"/>
      <c r="US25" s="139" t="e">
        <f t="shared" si="295"/>
        <v>#DIV/0!</v>
      </c>
      <c r="UT25" s="143"/>
      <c r="UU25" s="139">
        <f>UT25/UT10</f>
        <v>0</v>
      </c>
      <c r="UV25" s="109">
        <f>UV10*UU25</f>
        <v>0</v>
      </c>
      <c r="UW25" s="136">
        <f t="shared" si="224"/>
        <v>0</v>
      </c>
      <c r="UX25" s="96">
        <f>UX10</f>
        <v>0</v>
      </c>
      <c r="UY25" s="137">
        <f t="shared" si="225"/>
        <v>0</v>
      </c>
      <c r="UZ25" s="109">
        <f t="shared" si="226"/>
        <v>0</v>
      </c>
      <c r="VA25" s="109"/>
      <c r="VB25" s="138"/>
      <c r="VC25" s="139" t="e">
        <f t="shared" si="296"/>
        <v>#DIV/0!</v>
      </c>
      <c r="VD25" s="143"/>
      <c r="VE25" s="139">
        <f>VD25/VD10</f>
        <v>0</v>
      </c>
      <c r="VF25" s="109">
        <f>VF10*VE25</f>
        <v>0</v>
      </c>
      <c r="VG25" s="136">
        <f t="shared" si="228"/>
        <v>0</v>
      </c>
      <c r="VH25" s="96">
        <f>VH10</f>
        <v>0</v>
      </c>
      <c r="VI25" s="137">
        <f t="shared" si="229"/>
        <v>0</v>
      </c>
      <c r="VJ25" s="109">
        <f t="shared" si="230"/>
        <v>0</v>
      </c>
      <c r="VK25" s="109"/>
      <c r="VL25" s="138"/>
      <c r="VM25" s="139" t="e">
        <f t="shared" si="297"/>
        <v>#DIV/0!</v>
      </c>
      <c r="VN25" s="143"/>
      <c r="VO25" s="139">
        <f>VN25/VN10</f>
        <v>0</v>
      </c>
      <c r="VP25" s="109">
        <f>VP10*VO25</f>
        <v>0</v>
      </c>
      <c r="VQ25" s="136">
        <f t="shared" si="232"/>
        <v>0</v>
      </c>
      <c r="VR25" s="96">
        <f>VR10</f>
        <v>0</v>
      </c>
      <c r="VS25" s="137">
        <f t="shared" si="233"/>
        <v>0</v>
      </c>
      <c r="VT25" s="109">
        <f t="shared" si="234"/>
        <v>0</v>
      </c>
      <c r="VU25" s="109"/>
      <c r="VV25" s="138"/>
      <c r="VW25" s="139" t="e">
        <f t="shared" si="298"/>
        <v>#DIV/0!</v>
      </c>
      <c r="VX25" s="554">
        <f t="shared" si="236"/>
        <v>0</v>
      </c>
      <c r="VY25" s="139">
        <f>VX25/VX10</f>
        <v>0</v>
      </c>
      <c r="VZ25" s="109">
        <f>VZ10*VY25</f>
        <v>0</v>
      </c>
      <c r="WA25" s="136">
        <f t="shared" si="237"/>
        <v>0</v>
      </c>
      <c r="WB25" s="96">
        <f>WB10</f>
        <v>7.86</v>
      </c>
      <c r="WC25" s="137">
        <f t="shared" si="238"/>
        <v>0</v>
      </c>
      <c r="WD25" s="109">
        <f t="shared" si="239"/>
        <v>0</v>
      </c>
      <c r="WE25" s="109"/>
      <c r="WF25" s="138"/>
    </row>
    <row r="26" spans="1:604">
      <c r="A26" s="5" t="s">
        <v>39</v>
      </c>
      <c r="B26" s="13" t="s">
        <v>40</v>
      </c>
      <c r="C26" s="13"/>
      <c r="D26" s="13"/>
      <c r="E26" s="4" t="s">
        <v>33</v>
      </c>
      <c r="F26" s="17">
        <f>SUM(F28:F41)</f>
        <v>0</v>
      </c>
      <c r="G26" s="4"/>
      <c r="H26" s="101"/>
      <c r="I26" s="136">
        <f>IF(F26&gt;0,H26/F26,0)</f>
        <v>0</v>
      </c>
      <c r="J26" s="109">
        <f>IF(M26&gt;0,M26/H26,0)</f>
        <v>0</v>
      </c>
      <c r="K26" s="137">
        <f>I26*J26</f>
        <v>0</v>
      </c>
      <c r="L26" s="109">
        <f>K26*F26</f>
        <v>0</v>
      </c>
      <c r="M26" s="101"/>
      <c r="N26" s="138">
        <f>M26-L26</f>
        <v>0</v>
      </c>
      <c r="O26" s="139">
        <f t="shared" si="240"/>
        <v>0</v>
      </c>
      <c r="P26" s="17">
        <f>SUM(P28:P41)</f>
        <v>396</v>
      </c>
      <c r="Q26" s="4"/>
      <c r="R26" s="101">
        <v>174000</v>
      </c>
      <c r="S26" s="136">
        <f>IF(P26&gt;0,R26/P26,0)</f>
        <v>439.39393939000001</v>
      </c>
      <c r="T26" s="109">
        <f>IF(W26&gt;0,W26/R26,0)</f>
        <v>7.11</v>
      </c>
      <c r="U26" s="137">
        <f>S26*T26</f>
        <v>3124.0909099999999</v>
      </c>
      <c r="V26" s="109">
        <f>U26*P26</f>
        <v>1237140</v>
      </c>
      <c r="W26" s="101">
        <v>1237140</v>
      </c>
      <c r="X26" s="138">
        <f>W26-V26</f>
        <v>0</v>
      </c>
      <c r="Y26" s="139">
        <f t="shared" si="241"/>
        <v>0.95355999999999996</v>
      </c>
      <c r="Z26" s="17">
        <f>SUM(Z28:Z41)</f>
        <v>273</v>
      </c>
      <c r="AA26" s="4"/>
      <c r="AB26" s="101">
        <v>177920</v>
      </c>
      <c r="AC26" s="136">
        <f>IF(Z26&gt;0,AB26/Z26,0)</f>
        <v>651.72161172000006</v>
      </c>
      <c r="AD26" s="109">
        <f>IF(AG26&gt;0,AG26/AB26,0)</f>
        <v>7.06</v>
      </c>
      <c r="AE26" s="137">
        <f>AC26*AD26</f>
        <v>4601.1545800000004</v>
      </c>
      <c r="AF26" s="109">
        <f>AE26*Z26</f>
        <v>1256115.2</v>
      </c>
      <c r="AG26" s="101">
        <v>1256115.2</v>
      </c>
      <c r="AH26" s="138">
        <f>AG26-AF26</f>
        <v>0</v>
      </c>
      <c r="AI26" s="139">
        <f t="shared" si="242"/>
        <v>1.4044000000000001</v>
      </c>
      <c r="AJ26" s="17">
        <f>SUM(AJ28:AJ41)</f>
        <v>0</v>
      </c>
      <c r="AK26" s="4"/>
      <c r="AL26" s="101"/>
      <c r="AM26" s="136">
        <f>IF(AJ26&gt;0,AL26/AJ26,0)</f>
        <v>0</v>
      </c>
      <c r="AN26" s="109">
        <f>IF(AQ26&gt;0,AQ26/AL26,0)</f>
        <v>0</v>
      </c>
      <c r="AO26" s="137">
        <f>AM26*AN26</f>
        <v>0</v>
      </c>
      <c r="AP26" s="109">
        <f>AO26*AJ26</f>
        <v>0</v>
      </c>
      <c r="AQ26" s="101"/>
      <c r="AR26" s="138">
        <f>AQ26-AP26</f>
        <v>0</v>
      </c>
      <c r="AS26" s="139">
        <f t="shared" si="243"/>
        <v>0</v>
      </c>
      <c r="AT26" s="17">
        <f>SUM(AT28:AT41)</f>
        <v>131</v>
      </c>
      <c r="AU26" s="4"/>
      <c r="AV26" s="101">
        <v>55370</v>
      </c>
      <c r="AW26" s="136">
        <f>IF(AT26&gt;0,AV26/AT26,0)</f>
        <v>422.67175572999997</v>
      </c>
      <c r="AX26" s="109">
        <f>IF(BA26&gt;0,BA26/AV26,0)</f>
        <v>7.05</v>
      </c>
      <c r="AY26" s="137">
        <f>AW26*AX26</f>
        <v>2979.8358800000001</v>
      </c>
      <c r="AZ26" s="109">
        <f>AY26*AT26</f>
        <v>390358.5</v>
      </c>
      <c r="BA26" s="101">
        <v>390358.5</v>
      </c>
      <c r="BB26" s="138">
        <f>BA26-AZ26</f>
        <v>0</v>
      </c>
      <c r="BC26" s="139">
        <f t="shared" si="244"/>
        <v>0.90952999999999995</v>
      </c>
      <c r="BD26" s="17">
        <f>SUM(BD28:BD41)</f>
        <v>153</v>
      </c>
      <c r="BE26" s="4"/>
      <c r="BF26" s="101">
        <v>65060</v>
      </c>
      <c r="BG26" s="136">
        <f>IF(BD26&gt;0,BF26/BD26,0)</f>
        <v>425.22875816999999</v>
      </c>
      <c r="BH26" s="109">
        <f>IF(BK26&gt;0,BK26/BF26,0)</f>
        <v>7.54</v>
      </c>
      <c r="BI26" s="137">
        <f>BG26*BH26</f>
        <v>3206.2248399999999</v>
      </c>
      <c r="BJ26" s="109">
        <f>BI26*BD26</f>
        <v>490552.4</v>
      </c>
      <c r="BK26" s="101">
        <v>490552.4</v>
      </c>
      <c r="BL26" s="138">
        <f>BK26-BJ26</f>
        <v>0</v>
      </c>
      <c r="BM26" s="139">
        <f t="shared" si="245"/>
        <v>0.97863</v>
      </c>
      <c r="BN26" s="17">
        <f>SUM(BN28:BN41)</f>
        <v>54</v>
      </c>
      <c r="BO26" s="4"/>
      <c r="BP26" s="101">
        <v>35800</v>
      </c>
      <c r="BQ26" s="136">
        <f>IF(BN26&gt;0,BP26/BN26,0)</f>
        <v>662.96296296000003</v>
      </c>
      <c r="BR26" s="109">
        <f>IF(BU26&gt;0,BU26/BP26,0)</f>
        <v>7.86</v>
      </c>
      <c r="BS26" s="137">
        <f>BQ26*BR26</f>
        <v>5210.8888900000002</v>
      </c>
      <c r="BT26" s="109">
        <f>BS26*BN26</f>
        <v>281388</v>
      </c>
      <c r="BU26" s="101">
        <v>281388</v>
      </c>
      <c r="BV26" s="138">
        <f>BU26-BT26</f>
        <v>0</v>
      </c>
      <c r="BW26" s="139">
        <f t="shared" si="246"/>
        <v>1.5905100000000001</v>
      </c>
      <c r="BX26" s="17">
        <f>SUM(BX28:BX41)</f>
        <v>165</v>
      </c>
      <c r="BY26" s="4"/>
      <c r="BZ26" s="101">
        <v>43600</v>
      </c>
      <c r="CA26" s="136">
        <f>IF(BX26&gt;0,BZ26/BX26,0)</f>
        <v>264.24242423999999</v>
      </c>
      <c r="CB26" s="109">
        <f>IF(CE26&gt;0,CE26/BZ26,0)</f>
        <v>7.89</v>
      </c>
      <c r="CC26" s="137">
        <f>CA26*CB26</f>
        <v>2084.87273</v>
      </c>
      <c r="CD26" s="109">
        <f>CC26*BX26</f>
        <v>344004</v>
      </c>
      <c r="CE26" s="101">
        <v>344004</v>
      </c>
      <c r="CF26" s="138">
        <f>CE26-CD26</f>
        <v>0</v>
      </c>
      <c r="CG26" s="139">
        <f t="shared" si="247"/>
        <v>0.63636000000000004</v>
      </c>
      <c r="CH26" s="17">
        <f>SUM(CH28:CH41)</f>
        <v>163</v>
      </c>
      <c r="CI26" s="4"/>
      <c r="CJ26" s="101">
        <v>52770</v>
      </c>
      <c r="CK26" s="136">
        <f>IF(CH26&gt;0,CJ26/CH26,0)</f>
        <v>323.74233128999998</v>
      </c>
      <c r="CL26" s="109">
        <f>IF(CO26&gt;0,CO26/CJ26,0)</f>
        <v>7.06</v>
      </c>
      <c r="CM26" s="137">
        <f>CK26*CL26</f>
        <v>2285.62086</v>
      </c>
      <c r="CN26" s="109">
        <f>CM26*CH26</f>
        <v>372556.2</v>
      </c>
      <c r="CO26" s="101">
        <v>372556.2</v>
      </c>
      <c r="CP26" s="138">
        <f>CO26-CN26</f>
        <v>0</v>
      </c>
      <c r="CQ26" s="139">
        <f t="shared" si="248"/>
        <v>0.69764000000000004</v>
      </c>
      <c r="CR26" s="17">
        <f>SUM(CR28:CR41)</f>
        <v>111</v>
      </c>
      <c r="CS26" s="4"/>
      <c r="CT26" s="101">
        <v>47450</v>
      </c>
      <c r="CU26" s="136">
        <f>IF(CR26&gt;0,CT26/CR26,0)</f>
        <v>427.47747748</v>
      </c>
      <c r="CV26" s="109">
        <f>IF(CY26&gt;0,CY26/CT26,0)</f>
        <v>7.82</v>
      </c>
      <c r="CW26" s="137">
        <f>CU26*CV26</f>
        <v>3342.8738699999999</v>
      </c>
      <c r="CX26" s="109">
        <f>CW26*CR26</f>
        <v>371059</v>
      </c>
      <c r="CY26" s="101">
        <v>371059</v>
      </c>
      <c r="CZ26" s="138">
        <f>CY26-CX26</f>
        <v>0</v>
      </c>
      <c r="DA26" s="139">
        <f t="shared" si="249"/>
        <v>1.02034</v>
      </c>
      <c r="DB26" s="17">
        <f>SUM(DB28:DB41)</f>
        <v>179</v>
      </c>
      <c r="DC26" s="4"/>
      <c r="DD26" s="101">
        <v>142130</v>
      </c>
      <c r="DE26" s="136">
        <f>IF(DB26&gt;0,DD26/DB26,0)</f>
        <v>794.02234637000004</v>
      </c>
      <c r="DF26" s="109">
        <f>IF(DI26&gt;0,DI26/DD26,0)</f>
        <v>7.98</v>
      </c>
      <c r="DG26" s="137">
        <f>DE26*DF26</f>
        <v>6336.2983199999999</v>
      </c>
      <c r="DH26" s="109">
        <f>DG26*DB26</f>
        <v>1134197.3999999999</v>
      </c>
      <c r="DI26" s="101">
        <v>1134197.3999999999</v>
      </c>
      <c r="DJ26" s="138">
        <f>DI26-DH26</f>
        <v>0</v>
      </c>
      <c r="DK26" s="139">
        <f t="shared" si="250"/>
        <v>1.9340200000000001</v>
      </c>
      <c r="DL26" s="17">
        <f>SUM(DL28:DL41)</f>
        <v>171</v>
      </c>
      <c r="DM26" s="4"/>
      <c r="DN26" s="101">
        <v>81720</v>
      </c>
      <c r="DO26" s="136">
        <f>IF(DL26&gt;0,DN26/DL26,0)</f>
        <v>477.89473684000001</v>
      </c>
      <c r="DP26" s="109">
        <f>IF(DS26&gt;0,DS26/DN26,0)</f>
        <v>7.05</v>
      </c>
      <c r="DQ26" s="137">
        <f>DO26*DP26</f>
        <v>3369.15789</v>
      </c>
      <c r="DR26" s="109">
        <f>DQ26*DL26</f>
        <v>576126</v>
      </c>
      <c r="DS26" s="101">
        <v>576126</v>
      </c>
      <c r="DT26" s="138">
        <f>DS26-DR26</f>
        <v>0</v>
      </c>
      <c r="DU26" s="139">
        <f t="shared" si="251"/>
        <v>1.0283599999999999</v>
      </c>
      <c r="DV26" s="17">
        <f>SUM(DV28:DV41)</f>
        <v>51</v>
      </c>
      <c r="DW26" s="4"/>
      <c r="DX26" s="101">
        <v>24100</v>
      </c>
      <c r="DY26" s="136">
        <f>IF(DV26&gt;0,DX26/DV26,0)</f>
        <v>472.54901961000002</v>
      </c>
      <c r="DZ26" s="109">
        <f>IF(EC26&gt;0,EC26/DX26,0)</f>
        <v>7.06</v>
      </c>
      <c r="EA26" s="137">
        <f>DY26*DZ26</f>
        <v>3336.1960800000002</v>
      </c>
      <c r="EB26" s="109">
        <f>EA26*DV26</f>
        <v>170146</v>
      </c>
      <c r="EC26" s="101">
        <v>170146</v>
      </c>
      <c r="ED26" s="138">
        <f>EC26-EB26</f>
        <v>0</v>
      </c>
      <c r="EE26" s="139">
        <f t="shared" si="252"/>
        <v>1.0183</v>
      </c>
      <c r="EF26" s="17">
        <f>SUM(EF28:EF41)</f>
        <v>250</v>
      </c>
      <c r="EG26" s="4"/>
      <c r="EH26" s="101">
        <v>33700</v>
      </c>
      <c r="EI26" s="136">
        <f>IF(EF26&gt;0,EH26/EF26,0)</f>
        <v>134.80000000000001</v>
      </c>
      <c r="EJ26" s="109">
        <f>IF(EM26&gt;0,EM26/EH26,0)</f>
        <v>7.67</v>
      </c>
      <c r="EK26" s="137">
        <f>EI26*EJ26</f>
        <v>1033.9159999999999</v>
      </c>
      <c r="EL26" s="109">
        <f>EK26*EF26</f>
        <v>258479</v>
      </c>
      <c r="EM26" s="101">
        <v>258479</v>
      </c>
      <c r="EN26" s="138">
        <f>EM26-EL26</f>
        <v>0</v>
      </c>
      <c r="EO26" s="139">
        <f t="shared" si="253"/>
        <v>0.31558000000000003</v>
      </c>
      <c r="EP26" s="17">
        <f>SUM(EP28:EP41)</f>
        <v>325</v>
      </c>
      <c r="EQ26" s="4"/>
      <c r="ER26" s="101">
        <v>71050</v>
      </c>
      <c r="ES26" s="136">
        <f>IF(EP26&gt;0,ER26/EP26,0)</f>
        <v>218.61538461999999</v>
      </c>
      <c r="ET26" s="109">
        <f>IF(EW26&gt;0,EW26/ER26,0)</f>
        <v>7.89</v>
      </c>
      <c r="EU26" s="137">
        <f>ES26*ET26</f>
        <v>1724.87538</v>
      </c>
      <c r="EV26" s="109">
        <f>EU26*EP26</f>
        <v>560584.5</v>
      </c>
      <c r="EW26" s="101">
        <v>560584.5</v>
      </c>
      <c r="EX26" s="138">
        <f>EW26-EV26</f>
        <v>0</v>
      </c>
      <c r="EY26" s="139">
        <f t="shared" si="254"/>
        <v>0.52647999999999995</v>
      </c>
      <c r="EZ26" s="17">
        <f>SUM(EZ28:EZ41)</f>
        <v>99</v>
      </c>
      <c r="FA26" s="4"/>
      <c r="FB26" s="101">
        <v>37500</v>
      </c>
      <c r="FC26" s="136">
        <f>IF(EZ26&gt;0,FB26/EZ26,0)</f>
        <v>378.78787878999998</v>
      </c>
      <c r="FD26" s="109">
        <f>IF(FG26&gt;0,FG26/FB26,0)</f>
        <v>7.89</v>
      </c>
      <c r="FE26" s="137">
        <f>FC26*FD26</f>
        <v>2988.63636</v>
      </c>
      <c r="FF26" s="109">
        <f>FE26*EZ26</f>
        <v>295875</v>
      </c>
      <c r="FG26" s="101">
        <v>295875</v>
      </c>
      <c r="FH26" s="138">
        <f>FG26-FF26</f>
        <v>0</v>
      </c>
      <c r="FI26" s="139">
        <f t="shared" si="255"/>
        <v>0.91222000000000003</v>
      </c>
      <c r="FJ26" s="17">
        <f>SUM(FJ28:FJ41)</f>
        <v>167</v>
      </c>
      <c r="FK26" s="4"/>
      <c r="FL26" s="101">
        <v>71950</v>
      </c>
      <c r="FM26" s="136">
        <f>IF(FJ26&gt;0,FL26/FJ26,0)</f>
        <v>430.83832335</v>
      </c>
      <c r="FN26" s="109">
        <f>IF(FQ26&gt;0,FQ26/FL26,0)</f>
        <v>7.06</v>
      </c>
      <c r="FO26" s="137">
        <f>FM26*FN26</f>
        <v>3041.7185599999998</v>
      </c>
      <c r="FP26" s="109">
        <f>FO26*FJ26</f>
        <v>507967</v>
      </c>
      <c r="FQ26" s="101">
        <v>507967</v>
      </c>
      <c r="FR26" s="138">
        <f>FQ26-FP26</f>
        <v>0</v>
      </c>
      <c r="FS26" s="139">
        <f t="shared" si="256"/>
        <v>0.92842000000000002</v>
      </c>
      <c r="FT26" s="17">
        <f>SUM(FT28:FT41)</f>
        <v>267</v>
      </c>
      <c r="FU26" s="4"/>
      <c r="FV26" s="101">
        <v>146000</v>
      </c>
      <c r="FW26" s="136">
        <f>IF(FT26&gt;0,FV26/FT26,0)</f>
        <v>546.81647940000005</v>
      </c>
      <c r="FX26" s="109">
        <f>IF(GA26&gt;0,GA26/FV26,0)</f>
        <v>6.75</v>
      </c>
      <c r="FY26" s="137">
        <f>FW26*FX26</f>
        <v>3691.0112399999998</v>
      </c>
      <c r="FZ26" s="109">
        <f>FY26*FT26</f>
        <v>985500</v>
      </c>
      <c r="GA26" s="101">
        <v>985500</v>
      </c>
      <c r="GB26" s="138">
        <f>GA26-FZ26</f>
        <v>0</v>
      </c>
      <c r="GC26" s="139">
        <f t="shared" si="257"/>
        <v>1.1266</v>
      </c>
      <c r="GD26" s="17">
        <f>SUM(GD28:GD41)</f>
        <v>152</v>
      </c>
      <c r="GE26" s="4"/>
      <c r="GF26" s="101">
        <v>73910</v>
      </c>
      <c r="GG26" s="136">
        <f>IF(GD26&gt;0,GF26/GD26,0)</f>
        <v>486.25</v>
      </c>
      <c r="GH26" s="109">
        <f>IF(GK26&gt;0,GK26/GF26,0)</f>
        <v>8.64</v>
      </c>
      <c r="GI26" s="137">
        <f>GG26*GH26</f>
        <v>4201.2</v>
      </c>
      <c r="GJ26" s="109">
        <f>GI26*GD26</f>
        <v>638582.4</v>
      </c>
      <c r="GK26" s="101">
        <v>638582.4</v>
      </c>
      <c r="GL26" s="138">
        <f>GK26-GJ26</f>
        <v>0</v>
      </c>
      <c r="GM26" s="139">
        <f t="shared" si="258"/>
        <v>1.28233</v>
      </c>
      <c r="GN26" s="17">
        <f>SUM(GN28:GN41)</f>
        <v>90</v>
      </c>
      <c r="GO26" s="4"/>
      <c r="GP26" s="101">
        <v>47440</v>
      </c>
      <c r="GQ26" s="136">
        <f>IF(GN26&gt;0,GP26/GN26,0)</f>
        <v>527.11111111000002</v>
      </c>
      <c r="GR26" s="109">
        <f>IF(GU26&gt;0,GU26/GP26,0)</f>
        <v>7.04</v>
      </c>
      <c r="GS26" s="137">
        <f>GQ26*GR26</f>
        <v>3710.86222</v>
      </c>
      <c r="GT26" s="109">
        <f>GS26*GN26</f>
        <v>333977.59999999998</v>
      </c>
      <c r="GU26" s="101">
        <v>333977.59999999998</v>
      </c>
      <c r="GV26" s="138">
        <f>GU26-GT26</f>
        <v>0</v>
      </c>
      <c r="GW26" s="139">
        <f t="shared" si="259"/>
        <v>1.13266</v>
      </c>
      <c r="GX26" s="17">
        <f>SUM(GX28:GX41)</f>
        <v>195</v>
      </c>
      <c r="GY26" s="4"/>
      <c r="GZ26" s="101">
        <v>86800</v>
      </c>
      <c r="HA26" s="136">
        <f>IF(GX26&gt;0,GZ26/GX26,0)</f>
        <v>445.12820513000003</v>
      </c>
      <c r="HB26" s="109">
        <f>IF(HE26&gt;0,HE26/GZ26,0)</f>
        <v>7.88</v>
      </c>
      <c r="HC26" s="137">
        <f>HA26*HB26</f>
        <v>3507.6102599999999</v>
      </c>
      <c r="HD26" s="109">
        <f>HC26*GX26</f>
        <v>683984</v>
      </c>
      <c r="HE26" s="101">
        <v>683984</v>
      </c>
      <c r="HF26" s="138">
        <f>HE26-HD26</f>
        <v>0</v>
      </c>
      <c r="HG26" s="139">
        <f t="shared" si="260"/>
        <v>1.0706199999999999</v>
      </c>
      <c r="HH26" s="17">
        <f>SUM(HH28:HH41)</f>
        <v>275</v>
      </c>
      <c r="HI26" s="4"/>
      <c r="HJ26" s="101">
        <v>211100</v>
      </c>
      <c r="HK26" s="136">
        <f>IF(HH26&gt;0,HJ26/HH26,0)</f>
        <v>767.63636364000001</v>
      </c>
      <c r="HL26" s="109">
        <f>IF(HO26&gt;0,HO26/HJ26,0)</f>
        <v>7.05</v>
      </c>
      <c r="HM26" s="137">
        <f>HK26*HL26</f>
        <v>5411.8363600000002</v>
      </c>
      <c r="HN26" s="109">
        <f>HM26*HH26</f>
        <v>1488255</v>
      </c>
      <c r="HO26" s="101">
        <v>1488255</v>
      </c>
      <c r="HP26" s="138">
        <f>HO26-HN26</f>
        <v>0</v>
      </c>
      <c r="HQ26" s="139">
        <f t="shared" si="261"/>
        <v>1.65185</v>
      </c>
      <c r="HR26" s="17">
        <f>SUM(HR28:HR41)</f>
        <v>424</v>
      </c>
      <c r="HS26" s="4"/>
      <c r="HT26" s="101">
        <v>220100</v>
      </c>
      <c r="HU26" s="136">
        <f>IF(HR26&gt;0,HT26/HR26,0)</f>
        <v>519.10377358000005</v>
      </c>
      <c r="HV26" s="109">
        <f>IF(HY26&gt;0,HY26/HT26,0)</f>
        <v>7.5</v>
      </c>
      <c r="HW26" s="137">
        <f>HU26*HV26</f>
        <v>3893.2782999999999</v>
      </c>
      <c r="HX26" s="109">
        <f>HW26*HR26</f>
        <v>1650750</v>
      </c>
      <c r="HY26" s="101">
        <v>1650750</v>
      </c>
      <c r="HZ26" s="138">
        <f>HY26-HX26</f>
        <v>0</v>
      </c>
      <c r="IA26" s="139">
        <f t="shared" si="262"/>
        <v>1.18834</v>
      </c>
      <c r="IB26" s="17">
        <f>SUM(IB28:IB41)</f>
        <v>171</v>
      </c>
      <c r="IC26" s="4"/>
      <c r="ID26" s="101">
        <v>91000</v>
      </c>
      <c r="IE26" s="136">
        <f>IF(IB26&gt;0,ID26/IB26,0)</f>
        <v>532.16374269000005</v>
      </c>
      <c r="IF26" s="109">
        <f>IF(II26&gt;0,II26/ID26,0)</f>
        <v>8.58</v>
      </c>
      <c r="IG26" s="137">
        <f>IE26*IF26</f>
        <v>4565.9649099999997</v>
      </c>
      <c r="IH26" s="109">
        <f>IG26*IB26</f>
        <v>780780</v>
      </c>
      <c r="II26" s="101">
        <v>780780</v>
      </c>
      <c r="IJ26" s="138">
        <f>II26-IH26</f>
        <v>0</v>
      </c>
      <c r="IK26" s="139">
        <f t="shared" si="263"/>
        <v>1.3936599999999999</v>
      </c>
      <c r="IL26" s="17">
        <f>SUM(IL28:IL41)</f>
        <v>119</v>
      </c>
      <c r="IM26" s="4"/>
      <c r="IN26" s="101">
        <v>34500</v>
      </c>
      <c r="IO26" s="136">
        <f>IF(IL26&gt;0,IN26/IL26,0)</f>
        <v>289.91596638999999</v>
      </c>
      <c r="IP26" s="109">
        <f>IF(IS26&gt;0,IS26/IN26,0)</f>
        <v>7.3</v>
      </c>
      <c r="IQ26" s="137">
        <f>IO26*IP26</f>
        <v>2116.3865500000002</v>
      </c>
      <c r="IR26" s="109">
        <f>IQ26*IL26</f>
        <v>251850</v>
      </c>
      <c r="IS26" s="101">
        <v>251850</v>
      </c>
      <c r="IT26" s="138">
        <f>IS26-IR26</f>
        <v>0</v>
      </c>
      <c r="IU26" s="139">
        <f t="shared" si="264"/>
        <v>0.64598</v>
      </c>
      <c r="IV26" s="17">
        <f>SUM(IV28:IV41)</f>
        <v>140</v>
      </c>
      <c r="IW26" s="4"/>
      <c r="IX26" s="101">
        <v>50000</v>
      </c>
      <c r="IY26" s="136">
        <f>IF(IV26&gt;0,IX26/IV26,0)</f>
        <v>357.14285713999999</v>
      </c>
      <c r="IZ26" s="109">
        <f>IF(JC26&gt;0,JC26/IX26,0)</f>
        <v>8</v>
      </c>
      <c r="JA26" s="137">
        <f>IY26*IZ26</f>
        <v>2857.1428599999999</v>
      </c>
      <c r="JB26" s="109">
        <f>JA26*IV26</f>
        <v>400000</v>
      </c>
      <c r="JC26" s="101">
        <v>400000</v>
      </c>
      <c r="JD26" s="138">
        <f>JC26-JB26</f>
        <v>0</v>
      </c>
      <c r="JE26" s="139">
        <f t="shared" si="265"/>
        <v>0.87207999999999997</v>
      </c>
      <c r="JF26" s="17">
        <f>SUM(JF28:JF41)</f>
        <v>334</v>
      </c>
      <c r="JG26" s="4"/>
      <c r="JH26" s="101">
        <v>245000</v>
      </c>
      <c r="JI26" s="136">
        <f>IF(JF26&gt;0,JH26/JF26,0)</f>
        <v>733.53293412999994</v>
      </c>
      <c r="JJ26" s="109">
        <f>IF(JM26&gt;0,JM26/JH26,0)</f>
        <v>8</v>
      </c>
      <c r="JK26" s="137">
        <f>JI26*JJ26</f>
        <v>5868.2634699999999</v>
      </c>
      <c r="JL26" s="109">
        <f>JK26*JF26</f>
        <v>1960000</v>
      </c>
      <c r="JM26" s="101">
        <v>1960000</v>
      </c>
      <c r="JN26" s="138">
        <f>JM26-JL26</f>
        <v>0</v>
      </c>
      <c r="JO26" s="139">
        <f t="shared" si="266"/>
        <v>1.7911600000000001</v>
      </c>
      <c r="JP26" s="17">
        <f>SUM(JP28:JP41)</f>
        <v>177</v>
      </c>
      <c r="JQ26" s="4"/>
      <c r="JR26" s="101">
        <v>95000</v>
      </c>
      <c r="JS26" s="136">
        <f>IF(JP26&gt;0,JR26/JP26,0)</f>
        <v>536.72316383999998</v>
      </c>
      <c r="JT26" s="109">
        <f>IF(JW26&gt;0,JW26/JR26,0)</f>
        <v>7.92</v>
      </c>
      <c r="JU26" s="137">
        <f>JS26*JT26</f>
        <v>4250.84746</v>
      </c>
      <c r="JV26" s="109">
        <f>JU26*JP26</f>
        <v>752400</v>
      </c>
      <c r="JW26" s="101">
        <v>752400</v>
      </c>
      <c r="JX26" s="138">
        <f>JW26-JV26</f>
        <v>0</v>
      </c>
      <c r="JY26" s="139">
        <f t="shared" si="267"/>
        <v>1.29748</v>
      </c>
      <c r="JZ26" s="17">
        <f>SUM(JZ28:JZ41)</f>
        <v>181</v>
      </c>
      <c r="KA26" s="4"/>
      <c r="KB26" s="101">
        <v>53020</v>
      </c>
      <c r="KC26" s="136">
        <f>IF(JZ26&gt;0,KB26/JZ26,0)</f>
        <v>292.92817680000002</v>
      </c>
      <c r="KD26" s="109">
        <f>IF(KG26&gt;0,KG26/KB26,0)</f>
        <v>7.92</v>
      </c>
      <c r="KE26" s="137">
        <f>KC26*KD26</f>
        <v>2319.99116</v>
      </c>
      <c r="KF26" s="109">
        <f>KE26*JZ26</f>
        <v>419918.4</v>
      </c>
      <c r="KG26" s="101">
        <v>419918.4</v>
      </c>
      <c r="KH26" s="138">
        <f>KG26-KF26</f>
        <v>0</v>
      </c>
      <c r="KI26" s="139">
        <f t="shared" si="268"/>
        <v>0.70813000000000004</v>
      </c>
      <c r="KJ26" s="17">
        <f>SUM(KJ28:KJ41)</f>
        <v>351</v>
      </c>
      <c r="KK26" s="4"/>
      <c r="KL26" s="101">
        <v>144620</v>
      </c>
      <c r="KM26" s="136">
        <f>IF(KJ26&gt;0,KL26/KJ26,0)</f>
        <v>412.02279202</v>
      </c>
      <c r="KN26" s="109">
        <f>IF(KQ26&gt;0,KQ26/KL26,0)</f>
        <v>7.82</v>
      </c>
      <c r="KO26" s="137">
        <f>KM26*KN26</f>
        <v>3222.0182300000001</v>
      </c>
      <c r="KP26" s="109">
        <f>KO26*KJ26</f>
        <v>1130928.3999999999</v>
      </c>
      <c r="KQ26" s="101">
        <v>1130928.3999999999</v>
      </c>
      <c r="KR26" s="138">
        <f>KQ26-KP26</f>
        <v>0</v>
      </c>
      <c r="KS26" s="139">
        <f t="shared" si="269"/>
        <v>0.98345000000000005</v>
      </c>
      <c r="KT26" s="17">
        <f>SUM(KT28:KT41)</f>
        <v>298</v>
      </c>
      <c r="KU26" s="4"/>
      <c r="KV26" s="101">
        <v>79190</v>
      </c>
      <c r="KW26" s="136">
        <f>IF(KT26&gt;0,KV26/KT26,0)</f>
        <v>265.73825503</v>
      </c>
      <c r="KX26" s="109">
        <f>IF(LA26&gt;0,LA26/KV26,0)</f>
        <v>7.67</v>
      </c>
      <c r="KY26" s="137">
        <f>KW26*KX26</f>
        <v>2038.2124200000001</v>
      </c>
      <c r="KZ26" s="109">
        <f>KY26*KT26</f>
        <v>607387.30000000005</v>
      </c>
      <c r="LA26" s="101">
        <v>607387.30000000005</v>
      </c>
      <c r="LB26" s="138">
        <f>LA26-KZ26</f>
        <v>0</v>
      </c>
      <c r="LC26" s="139">
        <f t="shared" si="270"/>
        <v>0.62212000000000001</v>
      </c>
      <c r="LD26" s="17">
        <f>SUM(LD28:LD41)</f>
        <v>230</v>
      </c>
      <c r="LE26" s="4"/>
      <c r="LF26" s="101">
        <v>60890</v>
      </c>
      <c r="LG26" s="136">
        <f>IF(LD26&gt;0,LF26/LD26,0)</f>
        <v>264.73913042999999</v>
      </c>
      <c r="LH26" s="109">
        <f>IF(LK26&gt;0,LK26/LF26,0)</f>
        <v>7.66</v>
      </c>
      <c r="LI26" s="137">
        <f>LG26*LH26</f>
        <v>2027.90174</v>
      </c>
      <c r="LJ26" s="109">
        <f>LI26*LD26</f>
        <v>466417.4</v>
      </c>
      <c r="LK26" s="101">
        <v>466417.4</v>
      </c>
      <c r="LL26" s="138">
        <f>LK26-LJ26</f>
        <v>0</v>
      </c>
      <c r="LM26" s="139">
        <f t="shared" si="271"/>
        <v>0.61897000000000002</v>
      </c>
      <c r="LN26" s="17">
        <f>SUM(LN28:LN41)</f>
        <v>153</v>
      </c>
      <c r="LO26" s="4"/>
      <c r="LP26" s="101">
        <v>69510</v>
      </c>
      <c r="LQ26" s="136">
        <f>IF(LN26&gt;0,LP26/LN26,0)</f>
        <v>454.31372549000002</v>
      </c>
      <c r="LR26" s="109">
        <f>IF(LU26&gt;0,LU26/LP26,0)</f>
        <v>8.5</v>
      </c>
      <c r="LS26" s="137">
        <f>LQ26*LR26</f>
        <v>3861.6666700000001</v>
      </c>
      <c r="LT26" s="109">
        <f>LS26*LN26</f>
        <v>590835</v>
      </c>
      <c r="LU26" s="101">
        <v>590835</v>
      </c>
      <c r="LV26" s="138">
        <f>LU26-LT26</f>
        <v>0</v>
      </c>
      <c r="LW26" s="139">
        <f t="shared" si="272"/>
        <v>1.17869</v>
      </c>
      <c r="LX26" s="17">
        <f>SUM(LX28:LX41)</f>
        <v>149</v>
      </c>
      <c r="LY26" s="4"/>
      <c r="LZ26" s="101">
        <v>55000</v>
      </c>
      <c r="MA26" s="136">
        <f>IF(LX26&gt;0,LZ26/LX26,0)</f>
        <v>369.12751678000001</v>
      </c>
      <c r="MB26" s="109">
        <f>IF(ME26&gt;0,ME26/LZ26,0)</f>
        <v>6</v>
      </c>
      <c r="MC26" s="137">
        <f>MA26*MB26</f>
        <v>2214.7651000000001</v>
      </c>
      <c r="MD26" s="109">
        <f>MC26*LX26</f>
        <v>330000</v>
      </c>
      <c r="ME26" s="101">
        <v>330000</v>
      </c>
      <c r="MF26" s="138">
        <f>ME26-MD26</f>
        <v>0</v>
      </c>
      <c r="MG26" s="139">
        <f t="shared" si="273"/>
        <v>0.67601</v>
      </c>
      <c r="MH26" s="17">
        <f>SUM(MH28:MH41)</f>
        <v>307</v>
      </c>
      <c r="MI26" s="4"/>
      <c r="MJ26" s="101">
        <v>74330</v>
      </c>
      <c r="MK26" s="136">
        <f>IF(MH26&gt;0,MJ26/MH26,0)</f>
        <v>242.11726383999999</v>
      </c>
      <c r="ML26" s="109">
        <f>IF(MO26&gt;0,MO26/MJ26,0)</f>
        <v>6.89</v>
      </c>
      <c r="MM26" s="137">
        <f>MK26*ML26</f>
        <v>1668.18795</v>
      </c>
      <c r="MN26" s="109">
        <f>MM26*MH26</f>
        <v>512133.7</v>
      </c>
      <c r="MO26" s="101">
        <v>512133.7</v>
      </c>
      <c r="MP26" s="138">
        <f>MO26-MN26</f>
        <v>0</v>
      </c>
      <c r="MQ26" s="139">
        <f t="shared" si="274"/>
        <v>0.50917999999999997</v>
      </c>
      <c r="MR26" s="17">
        <f>SUM(MR28:MR41)</f>
        <v>105</v>
      </c>
      <c r="MS26" s="4"/>
      <c r="MT26" s="101">
        <v>44900</v>
      </c>
      <c r="MU26" s="136">
        <f>IF(MR26&gt;0,MT26/MR26,0)</f>
        <v>427.61904762</v>
      </c>
      <c r="MV26" s="109">
        <f>IF(MY26&gt;0,MY26/MT26,0)</f>
        <v>7.55</v>
      </c>
      <c r="MW26" s="137">
        <f>MU26*MV26</f>
        <v>3228.5238100000001</v>
      </c>
      <c r="MX26" s="109">
        <f>MW26*MR26</f>
        <v>338995</v>
      </c>
      <c r="MY26" s="101">
        <v>338995</v>
      </c>
      <c r="MZ26" s="138">
        <f>MY26-MX26</f>
        <v>0</v>
      </c>
      <c r="NA26" s="139">
        <f t="shared" si="275"/>
        <v>0.98543999999999998</v>
      </c>
      <c r="NB26" s="17">
        <f>SUM(NB28:NB41)</f>
        <v>157</v>
      </c>
      <c r="NC26" s="4"/>
      <c r="ND26" s="101">
        <v>61890</v>
      </c>
      <c r="NE26" s="136">
        <f>IF(NB26&gt;0,ND26/NB26,0)</f>
        <v>394.20382166000002</v>
      </c>
      <c r="NF26" s="109">
        <f>IF(NI26&gt;0,NI26/ND26,0)</f>
        <v>6</v>
      </c>
      <c r="NG26" s="137">
        <f>NE26*NF26</f>
        <v>2365.2229299999999</v>
      </c>
      <c r="NH26" s="109">
        <f>NG26*NB26</f>
        <v>371340</v>
      </c>
      <c r="NI26" s="101">
        <v>371340</v>
      </c>
      <c r="NJ26" s="138">
        <f>NI26-NH26</f>
        <v>0</v>
      </c>
      <c r="NK26" s="139">
        <f t="shared" si="276"/>
        <v>0.72192999999999996</v>
      </c>
      <c r="NL26" s="17">
        <f>SUM(NL28:NL41)</f>
        <v>330</v>
      </c>
      <c r="NM26" s="4"/>
      <c r="NN26" s="101">
        <v>49710</v>
      </c>
      <c r="NO26" s="136">
        <f>IF(NL26&gt;0,NN26/NL26,0)</f>
        <v>150.63636364000001</v>
      </c>
      <c r="NP26" s="109">
        <f>IF(NS26&gt;0,NS26/NN26,0)</f>
        <v>8.4499999999999993</v>
      </c>
      <c r="NQ26" s="137">
        <f>NO26*NP26</f>
        <v>1272.87727</v>
      </c>
      <c r="NR26" s="109">
        <f>NQ26*NL26</f>
        <v>420049.5</v>
      </c>
      <c r="NS26" s="101">
        <v>420049.5</v>
      </c>
      <c r="NT26" s="138">
        <f>NS26-NR26</f>
        <v>0</v>
      </c>
      <c r="NU26" s="139">
        <f t="shared" si="277"/>
        <v>0.38851999999999998</v>
      </c>
      <c r="NV26" s="17">
        <f>SUM(NV28:NV41)</f>
        <v>153</v>
      </c>
      <c r="NW26" s="4"/>
      <c r="NX26" s="101">
        <v>32000</v>
      </c>
      <c r="NY26" s="136">
        <f>IF(NV26&gt;0,NX26/NV26,0)</f>
        <v>209.15032679999999</v>
      </c>
      <c r="NZ26" s="109">
        <f>IF(OC26&gt;0,OC26/NX26,0)</f>
        <v>7.9</v>
      </c>
      <c r="OA26" s="137">
        <f>NY26*NZ26</f>
        <v>1652.2875799999999</v>
      </c>
      <c r="OB26" s="109">
        <f>OA26*NV26</f>
        <v>252800</v>
      </c>
      <c r="OC26" s="101">
        <v>252800</v>
      </c>
      <c r="OD26" s="138">
        <f>OC26-OB26</f>
        <v>0</v>
      </c>
      <c r="OE26" s="139">
        <f t="shared" si="278"/>
        <v>0.50432999999999995</v>
      </c>
      <c r="OF26" s="17">
        <f>SUM(OF28:OF41)</f>
        <v>141</v>
      </c>
      <c r="OG26" s="4"/>
      <c r="OH26" s="101">
        <v>55240</v>
      </c>
      <c r="OI26" s="136">
        <f>IF(OF26&gt;0,OH26/OF26,0)</f>
        <v>391.77304965000002</v>
      </c>
      <c r="OJ26" s="109">
        <f>IF(OM26&gt;0,OM26/OH26,0)</f>
        <v>7.58</v>
      </c>
      <c r="OK26" s="137">
        <f>OI26*OJ26</f>
        <v>2969.6397200000001</v>
      </c>
      <c r="OL26" s="109">
        <f>OK26*OF26</f>
        <v>418719.2</v>
      </c>
      <c r="OM26" s="101">
        <v>418719.2</v>
      </c>
      <c r="ON26" s="138">
        <f>OM26-OL26</f>
        <v>0</v>
      </c>
      <c r="OO26" s="139">
        <f t="shared" si="279"/>
        <v>0.90642</v>
      </c>
      <c r="OP26" s="17">
        <f>SUM(OP28:OP41)</f>
        <v>231</v>
      </c>
      <c r="OQ26" s="4"/>
      <c r="OR26" s="101">
        <v>121000</v>
      </c>
      <c r="OS26" s="136">
        <f>IF(OP26&gt;0,OR26/OP26,0)</f>
        <v>523.80952380999997</v>
      </c>
      <c r="OT26" s="109">
        <f>IF(OW26&gt;0,OW26/OR26,0)</f>
        <v>8.5</v>
      </c>
      <c r="OU26" s="137">
        <f>OS26*OT26</f>
        <v>4452.3809499999998</v>
      </c>
      <c r="OV26" s="109">
        <f>OU26*OP26</f>
        <v>1028500</v>
      </c>
      <c r="OW26" s="101">
        <v>1028500</v>
      </c>
      <c r="OX26" s="138">
        <f>OW26-OV26</f>
        <v>0</v>
      </c>
      <c r="OY26" s="139">
        <f t="shared" si="280"/>
        <v>1.3589899999999999</v>
      </c>
      <c r="OZ26" s="17">
        <f>SUM(OZ28:OZ41)</f>
        <v>63</v>
      </c>
      <c r="PA26" s="4"/>
      <c r="PB26" s="101">
        <v>49220</v>
      </c>
      <c r="PC26" s="136">
        <f>IF(OZ26&gt;0,PB26/OZ26,0)</f>
        <v>781.26984127000003</v>
      </c>
      <c r="PD26" s="109">
        <f>IF(PG26&gt;0,PG26/PB26,0)</f>
        <v>6.4</v>
      </c>
      <c r="PE26" s="137">
        <f>PC26*PD26</f>
        <v>5000.12698</v>
      </c>
      <c r="PF26" s="109">
        <f>PE26*OZ26</f>
        <v>315008</v>
      </c>
      <c r="PG26" s="101">
        <v>315008</v>
      </c>
      <c r="PH26" s="138">
        <f>PG26-PF26</f>
        <v>0</v>
      </c>
      <c r="PI26" s="139">
        <f t="shared" si="281"/>
        <v>1.5261800000000001</v>
      </c>
      <c r="PJ26" s="17">
        <f>SUM(PJ28:PJ41)</f>
        <v>163</v>
      </c>
      <c r="PK26" s="4"/>
      <c r="PL26" s="101">
        <v>50000</v>
      </c>
      <c r="PM26" s="136">
        <f>IF(PJ26&gt;0,PL26/PJ26,0)</f>
        <v>306.74846625999999</v>
      </c>
      <c r="PN26" s="109">
        <f>IF(PQ26&gt;0,PQ26/PL26,0)</f>
        <v>6.4</v>
      </c>
      <c r="PO26" s="137">
        <f>PM26*PN26</f>
        <v>1963.1901800000001</v>
      </c>
      <c r="PP26" s="109">
        <f>PO26*PJ26</f>
        <v>320000</v>
      </c>
      <c r="PQ26" s="101">
        <v>320000</v>
      </c>
      <c r="PR26" s="138">
        <f>PQ26-PP26</f>
        <v>0</v>
      </c>
      <c r="PS26" s="139">
        <f t="shared" si="282"/>
        <v>0.59921999999999997</v>
      </c>
      <c r="PT26" s="17">
        <f>SUM(PT28:PT41)</f>
        <v>153</v>
      </c>
      <c r="PU26" s="4"/>
      <c r="PV26" s="101">
        <v>68820</v>
      </c>
      <c r="PW26" s="136">
        <f>IF(PT26&gt;0,PV26/PT26,0)</f>
        <v>449.80392157</v>
      </c>
      <c r="PX26" s="109">
        <f>IF(QA26&gt;0,QA26/PV26,0)</f>
        <v>6.84</v>
      </c>
      <c r="PY26" s="137">
        <f>PW26*PX26</f>
        <v>3076.6588200000001</v>
      </c>
      <c r="PZ26" s="109">
        <f>PY26*PT26</f>
        <v>470728.8</v>
      </c>
      <c r="QA26" s="101">
        <v>470728.8</v>
      </c>
      <c r="QB26" s="138">
        <f>QA26-PZ26</f>
        <v>0</v>
      </c>
      <c r="QC26" s="139">
        <f t="shared" si="283"/>
        <v>0.93908000000000003</v>
      </c>
      <c r="QD26" s="17">
        <f>SUM(QD28:QD41)</f>
        <v>225</v>
      </c>
      <c r="QE26" s="4"/>
      <c r="QF26" s="101">
        <v>102000</v>
      </c>
      <c r="QG26" s="136">
        <f>IF(QD26&gt;0,QF26/QD26,0)</f>
        <v>453.33333333000002</v>
      </c>
      <c r="QH26" s="109">
        <f>IF(QK26&gt;0,QK26/QF26,0)</f>
        <v>7.95</v>
      </c>
      <c r="QI26" s="137">
        <f>QG26*QH26</f>
        <v>3604</v>
      </c>
      <c r="QJ26" s="109">
        <f>QI26*QD26</f>
        <v>810900</v>
      </c>
      <c r="QK26" s="101">
        <v>810900</v>
      </c>
      <c r="QL26" s="138">
        <f>QK26-QJ26</f>
        <v>0</v>
      </c>
      <c r="QM26" s="139">
        <f t="shared" si="284"/>
        <v>1.1000399999999999</v>
      </c>
      <c r="QN26" s="17">
        <f>SUM(QN28:QN41)</f>
        <v>165</v>
      </c>
      <c r="QO26" s="4"/>
      <c r="QP26" s="101">
        <v>56000</v>
      </c>
      <c r="QQ26" s="136">
        <f>IF(QN26&gt;0,QP26/QN26,0)</f>
        <v>339.39393939000001</v>
      </c>
      <c r="QR26" s="109">
        <f>IF(QU26&gt;0,QU26/QP26,0)</f>
        <v>7.68</v>
      </c>
      <c r="QS26" s="137">
        <f>QQ26*QR26</f>
        <v>2606.5454500000001</v>
      </c>
      <c r="QT26" s="109">
        <f>QS26*QN26</f>
        <v>430080</v>
      </c>
      <c r="QU26" s="101">
        <v>430080</v>
      </c>
      <c r="QV26" s="138">
        <f>QU26-QT26</f>
        <v>0</v>
      </c>
      <c r="QW26" s="139">
        <f t="shared" si="285"/>
        <v>0.79559000000000002</v>
      </c>
      <c r="QX26" s="17">
        <f>SUM(QX28:QX41)</f>
        <v>171</v>
      </c>
      <c r="QY26" s="4"/>
      <c r="QZ26" s="101">
        <v>62000</v>
      </c>
      <c r="RA26" s="136">
        <f>IF(QX26&gt;0,QZ26/QX26,0)</f>
        <v>362.57309942000001</v>
      </c>
      <c r="RB26" s="109">
        <f>IF(RE26&gt;0,RE26/QZ26,0)</f>
        <v>7.2</v>
      </c>
      <c r="RC26" s="137">
        <f>RA26*RB26</f>
        <v>2610.5263199999999</v>
      </c>
      <c r="RD26" s="109">
        <f>RC26*QX26</f>
        <v>446400</v>
      </c>
      <c r="RE26" s="101">
        <v>446400</v>
      </c>
      <c r="RF26" s="138">
        <f>RE26-RD26</f>
        <v>0</v>
      </c>
      <c r="RG26" s="139">
        <f t="shared" si="286"/>
        <v>0.79681000000000002</v>
      </c>
      <c r="RH26" s="17">
        <f>SUM(RH28:RH41)</f>
        <v>150</v>
      </c>
      <c r="RI26" s="4"/>
      <c r="RJ26" s="101">
        <v>81810</v>
      </c>
      <c r="RK26" s="136">
        <f>IF(RH26&gt;0,RJ26/RH26,0)</f>
        <v>545.4</v>
      </c>
      <c r="RL26" s="109">
        <f>IF(RO26&gt;0,RO26/RJ26,0)</f>
        <v>6.9</v>
      </c>
      <c r="RM26" s="137">
        <f>RK26*RL26</f>
        <v>3763.26</v>
      </c>
      <c r="RN26" s="109">
        <f>RM26*RH26</f>
        <v>564489</v>
      </c>
      <c r="RO26" s="101">
        <v>564489</v>
      </c>
      <c r="RP26" s="138">
        <f>RO26-RN26</f>
        <v>0</v>
      </c>
      <c r="RQ26" s="139">
        <f t="shared" si="287"/>
        <v>1.1486499999999999</v>
      </c>
      <c r="RR26" s="17">
        <f>SUM(RR28:RR41)</f>
        <v>335</v>
      </c>
      <c r="RS26" s="4"/>
      <c r="RT26" s="101">
        <v>106200</v>
      </c>
      <c r="RU26" s="136">
        <f>IF(RR26&gt;0,RT26/RR26,0)</f>
        <v>317.01492537000001</v>
      </c>
      <c r="RV26" s="109">
        <f>IF(RY26&gt;0,RY26/RT26,0)</f>
        <v>7.54</v>
      </c>
      <c r="RW26" s="137">
        <f>RU26*RV26</f>
        <v>2390.2925399999999</v>
      </c>
      <c r="RX26" s="109">
        <f>RW26*RR26</f>
        <v>800748</v>
      </c>
      <c r="RY26" s="101">
        <v>800748</v>
      </c>
      <c r="RZ26" s="138">
        <f>RY26-RX26</f>
        <v>0</v>
      </c>
      <c r="SA26" s="139">
        <f t="shared" si="288"/>
        <v>0.72958999999999996</v>
      </c>
      <c r="SB26" s="17">
        <f>SUM(SB28:SB41)</f>
        <v>0</v>
      </c>
      <c r="SC26" s="4"/>
      <c r="SD26" s="101"/>
      <c r="SE26" s="136">
        <f>IF(SB26&gt;0,SD26/SB26,0)</f>
        <v>0</v>
      </c>
      <c r="SF26" s="109">
        <f>IF(SI26&gt;0,SI26/SD26,0)</f>
        <v>0</v>
      </c>
      <c r="SG26" s="137">
        <f>SE26*SF26</f>
        <v>0</v>
      </c>
      <c r="SH26" s="109">
        <f>SG26*SB26</f>
        <v>0</v>
      </c>
      <c r="SI26" s="101"/>
      <c r="SJ26" s="138">
        <f>SI26-SH26</f>
        <v>0</v>
      </c>
      <c r="SK26" s="139">
        <f t="shared" si="289"/>
        <v>0</v>
      </c>
      <c r="SL26" s="17">
        <f>SUM(SL28:SL41)</f>
        <v>297</v>
      </c>
      <c r="SM26" s="4"/>
      <c r="SN26" s="101">
        <v>125040</v>
      </c>
      <c r="SO26" s="136">
        <f>IF(SL26&gt;0,SN26/SL26,0)</f>
        <v>421.01010101000003</v>
      </c>
      <c r="SP26" s="109">
        <f>IF(SS26&gt;0,SS26/SN26,0)</f>
        <v>8.1999999999999993</v>
      </c>
      <c r="SQ26" s="137">
        <f>SO26*SP26</f>
        <v>3452.2828300000001</v>
      </c>
      <c r="SR26" s="109">
        <f>SQ26*SL26</f>
        <v>1025328</v>
      </c>
      <c r="SS26" s="101">
        <v>1025328</v>
      </c>
      <c r="ST26" s="138">
        <f>SS26-SR26</f>
        <v>0</v>
      </c>
      <c r="SU26" s="139">
        <f t="shared" si="290"/>
        <v>1.0537399999999999</v>
      </c>
      <c r="SV26" s="17">
        <f>SUM(SV28:SV41)</f>
        <v>310</v>
      </c>
      <c r="SW26" s="4"/>
      <c r="SX26" s="101">
        <v>228370</v>
      </c>
      <c r="SY26" s="136">
        <f>IF(SV26&gt;0,SX26/SV26,0)</f>
        <v>736.67741935000004</v>
      </c>
      <c r="SZ26" s="109">
        <f>IF(TC26&gt;0,TC26/SX26,0)</f>
        <v>8</v>
      </c>
      <c r="TA26" s="137">
        <f>SY26*SZ26</f>
        <v>5893.4193500000001</v>
      </c>
      <c r="TB26" s="109">
        <f>TA26*SV26</f>
        <v>1826960</v>
      </c>
      <c r="TC26" s="101">
        <v>1826960</v>
      </c>
      <c r="TD26" s="138">
        <f>TC26-TB26</f>
        <v>0</v>
      </c>
      <c r="TE26" s="139">
        <f t="shared" si="291"/>
        <v>1.79884</v>
      </c>
      <c r="TF26" s="17">
        <f>SUM(TF28:TF41)</f>
        <v>175</v>
      </c>
      <c r="TG26" s="4"/>
      <c r="TH26" s="101">
        <v>54780</v>
      </c>
      <c r="TI26" s="136">
        <f>IF(TF26&gt;0,TH26/TF26,0)</f>
        <v>313.02857143</v>
      </c>
      <c r="TJ26" s="109">
        <f>IF(TM26&gt;0,TM26/TH26,0)</f>
        <v>6.94</v>
      </c>
      <c r="TK26" s="137">
        <f>TI26*TJ26</f>
        <v>2172.4182900000001</v>
      </c>
      <c r="TL26" s="109">
        <f>TK26*TF26</f>
        <v>380173.2</v>
      </c>
      <c r="TM26" s="101">
        <v>380173.2</v>
      </c>
      <c r="TN26" s="138">
        <f>TM26-TL26</f>
        <v>0</v>
      </c>
      <c r="TO26" s="139">
        <f t="shared" si="292"/>
        <v>0.66308</v>
      </c>
      <c r="TP26" s="17">
        <f>SUM(TP28:TP41)</f>
        <v>286</v>
      </c>
      <c r="TQ26" s="4"/>
      <c r="TR26" s="101">
        <v>65350</v>
      </c>
      <c r="TS26" s="136">
        <f>IF(TP26&gt;0,TR26/TP26,0)</f>
        <v>228.49650349999999</v>
      </c>
      <c r="TT26" s="109">
        <f>IF(TW26&gt;0,TW26/TR26,0)</f>
        <v>7.58</v>
      </c>
      <c r="TU26" s="137">
        <f>TS26*TT26</f>
        <v>1732.0035</v>
      </c>
      <c r="TV26" s="109">
        <f>TU26*TP26</f>
        <v>495353</v>
      </c>
      <c r="TW26" s="101">
        <v>495353</v>
      </c>
      <c r="TX26" s="138">
        <f>TW26-TV26</f>
        <v>0</v>
      </c>
      <c r="TY26" s="139">
        <f t="shared" si="293"/>
        <v>0.52866000000000002</v>
      </c>
      <c r="TZ26" s="17">
        <f>SUM(TZ28:TZ41)</f>
        <v>185</v>
      </c>
      <c r="UA26" s="4"/>
      <c r="UB26" s="101">
        <v>70290</v>
      </c>
      <c r="UC26" s="136">
        <f>IF(TZ26&gt;0,UB26/TZ26,0)</f>
        <v>379.94594595000001</v>
      </c>
      <c r="UD26" s="109">
        <f>IF(UG26&gt;0,UG26/UB26,0)</f>
        <v>8.14</v>
      </c>
      <c r="UE26" s="137">
        <f>UC26*UD26</f>
        <v>3092.76</v>
      </c>
      <c r="UF26" s="109">
        <f>UE26*TZ26</f>
        <v>572160.6</v>
      </c>
      <c r="UG26" s="101">
        <v>572160.6</v>
      </c>
      <c r="UH26" s="138">
        <f>UG26-UF26</f>
        <v>0</v>
      </c>
      <c r="UI26" s="139">
        <f t="shared" si="294"/>
        <v>0.94399999999999995</v>
      </c>
      <c r="UJ26" s="17">
        <f>SUM(UJ28:UJ41)</f>
        <v>343</v>
      </c>
      <c r="UK26" s="4"/>
      <c r="UL26" s="101">
        <v>192520</v>
      </c>
      <c r="UM26" s="136">
        <f>IF(UJ26&gt;0,UL26/UJ26,0)</f>
        <v>561.28279883000005</v>
      </c>
      <c r="UN26" s="109">
        <f>IF(UQ26&gt;0,UQ26/UL26,0)</f>
        <v>6.76</v>
      </c>
      <c r="UO26" s="137">
        <f>UM26*UN26</f>
        <v>3794.2717200000002</v>
      </c>
      <c r="UP26" s="109">
        <f>UO26*UJ26</f>
        <v>1301435.2</v>
      </c>
      <c r="UQ26" s="101">
        <v>1301435.2</v>
      </c>
      <c r="UR26" s="138">
        <f>UQ26-UP26</f>
        <v>0</v>
      </c>
      <c r="US26" s="139">
        <f t="shared" si="295"/>
        <v>1.15812</v>
      </c>
      <c r="UT26" s="17">
        <f>SUM(UT28:UT41)</f>
        <v>317</v>
      </c>
      <c r="UU26" s="4"/>
      <c r="UV26" s="101">
        <v>95630</v>
      </c>
      <c r="UW26" s="136">
        <f>IF(UT26&gt;0,UV26/UT26,0)</f>
        <v>301.67192428999999</v>
      </c>
      <c r="UX26" s="109">
        <f>IF(VA26&gt;0,VA26/UV26,0)</f>
        <v>7.72</v>
      </c>
      <c r="UY26" s="137">
        <f>UW26*UX26</f>
        <v>2328.90726</v>
      </c>
      <c r="UZ26" s="109">
        <f>UY26*UT26</f>
        <v>738263.6</v>
      </c>
      <c r="VA26" s="101">
        <v>738263.6</v>
      </c>
      <c r="VB26" s="138">
        <f>VA26-UZ26</f>
        <v>0</v>
      </c>
      <c r="VC26" s="139">
        <f t="shared" si="296"/>
        <v>0.71084999999999998</v>
      </c>
      <c r="VD26" s="17">
        <f>SUM(VD28:VD41)</f>
        <v>573</v>
      </c>
      <c r="VE26" s="4"/>
      <c r="VF26" s="101">
        <v>404510</v>
      </c>
      <c r="VG26" s="136">
        <f>IF(VD26&gt;0,VF26/VD26,0)</f>
        <v>705.95113437999998</v>
      </c>
      <c r="VH26" s="109">
        <f>IF(VK26&gt;0,VK26/VF26,0)</f>
        <v>7</v>
      </c>
      <c r="VI26" s="137">
        <f>VG26*VH26</f>
        <v>4941.6579400000001</v>
      </c>
      <c r="VJ26" s="109">
        <f>VI26*VD26</f>
        <v>2831570</v>
      </c>
      <c r="VK26" s="101">
        <v>2831570</v>
      </c>
      <c r="VL26" s="138">
        <f>VK26-VJ26</f>
        <v>0</v>
      </c>
      <c r="VM26" s="139">
        <f t="shared" si="297"/>
        <v>1.50834</v>
      </c>
      <c r="VN26" s="17">
        <f>SUM(VN28:VN41)</f>
        <v>360</v>
      </c>
      <c r="VO26" s="4"/>
      <c r="VP26" s="101">
        <v>152040</v>
      </c>
      <c r="VQ26" s="136">
        <f>IF(VN26&gt;0,VP26/VN26,0)</f>
        <v>422.33333333000002</v>
      </c>
      <c r="VR26" s="109">
        <f>IF(VU26&gt;0,VU26/VP26,0)</f>
        <v>8</v>
      </c>
      <c r="VS26" s="137">
        <f>VQ26*VR26</f>
        <v>3378.6666700000001</v>
      </c>
      <c r="VT26" s="109">
        <f>VS26*VN26</f>
        <v>1216320</v>
      </c>
      <c r="VU26" s="101">
        <v>1216320</v>
      </c>
      <c r="VV26" s="138">
        <f>VU26-VT26</f>
        <v>0</v>
      </c>
      <c r="VW26" s="139">
        <f t="shared" si="298"/>
        <v>1.0312699999999999</v>
      </c>
      <c r="VX26" s="17">
        <f>SUM(VX28:VX41)</f>
        <v>12089</v>
      </c>
      <c r="VY26" s="4"/>
      <c r="VZ26" s="144">
        <f>H26+R26+AB26+AL26+AV26+BF26+BP26+BZ26+CJ26+CT26+DD26+DN26+DX26+EH26+ER26+FB26+FL26+FV26+GF26+GP26+GZ26+HJ26+HT26+ID26+IN26+IX26+JH26+JR26+KB26+KL26+KV26+LF26+LP26+LZ26+MJ26+MT26+ND26+NN26+NX26+OH26+OR26+PB26+PL26+PV26+QF26+QP26+QZ26+RJ26+RT26+SD26+SN26+SX26+TH26+TR26+UB26+UL26+UV26+VF26+VP26</f>
        <v>5280850</v>
      </c>
      <c r="WA26" s="136">
        <f>IF(VX26&gt;0,VZ26/VX26,0)</f>
        <v>436.83100338999998</v>
      </c>
      <c r="WB26" s="109">
        <f>IF(WE26&gt;0,WE26/VZ26,0)</f>
        <v>7.5</v>
      </c>
      <c r="WC26" s="137">
        <f>WA26*WB26</f>
        <v>3276.2325300000002</v>
      </c>
      <c r="WD26" s="109">
        <f>WC26*VX26</f>
        <v>39606375.060000002</v>
      </c>
      <c r="WE26" s="144">
        <f>M26+W26+AG26+AQ26+BA26+BK26+BU26+CE26+CO26+CY26+DI26+DS26+EC26+EM26+EW26+FG26+FQ26+GA26+GK26+GU26+HE26+HO26+HY26+II26+IS26+JC26+JM26+JW26+KG26+KQ26+LA26+LK26+LU26+ME26+MO26+MY26+NI26+NS26+OC26+OM26+OW26+PG26+PQ26+QA26+QK26+QU26+RE26+RO26+RY26+SI26+SS26+TC26+TM26+TW26+UG26+UQ26+VA26+VK26+VU26</f>
        <v>39606568.5</v>
      </c>
      <c r="WF26" s="138">
        <f>WE26-WD26</f>
        <v>193.44</v>
      </c>
    </row>
    <row r="27" spans="1:604" s="131" customFormat="1">
      <c r="A27" s="129"/>
      <c r="B27" s="130" t="s">
        <v>455</v>
      </c>
      <c r="C27" s="130"/>
      <c r="D27" s="130"/>
      <c r="E27" s="130"/>
      <c r="F27" s="140"/>
      <c r="G27" s="130"/>
      <c r="H27" s="138" t="e">
        <f>H26-(SUM(H28:H41))</f>
        <v>#DIV/0!</v>
      </c>
      <c r="I27" s="141"/>
      <c r="J27" s="138"/>
      <c r="K27" s="142"/>
      <c r="L27" s="138">
        <f>L26-(SUM(L28:L41))</f>
        <v>0</v>
      </c>
      <c r="M27" s="138"/>
      <c r="N27" s="138"/>
      <c r="O27" s="130"/>
      <c r="P27" s="140"/>
      <c r="Q27" s="130"/>
      <c r="R27" s="138">
        <f>R26-(SUM(R28:R41))</f>
        <v>0</v>
      </c>
      <c r="S27" s="141"/>
      <c r="T27" s="138"/>
      <c r="U27" s="142"/>
      <c r="V27" s="138">
        <f>V26-(SUM(V28:V41))</f>
        <v>0</v>
      </c>
      <c r="W27" s="138"/>
      <c r="X27" s="138"/>
      <c r="Y27" s="130"/>
      <c r="Z27" s="140"/>
      <c r="AA27" s="130"/>
      <c r="AB27" s="138">
        <f>AB26-(SUM(AB28:AB41))</f>
        <v>0</v>
      </c>
      <c r="AC27" s="141"/>
      <c r="AD27" s="138"/>
      <c r="AE27" s="142"/>
      <c r="AF27" s="138">
        <f>AF26-(SUM(AF28:AF41))</f>
        <v>0</v>
      </c>
      <c r="AG27" s="138"/>
      <c r="AH27" s="138"/>
      <c r="AI27" s="130"/>
      <c r="AJ27" s="140"/>
      <c r="AK27" s="130"/>
      <c r="AL27" s="138" t="e">
        <f>AL26-(SUM(AL28:AL41))</f>
        <v>#DIV/0!</v>
      </c>
      <c r="AM27" s="141"/>
      <c r="AN27" s="138"/>
      <c r="AO27" s="142"/>
      <c r="AP27" s="138">
        <f>AP26-(SUM(AP28:AP41))</f>
        <v>0</v>
      </c>
      <c r="AQ27" s="138"/>
      <c r="AR27" s="138"/>
      <c r="AS27" s="130"/>
      <c r="AT27" s="140"/>
      <c r="AU27" s="130"/>
      <c r="AV27" s="138">
        <f>AV26-(SUM(AV28:AV41))</f>
        <v>0</v>
      </c>
      <c r="AW27" s="141"/>
      <c r="AX27" s="138"/>
      <c r="AY27" s="142"/>
      <c r="AZ27" s="138">
        <f>AZ26-(SUM(AZ28:AZ41))</f>
        <v>0</v>
      </c>
      <c r="BA27" s="138"/>
      <c r="BB27" s="138"/>
      <c r="BC27" s="130"/>
      <c r="BD27" s="140"/>
      <c r="BE27" s="130"/>
      <c r="BF27" s="138">
        <f>BF26-(SUM(BF28:BF41))</f>
        <v>0</v>
      </c>
      <c r="BG27" s="141"/>
      <c r="BH27" s="138"/>
      <c r="BI27" s="142"/>
      <c r="BJ27" s="138">
        <f>BJ26-(SUM(BJ28:BJ41))</f>
        <v>0</v>
      </c>
      <c r="BK27" s="138"/>
      <c r="BL27" s="138"/>
      <c r="BM27" s="130"/>
      <c r="BN27" s="140"/>
      <c r="BO27" s="130"/>
      <c r="BP27" s="138">
        <f>BP26-(SUM(BP28:BP41))</f>
        <v>0</v>
      </c>
      <c r="BQ27" s="141"/>
      <c r="BR27" s="138"/>
      <c r="BS27" s="142"/>
      <c r="BT27" s="138">
        <f>BT26-(SUM(BT28:BT41))</f>
        <v>0</v>
      </c>
      <c r="BU27" s="138"/>
      <c r="BV27" s="138"/>
      <c r="BW27" s="130"/>
      <c r="BX27" s="140"/>
      <c r="BY27" s="130"/>
      <c r="BZ27" s="138">
        <f>BZ26-(SUM(BZ28:BZ41))</f>
        <v>0</v>
      </c>
      <c r="CA27" s="141"/>
      <c r="CB27" s="138"/>
      <c r="CC27" s="142"/>
      <c r="CD27" s="138">
        <f>CD26-(SUM(CD28:CD41))</f>
        <v>0</v>
      </c>
      <c r="CE27" s="138"/>
      <c r="CF27" s="138"/>
      <c r="CG27" s="130"/>
      <c r="CH27" s="140"/>
      <c r="CI27" s="130"/>
      <c r="CJ27" s="138">
        <f>CJ26-(SUM(CJ28:CJ41))</f>
        <v>0</v>
      </c>
      <c r="CK27" s="141"/>
      <c r="CL27" s="138"/>
      <c r="CM27" s="142"/>
      <c r="CN27" s="138">
        <f>CN26-(SUM(CN28:CN41))</f>
        <v>0</v>
      </c>
      <c r="CO27" s="138"/>
      <c r="CP27" s="138"/>
      <c r="CQ27" s="130"/>
      <c r="CR27" s="140"/>
      <c r="CS27" s="130"/>
      <c r="CT27" s="138">
        <f>CT26-(SUM(CT28:CT41))</f>
        <v>0</v>
      </c>
      <c r="CU27" s="141"/>
      <c r="CV27" s="138"/>
      <c r="CW27" s="142"/>
      <c r="CX27" s="138">
        <f>CX26-(SUM(CX28:CX41))</f>
        <v>0</v>
      </c>
      <c r="CY27" s="138"/>
      <c r="CZ27" s="138"/>
      <c r="DA27" s="130"/>
      <c r="DB27" s="140"/>
      <c r="DC27" s="130"/>
      <c r="DD27" s="138">
        <f>DD26-(SUM(DD28:DD41))</f>
        <v>0</v>
      </c>
      <c r="DE27" s="141"/>
      <c r="DF27" s="138"/>
      <c r="DG27" s="142"/>
      <c r="DH27" s="138">
        <f>DH26-(SUM(DH28:DH41))</f>
        <v>0</v>
      </c>
      <c r="DI27" s="138"/>
      <c r="DJ27" s="138"/>
      <c r="DK27" s="130"/>
      <c r="DL27" s="140"/>
      <c r="DM27" s="130"/>
      <c r="DN27" s="138">
        <f>DN26-(SUM(DN28:DN41))</f>
        <v>0</v>
      </c>
      <c r="DO27" s="141"/>
      <c r="DP27" s="138"/>
      <c r="DQ27" s="142"/>
      <c r="DR27" s="138">
        <f>DR26-(SUM(DR28:DR41))</f>
        <v>0</v>
      </c>
      <c r="DS27" s="138"/>
      <c r="DT27" s="138"/>
      <c r="DU27" s="130"/>
      <c r="DV27" s="140"/>
      <c r="DW27" s="130"/>
      <c r="DX27" s="138">
        <f>DX26-(SUM(DX28:DX41))</f>
        <v>0</v>
      </c>
      <c r="DY27" s="141"/>
      <c r="DZ27" s="138"/>
      <c r="EA27" s="142"/>
      <c r="EB27" s="138">
        <f>EB26-(SUM(EB28:EB41))</f>
        <v>0</v>
      </c>
      <c r="EC27" s="138"/>
      <c r="ED27" s="138"/>
      <c r="EE27" s="130"/>
      <c r="EF27" s="140"/>
      <c r="EG27" s="130"/>
      <c r="EH27" s="138">
        <f>EH26-(SUM(EH28:EH41))</f>
        <v>0</v>
      </c>
      <c r="EI27" s="141"/>
      <c r="EJ27" s="138"/>
      <c r="EK27" s="142"/>
      <c r="EL27" s="138">
        <f>EL26-(SUM(EL28:EL41))</f>
        <v>0</v>
      </c>
      <c r="EM27" s="138"/>
      <c r="EN27" s="138"/>
      <c r="EO27" s="130"/>
      <c r="EP27" s="140"/>
      <c r="EQ27" s="130"/>
      <c r="ER27" s="138">
        <f>ER26-(SUM(ER28:ER41))</f>
        <v>0</v>
      </c>
      <c r="ES27" s="141"/>
      <c r="ET27" s="138"/>
      <c r="EU27" s="142"/>
      <c r="EV27" s="138">
        <f>EV26-(SUM(EV28:EV41))</f>
        <v>0</v>
      </c>
      <c r="EW27" s="138"/>
      <c r="EX27" s="138"/>
      <c r="EY27" s="130"/>
      <c r="EZ27" s="140"/>
      <c r="FA27" s="130"/>
      <c r="FB27" s="138">
        <f>FB26-(SUM(FB28:FB41))</f>
        <v>0.36</v>
      </c>
      <c r="FC27" s="141"/>
      <c r="FD27" s="138"/>
      <c r="FE27" s="142"/>
      <c r="FF27" s="138">
        <f>FF26-(SUM(FF28:FF41))</f>
        <v>2.83</v>
      </c>
      <c r="FG27" s="138"/>
      <c r="FH27" s="138"/>
      <c r="FI27" s="130"/>
      <c r="FJ27" s="140"/>
      <c r="FK27" s="130"/>
      <c r="FL27" s="138">
        <f>FL26-(SUM(FL28:FL41))</f>
        <v>0</v>
      </c>
      <c r="FM27" s="141"/>
      <c r="FN27" s="138"/>
      <c r="FO27" s="142"/>
      <c r="FP27" s="138">
        <f>FP26-(SUM(FP28:FP41))</f>
        <v>0</v>
      </c>
      <c r="FQ27" s="138"/>
      <c r="FR27" s="138"/>
      <c r="FS27" s="130"/>
      <c r="FT27" s="140"/>
      <c r="FU27" s="130"/>
      <c r="FV27" s="138">
        <f>FV26-(SUM(FV28:FV41))</f>
        <v>0</v>
      </c>
      <c r="FW27" s="141"/>
      <c r="FX27" s="138"/>
      <c r="FY27" s="142"/>
      <c r="FZ27" s="138">
        <f>FZ26-(SUM(FZ28:FZ41))</f>
        <v>0</v>
      </c>
      <c r="GA27" s="138"/>
      <c r="GB27" s="138"/>
      <c r="GC27" s="130"/>
      <c r="GD27" s="140"/>
      <c r="GE27" s="130"/>
      <c r="GF27" s="138">
        <f>GF26-(SUM(GF28:GF41))</f>
        <v>0</v>
      </c>
      <c r="GG27" s="141"/>
      <c r="GH27" s="138"/>
      <c r="GI27" s="142"/>
      <c r="GJ27" s="138">
        <f>GJ26-(SUM(GJ28:GJ41))</f>
        <v>0</v>
      </c>
      <c r="GK27" s="138"/>
      <c r="GL27" s="138"/>
      <c r="GM27" s="130"/>
      <c r="GN27" s="140"/>
      <c r="GO27" s="130"/>
      <c r="GP27" s="138">
        <f>GP26-(SUM(GP28:GP41))</f>
        <v>0</v>
      </c>
      <c r="GQ27" s="141"/>
      <c r="GR27" s="138"/>
      <c r="GS27" s="142"/>
      <c r="GT27" s="138">
        <f>GT26-(SUM(GT28:GT41))</f>
        <v>0</v>
      </c>
      <c r="GU27" s="138"/>
      <c r="GV27" s="138"/>
      <c r="GW27" s="130"/>
      <c r="GX27" s="140"/>
      <c r="GY27" s="130"/>
      <c r="GZ27" s="138">
        <f>GZ26-(SUM(GZ28:GZ41))</f>
        <v>0</v>
      </c>
      <c r="HA27" s="141"/>
      <c r="HB27" s="138"/>
      <c r="HC27" s="142"/>
      <c r="HD27" s="138">
        <f>HD26-(SUM(HD28:HD41))</f>
        <v>0</v>
      </c>
      <c r="HE27" s="138"/>
      <c r="HF27" s="138"/>
      <c r="HG27" s="130"/>
      <c r="HH27" s="140"/>
      <c r="HI27" s="130"/>
      <c r="HJ27" s="138">
        <f>HJ26-(SUM(HJ28:HJ41))</f>
        <v>0</v>
      </c>
      <c r="HK27" s="141"/>
      <c r="HL27" s="138"/>
      <c r="HM27" s="142"/>
      <c r="HN27" s="138">
        <f>HN26-(SUM(HN28:HN41))</f>
        <v>0</v>
      </c>
      <c r="HO27" s="138"/>
      <c r="HP27" s="138"/>
      <c r="HQ27" s="130"/>
      <c r="HR27" s="140"/>
      <c r="HS27" s="130"/>
      <c r="HT27" s="138">
        <f>HT26-(SUM(HT28:HT41))</f>
        <v>0</v>
      </c>
      <c r="HU27" s="141"/>
      <c r="HV27" s="138"/>
      <c r="HW27" s="142"/>
      <c r="HX27" s="138">
        <f>HX26-(SUM(HX28:HX41))</f>
        <v>0</v>
      </c>
      <c r="HY27" s="138"/>
      <c r="HZ27" s="138"/>
      <c r="IA27" s="130"/>
      <c r="IB27" s="140"/>
      <c r="IC27" s="130"/>
      <c r="ID27" s="138">
        <f>ID26-(SUM(ID28:ID41))</f>
        <v>0</v>
      </c>
      <c r="IE27" s="141"/>
      <c r="IF27" s="138"/>
      <c r="IG27" s="142"/>
      <c r="IH27" s="138">
        <f>IH26-(SUM(IH28:IH41))</f>
        <v>0</v>
      </c>
      <c r="II27" s="138"/>
      <c r="IJ27" s="138"/>
      <c r="IK27" s="130"/>
      <c r="IL27" s="140"/>
      <c r="IM27" s="130"/>
      <c r="IN27" s="138">
        <f>IN26-(SUM(IN28:IN41))</f>
        <v>-0.01</v>
      </c>
      <c r="IO27" s="141"/>
      <c r="IP27" s="138"/>
      <c r="IQ27" s="142"/>
      <c r="IR27" s="138">
        <f>IR26-(SUM(IR28:IR41))</f>
        <v>-7.0000000000000007E-2</v>
      </c>
      <c r="IS27" s="138"/>
      <c r="IT27" s="138"/>
      <c r="IU27" s="130"/>
      <c r="IV27" s="140"/>
      <c r="IW27" s="130"/>
      <c r="IX27" s="138">
        <f>IX26-(SUM(IX28:IX41))</f>
        <v>0</v>
      </c>
      <c r="IY27" s="141"/>
      <c r="IZ27" s="138"/>
      <c r="JA27" s="142"/>
      <c r="JB27" s="138">
        <f>JB26-(SUM(JB28:JB41))</f>
        <v>0</v>
      </c>
      <c r="JC27" s="138"/>
      <c r="JD27" s="138"/>
      <c r="JE27" s="130"/>
      <c r="JF27" s="140"/>
      <c r="JG27" s="130"/>
      <c r="JH27" s="138">
        <f>JH26-(SUM(JH28:JH41))</f>
        <v>0</v>
      </c>
      <c r="JI27" s="141"/>
      <c r="JJ27" s="138"/>
      <c r="JK27" s="142"/>
      <c r="JL27" s="138">
        <f>JL26-(SUM(JL28:JL41))</f>
        <v>0</v>
      </c>
      <c r="JM27" s="138"/>
      <c r="JN27" s="138"/>
      <c r="JO27" s="130"/>
      <c r="JP27" s="140"/>
      <c r="JQ27" s="130"/>
      <c r="JR27" s="138">
        <f>JR26-(SUM(JR28:JR41))</f>
        <v>0</v>
      </c>
      <c r="JS27" s="141"/>
      <c r="JT27" s="138"/>
      <c r="JU27" s="142"/>
      <c r="JV27" s="138">
        <f>JV26-(SUM(JV28:JV41))</f>
        <v>0</v>
      </c>
      <c r="JW27" s="138"/>
      <c r="JX27" s="138"/>
      <c r="JY27" s="130"/>
      <c r="JZ27" s="140"/>
      <c r="KA27" s="130"/>
      <c r="KB27" s="138">
        <f>KB26-(SUM(KB28:KB41))</f>
        <v>0</v>
      </c>
      <c r="KC27" s="141"/>
      <c r="KD27" s="138"/>
      <c r="KE27" s="142"/>
      <c r="KF27" s="138">
        <f>KF26-(SUM(KF28:KF41))</f>
        <v>0</v>
      </c>
      <c r="KG27" s="138"/>
      <c r="KH27" s="138"/>
      <c r="KI27" s="130"/>
      <c r="KJ27" s="140"/>
      <c r="KK27" s="130"/>
      <c r="KL27" s="138">
        <f>KL26-(SUM(KL28:KL41))</f>
        <v>0</v>
      </c>
      <c r="KM27" s="141"/>
      <c r="KN27" s="138"/>
      <c r="KO27" s="142"/>
      <c r="KP27" s="138">
        <f>KP26-(SUM(KP28:KP41))</f>
        <v>0</v>
      </c>
      <c r="KQ27" s="138"/>
      <c r="KR27" s="138"/>
      <c r="KS27" s="130"/>
      <c r="KT27" s="140"/>
      <c r="KU27" s="130"/>
      <c r="KV27" s="138">
        <f>KV26-(SUM(KV28:KV41))</f>
        <v>-0.79</v>
      </c>
      <c r="KW27" s="141"/>
      <c r="KX27" s="138"/>
      <c r="KY27" s="142"/>
      <c r="KZ27" s="138">
        <f>KZ26-(SUM(KZ28:KZ41))</f>
        <v>-6.06</v>
      </c>
      <c r="LA27" s="138"/>
      <c r="LB27" s="138"/>
      <c r="LC27" s="130"/>
      <c r="LD27" s="140"/>
      <c r="LE27" s="130"/>
      <c r="LF27" s="138">
        <f>LF26-(SUM(LF28:LF41))</f>
        <v>0</v>
      </c>
      <c r="LG27" s="141"/>
      <c r="LH27" s="138"/>
      <c r="LI27" s="142"/>
      <c r="LJ27" s="138">
        <f>LJ26-(SUM(LJ28:LJ41))</f>
        <v>0</v>
      </c>
      <c r="LK27" s="138"/>
      <c r="LL27" s="138"/>
      <c r="LM27" s="130"/>
      <c r="LN27" s="140"/>
      <c r="LO27" s="130"/>
      <c r="LP27" s="138">
        <f>LP26-(SUM(LP28:LP41))</f>
        <v>0</v>
      </c>
      <c r="LQ27" s="141"/>
      <c r="LR27" s="138"/>
      <c r="LS27" s="142"/>
      <c r="LT27" s="138">
        <f>LT26-(SUM(LT28:LT41))</f>
        <v>0</v>
      </c>
      <c r="LU27" s="138"/>
      <c r="LV27" s="138"/>
      <c r="LW27" s="130"/>
      <c r="LX27" s="140"/>
      <c r="LY27" s="130"/>
      <c r="LZ27" s="138">
        <f>LZ26-(SUM(LZ28:LZ41))</f>
        <v>0</v>
      </c>
      <c r="MA27" s="141"/>
      <c r="MB27" s="138"/>
      <c r="MC27" s="142"/>
      <c r="MD27" s="138">
        <f>MD26-(SUM(MD28:MD41))</f>
        <v>0</v>
      </c>
      <c r="ME27" s="138"/>
      <c r="MF27" s="138"/>
      <c r="MG27" s="130"/>
      <c r="MH27" s="140"/>
      <c r="MI27" s="130"/>
      <c r="MJ27" s="138">
        <f>MJ26-(SUM(MJ28:MJ41))</f>
        <v>0</v>
      </c>
      <c r="MK27" s="141"/>
      <c r="ML27" s="138"/>
      <c r="MM27" s="142"/>
      <c r="MN27" s="138">
        <f>MN26-(SUM(MN28:MN41))</f>
        <v>0</v>
      </c>
      <c r="MO27" s="138"/>
      <c r="MP27" s="138"/>
      <c r="MQ27" s="130"/>
      <c r="MR27" s="140"/>
      <c r="MS27" s="130"/>
      <c r="MT27" s="138">
        <f>MT26-(SUM(MT28:MT41))</f>
        <v>0.01</v>
      </c>
      <c r="MU27" s="141"/>
      <c r="MV27" s="138"/>
      <c r="MW27" s="142"/>
      <c r="MX27" s="138">
        <f>MX26-(SUM(MX28:MX41))</f>
        <v>7.0000000000000007E-2</v>
      </c>
      <c r="MY27" s="138"/>
      <c r="MZ27" s="138"/>
      <c r="NA27" s="130"/>
      <c r="NB27" s="140"/>
      <c r="NC27" s="130"/>
      <c r="ND27" s="138">
        <f>ND26-(SUM(ND28:ND41))</f>
        <v>0</v>
      </c>
      <c r="NE27" s="141"/>
      <c r="NF27" s="138"/>
      <c r="NG27" s="142"/>
      <c r="NH27" s="138">
        <f>NH26-(SUM(NH28:NH41))</f>
        <v>0</v>
      </c>
      <c r="NI27" s="138"/>
      <c r="NJ27" s="138"/>
      <c r="NK27" s="130"/>
      <c r="NL27" s="140"/>
      <c r="NM27" s="130"/>
      <c r="NN27" s="138">
        <f>NN26-(SUM(NN28:NN41))</f>
        <v>0</v>
      </c>
      <c r="NO27" s="141"/>
      <c r="NP27" s="138"/>
      <c r="NQ27" s="142"/>
      <c r="NR27" s="138">
        <f>NR26-(SUM(NR28:NR41))</f>
        <v>0</v>
      </c>
      <c r="NS27" s="138"/>
      <c r="NT27" s="138"/>
      <c r="NU27" s="130"/>
      <c r="NV27" s="140"/>
      <c r="NW27" s="130"/>
      <c r="NX27" s="138">
        <f>NX26-(SUM(NX28:NX41))</f>
        <v>0</v>
      </c>
      <c r="NY27" s="141"/>
      <c r="NZ27" s="138"/>
      <c r="OA27" s="142"/>
      <c r="OB27" s="138">
        <f>OB26-(SUM(OB28:OB41))</f>
        <v>-0.01</v>
      </c>
      <c r="OC27" s="138"/>
      <c r="OD27" s="138"/>
      <c r="OE27" s="130"/>
      <c r="OF27" s="140"/>
      <c r="OG27" s="130"/>
      <c r="OH27" s="138">
        <f>OH26-(SUM(OH28:OH41))</f>
        <v>0</v>
      </c>
      <c r="OI27" s="141"/>
      <c r="OJ27" s="138"/>
      <c r="OK27" s="142"/>
      <c r="OL27" s="138">
        <f>OL26-(SUM(OL28:OL41))</f>
        <v>0</v>
      </c>
      <c r="OM27" s="138"/>
      <c r="ON27" s="138"/>
      <c r="OO27" s="130"/>
      <c r="OP27" s="140"/>
      <c r="OQ27" s="130"/>
      <c r="OR27" s="138">
        <f>OR26-(SUM(OR28:OR41))</f>
        <v>0</v>
      </c>
      <c r="OS27" s="141"/>
      <c r="OT27" s="138"/>
      <c r="OU27" s="142"/>
      <c r="OV27" s="138">
        <f>OV26-(SUM(OV28:OV41))</f>
        <v>0</v>
      </c>
      <c r="OW27" s="138"/>
      <c r="OX27" s="138"/>
      <c r="OY27" s="130"/>
      <c r="OZ27" s="140"/>
      <c r="PA27" s="130"/>
      <c r="PB27" s="138">
        <f>PB26-(SUM(PB28:PB41))</f>
        <v>0</v>
      </c>
      <c r="PC27" s="141"/>
      <c r="PD27" s="138"/>
      <c r="PE27" s="142"/>
      <c r="PF27" s="138">
        <f>PF26-(SUM(PF28:PF41))</f>
        <v>0</v>
      </c>
      <c r="PG27" s="138"/>
      <c r="PH27" s="138"/>
      <c r="PI27" s="130"/>
      <c r="PJ27" s="140"/>
      <c r="PK27" s="130"/>
      <c r="PL27" s="138">
        <f>PL26-(SUM(PL28:PL41))</f>
        <v>0</v>
      </c>
      <c r="PM27" s="141"/>
      <c r="PN27" s="138"/>
      <c r="PO27" s="142"/>
      <c r="PP27" s="138">
        <f>PP26-(SUM(PP28:PP41))</f>
        <v>0</v>
      </c>
      <c r="PQ27" s="138"/>
      <c r="PR27" s="138"/>
      <c r="PS27" s="130"/>
      <c r="PT27" s="140"/>
      <c r="PU27" s="130"/>
      <c r="PV27" s="138">
        <f>PV26-(SUM(PV28:PV41))</f>
        <v>0</v>
      </c>
      <c r="PW27" s="141"/>
      <c r="PX27" s="138"/>
      <c r="PY27" s="142"/>
      <c r="PZ27" s="138">
        <f>PZ26-(SUM(PZ28:PZ41))</f>
        <v>0</v>
      </c>
      <c r="QA27" s="138"/>
      <c r="QB27" s="138"/>
      <c r="QC27" s="130"/>
      <c r="QD27" s="140"/>
      <c r="QE27" s="130"/>
      <c r="QF27" s="138">
        <f>QF26-(SUM(QF28:QF41))</f>
        <v>0</v>
      </c>
      <c r="QG27" s="141"/>
      <c r="QH27" s="138"/>
      <c r="QI27" s="142"/>
      <c r="QJ27" s="138">
        <f>QJ26-(SUM(QJ28:QJ41))</f>
        <v>0</v>
      </c>
      <c r="QK27" s="138"/>
      <c r="QL27" s="138"/>
      <c r="QM27" s="130"/>
      <c r="QN27" s="140"/>
      <c r="QO27" s="130"/>
      <c r="QP27" s="138">
        <f>QP26-(SUM(QP28:QP41))</f>
        <v>0</v>
      </c>
      <c r="QQ27" s="141"/>
      <c r="QR27" s="138"/>
      <c r="QS27" s="142"/>
      <c r="QT27" s="138">
        <f>QT26-(SUM(QT28:QT41))</f>
        <v>0</v>
      </c>
      <c r="QU27" s="138"/>
      <c r="QV27" s="138"/>
      <c r="QW27" s="130"/>
      <c r="QX27" s="140"/>
      <c r="QY27" s="130"/>
      <c r="QZ27" s="138">
        <f>QZ26-(SUM(QZ28:QZ41))</f>
        <v>0.62</v>
      </c>
      <c r="RA27" s="141"/>
      <c r="RB27" s="138"/>
      <c r="RC27" s="142"/>
      <c r="RD27" s="138">
        <f>RD26-(SUM(RD28:RD41))</f>
        <v>4.46</v>
      </c>
      <c r="RE27" s="138"/>
      <c r="RF27" s="138"/>
      <c r="RG27" s="130"/>
      <c r="RH27" s="140"/>
      <c r="RI27" s="130"/>
      <c r="RJ27" s="138">
        <f>RJ26-(SUM(RJ28:RJ41))</f>
        <v>0</v>
      </c>
      <c r="RK27" s="141"/>
      <c r="RL27" s="138"/>
      <c r="RM27" s="142"/>
      <c r="RN27" s="138">
        <f>RN26-(SUM(RN28:RN41))</f>
        <v>0</v>
      </c>
      <c r="RO27" s="138"/>
      <c r="RP27" s="138"/>
      <c r="RQ27" s="130"/>
      <c r="RR27" s="140"/>
      <c r="RS27" s="130"/>
      <c r="RT27" s="138">
        <f>RT26-(SUM(RT28:RT41))</f>
        <v>0</v>
      </c>
      <c r="RU27" s="141"/>
      <c r="RV27" s="138"/>
      <c r="RW27" s="142"/>
      <c r="RX27" s="138">
        <f>RX26-(SUM(RX28:RX41))</f>
        <v>0</v>
      </c>
      <c r="RY27" s="138"/>
      <c r="RZ27" s="138"/>
      <c r="SA27" s="130"/>
      <c r="SB27" s="140"/>
      <c r="SC27" s="130"/>
      <c r="SD27" s="138" t="e">
        <f>SD26-(SUM(SD28:SD41))</f>
        <v>#DIV/0!</v>
      </c>
      <c r="SE27" s="141"/>
      <c r="SF27" s="138"/>
      <c r="SG27" s="142"/>
      <c r="SH27" s="138">
        <f>SH26-(SUM(SH28:SH41))</f>
        <v>0</v>
      </c>
      <c r="SI27" s="138"/>
      <c r="SJ27" s="138"/>
      <c r="SK27" s="130"/>
      <c r="SL27" s="140"/>
      <c r="SM27" s="130"/>
      <c r="SN27" s="138">
        <f>SN26-(SUM(SN28:SN41))</f>
        <v>-1.25</v>
      </c>
      <c r="SO27" s="141"/>
      <c r="SP27" s="138"/>
      <c r="SQ27" s="142"/>
      <c r="SR27" s="138">
        <f>SR26-(SUM(SR28:SR41))</f>
        <v>-10.24</v>
      </c>
      <c r="SS27" s="138"/>
      <c r="ST27" s="138"/>
      <c r="SU27" s="130"/>
      <c r="SV27" s="140"/>
      <c r="SW27" s="130"/>
      <c r="SX27" s="138">
        <f>SX26-(SUM(SX28:SX41))</f>
        <v>2.29</v>
      </c>
      <c r="SY27" s="141"/>
      <c r="SZ27" s="138"/>
      <c r="TA27" s="142"/>
      <c r="TB27" s="138">
        <f>TB26-(SUM(TB28:TB41))</f>
        <v>18.32</v>
      </c>
      <c r="TC27" s="138"/>
      <c r="TD27" s="138"/>
      <c r="TE27" s="130"/>
      <c r="TF27" s="140"/>
      <c r="TG27" s="130"/>
      <c r="TH27" s="138">
        <f>TH26-(SUM(TH28:TH41))</f>
        <v>0</v>
      </c>
      <c r="TI27" s="141"/>
      <c r="TJ27" s="138"/>
      <c r="TK27" s="142"/>
      <c r="TL27" s="138">
        <f>TL26-(SUM(TL28:TL41))</f>
        <v>0</v>
      </c>
      <c r="TM27" s="138"/>
      <c r="TN27" s="138"/>
      <c r="TO27" s="130"/>
      <c r="TP27" s="140"/>
      <c r="TQ27" s="130"/>
      <c r="TR27" s="138">
        <f>TR26-(SUM(TR28:TR41))</f>
        <v>0</v>
      </c>
      <c r="TS27" s="141"/>
      <c r="TT27" s="138"/>
      <c r="TU27" s="142"/>
      <c r="TV27" s="138">
        <f>TV26-(SUM(TV28:TV41))</f>
        <v>0</v>
      </c>
      <c r="TW27" s="138"/>
      <c r="TX27" s="138"/>
      <c r="TY27" s="130"/>
      <c r="TZ27" s="140"/>
      <c r="UA27" s="130"/>
      <c r="UB27" s="138">
        <f>UB26-(SUM(UB28:UB41))</f>
        <v>0</v>
      </c>
      <c r="UC27" s="141"/>
      <c r="UD27" s="138"/>
      <c r="UE27" s="142"/>
      <c r="UF27" s="138">
        <f>UF26-(SUM(UF28:UF41))</f>
        <v>0</v>
      </c>
      <c r="UG27" s="138"/>
      <c r="UH27" s="138"/>
      <c r="UI27" s="130"/>
      <c r="UJ27" s="140"/>
      <c r="UK27" s="130"/>
      <c r="UL27" s="138">
        <f>UL26-(SUM(UL28:UL41))</f>
        <v>0</v>
      </c>
      <c r="UM27" s="141"/>
      <c r="UN27" s="138"/>
      <c r="UO27" s="142"/>
      <c r="UP27" s="138">
        <f>UP26-(SUM(UP28:UP41))</f>
        <v>0</v>
      </c>
      <c r="UQ27" s="138"/>
      <c r="UR27" s="138"/>
      <c r="US27" s="130"/>
      <c r="UT27" s="140"/>
      <c r="UU27" s="130"/>
      <c r="UV27" s="138">
        <f>UV26-(SUM(UV28:UV41))</f>
        <v>0</v>
      </c>
      <c r="UW27" s="141"/>
      <c r="UX27" s="138"/>
      <c r="UY27" s="142"/>
      <c r="UZ27" s="138">
        <f>UZ26-(SUM(UZ28:UZ41))</f>
        <v>0</v>
      </c>
      <c r="VA27" s="138"/>
      <c r="VB27" s="138"/>
      <c r="VC27" s="130"/>
      <c r="VD27" s="140"/>
      <c r="VE27" s="130"/>
      <c r="VF27" s="138">
        <f>VF26-(SUM(VF28:VF41))</f>
        <v>0.01</v>
      </c>
      <c r="VG27" s="141"/>
      <c r="VH27" s="138"/>
      <c r="VI27" s="142"/>
      <c r="VJ27" s="138">
        <f>VJ26-(SUM(VJ28:VJ41))</f>
        <v>7.0000000000000007E-2</v>
      </c>
      <c r="VK27" s="138"/>
      <c r="VL27" s="138"/>
      <c r="VM27" s="130"/>
      <c r="VN27" s="140"/>
      <c r="VO27" s="130"/>
      <c r="VP27" s="138">
        <f>VP26-(SUM(VP28:VP41))</f>
        <v>0</v>
      </c>
      <c r="VQ27" s="141"/>
      <c r="VR27" s="138"/>
      <c r="VS27" s="142"/>
      <c r="VT27" s="138">
        <f>VT26-(SUM(VT28:VT41))</f>
        <v>0</v>
      </c>
      <c r="VU27" s="138"/>
      <c r="VV27" s="138"/>
      <c r="VW27" s="130"/>
      <c r="VX27" s="140"/>
      <c r="VY27" s="130"/>
      <c r="VZ27" s="138">
        <f>VZ26-(SUM(VZ28:VZ41))</f>
        <v>0.01</v>
      </c>
      <c r="WA27" s="141"/>
      <c r="WB27" s="138"/>
      <c r="WC27" s="142"/>
      <c r="WD27" s="138">
        <f>WD26-(SUM(WD28:WD41))</f>
        <v>7.0000000000000007E-2</v>
      </c>
      <c r="WE27" s="138"/>
      <c r="WF27" s="138"/>
    </row>
    <row r="28" spans="1:604" ht="25.5" customHeight="1">
      <c r="A28" s="5"/>
      <c r="B28" s="544" t="s">
        <v>413</v>
      </c>
      <c r="C28" s="11" t="s">
        <v>966</v>
      </c>
      <c r="D28" s="11" t="s">
        <v>420</v>
      </c>
      <c r="E28" s="4" t="s">
        <v>33</v>
      </c>
      <c r="F28" s="593">
        <f t="shared" ref="F28:F41" si="302">F12</f>
        <v>0</v>
      </c>
      <c r="G28" s="139" t="e">
        <f>F28/F26</f>
        <v>#DIV/0!</v>
      </c>
      <c r="H28" s="109" t="e">
        <f>H26*G28</f>
        <v>#DIV/0!</v>
      </c>
      <c r="I28" s="136">
        <f t="shared" ref="I28:I41" si="303">IF(F28&gt;0,H28/F28,0)</f>
        <v>0</v>
      </c>
      <c r="J28" s="96">
        <f>J26</f>
        <v>0</v>
      </c>
      <c r="K28" s="137">
        <f t="shared" ref="K28:K41" si="304">I28*J28</f>
        <v>0</v>
      </c>
      <c r="L28" s="109">
        <f t="shared" ref="L28:L41" si="305">K28*F28</f>
        <v>0</v>
      </c>
      <c r="M28" s="109"/>
      <c r="N28" s="138"/>
      <c r="O28" s="139">
        <f t="shared" ref="O28:O42" si="306">K28/$WC28</f>
        <v>0</v>
      </c>
      <c r="P28" s="593">
        <f t="shared" ref="P28:P41" si="307">P12</f>
        <v>39</v>
      </c>
      <c r="Q28" s="139">
        <f>P28/P26</f>
        <v>9.8479999999999998E-2</v>
      </c>
      <c r="R28" s="109">
        <f>R26*Q28</f>
        <v>17135.52</v>
      </c>
      <c r="S28" s="136">
        <f t="shared" ref="S28:S41" si="308">IF(P28&gt;0,R28/P28,0)</f>
        <v>439.37230769000001</v>
      </c>
      <c r="T28" s="96">
        <f>T26</f>
        <v>7.11</v>
      </c>
      <c r="U28" s="137">
        <f t="shared" ref="U28:U41" si="309">S28*T28</f>
        <v>3123.9371099999998</v>
      </c>
      <c r="V28" s="109">
        <f t="shared" ref="V28:V41" si="310">U28*P28</f>
        <v>121833.55</v>
      </c>
      <c r="W28" s="109"/>
      <c r="X28" s="138"/>
      <c r="Y28" s="139">
        <f t="shared" ref="Y28:Y42" si="311">U28/$WC28</f>
        <v>0.95354000000000005</v>
      </c>
      <c r="Z28" s="593">
        <f t="shared" ref="Z28:Z41" si="312">Z12</f>
        <v>165</v>
      </c>
      <c r="AA28" s="139">
        <f>Z28/Z26</f>
        <v>0.60440000000000005</v>
      </c>
      <c r="AB28" s="109">
        <f>AB26*AA28</f>
        <v>107534.85</v>
      </c>
      <c r="AC28" s="136">
        <f t="shared" ref="AC28:AC41" si="313">IF(Z28&gt;0,AB28/Z28,0)</f>
        <v>651.72636364000005</v>
      </c>
      <c r="AD28" s="96">
        <f>AD26</f>
        <v>7.06</v>
      </c>
      <c r="AE28" s="137">
        <f t="shared" ref="AE28:AE41" si="314">AC28*AD28</f>
        <v>4601.1881299999995</v>
      </c>
      <c r="AF28" s="109">
        <f t="shared" ref="AF28:AF41" si="315">AE28*Z28</f>
        <v>759196.04</v>
      </c>
      <c r="AG28" s="109"/>
      <c r="AH28" s="138"/>
      <c r="AI28" s="139">
        <f t="shared" ref="AI28:AI42" si="316">AE28/$WC28</f>
        <v>1.40445</v>
      </c>
      <c r="AJ28" s="593">
        <f t="shared" ref="AJ28:AJ41" si="317">AJ12</f>
        <v>0</v>
      </c>
      <c r="AK28" s="139" t="e">
        <f>AJ28/AJ26</f>
        <v>#DIV/0!</v>
      </c>
      <c r="AL28" s="109" t="e">
        <f>AL26*AK28</f>
        <v>#DIV/0!</v>
      </c>
      <c r="AM28" s="136">
        <f t="shared" ref="AM28:AM41" si="318">IF(AJ28&gt;0,AL28/AJ28,0)</f>
        <v>0</v>
      </c>
      <c r="AN28" s="96">
        <f>AN26</f>
        <v>0</v>
      </c>
      <c r="AO28" s="137">
        <f t="shared" ref="AO28:AO41" si="319">AM28*AN28</f>
        <v>0</v>
      </c>
      <c r="AP28" s="109">
        <f t="shared" ref="AP28:AP41" si="320">AO28*AJ28</f>
        <v>0</v>
      </c>
      <c r="AQ28" s="109"/>
      <c r="AR28" s="138"/>
      <c r="AS28" s="139">
        <f t="shared" ref="AS28:AS42" si="321">AO28/$WC28</f>
        <v>0</v>
      </c>
      <c r="AT28" s="593">
        <f t="shared" ref="AT28:AT41" si="322">AT12</f>
        <v>0</v>
      </c>
      <c r="AU28" s="139">
        <f>AT28/AT26</f>
        <v>0</v>
      </c>
      <c r="AV28" s="109">
        <f>AV26*AU28</f>
        <v>0</v>
      </c>
      <c r="AW28" s="136">
        <f t="shared" ref="AW28:AW41" si="323">IF(AT28&gt;0,AV28/AT28,0)</f>
        <v>0</v>
      </c>
      <c r="AX28" s="96">
        <f>AX26</f>
        <v>7.05</v>
      </c>
      <c r="AY28" s="137">
        <f t="shared" ref="AY28:AY41" si="324">AW28*AX28</f>
        <v>0</v>
      </c>
      <c r="AZ28" s="109">
        <f t="shared" ref="AZ28:AZ41" si="325">AY28*AT28</f>
        <v>0</v>
      </c>
      <c r="BA28" s="109"/>
      <c r="BB28" s="138"/>
      <c r="BC28" s="139">
        <f t="shared" ref="BC28:BC42" si="326">AY28/$WC28</f>
        <v>0</v>
      </c>
      <c r="BD28" s="593">
        <f t="shared" ref="BD28:BD41" si="327">BD12</f>
        <v>0</v>
      </c>
      <c r="BE28" s="139">
        <f>BD28/BD26</f>
        <v>0</v>
      </c>
      <c r="BF28" s="109">
        <f>BF26*BE28</f>
        <v>0</v>
      </c>
      <c r="BG28" s="136">
        <f t="shared" ref="BG28:BG41" si="328">IF(BD28&gt;0,BF28/BD28,0)</f>
        <v>0</v>
      </c>
      <c r="BH28" s="96">
        <f>BH26</f>
        <v>7.54</v>
      </c>
      <c r="BI28" s="137">
        <f t="shared" ref="BI28:BI41" si="329">BG28*BH28</f>
        <v>0</v>
      </c>
      <c r="BJ28" s="109">
        <f t="shared" ref="BJ28:BJ41" si="330">BI28*BD28</f>
        <v>0</v>
      </c>
      <c r="BK28" s="109"/>
      <c r="BL28" s="138"/>
      <c r="BM28" s="139">
        <f t="shared" ref="BM28:BM42" si="331">BI28/$WC28</f>
        <v>0</v>
      </c>
      <c r="BN28" s="593">
        <f t="shared" ref="BN28:BN41" si="332">BN12</f>
        <v>0</v>
      </c>
      <c r="BO28" s="139">
        <f>BN28/BN26</f>
        <v>0</v>
      </c>
      <c r="BP28" s="109">
        <f>BP26*BO28</f>
        <v>0</v>
      </c>
      <c r="BQ28" s="136">
        <f t="shared" ref="BQ28:BQ41" si="333">IF(BN28&gt;0,BP28/BN28,0)</f>
        <v>0</v>
      </c>
      <c r="BR28" s="96">
        <f>BR26</f>
        <v>7.86</v>
      </c>
      <c r="BS28" s="137">
        <f t="shared" ref="BS28:BS41" si="334">BQ28*BR28</f>
        <v>0</v>
      </c>
      <c r="BT28" s="109">
        <f t="shared" ref="BT28:BT41" si="335">BS28*BN28</f>
        <v>0</v>
      </c>
      <c r="BU28" s="109"/>
      <c r="BV28" s="138"/>
      <c r="BW28" s="139">
        <f t="shared" ref="BW28:BW42" si="336">BS28/$WC28</f>
        <v>0</v>
      </c>
      <c r="BX28" s="593">
        <f t="shared" ref="BX28:BX41" si="337">BX12</f>
        <v>27</v>
      </c>
      <c r="BY28" s="139">
        <f>BX28/BX26</f>
        <v>0.16364000000000001</v>
      </c>
      <c r="BZ28" s="109">
        <f>BZ26*BY28</f>
        <v>7134.7</v>
      </c>
      <c r="CA28" s="136">
        <f t="shared" ref="CA28:CA41" si="338">IF(BX28&gt;0,BZ28/BX28,0)</f>
        <v>264.24814815000002</v>
      </c>
      <c r="CB28" s="96">
        <f>CB26</f>
        <v>7.89</v>
      </c>
      <c r="CC28" s="137">
        <f t="shared" ref="CC28:CC41" si="339">CA28*CB28</f>
        <v>2084.9178900000002</v>
      </c>
      <c r="CD28" s="109">
        <f t="shared" ref="CD28:CD41" si="340">CC28*BX28</f>
        <v>56292.78</v>
      </c>
      <c r="CE28" s="109"/>
      <c r="CF28" s="138"/>
      <c r="CG28" s="139">
        <f t="shared" ref="CG28:CG42" si="341">CC28/$WC28</f>
        <v>0.63639000000000001</v>
      </c>
      <c r="CH28" s="593">
        <f t="shared" ref="CH28:CH41" si="342">CH12</f>
        <v>16</v>
      </c>
      <c r="CI28" s="139">
        <f>CH28/CH26</f>
        <v>9.8159999999999997E-2</v>
      </c>
      <c r="CJ28" s="109">
        <f>CJ26*CI28</f>
        <v>5179.8999999999996</v>
      </c>
      <c r="CK28" s="136">
        <f t="shared" ref="CK28:CK41" si="343">IF(CH28&gt;0,CJ28/CH28,0)</f>
        <v>323.74374999999998</v>
      </c>
      <c r="CL28" s="96">
        <f>CL26</f>
        <v>7.06</v>
      </c>
      <c r="CM28" s="137">
        <f t="shared" ref="CM28:CM41" si="344">CK28*CL28</f>
        <v>2285.6308800000002</v>
      </c>
      <c r="CN28" s="109">
        <f t="shared" ref="CN28:CN41" si="345">CM28*CH28</f>
        <v>36570.089999999997</v>
      </c>
      <c r="CO28" s="109"/>
      <c r="CP28" s="138"/>
      <c r="CQ28" s="139">
        <f t="shared" ref="CQ28:CQ42" si="346">CM28/$WC28</f>
        <v>0.69765999999999995</v>
      </c>
      <c r="CR28" s="593">
        <f t="shared" ref="CR28:CR41" si="347">CR12</f>
        <v>0</v>
      </c>
      <c r="CS28" s="139">
        <f>CR28/CR26</f>
        <v>0</v>
      </c>
      <c r="CT28" s="109">
        <f>CT26*CS28</f>
        <v>0</v>
      </c>
      <c r="CU28" s="136">
        <f t="shared" ref="CU28:CU41" si="348">IF(CR28&gt;0,CT28/CR28,0)</f>
        <v>0</v>
      </c>
      <c r="CV28" s="96">
        <f>CV26</f>
        <v>7.82</v>
      </c>
      <c r="CW28" s="137">
        <f t="shared" ref="CW28:CW41" si="349">CU28*CV28</f>
        <v>0</v>
      </c>
      <c r="CX28" s="109">
        <f t="shared" ref="CX28:CX41" si="350">CW28*CR28</f>
        <v>0</v>
      </c>
      <c r="CY28" s="109"/>
      <c r="CZ28" s="138"/>
      <c r="DA28" s="139">
        <f t="shared" ref="DA28:DA42" si="351">CW28/$WC28</f>
        <v>0</v>
      </c>
      <c r="DB28" s="593">
        <f t="shared" ref="DB28:DB41" si="352">DB12</f>
        <v>28</v>
      </c>
      <c r="DC28" s="139">
        <f>DB28/DB26</f>
        <v>0.15642</v>
      </c>
      <c r="DD28" s="109">
        <f>DD26*DC28</f>
        <v>22231.97</v>
      </c>
      <c r="DE28" s="136">
        <f t="shared" ref="DE28:DE41" si="353">IF(DB28&gt;0,DD28/DB28,0)</f>
        <v>793.99892856999998</v>
      </c>
      <c r="DF28" s="96">
        <f>DF26</f>
        <v>7.98</v>
      </c>
      <c r="DG28" s="137">
        <f t="shared" ref="DG28:DG41" si="354">DE28*DF28</f>
        <v>6336.1114500000003</v>
      </c>
      <c r="DH28" s="109">
        <f t="shared" ref="DH28:DH41" si="355">DG28*DB28</f>
        <v>177411.12</v>
      </c>
      <c r="DI28" s="109"/>
      <c r="DJ28" s="138"/>
      <c r="DK28" s="139">
        <f t="shared" ref="DK28:DK42" si="356">DG28/$WC28</f>
        <v>1.93401</v>
      </c>
      <c r="DL28" s="593">
        <f t="shared" ref="DL28:DL41" si="357">DL12</f>
        <v>0</v>
      </c>
      <c r="DM28" s="139">
        <f>DL28/DL26</f>
        <v>0</v>
      </c>
      <c r="DN28" s="109">
        <f>DN26*DM28</f>
        <v>0</v>
      </c>
      <c r="DO28" s="136">
        <f t="shared" ref="DO28:DO41" si="358">IF(DL28&gt;0,DN28/DL28,0)</f>
        <v>0</v>
      </c>
      <c r="DP28" s="96">
        <f>DP26</f>
        <v>7.05</v>
      </c>
      <c r="DQ28" s="137">
        <f t="shared" ref="DQ28:DQ41" si="359">DO28*DP28</f>
        <v>0</v>
      </c>
      <c r="DR28" s="109">
        <f t="shared" ref="DR28:DR41" si="360">DQ28*DL28</f>
        <v>0</v>
      </c>
      <c r="DS28" s="109"/>
      <c r="DT28" s="138"/>
      <c r="DU28" s="139">
        <f t="shared" ref="DU28:DU42" si="361">DQ28/$WC28</f>
        <v>0</v>
      </c>
      <c r="DV28" s="593">
        <f t="shared" ref="DV28:DV41" si="362">DV12</f>
        <v>0</v>
      </c>
      <c r="DW28" s="139">
        <f>DV28/DV26</f>
        <v>0</v>
      </c>
      <c r="DX28" s="109">
        <f>DX26*DW28</f>
        <v>0</v>
      </c>
      <c r="DY28" s="136">
        <f t="shared" ref="DY28:DY41" si="363">IF(DV28&gt;0,DX28/DV28,0)</f>
        <v>0</v>
      </c>
      <c r="DZ28" s="96">
        <f>DZ26</f>
        <v>7.06</v>
      </c>
      <c r="EA28" s="137">
        <f t="shared" ref="EA28:EA41" si="364">DY28*DZ28</f>
        <v>0</v>
      </c>
      <c r="EB28" s="109">
        <f t="shared" ref="EB28:EB41" si="365">EA28*DV28</f>
        <v>0</v>
      </c>
      <c r="EC28" s="109"/>
      <c r="ED28" s="138"/>
      <c r="EE28" s="139">
        <f t="shared" ref="EE28:EE42" si="366">EA28/$WC28</f>
        <v>0</v>
      </c>
      <c r="EF28" s="593">
        <f t="shared" ref="EF28:EF41" si="367">EF12</f>
        <v>42</v>
      </c>
      <c r="EG28" s="139">
        <f>EF28/EF26</f>
        <v>0.16800000000000001</v>
      </c>
      <c r="EH28" s="109">
        <f>EH26*EG28</f>
        <v>5661.6</v>
      </c>
      <c r="EI28" s="136">
        <f t="shared" ref="EI28:EI41" si="368">IF(EF28&gt;0,EH28/EF28,0)</f>
        <v>134.80000000000001</v>
      </c>
      <c r="EJ28" s="96">
        <f>EJ26</f>
        <v>7.67</v>
      </c>
      <c r="EK28" s="137">
        <f t="shared" ref="EK28:EK41" si="369">EI28*EJ28</f>
        <v>1033.9159999999999</v>
      </c>
      <c r="EL28" s="109">
        <f t="shared" ref="EL28:EL41" si="370">EK28*EF28</f>
        <v>43424.47</v>
      </c>
      <c r="EM28" s="109"/>
      <c r="EN28" s="138"/>
      <c r="EO28" s="139">
        <f t="shared" ref="EO28:EO42" si="371">EK28/$WC28</f>
        <v>0.31558999999999998</v>
      </c>
      <c r="EP28" s="593">
        <f t="shared" ref="EP28:EP41" si="372">EP12</f>
        <v>59</v>
      </c>
      <c r="EQ28" s="139">
        <f>EP28/EP26</f>
        <v>0.18154000000000001</v>
      </c>
      <c r="ER28" s="109">
        <f>ER26*EQ28</f>
        <v>12898.42</v>
      </c>
      <c r="ES28" s="136">
        <f t="shared" ref="ES28:ES41" si="373">IF(EP28&gt;0,ER28/EP28,0)</f>
        <v>218.61728814</v>
      </c>
      <c r="ET28" s="96">
        <f>ET26</f>
        <v>7.89</v>
      </c>
      <c r="EU28" s="137">
        <f t="shared" ref="EU28:EU41" si="374">ES28*ET28</f>
        <v>1724.8904</v>
      </c>
      <c r="EV28" s="109">
        <f t="shared" ref="EV28:EV41" si="375">EU28*EP28</f>
        <v>101768.53</v>
      </c>
      <c r="EW28" s="109"/>
      <c r="EX28" s="138"/>
      <c r="EY28" s="139">
        <f t="shared" ref="EY28:EY42" si="376">EU28/$WC28</f>
        <v>0.52649999999999997</v>
      </c>
      <c r="EZ28" s="593">
        <f t="shared" ref="EZ28:EZ41" si="377">EZ12</f>
        <v>32</v>
      </c>
      <c r="FA28" s="139">
        <f>EZ28/EZ26</f>
        <v>0.32323000000000002</v>
      </c>
      <c r="FB28" s="109">
        <f>FB26*FA28</f>
        <v>12121.13</v>
      </c>
      <c r="FC28" s="136">
        <f t="shared" ref="FC28:FC41" si="378">IF(EZ28&gt;0,FB28/EZ28,0)</f>
        <v>378.78531249999997</v>
      </c>
      <c r="FD28" s="96">
        <f>FD26</f>
        <v>7.89</v>
      </c>
      <c r="FE28" s="137">
        <f t="shared" ref="FE28:FE41" si="379">FC28*FD28</f>
        <v>2988.6161200000001</v>
      </c>
      <c r="FF28" s="109">
        <f t="shared" ref="FF28:FF41" si="380">FE28*EZ28</f>
        <v>95635.72</v>
      </c>
      <c r="FG28" s="109"/>
      <c r="FH28" s="138"/>
      <c r="FI28" s="139">
        <f t="shared" ref="FI28:FI42" si="381">FE28/$WC28</f>
        <v>0.91222999999999999</v>
      </c>
      <c r="FJ28" s="593">
        <f t="shared" ref="FJ28:FJ41" si="382">FJ12</f>
        <v>30</v>
      </c>
      <c r="FK28" s="139">
        <f>FJ28/FJ26</f>
        <v>0.17963999999999999</v>
      </c>
      <c r="FL28" s="109">
        <f>FL26*FK28</f>
        <v>12925.1</v>
      </c>
      <c r="FM28" s="136">
        <f t="shared" ref="FM28:FM41" si="383">IF(FJ28&gt;0,FL28/FJ28,0)</f>
        <v>430.83666667</v>
      </c>
      <c r="FN28" s="96">
        <f>FN26</f>
        <v>7.06</v>
      </c>
      <c r="FO28" s="137">
        <f t="shared" ref="FO28:FO41" si="384">FM28*FN28</f>
        <v>3041.70687</v>
      </c>
      <c r="FP28" s="109">
        <f t="shared" ref="FP28:FP41" si="385">FO28*FJ28</f>
        <v>91251.21</v>
      </c>
      <c r="FQ28" s="109"/>
      <c r="FR28" s="138"/>
      <c r="FS28" s="139">
        <f t="shared" ref="FS28:FS42" si="386">FO28/$WC28</f>
        <v>0.92844000000000004</v>
      </c>
      <c r="FT28" s="593">
        <f t="shared" ref="FT28:FT41" si="387">FT12</f>
        <v>34</v>
      </c>
      <c r="FU28" s="139">
        <f>FT28/FT26</f>
        <v>0.12734000000000001</v>
      </c>
      <c r="FV28" s="109">
        <f>FV26*FU28</f>
        <v>18591.64</v>
      </c>
      <c r="FW28" s="136">
        <f t="shared" ref="FW28:FW41" si="388">IF(FT28&gt;0,FV28/FT28,0)</f>
        <v>546.81294118000005</v>
      </c>
      <c r="FX28" s="96">
        <f>FX26</f>
        <v>6.75</v>
      </c>
      <c r="FY28" s="137">
        <f t="shared" ref="FY28:FY41" si="389">FW28*FX28</f>
        <v>3690.9873499999999</v>
      </c>
      <c r="FZ28" s="109">
        <f t="shared" ref="FZ28:FZ41" si="390">FY28*FT28</f>
        <v>125493.57</v>
      </c>
      <c r="GA28" s="109"/>
      <c r="GB28" s="138"/>
      <c r="GC28" s="139">
        <f t="shared" ref="GC28:GC42" si="391">FY28/$WC28</f>
        <v>1.12662</v>
      </c>
      <c r="GD28" s="593">
        <f t="shared" ref="GD28:GD41" si="392">GD12</f>
        <v>0</v>
      </c>
      <c r="GE28" s="139">
        <f>GD28/GD26</f>
        <v>0</v>
      </c>
      <c r="GF28" s="109">
        <f>GF26*GE28</f>
        <v>0</v>
      </c>
      <c r="GG28" s="136">
        <f t="shared" ref="GG28:GG41" si="393">IF(GD28&gt;0,GF28/GD28,0)</f>
        <v>0</v>
      </c>
      <c r="GH28" s="96">
        <f>GH26</f>
        <v>8.64</v>
      </c>
      <c r="GI28" s="137">
        <f t="shared" ref="GI28:GI41" si="394">GG28*GH28</f>
        <v>0</v>
      </c>
      <c r="GJ28" s="109">
        <f t="shared" ref="GJ28:GJ41" si="395">GI28*GD28</f>
        <v>0</v>
      </c>
      <c r="GK28" s="109"/>
      <c r="GL28" s="138"/>
      <c r="GM28" s="139">
        <f t="shared" ref="GM28:GM42" si="396">GI28/$WC28</f>
        <v>0</v>
      </c>
      <c r="GN28" s="593">
        <f t="shared" ref="GN28:GN41" si="397">GN12</f>
        <v>0</v>
      </c>
      <c r="GO28" s="139">
        <f>GN28/GN26</f>
        <v>0</v>
      </c>
      <c r="GP28" s="109">
        <f>GP26*GO28</f>
        <v>0</v>
      </c>
      <c r="GQ28" s="136">
        <f t="shared" ref="GQ28:GQ41" si="398">IF(GN28&gt;0,GP28/GN28,0)</f>
        <v>0</v>
      </c>
      <c r="GR28" s="96">
        <f>GR26</f>
        <v>7.04</v>
      </c>
      <c r="GS28" s="137">
        <f t="shared" ref="GS28:GS41" si="399">GQ28*GR28</f>
        <v>0</v>
      </c>
      <c r="GT28" s="109">
        <f t="shared" ref="GT28:GT41" si="400">GS28*GN28</f>
        <v>0</v>
      </c>
      <c r="GU28" s="109"/>
      <c r="GV28" s="138"/>
      <c r="GW28" s="139">
        <f t="shared" ref="GW28:GW42" si="401">GS28/$WC28</f>
        <v>0</v>
      </c>
      <c r="GX28" s="593">
        <f t="shared" ref="GX28:GX41" si="402">GX12</f>
        <v>50</v>
      </c>
      <c r="GY28" s="139">
        <f>GX28/GX26</f>
        <v>0.25641000000000003</v>
      </c>
      <c r="GZ28" s="109">
        <f>GZ26*GY28</f>
        <v>22256.39</v>
      </c>
      <c r="HA28" s="136">
        <f t="shared" ref="HA28:HA41" si="403">IF(GX28&gt;0,GZ28/GX28,0)</f>
        <v>445.12779999999998</v>
      </c>
      <c r="HB28" s="96">
        <f>HB26</f>
        <v>7.88</v>
      </c>
      <c r="HC28" s="137">
        <f t="shared" ref="HC28:HC41" si="404">HA28*HB28</f>
        <v>3507.6070599999998</v>
      </c>
      <c r="HD28" s="109">
        <f t="shared" ref="HD28:HD41" si="405">HC28*GX28</f>
        <v>175380.35</v>
      </c>
      <c r="HE28" s="109"/>
      <c r="HF28" s="138"/>
      <c r="HG28" s="139">
        <f t="shared" ref="HG28:HG42" si="406">HC28/$WC28</f>
        <v>1.0706500000000001</v>
      </c>
      <c r="HH28" s="593">
        <f t="shared" ref="HH28:HH41" si="407">HH12</f>
        <v>31</v>
      </c>
      <c r="HI28" s="139">
        <f>HH28/HH26</f>
        <v>0.11273</v>
      </c>
      <c r="HJ28" s="109">
        <f>HJ26*HI28</f>
        <v>23797.3</v>
      </c>
      <c r="HK28" s="136">
        <f t="shared" ref="HK28:HK41" si="408">IF(HH28&gt;0,HJ28/HH28,0)</f>
        <v>767.65483871000004</v>
      </c>
      <c r="HL28" s="96">
        <f>HL26</f>
        <v>7.05</v>
      </c>
      <c r="HM28" s="137">
        <f t="shared" ref="HM28:HM41" si="409">HK28*HL28</f>
        <v>5411.9666100000004</v>
      </c>
      <c r="HN28" s="109">
        <f t="shared" ref="HN28:HN41" si="410">HM28*HH28</f>
        <v>167770.96</v>
      </c>
      <c r="HO28" s="109"/>
      <c r="HP28" s="138"/>
      <c r="HQ28" s="139">
        <f t="shared" ref="HQ28:HQ42" si="411">HM28/$WC28</f>
        <v>1.6519200000000001</v>
      </c>
      <c r="HR28" s="593">
        <f t="shared" ref="HR28:HR41" si="412">HR12</f>
        <v>53</v>
      </c>
      <c r="HS28" s="139">
        <f>HR28/HR26</f>
        <v>0.125</v>
      </c>
      <c r="HT28" s="109">
        <f>HT26*HS28</f>
        <v>27512.5</v>
      </c>
      <c r="HU28" s="136">
        <f t="shared" ref="HU28:HU41" si="413">IF(HR28&gt;0,HT28/HR28,0)</f>
        <v>519.10377358000005</v>
      </c>
      <c r="HV28" s="96">
        <f>HV26</f>
        <v>7.5</v>
      </c>
      <c r="HW28" s="137">
        <f t="shared" ref="HW28:HW41" si="414">HU28*HV28</f>
        <v>3893.2782999999999</v>
      </c>
      <c r="HX28" s="109">
        <f t="shared" ref="HX28:HX41" si="415">HW28*HR28</f>
        <v>206343.75</v>
      </c>
      <c r="HY28" s="109"/>
      <c r="HZ28" s="138"/>
      <c r="IA28" s="139">
        <f t="shared" ref="IA28:IA42" si="416">HW28/$WC28</f>
        <v>1.1883699999999999</v>
      </c>
      <c r="IB28" s="593">
        <f t="shared" ref="IB28:IB41" si="417">IB12</f>
        <v>0</v>
      </c>
      <c r="IC28" s="139">
        <f>IB28/IB26</f>
        <v>0</v>
      </c>
      <c r="ID28" s="109">
        <f>ID26*IC28</f>
        <v>0</v>
      </c>
      <c r="IE28" s="136">
        <f t="shared" ref="IE28:IE41" si="418">IF(IB28&gt;0,ID28/IB28,0)</f>
        <v>0</v>
      </c>
      <c r="IF28" s="96">
        <f>IF26</f>
        <v>8.58</v>
      </c>
      <c r="IG28" s="137">
        <f t="shared" ref="IG28:IG41" si="419">IE28*IF28</f>
        <v>0</v>
      </c>
      <c r="IH28" s="109">
        <f t="shared" ref="IH28:IH41" si="420">IG28*IB28</f>
        <v>0</v>
      </c>
      <c r="II28" s="109"/>
      <c r="IJ28" s="138"/>
      <c r="IK28" s="139">
        <f t="shared" ref="IK28:IK42" si="421">IG28/$WC28</f>
        <v>0</v>
      </c>
      <c r="IL28" s="593">
        <f t="shared" ref="IL28:IL41" si="422">IL12</f>
        <v>27</v>
      </c>
      <c r="IM28" s="139">
        <f>IL28/IL26</f>
        <v>0.22689000000000001</v>
      </c>
      <c r="IN28" s="109">
        <f>IN26*IM28</f>
        <v>7827.71</v>
      </c>
      <c r="IO28" s="136">
        <f t="shared" ref="IO28:IO41" si="423">IF(IL28&gt;0,IN28/IL28,0)</f>
        <v>289.91518518999999</v>
      </c>
      <c r="IP28" s="96">
        <f>IP26</f>
        <v>7.3</v>
      </c>
      <c r="IQ28" s="137">
        <f t="shared" ref="IQ28:IQ41" si="424">IO28*IP28</f>
        <v>2116.38085</v>
      </c>
      <c r="IR28" s="109">
        <f t="shared" ref="IR28:IR41" si="425">IQ28*IL28</f>
        <v>57142.28</v>
      </c>
      <c r="IS28" s="109"/>
      <c r="IT28" s="138"/>
      <c r="IU28" s="139">
        <f t="shared" ref="IU28:IU42" si="426">IQ28/$WC28</f>
        <v>0.64598999999999995</v>
      </c>
      <c r="IV28" s="593">
        <f t="shared" ref="IV28:IV41" si="427">IV12</f>
        <v>22</v>
      </c>
      <c r="IW28" s="139">
        <f>IV28/IV26</f>
        <v>0.15714</v>
      </c>
      <c r="IX28" s="109">
        <f>IX26*IW28</f>
        <v>7857</v>
      </c>
      <c r="IY28" s="136">
        <f t="shared" ref="IY28:IY41" si="428">IF(IV28&gt;0,IX28/IV28,0)</f>
        <v>357.13636364000001</v>
      </c>
      <c r="IZ28" s="96">
        <f>IZ26</f>
        <v>8</v>
      </c>
      <c r="JA28" s="137">
        <f t="shared" ref="JA28:JA41" si="429">IY28*IZ28</f>
        <v>2857.0909099999999</v>
      </c>
      <c r="JB28" s="109">
        <f t="shared" ref="JB28:JB41" si="430">JA28*IV28</f>
        <v>62856</v>
      </c>
      <c r="JC28" s="109"/>
      <c r="JD28" s="138"/>
      <c r="JE28" s="139">
        <f t="shared" ref="JE28:JE42" si="431">JA28/$WC28</f>
        <v>0.87209000000000003</v>
      </c>
      <c r="JF28" s="593">
        <f t="shared" ref="JF28:JF41" si="432">JF12</f>
        <v>90</v>
      </c>
      <c r="JG28" s="139">
        <f>JF28/JF26</f>
        <v>0.26945999999999998</v>
      </c>
      <c r="JH28" s="109">
        <f>JH26*JG28</f>
        <v>66017.7</v>
      </c>
      <c r="JI28" s="136">
        <f t="shared" ref="JI28:JI41" si="433">IF(JF28&gt;0,JH28/JF28,0)</f>
        <v>733.53</v>
      </c>
      <c r="JJ28" s="96">
        <f>JJ26</f>
        <v>8</v>
      </c>
      <c r="JK28" s="137">
        <f t="shared" ref="JK28:JK41" si="434">JI28*JJ28</f>
        <v>5868.24</v>
      </c>
      <c r="JL28" s="109">
        <f t="shared" ref="JL28:JL41" si="435">JK28*JF28</f>
        <v>528141.6</v>
      </c>
      <c r="JM28" s="109"/>
      <c r="JN28" s="138"/>
      <c r="JO28" s="139">
        <f t="shared" ref="JO28:JO42" si="436">JK28/$WC28</f>
        <v>1.7911999999999999</v>
      </c>
      <c r="JP28" s="593">
        <f t="shared" ref="JP28:JP41" si="437">JP12</f>
        <v>32</v>
      </c>
      <c r="JQ28" s="139">
        <f>JP28/JP26</f>
        <v>0.18079000000000001</v>
      </c>
      <c r="JR28" s="109">
        <f>JR26*JQ28</f>
        <v>17175.05</v>
      </c>
      <c r="JS28" s="136">
        <f t="shared" ref="JS28:JS41" si="438">IF(JP28&gt;0,JR28/JP28,0)</f>
        <v>536.72031249999998</v>
      </c>
      <c r="JT28" s="96">
        <f>JT26</f>
        <v>7.92</v>
      </c>
      <c r="JU28" s="137">
        <f t="shared" ref="JU28:JU41" si="439">JS28*JT28</f>
        <v>4250.8248800000001</v>
      </c>
      <c r="JV28" s="109">
        <f t="shared" ref="JV28:JV41" si="440">JU28*JP28</f>
        <v>136026.4</v>
      </c>
      <c r="JW28" s="109"/>
      <c r="JX28" s="138"/>
      <c r="JY28" s="139">
        <f t="shared" ref="JY28:JY42" si="441">JU28/$WC28</f>
        <v>1.2975000000000001</v>
      </c>
      <c r="JZ28" s="593">
        <f t="shared" ref="JZ28:JZ41" si="442">JZ12</f>
        <v>67</v>
      </c>
      <c r="KA28" s="139">
        <f>JZ28/JZ26</f>
        <v>0.37017</v>
      </c>
      <c r="KB28" s="109">
        <f>KB26*KA28</f>
        <v>19626.41</v>
      </c>
      <c r="KC28" s="136">
        <f t="shared" ref="KC28:KC41" si="443">IF(JZ28&gt;0,KB28/JZ28,0)</f>
        <v>292.93149254000002</v>
      </c>
      <c r="KD28" s="96">
        <f>KD26</f>
        <v>7.92</v>
      </c>
      <c r="KE28" s="137">
        <f t="shared" ref="KE28:KE41" si="444">KC28*KD28</f>
        <v>2320.0174200000001</v>
      </c>
      <c r="KF28" s="109">
        <f t="shared" ref="KF28:KF41" si="445">KE28*JZ28</f>
        <v>155441.17000000001</v>
      </c>
      <c r="KG28" s="109"/>
      <c r="KH28" s="138"/>
      <c r="KI28" s="139">
        <f t="shared" ref="KI28:KI42" si="446">KE28/$WC28</f>
        <v>0.70814999999999995</v>
      </c>
      <c r="KJ28" s="593">
        <f t="shared" ref="KJ28:KJ41" si="447">KJ12</f>
        <v>45</v>
      </c>
      <c r="KK28" s="139">
        <f>KJ28/KJ26</f>
        <v>0.12820999999999999</v>
      </c>
      <c r="KL28" s="109">
        <f>KL26*KK28</f>
        <v>18541.73</v>
      </c>
      <c r="KM28" s="136">
        <f t="shared" ref="KM28:KM41" si="448">IF(KJ28&gt;0,KL28/KJ28,0)</f>
        <v>412.03844443999998</v>
      </c>
      <c r="KN28" s="96">
        <f>KN26</f>
        <v>7.82</v>
      </c>
      <c r="KO28" s="137">
        <f t="shared" ref="KO28:KO41" si="449">KM28*KN28</f>
        <v>3222.1406400000001</v>
      </c>
      <c r="KP28" s="109">
        <f t="shared" ref="KP28:KP41" si="450">KO28*KJ28</f>
        <v>144996.32999999999</v>
      </c>
      <c r="KQ28" s="109"/>
      <c r="KR28" s="138"/>
      <c r="KS28" s="139">
        <f t="shared" ref="KS28:KS42" si="451">KO28/$WC28</f>
        <v>0.98351</v>
      </c>
      <c r="KT28" s="593">
        <f t="shared" ref="KT28:KT41" si="452">KT12</f>
        <v>87</v>
      </c>
      <c r="KU28" s="139">
        <f>KT28/KT26</f>
        <v>0.29194999999999999</v>
      </c>
      <c r="KV28" s="109">
        <f>KV26*KU28</f>
        <v>23119.52</v>
      </c>
      <c r="KW28" s="136">
        <f t="shared" ref="KW28:KW41" si="453">IF(KT28&gt;0,KV28/KT28,0)</f>
        <v>265.74160920000003</v>
      </c>
      <c r="KX28" s="96">
        <f>KX26</f>
        <v>7.67</v>
      </c>
      <c r="KY28" s="137">
        <f t="shared" ref="KY28:KY41" si="454">KW28*KX28</f>
        <v>2038.2381399999999</v>
      </c>
      <c r="KZ28" s="109">
        <f t="shared" ref="KZ28:KZ41" si="455">KY28*KT28</f>
        <v>177326.72</v>
      </c>
      <c r="LA28" s="109"/>
      <c r="LB28" s="138"/>
      <c r="LC28" s="139">
        <f t="shared" ref="LC28:LC42" si="456">KY28/$WC28</f>
        <v>0.62214000000000003</v>
      </c>
      <c r="LD28" s="593">
        <f t="shared" ref="LD28:LD41" si="457">LD12</f>
        <v>27</v>
      </c>
      <c r="LE28" s="139">
        <f>LD28/LD26</f>
        <v>0.11738999999999999</v>
      </c>
      <c r="LF28" s="109">
        <f>LF26*LE28</f>
        <v>7147.88</v>
      </c>
      <c r="LG28" s="136">
        <f t="shared" ref="LG28:LG41" si="458">IF(LD28&gt;0,LF28/LD28,0)</f>
        <v>264.73629629999999</v>
      </c>
      <c r="LH28" s="96">
        <f>LH26</f>
        <v>7.66</v>
      </c>
      <c r="LI28" s="137">
        <f t="shared" ref="LI28:LI41" si="459">LG28*LH28</f>
        <v>2027.88003</v>
      </c>
      <c r="LJ28" s="109">
        <f t="shared" ref="LJ28:LJ41" si="460">LI28*LD28</f>
        <v>54752.76</v>
      </c>
      <c r="LK28" s="109"/>
      <c r="LL28" s="138"/>
      <c r="LM28" s="139">
        <f t="shared" ref="LM28:LM42" si="461">LI28/$WC28</f>
        <v>0.61897999999999997</v>
      </c>
      <c r="LN28" s="593">
        <f t="shared" ref="LN28:LN41" si="462">LN12</f>
        <v>21</v>
      </c>
      <c r="LO28" s="139">
        <f>LN28/LN26</f>
        <v>0.13725000000000001</v>
      </c>
      <c r="LP28" s="109">
        <f>LP26*LO28</f>
        <v>9540.25</v>
      </c>
      <c r="LQ28" s="136">
        <f t="shared" ref="LQ28:LQ41" si="463">IF(LN28&gt;0,LP28/LN28,0)</f>
        <v>454.29761904999998</v>
      </c>
      <c r="LR28" s="96">
        <f>LR26</f>
        <v>8.5</v>
      </c>
      <c r="LS28" s="137">
        <f t="shared" ref="LS28:LS41" si="464">LQ28*LR28</f>
        <v>3861.5297599999999</v>
      </c>
      <c r="LT28" s="109">
        <f t="shared" ref="LT28:LT41" si="465">LS28*LN28</f>
        <v>81092.12</v>
      </c>
      <c r="LU28" s="109"/>
      <c r="LV28" s="138"/>
      <c r="LW28" s="139">
        <f t="shared" ref="LW28:LW42" si="466">LS28/$WC28</f>
        <v>1.1786799999999999</v>
      </c>
      <c r="LX28" s="593">
        <f t="shared" ref="LX28:LX41" si="467">LX12</f>
        <v>23</v>
      </c>
      <c r="LY28" s="139">
        <f>LX28/LX26</f>
        <v>0.15436</v>
      </c>
      <c r="LZ28" s="109">
        <f>LZ26*LY28</f>
        <v>8489.7999999999993</v>
      </c>
      <c r="MA28" s="136">
        <f t="shared" ref="MA28:MA41" si="468">IF(LX28&gt;0,LZ28/LX28,0)</f>
        <v>369.12173912999998</v>
      </c>
      <c r="MB28" s="96">
        <f>MB26</f>
        <v>6</v>
      </c>
      <c r="MC28" s="137">
        <f t="shared" ref="MC28:MC41" si="469">MA28*MB28</f>
        <v>2214.7304300000001</v>
      </c>
      <c r="MD28" s="109">
        <f t="shared" ref="MD28:MD41" si="470">MC28*LX28</f>
        <v>50938.8</v>
      </c>
      <c r="ME28" s="109"/>
      <c r="MF28" s="138"/>
      <c r="MG28" s="139">
        <f t="shared" ref="MG28:MG42" si="471">MC28/$WC28</f>
        <v>0.67601</v>
      </c>
      <c r="MH28" s="593">
        <f t="shared" ref="MH28:MH41" si="472">MH12</f>
        <v>25</v>
      </c>
      <c r="MI28" s="139">
        <f>MH28/MH26</f>
        <v>8.1430000000000002E-2</v>
      </c>
      <c r="MJ28" s="109">
        <f>MJ26*MI28</f>
        <v>6052.69</v>
      </c>
      <c r="MK28" s="136">
        <f t="shared" ref="MK28:MK41" si="473">IF(MH28&gt;0,MJ28/MH28,0)</f>
        <v>242.10759999999999</v>
      </c>
      <c r="ML28" s="96">
        <f>ML26</f>
        <v>6.89</v>
      </c>
      <c r="MM28" s="137">
        <f t="shared" ref="MM28:MM41" si="474">MK28*ML28</f>
        <v>1668.1213600000001</v>
      </c>
      <c r="MN28" s="109">
        <f t="shared" ref="MN28:MN41" si="475">MM28*MH28</f>
        <v>41703.03</v>
      </c>
      <c r="MO28" s="109"/>
      <c r="MP28" s="138"/>
      <c r="MQ28" s="139">
        <f t="shared" ref="MQ28:MQ42" si="476">MM28/$WC28</f>
        <v>0.50917000000000001</v>
      </c>
      <c r="MR28" s="593">
        <f t="shared" ref="MR28:MR41" si="477">MR12</f>
        <v>0</v>
      </c>
      <c r="MS28" s="139">
        <f>MR28/MR26</f>
        <v>0</v>
      </c>
      <c r="MT28" s="109">
        <f>MT26*MS28</f>
        <v>0</v>
      </c>
      <c r="MU28" s="136">
        <f t="shared" ref="MU28:MU41" si="478">IF(MR28&gt;0,MT28/MR28,0)</f>
        <v>0</v>
      </c>
      <c r="MV28" s="96">
        <f>MV26</f>
        <v>7.55</v>
      </c>
      <c r="MW28" s="137">
        <f t="shared" ref="MW28:MW41" si="479">MU28*MV28</f>
        <v>0</v>
      </c>
      <c r="MX28" s="109">
        <f t="shared" ref="MX28:MX41" si="480">MW28*MR28</f>
        <v>0</v>
      </c>
      <c r="MY28" s="109"/>
      <c r="MZ28" s="138"/>
      <c r="NA28" s="139">
        <f t="shared" ref="NA28:NA42" si="481">MW28/$WC28</f>
        <v>0</v>
      </c>
      <c r="NB28" s="593">
        <f t="shared" ref="NB28:NB41" si="482">NB12</f>
        <v>29</v>
      </c>
      <c r="NC28" s="139">
        <f>NB28/NB26</f>
        <v>0.18471000000000001</v>
      </c>
      <c r="ND28" s="109">
        <f>ND26*NC28</f>
        <v>11431.7</v>
      </c>
      <c r="NE28" s="136">
        <f t="shared" ref="NE28:NE41" si="483">IF(NB28&gt;0,ND28/NB28,0)</f>
        <v>394.19655172</v>
      </c>
      <c r="NF28" s="96">
        <f>NF26</f>
        <v>6</v>
      </c>
      <c r="NG28" s="137">
        <f t="shared" ref="NG28:NG41" si="484">NE28*NF28</f>
        <v>2365.17931</v>
      </c>
      <c r="NH28" s="109">
        <f t="shared" ref="NH28:NH41" si="485">NG28*NB28</f>
        <v>68590.2</v>
      </c>
      <c r="NI28" s="109"/>
      <c r="NJ28" s="138"/>
      <c r="NK28" s="139">
        <f t="shared" ref="NK28:NK42" si="486">NG28/$WC28</f>
        <v>0.72194000000000003</v>
      </c>
      <c r="NL28" s="593">
        <f t="shared" ref="NL28:NL41" si="487">NL12</f>
        <v>66</v>
      </c>
      <c r="NM28" s="139">
        <f>NL28/NL26</f>
        <v>0.2</v>
      </c>
      <c r="NN28" s="109">
        <f>NN26*NM28</f>
        <v>9942</v>
      </c>
      <c r="NO28" s="136">
        <f t="shared" ref="NO28:NO41" si="488">IF(NL28&gt;0,NN28/NL28,0)</f>
        <v>150.63636364000001</v>
      </c>
      <c r="NP28" s="96">
        <f>NP26</f>
        <v>8.4499999999999993</v>
      </c>
      <c r="NQ28" s="137">
        <f t="shared" ref="NQ28:NQ41" si="489">NO28*NP28</f>
        <v>1272.87727</v>
      </c>
      <c r="NR28" s="109">
        <f t="shared" ref="NR28:NR41" si="490">NQ28*NL28</f>
        <v>84009.9</v>
      </c>
      <c r="NS28" s="109"/>
      <c r="NT28" s="138"/>
      <c r="NU28" s="139">
        <f t="shared" ref="NU28:NU42" si="491">NQ28/$WC28</f>
        <v>0.38852999999999999</v>
      </c>
      <c r="NV28" s="593">
        <f t="shared" ref="NV28:NV41" si="492">NV12</f>
        <v>0</v>
      </c>
      <c r="NW28" s="139">
        <f>NV28/NV26</f>
        <v>0</v>
      </c>
      <c r="NX28" s="109">
        <f>NX26*NW28</f>
        <v>0</v>
      </c>
      <c r="NY28" s="136">
        <f t="shared" ref="NY28:NY41" si="493">IF(NV28&gt;0,NX28/NV28,0)</f>
        <v>0</v>
      </c>
      <c r="NZ28" s="96">
        <f>NZ26</f>
        <v>7.9</v>
      </c>
      <c r="OA28" s="137">
        <f t="shared" ref="OA28:OA41" si="494">NY28*NZ28</f>
        <v>0</v>
      </c>
      <c r="OB28" s="109">
        <f t="shared" ref="OB28:OB41" si="495">OA28*NV28</f>
        <v>0</v>
      </c>
      <c r="OC28" s="109"/>
      <c r="OD28" s="138"/>
      <c r="OE28" s="139">
        <f t="shared" ref="OE28:OE42" si="496">OA28/$WC28</f>
        <v>0</v>
      </c>
      <c r="OF28" s="593">
        <f t="shared" ref="OF28:OF41" si="497">OF12</f>
        <v>0</v>
      </c>
      <c r="OG28" s="139">
        <f>OF28/OF26</f>
        <v>0</v>
      </c>
      <c r="OH28" s="109">
        <f>OH26*OG28</f>
        <v>0</v>
      </c>
      <c r="OI28" s="136">
        <f t="shared" ref="OI28:OI41" si="498">IF(OF28&gt;0,OH28/OF28,0)</f>
        <v>0</v>
      </c>
      <c r="OJ28" s="96">
        <f>OJ26</f>
        <v>7.58</v>
      </c>
      <c r="OK28" s="137">
        <f t="shared" ref="OK28:OK41" si="499">OI28*OJ28</f>
        <v>0</v>
      </c>
      <c r="OL28" s="109">
        <f t="shared" ref="OL28:OL41" si="500">OK28*OF28</f>
        <v>0</v>
      </c>
      <c r="OM28" s="109"/>
      <c r="ON28" s="138"/>
      <c r="OO28" s="139">
        <f t="shared" ref="OO28:OO42" si="501">OK28/$WC28</f>
        <v>0</v>
      </c>
      <c r="OP28" s="593">
        <f t="shared" ref="OP28:OP41" si="502">OP12</f>
        <v>31</v>
      </c>
      <c r="OQ28" s="139">
        <f>OP28/OP26</f>
        <v>0.13420000000000001</v>
      </c>
      <c r="OR28" s="109">
        <f>OR26*OQ28</f>
        <v>16238.2</v>
      </c>
      <c r="OS28" s="136">
        <f t="shared" ref="OS28:OS41" si="503">IF(OP28&gt;0,OR28/OP28,0)</f>
        <v>523.81290322999996</v>
      </c>
      <c r="OT28" s="96">
        <f>OT26</f>
        <v>8.5</v>
      </c>
      <c r="OU28" s="137">
        <f t="shared" ref="OU28:OU41" si="504">OS28*OT28</f>
        <v>4452.4096799999998</v>
      </c>
      <c r="OV28" s="109">
        <f t="shared" ref="OV28:OV41" si="505">OU28*OP28</f>
        <v>138024.70000000001</v>
      </c>
      <c r="OW28" s="109"/>
      <c r="OX28" s="138"/>
      <c r="OY28" s="139">
        <f t="shared" ref="OY28:OY42" si="506">OU28/$WC28</f>
        <v>1.35903</v>
      </c>
      <c r="OZ28" s="593">
        <f t="shared" ref="OZ28:OZ41" si="507">OZ12</f>
        <v>0</v>
      </c>
      <c r="PA28" s="139">
        <f>OZ28/OZ26</f>
        <v>0</v>
      </c>
      <c r="PB28" s="109">
        <f>PB26*PA28</f>
        <v>0</v>
      </c>
      <c r="PC28" s="136">
        <f t="shared" ref="PC28:PC41" si="508">IF(OZ28&gt;0,PB28/OZ28,0)</f>
        <v>0</v>
      </c>
      <c r="PD28" s="96">
        <f>PD26</f>
        <v>6.4</v>
      </c>
      <c r="PE28" s="137">
        <f t="shared" ref="PE28:PE41" si="509">PC28*PD28</f>
        <v>0</v>
      </c>
      <c r="PF28" s="109">
        <f t="shared" ref="PF28:PF41" si="510">PE28*OZ28</f>
        <v>0</v>
      </c>
      <c r="PG28" s="109"/>
      <c r="PH28" s="138"/>
      <c r="PI28" s="139">
        <f t="shared" ref="PI28:PI42" si="511">PE28/$WC28</f>
        <v>0</v>
      </c>
      <c r="PJ28" s="593">
        <f t="shared" ref="PJ28:PJ41" si="512">PJ12</f>
        <v>51</v>
      </c>
      <c r="PK28" s="139">
        <f>PJ28/PJ26</f>
        <v>0.31287999999999999</v>
      </c>
      <c r="PL28" s="109">
        <f>PL26*PK28</f>
        <v>15644</v>
      </c>
      <c r="PM28" s="136">
        <f t="shared" ref="PM28:PM41" si="513">IF(PJ28&gt;0,PL28/PJ28,0)</f>
        <v>306.74509804000002</v>
      </c>
      <c r="PN28" s="96">
        <f>PN26</f>
        <v>6.4</v>
      </c>
      <c r="PO28" s="137">
        <f t="shared" ref="PO28:PO41" si="514">PM28*PN28</f>
        <v>1963.1686299999999</v>
      </c>
      <c r="PP28" s="109">
        <f t="shared" ref="PP28:PP41" si="515">PO28*PJ28</f>
        <v>100121.60000000001</v>
      </c>
      <c r="PQ28" s="109"/>
      <c r="PR28" s="138"/>
      <c r="PS28" s="139">
        <f t="shared" ref="PS28:PS42" si="516">PO28/$WC28</f>
        <v>0.59923000000000004</v>
      </c>
      <c r="PT28" s="593">
        <f t="shared" ref="PT28:PT41" si="517">PT12</f>
        <v>27</v>
      </c>
      <c r="PU28" s="139">
        <f>PT28/PT26</f>
        <v>0.17646999999999999</v>
      </c>
      <c r="PV28" s="109">
        <f>PV26*PU28</f>
        <v>12144.67</v>
      </c>
      <c r="PW28" s="136">
        <f t="shared" ref="PW28:PW41" si="518">IF(PT28&gt;0,PV28/PT28,0)</f>
        <v>449.80259259000002</v>
      </c>
      <c r="PX28" s="96">
        <f>PX26</f>
        <v>6.84</v>
      </c>
      <c r="PY28" s="137">
        <f t="shared" ref="PY28:PY41" si="519">PW28*PX28</f>
        <v>3076.6497300000001</v>
      </c>
      <c r="PZ28" s="109">
        <f t="shared" ref="PZ28:PZ41" si="520">PY28*PT28</f>
        <v>83069.539999999994</v>
      </c>
      <c r="QA28" s="109"/>
      <c r="QB28" s="138"/>
      <c r="QC28" s="139">
        <f t="shared" ref="QC28:QC42" si="521">PY28/$WC28</f>
        <v>0.93910000000000005</v>
      </c>
      <c r="QD28" s="593">
        <f t="shared" ref="QD28:QD41" si="522">QD12</f>
        <v>40</v>
      </c>
      <c r="QE28" s="139">
        <f>QD28/QD26</f>
        <v>0.17777999999999999</v>
      </c>
      <c r="QF28" s="109">
        <f>QF26*QE28</f>
        <v>18133.560000000001</v>
      </c>
      <c r="QG28" s="136">
        <f t="shared" ref="QG28:QG41" si="523">IF(QD28&gt;0,QF28/QD28,0)</f>
        <v>453.339</v>
      </c>
      <c r="QH28" s="96">
        <f>QH26</f>
        <v>7.95</v>
      </c>
      <c r="QI28" s="137">
        <f t="shared" ref="QI28:QI41" si="524">QG28*QH28</f>
        <v>3604.0450500000002</v>
      </c>
      <c r="QJ28" s="109">
        <f t="shared" ref="QJ28:QJ41" si="525">QI28*QD28</f>
        <v>144161.79999999999</v>
      </c>
      <c r="QK28" s="109"/>
      <c r="QL28" s="138"/>
      <c r="QM28" s="139">
        <f t="shared" ref="QM28:QM42" si="526">QI28/$WC28</f>
        <v>1.1000799999999999</v>
      </c>
      <c r="QN28" s="593">
        <f t="shared" ref="QN28:QN41" si="527">QN12</f>
        <v>25</v>
      </c>
      <c r="QO28" s="139">
        <f>QN28/QN26</f>
        <v>0.15151999999999999</v>
      </c>
      <c r="QP28" s="109">
        <f>QP26*QO28</f>
        <v>8485.1200000000008</v>
      </c>
      <c r="QQ28" s="136">
        <f t="shared" ref="QQ28:QQ41" si="528">IF(QN28&gt;0,QP28/QN28,0)</f>
        <v>339.40480000000002</v>
      </c>
      <c r="QR28" s="96">
        <f>QR26</f>
        <v>7.68</v>
      </c>
      <c r="QS28" s="137">
        <f t="shared" ref="QS28:QS41" si="529">QQ28*QR28</f>
        <v>2606.6288599999998</v>
      </c>
      <c r="QT28" s="109">
        <f t="shared" ref="QT28:QT41" si="530">QS28*QN28</f>
        <v>65165.72</v>
      </c>
      <c r="QU28" s="109"/>
      <c r="QV28" s="138"/>
      <c r="QW28" s="139">
        <f t="shared" ref="QW28:QW42" si="531">QS28/$WC28</f>
        <v>0.79564000000000001</v>
      </c>
      <c r="QX28" s="593">
        <f t="shared" ref="QX28:QX41" si="532">QX12</f>
        <v>28</v>
      </c>
      <c r="QY28" s="139">
        <f>QX28/QX26</f>
        <v>0.16374</v>
      </c>
      <c r="QZ28" s="109">
        <f>QZ26*QY28</f>
        <v>10151.879999999999</v>
      </c>
      <c r="RA28" s="136">
        <f t="shared" ref="RA28:RA41" si="533">IF(QX28&gt;0,QZ28/QX28,0)</f>
        <v>362.56714285999999</v>
      </c>
      <c r="RB28" s="96">
        <f>RB26</f>
        <v>7.2</v>
      </c>
      <c r="RC28" s="137">
        <f t="shared" ref="RC28:RC41" si="534">RA28*RB28</f>
        <v>2610.4834300000002</v>
      </c>
      <c r="RD28" s="109">
        <f t="shared" ref="RD28:RD41" si="535">RC28*QX28</f>
        <v>73093.539999999994</v>
      </c>
      <c r="RE28" s="109"/>
      <c r="RF28" s="138"/>
      <c r="RG28" s="139">
        <f t="shared" ref="RG28:RG42" si="536">RC28/$WC28</f>
        <v>0.79681000000000002</v>
      </c>
      <c r="RH28" s="593">
        <f t="shared" ref="RH28:RH41" si="537">RH12</f>
        <v>27</v>
      </c>
      <c r="RI28" s="139">
        <f>RH28/RH26</f>
        <v>0.18</v>
      </c>
      <c r="RJ28" s="109">
        <f>RJ26*RI28</f>
        <v>14725.8</v>
      </c>
      <c r="RK28" s="136">
        <f t="shared" ref="RK28:RK41" si="538">IF(RH28&gt;0,RJ28/RH28,0)</f>
        <v>545.4</v>
      </c>
      <c r="RL28" s="96">
        <f>RL26</f>
        <v>6.9</v>
      </c>
      <c r="RM28" s="137">
        <f t="shared" ref="RM28:RM41" si="539">RK28*RL28</f>
        <v>3763.26</v>
      </c>
      <c r="RN28" s="109">
        <f t="shared" ref="RN28:RN41" si="540">RM28*RH28</f>
        <v>101608.02</v>
      </c>
      <c r="RO28" s="109"/>
      <c r="RP28" s="138"/>
      <c r="RQ28" s="139">
        <f t="shared" ref="RQ28:RQ42" si="541">RM28/$WC28</f>
        <v>1.1486799999999999</v>
      </c>
      <c r="RR28" s="593">
        <f t="shared" ref="RR28:RR41" si="542">RR12</f>
        <v>26</v>
      </c>
      <c r="RS28" s="139">
        <f>RR28/RR26</f>
        <v>7.7609999999999998E-2</v>
      </c>
      <c r="RT28" s="109">
        <f>RT26*RS28</f>
        <v>8242.18</v>
      </c>
      <c r="RU28" s="136">
        <f t="shared" ref="RU28:RU41" si="543">IF(RR28&gt;0,RT28/RR28,0)</f>
        <v>317.00692307999998</v>
      </c>
      <c r="RV28" s="96">
        <f>RV26</f>
        <v>7.54</v>
      </c>
      <c r="RW28" s="137">
        <f t="shared" ref="RW28:RW41" si="544">RU28*RV28</f>
        <v>2390.2321999999999</v>
      </c>
      <c r="RX28" s="109">
        <f t="shared" ref="RX28:RX41" si="545">RW28*RR28</f>
        <v>62146.04</v>
      </c>
      <c r="RY28" s="109"/>
      <c r="RZ28" s="138"/>
      <c r="SA28" s="139">
        <f t="shared" ref="SA28:SA42" si="546">RW28/$WC28</f>
        <v>0.72958000000000001</v>
      </c>
      <c r="SB28" s="593">
        <f t="shared" ref="SB28:SB41" si="547">SB12</f>
        <v>0</v>
      </c>
      <c r="SC28" s="139" t="e">
        <f>SB28/SB26</f>
        <v>#DIV/0!</v>
      </c>
      <c r="SD28" s="109" t="e">
        <f>SD26*SC28</f>
        <v>#DIV/0!</v>
      </c>
      <c r="SE28" s="136">
        <f t="shared" ref="SE28:SE41" si="548">IF(SB28&gt;0,SD28/SB28,0)</f>
        <v>0</v>
      </c>
      <c r="SF28" s="96">
        <f>SF26</f>
        <v>0</v>
      </c>
      <c r="SG28" s="137">
        <f t="shared" ref="SG28:SG41" si="549">SE28*SF28</f>
        <v>0</v>
      </c>
      <c r="SH28" s="109">
        <f t="shared" ref="SH28:SH41" si="550">SG28*SB28</f>
        <v>0</v>
      </c>
      <c r="SI28" s="109"/>
      <c r="SJ28" s="138"/>
      <c r="SK28" s="139">
        <f t="shared" ref="SK28:SK42" si="551">SG28/$WC28</f>
        <v>0</v>
      </c>
      <c r="SL28" s="593">
        <f t="shared" ref="SL28:SL41" si="552">SL12</f>
        <v>25</v>
      </c>
      <c r="SM28" s="139">
        <f>SL28/SL26</f>
        <v>8.4180000000000005E-2</v>
      </c>
      <c r="SN28" s="109">
        <f>SN26*SM28</f>
        <v>10525.87</v>
      </c>
      <c r="SO28" s="136">
        <f t="shared" ref="SO28:SO41" si="553">IF(SL28&gt;0,SN28/SL28,0)</f>
        <v>421.03480000000002</v>
      </c>
      <c r="SP28" s="96">
        <f>SP26</f>
        <v>8.1999999999999993</v>
      </c>
      <c r="SQ28" s="137">
        <f t="shared" ref="SQ28:SQ41" si="554">SO28*SP28</f>
        <v>3452.4853600000001</v>
      </c>
      <c r="SR28" s="109">
        <f t="shared" ref="SR28:SR41" si="555">SQ28*SL28</f>
        <v>86312.13</v>
      </c>
      <c r="SS28" s="109"/>
      <c r="ST28" s="138"/>
      <c r="SU28" s="139">
        <f t="shared" ref="SU28:SU42" si="556">SQ28/$WC28</f>
        <v>1.05382</v>
      </c>
      <c r="SV28" s="593">
        <f t="shared" ref="SV28:SV41" si="557">SV12</f>
        <v>48</v>
      </c>
      <c r="SW28" s="139">
        <f>SV28/SV26</f>
        <v>0.15484000000000001</v>
      </c>
      <c r="SX28" s="109">
        <f>SX26*SW28</f>
        <v>35360.81</v>
      </c>
      <c r="SY28" s="136">
        <f t="shared" ref="SY28:SY41" si="558">IF(SV28&gt;0,SX28/SV28,0)</f>
        <v>736.68354166999995</v>
      </c>
      <c r="SZ28" s="96">
        <f>SZ26</f>
        <v>8</v>
      </c>
      <c r="TA28" s="137">
        <f t="shared" ref="TA28:TA41" si="559">SY28*SZ28</f>
        <v>5893.4683299999997</v>
      </c>
      <c r="TB28" s="109">
        <f t="shared" ref="TB28:TB41" si="560">TA28*SV28</f>
        <v>282886.48</v>
      </c>
      <c r="TC28" s="109"/>
      <c r="TD28" s="138"/>
      <c r="TE28" s="139">
        <f t="shared" ref="TE28:TE42" si="561">TA28/$WC28</f>
        <v>1.7988999999999999</v>
      </c>
      <c r="TF28" s="593">
        <f t="shared" ref="TF28:TF41" si="562">TF12</f>
        <v>19</v>
      </c>
      <c r="TG28" s="139">
        <f>TF28/TF26</f>
        <v>0.10857</v>
      </c>
      <c r="TH28" s="109">
        <f>TH26*TG28</f>
        <v>5947.46</v>
      </c>
      <c r="TI28" s="136">
        <f t="shared" ref="TI28:TI41" si="563">IF(TF28&gt;0,TH28/TF28,0)</f>
        <v>313.02421053</v>
      </c>
      <c r="TJ28" s="96">
        <f>TJ26</f>
        <v>6.94</v>
      </c>
      <c r="TK28" s="137">
        <f t="shared" ref="TK28:TK41" si="564">TI28*TJ28</f>
        <v>2172.3880199999999</v>
      </c>
      <c r="TL28" s="109">
        <f t="shared" ref="TL28:TL41" si="565">TK28*TF28</f>
        <v>41275.370000000003</v>
      </c>
      <c r="TM28" s="109"/>
      <c r="TN28" s="138"/>
      <c r="TO28" s="139">
        <f t="shared" ref="TO28:TO42" si="566">TK28/$WC28</f>
        <v>0.66308999999999996</v>
      </c>
      <c r="TP28" s="593">
        <f t="shared" ref="TP28:TP41" si="567">TP12</f>
        <v>27</v>
      </c>
      <c r="TQ28" s="139">
        <f>TP28/TP26</f>
        <v>9.4409999999999994E-2</v>
      </c>
      <c r="TR28" s="109">
        <f>TR26*TQ28</f>
        <v>6169.69</v>
      </c>
      <c r="TS28" s="136">
        <f t="shared" ref="TS28:TS41" si="568">IF(TP28&gt;0,TR28/TP28,0)</f>
        <v>228.50703704</v>
      </c>
      <c r="TT28" s="96">
        <f>TT26</f>
        <v>7.58</v>
      </c>
      <c r="TU28" s="137">
        <f t="shared" ref="TU28:TU41" si="569">TS28*TT28</f>
        <v>1732.0833399999999</v>
      </c>
      <c r="TV28" s="109">
        <f t="shared" ref="TV28:TV41" si="570">TU28*TP28</f>
        <v>46766.25</v>
      </c>
      <c r="TW28" s="109"/>
      <c r="TX28" s="138"/>
      <c r="TY28" s="139">
        <f t="shared" ref="TY28:TY42" si="571">TU28/$WC28</f>
        <v>0.52868999999999999</v>
      </c>
      <c r="TZ28" s="593">
        <f t="shared" ref="TZ28:TZ41" si="572">TZ12</f>
        <v>27</v>
      </c>
      <c r="UA28" s="139">
        <f>TZ28/TZ26</f>
        <v>0.14595</v>
      </c>
      <c r="UB28" s="109">
        <f>UB26*UA28</f>
        <v>10258.83</v>
      </c>
      <c r="UC28" s="136">
        <f t="shared" ref="UC28:UC41" si="573">IF(TZ28&gt;0,UB28/TZ28,0)</f>
        <v>379.95666667</v>
      </c>
      <c r="UD28" s="96">
        <f>UD26</f>
        <v>8.14</v>
      </c>
      <c r="UE28" s="137">
        <f t="shared" ref="UE28:UE41" si="574">UC28*UD28</f>
        <v>3092.8472700000002</v>
      </c>
      <c r="UF28" s="109">
        <f t="shared" ref="UF28:UF41" si="575">UE28*TZ28</f>
        <v>83506.880000000005</v>
      </c>
      <c r="UG28" s="109"/>
      <c r="UH28" s="138"/>
      <c r="UI28" s="139">
        <f t="shared" ref="UI28:UI42" si="576">UE28/$WC28</f>
        <v>0.94404999999999994</v>
      </c>
      <c r="UJ28" s="593">
        <f t="shared" ref="UJ28:UJ41" si="577">UJ12</f>
        <v>31</v>
      </c>
      <c r="UK28" s="139">
        <f>UJ28/UJ26</f>
        <v>9.0380000000000002E-2</v>
      </c>
      <c r="UL28" s="109">
        <f>UL26*UK28</f>
        <v>17399.96</v>
      </c>
      <c r="UM28" s="136">
        <f t="shared" ref="UM28:UM41" si="578">IF(UJ28&gt;0,UL28/UJ28,0)</f>
        <v>561.28903226</v>
      </c>
      <c r="UN28" s="96">
        <f>UN26</f>
        <v>6.76</v>
      </c>
      <c r="UO28" s="137">
        <f t="shared" ref="UO28:UO41" si="579">UM28*UN28</f>
        <v>3794.3138600000002</v>
      </c>
      <c r="UP28" s="109">
        <f t="shared" ref="UP28:UP41" si="580">UO28*UJ28</f>
        <v>117623.73</v>
      </c>
      <c r="UQ28" s="109"/>
      <c r="UR28" s="138"/>
      <c r="US28" s="139">
        <f t="shared" ref="US28:US42" si="581">UO28/$WC28</f>
        <v>1.1581600000000001</v>
      </c>
      <c r="UT28" s="593">
        <f t="shared" ref="UT28:UT41" si="582">UT12</f>
        <v>54</v>
      </c>
      <c r="UU28" s="139">
        <f>UT28/UT26</f>
        <v>0.17035</v>
      </c>
      <c r="UV28" s="109">
        <f>UV26*UU28</f>
        <v>16290.57</v>
      </c>
      <c r="UW28" s="136">
        <f t="shared" ref="UW28:UW41" si="583">IF(UT28&gt;0,UV28/UT28,0)</f>
        <v>301.67722221999998</v>
      </c>
      <c r="UX28" s="96">
        <f>UX26</f>
        <v>7.72</v>
      </c>
      <c r="UY28" s="137">
        <f t="shared" ref="UY28:UY41" si="584">UW28*UX28</f>
        <v>2328.9481599999999</v>
      </c>
      <c r="UZ28" s="109">
        <f t="shared" ref="UZ28:UZ41" si="585">UY28*UT28</f>
        <v>125763.2</v>
      </c>
      <c r="VA28" s="109"/>
      <c r="VB28" s="138"/>
      <c r="VC28" s="139">
        <f t="shared" ref="VC28:VC42" si="586">UY28/$WC28</f>
        <v>0.71087999999999996</v>
      </c>
      <c r="VD28" s="593">
        <f t="shared" ref="VD28:VD41" si="587">VD12</f>
        <v>50</v>
      </c>
      <c r="VE28" s="139">
        <f>VD28/VD26</f>
        <v>8.7260000000000004E-2</v>
      </c>
      <c r="VF28" s="109">
        <f>VF26*VE28</f>
        <v>35297.54</v>
      </c>
      <c r="VG28" s="136">
        <f t="shared" ref="VG28:VG41" si="588">IF(VD28&gt;0,VF28/VD28,0)</f>
        <v>705.95079999999996</v>
      </c>
      <c r="VH28" s="96">
        <f>VH26</f>
        <v>7</v>
      </c>
      <c r="VI28" s="137">
        <f t="shared" ref="VI28:VI41" si="589">VG28*VH28</f>
        <v>4941.6556</v>
      </c>
      <c r="VJ28" s="109">
        <f t="shared" ref="VJ28:VJ41" si="590">VI28*VD28</f>
        <v>247082.78</v>
      </c>
      <c r="VK28" s="109"/>
      <c r="VL28" s="138"/>
      <c r="VM28" s="139">
        <f t="shared" ref="VM28:VM42" si="591">VI28/$WC28</f>
        <v>1.50837</v>
      </c>
      <c r="VN28" s="593">
        <f t="shared" ref="VN28:VN41" si="592">VN12</f>
        <v>52</v>
      </c>
      <c r="VO28" s="139">
        <f>VN28/VN26</f>
        <v>0.14444000000000001</v>
      </c>
      <c r="VP28" s="109">
        <f>VP26*VO28</f>
        <v>21960.66</v>
      </c>
      <c r="VQ28" s="136">
        <f t="shared" ref="VQ28:VQ41" si="593">IF(VN28&gt;0,VP28/VN28,0)</f>
        <v>422.32038462000003</v>
      </c>
      <c r="VR28" s="96">
        <f>VR26</f>
        <v>8</v>
      </c>
      <c r="VS28" s="137">
        <f t="shared" ref="VS28:VS41" si="594">VQ28*VR28</f>
        <v>3378.5630799999999</v>
      </c>
      <c r="VT28" s="109">
        <f t="shared" ref="VT28:VT41" si="595">VS28*VN28</f>
        <v>175685.28</v>
      </c>
      <c r="VU28" s="109"/>
      <c r="VV28" s="138"/>
      <c r="VW28" s="139">
        <f t="shared" ref="VW28:VW42" si="596">VS28/$WC28</f>
        <v>1.0312600000000001</v>
      </c>
      <c r="VX28" s="554">
        <f t="shared" ref="VX28:VX41" si="597">F28+P28+Z28+AJ28+AT28+BD28+BN28+BX28+CH28+CR28+DB28+DL28+DV28+EF28+EP28+EZ28+FJ28+FT28+GD28+GN28+GX28+HH28+HR28+IB28+IL28+IV28+JF28+JP28+JZ28+KJ28+KT28+LD28+LN28+LX28+MH28+MR28+NB28+NL28+NV28+OF28+OP28+OZ28+PJ28+PT28+QD28+QN28+QX28+RH28+RR28+SB28+SL28+SV28+TF28+TP28+TZ28+UJ28+UT28+VD28+VN28</f>
        <v>1755</v>
      </c>
      <c r="VY28" s="139">
        <f>VX28/VX26</f>
        <v>0.14516999999999999</v>
      </c>
      <c r="VZ28" s="109">
        <f>VZ26*VY28</f>
        <v>766620.99</v>
      </c>
      <c r="WA28" s="136">
        <f t="shared" ref="WA28:WA41" si="598">IF(VX28&gt;0,VZ28/VX28,0)</f>
        <v>436.82107692</v>
      </c>
      <c r="WB28" s="96">
        <f>WB26</f>
        <v>7.5</v>
      </c>
      <c r="WC28" s="137">
        <f t="shared" ref="WC28:WC41" si="599">WA28*WB28</f>
        <v>3276.1580800000002</v>
      </c>
      <c r="WD28" s="109">
        <f t="shared" ref="WD28:WD41" si="600">WC28*VX28</f>
        <v>5749657.4299999997</v>
      </c>
      <c r="WE28" s="109"/>
      <c r="WF28" s="138"/>
    </row>
    <row r="29" spans="1:604" ht="26.25" customHeight="1">
      <c r="A29" s="5"/>
      <c r="B29" s="544" t="s">
        <v>405</v>
      </c>
      <c r="C29" s="11" t="s">
        <v>968</v>
      </c>
      <c r="D29" s="11" t="s">
        <v>423</v>
      </c>
      <c r="E29" s="4" t="s">
        <v>33</v>
      </c>
      <c r="F29" s="593">
        <f t="shared" si="302"/>
        <v>0</v>
      </c>
      <c r="G29" s="139" t="e">
        <f>F29/F26</f>
        <v>#DIV/0!</v>
      </c>
      <c r="H29" s="109" t="e">
        <f>H26*G29</f>
        <v>#DIV/0!</v>
      </c>
      <c r="I29" s="136">
        <f t="shared" si="303"/>
        <v>0</v>
      </c>
      <c r="J29" s="96">
        <f>J26</f>
        <v>0</v>
      </c>
      <c r="K29" s="137">
        <f t="shared" si="304"/>
        <v>0</v>
      </c>
      <c r="L29" s="109">
        <f t="shared" si="305"/>
        <v>0</v>
      </c>
      <c r="M29" s="109"/>
      <c r="N29" s="138"/>
      <c r="O29" s="139">
        <f t="shared" si="306"/>
        <v>0</v>
      </c>
      <c r="P29" s="593">
        <f t="shared" si="307"/>
        <v>300</v>
      </c>
      <c r="Q29" s="139">
        <f>P29/P26</f>
        <v>0.75758000000000003</v>
      </c>
      <c r="R29" s="109">
        <f>R26*Q29</f>
        <v>131818.92000000001</v>
      </c>
      <c r="S29" s="136">
        <f t="shared" si="308"/>
        <v>439.39640000000003</v>
      </c>
      <c r="T29" s="96">
        <f>T26</f>
        <v>7.11</v>
      </c>
      <c r="U29" s="137">
        <f t="shared" si="309"/>
        <v>3124.1084000000001</v>
      </c>
      <c r="V29" s="109">
        <f t="shared" si="310"/>
        <v>937232.52</v>
      </c>
      <c r="W29" s="109"/>
      <c r="X29" s="138"/>
      <c r="Y29" s="139">
        <f t="shared" si="311"/>
        <v>0.95357000000000003</v>
      </c>
      <c r="Z29" s="593">
        <f t="shared" si="312"/>
        <v>81</v>
      </c>
      <c r="AA29" s="139">
        <f>Z29/Z26</f>
        <v>0.29670000000000002</v>
      </c>
      <c r="AB29" s="109">
        <f>AB26*AA29</f>
        <v>52788.86</v>
      </c>
      <c r="AC29" s="136">
        <f t="shared" si="313"/>
        <v>651.71432099000003</v>
      </c>
      <c r="AD29" s="96">
        <f>AD26</f>
        <v>7.06</v>
      </c>
      <c r="AE29" s="137">
        <f t="shared" si="314"/>
        <v>4601.10311</v>
      </c>
      <c r="AF29" s="109">
        <f t="shared" si="315"/>
        <v>372689.35</v>
      </c>
      <c r="AG29" s="109"/>
      <c r="AH29" s="138"/>
      <c r="AI29" s="139">
        <f t="shared" si="316"/>
        <v>1.40439</v>
      </c>
      <c r="AJ29" s="593">
        <f t="shared" si="317"/>
        <v>0</v>
      </c>
      <c r="AK29" s="139" t="e">
        <f>AJ29/AJ26</f>
        <v>#DIV/0!</v>
      </c>
      <c r="AL29" s="109" t="e">
        <f>AL26*AK29</f>
        <v>#DIV/0!</v>
      </c>
      <c r="AM29" s="136">
        <f t="shared" si="318"/>
        <v>0</v>
      </c>
      <c r="AN29" s="96">
        <f>AN26</f>
        <v>0</v>
      </c>
      <c r="AO29" s="137">
        <f t="shared" si="319"/>
        <v>0</v>
      </c>
      <c r="AP29" s="109">
        <f t="shared" si="320"/>
        <v>0</v>
      </c>
      <c r="AQ29" s="109"/>
      <c r="AR29" s="138"/>
      <c r="AS29" s="139">
        <f t="shared" si="321"/>
        <v>0</v>
      </c>
      <c r="AT29" s="593">
        <f t="shared" si="322"/>
        <v>131</v>
      </c>
      <c r="AU29" s="139">
        <f>AT29/AT26</f>
        <v>1</v>
      </c>
      <c r="AV29" s="109">
        <f>AV26*AU29</f>
        <v>55370</v>
      </c>
      <c r="AW29" s="136">
        <f t="shared" si="323"/>
        <v>422.67175572999997</v>
      </c>
      <c r="AX29" s="96">
        <f>AX26</f>
        <v>7.05</v>
      </c>
      <c r="AY29" s="137">
        <f t="shared" si="324"/>
        <v>2979.8358800000001</v>
      </c>
      <c r="AZ29" s="109">
        <f t="shared" si="325"/>
        <v>390358.5</v>
      </c>
      <c r="BA29" s="109"/>
      <c r="BB29" s="138"/>
      <c r="BC29" s="139">
        <f t="shared" si="326"/>
        <v>0.90952999999999995</v>
      </c>
      <c r="BD29" s="593">
        <f t="shared" si="327"/>
        <v>128</v>
      </c>
      <c r="BE29" s="139">
        <f>BD29/BD26</f>
        <v>0.83660000000000001</v>
      </c>
      <c r="BF29" s="109">
        <f>BF26*BE29</f>
        <v>54429.2</v>
      </c>
      <c r="BG29" s="136">
        <f t="shared" si="328"/>
        <v>425.22812499999998</v>
      </c>
      <c r="BH29" s="96">
        <f>BH26</f>
        <v>7.54</v>
      </c>
      <c r="BI29" s="137">
        <f t="shared" si="329"/>
        <v>3206.2200600000001</v>
      </c>
      <c r="BJ29" s="109">
        <f t="shared" si="330"/>
        <v>410396.17</v>
      </c>
      <c r="BK29" s="109"/>
      <c r="BL29" s="138"/>
      <c r="BM29" s="139">
        <f t="shared" si="331"/>
        <v>0.97863</v>
      </c>
      <c r="BN29" s="593">
        <f t="shared" si="332"/>
        <v>0</v>
      </c>
      <c r="BO29" s="139">
        <f>BN29/BN26</f>
        <v>0</v>
      </c>
      <c r="BP29" s="109">
        <f>BP26*BO29</f>
        <v>0</v>
      </c>
      <c r="BQ29" s="136">
        <f t="shared" si="333"/>
        <v>0</v>
      </c>
      <c r="BR29" s="96">
        <f>BR26</f>
        <v>7.86</v>
      </c>
      <c r="BS29" s="137">
        <f t="shared" si="334"/>
        <v>0</v>
      </c>
      <c r="BT29" s="109">
        <f t="shared" si="335"/>
        <v>0</v>
      </c>
      <c r="BU29" s="109"/>
      <c r="BV29" s="138"/>
      <c r="BW29" s="139">
        <f t="shared" si="336"/>
        <v>0</v>
      </c>
      <c r="BX29" s="593">
        <f t="shared" si="337"/>
        <v>138</v>
      </c>
      <c r="BY29" s="139">
        <f>BX29/BX26</f>
        <v>0.83635999999999999</v>
      </c>
      <c r="BZ29" s="109">
        <f>BZ26*BY29</f>
        <v>36465.300000000003</v>
      </c>
      <c r="CA29" s="136">
        <f t="shared" si="338"/>
        <v>264.24130435000001</v>
      </c>
      <c r="CB29" s="96">
        <f>CB26</f>
        <v>7.89</v>
      </c>
      <c r="CC29" s="137">
        <f t="shared" si="339"/>
        <v>2084.8638900000001</v>
      </c>
      <c r="CD29" s="109">
        <f t="shared" si="340"/>
        <v>287711.21999999997</v>
      </c>
      <c r="CE29" s="109"/>
      <c r="CF29" s="138"/>
      <c r="CG29" s="139">
        <f t="shared" si="341"/>
        <v>0.63636000000000004</v>
      </c>
      <c r="CH29" s="593">
        <f t="shared" si="342"/>
        <v>119</v>
      </c>
      <c r="CI29" s="139">
        <f>CH29/CH26</f>
        <v>0.73006000000000004</v>
      </c>
      <c r="CJ29" s="109">
        <f>CJ26*CI29</f>
        <v>38525.269999999997</v>
      </c>
      <c r="CK29" s="136">
        <f t="shared" si="343"/>
        <v>323.74176470999998</v>
      </c>
      <c r="CL29" s="96">
        <f>CL26</f>
        <v>7.06</v>
      </c>
      <c r="CM29" s="137">
        <f t="shared" si="344"/>
        <v>2285.6168600000001</v>
      </c>
      <c r="CN29" s="109">
        <f t="shared" si="345"/>
        <v>271988.40999999997</v>
      </c>
      <c r="CO29" s="109"/>
      <c r="CP29" s="138"/>
      <c r="CQ29" s="139">
        <f t="shared" si="346"/>
        <v>0.69764000000000004</v>
      </c>
      <c r="CR29" s="593">
        <f t="shared" si="347"/>
        <v>111</v>
      </c>
      <c r="CS29" s="139">
        <f>CR29/CR26</f>
        <v>1</v>
      </c>
      <c r="CT29" s="109">
        <f>CT26*CS29</f>
        <v>47450</v>
      </c>
      <c r="CU29" s="136">
        <f t="shared" si="348"/>
        <v>427.47747748</v>
      </c>
      <c r="CV29" s="96">
        <f>CV26</f>
        <v>7.82</v>
      </c>
      <c r="CW29" s="137">
        <f t="shared" si="349"/>
        <v>3342.8738699999999</v>
      </c>
      <c r="CX29" s="109">
        <f t="shared" si="350"/>
        <v>371059</v>
      </c>
      <c r="CY29" s="109"/>
      <c r="CZ29" s="138"/>
      <c r="DA29" s="139">
        <f t="shared" si="351"/>
        <v>1.02034</v>
      </c>
      <c r="DB29" s="593">
        <f t="shared" si="352"/>
        <v>151</v>
      </c>
      <c r="DC29" s="139">
        <f>DB29/DB26</f>
        <v>0.84358</v>
      </c>
      <c r="DD29" s="109">
        <f>DD26*DC29</f>
        <v>119898.03</v>
      </c>
      <c r="DE29" s="136">
        <f t="shared" si="353"/>
        <v>794.02668874000005</v>
      </c>
      <c r="DF29" s="96">
        <f>DF26</f>
        <v>7.98</v>
      </c>
      <c r="DG29" s="137">
        <f t="shared" si="354"/>
        <v>6336.3329800000001</v>
      </c>
      <c r="DH29" s="109">
        <f t="shared" si="355"/>
        <v>956786.28</v>
      </c>
      <c r="DI29" s="109"/>
      <c r="DJ29" s="138"/>
      <c r="DK29" s="139">
        <f t="shared" si="356"/>
        <v>1.9340299999999999</v>
      </c>
      <c r="DL29" s="593">
        <f t="shared" si="357"/>
        <v>171</v>
      </c>
      <c r="DM29" s="139">
        <f>DL29/DL26</f>
        <v>1</v>
      </c>
      <c r="DN29" s="109">
        <f>DN26*DM29</f>
        <v>81720</v>
      </c>
      <c r="DO29" s="136">
        <f t="shared" si="358"/>
        <v>477.89473684000001</v>
      </c>
      <c r="DP29" s="96">
        <f>DP26</f>
        <v>7.05</v>
      </c>
      <c r="DQ29" s="137">
        <f t="shared" si="359"/>
        <v>3369.15789</v>
      </c>
      <c r="DR29" s="109">
        <f t="shared" si="360"/>
        <v>576126</v>
      </c>
      <c r="DS29" s="109"/>
      <c r="DT29" s="138"/>
      <c r="DU29" s="139">
        <f t="shared" si="361"/>
        <v>1.0283599999999999</v>
      </c>
      <c r="DV29" s="593">
        <f t="shared" si="362"/>
        <v>0</v>
      </c>
      <c r="DW29" s="139">
        <f>DV29/DV26</f>
        <v>0</v>
      </c>
      <c r="DX29" s="109">
        <f>DX26*DW29</f>
        <v>0</v>
      </c>
      <c r="DY29" s="136">
        <f t="shared" si="363"/>
        <v>0</v>
      </c>
      <c r="DZ29" s="96">
        <f>DZ26</f>
        <v>7.06</v>
      </c>
      <c r="EA29" s="137">
        <f t="shared" si="364"/>
        <v>0</v>
      </c>
      <c r="EB29" s="109">
        <f t="shared" si="365"/>
        <v>0</v>
      </c>
      <c r="EC29" s="109"/>
      <c r="ED29" s="138"/>
      <c r="EE29" s="139">
        <f t="shared" si="366"/>
        <v>0</v>
      </c>
      <c r="EF29" s="593">
        <f t="shared" si="367"/>
        <v>208</v>
      </c>
      <c r="EG29" s="139">
        <f>EF29/EF26</f>
        <v>0.83199999999999996</v>
      </c>
      <c r="EH29" s="109">
        <f>EH26*EG29</f>
        <v>28038.400000000001</v>
      </c>
      <c r="EI29" s="136">
        <f t="shared" si="368"/>
        <v>134.80000000000001</v>
      </c>
      <c r="EJ29" s="96">
        <f>EJ26</f>
        <v>7.67</v>
      </c>
      <c r="EK29" s="137">
        <f t="shared" si="369"/>
        <v>1033.9159999999999</v>
      </c>
      <c r="EL29" s="109">
        <f t="shared" si="370"/>
        <v>215054.53</v>
      </c>
      <c r="EM29" s="109"/>
      <c r="EN29" s="138"/>
      <c r="EO29" s="139">
        <f t="shared" si="371"/>
        <v>0.31558000000000003</v>
      </c>
      <c r="EP29" s="593">
        <f t="shared" si="372"/>
        <v>266</v>
      </c>
      <c r="EQ29" s="139">
        <f>EP29/EP26</f>
        <v>0.81845999999999997</v>
      </c>
      <c r="ER29" s="109">
        <f>ER26*EQ29</f>
        <v>58151.58</v>
      </c>
      <c r="ES29" s="136">
        <f t="shared" si="373"/>
        <v>218.61496241</v>
      </c>
      <c r="ET29" s="96">
        <f>ET26</f>
        <v>7.89</v>
      </c>
      <c r="EU29" s="137">
        <f t="shared" si="374"/>
        <v>1724.8720499999999</v>
      </c>
      <c r="EV29" s="109">
        <f t="shared" si="375"/>
        <v>458815.97</v>
      </c>
      <c r="EW29" s="109"/>
      <c r="EX29" s="138"/>
      <c r="EY29" s="139">
        <f t="shared" si="376"/>
        <v>0.52647999999999995</v>
      </c>
      <c r="EZ29" s="593">
        <f t="shared" si="377"/>
        <v>24</v>
      </c>
      <c r="FA29" s="139">
        <f>EZ29/EZ26</f>
        <v>0.24242</v>
      </c>
      <c r="FB29" s="109">
        <f>FB26*FA29</f>
        <v>9090.75</v>
      </c>
      <c r="FC29" s="136">
        <f t="shared" si="378"/>
        <v>378.78125</v>
      </c>
      <c r="FD29" s="96">
        <f>FD26</f>
        <v>7.89</v>
      </c>
      <c r="FE29" s="137">
        <f t="shared" si="379"/>
        <v>2988.5840600000001</v>
      </c>
      <c r="FF29" s="109">
        <f t="shared" si="380"/>
        <v>71726.02</v>
      </c>
      <c r="FG29" s="109"/>
      <c r="FH29" s="138"/>
      <c r="FI29" s="139">
        <f t="shared" si="381"/>
        <v>0.91220000000000001</v>
      </c>
      <c r="FJ29" s="593">
        <f t="shared" si="382"/>
        <v>137</v>
      </c>
      <c r="FK29" s="139">
        <f>FJ29/FJ26</f>
        <v>0.82035999999999998</v>
      </c>
      <c r="FL29" s="109">
        <f>FL26*FK29</f>
        <v>59024.9</v>
      </c>
      <c r="FM29" s="136">
        <f t="shared" si="383"/>
        <v>430.83868612999999</v>
      </c>
      <c r="FN29" s="96">
        <f>FN26</f>
        <v>7.06</v>
      </c>
      <c r="FO29" s="137">
        <f t="shared" si="384"/>
        <v>3041.7211200000002</v>
      </c>
      <c r="FP29" s="109">
        <f t="shared" si="385"/>
        <v>416715.79</v>
      </c>
      <c r="FQ29" s="109"/>
      <c r="FR29" s="138"/>
      <c r="FS29" s="139">
        <f t="shared" si="386"/>
        <v>0.92842000000000002</v>
      </c>
      <c r="FT29" s="593">
        <f t="shared" si="387"/>
        <v>233</v>
      </c>
      <c r="FU29" s="139">
        <f>FT29/FT26</f>
        <v>0.87265999999999999</v>
      </c>
      <c r="FV29" s="109">
        <f>FV26*FU29</f>
        <v>127408.36</v>
      </c>
      <c r="FW29" s="136">
        <f t="shared" si="388"/>
        <v>546.81699571000001</v>
      </c>
      <c r="FX29" s="96">
        <f>FX26</f>
        <v>6.75</v>
      </c>
      <c r="FY29" s="137">
        <f t="shared" si="389"/>
        <v>3691.0147200000001</v>
      </c>
      <c r="FZ29" s="109">
        <f t="shared" si="390"/>
        <v>860006.43</v>
      </c>
      <c r="GA29" s="109"/>
      <c r="GB29" s="138"/>
      <c r="GC29" s="139">
        <f t="shared" si="391"/>
        <v>1.1266</v>
      </c>
      <c r="GD29" s="593">
        <f t="shared" si="392"/>
        <v>152</v>
      </c>
      <c r="GE29" s="139">
        <f>GD29/GD26</f>
        <v>1</v>
      </c>
      <c r="GF29" s="109">
        <f>GF26*GE29</f>
        <v>73910</v>
      </c>
      <c r="GG29" s="136">
        <f t="shared" si="393"/>
        <v>486.25</v>
      </c>
      <c r="GH29" s="96">
        <f>GH26</f>
        <v>8.64</v>
      </c>
      <c r="GI29" s="137">
        <f t="shared" si="394"/>
        <v>4201.2</v>
      </c>
      <c r="GJ29" s="109">
        <f t="shared" si="395"/>
        <v>638582.4</v>
      </c>
      <c r="GK29" s="109"/>
      <c r="GL29" s="138"/>
      <c r="GM29" s="139">
        <f t="shared" si="396"/>
        <v>1.28233</v>
      </c>
      <c r="GN29" s="593">
        <f t="shared" si="397"/>
        <v>0</v>
      </c>
      <c r="GO29" s="139">
        <f>GN29/GN26</f>
        <v>0</v>
      </c>
      <c r="GP29" s="109">
        <f>GP26*GO29</f>
        <v>0</v>
      </c>
      <c r="GQ29" s="136">
        <f t="shared" si="398"/>
        <v>0</v>
      </c>
      <c r="GR29" s="96">
        <f>GR26</f>
        <v>7.04</v>
      </c>
      <c r="GS29" s="137">
        <f t="shared" si="399"/>
        <v>0</v>
      </c>
      <c r="GT29" s="109">
        <f t="shared" si="400"/>
        <v>0</v>
      </c>
      <c r="GU29" s="109"/>
      <c r="GV29" s="138"/>
      <c r="GW29" s="139">
        <f t="shared" si="401"/>
        <v>0</v>
      </c>
      <c r="GX29" s="593">
        <f t="shared" si="402"/>
        <v>145</v>
      </c>
      <c r="GY29" s="139">
        <f>GX29/GX26</f>
        <v>0.74358999999999997</v>
      </c>
      <c r="GZ29" s="109">
        <f>GZ26*GY29</f>
        <v>64543.61</v>
      </c>
      <c r="HA29" s="136">
        <f t="shared" si="403"/>
        <v>445.12834483</v>
      </c>
      <c r="HB29" s="96">
        <f>HB26</f>
        <v>7.88</v>
      </c>
      <c r="HC29" s="137">
        <f t="shared" si="404"/>
        <v>3507.6113599999999</v>
      </c>
      <c r="HD29" s="109">
        <f t="shared" si="405"/>
        <v>508603.65</v>
      </c>
      <c r="HE29" s="109"/>
      <c r="HF29" s="138"/>
      <c r="HG29" s="139">
        <f t="shared" si="406"/>
        <v>1.0706199999999999</v>
      </c>
      <c r="HH29" s="593">
        <f t="shared" si="407"/>
        <v>244</v>
      </c>
      <c r="HI29" s="139">
        <f>HH29/HH26</f>
        <v>0.88727</v>
      </c>
      <c r="HJ29" s="109">
        <f>HJ26*HI29</f>
        <v>187302.7</v>
      </c>
      <c r="HK29" s="136">
        <f t="shared" si="408"/>
        <v>767.63401639000006</v>
      </c>
      <c r="HL29" s="96">
        <f>HL26</f>
        <v>7.05</v>
      </c>
      <c r="HM29" s="137">
        <f t="shared" si="409"/>
        <v>5411.8198199999997</v>
      </c>
      <c r="HN29" s="109">
        <f t="shared" si="410"/>
        <v>1320484.04</v>
      </c>
      <c r="HO29" s="109"/>
      <c r="HP29" s="138"/>
      <c r="HQ29" s="139">
        <f t="shared" si="411"/>
        <v>1.65184</v>
      </c>
      <c r="HR29" s="593">
        <f t="shared" si="412"/>
        <v>371</v>
      </c>
      <c r="HS29" s="139">
        <f>HR29/HR26</f>
        <v>0.875</v>
      </c>
      <c r="HT29" s="109">
        <f>HT26*HS29</f>
        <v>192587.5</v>
      </c>
      <c r="HU29" s="136">
        <f t="shared" si="413"/>
        <v>519.10377358000005</v>
      </c>
      <c r="HV29" s="96">
        <f>HV26</f>
        <v>7.5</v>
      </c>
      <c r="HW29" s="137">
        <f t="shared" si="414"/>
        <v>3893.2782999999999</v>
      </c>
      <c r="HX29" s="109">
        <f t="shared" si="415"/>
        <v>1444406.25</v>
      </c>
      <c r="HY29" s="109"/>
      <c r="HZ29" s="138"/>
      <c r="IA29" s="139">
        <f t="shared" si="416"/>
        <v>1.18834</v>
      </c>
      <c r="IB29" s="593">
        <f t="shared" si="417"/>
        <v>121</v>
      </c>
      <c r="IC29" s="139">
        <f>IB29/IB26</f>
        <v>0.70760000000000001</v>
      </c>
      <c r="ID29" s="109">
        <f>ID26*IC29</f>
        <v>64391.6</v>
      </c>
      <c r="IE29" s="136">
        <f t="shared" si="418"/>
        <v>532.16198347</v>
      </c>
      <c r="IF29" s="96">
        <f>IF26</f>
        <v>8.58</v>
      </c>
      <c r="IG29" s="137">
        <f t="shared" si="419"/>
        <v>4565.9498199999998</v>
      </c>
      <c r="IH29" s="109">
        <f t="shared" si="420"/>
        <v>552479.93000000005</v>
      </c>
      <c r="II29" s="109"/>
      <c r="IJ29" s="138"/>
      <c r="IK29" s="139">
        <f t="shared" si="421"/>
        <v>1.3936599999999999</v>
      </c>
      <c r="IL29" s="593">
        <f t="shared" si="422"/>
        <v>92</v>
      </c>
      <c r="IM29" s="139">
        <f>IL29/IL26</f>
        <v>0.77310999999999996</v>
      </c>
      <c r="IN29" s="109">
        <f>IN26*IM29</f>
        <v>26672.3</v>
      </c>
      <c r="IO29" s="136">
        <f t="shared" si="423"/>
        <v>289.91630435000002</v>
      </c>
      <c r="IP29" s="96">
        <f>IP26</f>
        <v>7.3</v>
      </c>
      <c r="IQ29" s="137">
        <f t="shared" si="424"/>
        <v>2116.3890200000001</v>
      </c>
      <c r="IR29" s="109">
        <f t="shared" si="425"/>
        <v>194707.79</v>
      </c>
      <c r="IS29" s="109"/>
      <c r="IT29" s="138"/>
      <c r="IU29" s="139">
        <f t="shared" si="426"/>
        <v>0.64598</v>
      </c>
      <c r="IV29" s="593">
        <f t="shared" si="427"/>
        <v>118</v>
      </c>
      <c r="IW29" s="139">
        <f>IV29/IV26</f>
        <v>0.84286000000000005</v>
      </c>
      <c r="IX29" s="109">
        <f>IX26*IW29</f>
        <v>42143</v>
      </c>
      <c r="IY29" s="136">
        <f t="shared" si="428"/>
        <v>357.14406780000002</v>
      </c>
      <c r="IZ29" s="96">
        <f>IZ26</f>
        <v>8</v>
      </c>
      <c r="JA29" s="137">
        <f t="shared" si="429"/>
        <v>2857.15254</v>
      </c>
      <c r="JB29" s="109">
        <f t="shared" si="430"/>
        <v>337144</v>
      </c>
      <c r="JC29" s="109"/>
      <c r="JD29" s="138"/>
      <c r="JE29" s="139">
        <f t="shared" si="431"/>
        <v>0.87207999999999997</v>
      </c>
      <c r="JF29" s="593">
        <f t="shared" si="432"/>
        <v>192</v>
      </c>
      <c r="JG29" s="139">
        <f>JF29/JF26</f>
        <v>0.57484999999999997</v>
      </c>
      <c r="JH29" s="109">
        <f>JH26*JG29</f>
        <v>140838.25</v>
      </c>
      <c r="JI29" s="136">
        <f t="shared" si="433"/>
        <v>733.53255207999996</v>
      </c>
      <c r="JJ29" s="96">
        <f>JJ26</f>
        <v>8</v>
      </c>
      <c r="JK29" s="137">
        <f t="shared" si="434"/>
        <v>5868.2604199999996</v>
      </c>
      <c r="JL29" s="109">
        <f t="shared" si="435"/>
        <v>1126706</v>
      </c>
      <c r="JM29" s="109"/>
      <c r="JN29" s="138"/>
      <c r="JO29" s="139">
        <f t="shared" si="436"/>
        <v>1.7911600000000001</v>
      </c>
      <c r="JP29" s="593">
        <f t="shared" si="437"/>
        <v>145</v>
      </c>
      <c r="JQ29" s="139">
        <f>JP29/JP26</f>
        <v>0.81920999999999999</v>
      </c>
      <c r="JR29" s="109">
        <f>JR26*JQ29</f>
        <v>77824.95</v>
      </c>
      <c r="JS29" s="136">
        <f t="shared" si="438"/>
        <v>536.72379309999997</v>
      </c>
      <c r="JT29" s="96">
        <f>JT26</f>
        <v>7.92</v>
      </c>
      <c r="JU29" s="137">
        <f t="shared" si="439"/>
        <v>4250.8524399999997</v>
      </c>
      <c r="JV29" s="109">
        <f t="shared" si="440"/>
        <v>616373.6</v>
      </c>
      <c r="JW29" s="109"/>
      <c r="JX29" s="138"/>
      <c r="JY29" s="139">
        <f t="shared" si="441"/>
        <v>1.29748</v>
      </c>
      <c r="JZ29" s="593">
        <f t="shared" si="442"/>
        <v>114</v>
      </c>
      <c r="KA29" s="139">
        <f>JZ29/JZ26</f>
        <v>0.62983</v>
      </c>
      <c r="KB29" s="109">
        <f>KB26*KA29</f>
        <v>33393.589999999997</v>
      </c>
      <c r="KC29" s="136">
        <f t="shared" si="443"/>
        <v>292.92622806999998</v>
      </c>
      <c r="KD29" s="96">
        <f>KD26</f>
        <v>7.92</v>
      </c>
      <c r="KE29" s="137">
        <f t="shared" si="444"/>
        <v>2319.9757300000001</v>
      </c>
      <c r="KF29" s="109">
        <f t="shared" si="445"/>
        <v>264477.23</v>
      </c>
      <c r="KG29" s="109"/>
      <c r="KH29" s="138"/>
      <c r="KI29" s="139">
        <f t="shared" si="446"/>
        <v>0.70811999999999997</v>
      </c>
      <c r="KJ29" s="593">
        <f t="shared" si="447"/>
        <v>276</v>
      </c>
      <c r="KK29" s="139">
        <f>KJ29/KJ26</f>
        <v>0.78632000000000002</v>
      </c>
      <c r="KL29" s="109">
        <f>KL26*KK29</f>
        <v>113717.6</v>
      </c>
      <c r="KM29" s="136">
        <f t="shared" si="448"/>
        <v>412.02028985999999</v>
      </c>
      <c r="KN29" s="96">
        <f>KN26</f>
        <v>7.82</v>
      </c>
      <c r="KO29" s="137">
        <f t="shared" si="449"/>
        <v>3221.9986699999999</v>
      </c>
      <c r="KP29" s="109">
        <f t="shared" si="450"/>
        <v>889271.63</v>
      </c>
      <c r="KQ29" s="109"/>
      <c r="KR29" s="138"/>
      <c r="KS29" s="139">
        <f t="shared" si="451"/>
        <v>0.98345000000000005</v>
      </c>
      <c r="KT29" s="593">
        <f t="shared" si="452"/>
        <v>196</v>
      </c>
      <c r="KU29" s="139">
        <f>KT29/KT26</f>
        <v>0.65771999999999997</v>
      </c>
      <c r="KV29" s="109">
        <f>KV26*KU29</f>
        <v>52084.85</v>
      </c>
      <c r="KW29" s="136">
        <f t="shared" si="453"/>
        <v>265.73903060999999</v>
      </c>
      <c r="KX29" s="96">
        <f>KX26</f>
        <v>7.67</v>
      </c>
      <c r="KY29" s="137">
        <f t="shared" si="454"/>
        <v>2038.2183600000001</v>
      </c>
      <c r="KZ29" s="109">
        <f t="shared" si="455"/>
        <v>399490.8</v>
      </c>
      <c r="LA29" s="109"/>
      <c r="LB29" s="138"/>
      <c r="LC29" s="139">
        <f t="shared" si="456"/>
        <v>0.62212000000000001</v>
      </c>
      <c r="LD29" s="593">
        <f t="shared" si="457"/>
        <v>203</v>
      </c>
      <c r="LE29" s="139">
        <f>LD29/LD26</f>
        <v>0.88261000000000001</v>
      </c>
      <c r="LF29" s="109">
        <f>LF26*LE29</f>
        <v>53742.12</v>
      </c>
      <c r="LG29" s="136">
        <f t="shared" si="458"/>
        <v>264.73950738999997</v>
      </c>
      <c r="LH29" s="96">
        <f>LH26</f>
        <v>7.66</v>
      </c>
      <c r="LI29" s="137">
        <f t="shared" si="459"/>
        <v>2027.90463</v>
      </c>
      <c r="LJ29" s="109">
        <f t="shared" si="460"/>
        <v>411664.64000000001</v>
      </c>
      <c r="LK29" s="109"/>
      <c r="LL29" s="138"/>
      <c r="LM29" s="139">
        <f t="shared" si="461"/>
        <v>0.61897000000000002</v>
      </c>
      <c r="LN29" s="593">
        <f t="shared" si="462"/>
        <v>132</v>
      </c>
      <c r="LO29" s="139">
        <f>LN29/LN26</f>
        <v>0.86275000000000002</v>
      </c>
      <c r="LP29" s="109">
        <f>LP26*LO29</f>
        <v>59969.75</v>
      </c>
      <c r="LQ29" s="136">
        <f t="shared" si="463"/>
        <v>454.31628788</v>
      </c>
      <c r="LR29" s="96">
        <f>LR26</f>
        <v>8.5</v>
      </c>
      <c r="LS29" s="137">
        <f t="shared" si="464"/>
        <v>3861.6884500000001</v>
      </c>
      <c r="LT29" s="109">
        <f t="shared" si="465"/>
        <v>509742.88</v>
      </c>
      <c r="LU29" s="109"/>
      <c r="LV29" s="138"/>
      <c r="LW29" s="139">
        <f t="shared" si="466"/>
        <v>1.1787000000000001</v>
      </c>
      <c r="LX29" s="593">
        <f t="shared" si="467"/>
        <v>126</v>
      </c>
      <c r="LY29" s="139">
        <f>LX29/LX26</f>
        <v>0.84563999999999995</v>
      </c>
      <c r="LZ29" s="109">
        <f>LZ26*LY29</f>
        <v>46510.2</v>
      </c>
      <c r="MA29" s="136">
        <f t="shared" si="468"/>
        <v>369.12857143000002</v>
      </c>
      <c r="MB29" s="96">
        <f>MB26</f>
        <v>6</v>
      </c>
      <c r="MC29" s="137">
        <f t="shared" si="469"/>
        <v>2214.7714299999998</v>
      </c>
      <c r="MD29" s="109">
        <f t="shared" si="470"/>
        <v>279061.2</v>
      </c>
      <c r="ME29" s="109"/>
      <c r="MF29" s="138"/>
      <c r="MG29" s="139">
        <f t="shared" si="471"/>
        <v>0.67601</v>
      </c>
      <c r="MH29" s="593">
        <f t="shared" si="472"/>
        <v>146</v>
      </c>
      <c r="MI29" s="139">
        <f>MH29/MH26</f>
        <v>0.47556999999999999</v>
      </c>
      <c r="MJ29" s="109">
        <f>MJ26*MI29</f>
        <v>35349.120000000003</v>
      </c>
      <c r="MK29" s="136">
        <f t="shared" si="473"/>
        <v>242.11726027</v>
      </c>
      <c r="ML29" s="96">
        <f>ML26</f>
        <v>6.89</v>
      </c>
      <c r="MM29" s="137">
        <f t="shared" si="474"/>
        <v>1668.1879200000001</v>
      </c>
      <c r="MN29" s="109">
        <f t="shared" si="475"/>
        <v>243555.44</v>
      </c>
      <c r="MO29" s="109"/>
      <c r="MP29" s="138"/>
      <c r="MQ29" s="139">
        <f t="shared" si="476"/>
        <v>0.50917999999999997</v>
      </c>
      <c r="MR29" s="593">
        <f t="shared" si="477"/>
        <v>21</v>
      </c>
      <c r="MS29" s="139">
        <f>MR29/MR26</f>
        <v>0.2</v>
      </c>
      <c r="MT29" s="109">
        <f>MT26*MS29</f>
        <v>8980</v>
      </c>
      <c r="MU29" s="136">
        <f t="shared" si="478"/>
        <v>427.61904762</v>
      </c>
      <c r="MV29" s="96">
        <f>MV26</f>
        <v>7.55</v>
      </c>
      <c r="MW29" s="137">
        <f t="shared" si="479"/>
        <v>3228.5238100000001</v>
      </c>
      <c r="MX29" s="109">
        <f t="shared" si="480"/>
        <v>67799</v>
      </c>
      <c r="MY29" s="109"/>
      <c r="MZ29" s="138"/>
      <c r="NA29" s="139">
        <f t="shared" si="481"/>
        <v>0.98543999999999998</v>
      </c>
      <c r="NB29" s="593">
        <f t="shared" si="482"/>
        <v>128</v>
      </c>
      <c r="NC29" s="139">
        <f>NB29/NB26</f>
        <v>0.81528999999999996</v>
      </c>
      <c r="ND29" s="109">
        <f>ND26*NC29</f>
        <v>50458.3</v>
      </c>
      <c r="NE29" s="136">
        <f t="shared" si="483"/>
        <v>394.20546875000002</v>
      </c>
      <c r="NF29" s="96">
        <f>NF26</f>
        <v>6</v>
      </c>
      <c r="NG29" s="137">
        <f t="shared" si="484"/>
        <v>2365.23281</v>
      </c>
      <c r="NH29" s="109">
        <f t="shared" si="485"/>
        <v>302749.8</v>
      </c>
      <c r="NI29" s="109"/>
      <c r="NJ29" s="138"/>
      <c r="NK29" s="139">
        <f t="shared" si="486"/>
        <v>0.72194000000000003</v>
      </c>
      <c r="NL29" s="593">
        <f t="shared" si="487"/>
        <v>200</v>
      </c>
      <c r="NM29" s="139">
        <f>NL29/NL26</f>
        <v>0.60606000000000004</v>
      </c>
      <c r="NN29" s="109">
        <f>NN26*NM29</f>
        <v>30127.24</v>
      </c>
      <c r="NO29" s="136">
        <f t="shared" si="488"/>
        <v>150.6362</v>
      </c>
      <c r="NP29" s="96">
        <f>NP26</f>
        <v>8.4499999999999993</v>
      </c>
      <c r="NQ29" s="137">
        <f t="shared" si="489"/>
        <v>1272.87589</v>
      </c>
      <c r="NR29" s="109">
        <f t="shared" si="490"/>
        <v>254575.18</v>
      </c>
      <c r="NS29" s="109"/>
      <c r="NT29" s="138"/>
      <c r="NU29" s="139">
        <f t="shared" si="491"/>
        <v>0.38851999999999998</v>
      </c>
      <c r="NV29" s="593">
        <f t="shared" si="492"/>
        <v>91</v>
      </c>
      <c r="NW29" s="139">
        <f>NV29/NV26</f>
        <v>0.59477000000000002</v>
      </c>
      <c r="NX29" s="109">
        <f>NX26*NW29</f>
        <v>19032.64</v>
      </c>
      <c r="NY29" s="136">
        <f t="shared" si="493"/>
        <v>209.14989011</v>
      </c>
      <c r="NZ29" s="96">
        <f>NZ26</f>
        <v>7.9</v>
      </c>
      <c r="OA29" s="137">
        <f t="shared" si="494"/>
        <v>1652.28413</v>
      </c>
      <c r="OB29" s="109">
        <f t="shared" si="495"/>
        <v>150357.85999999999</v>
      </c>
      <c r="OC29" s="109"/>
      <c r="OD29" s="138"/>
      <c r="OE29" s="139">
        <f t="shared" si="496"/>
        <v>0.50431999999999999</v>
      </c>
      <c r="OF29" s="593">
        <f t="shared" si="497"/>
        <v>127</v>
      </c>
      <c r="OG29" s="139">
        <f>OF29/OF26</f>
        <v>0.90071000000000001</v>
      </c>
      <c r="OH29" s="109">
        <f>OH26*OG29</f>
        <v>49755.22</v>
      </c>
      <c r="OI29" s="136">
        <f t="shared" si="498"/>
        <v>391.77338583</v>
      </c>
      <c r="OJ29" s="96">
        <f>OJ26</f>
        <v>7.58</v>
      </c>
      <c r="OK29" s="137">
        <f t="shared" si="499"/>
        <v>2969.6422600000001</v>
      </c>
      <c r="OL29" s="109">
        <f t="shared" si="500"/>
        <v>377144.57</v>
      </c>
      <c r="OM29" s="109"/>
      <c r="ON29" s="138"/>
      <c r="OO29" s="139">
        <f t="shared" si="501"/>
        <v>0.90642</v>
      </c>
      <c r="OP29" s="593">
        <f t="shared" si="502"/>
        <v>200</v>
      </c>
      <c r="OQ29" s="139">
        <f>OP29/OP26</f>
        <v>0.86580000000000001</v>
      </c>
      <c r="OR29" s="109">
        <f>OR26*OQ29</f>
        <v>104761.8</v>
      </c>
      <c r="OS29" s="136">
        <f t="shared" si="503"/>
        <v>523.80899999999997</v>
      </c>
      <c r="OT29" s="96">
        <f>OT26</f>
        <v>8.5</v>
      </c>
      <c r="OU29" s="137">
        <f t="shared" si="504"/>
        <v>4452.3765000000003</v>
      </c>
      <c r="OV29" s="109">
        <f t="shared" si="505"/>
        <v>890475.3</v>
      </c>
      <c r="OW29" s="109"/>
      <c r="OX29" s="138"/>
      <c r="OY29" s="139">
        <f t="shared" si="506"/>
        <v>1.3589899999999999</v>
      </c>
      <c r="OZ29" s="593">
        <f t="shared" si="507"/>
        <v>0</v>
      </c>
      <c r="PA29" s="139">
        <f>OZ29/OZ26</f>
        <v>0</v>
      </c>
      <c r="PB29" s="109">
        <f>PB26*PA29</f>
        <v>0</v>
      </c>
      <c r="PC29" s="136">
        <f t="shared" si="508"/>
        <v>0</v>
      </c>
      <c r="PD29" s="96">
        <f>PD26</f>
        <v>6.4</v>
      </c>
      <c r="PE29" s="137">
        <f t="shared" si="509"/>
        <v>0</v>
      </c>
      <c r="PF29" s="109">
        <f t="shared" si="510"/>
        <v>0</v>
      </c>
      <c r="PG29" s="109"/>
      <c r="PH29" s="138"/>
      <c r="PI29" s="139">
        <f t="shared" si="511"/>
        <v>0</v>
      </c>
      <c r="PJ29" s="593">
        <f t="shared" si="512"/>
        <v>112</v>
      </c>
      <c r="PK29" s="139">
        <f>PJ29/PJ26</f>
        <v>0.68711999999999995</v>
      </c>
      <c r="PL29" s="109">
        <f>PL26*PK29</f>
        <v>34356</v>
      </c>
      <c r="PM29" s="136">
        <f t="shared" si="513"/>
        <v>306.75</v>
      </c>
      <c r="PN29" s="96">
        <f>PN26</f>
        <v>6.4</v>
      </c>
      <c r="PO29" s="137">
        <f t="shared" si="514"/>
        <v>1963.2</v>
      </c>
      <c r="PP29" s="109">
        <f t="shared" si="515"/>
        <v>219878.39999999999</v>
      </c>
      <c r="PQ29" s="109"/>
      <c r="PR29" s="138"/>
      <c r="PS29" s="139">
        <f t="shared" si="516"/>
        <v>0.59921999999999997</v>
      </c>
      <c r="PT29" s="593">
        <f t="shared" si="517"/>
        <v>126</v>
      </c>
      <c r="PU29" s="139">
        <f>PT29/PT26</f>
        <v>0.82352999999999998</v>
      </c>
      <c r="PV29" s="109">
        <f>PV26*PU29</f>
        <v>56675.33</v>
      </c>
      <c r="PW29" s="136">
        <f t="shared" si="518"/>
        <v>449.80420635000002</v>
      </c>
      <c r="PX29" s="96">
        <f>PX26</f>
        <v>6.84</v>
      </c>
      <c r="PY29" s="137">
        <f t="shared" si="519"/>
        <v>3076.66077</v>
      </c>
      <c r="PZ29" s="109">
        <f t="shared" si="520"/>
        <v>387659.26</v>
      </c>
      <c r="QA29" s="109"/>
      <c r="QB29" s="138"/>
      <c r="QC29" s="139">
        <f t="shared" si="521"/>
        <v>0.93908000000000003</v>
      </c>
      <c r="QD29" s="593">
        <f t="shared" si="522"/>
        <v>185</v>
      </c>
      <c r="QE29" s="139">
        <f>QD29/QD26</f>
        <v>0.82221999999999995</v>
      </c>
      <c r="QF29" s="109">
        <f>QF26*QE29</f>
        <v>83866.44</v>
      </c>
      <c r="QG29" s="136">
        <f t="shared" si="523"/>
        <v>453.33210810999998</v>
      </c>
      <c r="QH29" s="96">
        <f>QH26</f>
        <v>7.95</v>
      </c>
      <c r="QI29" s="137">
        <f t="shared" si="524"/>
        <v>3603.99026</v>
      </c>
      <c r="QJ29" s="109">
        <f t="shared" si="525"/>
        <v>666738.19999999995</v>
      </c>
      <c r="QK29" s="109"/>
      <c r="QL29" s="138"/>
      <c r="QM29" s="139">
        <f t="shared" si="526"/>
        <v>1.1000399999999999</v>
      </c>
      <c r="QN29" s="593">
        <f t="shared" si="527"/>
        <v>140</v>
      </c>
      <c r="QO29" s="139">
        <f>QN29/QN26</f>
        <v>0.84848000000000001</v>
      </c>
      <c r="QP29" s="109">
        <f>QP26*QO29</f>
        <v>47514.879999999997</v>
      </c>
      <c r="QQ29" s="136">
        <f t="shared" si="528"/>
        <v>339.392</v>
      </c>
      <c r="QR29" s="96">
        <f>QR26</f>
        <v>7.68</v>
      </c>
      <c r="QS29" s="137">
        <f t="shared" si="529"/>
        <v>2606.5305600000002</v>
      </c>
      <c r="QT29" s="109">
        <f t="shared" si="530"/>
        <v>364914.28</v>
      </c>
      <c r="QU29" s="109"/>
      <c r="QV29" s="138"/>
      <c r="QW29" s="139">
        <f t="shared" si="531"/>
        <v>0.79559000000000002</v>
      </c>
      <c r="QX29" s="593">
        <f t="shared" si="532"/>
        <v>120</v>
      </c>
      <c r="QY29" s="139">
        <f>QX29/QX26</f>
        <v>0.70174999999999998</v>
      </c>
      <c r="QZ29" s="109">
        <f>QZ26*QY29</f>
        <v>43508.5</v>
      </c>
      <c r="RA29" s="136">
        <f t="shared" si="533"/>
        <v>362.57083333000003</v>
      </c>
      <c r="RB29" s="96">
        <f>RB26</f>
        <v>7.2</v>
      </c>
      <c r="RC29" s="137">
        <f t="shared" si="534"/>
        <v>2610.5100000000002</v>
      </c>
      <c r="RD29" s="109">
        <f t="shared" si="535"/>
        <v>313261.2</v>
      </c>
      <c r="RE29" s="109"/>
      <c r="RF29" s="138"/>
      <c r="RG29" s="139">
        <f t="shared" si="536"/>
        <v>0.79679999999999995</v>
      </c>
      <c r="RH29" s="593">
        <f t="shared" si="537"/>
        <v>123</v>
      </c>
      <c r="RI29" s="139">
        <f>RH29/RH26</f>
        <v>0.82</v>
      </c>
      <c r="RJ29" s="109">
        <f>RJ26*RI29</f>
        <v>67084.2</v>
      </c>
      <c r="RK29" s="136">
        <f t="shared" si="538"/>
        <v>545.4</v>
      </c>
      <c r="RL29" s="96">
        <f>RL26</f>
        <v>6.9</v>
      </c>
      <c r="RM29" s="137">
        <f t="shared" si="539"/>
        <v>3763.26</v>
      </c>
      <c r="RN29" s="109">
        <f t="shared" si="540"/>
        <v>462880.98</v>
      </c>
      <c r="RO29" s="109"/>
      <c r="RP29" s="138"/>
      <c r="RQ29" s="139">
        <f t="shared" si="541"/>
        <v>1.1486499999999999</v>
      </c>
      <c r="RR29" s="593">
        <f t="shared" si="542"/>
        <v>262</v>
      </c>
      <c r="RS29" s="139">
        <f>RR29/RR26</f>
        <v>0.78208999999999995</v>
      </c>
      <c r="RT29" s="109">
        <f>RT26*RS29</f>
        <v>83057.960000000006</v>
      </c>
      <c r="RU29" s="136">
        <f t="shared" si="543"/>
        <v>317.01511449999998</v>
      </c>
      <c r="RV29" s="96">
        <f>RV26</f>
        <v>7.54</v>
      </c>
      <c r="RW29" s="137">
        <f t="shared" si="544"/>
        <v>2390.29396</v>
      </c>
      <c r="RX29" s="109">
        <f t="shared" si="545"/>
        <v>626257.02</v>
      </c>
      <c r="RY29" s="109"/>
      <c r="RZ29" s="138"/>
      <c r="SA29" s="139">
        <f t="shared" si="546"/>
        <v>0.72958999999999996</v>
      </c>
      <c r="SB29" s="593">
        <f t="shared" si="547"/>
        <v>0</v>
      </c>
      <c r="SC29" s="139" t="e">
        <f>SB29/SB26</f>
        <v>#DIV/0!</v>
      </c>
      <c r="SD29" s="109" t="e">
        <f>SD26*SC29</f>
        <v>#DIV/0!</v>
      </c>
      <c r="SE29" s="136">
        <f t="shared" si="548"/>
        <v>0</v>
      </c>
      <c r="SF29" s="96">
        <f>SF26</f>
        <v>0</v>
      </c>
      <c r="SG29" s="137">
        <f t="shared" si="549"/>
        <v>0</v>
      </c>
      <c r="SH29" s="109">
        <f t="shared" si="550"/>
        <v>0</v>
      </c>
      <c r="SI29" s="109"/>
      <c r="SJ29" s="138"/>
      <c r="SK29" s="139">
        <f t="shared" si="551"/>
        <v>0</v>
      </c>
      <c r="SL29" s="593">
        <f t="shared" si="552"/>
        <v>237</v>
      </c>
      <c r="SM29" s="139">
        <f>SL29/SL26</f>
        <v>0.79798000000000002</v>
      </c>
      <c r="SN29" s="109">
        <f>SN26*SM29</f>
        <v>99779.42</v>
      </c>
      <c r="SO29" s="136">
        <f t="shared" si="553"/>
        <v>421.01021097</v>
      </c>
      <c r="SP29" s="96">
        <f>SP26</f>
        <v>8.1999999999999993</v>
      </c>
      <c r="SQ29" s="137">
        <f t="shared" si="554"/>
        <v>3452.2837300000001</v>
      </c>
      <c r="SR29" s="109">
        <f t="shared" si="555"/>
        <v>818191.24</v>
      </c>
      <c r="SS29" s="109"/>
      <c r="ST29" s="138"/>
      <c r="SU29" s="139">
        <f t="shared" si="556"/>
        <v>1.0537399999999999</v>
      </c>
      <c r="SV29" s="593">
        <f t="shared" si="557"/>
        <v>216</v>
      </c>
      <c r="SW29" s="139">
        <f>SV29/SV26</f>
        <v>0.69677</v>
      </c>
      <c r="SX29" s="109">
        <f>SX26*SW29</f>
        <v>159121.35999999999</v>
      </c>
      <c r="SY29" s="136">
        <f t="shared" si="558"/>
        <v>736.67296295999995</v>
      </c>
      <c r="SZ29" s="96">
        <f>SZ26</f>
        <v>8</v>
      </c>
      <c r="TA29" s="137">
        <f t="shared" si="559"/>
        <v>5893.3837000000003</v>
      </c>
      <c r="TB29" s="109">
        <f t="shared" si="560"/>
        <v>1272970.8799999999</v>
      </c>
      <c r="TC29" s="109"/>
      <c r="TD29" s="138"/>
      <c r="TE29" s="139">
        <f t="shared" si="561"/>
        <v>1.7988299999999999</v>
      </c>
      <c r="TF29" s="593">
        <f t="shared" si="562"/>
        <v>156</v>
      </c>
      <c r="TG29" s="139">
        <f>TF29/TF26</f>
        <v>0.89142999999999994</v>
      </c>
      <c r="TH29" s="109">
        <f>TH26*TG29</f>
        <v>48832.54</v>
      </c>
      <c r="TI29" s="136">
        <f t="shared" si="563"/>
        <v>313.02910256000001</v>
      </c>
      <c r="TJ29" s="96">
        <f>TJ26</f>
        <v>6.94</v>
      </c>
      <c r="TK29" s="137">
        <f t="shared" si="564"/>
        <v>2172.4219699999999</v>
      </c>
      <c r="TL29" s="109">
        <f t="shared" si="565"/>
        <v>338897.83</v>
      </c>
      <c r="TM29" s="109"/>
      <c r="TN29" s="138"/>
      <c r="TO29" s="139">
        <f t="shared" si="566"/>
        <v>0.66308999999999996</v>
      </c>
      <c r="TP29" s="593">
        <f t="shared" si="567"/>
        <v>211</v>
      </c>
      <c r="TQ29" s="139">
        <f>TP29/TP26</f>
        <v>0.73775999999999997</v>
      </c>
      <c r="TR29" s="109">
        <f>TR26*TQ29</f>
        <v>48212.62</v>
      </c>
      <c r="TS29" s="136">
        <f t="shared" si="568"/>
        <v>228.49582938</v>
      </c>
      <c r="TT29" s="96">
        <f>TT26</f>
        <v>7.58</v>
      </c>
      <c r="TU29" s="137">
        <f t="shared" si="569"/>
        <v>1731.99839</v>
      </c>
      <c r="TV29" s="109">
        <f t="shared" si="570"/>
        <v>365451.66</v>
      </c>
      <c r="TW29" s="109"/>
      <c r="TX29" s="138"/>
      <c r="TY29" s="139">
        <f t="shared" si="571"/>
        <v>0.52866000000000002</v>
      </c>
      <c r="TZ29" s="593">
        <f t="shared" si="572"/>
        <v>158</v>
      </c>
      <c r="UA29" s="139">
        <f>TZ29/TZ26</f>
        <v>0.85404999999999998</v>
      </c>
      <c r="UB29" s="109">
        <f>UB26*UA29</f>
        <v>60031.17</v>
      </c>
      <c r="UC29" s="136">
        <f t="shared" si="573"/>
        <v>379.94411392000001</v>
      </c>
      <c r="UD29" s="96">
        <f>UD26</f>
        <v>8.14</v>
      </c>
      <c r="UE29" s="137">
        <f t="shared" si="574"/>
        <v>3092.7450899999999</v>
      </c>
      <c r="UF29" s="109">
        <f t="shared" si="575"/>
        <v>488653.72</v>
      </c>
      <c r="UG29" s="109"/>
      <c r="UH29" s="138"/>
      <c r="UI29" s="139">
        <f t="shared" si="576"/>
        <v>0.94399</v>
      </c>
      <c r="UJ29" s="593">
        <f t="shared" si="577"/>
        <v>312</v>
      </c>
      <c r="UK29" s="139">
        <f>UJ29/UJ26</f>
        <v>0.90961999999999998</v>
      </c>
      <c r="UL29" s="109">
        <f>UL26*UK29</f>
        <v>175120.04</v>
      </c>
      <c r="UM29" s="136">
        <f t="shared" si="578"/>
        <v>561.28217948999998</v>
      </c>
      <c r="UN29" s="96">
        <f>UN26</f>
        <v>6.76</v>
      </c>
      <c r="UO29" s="137">
        <f t="shared" si="579"/>
        <v>3794.2675300000001</v>
      </c>
      <c r="UP29" s="109">
        <f t="shared" si="580"/>
        <v>1183811.47</v>
      </c>
      <c r="UQ29" s="109"/>
      <c r="UR29" s="138"/>
      <c r="US29" s="139">
        <f t="shared" si="581"/>
        <v>1.15812</v>
      </c>
      <c r="UT29" s="593">
        <f t="shared" si="582"/>
        <v>237</v>
      </c>
      <c r="UU29" s="139">
        <f>UT29/UT26</f>
        <v>0.74763000000000002</v>
      </c>
      <c r="UV29" s="109">
        <f>UV26*UU29</f>
        <v>71495.86</v>
      </c>
      <c r="UW29" s="136">
        <f t="shared" si="583"/>
        <v>301.67029536000001</v>
      </c>
      <c r="UX29" s="96">
        <f>UX26</f>
        <v>7.72</v>
      </c>
      <c r="UY29" s="137">
        <f t="shared" si="584"/>
        <v>2328.8946799999999</v>
      </c>
      <c r="UZ29" s="109">
        <f t="shared" si="585"/>
        <v>551948.04</v>
      </c>
      <c r="VA29" s="109"/>
      <c r="VB29" s="138"/>
      <c r="VC29" s="139">
        <f t="shared" si="586"/>
        <v>0.71084999999999998</v>
      </c>
      <c r="VD29" s="593">
        <f t="shared" si="587"/>
        <v>471</v>
      </c>
      <c r="VE29" s="139">
        <f>VD29/VD26</f>
        <v>0.82199</v>
      </c>
      <c r="VF29" s="109">
        <f>VF26*VE29</f>
        <v>332503.17</v>
      </c>
      <c r="VG29" s="136">
        <f t="shared" si="588"/>
        <v>705.95152866000001</v>
      </c>
      <c r="VH29" s="96">
        <f>VH26</f>
        <v>7</v>
      </c>
      <c r="VI29" s="137">
        <f t="shared" si="589"/>
        <v>4941.6607000000004</v>
      </c>
      <c r="VJ29" s="109">
        <f t="shared" si="590"/>
        <v>2327522.19</v>
      </c>
      <c r="VK29" s="109"/>
      <c r="VL29" s="138"/>
      <c r="VM29" s="139">
        <f t="shared" si="591"/>
        <v>1.50834</v>
      </c>
      <c r="VN29" s="593">
        <f t="shared" si="592"/>
        <v>281</v>
      </c>
      <c r="VO29" s="139">
        <f>VN29/VN26</f>
        <v>0.78056000000000003</v>
      </c>
      <c r="VP29" s="109">
        <f>VP26*VO29</f>
        <v>118676.34</v>
      </c>
      <c r="VQ29" s="136">
        <f t="shared" si="593"/>
        <v>422.33572953999999</v>
      </c>
      <c r="VR29" s="96">
        <f>VR26</f>
        <v>8</v>
      </c>
      <c r="VS29" s="137">
        <f t="shared" si="594"/>
        <v>3378.6858400000001</v>
      </c>
      <c r="VT29" s="109">
        <f t="shared" si="595"/>
        <v>949410.72</v>
      </c>
      <c r="VU29" s="109"/>
      <c r="VV29" s="138"/>
      <c r="VW29" s="139">
        <f t="shared" si="596"/>
        <v>1.0312699999999999</v>
      </c>
      <c r="VX29" s="554">
        <f t="shared" si="597"/>
        <v>9085</v>
      </c>
      <c r="VY29" s="139">
        <f>VX29/VX26</f>
        <v>0.75151000000000001</v>
      </c>
      <c r="VZ29" s="109">
        <f>VZ26*VY29</f>
        <v>3968611.58</v>
      </c>
      <c r="WA29" s="136">
        <f t="shared" si="598"/>
        <v>436.83121409</v>
      </c>
      <c r="WB29" s="96">
        <f>WB26</f>
        <v>7.5</v>
      </c>
      <c r="WC29" s="137">
        <f t="shared" si="599"/>
        <v>3276.2341099999999</v>
      </c>
      <c r="WD29" s="109">
        <f t="shared" si="600"/>
        <v>29764586.890000001</v>
      </c>
      <c r="WE29" s="109"/>
      <c r="WF29" s="138"/>
    </row>
    <row r="30" spans="1:604" ht="26.25" customHeight="1">
      <c r="A30" s="5"/>
      <c r="B30" s="544" t="s">
        <v>885</v>
      </c>
      <c r="C30" s="11" t="s">
        <v>966</v>
      </c>
      <c r="D30" s="11" t="s">
        <v>420</v>
      </c>
      <c r="E30" s="4" t="s">
        <v>33</v>
      </c>
      <c r="F30" s="593">
        <f t="shared" si="302"/>
        <v>0</v>
      </c>
      <c r="G30" s="139" t="e">
        <f>F30/F26</f>
        <v>#DIV/0!</v>
      </c>
      <c r="H30" s="109" t="e">
        <f>H26*G30</f>
        <v>#DIV/0!</v>
      </c>
      <c r="I30" s="136">
        <f t="shared" si="303"/>
        <v>0</v>
      </c>
      <c r="J30" s="96">
        <f>J26</f>
        <v>0</v>
      </c>
      <c r="K30" s="137">
        <f t="shared" si="304"/>
        <v>0</v>
      </c>
      <c r="L30" s="109">
        <f t="shared" si="305"/>
        <v>0</v>
      </c>
      <c r="M30" s="109"/>
      <c r="N30" s="138"/>
      <c r="O30" s="139">
        <f t="shared" si="306"/>
        <v>0</v>
      </c>
      <c r="P30" s="593">
        <f t="shared" si="307"/>
        <v>0</v>
      </c>
      <c r="Q30" s="139">
        <f>P30/P26</f>
        <v>0</v>
      </c>
      <c r="R30" s="109">
        <f>R26*Q30</f>
        <v>0</v>
      </c>
      <c r="S30" s="136">
        <f t="shared" si="308"/>
        <v>0</v>
      </c>
      <c r="T30" s="96">
        <f>T26</f>
        <v>7.11</v>
      </c>
      <c r="U30" s="137">
        <f t="shared" si="309"/>
        <v>0</v>
      </c>
      <c r="V30" s="109">
        <f t="shared" si="310"/>
        <v>0</v>
      </c>
      <c r="W30" s="109"/>
      <c r="X30" s="138"/>
      <c r="Y30" s="139">
        <f t="shared" si="311"/>
        <v>0</v>
      </c>
      <c r="Z30" s="593">
        <f t="shared" si="312"/>
        <v>0</v>
      </c>
      <c r="AA30" s="139">
        <f>Z30/Z26</f>
        <v>0</v>
      </c>
      <c r="AB30" s="109">
        <f>AB26*AA30</f>
        <v>0</v>
      </c>
      <c r="AC30" s="136">
        <f t="shared" si="313"/>
        <v>0</v>
      </c>
      <c r="AD30" s="96">
        <f>AD26</f>
        <v>7.06</v>
      </c>
      <c r="AE30" s="137">
        <f t="shared" si="314"/>
        <v>0</v>
      </c>
      <c r="AF30" s="109">
        <f t="shared" si="315"/>
        <v>0</v>
      </c>
      <c r="AG30" s="109"/>
      <c r="AH30" s="138"/>
      <c r="AI30" s="139">
        <f t="shared" si="316"/>
        <v>0</v>
      </c>
      <c r="AJ30" s="593">
        <f t="shared" si="317"/>
        <v>0</v>
      </c>
      <c r="AK30" s="139" t="e">
        <f>AJ30/AJ26</f>
        <v>#DIV/0!</v>
      </c>
      <c r="AL30" s="109" t="e">
        <f>AL26*AK30</f>
        <v>#DIV/0!</v>
      </c>
      <c r="AM30" s="136">
        <f t="shared" si="318"/>
        <v>0</v>
      </c>
      <c r="AN30" s="96">
        <f>AN26</f>
        <v>0</v>
      </c>
      <c r="AO30" s="137">
        <f t="shared" si="319"/>
        <v>0</v>
      </c>
      <c r="AP30" s="109">
        <f t="shared" si="320"/>
        <v>0</v>
      </c>
      <c r="AQ30" s="109"/>
      <c r="AR30" s="138"/>
      <c r="AS30" s="139">
        <f t="shared" si="321"/>
        <v>0</v>
      </c>
      <c r="AT30" s="593">
        <f t="shared" si="322"/>
        <v>0</v>
      </c>
      <c r="AU30" s="139">
        <f>AT30/AT26</f>
        <v>0</v>
      </c>
      <c r="AV30" s="109">
        <f>AV26*AU30</f>
        <v>0</v>
      </c>
      <c r="AW30" s="136">
        <f t="shared" si="323"/>
        <v>0</v>
      </c>
      <c r="AX30" s="96">
        <f>AX26</f>
        <v>7.05</v>
      </c>
      <c r="AY30" s="137">
        <f t="shared" si="324"/>
        <v>0</v>
      </c>
      <c r="AZ30" s="109">
        <f t="shared" si="325"/>
        <v>0</v>
      </c>
      <c r="BA30" s="109"/>
      <c r="BB30" s="138"/>
      <c r="BC30" s="139">
        <f t="shared" si="326"/>
        <v>0</v>
      </c>
      <c r="BD30" s="593">
        <f t="shared" si="327"/>
        <v>0</v>
      </c>
      <c r="BE30" s="139">
        <f>BD30/BD26</f>
        <v>0</v>
      </c>
      <c r="BF30" s="109">
        <f>BF26*BE30</f>
        <v>0</v>
      </c>
      <c r="BG30" s="136">
        <f t="shared" si="328"/>
        <v>0</v>
      </c>
      <c r="BH30" s="96">
        <f>BH26</f>
        <v>7.54</v>
      </c>
      <c r="BI30" s="137">
        <f t="shared" si="329"/>
        <v>0</v>
      </c>
      <c r="BJ30" s="109">
        <f t="shared" si="330"/>
        <v>0</v>
      </c>
      <c r="BK30" s="109"/>
      <c r="BL30" s="138"/>
      <c r="BM30" s="139">
        <f t="shared" si="331"/>
        <v>0</v>
      </c>
      <c r="BN30" s="593">
        <f t="shared" si="332"/>
        <v>0</v>
      </c>
      <c r="BO30" s="139">
        <f>BN30/BN26</f>
        <v>0</v>
      </c>
      <c r="BP30" s="109">
        <f>BP26*BO30</f>
        <v>0</v>
      </c>
      <c r="BQ30" s="136">
        <f t="shared" si="333"/>
        <v>0</v>
      </c>
      <c r="BR30" s="96">
        <f>BR26</f>
        <v>7.86</v>
      </c>
      <c r="BS30" s="137">
        <f t="shared" si="334"/>
        <v>0</v>
      </c>
      <c r="BT30" s="109">
        <f t="shared" si="335"/>
        <v>0</v>
      </c>
      <c r="BU30" s="109"/>
      <c r="BV30" s="138"/>
      <c r="BW30" s="139">
        <f t="shared" si="336"/>
        <v>0</v>
      </c>
      <c r="BX30" s="593">
        <f t="shared" si="337"/>
        <v>0</v>
      </c>
      <c r="BY30" s="139">
        <f>BX30/BX26</f>
        <v>0</v>
      </c>
      <c r="BZ30" s="109">
        <f>BZ26*BY30</f>
        <v>0</v>
      </c>
      <c r="CA30" s="136">
        <f t="shared" si="338"/>
        <v>0</v>
      </c>
      <c r="CB30" s="96">
        <f>CB26</f>
        <v>7.89</v>
      </c>
      <c r="CC30" s="137">
        <f t="shared" si="339"/>
        <v>0</v>
      </c>
      <c r="CD30" s="109">
        <f t="shared" si="340"/>
        <v>0</v>
      </c>
      <c r="CE30" s="109"/>
      <c r="CF30" s="138"/>
      <c r="CG30" s="139">
        <f t="shared" si="341"/>
        <v>0</v>
      </c>
      <c r="CH30" s="593">
        <f t="shared" si="342"/>
        <v>0</v>
      </c>
      <c r="CI30" s="139">
        <f>CH30/CH26</f>
        <v>0</v>
      </c>
      <c r="CJ30" s="109">
        <f>CJ26*CI30</f>
        <v>0</v>
      </c>
      <c r="CK30" s="136">
        <f t="shared" si="343"/>
        <v>0</v>
      </c>
      <c r="CL30" s="96">
        <f>CL26</f>
        <v>7.06</v>
      </c>
      <c r="CM30" s="137">
        <f t="shared" si="344"/>
        <v>0</v>
      </c>
      <c r="CN30" s="109">
        <f t="shared" si="345"/>
        <v>0</v>
      </c>
      <c r="CO30" s="109"/>
      <c r="CP30" s="138"/>
      <c r="CQ30" s="139">
        <f t="shared" si="346"/>
        <v>0</v>
      </c>
      <c r="CR30" s="593">
        <f t="shared" si="347"/>
        <v>0</v>
      </c>
      <c r="CS30" s="139">
        <f>CR30/CR26</f>
        <v>0</v>
      </c>
      <c r="CT30" s="109">
        <f>CT26*CS30</f>
        <v>0</v>
      </c>
      <c r="CU30" s="136">
        <f t="shared" si="348"/>
        <v>0</v>
      </c>
      <c r="CV30" s="96">
        <f>CV26</f>
        <v>7.82</v>
      </c>
      <c r="CW30" s="137">
        <f t="shared" si="349"/>
        <v>0</v>
      </c>
      <c r="CX30" s="109">
        <f t="shared" si="350"/>
        <v>0</v>
      </c>
      <c r="CY30" s="109"/>
      <c r="CZ30" s="138"/>
      <c r="DA30" s="139">
        <f t="shared" si="351"/>
        <v>0</v>
      </c>
      <c r="DB30" s="593">
        <f t="shared" si="352"/>
        <v>0</v>
      </c>
      <c r="DC30" s="139">
        <f>DB30/DB26</f>
        <v>0</v>
      </c>
      <c r="DD30" s="109">
        <f>DD26*DC30</f>
        <v>0</v>
      </c>
      <c r="DE30" s="136">
        <f t="shared" si="353"/>
        <v>0</v>
      </c>
      <c r="DF30" s="96">
        <f>DF26</f>
        <v>7.98</v>
      </c>
      <c r="DG30" s="137">
        <f t="shared" si="354"/>
        <v>0</v>
      </c>
      <c r="DH30" s="109">
        <f t="shared" si="355"/>
        <v>0</v>
      </c>
      <c r="DI30" s="109"/>
      <c r="DJ30" s="138"/>
      <c r="DK30" s="139">
        <f t="shared" si="356"/>
        <v>0</v>
      </c>
      <c r="DL30" s="593">
        <f t="shared" si="357"/>
        <v>0</v>
      </c>
      <c r="DM30" s="139">
        <f>DL30/DL26</f>
        <v>0</v>
      </c>
      <c r="DN30" s="109">
        <f>DN26*DM30</f>
        <v>0</v>
      </c>
      <c r="DO30" s="136">
        <f t="shared" si="358"/>
        <v>0</v>
      </c>
      <c r="DP30" s="96">
        <f>DP26</f>
        <v>7.05</v>
      </c>
      <c r="DQ30" s="137">
        <f t="shared" si="359"/>
        <v>0</v>
      </c>
      <c r="DR30" s="109">
        <f t="shared" si="360"/>
        <v>0</v>
      </c>
      <c r="DS30" s="109"/>
      <c r="DT30" s="138"/>
      <c r="DU30" s="139">
        <f t="shared" si="361"/>
        <v>0</v>
      </c>
      <c r="DV30" s="593">
        <f t="shared" si="362"/>
        <v>0</v>
      </c>
      <c r="DW30" s="139">
        <f>DV30/DV26</f>
        <v>0</v>
      </c>
      <c r="DX30" s="109">
        <f>DX26*DW30</f>
        <v>0</v>
      </c>
      <c r="DY30" s="136">
        <f t="shared" si="363"/>
        <v>0</v>
      </c>
      <c r="DZ30" s="96">
        <f>DZ26</f>
        <v>7.06</v>
      </c>
      <c r="EA30" s="137">
        <f t="shared" si="364"/>
        <v>0</v>
      </c>
      <c r="EB30" s="109">
        <f t="shared" si="365"/>
        <v>0</v>
      </c>
      <c r="EC30" s="109"/>
      <c r="ED30" s="138"/>
      <c r="EE30" s="139">
        <f t="shared" si="366"/>
        <v>0</v>
      </c>
      <c r="EF30" s="593">
        <f t="shared" si="367"/>
        <v>0</v>
      </c>
      <c r="EG30" s="139">
        <f>EF30/EF26</f>
        <v>0</v>
      </c>
      <c r="EH30" s="109">
        <f>EH26*EG30</f>
        <v>0</v>
      </c>
      <c r="EI30" s="136">
        <f t="shared" si="368"/>
        <v>0</v>
      </c>
      <c r="EJ30" s="96">
        <f>EJ26</f>
        <v>7.67</v>
      </c>
      <c r="EK30" s="137">
        <f t="shared" si="369"/>
        <v>0</v>
      </c>
      <c r="EL30" s="109">
        <f t="shared" si="370"/>
        <v>0</v>
      </c>
      <c r="EM30" s="109"/>
      <c r="EN30" s="138"/>
      <c r="EO30" s="139">
        <f t="shared" si="371"/>
        <v>0</v>
      </c>
      <c r="EP30" s="593">
        <f t="shared" si="372"/>
        <v>0</v>
      </c>
      <c r="EQ30" s="139">
        <f>EP30/EP26</f>
        <v>0</v>
      </c>
      <c r="ER30" s="109">
        <f>ER26*EQ30</f>
        <v>0</v>
      </c>
      <c r="ES30" s="136">
        <f t="shared" si="373"/>
        <v>0</v>
      </c>
      <c r="ET30" s="96">
        <f>ET26</f>
        <v>7.89</v>
      </c>
      <c r="EU30" s="137">
        <f t="shared" si="374"/>
        <v>0</v>
      </c>
      <c r="EV30" s="109">
        <f t="shared" si="375"/>
        <v>0</v>
      </c>
      <c r="EW30" s="109"/>
      <c r="EX30" s="138"/>
      <c r="EY30" s="139">
        <f t="shared" si="376"/>
        <v>0</v>
      </c>
      <c r="EZ30" s="593">
        <f t="shared" si="377"/>
        <v>0</v>
      </c>
      <c r="FA30" s="139">
        <f>EZ30/EZ26</f>
        <v>0</v>
      </c>
      <c r="FB30" s="109">
        <f>FB26*FA30</f>
        <v>0</v>
      </c>
      <c r="FC30" s="136">
        <f t="shared" si="378"/>
        <v>0</v>
      </c>
      <c r="FD30" s="96">
        <f>FD26</f>
        <v>7.89</v>
      </c>
      <c r="FE30" s="137">
        <f t="shared" si="379"/>
        <v>0</v>
      </c>
      <c r="FF30" s="109">
        <f t="shared" si="380"/>
        <v>0</v>
      </c>
      <c r="FG30" s="109"/>
      <c r="FH30" s="138"/>
      <c r="FI30" s="139">
        <f t="shared" si="381"/>
        <v>0</v>
      </c>
      <c r="FJ30" s="593">
        <f t="shared" si="382"/>
        <v>0</v>
      </c>
      <c r="FK30" s="139">
        <f>FJ30/FJ26</f>
        <v>0</v>
      </c>
      <c r="FL30" s="109">
        <f>FL26*FK30</f>
        <v>0</v>
      </c>
      <c r="FM30" s="136">
        <f t="shared" si="383"/>
        <v>0</v>
      </c>
      <c r="FN30" s="96">
        <f>FN26</f>
        <v>7.06</v>
      </c>
      <c r="FO30" s="137">
        <f t="shared" si="384"/>
        <v>0</v>
      </c>
      <c r="FP30" s="109">
        <f t="shared" si="385"/>
        <v>0</v>
      </c>
      <c r="FQ30" s="109"/>
      <c r="FR30" s="138"/>
      <c r="FS30" s="139">
        <f t="shared" si="386"/>
        <v>0</v>
      </c>
      <c r="FT30" s="593">
        <f t="shared" si="387"/>
        <v>0</v>
      </c>
      <c r="FU30" s="139">
        <f>FT30/FT26</f>
        <v>0</v>
      </c>
      <c r="FV30" s="109">
        <f>FV26*FU30</f>
        <v>0</v>
      </c>
      <c r="FW30" s="136">
        <f t="shared" si="388"/>
        <v>0</v>
      </c>
      <c r="FX30" s="96">
        <f>FX26</f>
        <v>6.75</v>
      </c>
      <c r="FY30" s="137">
        <f t="shared" si="389"/>
        <v>0</v>
      </c>
      <c r="FZ30" s="109">
        <f t="shared" si="390"/>
        <v>0</v>
      </c>
      <c r="GA30" s="109"/>
      <c r="GB30" s="138"/>
      <c r="GC30" s="139">
        <f t="shared" si="391"/>
        <v>0</v>
      </c>
      <c r="GD30" s="593">
        <f t="shared" si="392"/>
        <v>0</v>
      </c>
      <c r="GE30" s="139">
        <f>GD30/GD26</f>
        <v>0</v>
      </c>
      <c r="GF30" s="109">
        <f>GF26*GE30</f>
        <v>0</v>
      </c>
      <c r="GG30" s="136">
        <f t="shared" si="393"/>
        <v>0</v>
      </c>
      <c r="GH30" s="96">
        <f>GH26</f>
        <v>8.64</v>
      </c>
      <c r="GI30" s="137">
        <f t="shared" si="394"/>
        <v>0</v>
      </c>
      <c r="GJ30" s="109">
        <f t="shared" si="395"/>
        <v>0</v>
      </c>
      <c r="GK30" s="109"/>
      <c r="GL30" s="138"/>
      <c r="GM30" s="139">
        <f t="shared" si="396"/>
        <v>0</v>
      </c>
      <c r="GN30" s="593">
        <f t="shared" si="397"/>
        <v>0</v>
      </c>
      <c r="GO30" s="139">
        <f>GN30/GN26</f>
        <v>0</v>
      </c>
      <c r="GP30" s="109">
        <f>GP26*GO30</f>
        <v>0</v>
      </c>
      <c r="GQ30" s="136">
        <f t="shared" si="398"/>
        <v>0</v>
      </c>
      <c r="GR30" s="96">
        <f>GR26</f>
        <v>7.04</v>
      </c>
      <c r="GS30" s="137">
        <f t="shared" si="399"/>
        <v>0</v>
      </c>
      <c r="GT30" s="109">
        <f t="shared" si="400"/>
        <v>0</v>
      </c>
      <c r="GU30" s="109"/>
      <c r="GV30" s="138"/>
      <c r="GW30" s="139">
        <f t="shared" si="401"/>
        <v>0</v>
      </c>
      <c r="GX30" s="593">
        <f t="shared" si="402"/>
        <v>0</v>
      </c>
      <c r="GY30" s="139">
        <f>GX30/GX26</f>
        <v>0</v>
      </c>
      <c r="GZ30" s="109">
        <f>GZ26*GY30</f>
        <v>0</v>
      </c>
      <c r="HA30" s="136">
        <f t="shared" si="403"/>
        <v>0</v>
      </c>
      <c r="HB30" s="96">
        <f>HB26</f>
        <v>7.88</v>
      </c>
      <c r="HC30" s="137">
        <f t="shared" si="404"/>
        <v>0</v>
      </c>
      <c r="HD30" s="109">
        <f t="shared" si="405"/>
        <v>0</v>
      </c>
      <c r="HE30" s="109"/>
      <c r="HF30" s="138"/>
      <c r="HG30" s="139">
        <f t="shared" si="406"/>
        <v>0</v>
      </c>
      <c r="HH30" s="593">
        <f t="shared" si="407"/>
        <v>0</v>
      </c>
      <c r="HI30" s="139">
        <f>HH30/HH26</f>
        <v>0</v>
      </c>
      <c r="HJ30" s="109">
        <f>HJ26*HI30</f>
        <v>0</v>
      </c>
      <c r="HK30" s="136">
        <f t="shared" si="408"/>
        <v>0</v>
      </c>
      <c r="HL30" s="96">
        <f>HL26</f>
        <v>7.05</v>
      </c>
      <c r="HM30" s="137">
        <f t="shared" si="409"/>
        <v>0</v>
      </c>
      <c r="HN30" s="109">
        <f t="shared" si="410"/>
        <v>0</v>
      </c>
      <c r="HO30" s="109"/>
      <c r="HP30" s="138"/>
      <c r="HQ30" s="139">
        <f t="shared" si="411"/>
        <v>0</v>
      </c>
      <c r="HR30" s="593">
        <f t="shared" si="412"/>
        <v>0</v>
      </c>
      <c r="HS30" s="139">
        <f>HR30/HR26</f>
        <v>0</v>
      </c>
      <c r="HT30" s="109">
        <f>HT26*HS30</f>
        <v>0</v>
      </c>
      <c r="HU30" s="136">
        <f t="shared" si="413"/>
        <v>0</v>
      </c>
      <c r="HV30" s="96">
        <f>HV26</f>
        <v>7.5</v>
      </c>
      <c r="HW30" s="137">
        <f t="shared" si="414"/>
        <v>0</v>
      </c>
      <c r="HX30" s="109">
        <f t="shared" si="415"/>
        <v>0</v>
      </c>
      <c r="HY30" s="109"/>
      <c r="HZ30" s="138"/>
      <c r="IA30" s="139">
        <f t="shared" si="416"/>
        <v>0</v>
      </c>
      <c r="IB30" s="593">
        <f t="shared" si="417"/>
        <v>0</v>
      </c>
      <c r="IC30" s="139">
        <f>IB30/IB26</f>
        <v>0</v>
      </c>
      <c r="ID30" s="109">
        <f>ID26*IC30</f>
        <v>0</v>
      </c>
      <c r="IE30" s="136">
        <f t="shared" si="418"/>
        <v>0</v>
      </c>
      <c r="IF30" s="96">
        <f>IF26</f>
        <v>8.58</v>
      </c>
      <c r="IG30" s="137">
        <f t="shared" si="419"/>
        <v>0</v>
      </c>
      <c r="IH30" s="109">
        <f t="shared" si="420"/>
        <v>0</v>
      </c>
      <c r="II30" s="109"/>
      <c r="IJ30" s="138"/>
      <c r="IK30" s="139">
        <f t="shared" si="421"/>
        <v>0</v>
      </c>
      <c r="IL30" s="593">
        <f t="shared" si="422"/>
        <v>0</v>
      </c>
      <c r="IM30" s="139">
        <f>IL30/IL26</f>
        <v>0</v>
      </c>
      <c r="IN30" s="109">
        <f>IN26*IM30</f>
        <v>0</v>
      </c>
      <c r="IO30" s="136">
        <f t="shared" si="423"/>
        <v>0</v>
      </c>
      <c r="IP30" s="96">
        <f>IP26</f>
        <v>7.3</v>
      </c>
      <c r="IQ30" s="137">
        <f t="shared" si="424"/>
        <v>0</v>
      </c>
      <c r="IR30" s="109">
        <f t="shared" si="425"/>
        <v>0</v>
      </c>
      <c r="IS30" s="109"/>
      <c r="IT30" s="138"/>
      <c r="IU30" s="139">
        <f t="shared" si="426"/>
        <v>0</v>
      </c>
      <c r="IV30" s="593">
        <f t="shared" si="427"/>
        <v>0</v>
      </c>
      <c r="IW30" s="139">
        <f>IV30/IV26</f>
        <v>0</v>
      </c>
      <c r="IX30" s="109">
        <f>IX26*IW30</f>
        <v>0</v>
      </c>
      <c r="IY30" s="136">
        <f t="shared" si="428"/>
        <v>0</v>
      </c>
      <c r="IZ30" s="96">
        <f>IZ26</f>
        <v>8</v>
      </c>
      <c r="JA30" s="137">
        <f t="shared" si="429"/>
        <v>0</v>
      </c>
      <c r="JB30" s="109">
        <f t="shared" si="430"/>
        <v>0</v>
      </c>
      <c r="JC30" s="109"/>
      <c r="JD30" s="138"/>
      <c r="JE30" s="139">
        <f t="shared" si="431"/>
        <v>0</v>
      </c>
      <c r="JF30" s="593">
        <f t="shared" si="432"/>
        <v>0</v>
      </c>
      <c r="JG30" s="139">
        <f>JF30/JF26</f>
        <v>0</v>
      </c>
      <c r="JH30" s="109">
        <f>JH26*JG30</f>
        <v>0</v>
      </c>
      <c r="JI30" s="136">
        <f t="shared" si="433"/>
        <v>0</v>
      </c>
      <c r="JJ30" s="96">
        <f>JJ26</f>
        <v>8</v>
      </c>
      <c r="JK30" s="137">
        <f t="shared" si="434"/>
        <v>0</v>
      </c>
      <c r="JL30" s="109">
        <f t="shared" si="435"/>
        <v>0</v>
      </c>
      <c r="JM30" s="109"/>
      <c r="JN30" s="138"/>
      <c r="JO30" s="139">
        <f t="shared" si="436"/>
        <v>0</v>
      </c>
      <c r="JP30" s="593">
        <f t="shared" si="437"/>
        <v>0</v>
      </c>
      <c r="JQ30" s="139">
        <f>JP30/JP26</f>
        <v>0</v>
      </c>
      <c r="JR30" s="109">
        <f>JR26*JQ30</f>
        <v>0</v>
      </c>
      <c r="JS30" s="136">
        <f t="shared" si="438"/>
        <v>0</v>
      </c>
      <c r="JT30" s="96">
        <f>JT26</f>
        <v>7.92</v>
      </c>
      <c r="JU30" s="137">
        <f t="shared" si="439"/>
        <v>0</v>
      </c>
      <c r="JV30" s="109">
        <f t="shared" si="440"/>
        <v>0</v>
      </c>
      <c r="JW30" s="109"/>
      <c r="JX30" s="138"/>
      <c r="JY30" s="139">
        <f t="shared" si="441"/>
        <v>0</v>
      </c>
      <c r="JZ30" s="593">
        <f t="shared" si="442"/>
        <v>0</v>
      </c>
      <c r="KA30" s="139">
        <f>JZ30/JZ26</f>
        <v>0</v>
      </c>
      <c r="KB30" s="109">
        <f>KB26*KA30</f>
        <v>0</v>
      </c>
      <c r="KC30" s="136">
        <f t="shared" si="443"/>
        <v>0</v>
      </c>
      <c r="KD30" s="96">
        <f>KD26</f>
        <v>7.92</v>
      </c>
      <c r="KE30" s="137">
        <f t="shared" si="444"/>
        <v>0</v>
      </c>
      <c r="KF30" s="109">
        <f t="shared" si="445"/>
        <v>0</v>
      </c>
      <c r="KG30" s="109"/>
      <c r="KH30" s="138"/>
      <c r="KI30" s="139">
        <f t="shared" si="446"/>
        <v>0</v>
      </c>
      <c r="KJ30" s="593">
        <f t="shared" si="447"/>
        <v>0</v>
      </c>
      <c r="KK30" s="139">
        <f>KJ30/KJ26</f>
        <v>0</v>
      </c>
      <c r="KL30" s="109">
        <f>KL26*KK30</f>
        <v>0</v>
      </c>
      <c r="KM30" s="136">
        <f t="shared" si="448"/>
        <v>0</v>
      </c>
      <c r="KN30" s="96">
        <f>KN26</f>
        <v>7.82</v>
      </c>
      <c r="KO30" s="137">
        <f t="shared" si="449"/>
        <v>0</v>
      </c>
      <c r="KP30" s="109">
        <f t="shared" si="450"/>
        <v>0</v>
      </c>
      <c r="KQ30" s="109"/>
      <c r="KR30" s="138"/>
      <c r="KS30" s="139">
        <f t="shared" si="451"/>
        <v>0</v>
      </c>
      <c r="KT30" s="593">
        <f t="shared" si="452"/>
        <v>0</v>
      </c>
      <c r="KU30" s="139">
        <f>KT30/KT26</f>
        <v>0</v>
      </c>
      <c r="KV30" s="109">
        <f>KV26*KU30</f>
        <v>0</v>
      </c>
      <c r="KW30" s="136">
        <f t="shared" si="453"/>
        <v>0</v>
      </c>
      <c r="KX30" s="96">
        <f>KX26</f>
        <v>7.67</v>
      </c>
      <c r="KY30" s="137">
        <f t="shared" si="454"/>
        <v>0</v>
      </c>
      <c r="KZ30" s="109">
        <f t="shared" si="455"/>
        <v>0</v>
      </c>
      <c r="LA30" s="109"/>
      <c r="LB30" s="138"/>
      <c r="LC30" s="139">
        <f t="shared" si="456"/>
        <v>0</v>
      </c>
      <c r="LD30" s="593">
        <f t="shared" si="457"/>
        <v>0</v>
      </c>
      <c r="LE30" s="139">
        <f>LD30/LD26</f>
        <v>0</v>
      </c>
      <c r="LF30" s="109">
        <f>LF26*LE30</f>
        <v>0</v>
      </c>
      <c r="LG30" s="136">
        <f t="shared" si="458"/>
        <v>0</v>
      </c>
      <c r="LH30" s="96">
        <f>LH26</f>
        <v>7.66</v>
      </c>
      <c r="LI30" s="137">
        <f t="shared" si="459"/>
        <v>0</v>
      </c>
      <c r="LJ30" s="109">
        <f t="shared" si="460"/>
        <v>0</v>
      </c>
      <c r="LK30" s="109"/>
      <c r="LL30" s="138"/>
      <c r="LM30" s="139">
        <f t="shared" si="461"/>
        <v>0</v>
      </c>
      <c r="LN30" s="593">
        <f t="shared" si="462"/>
        <v>0</v>
      </c>
      <c r="LO30" s="139">
        <f>LN30/LN26</f>
        <v>0</v>
      </c>
      <c r="LP30" s="109">
        <f>LP26*LO30</f>
        <v>0</v>
      </c>
      <c r="LQ30" s="136">
        <f t="shared" si="463"/>
        <v>0</v>
      </c>
      <c r="LR30" s="96">
        <f>LR26</f>
        <v>8.5</v>
      </c>
      <c r="LS30" s="137">
        <f t="shared" si="464"/>
        <v>0</v>
      </c>
      <c r="LT30" s="109">
        <f t="shared" si="465"/>
        <v>0</v>
      </c>
      <c r="LU30" s="109"/>
      <c r="LV30" s="138"/>
      <c r="LW30" s="139">
        <f t="shared" si="466"/>
        <v>0</v>
      </c>
      <c r="LX30" s="593">
        <f t="shared" si="467"/>
        <v>0</v>
      </c>
      <c r="LY30" s="139">
        <f>LX30/LX26</f>
        <v>0</v>
      </c>
      <c r="LZ30" s="109">
        <f>LZ26*LY30</f>
        <v>0</v>
      </c>
      <c r="MA30" s="136">
        <f t="shared" si="468"/>
        <v>0</v>
      </c>
      <c r="MB30" s="96">
        <f>MB26</f>
        <v>6</v>
      </c>
      <c r="MC30" s="137">
        <f t="shared" si="469"/>
        <v>0</v>
      </c>
      <c r="MD30" s="109">
        <f t="shared" si="470"/>
        <v>0</v>
      </c>
      <c r="ME30" s="109"/>
      <c r="MF30" s="138"/>
      <c r="MG30" s="139">
        <f t="shared" si="471"/>
        <v>0</v>
      </c>
      <c r="MH30" s="593">
        <f t="shared" si="472"/>
        <v>0</v>
      </c>
      <c r="MI30" s="139">
        <f>MH30/MH26</f>
        <v>0</v>
      </c>
      <c r="MJ30" s="109">
        <f>MJ26*MI30</f>
        <v>0</v>
      </c>
      <c r="MK30" s="136">
        <f t="shared" si="473"/>
        <v>0</v>
      </c>
      <c r="ML30" s="96">
        <f>ML26</f>
        <v>6.89</v>
      </c>
      <c r="MM30" s="137">
        <f t="shared" si="474"/>
        <v>0</v>
      </c>
      <c r="MN30" s="109">
        <f t="shared" si="475"/>
        <v>0</v>
      </c>
      <c r="MO30" s="109"/>
      <c r="MP30" s="138"/>
      <c r="MQ30" s="139">
        <f t="shared" si="476"/>
        <v>0</v>
      </c>
      <c r="MR30" s="593">
        <f t="shared" si="477"/>
        <v>0</v>
      </c>
      <c r="MS30" s="139">
        <f>MR30/MR26</f>
        <v>0</v>
      </c>
      <c r="MT30" s="109">
        <f>MT26*MS30</f>
        <v>0</v>
      </c>
      <c r="MU30" s="136">
        <f t="shared" si="478"/>
        <v>0</v>
      </c>
      <c r="MV30" s="96">
        <f>MV26</f>
        <v>7.55</v>
      </c>
      <c r="MW30" s="137">
        <f t="shared" si="479"/>
        <v>0</v>
      </c>
      <c r="MX30" s="109">
        <f t="shared" si="480"/>
        <v>0</v>
      </c>
      <c r="MY30" s="109"/>
      <c r="MZ30" s="138"/>
      <c r="NA30" s="139">
        <f t="shared" si="481"/>
        <v>0</v>
      </c>
      <c r="NB30" s="593">
        <f t="shared" si="482"/>
        <v>0</v>
      </c>
      <c r="NC30" s="139">
        <f>NB30/NB26</f>
        <v>0</v>
      </c>
      <c r="ND30" s="109">
        <f>ND26*NC30</f>
        <v>0</v>
      </c>
      <c r="NE30" s="136">
        <f t="shared" si="483"/>
        <v>0</v>
      </c>
      <c r="NF30" s="96">
        <f>NF26</f>
        <v>6</v>
      </c>
      <c r="NG30" s="137">
        <f t="shared" si="484"/>
        <v>0</v>
      </c>
      <c r="NH30" s="109">
        <f t="shared" si="485"/>
        <v>0</v>
      </c>
      <c r="NI30" s="109"/>
      <c r="NJ30" s="138"/>
      <c r="NK30" s="139">
        <f t="shared" si="486"/>
        <v>0</v>
      </c>
      <c r="NL30" s="593">
        <f t="shared" si="487"/>
        <v>0</v>
      </c>
      <c r="NM30" s="139">
        <f>NL30/NL26</f>
        <v>0</v>
      </c>
      <c r="NN30" s="109">
        <f>NN26*NM30</f>
        <v>0</v>
      </c>
      <c r="NO30" s="136">
        <f t="shared" si="488"/>
        <v>0</v>
      </c>
      <c r="NP30" s="96">
        <f>NP26</f>
        <v>8.4499999999999993</v>
      </c>
      <c r="NQ30" s="137">
        <f t="shared" si="489"/>
        <v>0</v>
      </c>
      <c r="NR30" s="109">
        <f t="shared" si="490"/>
        <v>0</v>
      </c>
      <c r="NS30" s="109"/>
      <c r="NT30" s="138"/>
      <c r="NU30" s="139">
        <f t="shared" si="491"/>
        <v>0</v>
      </c>
      <c r="NV30" s="593">
        <f t="shared" si="492"/>
        <v>34</v>
      </c>
      <c r="NW30" s="139">
        <f>NV30/NV26</f>
        <v>0.22222</v>
      </c>
      <c r="NX30" s="109">
        <f>NX26*NW30</f>
        <v>7111.04</v>
      </c>
      <c r="NY30" s="136">
        <f t="shared" si="493"/>
        <v>209.14823529</v>
      </c>
      <c r="NZ30" s="96">
        <f>NZ26</f>
        <v>7.9</v>
      </c>
      <c r="OA30" s="137">
        <f t="shared" si="494"/>
        <v>1652.27106</v>
      </c>
      <c r="OB30" s="109">
        <f t="shared" si="495"/>
        <v>56177.22</v>
      </c>
      <c r="OC30" s="109"/>
      <c r="OD30" s="138"/>
      <c r="OE30" s="139">
        <f t="shared" si="496"/>
        <v>0.50475999999999999</v>
      </c>
      <c r="OF30" s="593">
        <f t="shared" si="497"/>
        <v>0</v>
      </c>
      <c r="OG30" s="139">
        <f>OF30/OF26</f>
        <v>0</v>
      </c>
      <c r="OH30" s="109">
        <f>OH26*OG30</f>
        <v>0</v>
      </c>
      <c r="OI30" s="136">
        <f t="shared" si="498"/>
        <v>0</v>
      </c>
      <c r="OJ30" s="96">
        <f>OJ26</f>
        <v>7.58</v>
      </c>
      <c r="OK30" s="137">
        <f t="shared" si="499"/>
        <v>0</v>
      </c>
      <c r="OL30" s="109">
        <f t="shared" si="500"/>
        <v>0</v>
      </c>
      <c r="OM30" s="109"/>
      <c r="ON30" s="138"/>
      <c r="OO30" s="139">
        <f t="shared" si="501"/>
        <v>0</v>
      </c>
      <c r="OP30" s="593">
        <f t="shared" si="502"/>
        <v>0</v>
      </c>
      <c r="OQ30" s="139">
        <f>OP30/OP26</f>
        <v>0</v>
      </c>
      <c r="OR30" s="109">
        <f>OR26*OQ30</f>
        <v>0</v>
      </c>
      <c r="OS30" s="136">
        <f t="shared" si="503"/>
        <v>0</v>
      </c>
      <c r="OT30" s="96">
        <f>OT26</f>
        <v>8.5</v>
      </c>
      <c r="OU30" s="137">
        <f t="shared" si="504"/>
        <v>0</v>
      </c>
      <c r="OV30" s="109">
        <f t="shared" si="505"/>
        <v>0</v>
      </c>
      <c r="OW30" s="109"/>
      <c r="OX30" s="138"/>
      <c r="OY30" s="139">
        <f t="shared" si="506"/>
        <v>0</v>
      </c>
      <c r="OZ30" s="593">
        <f t="shared" si="507"/>
        <v>0</v>
      </c>
      <c r="PA30" s="139">
        <f>OZ30/OZ26</f>
        <v>0</v>
      </c>
      <c r="PB30" s="109">
        <f>PB26*PA30</f>
        <v>0</v>
      </c>
      <c r="PC30" s="136">
        <f t="shared" si="508"/>
        <v>0</v>
      </c>
      <c r="PD30" s="96">
        <f>PD26</f>
        <v>6.4</v>
      </c>
      <c r="PE30" s="137">
        <f t="shared" si="509"/>
        <v>0</v>
      </c>
      <c r="PF30" s="109">
        <f t="shared" si="510"/>
        <v>0</v>
      </c>
      <c r="PG30" s="109"/>
      <c r="PH30" s="138"/>
      <c r="PI30" s="139">
        <f t="shared" si="511"/>
        <v>0</v>
      </c>
      <c r="PJ30" s="593">
        <f t="shared" si="512"/>
        <v>0</v>
      </c>
      <c r="PK30" s="139">
        <f>PJ30/PJ26</f>
        <v>0</v>
      </c>
      <c r="PL30" s="109">
        <f>PL26*PK30</f>
        <v>0</v>
      </c>
      <c r="PM30" s="136">
        <f t="shared" si="513"/>
        <v>0</v>
      </c>
      <c r="PN30" s="96">
        <f>PN26</f>
        <v>6.4</v>
      </c>
      <c r="PO30" s="137">
        <f t="shared" si="514"/>
        <v>0</v>
      </c>
      <c r="PP30" s="109">
        <f t="shared" si="515"/>
        <v>0</v>
      </c>
      <c r="PQ30" s="109"/>
      <c r="PR30" s="138"/>
      <c r="PS30" s="139">
        <f t="shared" si="516"/>
        <v>0</v>
      </c>
      <c r="PT30" s="593">
        <f t="shared" si="517"/>
        <v>0</v>
      </c>
      <c r="PU30" s="139">
        <f>PT30/PT26</f>
        <v>0</v>
      </c>
      <c r="PV30" s="109">
        <f>PV26*PU30</f>
        <v>0</v>
      </c>
      <c r="PW30" s="136">
        <f t="shared" si="518"/>
        <v>0</v>
      </c>
      <c r="PX30" s="96">
        <f>PX26</f>
        <v>6.84</v>
      </c>
      <c r="PY30" s="137">
        <f t="shared" si="519"/>
        <v>0</v>
      </c>
      <c r="PZ30" s="109">
        <f t="shared" si="520"/>
        <v>0</v>
      </c>
      <c r="QA30" s="109"/>
      <c r="QB30" s="138"/>
      <c r="QC30" s="139">
        <f t="shared" si="521"/>
        <v>0</v>
      </c>
      <c r="QD30" s="593">
        <f t="shared" si="522"/>
        <v>0</v>
      </c>
      <c r="QE30" s="139">
        <f>QD30/QD26</f>
        <v>0</v>
      </c>
      <c r="QF30" s="109">
        <f>QF26*QE30</f>
        <v>0</v>
      </c>
      <c r="QG30" s="136">
        <f t="shared" si="523"/>
        <v>0</v>
      </c>
      <c r="QH30" s="96">
        <f>QH26</f>
        <v>7.95</v>
      </c>
      <c r="QI30" s="137">
        <f t="shared" si="524"/>
        <v>0</v>
      </c>
      <c r="QJ30" s="109">
        <f t="shared" si="525"/>
        <v>0</v>
      </c>
      <c r="QK30" s="109"/>
      <c r="QL30" s="138"/>
      <c r="QM30" s="139">
        <f t="shared" si="526"/>
        <v>0</v>
      </c>
      <c r="QN30" s="593">
        <f t="shared" si="527"/>
        <v>0</v>
      </c>
      <c r="QO30" s="139">
        <f>QN30/QN26</f>
        <v>0</v>
      </c>
      <c r="QP30" s="109">
        <f>QP26*QO30</f>
        <v>0</v>
      </c>
      <c r="QQ30" s="136">
        <f t="shared" si="528"/>
        <v>0</v>
      </c>
      <c r="QR30" s="96">
        <f>QR26</f>
        <v>7.68</v>
      </c>
      <c r="QS30" s="137">
        <f t="shared" si="529"/>
        <v>0</v>
      </c>
      <c r="QT30" s="109">
        <f t="shared" si="530"/>
        <v>0</v>
      </c>
      <c r="QU30" s="109"/>
      <c r="QV30" s="138"/>
      <c r="QW30" s="139">
        <f t="shared" si="531"/>
        <v>0</v>
      </c>
      <c r="QX30" s="593">
        <f t="shared" si="532"/>
        <v>0</v>
      </c>
      <c r="QY30" s="139">
        <f>QX30/QX26</f>
        <v>0</v>
      </c>
      <c r="QZ30" s="109">
        <f>QZ26*QY30</f>
        <v>0</v>
      </c>
      <c r="RA30" s="136">
        <f t="shared" si="533"/>
        <v>0</v>
      </c>
      <c r="RB30" s="96">
        <f>RB26</f>
        <v>7.2</v>
      </c>
      <c r="RC30" s="137">
        <f t="shared" si="534"/>
        <v>0</v>
      </c>
      <c r="RD30" s="109">
        <f t="shared" si="535"/>
        <v>0</v>
      </c>
      <c r="RE30" s="109"/>
      <c r="RF30" s="138"/>
      <c r="RG30" s="139">
        <f t="shared" si="536"/>
        <v>0</v>
      </c>
      <c r="RH30" s="593">
        <f t="shared" si="537"/>
        <v>0</v>
      </c>
      <c r="RI30" s="139">
        <f>RH30/RH26</f>
        <v>0</v>
      </c>
      <c r="RJ30" s="109">
        <f>RJ26*RI30</f>
        <v>0</v>
      </c>
      <c r="RK30" s="136">
        <f t="shared" si="538"/>
        <v>0</v>
      </c>
      <c r="RL30" s="96">
        <f>RL26</f>
        <v>6.9</v>
      </c>
      <c r="RM30" s="137">
        <f t="shared" si="539"/>
        <v>0</v>
      </c>
      <c r="RN30" s="109">
        <f t="shared" si="540"/>
        <v>0</v>
      </c>
      <c r="RO30" s="109"/>
      <c r="RP30" s="138"/>
      <c r="RQ30" s="139">
        <f t="shared" si="541"/>
        <v>0</v>
      </c>
      <c r="RR30" s="593">
        <f t="shared" si="542"/>
        <v>0</v>
      </c>
      <c r="RS30" s="139">
        <f>RR30/RR26</f>
        <v>0</v>
      </c>
      <c r="RT30" s="109">
        <f>RT26*RS30</f>
        <v>0</v>
      </c>
      <c r="RU30" s="136">
        <f t="shared" si="543"/>
        <v>0</v>
      </c>
      <c r="RV30" s="96">
        <f>RV26</f>
        <v>7.54</v>
      </c>
      <c r="RW30" s="137">
        <f t="shared" si="544"/>
        <v>0</v>
      </c>
      <c r="RX30" s="109">
        <f t="shared" si="545"/>
        <v>0</v>
      </c>
      <c r="RY30" s="109"/>
      <c r="RZ30" s="138"/>
      <c r="SA30" s="139">
        <f t="shared" si="546"/>
        <v>0</v>
      </c>
      <c r="SB30" s="593">
        <f t="shared" si="547"/>
        <v>0</v>
      </c>
      <c r="SC30" s="139" t="e">
        <f>SB30/SB26</f>
        <v>#DIV/0!</v>
      </c>
      <c r="SD30" s="109" t="e">
        <f>SD26*SC30</f>
        <v>#DIV/0!</v>
      </c>
      <c r="SE30" s="136">
        <f t="shared" si="548"/>
        <v>0</v>
      </c>
      <c r="SF30" s="96">
        <f>SF26</f>
        <v>0</v>
      </c>
      <c r="SG30" s="137">
        <f t="shared" si="549"/>
        <v>0</v>
      </c>
      <c r="SH30" s="109">
        <f t="shared" si="550"/>
        <v>0</v>
      </c>
      <c r="SI30" s="109"/>
      <c r="SJ30" s="138"/>
      <c r="SK30" s="139">
        <f t="shared" si="551"/>
        <v>0</v>
      </c>
      <c r="SL30" s="593">
        <f t="shared" si="552"/>
        <v>0</v>
      </c>
      <c r="SM30" s="139">
        <f>SL30/SL26</f>
        <v>0</v>
      </c>
      <c r="SN30" s="109">
        <f>SN26*SM30</f>
        <v>0</v>
      </c>
      <c r="SO30" s="136">
        <f t="shared" si="553"/>
        <v>0</v>
      </c>
      <c r="SP30" s="96">
        <f>SP26</f>
        <v>8.1999999999999993</v>
      </c>
      <c r="SQ30" s="137">
        <f t="shared" si="554"/>
        <v>0</v>
      </c>
      <c r="SR30" s="109">
        <f t="shared" si="555"/>
        <v>0</v>
      </c>
      <c r="SS30" s="109"/>
      <c r="ST30" s="138"/>
      <c r="SU30" s="139">
        <f t="shared" si="556"/>
        <v>0</v>
      </c>
      <c r="SV30" s="593">
        <f t="shared" si="557"/>
        <v>0</v>
      </c>
      <c r="SW30" s="139">
        <f>SV30/SV26</f>
        <v>0</v>
      </c>
      <c r="SX30" s="109">
        <f>SX26*SW30</f>
        <v>0</v>
      </c>
      <c r="SY30" s="136">
        <f t="shared" si="558"/>
        <v>0</v>
      </c>
      <c r="SZ30" s="96">
        <f>SZ26</f>
        <v>8</v>
      </c>
      <c r="TA30" s="137">
        <f t="shared" si="559"/>
        <v>0</v>
      </c>
      <c r="TB30" s="109">
        <f t="shared" si="560"/>
        <v>0</v>
      </c>
      <c r="TC30" s="109"/>
      <c r="TD30" s="138"/>
      <c r="TE30" s="139">
        <f t="shared" si="561"/>
        <v>0</v>
      </c>
      <c r="TF30" s="593">
        <f t="shared" si="562"/>
        <v>0</v>
      </c>
      <c r="TG30" s="139">
        <f>TF30/TF26</f>
        <v>0</v>
      </c>
      <c r="TH30" s="109">
        <f>TH26*TG30</f>
        <v>0</v>
      </c>
      <c r="TI30" s="136">
        <f t="shared" si="563"/>
        <v>0</v>
      </c>
      <c r="TJ30" s="96">
        <f>TJ26</f>
        <v>6.94</v>
      </c>
      <c r="TK30" s="137">
        <f t="shared" si="564"/>
        <v>0</v>
      </c>
      <c r="TL30" s="109">
        <f t="shared" si="565"/>
        <v>0</v>
      </c>
      <c r="TM30" s="109"/>
      <c r="TN30" s="138"/>
      <c r="TO30" s="139">
        <f t="shared" si="566"/>
        <v>0</v>
      </c>
      <c r="TP30" s="593">
        <f t="shared" si="567"/>
        <v>0</v>
      </c>
      <c r="TQ30" s="139">
        <f>TP30/TP26</f>
        <v>0</v>
      </c>
      <c r="TR30" s="109">
        <f>TR26*TQ30</f>
        <v>0</v>
      </c>
      <c r="TS30" s="136">
        <f t="shared" si="568"/>
        <v>0</v>
      </c>
      <c r="TT30" s="96">
        <f>TT26</f>
        <v>7.58</v>
      </c>
      <c r="TU30" s="137">
        <f t="shared" si="569"/>
        <v>0</v>
      </c>
      <c r="TV30" s="109">
        <f t="shared" si="570"/>
        <v>0</v>
      </c>
      <c r="TW30" s="109"/>
      <c r="TX30" s="138"/>
      <c r="TY30" s="139">
        <f t="shared" si="571"/>
        <v>0</v>
      </c>
      <c r="TZ30" s="593">
        <f t="shared" si="572"/>
        <v>0</v>
      </c>
      <c r="UA30" s="139">
        <f>TZ30/TZ26</f>
        <v>0</v>
      </c>
      <c r="UB30" s="109">
        <f>UB26*UA30</f>
        <v>0</v>
      </c>
      <c r="UC30" s="136">
        <f t="shared" si="573"/>
        <v>0</v>
      </c>
      <c r="UD30" s="96">
        <f>UD26</f>
        <v>8.14</v>
      </c>
      <c r="UE30" s="137">
        <f t="shared" si="574"/>
        <v>0</v>
      </c>
      <c r="UF30" s="109">
        <f t="shared" si="575"/>
        <v>0</v>
      </c>
      <c r="UG30" s="109"/>
      <c r="UH30" s="138"/>
      <c r="UI30" s="139">
        <f t="shared" si="576"/>
        <v>0</v>
      </c>
      <c r="UJ30" s="593">
        <f t="shared" si="577"/>
        <v>0</v>
      </c>
      <c r="UK30" s="139">
        <f>UJ30/UJ26</f>
        <v>0</v>
      </c>
      <c r="UL30" s="109">
        <f>UL26*UK30</f>
        <v>0</v>
      </c>
      <c r="UM30" s="136">
        <f t="shared" si="578"/>
        <v>0</v>
      </c>
      <c r="UN30" s="96">
        <f>UN26</f>
        <v>6.76</v>
      </c>
      <c r="UO30" s="137">
        <f t="shared" si="579"/>
        <v>0</v>
      </c>
      <c r="UP30" s="109">
        <f t="shared" si="580"/>
        <v>0</v>
      </c>
      <c r="UQ30" s="109"/>
      <c r="UR30" s="138"/>
      <c r="US30" s="139">
        <f t="shared" si="581"/>
        <v>0</v>
      </c>
      <c r="UT30" s="593">
        <f t="shared" si="582"/>
        <v>0</v>
      </c>
      <c r="UU30" s="139">
        <f>UT30/UT26</f>
        <v>0</v>
      </c>
      <c r="UV30" s="109">
        <f>UV26*UU30</f>
        <v>0</v>
      </c>
      <c r="UW30" s="136">
        <f t="shared" si="583"/>
        <v>0</v>
      </c>
      <c r="UX30" s="96">
        <f>UX26</f>
        <v>7.72</v>
      </c>
      <c r="UY30" s="137">
        <f t="shared" si="584"/>
        <v>0</v>
      </c>
      <c r="UZ30" s="109">
        <f t="shared" si="585"/>
        <v>0</v>
      </c>
      <c r="VA30" s="109"/>
      <c r="VB30" s="138"/>
      <c r="VC30" s="139">
        <f t="shared" si="586"/>
        <v>0</v>
      </c>
      <c r="VD30" s="593">
        <f t="shared" si="587"/>
        <v>0</v>
      </c>
      <c r="VE30" s="139">
        <f>VD30/VD26</f>
        <v>0</v>
      </c>
      <c r="VF30" s="109">
        <f>VF26*VE30</f>
        <v>0</v>
      </c>
      <c r="VG30" s="136">
        <f t="shared" si="588"/>
        <v>0</v>
      </c>
      <c r="VH30" s="96">
        <f>VH26</f>
        <v>7</v>
      </c>
      <c r="VI30" s="137">
        <f t="shared" si="589"/>
        <v>0</v>
      </c>
      <c r="VJ30" s="109">
        <f t="shared" si="590"/>
        <v>0</v>
      </c>
      <c r="VK30" s="109"/>
      <c r="VL30" s="138"/>
      <c r="VM30" s="139">
        <f t="shared" si="591"/>
        <v>0</v>
      </c>
      <c r="VN30" s="593">
        <f t="shared" si="592"/>
        <v>0</v>
      </c>
      <c r="VO30" s="139">
        <f>VN30/VN26</f>
        <v>0</v>
      </c>
      <c r="VP30" s="109">
        <f>VP26*VO30</f>
        <v>0</v>
      </c>
      <c r="VQ30" s="136">
        <f t="shared" si="593"/>
        <v>0</v>
      </c>
      <c r="VR30" s="96">
        <f>VR26</f>
        <v>8</v>
      </c>
      <c r="VS30" s="137">
        <f t="shared" si="594"/>
        <v>0</v>
      </c>
      <c r="VT30" s="109">
        <f t="shared" si="595"/>
        <v>0</v>
      </c>
      <c r="VU30" s="109"/>
      <c r="VV30" s="138"/>
      <c r="VW30" s="139">
        <f t="shared" si="596"/>
        <v>0</v>
      </c>
      <c r="VX30" s="554">
        <f t="shared" si="597"/>
        <v>34</v>
      </c>
      <c r="VY30" s="139">
        <f>VX30/VX26</f>
        <v>2.81E-3</v>
      </c>
      <c r="VZ30" s="109">
        <f>VZ26*VY30</f>
        <v>14839.19</v>
      </c>
      <c r="WA30" s="136">
        <f t="shared" si="598"/>
        <v>436.44676471000002</v>
      </c>
      <c r="WB30" s="96">
        <f>WB26</f>
        <v>7.5</v>
      </c>
      <c r="WC30" s="137">
        <f t="shared" si="599"/>
        <v>3273.3507399999999</v>
      </c>
      <c r="WD30" s="109">
        <f t="shared" si="600"/>
        <v>111293.93</v>
      </c>
      <c r="WE30" s="109"/>
      <c r="WF30" s="138"/>
    </row>
    <row r="31" spans="1:604" ht="27.75" customHeight="1">
      <c r="A31" s="5"/>
      <c r="B31" s="544" t="s">
        <v>406</v>
      </c>
      <c r="C31" s="11" t="s">
        <v>968</v>
      </c>
      <c r="D31" s="11" t="s">
        <v>423</v>
      </c>
      <c r="E31" s="4" t="s">
        <v>33</v>
      </c>
      <c r="F31" s="593">
        <f t="shared" si="302"/>
        <v>0</v>
      </c>
      <c r="G31" s="139" t="e">
        <f>F31/F26</f>
        <v>#DIV/0!</v>
      </c>
      <c r="H31" s="109" t="e">
        <f>H26*G31</f>
        <v>#DIV/0!</v>
      </c>
      <c r="I31" s="136">
        <f t="shared" si="303"/>
        <v>0</v>
      </c>
      <c r="J31" s="96">
        <f>J26</f>
        <v>0</v>
      </c>
      <c r="K31" s="137">
        <f t="shared" si="304"/>
        <v>0</v>
      </c>
      <c r="L31" s="109">
        <f t="shared" si="305"/>
        <v>0</v>
      </c>
      <c r="M31" s="109"/>
      <c r="N31" s="138"/>
      <c r="O31" s="139">
        <f t="shared" si="306"/>
        <v>0</v>
      </c>
      <c r="P31" s="593">
        <f t="shared" si="307"/>
        <v>0</v>
      </c>
      <c r="Q31" s="139">
        <f>P31/P26</f>
        <v>0</v>
      </c>
      <c r="R31" s="109">
        <f>R26*Q31</f>
        <v>0</v>
      </c>
      <c r="S31" s="136">
        <f t="shared" si="308"/>
        <v>0</v>
      </c>
      <c r="T31" s="96">
        <f>T26</f>
        <v>7.11</v>
      </c>
      <c r="U31" s="137">
        <f t="shared" si="309"/>
        <v>0</v>
      </c>
      <c r="V31" s="109">
        <f t="shared" si="310"/>
        <v>0</v>
      </c>
      <c r="W31" s="109"/>
      <c r="X31" s="138"/>
      <c r="Y31" s="139">
        <f t="shared" si="311"/>
        <v>0</v>
      </c>
      <c r="Z31" s="593">
        <f t="shared" si="312"/>
        <v>27</v>
      </c>
      <c r="AA31" s="139">
        <f>Z31/Z26</f>
        <v>9.8900000000000002E-2</v>
      </c>
      <c r="AB31" s="109">
        <f>AB26*AA31</f>
        <v>17596.29</v>
      </c>
      <c r="AC31" s="136">
        <f t="shared" si="313"/>
        <v>651.71444443999997</v>
      </c>
      <c r="AD31" s="96">
        <f>AD26</f>
        <v>7.06</v>
      </c>
      <c r="AE31" s="137">
        <f t="shared" si="314"/>
        <v>4601.1039799999999</v>
      </c>
      <c r="AF31" s="109">
        <f t="shared" si="315"/>
        <v>124229.81</v>
      </c>
      <c r="AG31" s="109"/>
      <c r="AH31" s="138"/>
      <c r="AI31" s="139">
        <f t="shared" si="316"/>
        <v>1.4047700000000001</v>
      </c>
      <c r="AJ31" s="593">
        <f t="shared" si="317"/>
        <v>0</v>
      </c>
      <c r="AK31" s="139" t="e">
        <f>AJ31/AJ26</f>
        <v>#DIV/0!</v>
      </c>
      <c r="AL31" s="109" t="e">
        <f>AL26*AK31</f>
        <v>#DIV/0!</v>
      </c>
      <c r="AM31" s="136">
        <f t="shared" si="318"/>
        <v>0</v>
      </c>
      <c r="AN31" s="96">
        <f>AN26</f>
        <v>0</v>
      </c>
      <c r="AO31" s="137">
        <f t="shared" si="319"/>
        <v>0</v>
      </c>
      <c r="AP31" s="109">
        <f t="shared" si="320"/>
        <v>0</v>
      </c>
      <c r="AQ31" s="109"/>
      <c r="AR31" s="138"/>
      <c r="AS31" s="139">
        <f t="shared" si="321"/>
        <v>0</v>
      </c>
      <c r="AT31" s="593">
        <f t="shared" si="322"/>
        <v>0</v>
      </c>
      <c r="AU31" s="139">
        <f>AT31/AT26</f>
        <v>0</v>
      </c>
      <c r="AV31" s="109">
        <f>AV26*AU31</f>
        <v>0</v>
      </c>
      <c r="AW31" s="136">
        <f t="shared" si="323"/>
        <v>0</v>
      </c>
      <c r="AX31" s="96">
        <f>AX26</f>
        <v>7.05</v>
      </c>
      <c r="AY31" s="137">
        <f t="shared" si="324"/>
        <v>0</v>
      </c>
      <c r="AZ31" s="109">
        <f t="shared" si="325"/>
        <v>0</v>
      </c>
      <c r="BA31" s="109"/>
      <c r="BB31" s="138"/>
      <c r="BC31" s="139">
        <f t="shared" si="326"/>
        <v>0</v>
      </c>
      <c r="BD31" s="593">
        <f t="shared" si="327"/>
        <v>0</v>
      </c>
      <c r="BE31" s="139">
        <f>BD31/BD26</f>
        <v>0</v>
      </c>
      <c r="BF31" s="109">
        <f>BF26*BE31</f>
        <v>0</v>
      </c>
      <c r="BG31" s="136">
        <f t="shared" si="328"/>
        <v>0</v>
      </c>
      <c r="BH31" s="96">
        <f>BH26</f>
        <v>7.54</v>
      </c>
      <c r="BI31" s="137">
        <f t="shared" si="329"/>
        <v>0</v>
      </c>
      <c r="BJ31" s="109">
        <f t="shared" si="330"/>
        <v>0</v>
      </c>
      <c r="BK31" s="109"/>
      <c r="BL31" s="138"/>
      <c r="BM31" s="139">
        <f t="shared" si="331"/>
        <v>0</v>
      </c>
      <c r="BN31" s="593">
        <f t="shared" si="332"/>
        <v>0</v>
      </c>
      <c r="BO31" s="139">
        <f>BN31/BN26</f>
        <v>0</v>
      </c>
      <c r="BP31" s="109">
        <f>BP26*BO31</f>
        <v>0</v>
      </c>
      <c r="BQ31" s="136">
        <f t="shared" si="333"/>
        <v>0</v>
      </c>
      <c r="BR31" s="96">
        <f>BR26</f>
        <v>7.86</v>
      </c>
      <c r="BS31" s="137">
        <f t="shared" si="334"/>
        <v>0</v>
      </c>
      <c r="BT31" s="109">
        <f t="shared" si="335"/>
        <v>0</v>
      </c>
      <c r="BU31" s="109"/>
      <c r="BV31" s="138"/>
      <c r="BW31" s="139">
        <f t="shared" si="336"/>
        <v>0</v>
      </c>
      <c r="BX31" s="593">
        <f t="shared" si="337"/>
        <v>0</v>
      </c>
      <c r="BY31" s="139">
        <f>BX31/BX26</f>
        <v>0</v>
      </c>
      <c r="BZ31" s="109">
        <f>BZ26*BY31</f>
        <v>0</v>
      </c>
      <c r="CA31" s="136">
        <f t="shared" si="338"/>
        <v>0</v>
      </c>
      <c r="CB31" s="96">
        <f>CB26</f>
        <v>7.89</v>
      </c>
      <c r="CC31" s="137">
        <f t="shared" si="339"/>
        <v>0</v>
      </c>
      <c r="CD31" s="109">
        <f t="shared" si="340"/>
        <v>0</v>
      </c>
      <c r="CE31" s="109"/>
      <c r="CF31" s="138"/>
      <c r="CG31" s="139">
        <f t="shared" si="341"/>
        <v>0</v>
      </c>
      <c r="CH31" s="593">
        <f t="shared" si="342"/>
        <v>0</v>
      </c>
      <c r="CI31" s="139">
        <f>CH31/CH26</f>
        <v>0</v>
      </c>
      <c r="CJ31" s="109">
        <f>CJ26*CI31</f>
        <v>0</v>
      </c>
      <c r="CK31" s="136">
        <f t="shared" si="343"/>
        <v>0</v>
      </c>
      <c r="CL31" s="96">
        <f>CL26</f>
        <v>7.06</v>
      </c>
      <c r="CM31" s="137">
        <f t="shared" si="344"/>
        <v>0</v>
      </c>
      <c r="CN31" s="109">
        <f t="shared" si="345"/>
        <v>0</v>
      </c>
      <c r="CO31" s="109"/>
      <c r="CP31" s="138"/>
      <c r="CQ31" s="139">
        <f t="shared" si="346"/>
        <v>0</v>
      </c>
      <c r="CR31" s="593">
        <f t="shared" si="347"/>
        <v>0</v>
      </c>
      <c r="CS31" s="139">
        <f>CR31/CR26</f>
        <v>0</v>
      </c>
      <c r="CT31" s="109">
        <f>CT26*CS31</f>
        <v>0</v>
      </c>
      <c r="CU31" s="136">
        <f t="shared" si="348"/>
        <v>0</v>
      </c>
      <c r="CV31" s="96">
        <f>CV26</f>
        <v>7.82</v>
      </c>
      <c r="CW31" s="137">
        <f t="shared" si="349"/>
        <v>0</v>
      </c>
      <c r="CX31" s="109">
        <f t="shared" si="350"/>
        <v>0</v>
      </c>
      <c r="CY31" s="109"/>
      <c r="CZ31" s="138"/>
      <c r="DA31" s="139">
        <f t="shared" si="351"/>
        <v>0</v>
      </c>
      <c r="DB31" s="593">
        <f t="shared" si="352"/>
        <v>0</v>
      </c>
      <c r="DC31" s="139">
        <f>DB31/DB26</f>
        <v>0</v>
      </c>
      <c r="DD31" s="109">
        <f>DD26*DC31</f>
        <v>0</v>
      </c>
      <c r="DE31" s="136">
        <f t="shared" si="353"/>
        <v>0</v>
      </c>
      <c r="DF31" s="96">
        <f>DF26</f>
        <v>7.98</v>
      </c>
      <c r="DG31" s="137">
        <f t="shared" si="354"/>
        <v>0</v>
      </c>
      <c r="DH31" s="109">
        <f t="shared" si="355"/>
        <v>0</v>
      </c>
      <c r="DI31" s="109"/>
      <c r="DJ31" s="138"/>
      <c r="DK31" s="139">
        <f t="shared" si="356"/>
        <v>0</v>
      </c>
      <c r="DL31" s="593">
        <f t="shared" si="357"/>
        <v>0</v>
      </c>
      <c r="DM31" s="139">
        <f>DL31/DL26</f>
        <v>0</v>
      </c>
      <c r="DN31" s="109">
        <f>DN26*DM31</f>
        <v>0</v>
      </c>
      <c r="DO31" s="136">
        <f t="shared" si="358"/>
        <v>0</v>
      </c>
      <c r="DP31" s="96">
        <f>DP26</f>
        <v>7.05</v>
      </c>
      <c r="DQ31" s="137">
        <f t="shared" si="359"/>
        <v>0</v>
      </c>
      <c r="DR31" s="109">
        <f t="shared" si="360"/>
        <v>0</v>
      </c>
      <c r="DS31" s="109"/>
      <c r="DT31" s="138"/>
      <c r="DU31" s="139">
        <f t="shared" si="361"/>
        <v>0</v>
      </c>
      <c r="DV31" s="593">
        <f t="shared" si="362"/>
        <v>0</v>
      </c>
      <c r="DW31" s="139">
        <f>DV31/DV26</f>
        <v>0</v>
      </c>
      <c r="DX31" s="109">
        <f>DX26*DW31</f>
        <v>0</v>
      </c>
      <c r="DY31" s="136">
        <f t="shared" si="363"/>
        <v>0</v>
      </c>
      <c r="DZ31" s="96">
        <f>DZ26</f>
        <v>7.06</v>
      </c>
      <c r="EA31" s="137">
        <f t="shared" si="364"/>
        <v>0</v>
      </c>
      <c r="EB31" s="109">
        <f t="shared" si="365"/>
        <v>0</v>
      </c>
      <c r="EC31" s="109"/>
      <c r="ED31" s="138"/>
      <c r="EE31" s="139">
        <f t="shared" si="366"/>
        <v>0</v>
      </c>
      <c r="EF31" s="593">
        <f t="shared" si="367"/>
        <v>0</v>
      </c>
      <c r="EG31" s="139">
        <f>EF31/EF26</f>
        <v>0</v>
      </c>
      <c r="EH31" s="109">
        <f>EH26*EG31</f>
        <v>0</v>
      </c>
      <c r="EI31" s="136">
        <f t="shared" si="368"/>
        <v>0</v>
      </c>
      <c r="EJ31" s="96">
        <f>EJ26</f>
        <v>7.67</v>
      </c>
      <c r="EK31" s="137">
        <f t="shared" si="369"/>
        <v>0</v>
      </c>
      <c r="EL31" s="109">
        <f t="shared" si="370"/>
        <v>0</v>
      </c>
      <c r="EM31" s="109"/>
      <c r="EN31" s="138"/>
      <c r="EO31" s="139">
        <f t="shared" si="371"/>
        <v>0</v>
      </c>
      <c r="EP31" s="593">
        <f t="shared" si="372"/>
        <v>0</v>
      </c>
      <c r="EQ31" s="139">
        <f>EP31/EP26</f>
        <v>0</v>
      </c>
      <c r="ER31" s="109">
        <f>ER26*EQ31</f>
        <v>0</v>
      </c>
      <c r="ES31" s="136">
        <f t="shared" si="373"/>
        <v>0</v>
      </c>
      <c r="ET31" s="96">
        <f>ET26</f>
        <v>7.89</v>
      </c>
      <c r="EU31" s="137">
        <f t="shared" si="374"/>
        <v>0</v>
      </c>
      <c r="EV31" s="109">
        <f t="shared" si="375"/>
        <v>0</v>
      </c>
      <c r="EW31" s="109"/>
      <c r="EX31" s="138"/>
      <c r="EY31" s="139">
        <f t="shared" si="376"/>
        <v>0</v>
      </c>
      <c r="EZ31" s="593">
        <f t="shared" si="377"/>
        <v>31</v>
      </c>
      <c r="FA31" s="139">
        <f>EZ31/EZ26</f>
        <v>0.31313000000000002</v>
      </c>
      <c r="FB31" s="109">
        <f>FB26*FA31</f>
        <v>11742.38</v>
      </c>
      <c r="FC31" s="136">
        <f t="shared" si="378"/>
        <v>378.78645160999997</v>
      </c>
      <c r="FD31" s="96">
        <f>FD26</f>
        <v>7.89</v>
      </c>
      <c r="FE31" s="137">
        <f t="shared" si="379"/>
        <v>2988.6251000000002</v>
      </c>
      <c r="FF31" s="109">
        <f t="shared" si="380"/>
        <v>92647.38</v>
      </c>
      <c r="FG31" s="109"/>
      <c r="FH31" s="138"/>
      <c r="FI31" s="139">
        <f t="shared" si="381"/>
        <v>0.91246000000000005</v>
      </c>
      <c r="FJ31" s="593">
        <f t="shared" si="382"/>
        <v>0</v>
      </c>
      <c r="FK31" s="139">
        <f>FJ31/FJ26</f>
        <v>0</v>
      </c>
      <c r="FL31" s="109">
        <f>FL26*FK31</f>
        <v>0</v>
      </c>
      <c r="FM31" s="136">
        <f t="shared" si="383"/>
        <v>0</v>
      </c>
      <c r="FN31" s="96">
        <f>FN26</f>
        <v>7.06</v>
      </c>
      <c r="FO31" s="137">
        <f t="shared" si="384"/>
        <v>0</v>
      </c>
      <c r="FP31" s="109">
        <f t="shared" si="385"/>
        <v>0</v>
      </c>
      <c r="FQ31" s="109"/>
      <c r="FR31" s="138"/>
      <c r="FS31" s="139">
        <f t="shared" si="386"/>
        <v>0</v>
      </c>
      <c r="FT31" s="593">
        <f t="shared" si="387"/>
        <v>0</v>
      </c>
      <c r="FU31" s="139">
        <f>FT31/FT26</f>
        <v>0</v>
      </c>
      <c r="FV31" s="109">
        <f>FV26*FU31</f>
        <v>0</v>
      </c>
      <c r="FW31" s="136">
        <f t="shared" si="388"/>
        <v>0</v>
      </c>
      <c r="FX31" s="96">
        <f>FX26</f>
        <v>6.75</v>
      </c>
      <c r="FY31" s="137">
        <f t="shared" si="389"/>
        <v>0</v>
      </c>
      <c r="FZ31" s="109">
        <f t="shared" si="390"/>
        <v>0</v>
      </c>
      <c r="GA31" s="109"/>
      <c r="GB31" s="138"/>
      <c r="GC31" s="139">
        <f t="shared" si="391"/>
        <v>0</v>
      </c>
      <c r="GD31" s="593">
        <f t="shared" si="392"/>
        <v>0</v>
      </c>
      <c r="GE31" s="139">
        <f>GD31/GD26</f>
        <v>0</v>
      </c>
      <c r="GF31" s="109">
        <f>GF26*GE31</f>
        <v>0</v>
      </c>
      <c r="GG31" s="136">
        <f t="shared" si="393"/>
        <v>0</v>
      </c>
      <c r="GH31" s="96">
        <f>GH26</f>
        <v>8.64</v>
      </c>
      <c r="GI31" s="137">
        <f t="shared" si="394"/>
        <v>0</v>
      </c>
      <c r="GJ31" s="109">
        <f t="shared" si="395"/>
        <v>0</v>
      </c>
      <c r="GK31" s="109"/>
      <c r="GL31" s="138"/>
      <c r="GM31" s="139">
        <f t="shared" si="396"/>
        <v>0</v>
      </c>
      <c r="GN31" s="593">
        <f t="shared" si="397"/>
        <v>0</v>
      </c>
      <c r="GO31" s="139">
        <f>GN31/GN26</f>
        <v>0</v>
      </c>
      <c r="GP31" s="109">
        <f>GP26*GO31</f>
        <v>0</v>
      </c>
      <c r="GQ31" s="136">
        <f t="shared" si="398"/>
        <v>0</v>
      </c>
      <c r="GR31" s="96">
        <f>GR26</f>
        <v>7.04</v>
      </c>
      <c r="GS31" s="137">
        <f t="shared" si="399"/>
        <v>0</v>
      </c>
      <c r="GT31" s="109">
        <f t="shared" si="400"/>
        <v>0</v>
      </c>
      <c r="GU31" s="109"/>
      <c r="GV31" s="138"/>
      <c r="GW31" s="139">
        <f t="shared" si="401"/>
        <v>0</v>
      </c>
      <c r="GX31" s="593">
        <f t="shared" si="402"/>
        <v>0</v>
      </c>
      <c r="GY31" s="139">
        <f>GX31/GX26</f>
        <v>0</v>
      </c>
      <c r="GZ31" s="109">
        <f>GZ26*GY31</f>
        <v>0</v>
      </c>
      <c r="HA31" s="136">
        <f t="shared" si="403"/>
        <v>0</v>
      </c>
      <c r="HB31" s="96">
        <f>HB26</f>
        <v>7.88</v>
      </c>
      <c r="HC31" s="137">
        <f t="shared" si="404"/>
        <v>0</v>
      </c>
      <c r="HD31" s="109">
        <f t="shared" si="405"/>
        <v>0</v>
      </c>
      <c r="HE31" s="109"/>
      <c r="HF31" s="138"/>
      <c r="HG31" s="139">
        <f t="shared" si="406"/>
        <v>0</v>
      </c>
      <c r="HH31" s="593">
        <f t="shared" si="407"/>
        <v>0</v>
      </c>
      <c r="HI31" s="139">
        <f>HH31/HH26</f>
        <v>0</v>
      </c>
      <c r="HJ31" s="109">
        <f>HJ26*HI31</f>
        <v>0</v>
      </c>
      <c r="HK31" s="136">
        <f t="shared" si="408"/>
        <v>0</v>
      </c>
      <c r="HL31" s="96">
        <f>HL26</f>
        <v>7.05</v>
      </c>
      <c r="HM31" s="137">
        <f t="shared" si="409"/>
        <v>0</v>
      </c>
      <c r="HN31" s="109">
        <f t="shared" si="410"/>
        <v>0</v>
      </c>
      <c r="HO31" s="109"/>
      <c r="HP31" s="138"/>
      <c r="HQ31" s="139">
        <f t="shared" si="411"/>
        <v>0</v>
      </c>
      <c r="HR31" s="593">
        <f t="shared" si="412"/>
        <v>0</v>
      </c>
      <c r="HS31" s="139">
        <f>HR31/HR26</f>
        <v>0</v>
      </c>
      <c r="HT31" s="109">
        <f>HT26*HS31</f>
        <v>0</v>
      </c>
      <c r="HU31" s="136">
        <f t="shared" si="413"/>
        <v>0</v>
      </c>
      <c r="HV31" s="96">
        <f>HV26</f>
        <v>7.5</v>
      </c>
      <c r="HW31" s="137">
        <f t="shared" si="414"/>
        <v>0</v>
      </c>
      <c r="HX31" s="109">
        <f t="shared" si="415"/>
        <v>0</v>
      </c>
      <c r="HY31" s="109"/>
      <c r="HZ31" s="138"/>
      <c r="IA31" s="139">
        <f t="shared" si="416"/>
        <v>0</v>
      </c>
      <c r="IB31" s="593">
        <f t="shared" si="417"/>
        <v>0</v>
      </c>
      <c r="IC31" s="139">
        <f>IB31/IB26</f>
        <v>0</v>
      </c>
      <c r="ID31" s="109">
        <f>ID26*IC31</f>
        <v>0</v>
      </c>
      <c r="IE31" s="136">
        <f t="shared" si="418"/>
        <v>0</v>
      </c>
      <c r="IF31" s="96">
        <f>IF26</f>
        <v>8.58</v>
      </c>
      <c r="IG31" s="137">
        <f t="shared" si="419"/>
        <v>0</v>
      </c>
      <c r="IH31" s="109">
        <f t="shared" si="420"/>
        <v>0</v>
      </c>
      <c r="II31" s="109"/>
      <c r="IJ31" s="138"/>
      <c r="IK31" s="139">
        <f t="shared" si="421"/>
        <v>0</v>
      </c>
      <c r="IL31" s="593">
        <f t="shared" si="422"/>
        <v>0</v>
      </c>
      <c r="IM31" s="139">
        <f>IL31/IL26</f>
        <v>0</v>
      </c>
      <c r="IN31" s="109">
        <f>IN26*IM31</f>
        <v>0</v>
      </c>
      <c r="IO31" s="136">
        <f t="shared" si="423"/>
        <v>0</v>
      </c>
      <c r="IP31" s="96">
        <f>IP26</f>
        <v>7.3</v>
      </c>
      <c r="IQ31" s="137">
        <f t="shared" si="424"/>
        <v>0</v>
      </c>
      <c r="IR31" s="109">
        <f t="shared" si="425"/>
        <v>0</v>
      </c>
      <c r="IS31" s="109"/>
      <c r="IT31" s="138"/>
      <c r="IU31" s="139">
        <f t="shared" si="426"/>
        <v>0</v>
      </c>
      <c r="IV31" s="593">
        <f t="shared" si="427"/>
        <v>0</v>
      </c>
      <c r="IW31" s="139">
        <f>IV31/IV26</f>
        <v>0</v>
      </c>
      <c r="IX31" s="109">
        <f>IX26*IW31</f>
        <v>0</v>
      </c>
      <c r="IY31" s="136">
        <f t="shared" si="428"/>
        <v>0</v>
      </c>
      <c r="IZ31" s="96">
        <f>IZ26</f>
        <v>8</v>
      </c>
      <c r="JA31" s="137">
        <f t="shared" si="429"/>
        <v>0</v>
      </c>
      <c r="JB31" s="109">
        <f t="shared" si="430"/>
        <v>0</v>
      </c>
      <c r="JC31" s="109"/>
      <c r="JD31" s="138"/>
      <c r="JE31" s="139">
        <f t="shared" si="431"/>
        <v>0</v>
      </c>
      <c r="JF31" s="593">
        <f t="shared" si="432"/>
        <v>0</v>
      </c>
      <c r="JG31" s="139">
        <f>JF31/JF26</f>
        <v>0</v>
      </c>
      <c r="JH31" s="109">
        <f>JH26*JG31</f>
        <v>0</v>
      </c>
      <c r="JI31" s="136">
        <f t="shared" si="433"/>
        <v>0</v>
      </c>
      <c r="JJ31" s="96">
        <f>JJ26</f>
        <v>8</v>
      </c>
      <c r="JK31" s="137">
        <f t="shared" si="434"/>
        <v>0</v>
      </c>
      <c r="JL31" s="109">
        <f t="shared" si="435"/>
        <v>0</v>
      </c>
      <c r="JM31" s="109"/>
      <c r="JN31" s="138"/>
      <c r="JO31" s="139">
        <f t="shared" si="436"/>
        <v>0</v>
      </c>
      <c r="JP31" s="593">
        <f t="shared" si="437"/>
        <v>0</v>
      </c>
      <c r="JQ31" s="139">
        <f>JP31/JP26</f>
        <v>0</v>
      </c>
      <c r="JR31" s="109">
        <f>JR26*JQ31</f>
        <v>0</v>
      </c>
      <c r="JS31" s="136">
        <f t="shared" si="438"/>
        <v>0</v>
      </c>
      <c r="JT31" s="96">
        <f>JT26</f>
        <v>7.92</v>
      </c>
      <c r="JU31" s="137">
        <f t="shared" si="439"/>
        <v>0</v>
      </c>
      <c r="JV31" s="109">
        <f t="shared" si="440"/>
        <v>0</v>
      </c>
      <c r="JW31" s="109"/>
      <c r="JX31" s="138"/>
      <c r="JY31" s="139">
        <f t="shared" si="441"/>
        <v>0</v>
      </c>
      <c r="JZ31" s="593">
        <f t="shared" si="442"/>
        <v>0</v>
      </c>
      <c r="KA31" s="139">
        <f>JZ31/JZ26</f>
        <v>0</v>
      </c>
      <c r="KB31" s="109">
        <f>KB26*KA31</f>
        <v>0</v>
      </c>
      <c r="KC31" s="136">
        <f t="shared" si="443"/>
        <v>0</v>
      </c>
      <c r="KD31" s="96">
        <f>KD26</f>
        <v>7.92</v>
      </c>
      <c r="KE31" s="137">
        <f t="shared" si="444"/>
        <v>0</v>
      </c>
      <c r="KF31" s="109">
        <f t="shared" si="445"/>
        <v>0</v>
      </c>
      <c r="KG31" s="109"/>
      <c r="KH31" s="138"/>
      <c r="KI31" s="139">
        <f t="shared" si="446"/>
        <v>0</v>
      </c>
      <c r="KJ31" s="593">
        <f t="shared" si="447"/>
        <v>0</v>
      </c>
      <c r="KK31" s="139">
        <f>KJ31/KJ26</f>
        <v>0</v>
      </c>
      <c r="KL31" s="109">
        <f>KL26*KK31</f>
        <v>0</v>
      </c>
      <c r="KM31" s="136">
        <f t="shared" si="448"/>
        <v>0</v>
      </c>
      <c r="KN31" s="96">
        <f>KN26</f>
        <v>7.82</v>
      </c>
      <c r="KO31" s="137">
        <f t="shared" si="449"/>
        <v>0</v>
      </c>
      <c r="KP31" s="109">
        <f t="shared" si="450"/>
        <v>0</v>
      </c>
      <c r="KQ31" s="109"/>
      <c r="KR31" s="138"/>
      <c r="KS31" s="139">
        <f t="shared" si="451"/>
        <v>0</v>
      </c>
      <c r="KT31" s="593">
        <f t="shared" si="452"/>
        <v>0</v>
      </c>
      <c r="KU31" s="139">
        <f>KT31/KT26</f>
        <v>0</v>
      </c>
      <c r="KV31" s="109">
        <f>KV26*KU31</f>
        <v>0</v>
      </c>
      <c r="KW31" s="136">
        <f t="shared" si="453"/>
        <v>0</v>
      </c>
      <c r="KX31" s="96">
        <f>KX26</f>
        <v>7.67</v>
      </c>
      <c r="KY31" s="137">
        <f t="shared" si="454"/>
        <v>0</v>
      </c>
      <c r="KZ31" s="109">
        <f t="shared" si="455"/>
        <v>0</v>
      </c>
      <c r="LA31" s="109"/>
      <c r="LB31" s="138"/>
      <c r="LC31" s="139">
        <f t="shared" si="456"/>
        <v>0</v>
      </c>
      <c r="LD31" s="593">
        <f t="shared" si="457"/>
        <v>0</v>
      </c>
      <c r="LE31" s="139">
        <f>LD31/LD26</f>
        <v>0</v>
      </c>
      <c r="LF31" s="109">
        <f>LF26*LE31</f>
        <v>0</v>
      </c>
      <c r="LG31" s="136">
        <f t="shared" si="458"/>
        <v>0</v>
      </c>
      <c r="LH31" s="96">
        <f>LH26</f>
        <v>7.66</v>
      </c>
      <c r="LI31" s="137">
        <f t="shared" si="459"/>
        <v>0</v>
      </c>
      <c r="LJ31" s="109">
        <f t="shared" si="460"/>
        <v>0</v>
      </c>
      <c r="LK31" s="109"/>
      <c r="LL31" s="138"/>
      <c r="LM31" s="139">
        <f t="shared" si="461"/>
        <v>0</v>
      </c>
      <c r="LN31" s="593">
        <f t="shared" si="462"/>
        <v>0</v>
      </c>
      <c r="LO31" s="139">
        <f>LN31/LN26</f>
        <v>0</v>
      </c>
      <c r="LP31" s="109">
        <f>LP26*LO31</f>
        <v>0</v>
      </c>
      <c r="LQ31" s="136">
        <f t="shared" si="463"/>
        <v>0</v>
      </c>
      <c r="LR31" s="96">
        <f>LR26</f>
        <v>8.5</v>
      </c>
      <c r="LS31" s="137">
        <f t="shared" si="464"/>
        <v>0</v>
      </c>
      <c r="LT31" s="109">
        <f t="shared" si="465"/>
        <v>0</v>
      </c>
      <c r="LU31" s="109"/>
      <c r="LV31" s="138"/>
      <c r="LW31" s="139">
        <f t="shared" si="466"/>
        <v>0</v>
      </c>
      <c r="LX31" s="593">
        <f t="shared" si="467"/>
        <v>0</v>
      </c>
      <c r="LY31" s="139">
        <f>LX31/LX26</f>
        <v>0</v>
      </c>
      <c r="LZ31" s="109">
        <f>LZ26*LY31</f>
        <v>0</v>
      </c>
      <c r="MA31" s="136">
        <f t="shared" si="468"/>
        <v>0</v>
      </c>
      <c r="MB31" s="96">
        <f>MB26</f>
        <v>6</v>
      </c>
      <c r="MC31" s="137">
        <f t="shared" si="469"/>
        <v>0</v>
      </c>
      <c r="MD31" s="109">
        <f t="shared" si="470"/>
        <v>0</v>
      </c>
      <c r="ME31" s="109"/>
      <c r="MF31" s="138"/>
      <c r="MG31" s="139">
        <f t="shared" si="471"/>
        <v>0</v>
      </c>
      <c r="MH31" s="593">
        <f t="shared" si="472"/>
        <v>0</v>
      </c>
      <c r="MI31" s="139">
        <f>MH31/MH26</f>
        <v>0</v>
      </c>
      <c r="MJ31" s="109">
        <f>MJ26*MI31</f>
        <v>0</v>
      </c>
      <c r="MK31" s="136">
        <f t="shared" si="473"/>
        <v>0</v>
      </c>
      <c r="ML31" s="96">
        <f>ML26</f>
        <v>6.89</v>
      </c>
      <c r="MM31" s="137">
        <f t="shared" si="474"/>
        <v>0</v>
      </c>
      <c r="MN31" s="109">
        <f t="shared" si="475"/>
        <v>0</v>
      </c>
      <c r="MO31" s="109"/>
      <c r="MP31" s="138"/>
      <c r="MQ31" s="139">
        <f t="shared" si="476"/>
        <v>0</v>
      </c>
      <c r="MR31" s="593">
        <f t="shared" si="477"/>
        <v>0</v>
      </c>
      <c r="MS31" s="139">
        <f>MR31/MR26</f>
        <v>0</v>
      </c>
      <c r="MT31" s="109">
        <f>MT26*MS31</f>
        <v>0</v>
      </c>
      <c r="MU31" s="136">
        <f t="shared" si="478"/>
        <v>0</v>
      </c>
      <c r="MV31" s="96">
        <f>MV26</f>
        <v>7.55</v>
      </c>
      <c r="MW31" s="137">
        <f t="shared" si="479"/>
        <v>0</v>
      </c>
      <c r="MX31" s="109">
        <f t="shared" si="480"/>
        <v>0</v>
      </c>
      <c r="MY31" s="109"/>
      <c r="MZ31" s="138"/>
      <c r="NA31" s="139">
        <f t="shared" si="481"/>
        <v>0</v>
      </c>
      <c r="NB31" s="593">
        <f t="shared" si="482"/>
        <v>0</v>
      </c>
      <c r="NC31" s="139">
        <f>NB31/NB26</f>
        <v>0</v>
      </c>
      <c r="ND31" s="109">
        <f>ND26*NC31</f>
        <v>0</v>
      </c>
      <c r="NE31" s="136">
        <f t="shared" si="483"/>
        <v>0</v>
      </c>
      <c r="NF31" s="96">
        <f>NF26</f>
        <v>6</v>
      </c>
      <c r="NG31" s="137">
        <f t="shared" si="484"/>
        <v>0</v>
      </c>
      <c r="NH31" s="109">
        <f t="shared" si="485"/>
        <v>0</v>
      </c>
      <c r="NI31" s="109"/>
      <c r="NJ31" s="138"/>
      <c r="NK31" s="139">
        <f t="shared" si="486"/>
        <v>0</v>
      </c>
      <c r="NL31" s="593">
        <f t="shared" si="487"/>
        <v>0</v>
      </c>
      <c r="NM31" s="139">
        <f>NL31/NL26</f>
        <v>0</v>
      </c>
      <c r="NN31" s="109">
        <f>NN26*NM31</f>
        <v>0</v>
      </c>
      <c r="NO31" s="136">
        <f t="shared" si="488"/>
        <v>0</v>
      </c>
      <c r="NP31" s="96">
        <f>NP26</f>
        <v>8.4499999999999993</v>
      </c>
      <c r="NQ31" s="137">
        <f t="shared" si="489"/>
        <v>0</v>
      </c>
      <c r="NR31" s="109">
        <f t="shared" si="490"/>
        <v>0</v>
      </c>
      <c r="NS31" s="109"/>
      <c r="NT31" s="138"/>
      <c r="NU31" s="139">
        <f t="shared" si="491"/>
        <v>0</v>
      </c>
      <c r="NV31" s="593">
        <f t="shared" si="492"/>
        <v>0</v>
      </c>
      <c r="NW31" s="139">
        <f>NV31/NV26</f>
        <v>0</v>
      </c>
      <c r="NX31" s="109">
        <f>NX26*NW31</f>
        <v>0</v>
      </c>
      <c r="NY31" s="136">
        <f t="shared" si="493"/>
        <v>0</v>
      </c>
      <c r="NZ31" s="96">
        <f>NZ26</f>
        <v>7.9</v>
      </c>
      <c r="OA31" s="137">
        <f t="shared" si="494"/>
        <v>0</v>
      </c>
      <c r="OB31" s="109">
        <f t="shared" si="495"/>
        <v>0</v>
      </c>
      <c r="OC31" s="109"/>
      <c r="OD31" s="138"/>
      <c r="OE31" s="139">
        <f t="shared" si="496"/>
        <v>0</v>
      </c>
      <c r="OF31" s="593">
        <f t="shared" si="497"/>
        <v>0</v>
      </c>
      <c r="OG31" s="139">
        <f>OF31/OF26</f>
        <v>0</v>
      </c>
      <c r="OH31" s="109">
        <f>OH26*OG31</f>
        <v>0</v>
      </c>
      <c r="OI31" s="136">
        <f t="shared" si="498"/>
        <v>0</v>
      </c>
      <c r="OJ31" s="96">
        <f>OJ26</f>
        <v>7.58</v>
      </c>
      <c r="OK31" s="137">
        <f t="shared" si="499"/>
        <v>0</v>
      </c>
      <c r="OL31" s="109">
        <f t="shared" si="500"/>
        <v>0</v>
      </c>
      <c r="OM31" s="109"/>
      <c r="ON31" s="138"/>
      <c r="OO31" s="139">
        <f t="shared" si="501"/>
        <v>0</v>
      </c>
      <c r="OP31" s="593">
        <f t="shared" si="502"/>
        <v>0</v>
      </c>
      <c r="OQ31" s="139">
        <f>OP31/OP26</f>
        <v>0</v>
      </c>
      <c r="OR31" s="109">
        <f>OR26*OQ31</f>
        <v>0</v>
      </c>
      <c r="OS31" s="136">
        <f t="shared" si="503"/>
        <v>0</v>
      </c>
      <c r="OT31" s="96">
        <f>OT26</f>
        <v>8.5</v>
      </c>
      <c r="OU31" s="137">
        <f t="shared" si="504"/>
        <v>0</v>
      </c>
      <c r="OV31" s="109">
        <f t="shared" si="505"/>
        <v>0</v>
      </c>
      <c r="OW31" s="109"/>
      <c r="OX31" s="138"/>
      <c r="OY31" s="139">
        <f t="shared" si="506"/>
        <v>0</v>
      </c>
      <c r="OZ31" s="593">
        <f t="shared" si="507"/>
        <v>63</v>
      </c>
      <c r="PA31" s="139">
        <f>OZ31/OZ26</f>
        <v>1</v>
      </c>
      <c r="PB31" s="109">
        <f>PB26*PA31</f>
        <v>49220</v>
      </c>
      <c r="PC31" s="136">
        <f t="shared" si="508"/>
        <v>781.26984127000003</v>
      </c>
      <c r="PD31" s="96">
        <f>PD26</f>
        <v>6.4</v>
      </c>
      <c r="PE31" s="137">
        <f t="shared" si="509"/>
        <v>5000.12698</v>
      </c>
      <c r="PF31" s="109">
        <f t="shared" si="510"/>
        <v>315008</v>
      </c>
      <c r="PG31" s="109"/>
      <c r="PH31" s="138"/>
      <c r="PI31" s="139">
        <f t="shared" si="511"/>
        <v>1.5266</v>
      </c>
      <c r="PJ31" s="593">
        <f t="shared" si="512"/>
        <v>0</v>
      </c>
      <c r="PK31" s="139">
        <f>PJ31/PJ26</f>
        <v>0</v>
      </c>
      <c r="PL31" s="109">
        <f>PL26*PK31</f>
        <v>0</v>
      </c>
      <c r="PM31" s="136">
        <f t="shared" si="513"/>
        <v>0</v>
      </c>
      <c r="PN31" s="96">
        <f>PN26</f>
        <v>6.4</v>
      </c>
      <c r="PO31" s="137">
        <f t="shared" si="514"/>
        <v>0</v>
      </c>
      <c r="PP31" s="109">
        <f t="shared" si="515"/>
        <v>0</v>
      </c>
      <c r="PQ31" s="109"/>
      <c r="PR31" s="138"/>
      <c r="PS31" s="139">
        <f t="shared" si="516"/>
        <v>0</v>
      </c>
      <c r="PT31" s="593">
        <f t="shared" si="517"/>
        <v>0</v>
      </c>
      <c r="PU31" s="139">
        <f>PT31/PT26</f>
        <v>0</v>
      </c>
      <c r="PV31" s="109">
        <f>PV26*PU31</f>
        <v>0</v>
      </c>
      <c r="PW31" s="136">
        <f t="shared" si="518"/>
        <v>0</v>
      </c>
      <c r="PX31" s="96">
        <f>PX26</f>
        <v>6.84</v>
      </c>
      <c r="PY31" s="137">
        <f t="shared" si="519"/>
        <v>0</v>
      </c>
      <c r="PZ31" s="109">
        <f t="shared" si="520"/>
        <v>0</v>
      </c>
      <c r="QA31" s="109"/>
      <c r="QB31" s="138"/>
      <c r="QC31" s="139">
        <f t="shared" si="521"/>
        <v>0</v>
      </c>
      <c r="QD31" s="593">
        <f t="shared" si="522"/>
        <v>0</v>
      </c>
      <c r="QE31" s="139">
        <f>QD31/QD26</f>
        <v>0</v>
      </c>
      <c r="QF31" s="109">
        <f>QF26*QE31</f>
        <v>0</v>
      </c>
      <c r="QG31" s="136">
        <f t="shared" si="523"/>
        <v>0</v>
      </c>
      <c r="QH31" s="96">
        <f>QH26</f>
        <v>7.95</v>
      </c>
      <c r="QI31" s="137">
        <f t="shared" si="524"/>
        <v>0</v>
      </c>
      <c r="QJ31" s="109">
        <f t="shared" si="525"/>
        <v>0</v>
      </c>
      <c r="QK31" s="109"/>
      <c r="QL31" s="138"/>
      <c r="QM31" s="139">
        <f t="shared" si="526"/>
        <v>0</v>
      </c>
      <c r="QN31" s="593">
        <f t="shared" si="527"/>
        <v>0</v>
      </c>
      <c r="QO31" s="139">
        <f>QN31/QN26</f>
        <v>0</v>
      </c>
      <c r="QP31" s="109">
        <f>QP26*QO31</f>
        <v>0</v>
      </c>
      <c r="QQ31" s="136">
        <f t="shared" si="528"/>
        <v>0</v>
      </c>
      <c r="QR31" s="96">
        <f>QR26</f>
        <v>7.68</v>
      </c>
      <c r="QS31" s="137">
        <f t="shared" si="529"/>
        <v>0</v>
      </c>
      <c r="QT31" s="109">
        <f t="shared" si="530"/>
        <v>0</v>
      </c>
      <c r="QU31" s="109"/>
      <c r="QV31" s="138"/>
      <c r="QW31" s="139">
        <f t="shared" si="531"/>
        <v>0</v>
      </c>
      <c r="QX31" s="593">
        <f t="shared" si="532"/>
        <v>0</v>
      </c>
      <c r="QY31" s="139">
        <f>QX31/QX26</f>
        <v>0</v>
      </c>
      <c r="QZ31" s="109">
        <f>QZ26*QY31</f>
        <v>0</v>
      </c>
      <c r="RA31" s="136">
        <f t="shared" si="533"/>
        <v>0</v>
      </c>
      <c r="RB31" s="96">
        <f>RB26</f>
        <v>7.2</v>
      </c>
      <c r="RC31" s="137">
        <f t="shared" si="534"/>
        <v>0</v>
      </c>
      <c r="RD31" s="109">
        <f t="shared" si="535"/>
        <v>0</v>
      </c>
      <c r="RE31" s="109"/>
      <c r="RF31" s="138"/>
      <c r="RG31" s="139">
        <f t="shared" si="536"/>
        <v>0</v>
      </c>
      <c r="RH31" s="593">
        <f t="shared" si="537"/>
        <v>0</v>
      </c>
      <c r="RI31" s="139">
        <f>RH31/RH26</f>
        <v>0</v>
      </c>
      <c r="RJ31" s="109">
        <f>RJ26*RI31</f>
        <v>0</v>
      </c>
      <c r="RK31" s="136">
        <f t="shared" si="538"/>
        <v>0</v>
      </c>
      <c r="RL31" s="96">
        <f>RL26</f>
        <v>6.9</v>
      </c>
      <c r="RM31" s="137">
        <f t="shared" si="539"/>
        <v>0</v>
      </c>
      <c r="RN31" s="109">
        <f t="shared" si="540"/>
        <v>0</v>
      </c>
      <c r="RO31" s="109"/>
      <c r="RP31" s="138"/>
      <c r="RQ31" s="139">
        <f t="shared" si="541"/>
        <v>0</v>
      </c>
      <c r="RR31" s="593">
        <f t="shared" si="542"/>
        <v>0</v>
      </c>
      <c r="RS31" s="139">
        <f>RR31/RR26</f>
        <v>0</v>
      </c>
      <c r="RT31" s="109">
        <f>RT26*RS31</f>
        <v>0</v>
      </c>
      <c r="RU31" s="136">
        <f t="shared" si="543"/>
        <v>0</v>
      </c>
      <c r="RV31" s="96">
        <f>RV26</f>
        <v>7.54</v>
      </c>
      <c r="RW31" s="137">
        <f t="shared" si="544"/>
        <v>0</v>
      </c>
      <c r="RX31" s="109">
        <f t="shared" si="545"/>
        <v>0</v>
      </c>
      <c r="RY31" s="109"/>
      <c r="RZ31" s="138"/>
      <c r="SA31" s="139">
        <f t="shared" si="546"/>
        <v>0</v>
      </c>
      <c r="SB31" s="593">
        <f t="shared" si="547"/>
        <v>0</v>
      </c>
      <c r="SC31" s="139" t="e">
        <f>SB31/SB26</f>
        <v>#DIV/0!</v>
      </c>
      <c r="SD31" s="109" t="e">
        <f>SD26*SC31</f>
        <v>#DIV/0!</v>
      </c>
      <c r="SE31" s="136">
        <f t="shared" si="548"/>
        <v>0</v>
      </c>
      <c r="SF31" s="96">
        <f>SF26</f>
        <v>0</v>
      </c>
      <c r="SG31" s="137">
        <f t="shared" si="549"/>
        <v>0</v>
      </c>
      <c r="SH31" s="109">
        <f t="shared" si="550"/>
        <v>0</v>
      </c>
      <c r="SI31" s="109"/>
      <c r="SJ31" s="138"/>
      <c r="SK31" s="139">
        <f t="shared" si="551"/>
        <v>0</v>
      </c>
      <c r="SL31" s="593">
        <f t="shared" si="552"/>
        <v>0</v>
      </c>
      <c r="SM31" s="139">
        <f>SL31/SL26</f>
        <v>0</v>
      </c>
      <c r="SN31" s="109">
        <f>SN26*SM31</f>
        <v>0</v>
      </c>
      <c r="SO31" s="136">
        <f t="shared" si="553"/>
        <v>0</v>
      </c>
      <c r="SP31" s="96">
        <f>SP26</f>
        <v>8.1999999999999993</v>
      </c>
      <c r="SQ31" s="137">
        <f t="shared" si="554"/>
        <v>0</v>
      </c>
      <c r="SR31" s="109">
        <f t="shared" si="555"/>
        <v>0</v>
      </c>
      <c r="SS31" s="109"/>
      <c r="ST31" s="138"/>
      <c r="SU31" s="139">
        <f t="shared" si="556"/>
        <v>0</v>
      </c>
      <c r="SV31" s="593">
        <f t="shared" si="557"/>
        <v>0</v>
      </c>
      <c r="SW31" s="139">
        <f>SV31/SV26</f>
        <v>0</v>
      </c>
      <c r="SX31" s="109">
        <f>SX26*SW31</f>
        <v>0</v>
      </c>
      <c r="SY31" s="136">
        <f t="shared" si="558"/>
        <v>0</v>
      </c>
      <c r="SZ31" s="96">
        <f>SZ26</f>
        <v>8</v>
      </c>
      <c r="TA31" s="137">
        <f t="shared" si="559"/>
        <v>0</v>
      </c>
      <c r="TB31" s="109">
        <f t="shared" si="560"/>
        <v>0</v>
      </c>
      <c r="TC31" s="109"/>
      <c r="TD31" s="138"/>
      <c r="TE31" s="139">
        <f t="shared" si="561"/>
        <v>0</v>
      </c>
      <c r="TF31" s="593">
        <f t="shared" si="562"/>
        <v>0</v>
      </c>
      <c r="TG31" s="139">
        <f>TF31/TF26</f>
        <v>0</v>
      </c>
      <c r="TH31" s="109">
        <f>TH26*TG31</f>
        <v>0</v>
      </c>
      <c r="TI31" s="136">
        <f t="shared" si="563"/>
        <v>0</v>
      </c>
      <c r="TJ31" s="96">
        <f>TJ26</f>
        <v>6.94</v>
      </c>
      <c r="TK31" s="137">
        <f t="shared" si="564"/>
        <v>0</v>
      </c>
      <c r="TL31" s="109">
        <f t="shared" si="565"/>
        <v>0</v>
      </c>
      <c r="TM31" s="109"/>
      <c r="TN31" s="138"/>
      <c r="TO31" s="139">
        <f t="shared" si="566"/>
        <v>0</v>
      </c>
      <c r="TP31" s="593">
        <f t="shared" si="567"/>
        <v>0</v>
      </c>
      <c r="TQ31" s="139">
        <f>TP31/TP26</f>
        <v>0</v>
      </c>
      <c r="TR31" s="109">
        <f>TR26*TQ31</f>
        <v>0</v>
      </c>
      <c r="TS31" s="136">
        <f t="shared" si="568"/>
        <v>0</v>
      </c>
      <c r="TT31" s="96">
        <f>TT26</f>
        <v>7.58</v>
      </c>
      <c r="TU31" s="137">
        <f t="shared" si="569"/>
        <v>0</v>
      </c>
      <c r="TV31" s="109">
        <f t="shared" si="570"/>
        <v>0</v>
      </c>
      <c r="TW31" s="109"/>
      <c r="TX31" s="138"/>
      <c r="TY31" s="139">
        <f t="shared" si="571"/>
        <v>0</v>
      </c>
      <c r="TZ31" s="593">
        <f t="shared" si="572"/>
        <v>0</v>
      </c>
      <c r="UA31" s="139">
        <f>TZ31/TZ26</f>
        <v>0</v>
      </c>
      <c r="UB31" s="109">
        <f>UB26*UA31</f>
        <v>0</v>
      </c>
      <c r="UC31" s="136">
        <f t="shared" si="573"/>
        <v>0</v>
      </c>
      <c r="UD31" s="96">
        <f>UD26</f>
        <v>8.14</v>
      </c>
      <c r="UE31" s="137">
        <f t="shared" si="574"/>
        <v>0</v>
      </c>
      <c r="UF31" s="109">
        <f t="shared" si="575"/>
        <v>0</v>
      </c>
      <c r="UG31" s="109"/>
      <c r="UH31" s="138"/>
      <c r="UI31" s="139">
        <f t="shared" si="576"/>
        <v>0</v>
      </c>
      <c r="UJ31" s="593">
        <f t="shared" si="577"/>
        <v>0</v>
      </c>
      <c r="UK31" s="139">
        <f>UJ31/UJ26</f>
        <v>0</v>
      </c>
      <c r="UL31" s="109">
        <f>UL26*UK31</f>
        <v>0</v>
      </c>
      <c r="UM31" s="136">
        <f t="shared" si="578"/>
        <v>0</v>
      </c>
      <c r="UN31" s="96">
        <f>UN26</f>
        <v>6.76</v>
      </c>
      <c r="UO31" s="137">
        <f t="shared" si="579"/>
        <v>0</v>
      </c>
      <c r="UP31" s="109">
        <f t="shared" si="580"/>
        <v>0</v>
      </c>
      <c r="UQ31" s="109"/>
      <c r="UR31" s="138"/>
      <c r="US31" s="139">
        <f t="shared" si="581"/>
        <v>0</v>
      </c>
      <c r="UT31" s="593">
        <f t="shared" si="582"/>
        <v>0</v>
      </c>
      <c r="UU31" s="139">
        <f>UT31/UT26</f>
        <v>0</v>
      </c>
      <c r="UV31" s="109">
        <f>UV26*UU31</f>
        <v>0</v>
      </c>
      <c r="UW31" s="136">
        <f t="shared" si="583"/>
        <v>0</v>
      </c>
      <c r="UX31" s="96">
        <f>UX26</f>
        <v>7.72</v>
      </c>
      <c r="UY31" s="137">
        <f t="shared" si="584"/>
        <v>0</v>
      </c>
      <c r="UZ31" s="109">
        <f t="shared" si="585"/>
        <v>0</v>
      </c>
      <c r="VA31" s="109"/>
      <c r="VB31" s="138"/>
      <c r="VC31" s="139">
        <f t="shared" si="586"/>
        <v>0</v>
      </c>
      <c r="VD31" s="593">
        <f t="shared" si="587"/>
        <v>31</v>
      </c>
      <c r="VE31" s="139">
        <f>VD31/VD26</f>
        <v>5.4100000000000002E-2</v>
      </c>
      <c r="VF31" s="109">
        <f>VF26*VE31</f>
        <v>21883.99</v>
      </c>
      <c r="VG31" s="136">
        <f t="shared" si="588"/>
        <v>705.93516129</v>
      </c>
      <c r="VH31" s="96">
        <f>VH26</f>
        <v>7</v>
      </c>
      <c r="VI31" s="137">
        <f t="shared" si="589"/>
        <v>4941.5461299999997</v>
      </c>
      <c r="VJ31" s="109">
        <f t="shared" si="590"/>
        <v>153187.93</v>
      </c>
      <c r="VK31" s="109"/>
      <c r="VL31" s="138"/>
      <c r="VM31" s="139">
        <f t="shared" si="591"/>
        <v>1.50871</v>
      </c>
      <c r="VN31" s="593">
        <f t="shared" si="592"/>
        <v>0</v>
      </c>
      <c r="VO31" s="139">
        <f>VN31/VN26</f>
        <v>0</v>
      </c>
      <c r="VP31" s="109">
        <f>VP26*VO31</f>
        <v>0</v>
      </c>
      <c r="VQ31" s="136">
        <f t="shared" si="593"/>
        <v>0</v>
      </c>
      <c r="VR31" s="96">
        <f>VR26</f>
        <v>8</v>
      </c>
      <c r="VS31" s="137">
        <f t="shared" si="594"/>
        <v>0</v>
      </c>
      <c r="VT31" s="109">
        <f t="shared" si="595"/>
        <v>0</v>
      </c>
      <c r="VU31" s="109"/>
      <c r="VV31" s="138"/>
      <c r="VW31" s="139">
        <f t="shared" si="596"/>
        <v>0</v>
      </c>
      <c r="VX31" s="554">
        <f t="shared" si="597"/>
        <v>152</v>
      </c>
      <c r="VY31" s="139">
        <f>VX31/VX26</f>
        <v>1.257E-2</v>
      </c>
      <c r="VZ31" s="109">
        <f>VZ26*VY31</f>
        <v>66380.28</v>
      </c>
      <c r="WA31" s="136">
        <f t="shared" si="598"/>
        <v>436.71236842000002</v>
      </c>
      <c r="WB31" s="96">
        <f>WB26</f>
        <v>7.5</v>
      </c>
      <c r="WC31" s="137">
        <f t="shared" si="599"/>
        <v>3275.34276</v>
      </c>
      <c r="WD31" s="109">
        <f t="shared" si="600"/>
        <v>497852.1</v>
      </c>
      <c r="WE31" s="109"/>
      <c r="WF31" s="138"/>
    </row>
    <row r="32" spans="1:604" ht="26.25" customHeight="1">
      <c r="A32" s="5"/>
      <c r="B32" s="544" t="s">
        <v>407</v>
      </c>
      <c r="C32" s="11" t="s">
        <v>968</v>
      </c>
      <c r="D32" s="11" t="s">
        <v>423</v>
      </c>
      <c r="E32" s="4" t="s">
        <v>33</v>
      </c>
      <c r="F32" s="593">
        <f t="shared" si="302"/>
        <v>0</v>
      </c>
      <c r="G32" s="139" t="e">
        <f>F32/F26</f>
        <v>#DIV/0!</v>
      </c>
      <c r="H32" s="109" t="e">
        <f>H26*G32</f>
        <v>#DIV/0!</v>
      </c>
      <c r="I32" s="136">
        <f t="shared" si="303"/>
        <v>0</v>
      </c>
      <c r="J32" s="96">
        <f>J26</f>
        <v>0</v>
      </c>
      <c r="K32" s="137">
        <f t="shared" si="304"/>
        <v>0</v>
      </c>
      <c r="L32" s="109">
        <f t="shared" si="305"/>
        <v>0</v>
      </c>
      <c r="M32" s="109"/>
      <c r="N32" s="138"/>
      <c r="O32" s="139">
        <f t="shared" si="306"/>
        <v>0</v>
      </c>
      <c r="P32" s="593">
        <f t="shared" si="307"/>
        <v>20</v>
      </c>
      <c r="Q32" s="139">
        <f>P32/P26</f>
        <v>5.0509999999999999E-2</v>
      </c>
      <c r="R32" s="109">
        <f>R26*Q32</f>
        <v>8788.74</v>
      </c>
      <c r="S32" s="136">
        <f t="shared" si="308"/>
        <v>439.43700000000001</v>
      </c>
      <c r="T32" s="96">
        <f>T26</f>
        <v>7.11</v>
      </c>
      <c r="U32" s="137">
        <f t="shared" si="309"/>
        <v>3124.39707</v>
      </c>
      <c r="V32" s="109">
        <f t="shared" si="310"/>
        <v>62487.94</v>
      </c>
      <c r="W32" s="109"/>
      <c r="X32" s="138"/>
      <c r="Y32" s="139">
        <f t="shared" si="311"/>
        <v>0.95347999999999999</v>
      </c>
      <c r="Z32" s="593">
        <f t="shared" si="312"/>
        <v>0</v>
      </c>
      <c r="AA32" s="139">
        <f>Z32/Z26</f>
        <v>0</v>
      </c>
      <c r="AB32" s="109">
        <f>AB26*AA32</f>
        <v>0</v>
      </c>
      <c r="AC32" s="136">
        <f t="shared" si="313"/>
        <v>0</v>
      </c>
      <c r="AD32" s="96">
        <f>AD26</f>
        <v>7.06</v>
      </c>
      <c r="AE32" s="137">
        <f t="shared" si="314"/>
        <v>0</v>
      </c>
      <c r="AF32" s="109">
        <f t="shared" si="315"/>
        <v>0</v>
      </c>
      <c r="AG32" s="109"/>
      <c r="AH32" s="138"/>
      <c r="AI32" s="139">
        <f t="shared" si="316"/>
        <v>0</v>
      </c>
      <c r="AJ32" s="593">
        <f t="shared" si="317"/>
        <v>0</v>
      </c>
      <c r="AK32" s="139" t="e">
        <f>AJ32/AJ26</f>
        <v>#DIV/0!</v>
      </c>
      <c r="AL32" s="109" t="e">
        <f>AL26*AK32</f>
        <v>#DIV/0!</v>
      </c>
      <c r="AM32" s="136">
        <f t="shared" si="318"/>
        <v>0</v>
      </c>
      <c r="AN32" s="96">
        <f>AN26</f>
        <v>0</v>
      </c>
      <c r="AO32" s="137">
        <f t="shared" si="319"/>
        <v>0</v>
      </c>
      <c r="AP32" s="109">
        <f t="shared" si="320"/>
        <v>0</v>
      </c>
      <c r="AQ32" s="109"/>
      <c r="AR32" s="138"/>
      <c r="AS32" s="139">
        <f t="shared" si="321"/>
        <v>0</v>
      </c>
      <c r="AT32" s="593">
        <f t="shared" si="322"/>
        <v>0</v>
      </c>
      <c r="AU32" s="139">
        <f>AT32/AT26</f>
        <v>0</v>
      </c>
      <c r="AV32" s="109">
        <f>AV26*AU32</f>
        <v>0</v>
      </c>
      <c r="AW32" s="136">
        <f t="shared" si="323"/>
        <v>0</v>
      </c>
      <c r="AX32" s="96">
        <f>AX26</f>
        <v>7.05</v>
      </c>
      <c r="AY32" s="137">
        <f t="shared" si="324"/>
        <v>0</v>
      </c>
      <c r="AZ32" s="109">
        <f t="shared" si="325"/>
        <v>0</v>
      </c>
      <c r="BA32" s="109"/>
      <c r="BB32" s="138"/>
      <c r="BC32" s="139">
        <f t="shared" si="326"/>
        <v>0</v>
      </c>
      <c r="BD32" s="593">
        <f t="shared" si="327"/>
        <v>25</v>
      </c>
      <c r="BE32" s="139">
        <f>BD32/BD26</f>
        <v>0.16339999999999999</v>
      </c>
      <c r="BF32" s="109">
        <f>BF26*BE32</f>
        <v>10630.8</v>
      </c>
      <c r="BG32" s="136">
        <f t="shared" si="328"/>
        <v>425.23200000000003</v>
      </c>
      <c r="BH32" s="96">
        <f>BH26</f>
        <v>7.54</v>
      </c>
      <c r="BI32" s="137">
        <f t="shared" si="329"/>
        <v>3206.24928</v>
      </c>
      <c r="BJ32" s="109">
        <f t="shared" si="330"/>
        <v>80156.23</v>
      </c>
      <c r="BK32" s="109"/>
      <c r="BL32" s="138"/>
      <c r="BM32" s="139">
        <f t="shared" si="331"/>
        <v>0.97846</v>
      </c>
      <c r="BN32" s="593">
        <f t="shared" si="332"/>
        <v>0</v>
      </c>
      <c r="BO32" s="139">
        <f>BN32/BN26</f>
        <v>0</v>
      </c>
      <c r="BP32" s="109">
        <f>BP26*BO32</f>
        <v>0</v>
      </c>
      <c r="BQ32" s="136">
        <f t="shared" si="333"/>
        <v>0</v>
      </c>
      <c r="BR32" s="96">
        <f>BR26</f>
        <v>7.86</v>
      </c>
      <c r="BS32" s="137">
        <f t="shared" si="334"/>
        <v>0</v>
      </c>
      <c r="BT32" s="109">
        <f t="shared" si="335"/>
        <v>0</v>
      </c>
      <c r="BU32" s="109"/>
      <c r="BV32" s="138"/>
      <c r="BW32" s="139">
        <f t="shared" si="336"/>
        <v>0</v>
      </c>
      <c r="BX32" s="593">
        <f t="shared" si="337"/>
        <v>0</v>
      </c>
      <c r="BY32" s="139">
        <f>BX32/BX26</f>
        <v>0</v>
      </c>
      <c r="BZ32" s="109">
        <f>BZ26*BY32</f>
        <v>0</v>
      </c>
      <c r="CA32" s="136">
        <f t="shared" si="338"/>
        <v>0</v>
      </c>
      <c r="CB32" s="96">
        <f>CB26</f>
        <v>7.89</v>
      </c>
      <c r="CC32" s="137">
        <f t="shared" si="339"/>
        <v>0</v>
      </c>
      <c r="CD32" s="109">
        <f t="shared" si="340"/>
        <v>0</v>
      </c>
      <c r="CE32" s="109"/>
      <c r="CF32" s="138"/>
      <c r="CG32" s="139">
        <f t="shared" si="341"/>
        <v>0</v>
      </c>
      <c r="CH32" s="593">
        <f t="shared" si="342"/>
        <v>0</v>
      </c>
      <c r="CI32" s="139">
        <f>CH32/CH26</f>
        <v>0</v>
      </c>
      <c r="CJ32" s="109">
        <f>CJ26*CI32</f>
        <v>0</v>
      </c>
      <c r="CK32" s="136">
        <f t="shared" si="343"/>
        <v>0</v>
      </c>
      <c r="CL32" s="96">
        <f>CL26</f>
        <v>7.06</v>
      </c>
      <c r="CM32" s="137">
        <f t="shared" si="344"/>
        <v>0</v>
      </c>
      <c r="CN32" s="109">
        <f t="shared" si="345"/>
        <v>0</v>
      </c>
      <c r="CO32" s="109"/>
      <c r="CP32" s="138"/>
      <c r="CQ32" s="139">
        <f t="shared" si="346"/>
        <v>0</v>
      </c>
      <c r="CR32" s="593">
        <f t="shared" si="347"/>
        <v>0</v>
      </c>
      <c r="CS32" s="139">
        <f>CR32/CR26</f>
        <v>0</v>
      </c>
      <c r="CT32" s="109">
        <f>CT26*CS32</f>
        <v>0</v>
      </c>
      <c r="CU32" s="136">
        <f t="shared" si="348"/>
        <v>0</v>
      </c>
      <c r="CV32" s="96">
        <f>CV26</f>
        <v>7.82</v>
      </c>
      <c r="CW32" s="137">
        <f t="shared" si="349"/>
        <v>0</v>
      </c>
      <c r="CX32" s="109">
        <f t="shared" si="350"/>
        <v>0</v>
      </c>
      <c r="CY32" s="109"/>
      <c r="CZ32" s="138"/>
      <c r="DA32" s="139">
        <f t="shared" si="351"/>
        <v>0</v>
      </c>
      <c r="DB32" s="593">
        <f t="shared" si="352"/>
        <v>0</v>
      </c>
      <c r="DC32" s="139">
        <f>DB32/DB26</f>
        <v>0</v>
      </c>
      <c r="DD32" s="109">
        <f>DD26*DC32</f>
        <v>0</v>
      </c>
      <c r="DE32" s="136">
        <f t="shared" si="353"/>
        <v>0</v>
      </c>
      <c r="DF32" s="96">
        <f>DF26</f>
        <v>7.98</v>
      </c>
      <c r="DG32" s="137">
        <f t="shared" si="354"/>
        <v>0</v>
      </c>
      <c r="DH32" s="109">
        <f t="shared" si="355"/>
        <v>0</v>
      </c>
      <c r="DI32" s="109"/>
      <c r="DJ32" s="138"/>
      <c r="DK32" s="139">
        <f t="shared" si="356"/>
        <v>0</v>
      </c>
      <c r="DL32" s="593">
        <f t="shared" si="357"/>
        <v>0</v>
      </c>
      <c r="DM32" s="139">
        <f>DL32/DL26</f>
        <v>0</v>
      </c>
      <c r="DN32" s="109">
        <f>DN26*DM32</f>
        <v>0</v>
      </c>
      <c r="DO32" s="136">
        <f t="shared" si="358"/>
        <v>0</v>
      </c>
      <c r="DP32" s="96">
        <f>DP26</f>
        <v>7.05</v>
      </c>
      <c r="DQ32" s="137">
        <f t="shared" si="359"/>
        <v>0</v>
      </c>
      <c r="DR32" s="109">
        <f t="shared" si="360"/>
        <v>0</v>
      </c>
      <c r="DS32" s="109"/>
      <c r="DT32" s="138"/>
      <c r="DU32" s="139">
        <f t="shared" si="361"/>
        <v>0</v>
      </c>
      <c r="DV32" s="593">
        <f t="shared" si="362"/>
        <v>0</v>
      </c>
      <c r="DW32" s="139">
        <f>DV32/DV26</f>
        <v>0</v>
      </c>
      <c r="DX32" s="109">
        <f>DX26*DW32</f>
        <v>0</v>
      </c>
      <c r="DY32" s="136">
        <f t="shared" si="363"/>
        <v>0</v>
      </c>
      <c r="DZ32" s="96">
        <f>DZ26</f>
        <v>7.06</v>
      </c>
      <c r="EA32" s="137">
        <f t="shared" si="364"/>
        <v>0</v>
      </c>
      <c r="EB32" s="109">
        <f t="shared" si="365"/>
        <v>0</v>
      </c>
      <c r="EC32" s="109"/>
      <c r="ED32" s="138"/>
      <c r="EE32" s="139">
        <f t="shared" si="366"/>
        <v>0</v>
      </c>
      <c r="EF32" s="593">
        <f t="shared" si="367"/>
        <v>0</v>
      </c>
      <c r="EG32" s="139">
        <f>EF32/EF26</f>
        <v>0</v>
      </c>
      <c r="EH32" s="109">
        <f>EH26*EG32</f>
        <v>0</v>
      </c>
      <c r="EI32" s="136">
        <f t="shared" si="368"/>
        <v>0</v>
      </c>
      <c r="EJ32" s="96">
        <f>EJ26</f>
        <v>7.67</v>
      </c>
      <c r="EK32" s="137">
        <f t="shared" si="369"/>
        <v>0</v>
      </c>
      <c r="EL32" s="109">
        <f t="shared" si="370"/>
        <v>0</v>
      </c>
      <c r="EM32" s="109"/>
      <c r="EN32" s="138"/>
      <c r="EO32" s="139">
        <f t="shared" si="371"/>
        <v>0</v>
      </c>
      <c r="EP32" s="593">
        <f t="shared" si="372"/>
        <v>0</v>
      </c>
      <c r="EQ32" s="139">
        <f>EP32/EP26</f>
        <v>0</v>
      </c>
      <c r="ER32" s="109">
        <f>ER26*EQ32</f>
        <v>0</v>
      </c>
      <c r="ES32" s="136">
        <f t="shared" si="373"/>
        <v>0</v>
      </c>
      <c r="ET32" s="96">
        <f>ET26</f>
        <v>7.89</v>
      </c>
      <c r="EU32" s="137">
        <f t="shared" si="374"/>
        <v>0</v>
      </c>
      <c r="EV32" s="109">
        <f t="shared" si="375"/>
        <v>0</v>
      </c>
      <c r="EW32" s="109"/>
      <c r="EX32" s="138"/>
      <c r="EY32" s="139">
        <f t="shared" si="376"/>
        <v>0</v>
      </c>
      <c r="EZ32" s="593">
        <f t="shared" si="377"/>
        <v>12</v>
      </c>
      <c r="FA32" s="139">
        <f>EZ32/EZ26</f>
        <v>0.12121</v>
      </c>
      <c r="FB32" s="109">
        <f>FB26*FA32</f>
        <v>4545.38</v>
      </c>
      <c r="FC32" s="136">
        <f t="shared" si="378"/>
        <v>378.78166666999999</v>
      </c>
      <c r="FD32" s="96">
        <f>FD26</f>
        <v>7.89</v>
      </c>
      <c r="FE32" s="137">
        <f t="shared" si="379"/>
        <v>2988.5873499999998</v>
      </c>
      <c r="FF32" s="109">
        <f t="shared" si="380"/>
        <v>35863.050000000003</v>
      </c>
      <c r="FG32" s="109"/>
      <c r="FH32" s="138"/>
      <c r="FI32" s="139">
        <f t="shared" si="381"/>
        <v>0.91203000000000001</v>
      </c>
      <c r="FJ32" s="593">
        <f t="shared" si="382"/>
        <v>0</v>
      </c>
      <c r="FK32" s="139">
        <f>FJ32/FJ26</f>
        <v>0</v>
      </c>
      <c r="FL32" s="109">
        <f>FL26*FK32</f>
        <v>0</v>
      </c>
      <c r="FM32" s="136">
        <f t="shared" si="383"/>
        <v>0</v>
      </c>
      <c r="FN32" s="96">
        <f>FN26</f>
        <v>7.06</v>
      </c>
      <c r="FO32" s="137">
        <f t="shared" si="384"/>
        <v>0</v>
      </c>
      <c r="FP32" s="109">
        <f t="shared" si="385"/>
        <v>0</v>
      </c>
      <c r="FQ32" s="109"/>
      <c r="FR32" s="138"/>
      <c r="FS32" s="139">
        <f t="shared" si="386"/>
        <v>0</v>
      </c>
      <c r="FT32" s="593">
        <f t="shared" si="387"/>
        <v>0</v>
      </c>
      <c r="FU32" s="139">
        <f>FT32/FT26</f>
        <v>0</v>
      </c>
      <c r="FV32" s="109">
        <f>FV26*FU32</f>
        <v>0</v>
      </c>
      <c r="FW32" s="136">
        <f t="shared" si="388"/>
        <v>0</v>
      </c>
      <c r="FX32" s="96">
        <f>FX26</f>
        <v>6.75</v>
      </c>
      <c r="FY32" s="137">
        <f t="shared" si="389"/>
        <v>0</v>
      </c>
      <c r="FZ32" s="109">
        <f t="shared" si="390"/>
        <v>0</v>
      </c>
      <c r="GA32" s="109"/>
      <c r="GB32" s="138"/>
      <c r="GC32" s="139">
        <f t="shared" si="391"/>
        <v>0</v>
      </c>
      <c r="GD32" s="593">
        <f t="shared" si="392"/>
        <v>0</v>
      </c>
      <c r="GE32" s="139">
        <f>GD32/GD26</f>
        <v>0</v>
      </c>
      <c r="GF32" s="109">
        <f>GF26*GE32</f>
        <v>0</v>
      </c>
      <c r="GG32" s="136">
        <f t="shared" si="393"/>
        <v>0</v>
      </c>
      <c r="GH32" s="96">
        <f>GH26</f>
        <v>8.64</v>
      </c>
      <c r="GI32" s="137">
        <f t="shared" si="394"/>
        <v>0</v>
      </c>
      <c r="GJ32" s="109">
        <f t="shared" si="395"/>
        <v>0</v>
      </c>
      <c r="GK32" s="109"/>
      <c r="GL32" s="138"/>
      <c r="GM32" s="139">
        <f t="shared" si="396"/>
        <v>0</v>
      </c>
      <c r="GN32" s="593">
        <f t="shared" si="397"/>
        <v>0</v>
      </c>
      <c r="GO32" s="139">
        <f>GN32/GN26</f>
        <v>0</v>
      </c>
      <c r="GP32" s="109">
        <f>GP26*GO32</f>
        <v>0</v>
      </c>
      <c r="GQ32" s="136">
        <f t="shared" si="398"/>
        <v>0</v>
      </c>
      <c r="GR32" s="96">
        <f>GR26</f>
        <v>7.04</v>
      </c>
      <c r="GS32" s="137">
        <f t="shared" si="399"/>
        <v>0</v>
      </c>
      <c r="GT32" s="109">
        <f t="shared" si="400"/>
        <v>0</v>
      </c>
      <c r="GU32" s="109"/>
      <c r="GV32" s="138"/>
      <c r="GW32" s="139">
        <f t="shared" si="401"/>
        <v>0</v>
      </c>
      <c r="GX32" s="593">
        <f t="shared" si="402"/>
        <v>0</v>
      </c>
      <c r="GY32" s="139">
        <f>GX32/GX26</f>
        <v>0</v>
      </c>
      <c r="GZ32" s="109">
        <f>GZ26*GY32</f>
        <v>0</v>
      </c>
      <c r="HA32" s="136">
        <f t="shared" si="403"/>
        <v>0</v>
      </c>
      <c r="HB32" s="96">
        <f>HB26</f>
        <v>7.88</v>
      </c>
      <c r="HC32" s="137">
        <f t="shared" si="404"/>
        <v>0</v>
      </c>
      <c r="HD32" s="109">
        <f t="shared" si="405"/>
        <v>0</v>
      </c>
      <c r="HE32" s="109"/>
      <c r="HF32" s="138"/>
      <c r="HG32" s="139">
        <f t="shared" si="406"/>
        <v>0</v>
      </c>
      <c r="HH32" s="593">
        <f t="shared" si="407"/>
        <v>0</v>
      </c>
      <c r="HI32" s="139">
        <f>HH32/HH26</f>
        <v>0</v>
      </c>
      <c r="HJ32" s="109">
        <f>HJ26*HI32</f>
        <v>0</v>
      </c>
      <c r="HK32" s="136">
        <f t="shared" si="408"/>
        <v>0</v>
      </c>
      <c r="HL32" s="96">
        <f>HL26</f>
        <v>7.05</v>
      </c>
      <c r="HM32" s="137">
        <f t="shared" si="409"/>
        <v>0</v>
      </c>
      <c r="HN32" s="109">
        <f t="shared" si="410"/>
        <v>0</v>
      </c>
      <c r="HO32" s="109"/>
      <c r="HP32" s="138"/>
      <c r="HQ32" s="139">
        <f t="shared" si="411"/>
        <v>0</v>
      </c>
      <c r="HR32" s="593">
        <f t="shared" si="412"/>
        <v>0</v>
      </c>
      <c r="HS32" s="139">
        <f>HR32/HR26</f>
        <v>0</v>
      </c>
      <c r="HT32" s="109">
        <f>HT26*HS32</f>
        <v>0</v>
      </c>
      <c r="HU32" s="136">
        <f t="shared" si="413"/>
        <v>0</v>
      </c>
      <c r="HV32" s="96">
        <f>HV26</f>
        <v>7.5</v>
      </c>
      <c r="HW32" s="137">
        <f t="shared" si="414"/>
        <v>0</v>
      </c>
      <c r="HX32" s="109">
        <f t="shared" si="415"/>
        <v>0</v>
      </c>
      <c r="HY32" s="109"/>
      <c r="HZ32" s="138"/>
      <c r="IA32" s="139">
        <f t="shared" si="416"/>
        <v>0</v>
      </c>
      <c r="IB32" s="593">
        <f t="shared" si="417"/>
        <v>0</v>
      </c>
      <c r="IC32" s="139">
        <f>IB32/IB26</f>
        <v>0</v>
      </c>
      <c r="ID32" s="109">
        <f>ID26*IC32</f>
        <v>0</v>
      </c>
      <c r="IE32" s="136">
        <f t="shared" si="418"/>
        <v>0</v>
      </c>
      <c r="IF32" s="96">
        <f>IF26</f>
        <v>8.58</v>
      </c>
      <c r="IG32" s="137">
        <f t="shared" si="419"/>
        <v>0</v>
      </c>
      <c r="IH32" s="109">
        <f t="shared" si="420"/>
        <v>0</v>
      </c>
      <c r="II32" s="109"/>
      <c r="IJ32" s="138"/>
      <c r="IK32" s="139">
        <f t="shared" si="421"/>
        <v>0</v>
      </c>
      <c r="IL32" s="593">
        <f t="shared" si="422"/>
        <v>0</v>
      </c>
      <c r="IM32" s="139">
        <f>IL32/IL26</f>
        <v>0</v>
      </c>
      <c r="IN32" s="109">
        <f>IN26*IM32</f>
        <v>0</v>
      </c>
      <c r="IO32" s="136">
        <f t="shared" si="423"/>
        <v>0</v>
      </c>
      <c r="IP32" s="96">
        <f>IP26</f>
        <v>7.3</v>
      </c>
      <c r="IQ32" s="137">
        <f t="shared" si="424"/>
        <v>0</v>
      </c>
      <c r="IR32" s="109">
        <f t="shared" si="425"/>
        <v>0</v>
      </c>
      <c r="IS32" s="109"/>
      <c r="IT32" s="138"/>
      <c r="IU32" s="139">
        <f t="shared" si="426"/>
        <v>0</v>
      </c>
      <c r="IV32" s="593">
        <f t="shared" si="427"/>
        <v>0</v>
      </c>
      <c r="IW32" s="139">
        <f>IV32/IV26</f>
        <v>0</v>
      </c>
      <c r="IX32" s="109">
        <f>IX26*IW32</f>
        <v>0</v>
      </c>
      <c r="IY32" s="136">
        <f t="shared" si="428"/>
        <v>0</v>
      </c>
      <c r="IZ32" s="96">
        <f>IZ26</f>
        <v>8</v>
      </c>
      <c r="JA32" s="137">
        <f t="shared" si="429"/>
        <v>0</v>
      </c>
      <c r="JB32" s="109">
        <f t="shared" si="430"/>
        <v>0</v>
      </c>
      <c r="JC32" s="109"/>
      <c r="JD32" s="138"/>
      <c r="JE32" s="139">
        <f t="shared" si="431"/>
        <v>0</v>
      </c>
      <c r="JF32" s="593">
        <f t="shared" si="432"/>
        <v>0</v>
      </c>
      <c r="JG32" s="139">
        <f>JF32/JF26</f>
        <v>0</v>
      </c>
      <c r="JH32" s="109">
        <f>JH26*JG32</f>
        <v>0</v>
      </c>
      <c r="JI32" s="136">
        <f t="shared" si="433"/>
        <v>0</v>
      </c>
      <c r="JJ32" s="96">
        <f>JJ26</f>
        <v>8</v>
      </c>
      <c r="JK32" s="137">
        <f t="shared" si="434"/>
        <v>0</v>
      </c>
      <c r="JL32" s="109">
        <f t="shared" si="435"/>
        <v>0</v>
      </c>
      <c r="JM32" s="109"/>
      <c r="JN32" s="138"/>
      <c r="JO32" s="139">
        <f t="shared" si="436"/>
        <v>0</v>
      </c>
      <c r="JP32" s="593">
        <f t="shared" si="437"/>
        <v>0</v>
      </c>
      <c r="JQ32" s="139">
        <f>JP32/JP26</f>
        <v>0</v>
      </c>
      <c r="JR32" s="109">
        <f>JR26*JQ32</f>
        <v>0</v>
      </c>
      <c r="JS32" s="136">
        <f t="shared" si="438"/>
        <v>0</v>
      </c>
      <c r="JT32" s="96">
        <f>JT26</f>
        <v>7.92</v>
      </c>
      <c r="JU32" s="137">
        <f t="shared" si="439"/>
        <v>0</v>
      </c>
      <c r="JV32" s="109">
        <f t="shared" si="440"/>
        <v>0</v>
      </c>
      <c r="JW32" s="109"/>
      <c r="JX32" s="138"/>
      <c r="JY32" s="139">
        <f t="shared" si="441"/>
        <v>0</v>
      </c>
      <c r="JZ32" s="593">
        <f t="shared" si="442"/>
        <v>0</v>
      </c>
      <c r="KA32" s="139">
        <f>JZ32/JZ26</f>
        <v>0</v>
      </c>
      <c r="KB32" s="109">
        <f>KB26*KA32</f>
        <v>0</v>
      </c>
      <c r="KC32" s="136">
        <f t="shared" si="443"/>
        <v>0</v>
      </c>
      <c r="KD32" s="96">
        <f>KD26</f>
        <v>7.92</v>
      </c>
      <c r="KE32" s="137">
        <f t="shared" si="444"/>
        <v>0</v>
      </c>
      <c r="KF32" s="109">
        <f t="shared" si="445"/>
        <v>0</v>
      </c>
      <c r="KG32" s="109"/>
      <c r="KH32" s="138"/>
      <c r="KI32" s="139">
        <f t="shared" si="446"/>
        <v>0</v>
      </c>
      <c r="KJ32" s="593">
        <f t="shared" si="447"/>
        <v>0</v>
      </c>
      <c r="KK32" s="139">
        <f>KJ32/KJ26</f>
        <v>0</v>
      </c>
      <c r="KL32" s="109">
        <f>KL26*KK32</f>
        <v>0</v>
      </c>
      <c r="KM32" s="136">
        <f t="shared" si="448"/>
        <v>0</v>
      </c>
      <c r="KN32" s="96">
        <f>KN26</f>
        <v>7.82</v>
      </c>
      <c r="KO32" s="137">
        <f t="shared" si="449"/>
        <v>0</v>
      </c>
      <c r="KP32" s="109">
        <f t="shared" si="450"/>
        <v>0</v>
      </c>
      <c r="KQ32" s="109"/>
      <c r="KR32" s="138"/>
      <c r="KS32" s="139">
        <f t="shared" si="451"/>
        <v>0</v>
      </c>
      <c r="KT32" s="593">
        <f t="shared" si="452"/>
        <v>0</v>
      </c>
      <c r="KU32" s="139">
        <f>KT32/KT26</f>
        <v>0</v>
      </c>
      <c r="KV32" s="109">
        <f>KV26*KU32</f>
        <v>0</v>
      </c>
      <c r="KW32" s="136">
        <f t="shared" si="453"/>
        <v>0</v>
      </c>
      <c r="KX32" s="96">
        <f>KX26</f>
        <v>7.67</v>
      </c>
      <c r="KY32" s="137">
        <f t="shared" si="454"/>
        <v>0</v>
      </c>
      <c r="KZ32" s="109">
        <f t="shared" si="455"/>
        <v>0</v>
      </c>
      <c r="LA32" s="109"/>
      <c r="LB32" s="138"/>
      <c r="LC32" s="139">
        <f t="shared" si="456"/>
        <v>0</v>
      </c>
      <c r="LD32" s="593">
        <f t="shared" si="457"/>
        <v>0</v>
      </c>
      <c r="LE32" s="139">
        <f>LD32/LD26</f>
        <v>0</v>
      </c>
      <c r="LF32" s="109">
        <f>LF26*LE32</f>
        <v>0</v>
      </c>
      <c r="LG32" s="136">
        <f t="shared" si="458"/>
        <v>0</v>
      </c>
      <c r="LH32" s="96">
        <f>LH26</f>
        <v>7.66</v>
      </c>
      <c r="LI32" s="137">
        <f t="shared" si="459"/>
        <v>0</v>
      </c>
      <c r="LJ32" s="109">
        <f t="shared" si="460"/>
        <v>0</v>
      </c>
      <c r="LK32" s="109"/>
      <c r="LL32" s="138"/>
      <c r="LM32" s="139">
        <f t="shared" si="461"/>
        <v>0</v>
      </c>
      <c r="LN32" s="593">
        <f t="shared" si="462"/>
        <v>0</v>
      </c>
      <c r="LO32" s="139">
        <f>LN32/LN26</f>
        <v>0</v>
      </c>
      <c r="LP32" s="109">
        <f>LP26*LO32</f>
        <v>0</v>
      </c>
      <c r="LQ32" s="136">
        <f t="shared" si="463"/>
        <v>0</v>
      </c>
      <c r="LR32" s="96">
        <f>LR26</f>
        <v>8.5</v>
      </c>
      <c r="LS32" s="137">
        <f t="shared" si="464"/>
        <v>0</v>
      </c>
      <c r="LT32" s="109">
        <f t="shared" si="465"/>
        <v>0</v>
      </c>
      <c r="LU32" s="109"/>
      <c r="LV32" s="138"/>
      <c r="LW32" s="139">
        <f t="shared" si="466"/>
        <v>0</v>
      </c>
      <c r="LX32" s="593">
        <f t="shared" si="467"/>
        <v>0</v>
      </c>
      <c r="LY32" s="139">
        <f>LX32/LX26</f>
        <v>0</v>
      </c>
      <c r="LZ32" s="109">
        <f>LZ26*LY32</f>
        <v>0</v>
      </c>
      <c r="MA32" s="136">
        <f t="shared" si="468"/>
        <v>0</v>
      </c>
      <c r="MB32" s="96">
        <f>MB26</f>
        <v>6</v>
      </c>
      <c r="MC32" s="137">
        <f t="shared" si="469"/>
        <v>0</v>
      </c>
      <c r="MD32" s="109">
        <f t="shared" si="470"/>
        <v>0</v>
      </c>
      <c r="ME32" s="109"/>
      <c r="MF32" s="138"/>
      <c r="MG32" s="139">
        <f t="shared" si="471"/>
        <v>0</v>
      </c>
      <c r="MH32" s="593">
        <f t="shared" si="472"/>
        <v>0</v>
      </c>
      <c r="MI32" s="139">
        <f>MH32/MH26</f>
        <v>0</v>
      </c>
      <c r="MJ32" s="109">
        <f>MJ26*MI32</f>
        <v>0</v>
      </c>
      <c r="MK32" s="136">
        <f t="shared" si="473"/>
        <v>0</v>
      </c>
      <c r="ML32" s="96">
        <f>ML26</f>
        <v>6.89</v>
      </c>
      <c r="MM32" s="137">
        <f t="shared" si="474"/>
        <v>0</v>
      </c>
      <c r="MN32" s="109">
        <f t="shared" si="475"/>
        <v>0</v>
      </c>
      <c r="MO32" s="109"/>
      <c r="MP32" s="138"/>
      <c r="MQ32" s="139">
        <f t="shared" si="476"/>
        <v>0</v>
      </c>
      <c r="MR32" s="593">
        <f t="shared" si="477"/>
        <v>0</v>
      </c>
      <c r="MS32" s="139">
        <f>MR32/MR26</f>
        <v>0</v>
      </c>
      <c r="MT32" s="109">
        <f>MT26*MS32</f>
        <v>0</v>
      </c>
      <c r="MU32" s="136">
        <f t="shared" si="478"/>
        <v>0</v>
      </c>
      <c r="MV32" s="96">
        <f>MV26</f>
        <v>7.55</v>
      </c>
      <c r="MW32" s="137">
        <f t="shared" si="479"/>
        <v>0</v>
      </c>
      <c r="MX32" s="109">
        <f t="shared" si="480"/>
        <v>0</v>
      </c>
      <c r="MY32" s="109"/>
      <c r="MZ32" s="138"/>
      <c r="NA32" s="139">
        <f t="shared" si="481"/>
        <v>0</v>
      </c>
      <c r="NB32" s="593">
        <f t="shared" si="482"/>
        <v>0</v>
      </c>
      <c r="NC32" s="139">
        <f>NB32/NB26</f>
        <v>0</v>
      </c>
      <c r="ND32" s="109">
        <f>ND26*NC32</f>
        <v>0</v>
      </c>
      <c r="NE32" s="136">
        <f t="shared" si="483"/>
        <v>0</v>
      </c>
      <c r="NF32" s="96">
        <f>NF26</f>
        <v>6</v>
      </c>
      <c r="NG32" s="137">
        <f t="shared" si="484"/>
        <v>0</v>
      </c>
      <c r="NH32" s="109">
        <f t="shared" si="485"/>
        <v>0</v>
      </c>
      <c r="NI32" s="109"/>
      <c r="NJ32" s="138"/>
      <c r="NK32" s="139">
        <f t="shared" si="486"/>
        <v>0</v>
      </c>
      <c r="NL32" s="593">
        <f t="shared" si="487"/>
        <v>0</v>
      </c>
      <c r="NM32" s="139">
        <f>NL32/NL26</f>
        <v>0</v>
      </c>
      <c r="NN32" s="109">
        <f>NN26*NM32</f>
        <v>0</v>
      </c>
      <c r="NO32" s="136">
        <f t="shared" si="488"/>
        <v>0</v>
      </c>
      <c r="NP32" s="96">
        <f>NP26</f>
        <v>8.4499999999999993</v>
      </c>
      <c r="NQ32" s="137">
        <f t="shared" si="489"/>
        <v>0</v>
      </c>
      <c r="NR32" s="109">
        <f t="shared" si="490"/>
        <v>0</v>
      </c>
      <c r="NS32" s="109"/>
      <c r="NT32" s="138"/>
      <c r="NU32" s="139">
        <f t="shared" si="491"/>
        <v>0</v>
      </c>
      <c r="NV32" s="593">
        <f t="shared" si="492"/>
        <v>0</v>
      </c>
      <c r="NW32" s="139">
        <f>NV32/NV26</f>
        <v>0</v>
      </c>
      <c r="NX32" s="109">
        <f>NX26*NW32</f>
        <v>0</v>
      </c>
      <c r="NY32" s="136">
        <f t="shared" si="493"/>
        <v>0</v>
      </c>
      <c r="NZ32" s="96">
        <f>NZ26</f>
        <v>7.9</v>
      </c>
      <c r="OA32" s="137">
        <f t="shared" si="494"/>
        <v>0</v>
      </c>
      <c r="OB32" s="109">
        <f t="shared" si="495"/>
        <v>0</v>
      </c>
      <c r="OC32" s="109"/>
      <c r="OD32" s="138"/>
      <c r="OE32" s="139">
        <f t="shared" si="496"/>
        <v>0</v>
      </c>
      <c r="OF32" s="593">
        <f t="shared" si="497"/>
        <v>14</v>
      </c>
      <c r="OG32" s="139">
        <f>OF32/OF26</f>
        <v>9.9290000000000003E-2</v>
      </c>
      <c r="OH32" s="109">
        <f>OH26*OG32</f>
        <v>5484.78</v>
      </c>
      <c r="OI32" s="136">
        <f t="shared" si="498"/>
        <v>391.77</v>
      </c>
      <c r="OJ32" s="96">
        <f>OJ26</f>
        <v>7.58</v>
      </c>
      <c r="OK32" s="137">
        <f t="shared" si="499"/>
        <v>2969.6165999999998</v>
      </c>
      <c r="OL32" s="109">
        <f t="shared" si="500"/>
        <v>41574.629999999997</v>
      </c>
      <c r="OM32" s="109"/>
      <c r="ON32" s="138"/>
      <c r="OO32" s="139">
        <f t="shared" si="501"/>
        <v>0.90625</v>
      </c>
      <c r="OP32" s="593">
        <f t="shared" si="502"/>
        <v>0</v>
      </c>
      <c r="OQ32" s="139">
        <f>OP32/OP26</f>
        <v>0</v>
      </c>
      <c r="OR32" s="109">
        <f>OR26*OQ32</f>
        <v>0</v>
      </c>
      <c r="OS32" s="136">
        <f t="shared" si="503"/>
        <v>0</v>
      </c>
      <c r="OT32" s="96">
        <f>OT26</f>
        <v>8.5</v>
      </c>
      <c r="OU32" s="137">
        <f t="shared" si="504"/>
        <v>0</v>
      </c>
      <c r="OV32" s="109">
        <f t="shared" si="505"/>
        <v>0</v>
      </c>
      <c r="OW32" s="109"/>
      <c r="OX32" s="138"/>
      <c r="OY32" s="139">
        <f t="shared" si="506"/>
        <v>0</v>
      </c>
      <c r="OZ32" s="593">
        <f t="shared" si="507"/>
        <v>0</v>
      </c>
      <c r="PA32" s="139">
        <f>OZ32/OZ26</f>
        <v>0</v>
      </c>
      <c r="PB32" s="109">
        <f>PB26*PA32</f>
        <v>0</v>
      </c>
      <c r="PC32" s="136">
        <f t="shared" si="508"/>
        <v>0</v>
      </c>
      <c r="PD32" s="96">
        <f>PD26</f>
        <v>6.4</v>
      </c>
      <c r="PE32" s="137">
        <f t="shared" si="509"/>
        <v>0</v>
      </c>
      <c r="PF32" s="109">
        <f t="shared" si="510"/>
        <v>0</v>
      </c>
      <c r="PG32" s="109"/>
      <c r="PH32" s="138"/>
      <c r="PI32" s="139">
        <f t="shared" si="511"/>
        <v>0</v>
      </c>
      <c r="PJ32" s="593">
        <f t="shared" si="512"/>
        <v>0</v>
      </c>
      <c r="PK32" s="139">
        <f>PJ32/PJ26</f>
        <v>0</v>
      </c>
      <c r="PL32" s="109">
        <f>PL26*PK32</f>
        <v>0</v>
      </c>
      <c r="PM32" s="136">
        <f t="shared" si="513"/>
        <v>0</v>
      </c>
      <c r="PN32" s="96">
        <f>PN26</f>
        <v>6.4</v>
      </c>
      <c r="PO32" s="137">
        <f t="shared" si="514"/>
        <v>0</v>
      </c>
      <c r="PP32" s="109">
        <f t="shared" si="515"/>
        <v>0</v>
      </c>
      <c r="PQ32" s="109"/>
      <c r="PR32" s="138"/>
      <c r="PS32" s="139">
        <f t="shared" si="516"/>
        <v>0</v>
      </c>
      <c r="PT32" s="593">
        <f t="shared" si="517"/>
        <v>0</v>
      </c>
      <c r="PU32" s="139">
        <f>PT32/PT26</f>
        <v>0</v>
      </c>
      <c r="PV32" s="109">
        <f>PV26*PU32</f>
        <v>0</v>
      </c>
      <c r="PW32" s="136">
        <f t="shared" si="518"/>
        <v>0</v>
      </c>
      <c r="PX32" s="96">
        <f>PX26</f>
        <v>6.84</v>
      </c>
      <c r="PY32" s="137">
        <f t="shared" si="519"/>
        <v>0</v>
      </c>
      <c r="PZ32" s="109">
        <f t="shared" si="520"/>
        <v>0</v>
      </c>
      <c r="QA32" s="109"/>
      <c r="QB32" s="138"/>
      <c r="QC32" s="139">
        <f t="shared" si="521"/>
        <v>0</v>
      </c>
      <c r="QD32" s="593">
        <f t="shared" si="522"/>
        <v>0</v>
      </c>
      <c r="QE32" s="139">
        <f>QD32/QD26</f>
        <v>0</v>
      </c>
      <c r="QF32" s="109">
        <f>QF26*QE32</f>
        <v>0</v>
      </c>
      <c r="QG32" s="136">
        <f t="shared" si="523"/>
        <v>0</v>
      </c>
      <c r="QH32" s="96">
        <f>QH26</f>
        <v>7.95</v>
      </c>
      <c r="QI32" s="137">
        <f t="shared" si="524"/>
        <v>0</v>
      </c>
      <c r="QJ32" s="109">
        <f t="shared" si="525"/>
        <v>0</v>
      </c>
      <c r="QK32" s="109"/>
      <c r="QL32" s="138"/>
      <c r="QM32" s="139">
        <f t="shared" si="526"/>
        <v>0</v>
      </c>
      <c r="QN32" s="593">
        <f t="shared" si="527"/>
        <v>0</v>
      </c>
      <c r="QO32" s="139">
        <f>QN32/QN26</f>
        <v>0</v>
      </c>
      <c r="QP32" s="109">
        <f>QP26*QO32</f>
        <v>0</v>
      </c>
      <c r="QQ32" s="136">
        <f t="shared" si="528"/>
        <v>0</v>
      </c>
      <c r="QR32" s="96">
        <f>QR26</f>
        <v>7.68</v>
      </c>
      <c r="QS32" s="137">
        <f t="shared" si="529"/>
        <v>0</v>
      </c>
      <c r="QT32" s="109">
        <f t="shared" si="530"/>
        <v>0</v>
      </c>
      <c r="QU32" s="109"/>
      <c r="QV32" s="138"/>
      <c r="QW32" s="139">
        <f t="shared" si="531"/>
        <v>0</v>
      </c>
      <c r="QX32" s="593">
        <f t="shared" si="532"/>
        <v>23</v>
      </c>
      <c r="QY32" s="139">
        <f>QX32/QX26</f>
        <v>0.13450000000000001</v>
      </c>
      <c r="QZ32" s="109">
        <f>QZ26*QY32</f>
        <v>8339</v>
      </c>
      <c r="RA32" s="136">
        <f t="shared" si="533"/>
        <v>362.56521738999999</v>
      </c>
      <c r="RB32" s="96">
        <f>RB26</f>
        <v>7.2</v>
      </c>
      <c r="RC32" s="137">
        <f t="shared" si="534"/>
        <v>2610.4695700000002</v>
      </c>
      <c r="RD32" s="109">
        <f t="shared" si="535"/>
        <v>60040.800000000003</v>
      </c>
      <c r="RE32" s="109"/>
      <c r="RF32" s="138"/>
      <c r="RG32" s="139">
        <f t="shared" si="536"/>
        <v>0.79664000000000001</v>
      </c>
      <c r="RH32" s="593">
        <f t="shared" si="537"/>
        <v>0</v>
      </c>
      <c r="RI32" s="139">
        <f>RH32/RH26</f>
        <v>0</v>
      </c>
      <c r="RJ32" s="109">
        <f>RJ26*RI32</f>
        <v>0</v>
      </c>
      <c r="RK32" s="136">
        <f t="shared" si="538"/>
        <v>0</v>
      </c>
      <c r="RL32" s="96">
        <f>RL26</f>
        <v>6.9</v>
      </c>
      <c r="RM32" s="137">
        <f t="shared" si="539"/>
        <v>0</v>
      </c>
      <c r="RN32" s="109">
        <f t="shared" si="540"/>
        <v>0</v>
      </c>
      <c r="RO32" s="109"/>
      <c r="RP32" s="138"/>
      <c r="RQ32" s="139">
        <f t="shared" si="541"/>
        <v>0</v>
      </c>
      <c r="RR32" s="593">
        <f t="shared" si="542"/>
        <v>0</v>
      </c>
      <c r="RS32" s="139">
        <f>RR32/RR26</f>
        <v>0</v>
      </c>
      <c r="RT32" s="109">
        <f>RT26*RS32</f>
        <v>0</v>
      </c>
      <c r="RU32" s="136">
        <f t="shared" si="543"/>
        <v>0</v>
      </c>
      <c r="RV32" s="96">
        <f>RV26</f>
        <v>7.54</v>
      </c>
      <c r="RW32" s="137">
        <f t="shared" si="544"/>
        <v>0</v>
      </c>
      <c r="RX32" s="109">
        <f t="shared" si="545"/>
        <v>0</v>
      </c>
      <c r="RY32" s="109"/>
      <c r="RZ32" s="138"/>
      <c r="SA32" s="139">
        <f t="shared" si="546"/>
        <v>0</v>
      </c>
      <c r="SB32" s="593">
        <f t="shared" si="547"/>
        <v>0</v>
      </c>
      <c r="SC32" s="139" t="e">
        <f>SB32/SB26</f>
        <v>#DIV/0!</v>
      </c>
      <c r="SD32" s="109" t="e">
        <f>SD26*SC32</f>
        <v>#DIV/0!</v>
      </c>
      <c r="SE32" s="136">
        <f t="shared" si="548"/>
        <v>0</v>
      </c>
      <c r="SF32" s="96">
        <f>SF26</f>
        <v>0</v>
      </c>
      <c r="SG32" s="137">
        <f t="shared" si="549"/>
        <v>0</v>
      </c>
      <c r="SH32" s="109">
        <f t="shared" si="550"/>
        <v>0</v>
      </c>
      <c r="SI32" s="109"/>
      <c r="SJ32" s="138"/>
      <c r="SK32" s="139">
        <f t="shared" si="551"/>
        <v>0</v>
      </c>
      <c r="SL32" s="593">
        <f t="shared" si="552"/>
        <v>0</v>
      </c>
      <c r="SM32" s="139">
        <f>SL32/SL26</f>
        <v>0</v>
      </c>
      <c r="SN32" s="109">
        <f>SN26*SM32</f>
        <v>0</v>
      </c>
      <c r="SO32" s="136">
        <f t="shared" si="553"/>
        <v>0</v>
      </c>
      <c r="SP32" s="96">
        <f>SP26</f>
        <v>8.1999999999999993</v>
      </c>
      <c r="SQ32" s="137">
        <f t="shared" si="554"/>
        <v>0</v>
      </c>
      <c r="SR32" s="109">
        <f t="shared" si="555"/>
        <v>0</v>
      </c>
      <c r="SS32" s="109"/>
      <c r="ST32" s="138"/>
      <c r="SU32" s="139">
        <f t="shared" si="556"/>
        <v>0</v>
      </c>
      <c r="SV32" s="593">
        <f t="shared" si="557"/>
        <v>23</v>
      </c>
      <c r="SW32" s="139">
        <f>SV32/SV26</f>
        <v>7.4190000000000006E-2</v>
      </c>
      <c r="SX32" s="109">
        <f>SX26*SW32</f>
        <v>16942.77</v>
      </c>
      <c r="SY32" s="136">
        <f t="shared" si="558"/>
        <v>736.64217391</v>
      </c>
      <c r="SZ32" s="96">
        <f>SZ26</f>
        <v>8</v>
      </c>
      <c r="TA32" s="137">
        <f t="shared" si="559"/>
        <v>5893.1373899999999</v>
      </c>
      <c r="TB32" s="109">
        <f t="shared" si="560"/>
        <v>135542.16</v>
      </c>
      <c r="TC32" s="109"/>
      <c r="TD32" s="138"/>
      <c r="TE32" s="139">
        <f t="shared" si="561"/>
        <v>1.7984199999999999</v>
      </c>
      <c r="TF32" s="593">
        <f t="shared" si="562"/>
        <v>0</v>
      </c>
      <c r="TG32" s="139">
        <f>TF32/TF26</f>
        <v>0</v>
      </c>
      <c r="TH32" s="109">
        <f>TH26*TG32</f>
        <v>0</v>
      </c>
      <c r="TI32" s="136">
        <f t="shared" si="563"/>
        <v>0</v>
      </c>
      <c r="TJ32" s="96">
        <f>TJ26</f>
        <v>6.94</v>
      </c>
      <c r="TK32" s="137">
        <f t="shared" si="564"/>
        <v>0</v>
      </c>
      <c r="TL32" s="109">
        <f t="shared" si="565"/>
        <v>0</v>
      </c>
      <c r="TM32" s="109"/>
      <c r="TN32" s="138"/>
      <c r="TO32" s="139">
        <f t="shared" si="566"/>
        <v>0</v>
      </c>
      <c r="TP32" s="593">
        <f t="shared" si="567"/>
        <v>0</v>
      </c>
      <c r="TQ32" s="139">
        <f>TP32/TP26</f>
        <v>0</v>
      </c>
      <c r="TR32" s="109">
        <f>TR26*TQ32</f>
        <v>0</v>
      </c>
      <c r="TS32" s="136">
        <f t="shared" si="568"/>
        <v>0</v>
      </c>
      <c r="TT32" s="96">
        <f>TT26</f>
        <v>7.58</v>
      </c>
      <c r="TU32" s="137">
        <f t="shared" si="569"/>
        <v>0</v>
      </c>
      <c r="TV32" s="109">
        <f t="shared" si="570"/>
        <v>0</v>
      </c>
      <c r="TW32" s="109"/>
      <c r="TX32" s="138"/>
      <c r="TY32" s="139">
        <f t="shared" si="571"/>
        <v>0</v>
      </c>
      <c r="TZ32" s="593">
        <f t="shared" si="572"/>
        <v>0</v>
      </c>
      <c r="UA32" s="139">
        <f>TZ32/TZ26</f>
        <v>0</v>
      </c>
      <c r="UB32" s="109">
        <f>UB26*UA32</f>
        <v>0</v>
      </c>
      <c r="UC32" s="136">
        <f t="shared" si="573"/>
        <v>0</v>
      </c>
      <c r="UD32" s="96">
        <f>UD26</f>
        <v>8.14</v>
      </c>
      <c r="UE32" s="137">
        <f t="shared" si="574"/>
        <v>0</v>
      </c>
      <c r="UF32" s="109">
        <f t="shared" si="575"/>
        <v>0</v>
      </c>
      <c r="UG32" s="109"/>
      <c r="UH32" s="138"/>
      <c r="UI32" s="139">
        <f t="shared" si="576"/>
        <v>0</v>
      </c>
      <c r="UJ32" s="593">
        <f t="shared" si="577"/>
        <v>0</v>
      </c>
      <c r="UK32" s="139">
        <f>UJ32/UJ26</f>
        <v>0</v>
      </c>
      <c r="UL32" s="109">
        <f>UL26*UK32</f>
        <v>0</v>
      </c>
      <c r="UM32" s="136">
        <f t="shared" si="578"/>
        <v>0</v>
      </c>
      <c r="UN32" s="96">
        <f>UN26</f>
        <v>6.76</v>
      </c>
      <c r="UO32" s="137">
        <f t="shared" si="579"/>
        <v>0</v>
      </c>
      <c r="UP32" s="109">
        <f t="shared" si="580"/>
        <v>0</v>
      </c>
      <c r="UQ32" s="109"/>
      <c r="UR32" s="138"/>
      <c r="US32" s="139">
        <f t="shared" si="581"/>
        <v>0</v>
      </c>
      <c r="UT32" s="593">
        <f t="shared" si="582"/>
        <v>0</v>
      </c>
      <c r="UU32" s="139">
        <f>UT32/UT26</f>
        <v>0</v>
      </c>
      <c r="UV32" s="109">
        <f>UV26*UU32</f>
        <v>0</v>
      </c>
      <c r="UW32" s="136">
        <f t="shared" si="583"/>
        <v>0</v>
      </c>
      <c r="UX32" s="96">
        <f>UX26</f>
        <v>7.72</v>
      </c>
      <c r="UY32" s="137">
        <f t="shared" si="584"/>
        <v>0</v>
      </c>
      <c r="UZ32" s="109">
        <f t="shared" si="585"/>
        <v>0</v>
      </c>
      <c r="VA32" s="109"/>
      <c r="VB32" s="138"/>
      <c r="VC32" s="139">
        <f t="shared" si="586"/>
        <v>0</v>
      </c>
      <c r="VD32" s="593">
        <f t="shared" si="587"/>
        <v>0</v>
      </c>
      <c r="VE32" s="139">
        <f>VD32/VD26</f>
        <v>0</v>
      </c>
      <c r="VF32" s="109">
        <f>VF26*VE32</f>
        <v>0</v>
      </c>
      <c r="VG32" s="136">
        <f t="shared" si="588"/>
        <v>0</v>
      </c>
      <c r="VH32" s="96">
        <f>VH26</f>
        <v>7</v>
      </c>
      <c r="VI32" s="137">
        <f t="shared" si="589"/>
        <v>0</v>
      </c>
      <c r="VJ32" s="109">
        <f t="shared" si="590"/>
        <v>0</v>
      </c>
      <c r="VK32" s="109"/>
      <c r="VL32" s="138"/>
      <c r="VM32" s="139">
        <f t="shared" si="591"/>
        <v>0</v>
      </c>
      <c r="VN32" s="593">
        <f t="shared" si="592"/>
        <v>0</v>
      </c>
      <c r="VO32" s="139">
        <f>VN32/VN26</f>
        <v>0</v>
      </c>
      <c r="VP32" s="109">
        <f>VP26*VO32</f>
        <v>0</v>
      </c>
      <c r="VQ32" s="136">
        <f t="shared" si="593"/>
        <v>0</v>
      </c>
      <c r="VR32" s="96">
        <f>VR26</f>
        <v>8</v>
      </c>
      <c r="VS32" s="137">
        <f t="shared" si="594"/>
        <v>0</v>
      </c>
      <c r="VT32" s="109">
        <f t="shared" si="595"/>
        <v>0</v>
      </c>
      <c r="VU32" s="109"/>
      <c r="VV32" s="138"/>
      <c r="VW32" s="139">
        <f t="shared" si="596"/>
        <v>0</v>
      </c>
      <c r="VX32" s="554">
        <f t="shared" si="597"/>
        <v>117</v>
      </c>
      <c r="VY32" s="139">
        <f>VX32/VX26</f>
        <v>9.6799999999999994E-3</v>
      </c>
      <c r="VZ32" s="109">
        <f>VZ26*VY32</f>
        <v>51118.63</v>
      </c>
      <c r="WA32" s="136">
        <f t="shared" si="598"/>
        <v>436.91136752</v>
      </c>
      <c r="WB32" s="96">
        <f>WB26</f>
        <v>7.5</v>
      </c>
      <c r="WC32" s="137">
        <f t="shared" si="599"/>
        <v>3276.8352599999998</v>
      </c>
      <c r="WD32" s="109">
        <f t="shared" si="600"/>
        <v>383389.73</v>
      </c>
      <c r="WE32" s="109"/>
      <c r="WF32" s="138"/>
    </row>
    <row r="33" spans="1:604" ht="24">
      <c r="A33" s="5"/>
      <c r="B33" s="85" t="s">
        <v>408</v>
      </c>
      <c r="C33" s="11" t="s">
        <v>967</v>
      </c>
      <c r="D33" s="11" t="s">
        <v>422</v>
      </c>
      <c r="E33" s="4" t="s">
        <v>33</v>
      </c>
      <c r="F33" s="593">
        <f t="shared" si="302"/>
        <v>0</v>
      </c>
      <c r="G33" s="139" t="e">
        <f>F33/F26</f>
        <v>#DIV/0!</v>
      </c>
      <c r="H33" s="109" t="e">
        <f>H26*G33</f>
        <v>#DIV/0!</v>
      </c>
      <c r="I33" s="136">
        <f t="shared" si="303"/>
        <v>0</v>
      </c>
      <c r="J33" s="96">
        <f>J26</f>
        <v>0</v>
      </c>
      <c r="K33" s="137">
        <f t="shared" si="304"/>
        <v>0</v>
      </c>
      <c r="L33" s="109">
        <f t="shared" si="305"/>
        <v>0</v>
      </c>
      <c r="M33" s="109"/>
      <c r="N33" s="138"/>
      <c r="O33" s="139" t="e">
        <f t="shared" si="306"/>
        <v>#DIV/0!</v>
      </c>
      <c r="P33" s="593">
        <f t="shared" si="307"/>
        <v>0</v>
      </c>
      <c r="Q33" s="139">
        <f>P33/P26</f>
        <v>0</v>
      </c>
      <c r="R33" s="109">
        <f>R26*Q33</f>
        <v>0</v>
      </c>
      <c r="S33" s="136">
        <f t="shared" si="308"/>
        <v>0</v>
      </c>
      <c r="T33" s="96">
        <f>T26</f>
        <v>7.11</v>
      </c>
      <c r="U33" s="137">
        <f t="shared" si="309"/>
        <v>0</v>
      </c>
      <c r="V33" s="109">
        <f t="shared" si="310"/>
        <v>0</v>
      </c>
      <c r="W33" s="109"/>
      <c r="X33" s="138"/>
      <c r="Y33" s="139" t="e">
        <f t="shared" si="311"/>
        <v>#DIV/0!</v>
      </c>
      <c r="Z33" s="593">
        <f t="shared" si="312"/>
        <v>0</v>
      </c>
      <c r="AA33" s="139">
        <f>Z33/Z26</f>
        <v>0</v>
      </c>
      <c r="AB33" s="109">
        <f>AB26*AA33</f>
        <v>0</v>
      </c>
      <c r="AC33" s="136">
        <f t="shared" si="313"/>
        <v>0</v>
      </c>
      <c r="AD33" s="96">
        <f>AD26</f>
        <v>7.06</v>
      </c>
      <c r="AE33" s="137">
        <f t="shared" si="314"/>
        <v>0</v>
      </c>
      <c r="AF33" s="109">
        <f t="shared" si="315"/>
        <v>0</v>
      </c>
      <c r="AG33" s="109"/>
      <c r="AH33" s="138"/>
      <c r="AI33" s="139" t="e">
        <f t="shared" si="316"/>
        <v>#DIV/0!</v>
      </c>
      <c r="AJ33" s="593">
        <f t="shared" si="317"/>
        <v>0</v>
      </c>
      <c r="AK33" s="139" t="e">
        <f>AJ33/AJ26</f>
        <v>#DIV/0!</v>
      </c>
      <c r="AL33" s="109" t="e">
        <f>AL26*AK33</f>
        <v>#DIV/0!</v>
      </c>
      <c r="AM33" s="136">
        <f t="shared" si="318"/>
        <v>0</v>
      </c>
      <c r="AN33" s="96">
        <f>AN26</f>
        <v>0</v>
      </c>
      <c r="AO33" s="137">
        <f t="shared" si="319"/>
        <v>0</v>
      </c>
      <c r="AP33" s="109">
        <f t="shared" si="320"/>
        <v>0</v>
      </c>
      <c r="AQ33" s="109"/>
      <c r="AR33" s="138"/>
      <c r="AS33" s="139" t="e">
        <f t="shared" si="321"/>
        <v>#DIV/0!</v>
      </c>
      <c r="AT33" s="593">
        <f t="shared" si="322"/>
        <v>0</v>
      </c>
      <c r="AU33" s="139">
        <f>AT33/AT26</f>
        <v>0</v>
      </c>
      <c r="AV33" s="109">
        <f>AV26*AU33</f>
        <v>0</v>
      </c>
      <c r="AW33" s="136">
        <f t="shared" si="323"/>
        <v>0</v>
      </c>
      <c r="AX33" s="96">
        <f>AX26</f>
        <v>7.05</v>
      </c>
      <c r="AY33" s="137">
        <f t="shared" si="324"/>
        <v>0</v>
      </c>
      <c r="AZ33" s="109">
        <f t="shared" si="325"/>
        <v>0</v>
      </c>
      <c r="BA33" s="109"/>
      <c r="BB33" s="138"/>
      <c r="BC33" s="139" t="e">
        <f t="shared" si="326"/>
        <v>#DIV/0!</v>
      </c>
      <c r="BD33" s="593">
        <f t="shared" si="327"/>
        <v>0</v>
      </c>
      <c r="BE33" s="139">
        <f>BD33/BD26</f>
        <v>0</v>
      </c>
      <c r="BF33" s="109">
        <f>BF26*BE33</f>
        <v>0</v>
      </c>
      <c r="BG33" s="136">
        <f t="shared" si="328"/>
        <v>0</v>
      </c>
      <c r="BH33" s="96">
        <f>BH26</f>
        <v>7.54</v>
      </c>
      <c r="BI33" s="137">
        <f t="shared" si="329"/>
        <v>0</v>
      </c>
      <c r="BJ33" s="109">
        <f t="shared" si="330"/>
        <v>0</v>
      </c>
      <c r="BK33" s="109"/>
      <c r="BL33" s="138"/>
      <c r="BM33" s="139" t="e">
        <f t="shared" si="331"/>
        <v>#DIV/0!</v>
      </c>
      <c r="BN33" s="593">
        <f t="shared" si="332"/>
        <v>0</v>
      </c>
      <c r="BO33" s="139">
        <f>BN33/BN26</f>
        <v>0</v>
      </c>
      <c r="BP33" s="109">
        <f>BP26*BO33</f>
        <v>0</v>
      </c>
      <c r="BQ33" s="136">
        <f t="shared" si="333"/>
        <v>0</v>
      </c>
      <c r="BR33" s="96">
        <f>BR26</f>
        <v>7.86</v>
      </c>
      <c r="BS33" s="137">
        <f t="shared" si="334"/>
        <v>0</v>
      </c>
      <c r="BT33" s="109">
        <f t="shared" si="335"/>
        <v>0</v>
      </c>
      <c r="BU33" s="109"/>
      <c r="BV33" s="138"/>
      <c r="BW33" s="139" t="e">
        <f t="shared" si="336"/>
        <v>#DIV/0!</v>
      </c>
      <c r="BX33" s="593">
        <f t="shared" si="337"/>
        <v>0</v>
      </c>
      <c r="BY33" s="139">
        <f>BX33/BX26</f>
        <v>0</v>
      </c>
      <c r="BZ33" s="109">
        <f>BZ26*BY33</f>
        <v>0</v>
      </c>
      <c r="CA33" s="136">
        <f t="shared" si="338"/>
        <v>0</v>
      </c>
      <c r="CB33" s="96">
        <f>CB26</f>
        <v>7.89</v>
      </c>
      <c r="CC33" s="137">
        <f t="shared" si="339"/>
        <v>0</v>
      </c>
      <c r="CD33" s="109">
        <f t="shared" si="340"/>
        <v>0</v>
      </c>
      <c r="CE33" s="109"/>
      <c r="CF33" s="138"/>
      <c r="CG33" s="139" t="e">
        <f t="shared" si="341"/>
        <v>#DIV/0!</v>
      </c>
      <c r="CH33" s="593">
        <f t="shared" si="342"/>
        <v>0</v>
      </c>
      <c r="CI33" s="139">
        <f>CH33/CH26</f>
        <v>0</v>
      </c>
      <c r="CJ33" s="109">
        <f>CJ26*CI33</f>
        <v>0</v>
      </c>
      <c r="CK33" s="136">
        <f t="shared" si="343"/>
        <v>0</v>
      </c>
      <c r="CL33" s="96">
        <f>CL26</f>
        <v>7.06</v>
      </c>
      <c r="CM33" s="137">
        <f t="shared" si="344"/>
        <v>0</v>
      </c>
      <c r="CN33" s="109">
        <f t="shared" si="345"/>
        <v>0</v>
      </c>
      <c r="CO33" s="109"/>
      <c r="CP33" s="138"/>
      <c r="CQ33" s="139" t="e">
        <f t="shared" si="346"/>
        <v>#DIV/0!</v>
      </c>
      <c r="CR33" s="593">
        <f t="shared" si="347"/>
        <v>0</v>
      </c>
      <c r="CS33" s="139">
        <f>CR33/CR26</f>
        <v>0</v>
      </c>
      <c r="CT33" s="109">
        <f>CT26*CS33</f>
        <v>0</v>
      </c>
      <c r="CU33" s="136">
        <f t="shared" si="348"/>
        <v>0</v>
      </c>
      <c r="CV33" s="96">
        <f>CV26</f>
        <v>7.82</v>
      </c>
      <c r="CW33" s="137">
        <f t="shared" si="349"/>
        <v>0</v>
      </c>
      <c r="CX33" s="109">
        <f t="shared" si="350"/>
        <v>0</v>
      </c>
      <c r="CY33" s="109"/>
      <c r="CZ33" s="138"/>
      <c r="DA33" s="139" t="e">
        <f t="shared" si="351"/>
        <v>#DIV/0!</v>
      </c>
      <c r="DB33" s="593">
        <f t="shared" si="352"/>
        <v>0</v>
      </c>
      <c r="DC33" s="139">
        <f>DB33/DB26</f>
        <v>0</v>
      </c>
      <c r="DD33" s="109">
        <f>DD26*DC33</f>
        <v>0</v>
      </c>
      <c r="DE33" s="136">
        <f t="shared" si="353"/>
        <v>0</v>
      </c>
      <c r="DF33" s="96">
        <f>DF26</f>
        <v>7.98</v>
      </c>
      <c r="DG33" s="137">
        <f t="shared" si="354"/>
        <v>0</v>
      </c>
      <c r="DH33" s="109">
        <f t="shared" si="355"/>
        <v>0</v>
      </c>
      <c r="DI33" s="109"/>
      <c r="DJ33" s="138"/>
      <c r="DK33" s="139" t="e">
        <f t="shared" si="356"/>
        <v>#DIV/0!</v>
      </c>
      <c r="DL33" s="593">
        <f t="shared" si="357"/>
        <v>0</v>
      </c>
      <c r="DM33" s="139">
        <f>DL33/DL26</f>
        <v>0</v>
      </c>
      <c r="DN33" s="109">
        <f>DN26*DM33</f>
        <v>0</v>
      </c>
      <c r="DO33" s="136">
        <f t="shared" si="358"/>
        <v>0</v>
      </c>
      <c r="DP33" s="96">
        <f>DP26</f>
        <v>7.05</v>
      </c>
      <c r="DQ33" s="137">
        <f t="shared" si="359"/>
        <v>0</v>
      </c>
      <c r="DR33" s="109">
        <f t="shared" si="360"/>
        <v>0</v>
      </c>
      <c r="DS33" s="109"/>
      <c r="DT33" s="138"/>
      <c r="DU33" s="139" t="e">
        <f t="shared" si="361"/>
        <v>#DIV/0!</v>
      </c>
      <c r="DV33" s="593">
        <f t="shared" si="362"/>
        <v>0</v>
      </c>
      <c r="DW33" s="139">
        <f>DV33/DV26</f>
        <v>0</v>
      </c>
      <c r="DX33" s="109">
        <f>DX26*DW33</f>
        <v>0</v>
      </c>
      <c r="DY33" s="136">
        <f t="shared" si="363"/>
        <v>0</v>
      </c>
      <c r="DZ33" s="96">
        <f>DZ26</f>
        <v>7.06</v>
      </c>
      <c r="EA33" s="137">
        <f t="shared" si="364"/>
        <v>0</v>
      </c>
      <c r="EB33" s="109">
        <f t="shared" si="365"/>
        <v>0</v>
      </c>
      <c r="EC33" s="109"/>
      <c r="ED33" s="138"/>
      <c r="EE33" s="139" t="e">
        <f t="shared" si="366"/>
        <v>#DIV/0!</v>
      </c>
      <c r="EF33" s="593">
        <f t="shared" si="367"/>
        <v>0</v>
      </c>
      <c r="EG33" s="139">
        <f>EF33/EF26</f>
        <v>0</v>
      </c>
      <c r="EH33" s="109">
        <f>EH26*EG33</f>
        <v>0</v>
      </c>
      <c r="EI33" s="136">
        <f t="shared" si="368"/>
        <v>0</v>
      </c>
      <c r="EJ33" s="96">
        <f>EJ26</f>
        <v>7.67</v>
      </c>
      <c r="EK33" s="137">
        <f t="shared" si="369"/>
        <v>0</v>
      </c>
      <c r="EL33" s="109">
        <f t="shared" si="370"/>
        <v>0</v>
      </c>
      <c r="EM33" s="109"/>
      <c r="EN33" s="138"/>
      <c r="EO33" s="139" t="e">
        <f t="shared" si="371"/>
        <v>#DIV/0!</v>
      </c>
      <c r="EP33" s="593">
        <f t="shared" si="372"/>
        <v>0</v>
      </c>
      <c r="EQ33" s="139">
        <f>EP33/EP26</f>
        <v>0</v>
      </c>
      <c r="ER33" s="109">
        <f>ER26*EQ33</f>
        <v>0</v>
      </c>
      <c r="ES33" s="136">
        <f t="shared" si="373"/>
        <v>0</v>
      </c>
      <c r="ET33" s="96">
        <f>ET26</f>
        <v>7.89</v>
      </c>
      <c r="EU33" s="137">
        <f t="shared" si="374"/>
        <v>0</v>
      </c>
      <c r="EV33" s="109">
        <f t="shared" si="375"/>
        <v>0</v>
      </c>
      <c r="EW33" s="109"/>
      <c r="EX33" s="138"/>
      <c r="EY33" s="139" t="e">
        <f t="shared" si="376"/>
        <v>#DIV/0!</v>
      </c>
      <c r="EZ33" s="593">
        <f t="shared" si="377"/>
        <v>0</v>
      </c>
      <c r="FA33" s="139">
        <f>EZ33/EZ26</f>
        <v>0</v>
      </c>
      <c r="FB33" s="109">
        <f>FB26*FA33</f>
        <v>0</v>
      </c>
      <c r="FC33" s="136">
        <f t="shared" si="378"/>
        <v>0</v>
      </c>
      <c r="FD33" s="96">
        <f>FD26</f>
        <v>7.89</v>
      </c>
      <c r="FE33" s="137">
        <f t="shared" si="379"/>
        <v>0</v>
      </c>
      <c r="FF33" s="109">
        <f t="shared" si="380"/>
        <v>0</v>
      </c>
      <c r="FG33" s="109"/>
      <c r="FH33" s="138"/>
      <c r="FI33" s="139" t="e">
        <f t="shared" si="381"/>
        <v>#DIV/0!</v>
      </c>
      <c r="FJ33" s="593">
        <f t="shared" si="382"/>
        <v>0</v>
      </c>
      <c r="FK33" s="139">
        <f>FJ33/FJ26</f>
        <v>0</v>
      </c>
      <c r="FL33" s="109">
        <f>FL26*FK33</f>
        <v>0</v>
      </c>
      <c r="FM33" s="136">
        <f t="shared" si="383"/>
        <v>0</v>
      </c>
      <c r="FN33" s="96">
        <f>FN26</f>
        <v>7.06</v>
      </c>
      <c r="FO33" s="137">
        <f t="shared" si="384"/>
        <v>0</v>
      </c>
      <c r="FP33" s="109">
        <f t="shared" si="385"/>
        <v>0</v>
      </c>
      <c r="FQ33" s="109"/>
      <c r="FR33" s="138"/>
      <c r="FS33" s="139" t="e">
        <f t="shared" si="386"/>
        <v>#DIV/0!</v>
      </c>
      <c r="FT33" s="593">
        <f t="shared" si="387"/>
        <v>0</v>
      </c>
      <c r="FU33" s="139">
        <f>FT33/FT26</f>
        <v>0</v>
      </c>
      <c r="FV33" s="109">
        <f>FV26*FU33</f>
        <v>0</v>
      </c>
      <c r="FW33" s="136">
        <f t="shared" si="388"/>
        <v>0</v>
      </c>
      <c r="FX33" s="96">
        <f>FX26</f>
        <v>6.75</v>
      </c>
      <c r="FY33" s="137">
        <f t="shared" si="389"/>
        <v>0</v>
      </c>
      <c r="FZ33" s="109">
        <f t="shared" si="390"/>
        <v>0</v>
      </c>
      <c r="GA33" s="109"/>
      <c r="GB33" s="138"/>
      <c r="GC33" s="139" t="e">
        <f t="shared" si="391"/>
        <v>#DIV/0!</v>
      </c>
      <c r="GD33" s="593">
        <f t="shared" si="392"/>
        <v>0</v>
      </c>
      <c r="GE33" s="139">
        <f>GD33/GD26</f>
        <v>0</v>
      </c>
      <c r="GF33" s="109">
        <f>GF26*GE33</f>
        <v>0</v>
      </c>
      <c r="GG33" s="136">
        <f t="shared" si="393"/>
        <v>0</v>
      </c>
      <c r="GH33" s="96">
        <f>GH26</f>
        <v>8.64</v>
      </c>
      <c r="GI33" s="137">
        <f t="shared" si="394"/>
        <v>0</v>
      </c>
      <c r="GJ33" s="109">
        <f t="shared" si="395"/>
        <v>0</v>
      </c>
      <c r="GK33" s="109"/>
      <c r="GL33" s="138"/>
      <c r="GM33" s="139" t="e">
        <f t="shared" si="396"/>
        <v>#DIV/0!</v>
      </c>
      <c r="GN33" s="593">
        <f t="shared" si="397"/>
        <v>0</v>
      </c>
      <c r="GO33" s="139">
        <f>GN33/GN26</f>
        <v>0</v>
      </c>
      <c r="GP33" s="109">
        <f>GP26*GO33</f>
        <v>0</v>
      </c>
      <c r="GQ33" s="136">
        <f t="shared" si="398"/>
        <v>0</v>
      </c>
      <c r="GR33" s="96">
        <f>GR26</f>
        <v>7.04</v>
      </c>
      <c r="GS33" s="137">
        <f t="shared" si="399"/>
        <v>0</v>
      </c>
      <c r="GT33" s="109">
        <f t="shared" si="400"/>
        <v>0</v>
      </c>
      <c r="GU33" s="109"/>
      <c r="GV33" s="138"/>
      <c r="GW33" s="139" t="e">
        <f t="shared" si="401"/>
        <v>#DIV/0!</v>
      </c>
      <c r="GX33" s="593">
        <f t="shared" si="402"/>
        <v>0</v>
      </c>
      <c r="GY33" s="139">
        <f>GX33/GX26</f>
        <v>0</v>
      </c>
      <c r="GZ33" s="109">
        <f>GZ26*GY33</f>
        <v>0</v>
      </c>
      <c r="HA33" s="136">
        <f t="shared" si="403"/>
        <v>0</v>
      </c>
      <c r="HB33" s="96">
        <f>HB26</f>
        <v>7.88</v>
      </c>
      <c r="HC33" s="137">
        <f t="shared" si="404"/>
        <v>0</v>
      </c>
      <c r="HD33" s="109">
        <f t="shared" si="405"/>
        <v>0</v>
      </c>
      <c r="HE33" s="109"/>
      <c r="HF33" s="138"/>
      <c r="HG33" s="139" t="e">
        <f t="shared" si="406"/>
        <v>#DIV/0!</v>
      </c>
      <c r="HH33" s="593">
        <f t="shared" si="407"/>
        <v>0</v>
      </c>
      <c r="HI33" s="139">
        <f>HH33/HH26</f>
        <v>0</v>
      </c>
      <c r="HJ33" s="109">
        <f>HJ26*HI33</f>
        <v>0</v>
      </c>
      <c r="HK33" s="136">
        <f t="shared" si="408"/>
        <v>0</v>
      </c>
      <c r="HL33" s="96">
        <f>HL26</f>
        <v>7.05</v>
      </c>
      <c r="HM33" s="137">
        <f t="shared" si="409"/>
        <v>0</v>
      </c>
      <c r="HN33" s="109">
        <f t="shared" si="410"/>
        <v>0</v>
      </c>
      <c r="HO33" s="109"/>
      <c r="HP33" s="138"/>
      <c r="HQ33" s="139" t="e">
        <f t="shared" si="411"/>
        <v>#DIV/0!</v>
      </c>
      <c r="HR33" s="593">
        <f t="shared" si="412"/>
        <v>0</v>
      </c>
      <c r="HS33" s="139">
        <f>HR33/HR26</f>
        <v>0</v>
      </c>
      <c r="HT33" s="109">
        <f>HT26*HS33</f>
        <v>0</v>
      </c>
      <c r="HU33" s="136">
        <f t="shared" si="413"/>
        <v>0</v>
      </c>
      <c r="HV33" s="96">
        <f>HV26</f>
        <v>7.5</v>
      </c>
      <c r="HW33" s="137">
        <f t="shared" si="414"/>
        <v>0</v>
      </c>
      <c r="HX33" s="109">
        <f t="shared" si="415"/>
        <v>0</v>
      </c>
      <c r="HY33" s="109"/>
      <c r="HZ33" s="138"/>
      <c r="IA33" s="139" t="e">
        <f t="shared" si="416"/>
        <v>#DIV/0!</v>
      </c>
      <c r="IB33" s="593">
        <f t="shared" si="417"/>
        <v>0</v>
      </c>
      <c r="IC33" s="139">
        <f>IB33/IB26</f>
        <v>0</v>
      </c>
      <c r="ID33" s="109">
        <f>ID26*IC33</f>
        <v>0</v>
      </c>
      <c r="IE33" s="136">
        <f t="shared" si="418"/>
        <v>0</v>
      </c>
      <c r="IF33" s="96">
        <f>IF26</f>
        <v>8.58</v>
      </c>
      <c r="IG33" s="137">
        <f t="shared" si="419"/>
        <v>0</v>
      </c>
      <c r="IH33" s="109">
        <f t="shared" si="420"/>
        <v>0</v>
      </c>
      <c r="II33" s="109"/>
      <c r="IJ33" s="138"/>
      <c r="IK33" s="139" t="e">
        <f t="shared" si="421"/>
        <v>#DIV/0!</v>
      </c>
      <c r="IL33" s="593">
        <f t="shared" si="422"/>
        <v>0</v>
      </c>
      <c r="IM33" s="139">
        <f>IL33/IL26</f>
        <v>0</v>
      </c>
      <c r="IN33" s="109">
        <f>IN26*IM33</f>
        <v>0</v>
      </c>
      <c r="IO33" s="136">
        <f t="shared" si="423"/>
        <v>0</v>
      </c>
      <c r="IP33" s="96">
        <f>IP26</f>
        <v>7.3</v>
      </c>
      <c r="IQ33" s="137">
        <f t="shared" si="424"/>
        <v>0</v>
      </c>
      <c r="IR33" s="109">
        <f t="shared" si="425"/>
        <v>0</v>
      </c>
      <c r="IS33" s="109"/>
      <c r="IT33" s="138"/>
      <c r="IU33" s="139" t="e">
        <f t="shared" si="426"/>
        <v>#DIV/0!</v>
      </c>
      <c r="IV33" s="593">
        <f t="shared" si="427"/>
        <v>0</v>
      </c>
      <c r="IW33" s="139">
        <f>IV33/IV26</f>
        <v>0</v>
      </c>
      <c r="IX33" s="109">
        <f>IX26*IW33</f>
        <v>0</v>
      </c>
      <c r="IY33" s="136">
        <f t="shared" si="428"/>
        <v>0</v>
      </c>
      <c r="IZ33" s="96">
        <f>IZ26</f>
        <v>8</v>
      </c>
      <c r="JA33" s="137">
        <f t="shared" si="429"/>
        <v>0</v>
      </c>
      <c r="JB33" s="109">
        <f t="shared" si="430"/>
        <v>0</v>
      </c>
      <c r="JC33" s="109"/>
      <c r="JD33" s="138"/>
      <c r="JE33" s="139" t="e">
        <f t="shared" si="431"/>
        <v>#DIV/0!</v>
      </c>
      <c r="JF33" s="593">
        <f t="shared" si="432"/>
        <v>0</v>
      </c>
      <c r="JG33" s="139">
        <f>JF33/JF26</f>
        <v>0</v>
      </c>
      <c r="JH33" s="109">
        <f>JH26*JG33</f>
        <v>0</v>
      </c>
      <c r="JI33" s="136">
        <f t="shared" si="433"/>
        <v>0</v>
      </c>
      <c r="JJ33" s="96">
        <f>JJ26</f>
        <v>8</v>
      </c>
      <c r="JK33" s="137">
        <f t="shared" si="434"/>
        <v>0</v>
      </c>
      <c r="JL33" s="109">
        <f t="shared" si="435"/>
        <v>0</v>
      </c>
      <c r="JM33" s="109"/>
      <c r="JN33" s="138"/>
      <c r="JO33" s="139" t="e">
        <f t="shared" si="436"/>
        <v>#DIV/0!</v>
      </c>
      <c r="JP33" s="593">
        <f t="shared" si="437"/>
        <v>0</v>
      </c>
      <c r="JQ33" s="139">
        <f>JP33/JP26</f>
        <v>0</v>
      </c>
      <c r="JR33" s="109">
        <f>JR26*JQ33</f>
        <v>0</v>
      </c>
      <c r="JS33" s="136">
        <f t="shared" si="438"/>
        <v>0</v>
      </c>
      <c r="JT33" s="96">
        <f>JT26</f>
        <v>7.92</v>
      </c>
      <c r="JU33" s="137">
        <f t="shared" si="439"/>
        <v>0</v>
      </c>
      <c r="JV33" s="109">
        <f t="shared" si="440"/>
        <v>0</v>
      </c>
      <c r="JW33" s="109"/>
      <c r="JX33" s="138"/>
      <c r="JY33" s="139" t="e">
        <f t="shared" si="441"/>
        <v>#DIV/0!</v>
      </c>
      <c r="JZ33" s="593">
        <f t="shared" si="442"/>
        <v>0</v>
      </c>
      <c r="KA33" s="139">
        <f>JZ33/JZ26</f>
        <v>0</v>
      </c>
      <c r="KB33" s="109">
        <f>KB26*KA33</f>
        <v>0</v>
      </c>
      <c r="KC33" s="136">
        <f t="shared" si="443"/>
        <v>0</v>
      </c>
      <c r="KD33" s="96">
        <f>KD26</f>
        <v>7.92</v>
      </c>
      <c r="KE33" s="137">
        <f t="shared" si="444"/>
        <v>0</v>
      </c>
      <c r="KF33" s="109">
        <f t="shared" si="445"/>
        <v>0</v>
      </c>
      <c r="KG33" s="109"/>
      <c r="KH33" s="138"/>
      <c r="KI33" s="139" t="e">
        <f t="shared" si="446"/>
        <v>#DIV/0!</v>
      </c>
      <c r="KJ33" s="593">
        <f t="shared" si="447"/>
        <v>0</v>
      </c>
      <c r="KK33" s="139">
        <f>KJ33/KJ26</f>
        <v>0</v>
      </c>
      <c r="KL33" s="109">
        <f>KL26*KK33</f>
        <v>0</v>
      </c>
      <c r="KM33" s="136">
        <f t="shared" si="448"/>
        <v>0</v>
      </c>
      <c r="KN33" s="96">
        <f>KN26</f>
        <v>7.82</v>
      </c>
      <c r="KO33" s="137">
        <f t="shared" si="449"/>
        <v>0</v>
      </c>
      <c r="KP33" s="109">
        <f t="shared" si="450"/>
        <v>0</v>
      </c>
      <c r="KQ33" s="109"/>
      <c r="KR33" s="138"/>
      <c r="KS33" s="139" t="e">
        <f t="shared" si="451"/>
        <v>#DIV/0!</v>
      </c>
      <c r="KT33" s="593">
        <f t="shared" si="452"/>
        <v>0</v>
      </c>
      <c r="KU33" s="139">
        <f>KT33/KT26</f>
        <v>0</v>
      </c>
      <c r="KV33" s="109">
        <f>KV26*KU33</f>
        <v>0</v>
      </c>
      <c r="KW33" s="136">
        <f t="shared" si="453"/>
        <v>0</v>
      </c>
      <c r="KX33" s="96">
        <f>KX26</f>
        <v>7.67</v>
      </c>
      <c r="KY33" s="137">
        <f t="shared" si="454"/>
        <v>0</v>
      </c>
      <c r="KZ33" s="109">
        <f t="shared" si="455"/>
        <v>0</v>
      </c>
      <c r="LA33" s="109"/>
      <c r="LB33" s="138"/>
      <c r="LC33" s="139" t="e">
        <f t="shared" si="456"/>
        <v>#DIV/0!</v>
      </c>
      <c r="LD33" s="593">
        <f t="shared" si="457"/>
        <v>0</v>
      </c>
      <c r="LE33" s="139">
        <f>LD33/LD26</f>
        <v>0</v>
      </c>
      <c r="LF33" s="109">
        <f>LF26*LE33</f>
        <v>0</v>
      </c>
      <c r="LG33" s="136">
        <f t="shared" si="458"/>
        <v>0</v>
      </c>
      <c r="LH33" s="96">
        <f>LH26</f>
        <v>7.66</v>
      </c>
      <c r="LI33" s="137">
        <f t="shared" si="459"/>
        <v>0</v>
      </c>
      <c r="LJ33" s="109">
        <f t="shared" si="460"/>
        <v>0</v>
      </c>
      <c r="LK33" s="109"/>
      <c r="LL33" s="138"/>
      <c r="LM33" s="139" t="e">
        <f t="shared" si="461"/>
        <v>#DIV/0!</v>
      </c>
      <c r="LN33" s="593">
        <f t="shared" si="462"/>
        <v>0</v>
      </c>
      <c r="LO33" s="139">
        <f>LN33/LN26</f>
        <v>0</v>
      </c>
      <c r="LP33" s="109">
        <f>LP26*LO33</f>
        <v>0</v>
      </c>
      <c r="LQ33" s="136">
        <f t="shared" si="463"/>
        <v>0</v>
      </c>
      <c r="LR33" s="96">
        <f>LR26</f>
        <v>8.5</v>
      </c>
      <c r="LS33" s="137">
        <f t="shared" si="464"/>
        <v>0</v>
      </c>
      <c r="LT33" s="109">
        <f t="shared" si="465"/>
        <v>0</v>
      </c>
      <c r="LU33" s="109"/>
      <c r="LV33" s="138"/>
      <c r="LW33" s="139" t="e">
        <f t="shared" si="466"/>
        <v>#DIV/0!</v>
      </c>
      <c r="LX33" s="593">
        <f t="shared" si="467"/>
        <v>0</v>
      </c>
      <c r="LY33" s="139">
        <f>LX33/LX26</f>
        <v>0</v>
      </c>
      <c r="LZ33" s="109">
        <f>LZ26*LY33</f>
        <v>0</v>
      </c>
      <c r="MA33" s="136">
        <f t="shared" si="468"/>
        <v>0</v>
      </c>
      <c r="MB33" s="96">
        <f>MB26</f>
        <v>6</v>
      </c>
      <c r="MC33" s="137">
        <f t="shared" si="469"/>
        <v>0</v>
      </c>
      <c r="MD33" s="109">
        <f t="shared" si="470"/>
        <v>0</v>
      </c>
      <c r="ME33" s="109"/>
      <c r="MF33" s="138"/>
      <c r="MG33" s="139" t="e">
        <f t="shared" si="471"/>
        <v>#DIV/0!</v>
      </c>
      <c r="MH33" s="593">
        <f t="shared" si="472"/>
        <v>0</v>
      </c>
      <c r="MI33" s="139">
        <f>MH33/MH26</f>
        <v>0</v>
      </c>
      <c r="MJ33" s="109">
        <f>MJ26*MI33</f>
        <v>0</v>
      </c>
      <c r="MK33" s="136">
        <f t="shared" si="473"/>
        <v>0</v>
      </c>
      <c r="ML33" s="96">
        <f>ML26</f>
        <v>6.89</v>
      </c>
      <c r="MM33" s="137">
        <f t="shared" si="474"/>
        <v>0</v>
      </c>
      <c r="MN33" s="109">
        <f t="shared" si="475"/>
        <v>0</v>
      </c>
      <c r="MO33" s="109"/>
      <c r="MP33" s="138"/>
      <c r="MQ33" s="139" t="e">
        <f t="shared" si="476"/>
        <v>#DIV/0!</v>
      </c>
      <c r="MR33" s="593">
        <f t="shared" si="477"/>
        <v>0</v>
      </c>
      <c r="MS33" s="139">
        <f>MR33/MR26</f>
        <v>0</v>
      </c>
      <c r="MT33" s="109">
        <f>MT26*MS33</f>
        <v>0</v>
      </c>
      <c r="MU33" s="136">
        <f t="shared" si="478"/>
        <v>0</v>
      </c>
      <c r="MV33" s="96">
        <f>MV26</f>
        <v>7.55</v>
      </c>
      <c r="MW33" s="137">
        <f t="shared" si="479"/>
        <v>0</v>
      </c>
      <c r="MX33" s="109">
        <f t="shared" si="480"/>
        <v>0</v>
      </c>
      <c r="MY33" s="109"/>
      <c r="MZ33" s="138"/>
      <c r="NA33" s="139" t="e">
        <f t="shared" si="481"/>
        <v>#DIV/0!</v>
      </c>
      <c r="NB33" s="593">
        <f t="shared" si="482"/>
        <v>0</v>
      </c>
      <c r="NC33" s="139">
        <f>NB33/NB26</f>
        <v>0</v>
      </c>
      <c r="ND33" s="109">
        <f>ND26*NC33</f>
        <v>0</v>
      </c>
      <c r="NE33" s="136">
        <f t="shared" si="483"/>
        <v>0</v>
      </c>
      <c r="NF33" s="96">
        <f>NF26</f>
        <v>6</v>
      </c>
      <c r="NG33" s="137">
        <f t="shared" si="484"/>
        <v>0</v>
      </c>
      <c r="NH33" s="109">
        <f t="shared" si="485"/>
        <v>0</v>
      </c>
      <c r="NI33" s="109"/>
      <c r="NJ33" s="138"/>
      <c r="NK33" s="139" t="e">
        <f t="shared" si="486"/>
        <v>#DIV/0!</v>
      </c>
      <c r="NL33" s="593">
        <f t="shared" si="487"/>
        <v>0</v>
      </c>
      <c r="NM33" s="139">
        <f>NL33/NL26</f>
        <v>0</v>
      </c>
      <c r="NN33" s="109">
        <f>NN26*NM33</f>
        <v>0</v>
      </c>
      <c r="NO33" s="136">
        <f t="shared" si="488"/>
        <v>0</v>
      </c>
      <c r="NP33" s="96">
        <f>NP26</f>
        <v>8.4499999999999993</v>
      </c>
      <c r="NQ33" s="137">
        <f t="shared" si="489"/>
        <v>0</v>
      </c>
      <c r="NR33" s="109">
        <f t="shared" si="490"/>
        <v>0</v>
      </c>
      <c r="NS33" s="109"/>
      <c r="NT33" s="138"/>
      <c r="NU33" s="139" t="e">
        <f t="shared" si="491"/>
        <v>#DIV/0!</v>
      </c>
      <c r="NV33" s="593">
        <f t="shared" si="492"/>
        <v>0</v>
      </c>
      <c r="NW33" s="139">
        <f>NV33/NV26</f>
        <v>0</v>
      </c>
      <c r="NX33" s="109">
        <f>NX26*NW33</f>
        <v>0</v>
      </c>
      <c r="NY33" s="136">
        <f t="shared" si="493"/>
        <v>0</v>
      </c>
      <c r="NZ33" s="96">
        <f>NZ26</f>
        <v>7.9</v>
      </c>
      <c r="OA33" s="137">
        <f t="shared" si="494"/>
        <v>0</v>
      </c>
      <c r="OB33" s="109">
        <f t="shared" si="495"/>
        <v>0</v>
      </c>
      <c r="OC33" s="109"/>
      <c r="OD33" s="138"/>
      <c r="OE33" s="139" t="e">
        <f t="shared" si="496"/>
        <v>#DIV/0!</v>
      </c>
      <c r="OF33" s="593">
        <f t="shared" si="497"/>
        <v>0</v>
      </c>
      <c r="OG33" s="139">
        <f>OF33/OF26</f>
        <v>0</v>
      </c>
      <c r="OH33" s="109">
        <f>OH26*OG33</f>
        <v>0</v>
      </c>
      <c r="OI33" s="136">
        <f t="shared" si="498"/>
        <v>0</v>
      </c>
      <c r="OJ33" s="96">
        <f>OJ26</f>
        <v>7.58</v>
      </c>
      <c r="OK33" s="137">
        <f t="shared" si="499"/>
        <v>0</v>
      </c>
      <c r="OL33" s="109">
        <f t="shared" si="500"/>
        <v>0</v>
      </c>
      <c r="OM33" s="109"/>
      <c r="ON33" s="138"/>
      <c r="OO33" s="139" t="e">
        <f t="shared" si="501"/>
        <v>#DIV/0!</v>
      </c>
      <c r="OP33" s="593">
        <f t="shared" si="502"/>
        <v>0</v>
      </c>
      <c r="OQ33" s="139">
        <f>OP33/OP26</f>
        <v>0</v>
      </c>
      <c r="OR33" s="109">
        <f>OR26*OQ33</f>
        <v>0</v>
      </c>
      <c r="OS33" s="136">
        <f t="shared" si="503"/>
        <v>0</v>
      </c>
      <c r="OT33" s="96">
        <f>OT26</f>
        <v>8.5</v>
      </c>
      <c r="OU33" s="137">
        <f t="shared" si="504"/>
        <v>0</v>
      </c>
      <c r="OV33" s="109">
        <f t="shared" si="505"/>
        <v>0</v>
      </c>
      <c r="OW33" s="109"/>
      <c r="OX33" s="138"/>
      <c r="OY33" s="139" t="e">
        <f t="shared" si="506"/>
        <v>#DIV/0!</v>
      </c>
      <c r="OZ33" s="593">
        <f t="shared" si="507"/>
        <v>0</v>
      </c>
      <c r="PA33" s="139">
        <f>OZ33/OZ26</f>
        <v>0</v>
      </c>
      <c r="PB33" s="109">
        <f>PB26*PA33</f>
        <v>0</v>
      </c>
      <c r="PC33" s="136">
        <f t="shared" si="508"/>
        <v>0</v>
      </c>
      <c r="PD33" s="96">
        <f>PD26</f>
        <v>6.4</v>
      </c>
      <c r="PE33" s="137">
        <f t="shared" si="509"/>
        <v>0</v>
      </c>
      <c r="PF33" s="109">
        <f t="shared" si="510"/>
        <v>0</v>
      </c>
      <c r="PG33" s="109"/>
      <c r="PH33" s="138"/>
      <c r="PI33" s="139" t="e">
        <f t="shared" si="511"/>
        <v>#DIV/0!</v>
      </c>
      <c r="PJ33" s="593">
        <f t="shared" si="512"/>
        <v>0</v>
      </c>
      <c r="PK33" s="139">
        <f>PJ33/PJ26</f>
        <v>0</v>
      </c>
      <c r="PL33" s="109">
        <f>PL26*PK33</f>
        <v>0</v>
      </c>
      <c r="PM33" s="136">
        <f t="shared" si="513"/>
        <v>0</v>
      </c>
      <c r="PN33" s="96">
        <f>PN26</f>
        <v>6.4</v>
      </c>
      <c r="PO33" s="137">
        <f t="shared" si="514"/>
        <v>0</v>
      </c>
      <c r="PP33" s="109">
        <f t="shared" si="515"/>
        <v>0</v>
      </c>
      <c r="PQ33" s="109"/>
      <c r="PR33" s="138"/>
      <c r="PS33" s="139" t="e">
        <f t="shared" si="516"/>
        <v>#DIV/0!</v>
      </c>
      <c r="PT33" s="593">
        <f t="shared" si="517"/>
        <v>0</v>
      </c>
      <c r="PU33" s="139">
        <f>PT33/PT26</f>
        <v>0</v>
      </c>
      <c r="PV33" s="109">
        <f>PV26*PU33</f>
        <v>0</v>
      </c>
      <c r="PW33" s="136">
        <f t="shared" si="518"/>
        <v>0</v>
      </c>
      <c r="PX33" s="96">
        <f>PX26</f>
        <v>6.84</v>
      </c>
      <c r="PY33" s="137">
        <f t="shared" si="519"/>
        <v>0</v>
      </c>
      <c r="PZ33" s="109">
        <f t="shared" si="520"/>
        <v>0</v>
      </c>
      <c r="QA33" s="109"/>
      <c r="QB33" s="138"/>
      <c r="QC33" s="139" t="e">
        <f t="shared" si="521"/>
        <v>#DIV/0!</v>
      </c>
      <c r="QD33" s="593">
        <f t="shared" si="522"/>
        <v>0</v>
      </c>
      <c r="QE33" s="139">
        <f>QD33/QD26</f>
        <v>0</v>
      </c>
      <c r="QF33" s="109">
        <f>QF26*QE33</f>
        <v>0</v>
      </c>
      <c r="QG33" s="136">
        <f t="shared" si="523"/>
        <v>0</v>
      </c>
      <c r="QH33" s="96">
        <f>QH26</f>
        <v>7.95</v>
      </c>
      <c r="QI33" s="137">
        <f t="shared" si="524"/>
        <v>0</v>
      </c>
      <c r="QJ33" s="109">
        <f t="shared" si="525"/>
        <v>0</v>
      </c>
      <c r="QK33" s="109"/>
      <c r="QL33" s="138"/>
      <c r="QM33" s="139" t="e">
        <f t="shared" si="526"/>
        <v>#DIV/0!</v>
      </c>
      <c r="QN33" s="593">
        <f t="shared" si="527"/>
        <v>0</v>
      </c>
      <c r="QO33" s="139">
        <f>QN33/QN26</f>
        <v>0</v>
      </c>
      <c r="QP33" s="109">
        <f>QP26*QO33</f>
        <v>0</v>
      </c>
      <c r="QQ33" s="136">
        <f t="shared" si="528"/>
        <v>0</v>
      </c>
      <c r="QR33" s="96">
        <f>QR26</f>
        <v>7.68</v>
      </c>
      <c r="QS33" s="137">
        <f t="shared" si="529"/>
        <v>0</v>
      </c>
      <c r="QT33" s="109">
        <f t="shared" si="530"/>
        <v>0</v>
      </c>
      <c r="QU33" s="109"/>
      <c r="QV33" s="138"/>
      <c r="QW33" s="139" t="e">
        <f t="shared" si="531"/>
        <v>#DIV/0!</v>
      </c>
      <c r="QX33" s="593">
        <f t="shared" si="532"/>
        <v>0</v>
      </c>
      <c r="QY33" s="139">
        <f>QX33/QX26</f>
        <v>0</v>
      </c>
      <c r="QZ33" s="109">
        <f>QZ26*QY33</f>
        <v>0</v>
      </c>
      <c r="RA33" s="136">
        <f t="shared" si="533"/>
        <v>0</v>
      </c>
      <c r="RB33" s="96">
        <f>RB26</f>
        <v>7.2</v>
      </c>
      <c r="RC33" s="137">
        <f t="shared" si="534"/>
        <v>0</v>
      </c>
      <c r="RD33" s="109">
        <f t="shared" si="535"/>
        <v>0</v>
      </c>
      <c r="RE33" s="109"/>
      <c r="RF33" s="138"/>
      <c r="RG33" s="139" t="e">
        <f t="shared" si="536"/>
        <v>#DIV/0!</v>
      </c>
      <c r="RH33" s="593">
        <f t="shared" si="537"/>
        <v>0</v>
      </c>
      <c r="RI33" s="139">
        <f>RH33/RH26</f>
        <v>0</v>
      </c>
      <c r="RJ33" s="109">
        <f>RJ26*RI33</f>
        <v>0</v>
      </c>
      <c r="RK33" s="136">
        <f t="shared" si="538"/>
        <v>0</v>
      </c>
      <c r="RL33" s="96">
        <f>RL26</f>
        <v>6.9</v>
      </c>
      <c r="RM33" s="137">
        <f t="shared" si="539"/>
        <v>0</v>
      </c>
      <c r="RN33" s="109">
        <f t="shared" si="540"/>
        <v>0</v>
      </c>
      <c r="RO33" s="109"/>
      <c r="RP33" s="138"/>
      <c r="RQ33" s="139" t="e">
        <f t="shared" si="541"/>
        <v>#DIV/0!</v>
      </c>
      <c r="RR33" s="593">
        <f t="shared" si="542"/>
        <v>0</v>
      </c>
      <c r="RS33" s="139">
        <f>RR33/RR26</f>
        <v>0</v>
      </c>
      <c r="RT33" s="109">
        <f>RT26*RS33</f>
        <v>0</v>
      </c>
      <c r="RU33" s="136">
        <f t="shared" si="543"/>
        <v>0</v>
      </c>
      <c r="RV33" s="96">
        <f>RV26</f>
        <v>7.54</v>
      </c>
      <c r="RW33" s="137">
        <f t="shared" si="544"/>
        <v>0</v>
      </c>
      <c r="RX33" s="109">
        <f t="shared" si="545"/>
        <v>0</v>
      </c>
      <c r="RY33" s="109"/>
      <c r="RZ33" s="138"/>
      <c r="SA33" s="139" t="e">
        <f t="shared" si="546"/>
        <v>#DIV/0!</v>
      </c>
      <c r="SB33" s="593">
        <f t="shared" si="547"/>
        <v>0</v>
      </c>
      <c r="SC33" s="139" t="e">
        <f>SB33/SB26</f>
        <v>#DIV/0!</v>
      </c>
      <c r="SD33" s="109" t="e">
        <f>SD26*SC33</f>
        <v>#DIV/0!</v>
      </c>
      <c r="SE33" s="136">
        <f t="shared" si="548"/>
        <v>0</v>
      </c>
      <c r="SF33" s="96">
        <f>SF26</f>
        <v>0</v>
      </c>
      <c r="SG33" s="137">
        <f t="shared" si="549"/>
        <v>0</v>
      </c>
      <c r="SH33" s="109">
        <f t="shared" si="550"/>
        <v>0</v>
      </c>
      <c r="SI33" s="109"/>
      <c r="SJ33" s="138"/>
      <c r="SK33" s="139" t="e">
        <f t="shared" si="551"/>
        <v>#DIV/0!</v>
      </c>
      <c r="SL33" s="593">
        <f t="shared" si="552"/>
        <v>0</v>
      </c>
      <c r="SM33" s="139">
        <f>SL33/SL26</f>
        <v>0</v>
      </c>
      <c r="SN33" s="109">
        <f>SN26*SM33</f>
        <v>0</v>
      </c>
      <c r="SO33" s="136">
        <f t="shared" si="553"/>
        <v>0</v>
      </c>
      <c r="SP33" s="96">
        <f>SP26</f>
        <v>8.1999999999999993</v>
      </c>
      <c r="SQ33" s="137">
        <f t="shared" si="554"/>
        <v>0</v>
      </c>
      <c r="SR33" s="109">
        <f t="shared" si="555"/>
        <v>0</v>
      </c>
      <c r="SS33" s="109"/>
      <c r="ST33" s="138"/>
      <c r="SU33" s="139" t="e">
        <f t="shared" si="556"/>
        <v>#DIV/0!</v>
      </c>
      <c r="SV33" s="593">
        <f t="shared" si="557"/>
        <v>0</v>
      </c>
      <c r="SW33" s="139">
        <f>SV33/SV26</f>
        <v>0</v>
      </c>
      <c r="SX33" s="109">
        <f>SX26*SW33</f>
        <v>0</v>
      </c>
      <c r="SY33" s="136">
        <f t="shared" si="558"/>
        <v>0</v>
      </c>
      <c r="SZ33" s="96">
        <f>SZ26</f>
        <v>8</v>
      </c>
      <c r="TA33" s="137">
        <f t="shared" si="559"/>
        <v>0</v>
      </c>
      <c r="TB33" s="109">
        <f t="shared" si="560"/>
        <v>0</v>
      </c>
      <c r="TC33" s="109"/>
      <c r="TD33" s="138"/>
      <c r="TE33" s="139" t="e">
        <f t="shared" si="561"/>
        <v>#DIV/0!</v>
      </c>
      <c r="TF33" s="593">
        <f t="shared" si="562"/>
        <v>0</v>
      </c>
      <c r="TG33" s="139">
        <f>TF33/TF26</f>
        <v>0</v>
      </c>
      <c r="TH33" s="109">
        <f>TH26*TG33</f>
        <v>0</v>
      </c>
      <c r="TI33" s="136">
        <f t="shared" si="563"/>
        <v>0</v>
      </c>
      <c r="TJ33" s="96">
        <f>TJ26</f>
        <v>6.94</v>
      </c>
      <c r="TK33" s="137">
        <f t="shared" si="564"/>
        <v>0</v>
      </c>
      <c r="TL33" s="109">
        <f t="shared" si="565"/>
        <v>0</v>
      </c>
      <c r="TM33" s="109"/>
      <c r="TN33" s="138"/>
      <c r="TO33" s="139" t="e">
        <f t="shared" si="566"/>
        <v>#DIV/0!</v>
      </c>
      <c r="TP33" s="593">
        <f t="shared" si="567"/>
        <v>0</v>
      </c>
      <c r="TQ33" s="139">
        <f>TP33/TP26</f>
        <v>0</v>
      </c>
      <c r="TR33" s="109">
        <f>TR26*TQ33</f>
        <v>0</v>
      </c>
      <c r="TS33" s="136">
        <f t="shared" si="568"/>
        <v>0</v>
      </c>
      <c r="TT33" s="96">
        <f>TT26</f>
        <v>7.58</v>
      </c>
      <c r="TU33" s="137">
        <f t="shared" si="569"/>
        <v>0</v>
      </c>
      <c r="TV33" s="109">
        <f t="shared" si="570"/>
        <v>0</v>
      </c>
      <c r="TW33" s="109"/>
      <c r="TX33" s="138"/>
      <c r="TY33" s="139" t="e">
        <f t="shared" si="571"/>
        <v>#DIV/0!</v>
      </c>
      <c r="TZ33" s="593">
        <f t="shared" si="572"/>
        <v>0</v>
      </c>
      <c r="UA33" s="139">
        <f>TZ33/TZ26</f>
        <v>0</v>
      </c>
      <c r="UB33" s="109">
        <f>UB26*UA33</f>
        <v>0</v>
      </c>
      <c r="UC33" s="136">
        <f t="shared" si="573"/>
        <v>0</v>
      </c>
      <c r="UD33" s="96">
        <f>UD26</f>
        <v>8.14</v>
      </c>
      <c r="UE33" s="137">
        <f t="shared" si="574"/>
        <v>0</v>
      </c>
      <c r="UF33" s="109">
        <f t="shared" si="575"/>
        <v>0</v>
      </c>
      <c r="UG33" s="109"/>
      <c r="UH33" s="138"/>
      <c r="UI33" s="139" t="e">
        <f t="shared" si="576"/>
        <v>#DIV/0!</v>
      </c>
      <c r="UJ33" s="593">
        <f t="shared" si="577"/>
        <v>0</v>
      </c>
      <c r="UK33" s="139">
        <f>UJ33/UJ26</f>
        <v>0</v>
      </c>
      <c r="UL33" s="109">
        <f>UL26*UK33</f>
        <v>0</v>
      </c>
      <c r="UM33" s="136">
        <f t="shared" si="578"/>
        <v>0</v>
      </c>
      <c r="UN33" s="96">
        <f>UN26</f>
        <v>6.76</v>
      </c>
      <c r="UO33" s="137">
        <f t="shared" si="579"/>
        <v>0</v>
      </c>
      <c r="UP33" s="109">
        <f t="shared" si="580"/>
        <v>0</v>
      </c>
      <c r="UQ33" s="109"/>
      <c r="UR33" s="138"/>
      <c r="US33" s="139" t="e">
        <f t="shared" si="581"/>
        <v>#DIV/0!</v>
      </c>
      <c r="UT33" s="593">
        <f t="shared" si="582"/>
        <v>0</v>
      </c>
      <c r="UU33" s="139">
        <f>UT33/UT26</f>
        <v>0</v>
      </c>
      <c r="UV33" s="109">
        <f>UV26*UU33</f>
        <v>0</v>
      </c>
      <c r="UW33" s="136">
        <f t="shared" si="583"/>
        <v>0</v>
      </c>
      <c r="UX33" s="96">
        <f>UX26</f>
        <v>7.72</v>
      </c>
      <c r="UY33" s="137">
        <f t="shared" si="584"/>
        <v>0</v>
      </c>
      <c r="UZ33" s="109">
        <f t="shared" si="585"/>
        <v>0</v>
      </c>
      <c r="VA33" s="109"/>
      <c r="VB33" s="138"/>
      <c r="VC33" s="139" t="e">
        <f t="shared" si="586"/>
        <v>#DIV/0!</v>
      </c>
      <c r="VD33" s="593">
        <f t="shared" si="587"/>
        <v>0</v>
      </c>
      <c r="VE33" s="139">
        <f>VD33/VD26</f>
        <v>0</v>
      </c>
      <c r="VF33" s="109">
        <f>VF26*VE33</f>
        <v>0</v>
      </c>
      <c r="VG33" s="136">
        <f t="shared" si="588"/>
        <v>0</v>
      </c>
      <c r="VH33" s="96">
        <f>VH26</f>
        <v>7</v>
      </c>
      <c r="VI33" s="137">
        <f t="shared" si="589"/>
        <v>0</v>
      </c>
      <c r="VJ33" s="109">
        <f t="shared" si="590"/>
        <v>0</v>
      </c>
      <c r="VK33" s="109"/>
      <c r="VL33" s="138"/>
      <c r="VM33" s="139" t="e">
        <f t="shared" si="591"/>
        <v>#DIV/0!</v>
      </c>
      <c r="VN33" s="593">
        <f t="shared" si="592"/>
        <v>0</v>
      </c>
      <c r="VO33" s="139">
        <f>VN33/VN26</f>
        <v>0</v>
      </c>
      <c r="VP33" s="109">
        <f>VP26*VO33</f>
        <v>0</v>
      </c>
      <c r="VQ33" s="136">
        <f t="shared" si="593"/>
        <v>0</v>
      </c>
      <c r="VR33" s="96">
        <f>VR26</f>
        <v>8</v>
      </c>
      <c r="VS33" s="137">
        <f t="shared" si="594"/>
        <v>0</v>
      </c>
      <c r="VT33" s="109">
        <f t="shared" si="595"/>
        <v>0</v>
      </c>
      <c r="VU33" s="109"/>
      <c r="VV33" s="138"/>
      <c r="VW33" s="139" t="e">
        <f t="shared" si="596"/>
        <v>#DIV/0!</v>
      </c>
      <c r="VX33" s="554">
        <f t="shared" si="597"/>
        <v>0</v>
      </c>
      <c r="VY33" s="139">
        <f>VX33/VX26</f>
        <v>0</v>
      </c>
      <c r="VZ33" s="109">
        <f>VZ26*VY33</f>
        <v>0</v>
      </c>
      <c r="WA33" s="136">
        <f t="shared" si="598"/>
        <v>0</v>
      </c>
      <c r="WB33" s="96">
        <f>WB26</f>
        <v>7.5</v>
      </c>
      <c r="WC33" s="137">
        <f t="shared" si="599"/>
        <v>0</v>
      </c>
      <c r="WD33" s="109">
        <f t="shared" si="600"/>
        <v>0</v>
      </c>
      <c r="WE33" s="109"/>
      <c r="WF33" s="138"/>
    </row>
    <row r="34" spans="1:604" ht="48">
      <c r="A34" s="5"/>
      <c r="B34" s="97" t="s">
        <v>409</v>
      </c>
      <c r="C34" s="11" t="s">
        <v>967</v>
      </c>
      <c r="D34" s="11" t="s">
        <v>422</v>
      </c>
      <c r="E34" s="4" t="s">
        <v>33</v>
      </c>
      <c r="F34" s="593">
        <f t="shared" si="302"/>
        <v>0</v>
      </c>
      <c r="G34" s="139" t="e">
        <f>F34/F26</f>
        <v>#DIV/0!</v>
      </c>
      <c r="H34" s="109" t="e">
        <f>H26*G34</f>
        <v>#DIV/0!</v>
      </c>
      <c r="I34" s="136">
        <f t="shared" si="303"/>
        <v>0</v>
      </c>
      <c r="J34" s="96">
        <f>J26</f>
        <v>0</v>
      </c>
      <c r="K34" s="137">
        <f t="shared" si="304"/>
        <v>0</v>
      </c>
      <c r="L34" s="109">
        <f t="shared" si="305"/>
        <v>0</v>
      </c>
      <c r="M34" s="109"/>
      <c r="N34" s="138"/>
      <c r="O34" s="139">
        <f t="shared" si="306"/>
        <v>0</v>
      </c>
      <c r="P34" s="593">
        <f t="shared" si="307"/>
        <v>37</v>
      </c>
      <c r="Q34" s="139">
        <f>P34/P26</f>
        <v>9.3429999999999999E-2</v>
      </c>
      <c r="R34" s="109">
        <f>R26*Q34</f>
        <v>16256.82</v>
      </c>
      <c r="S34" s="136">
        <f t="shared" si="308"/>
        <v>439.37351351000001</v>
      </c>
      <c r="T34" s="96">
        <f>T26</f>
        <v>7.11</v>
      </c>
      <c r="U34" s="137">
        <f t="shared" si="309"/>
        <v>3123.9456799999998</v>
      </c>
      <c r="V34" s="109">
        <f t="shared" si="310"/>
        <v>115585.99</v>
      </c>
      <c r="W34" s="109"/>
      <c r="X34" s="138"/>
      <c r="Y34" s="139">
        <f t="shared" si="311"/>
        <v>0.95350999999999997</v>
      </c>
      <c r="Z34" s="593">
        <f t="shared" si="312"/>
        <v>0</v>
      </c>
      <c r="AA34" s="139">
        <f>Z34/Z26</f>
        <v>0</v>
      </c>
      <c r="AB34" s="109">
        <f>AB26*AA34</f>
        <v>0</v>
      </c>
      <c r="AC34" s="136">
        <f t="shared" si="313"/>
        <v>0</v>
      </c>
      <c r="AD34" s="96">
        <f>AD26</f>
        <v>7.06</v>
      </c>
      <c r="AE34" s="137">
        <f t="shared" si="314"/>
        <v>0</v>
      </c>
      <c r="AF34" s="109">
        <f t="shared" si="315"/>
        <v>0</v>
      </c>
      <c r="AG34" s="109"/>
      <c r="AH34" s="138"/>
      <c r="AI34" s="139">
        <f t="shared" si="316"/>
        <v>0</v>
      </c>
      <c r="AJ34" s="593">
        <f t="shared" si="317"/>
        <v>0</v>
      </c>
      <c r="AK34" s="139" t="e">
        <f>AJ34/AJ26</f>
        <v>#DIV/0!</v>
      </c>
      <c r="AL34" s="109" t="e">
        <f>AL26*AK34</f>
        <v>#DIV/0!</v>
      </c>
      <c r="AM34" s="136">
        <f t="shared" si="318"/>
        <v>0</v>
      </c>
      <c r="AN34" s="96">
        <f>AN26</f>
        <v>0</v>
      </c>
      <c r="AO34" s="137">
        <f t="shared" si="319"/>
        <v>0</v>
      </c>
      <c r="AP34" s="109">
        <f t="shared" si="320"/>
        <v>0</v>
      </c>
      <c r="AQ34" s="109"/>
      <c r="AR34" s="138"/>
      <c r="AS34" s="139">
        <f t="shared" si="321"/>
        <v>0</v>
      </c>
      <c r="AT34" s="593">
        <f t="shared" si="322"/>
        <v>0</v>
      </c>
      <c r="AU34" s="139">
        <f>AT34/AT26</f>
        <v>0</v>
      </c>
      <c r="AV34" s="109">
        <f>AV26*AU34</f>
        <v>0</v>
      </c>
      <c r="AW34" s="136">
        <f t="shared" si="323"/>
        <v>0</v>
      </c>
      <c r="AX34" s="96">
        <f>AX26</f>
        <v>7.05</v>
      </c>
      <c r="AY34" s="137">
        <f t="shared" si="324"/>
        <v>0</v>
      </c>
      <c r="AZ34" s="109">
        <f t="shared" si="325"/>
        <v>0</v>
      </c>
      <c r="BA34" s="109"/>
      <c r="BB34" s="138"/>
      <c r="BC34" s="139">
        <f t="shared" si="326"/>
        <v>0</v>
      </c>
      <c r="BD34" s="593">
        <f t="shared" si="327"/>
        <v>0</v>
      </c>
      <c r="BE34" s="139">
        <f>BD34/BD26</f>
        <v>0</v>
      </c>
      <c r="BF34" s="109">
        <f>BF26*BE34</f>
        <v>0</v>
      </c>
      <c r="BG34" s="136">
        <f t="shared" si="328"/>
        <v>0</v>
      </c>
      <c r="BH34" s="96">
        <f>BH26</f>
        <v>7.54</v>
      </c>
      <c r="BI34" s="137">
        <f t="shared" si="329"/>
        <v>0</v>
      </c>
      <c r="BJ34" s="109">
        <f t="shared" si="330"/>
        <v>0</v>
      </c>
      <c r="BK34" s="109"/>
      <c r="BL34" s="138"/>
      <c r="BM34" s="139">
        <f t="shared" si="331"/>
        <v>0</v>
      </c>
      <c r="BN34" s="593">
        <f t="shared" si="332"/>
        <v>54</v>
      </c>
      <c r="BO34" s="139">
        <f>BN34/BN26</f>
        <v>1</v>
      </c>
      <c r="BP34" s="109">
        <f>BP26*BO34</f>
        <v>35800</v>
      </c>
      <c r="BQ34" s="136">
        <f t="shared" si="333"/>
        <v>662.96296296000003</v>
      </c>
      <c r="BR34" s="96">
        <f>BR26</f>
        <v>7.86</v>
      </c>
      <c r="BS34" s="137">
        <f t="shared" si="334"/>
        <v>5210.8888900000002</v>
      </c>
      <c r="BT34" s="109">
        <f t="shared" si="335"/>
        <v>281388</v>
      </c>
      <c r="BU34" s="109"/>
      <c r="BV34" s="138"/>
      <c r="BW34" s="139">
        <f t="shared" si="336"/>
        <v>1.5905100000000001</v>
      </c>
      <c r="BX34" s="593">
        <f t="shared" si="337"/>
        <v>0</v>
      </c>
      <c r="BY34" s="139">
        <f>BX34/BX26</f>
        <v>0</v>
      </c>
      <c r="BZ34" s="109">
        <f>BZ26*BY34</f>
        <v>0</v>
      </c>
      <c r="CA34" s="136">
        <f t="shared" si="338"/>
        <v>0</v>
      </c>
      <c r="CB34" s="96">
        <f>CB26</f>
        <v>7.89</v>
      </c>
      <c r="CC34" s="137">
        <f t="shared" si="339"/>
        <v>0</v>
      </c>
      <c r="CD34" s="109">
        <f t="shared" si="340"/>
        <v>0</v>
      </c>
      <c r="CE34" s="109"/>
      <c r="CF34" s="138"/>
      <c r="CG34" s="139">
        <f t="shared" si="341"/>
        <v>0</v>
      </c>
      <c r="CH34" s="593">
        <f t="shared" si="342"/>
        <v>28</v>
      </c>
      <c r="CI34" s="139">
        <f>CH34/CH26</f>
        <v>0.17177999999999999</v>
      </c>
      <c r="CJ34" s="109">
        <f>CJ26*CI34</f>
        <v>9064.83</v>
      </c>
      <c r="CK34" s="136">
        <f t="shared" si="343"/>
        <v>323.74392856999998</v>
      </c>
      <c r="CL34" s="96">
        <f>CL26</f>
        <v>7.06</v>
      </c>
      <c r="CM34" s="137">
        <f t="shared" si="344"/>
        <v>2285.6321400000002</v>
      </c>
      <c r="CN34" s="109">
        <f t="shared" si="345"/>
        <v>63997.7</v>
      </c>
      <c r="CO34" s="109"/>
      <c r="CP34" s="138"/>
      <c r="CQ34" s="139">
        <f t="shared" si="346"/>
        <v>0.69764000000000004</v>
      </c>
      <c r="CR34" s="593">
        <f t="shared" si="347"/>
        <v>0</v>
      </c>
      <c r="CS34" s="139">
        <f>CR34/CR26</f>
        <v>0</v>
      </c>
      <c r="CT34" s="109">
        <f>CT26*CS34</f>
        <v>0</v>
      </c>
      <c r="CU34" s="136">
        <f t="shared" si="348"/>
        <v>0</v>
      </c>
      <c r="CV34" s="96">
        <f>CV26</f>
        <v>7.82</v>
      </c>
      <c r="CW34" s="137">
        <f t="shared" si="349"/>
        <v>0</v>
      </c>
      <c r="CX34" s="109">
        <f t="shared" si="350"/>
        <v>0</v>
      </c>
      <c r="CY34" s="109"/>
      <c r="CZ34" s="138"/>
      <c r="DA34" s="139">
        <f t="shared" si="351"/>
        <v>0</v>
      </c>
      <c r="DB34" s="593">
        <f t="shared" si="352"/>
        <v>0</v>
      </c>
      <c r="DC34" s="139">
        <f>DB34/DB26</f>
        <v>0</v>
      </c>
      <c r="DD34" s="109">
        <f>DD26*DC34</f>
        <v>0</v>
      </c>
      <c r="DE34" s="136">
        <f t="shared" si="353"/>
        <v>0</v>
      </c>
      <c r="DF34" s="96">
        <f>DF26</f>
        <v>7.98</v>
      </c>
      <c r="DG34" s="137">
        <f t="shared" si="354"/>
        <v>0</v>
      </c>
      <c r="DH34" s="109">
        <f t="shared" si="355"/>
        <v>0</v>
      </c>
      <c r="DI34" s="109"/>
      <c r="DJ34" s="138"/>
      <c r="DK34" s="139">
        <f t="shared" si="356"/>
        <v>0</v>
      </c>
      <c r="DL34" s="593">
        <f t="shared" si="357"/>
        <v>0</v>
      </c>
      <c r="DM34" s="139">
        <f>DL34/DL26</f>
        <v>0</v>
      </c>
      <c r="DN34" s="109">
        <f>DN26*DM34</f>
        <v>0</v>
      </c>
      <c r="DO34" s="136">
        <f t="shared" si="358"/>
        <v>0</v>
      </c>
      <c r="DP34" s="96">
        <f>DP26</f>
        <v>7.05</v>
      </c>
      <c r="DQ34" s="137">
        <f t="shared" si="359"/>
        <v>0</v>
      </c>
      <c r="DR34" s="109">
        <f t="shared" si="360"/>
        <v>0</v>
      </c>
      <c r="DS34" s="109"/>
      <c r="DT34" s="138"/>
      <c r="DU34" s="139">
        <f t="shared" si="361"/>
        <v>0</v>
      </c>
      <c r="DV34" s="593">
        <f t="shared" si="362"/>
        <v>51</v>
      </c>
      <c r="DW34" s="139">
        <f>DV34/DV26</f>
        <v>1</v>
      </c>
      <c r="DX34" s="109">
        <f>DX26*DW34</f>
        <v>24100</v>
      </c>
      <c r="DY34" s="136">
        <f t="shared" si="363"/>
        <v>472.54901961000002</v>
      </c>
      <c r="DZ34" s="96">
        <f>DZ26</f>
        <v>7.06</v>
      </c>
      <c r="EA34" s="137">
        <f t="shared" si="364"/>
        <v>3336.1960800000002</v>
      </c>
      <c r="EB34" s="109">
        <f t="shared" si="365"/>
        <v>170146</v>
      </c>
      <c r="EC34" s="109"/>
      <c r="ED34" s="138"/>
      <c r="EE34" s="139">
        <f t="shared" si="366"/>
        <v>1.0183</v>
      </c>
      <c r="EF34" s="593">
        <f t="shared" si="367"/>
        <v>0</v>
      </c>
      <c r="EG34" s="139">
        <f>EF34/EF26</f>
        <v>0</v>
      </c>
      <c r="EH34" s="109">
        <f>EH26*EG34</f>
        <v>0</v>
      </c>
      <c r="EI34" s="136">
        <f t="shared" si="368"/>
        <v>0</v>
      </c>
      <c r="EJ34" s="96">
        <f>EJ26</f>
        <v>7.67</v>
      </c>
      <c r="EK34" s="137">
        <f t="shared" si="369"/>
        <v>0</v>
      </c>
      <c r="EL34" s="109">
        <f t="shared" si="370"/>
        <v>0</v>
      </c>
      <c r="EM34" s="109"/>
      <c r="EN34" s="138"/>
      <c r="EO34" s="139">
        <f t="shared" si="371"/>
        <v>0</v>
      </c>
      <c r="EP34" s="593">
        <f t="shared" si="372"/>
        <v>0</v>
      </c>
      <c r="EQ34" s="139">
        <f>EP34/EP26</f>
        <v>0</v>
      </c>
      <c r="ER34" s="109">
        <f>ER26*EQ34</f>
        <v>0</v>
      </c>
      <c r="ES34" s="136">
        <f t="shared" si="373"/>
        <v>0</v>
      </c>
      <c r="ET34" s="96">
        <f>ET26</f>
        <v>7.89</v>
      </c>
      <c r="EU34" s="137">
        <f t="shared" si="374"/>
        <v>0</v>
      </c>
      <c r="EV34" s="109">
        <f t="shared" si="375"/>
        <v>0</v>
      </c>
      <c r="EW34" s="109"/>
      <c r="EX34" s="138"/>
      <c r="EY34" s="139">
        <f t="shared" si="376"/>
        <v>0</v>
      </c>
      <c r="EZ34" s="593">
        <f t="shared" si="377"/>
        <v>0</v>
      </c>
      <c r="FA34" s="139">
        <f>EZ34/EZ26</f>
        <v>0</v>
      </c>
      <c r="FB34" s="109">
        <f>FB26*FA34</f>
        <v>0</v>
      </c>
      <c r="FC34" s="136">
        <f t="shared" si="378"/>
        <v>0</v>
      </c>
      <c r="FD34" s="96">
        <f>FD26</f>
        <v>7.89</v>
      </c>
      <c r="FE34" s="137">
        <f t="shared" si="379"/>
        <v>0</v>
      </c>
      <c r="FF34" s="109">
        <f t="shared" si="380"/>
        <v>0</v>
      </c>
      <c r="FG34" s="109"/>
      <c r="FH34" s="138"/>
      <c r="FI34" s="139">
        <f t="shared" si="381"/>
        <v>0</v>
      </c>
      <c r="FJ34" s="593">
        <f t="shared" si="382"/>
        <v>0</v>
      </c>
      <c r="FK34" s="139">
        <f>FJ34/FJ26</f>
        <v>0</v>
      </c>
      <c r="FL34" s="109">
        <f>FL26*FK34</f>
        <v>0</v>
      </c>
      <c r="FM34" s="136">
        <f t="shared" si="383"/>
        <v>0</v>
      </c>
      <c r="FN34" s="96">
        <f>FN26</f>
        <v>7.06</v>
      </c>
      <c r="FO34" s="137">
        <f t="shared" si="384"/>
        <v>0</v>
      </c>
      <c r="FP34" s="109">
        <f t="shared" si="385"/>
        <v>0</v>
      </c>
      <c r="FQ34" s="109"/>
      <c r="FR34" s="138"/>
      <c r="FS34" s="139">
        <f t="shared" si="386"/>
        <v>0</v>
      </c>
      <c r="FT34" s="593">
        <f t="shared" si="387"/>
        <v>0</v>
      </c>
      <c r="FU34" s="139">
        <f>FT34/FT26</f>
        <v>0</v>
      </c>
      <c r="FV34" s="109">
        <f>FV26*FU34</f>
        <v>0</v>
      </c>
      <c r="FW34" s="136">
        <f t="shared" si="388"/>
        <v>0</v>
      </c>
      <c r="FX34" s="96">
        <f>FX26</f>
        <v>6.75</v>
      </c>
      <c r="FY34" s="137">
        <f t="shared" si="389"/>
        <v>0</v>
      </c>
      <c r="FZ34" s="109">
        <f t="shared" si="390"/>
        <v>0</v>
      </c>
      <c r="GA34" s="109"/>
      <c r="GB34" s="138"/>
      <c r="GC34" s="139">
        <f t="shared" si="391"/>
        <v>0</v>
      </c>
      <c r="GD34" s="593">
        <f t="shared" si="392"/>
        <v>0</v>
      </c>
      <c r="GE34" s="139">
        <f>GD34/GD26</f>
        <v>0</v>
      </c>
      <c r="GF34" s="109">
        <f>GF26*GE34</f>
        <v>0</v>
      </c>
      <c r="GG34" s="136">
        <f t="shared" si="393"/>
        <v>0</v>
      </c>
      <c r="GH34" s="96">
        <f>GH26</f>
        <v>8.64</v>
      </c>
      <c r="GI34" s="137">
        <f t="shared" si="394"/>
        <v>0</v>
      </c>
      <c r="GJ34" s="109">
        <f t="shared" si="395"/>
        <v>0</v>
      </c>
      <c r="GK34" s="109"/>
      <c r="GL34" s="138"/>
      <c r="GM34" s="139">
        <f t="shared" si="396"/>
        <v>0</v>
      </c>
      <c r="GN34" s="593">
        <f t="shared" si="397"/>
        <v>90</v>
      </c>
      <c r="GO34" s="139">
        <f>GN34/GN26</f>
        <v>1</v>
      </c>
      <c r="GP34" s="109">
        <f>GP26*GO34</f>
        <v>47440</v>
      </c>
      <c r="GQ34" s="136">
        <f t="shared" si="398"/>
        <v>527.11111111000002</v>
      </c>
      <c r="GR34" s="96">
        <f>GR26</f>
        <v>7.04</v>
      </c>
      <c r="GS34" s="137">
        <f t="shared" si="399"/>
        <v>3710.86222</v>
      </c>
      <c r="GT34" s="109">
        <f t="shared" si="400"/>
        <v>333977.59999999998</v>
      </c>
      <c r="GU34" s="109"/>
      <c r="GV34" s="138"/>
      <c r="GW34" s="139">
        <f t="shared" si="401"/>
        <v>1.13266</v>
      </c>
      <c r="GX34" s="593">
        <f t="shared" si="402"/>
        <v>0</v>
      </c>
      <c r="GY34" s="139">
        <f>GX34/GX26</f>
        <v>0</v>
      </c>
      <c r="GZ34" s="109">
        <f>GZ26*GY34</f>
        <v>0</v>
      </c>
      <c r="HA34" s="136">
        <f t="shared" si="403"/>
        <v>0</v>
      </c>
      <c r="HB34" s="96">
        <f>HB26</f>
        <v>7.88</v>
      </c>
      <c r="HC34" s="137">
        <f t="shared" si="404"/>
        <v>0</v>
      </c>
      <c r="HD34" s="109">
        <f t="shared" si="405"/>
        <v>0</v>
      </c>
      <c r="HE34" s="109"/>
      <c r="HF34" s="138"/>
      <c r="HG34" s="139">
        <f t="shared" si="406"/>
        <v>0</v>
      </c>
      <c r="HH34" s="593">
        <f t="shared" si="407"/>
        <v>0</v>
      </c>
      <c r="HI34" s="139">
        <f>HH34/HH26</f>
        <v>0</v>
      </c>
      <c r="HJ34" s="109">
        <f>HJ26*HI34</f>
        <v>0</v>
      </c>
      <c r="HK34" s="136">
        <f t="shared" si="408"/>
        <v>0</v>
      </c>
      <c r="HL34" s="96">
        <f>HL26</f>
        <v>7.05</v>
      </c>
      <c r="HM34" s="137">
        <f t="shared" si="409"/>
        <v>0</v>
      </c>
      <c r="HN34" s="109">
        <f t="shared" si="410"/>
        <v>0</v>
      </c>
      <c r="HO34" s="109"/>
      <c r="HP34" s="138"/>
      <c r="HQ34" s="139">
        <f t="shared" si="411"/>
        <v>0</v>
      </c>
      <c r="HR34" s="593">
        <f t="shared" si="412"/>
        <v>0</v>
      </c>
      <c r="HS34" s="139">
        <f>HR34/HR26</f>
        <v>0</v>
      </c>
      <c r="HT34" s="109">
        <f>HT26*HS34</f>
        <v>0</v>
      </c>
      <c r="HU34" s="136">
        <f t="shared" si="413"/>
        <v>0</v>
      </c>
      <c r="HV34" s="96">
        <f>HV26</f>
        <v>7.5</v>
      </c>
      <c r="HW34" s="137">
        <f t="shared" si="414"/>
        <v>0</v>
      </c>
      <c r="HX34" s="109">
        <f t="shared" si="415"/>
        <v>0</v>
      </c>
      <c r="HY34" s="109"/>
      <c r="HZ34" s="138"/>
      <c r="IA34" s="139">
        <f t="shared" si="416"/>
        <v>0</v>
      </c>
      <c r="IB34" s="593">
        <f t="shared" si="417"/>
        <v>11</v>
      </c>
      <c r="IC34" s="139">
        <f>IB34/IB26</f>
        <v>6.4329999999999998E-2</v>
      </c>
      <c r="ID34" s="109">
        <f>ID26*IC34</f>
        <v>5854.03</v>
      </c>
      <c r="IE34" s="136">
        <f t="shared" si="418"/>
        <v>532.18454544999997</v>
      </c>
      <c r="IF34" s="96">
        <f>IF26</f>
        <v>8.58</v>
      </c>
      <c r="IG34" s="137">
        <f t="shared" si="419"/>
        <v>4566.1433999999999</v>
      </c>
      <c r="IH34" s="109">
        <f t="shared" si="420"/>
        <v>50227.58</v>
      </c>
      <c r="II34" s="109"/>
      <c r="IJ34" s="138"/>
      <c r="IK34" s="139">
        <f t="shared" si="421"/>
        <v>1.39371</v>
      </c>
      <c r="IL34" s="593">
        <f t="shared" si="422"/>
        <v>0</v>
      </c>
      <c r="IM34" s="139">
        <f>IL34/IL26</f>
        <v>0</v>
      </c>
      <c r="IN34" s="109">
        <f>IN26*IM34</f>
        <v>0</v>
      </c>
      <c r="IO34" s="136">
        <f t="shared" si="423"/>
        <v>0</v>
      </c>
      <c r="IP34" s="96">
        <f>IP26</f>
        <v>7.3</v>
      </c>
      <c r="IQ34" s="137">
        <f t="shared" si="424"/>
        <v>0</v>
      </c>
      <c r="IR34" s="109">
        <f t="shared" si="425"/>
        <v>0</v>
      </c>
      <c r="IS34" s="109"/>
      <c r="IT34" s="138"/>
      <c r="IU34" s="139">
        <f t="shared" si="426"/>
        <v>0</v>
      </c>
      <c r="IV34" s="593">
        <f t="shared" si="427"/>
        <v>0</v>
      </c>
      <c r="IW34" s="139">
        <f>IV34/IV26</f>
        <v>0</v>
      </c>
      <c r="IX34" s="109">
        <f>IX26*IW34</f>
        <v>0</v>
      </c>
      <c r="IY34" s="136">
        <f t="shared" si="428"/>
        <v>0</v>
      </c>
      <c r="IZ34" s="96">
        <f>IZ26</f>
        <v>8</v>
      </c>
      <c r="JA34" s="137">
        <f t="shared" si="429"/>
        <v>0</v>
      </c>
      <c r="JB34" s="109">
        <f t="shared" si="430"/>
        <v>0</v>
      </c>
      <c r="JC34" s="109"/>
      <c r="JD34" s="138"/>
      <c r="JE34" s="139">
        <f t="shared" si="431"/>
        <v>0</v>
      </c>
      <c r="JF34" s="593">
        <f t="shared" si="432"/>
        <v>27</v>
      </c>
      <c r="JG34" s="139">
        <f>JF34/JF26</f>
        <v>8.0839999999999995E-2</v>
      </c>
      <c r="JH34" s="109">
        <f>JH26*JG34</f>
        <v>19805.8</v>
      </c>
      <c r="JI34" s="136">
        <f t="shared" si="433"/>
        <v>733.54814814999997</v>
      </c>
      <c r="JJ34" s="96">
        <f>JJ26</f>
        <v>8</v>
      </c>
      <c r="JK34" s="137">
        <f t="shared" si="434"/>
        <v>5868.38519</v>
      </c>
      <c r="JL34" s="109">
        <f t="shared" si="435"/>
        <v>158446.39999999999</v>
      </c>
      <c r="JM34" s="109"/>
      <c r="JN34" s="138"/>
      <c r="JO34" s="139">
        <f t="shared" si="436"/>
        <v>1.7911900000000001</v>
      </c>
      <c r="JP34" s="593">
        <f t="shared" si="437"/>
        <v>0</v>
      </c>
      <c r="JQ34" s="139">
        <f>JP34/JP26</f>
        <v>0</v>
      </c>
      <c r="JR34" s="109">
        <f>JR26*JQ34</f>
        <v>0</v>
      </c>
      <c r="JS34" s="136">
        <f t="shared" si="438"/>
        <v>0</v>
      </c>
      <c r="JT34" s="96">
        <f>JT26</f>
        <v>7.92</v>
      </c>
      <c r="JU34" s="137">
        <f t="shared" si="439"/>
        <v>0</v>
      </c>
      <c r="JV34" s="109">
        <f t="shared" si="440"/>
        <v>0</v>
      </c>
      <c r="JW34" s="109"/>
      <c r="JX34" s="138"/>
      <c r="JY34" s="139">
        <f t="shared" si="441"/>
        <v>0</v>
      </c>
      <c r="JZ34" s="593">
        <f t="shared" si="442"/>
        <v>0</v>
      </c>
      <c r="KA34" s="139">
        <f>JZ34/JZ26</f>
        <v>0</v>
      </c>
      <c r="KB34" s="109">
        <f>KB26*KA34</f>
        <v>0</v>
      </c>
      <c r="KC34" s="136">
        <f t="shared" si="443"/>
        <v>0</v>
      </c>
      <c r="KD34" s="96">
        <f>KD26</f>
        <v>7.92</v>
      </c>
      <c r="KE34" s="137">
        <f t="shared" si="444"/>
        <v>0</v>
      </c>
      <c r="KF34" s="109">
        <f t="shared" si="445"/>
        <v>0</v>
      </c>
      <c r="KG34" s="109"/>
      <c r="KH34" s="138"/>
      <c r="KI34" s="139">
        <f t="shared" si="446"/>
        <v>0</v>
      </c>
      <c r="KJ34" s="593">
        <f t="shared" si="447"/>
        <v>30</v>
      </c>
      <c r="KK34" s="139">
        <f>KJ34/KJ26</f>
        <v>8.5470000000000004E-2</v>
      </c>
      <c r="KL34" s="109">
        <f>KL26*KK34</f>
        <v>12360.67</v>
      </c>
      <c r="KM34" s="136">
        <f t="shared" si="448"/>
        <v>412.02233332999998</v>
      </c>
      <c r="KN34" s="96">
        <f>KN26</f>
        <v>7.82</v>
      </c>
      <c r="KO34" s="137">
        <f t="shared" si="449"/>
        <v>3222.0146500000001</v>
      </c>
      <c r="KP34" s="109">
        <f t="shared" si="450"/>
        <v>96660.44</v>
      </c>
      <c r="KQ34" s="109"/>
      <c r="KR34" s="138"/>
      <c r="KS34" s="139">
        <f t="shared" si="451"/>
        <v>0.98345000000000005</v>
      </c>
      <c r="KT34" s="593">
        <f t="shared" si="452"/>
        <v>15</v>
      </c>
      <c r="KU34" s="139">
        <f>KT34/KT26</f>
        <v>5.0340000000000003E-2</v>
      </c>
      <c r="KV34" s="109">
        <f>KV26*KU34</f>
        <v>3986.42</v>
      </c>
      <c r="KW34" s="136">
        <f t="shared" si="453"/>
        <v>265.76133333000001</v>
      </c>
      <c r="KX34" s="96">
        <f>KX26</f>
        <v>7.67</v>
      </c>
      <c r="KY34" s="137">
        <f t="shared" si="454"/>
        <v>2038.3894299999999</v>
      </c>
      <c r="KZ34" s="109">
        <f t="shared" si="455"/>
        <v>30575.84</v>
      </c>
      <c r="LA34" s="109"/>
      <c r="LB34" s="138"/>
      <c r="LC34" s="139">
        <f t="shared" si="456"/>
        <v>0.62217</v>
      </c>
      <c r="LD34" s="593">
        <f t="shared" si="457"/>
        <v>0</v>
      </c>
      <c r="LE34" s="139">
        <f>LD34/LD26</f>
        <v>0</v>
      </c>
      <c r="LF34" s="109">
        <f>LF26*LE34</f>
        <v>0</v>
      </c>
      <c r="LG34" s="136">
        <f t="shared" si="458"/>
        <v>0</v>
      </c>
      <c r="LH34" s="96">
        <f>LH26</f>
        <v>7.66</v>
      </c>
      <c r="LI34" s="137">
        <f t="shared" si="459"/>
        <v>0</v>
      </c>
      <c r="LJ34" s="109">
        <f t="shared" si="460"/>
        <v>0</v>
      </c>
      <c r="LK34" s="109"/>
      <c r="LL34" s="138"/>
      <c r="LM34" s="139">
        <f t="shared" si="461"/>
        <v>0</v>
      </c>
      <c r="LN34" s="593">
        <f t="shared" si="462"/>
        <v>0</v>
      </c>
      <c r="LO34" s="139">
        <f>LN34/LN26</f>
        <v>0</v>
      </c>
      <c r="LP34" s="109">
        <f>LP26*LO34</f>
        <v>0</v>
      </c>
      <c r="LQ34" s="136">
        <f t="shared" si="463"/>
        <v>0</v>
      </c>
      <c r="LR34" s="96">
        <f>LR26</f>
        <v>8.5</v>
      </c>
      <c r="LS34" s="137">
        <f t="shared" si="464"/>
        <v>0</v>
      </c>
      <c r="LT34" s="109">
        <f t="shared" si="465"/>
        <v>0</v>
      </c>
      <c r="LU34" s="109"/>
      <c r="LV34" s="138"/>
      <c r="LW34" s="139">
        <f t="shared" si="466"/>
        <v>0</v>
      </c>
      <c r="LX34" s="593">
        <f t="shared" si="467"/>
        <v>0</v>
      </c>
      <c r="LY34" s="139">
        <f>LX34/LX26</f>
        <v>0</v>
      </c>
      <c r="LZ34" s="109">
        <f>LZ26*LY34</f>
        <v>0</v>
      </c>
      <c r="MA34" s="136">
        <f t="shared" si="468"/>
        <v>0</v>
      </c>
      <c r="MB34" s="96">
        <f>MB26</f>
        <v>6</v>
      </c>
      <c r="MC34" s="137">
        <f t="shared" si="469"/>
        <v>0</v>
      </c>
      <c r="MD34" s="109">
        <f t="shared" si="470"/>
        <v>0</v>
      </c>
      <c r="ME34" s="109"/>
      <c r="MF34" s="138"/>
      <c r="MG34" s="139">
        <f t="shared" si="471"/>
        <v>0</v>
      </c>
      <c r="MH34" s="593">
        <f t="shared" si="472"/>
        <v>73</v>
      </c>
      <c r="MI34" s="139">
        <f>MH34/MH26</f>
        <v>0.23779</v>
      </c>
      <c r="MJ34" s="109">
        <f>MJ26*MI34</f>
        <v>17674.93</v>
      </c>
      <c r="MK34" s="136">
        <f t="shared" si="473"/>
        <v>242.12232877</v>
      </c>
      <c r="ML34" s="96">
        <f>ML26</f>
        <v>6.89</v>
      </c>
      <c r="MM34" s="137">
        <f t="shared" si="474"/>
        <v>1668.2228500000001</v>
      </c>
      <c r="MN34" s="109">
        <f t="shared" si="475"/>
        <v>121780.27</v>
      </c>
      <c r="MO34" s="109"/>
      <c r="MP34" s="138"/>
      <c r="MQ34" s="139">
        <f t="shared" si="476"/>
        <v>0.50919000000000003</v>
      </c>
      <c r="MR34" s="593">
        <f t="shared" si="477"/>
        <v>16</v>
      </c>
      <c r="MS34" s="139">
        <f>MR34/MR26</f>
        <v>0.15237999999999999</v>
      </c>
      <c r="MT34" s="109">
        <f>MT26*MS34</f>
        <v>6841.86</v>
      </c>
      <c r="MU34" s="136">
        <f t="shared" si="478"/>
        <v>427.61624999999998</v>
      </c>
      <c r="MV34" s="96">
        <f>MV26</f>
        <v>7.55</v>
      </c>
      <c r="MW34" s="137">
        <f t="shared" si="479"/>
        <v>3228.5026899999998</v>
      </c>
      <c r="MX34" s="109">
        <f t="shared" si="480"/>
        <v>51656.04</v>
      </c>
      <c r="MY34" s="109"/>
      <c r="MZ34" s="138"/>
      <c r="NA34" s="139">
        <f t="shared" si="481"/>
        <v>0.98543000000000003</v>
      </c>
      <c r="NB34" s="593">
        <f t="shared" si="482"/>
        <v>0</v>
      </c>
      <c r="NC34" s="139">
        <f>NB34/NB26</f>
        <v>0</v>
      </c>
      <c r="ND34" s="109">
        <f>ND26*NC34</f>
        <v>0</v>
      </c>
      <c r="NE34" s="136">
        <f t="shared" si="483"/>
        <v>0</v>
      </c>
      <c r="NF34" s="96">
        <f>NF26</f>
        <v>6</v>
      </c>
      <c r="NG34" s="137">
        <f t="shared" si="484"/>
        <v>0</v>
      </c>
      <c r="NH34" s="109">
        <f t="shared" si="485"/>
        <v>0</v>
      </c>
      <c r="NI34" s="109"/>
      <c r="NJ34" s="138"/>
      <c r="NK34" s="139">
        <f t="shared" si="486"/>
        <v>0</v>
      </c>
      <c r="NL34" s="593">
        <f t="shared" si="487"/>
        <v>0</v>
      </c>
      <c r="NM34" s="139">
        <f>NL34/NL26</f>
        <v>0</v>
      </c>
      <c r="NN34" s="109">
        <f>NN26*NM34</f>
        <v>0</v>
      </c>
      <c r="NO34" s="136">
        <f t="shared" si="488"/>
        <v>0</v>
      </c>
      <c r="NP34" s="96">
        <f>NP26</f>
        <v>8.4499999999999993</v>
      </c>
      <c r="NQ34" s="137">
        <f t="shared" si="489"/>
        <v>0</v>
      </c>
      <c r="NR34" s="109">
        <f t="shared" si="490"/>
        <v>0</v>
      </c>
      <c r="NS34" s="109"/>
      <c r="NT34" s="138"/>
      <c r="NU34" s="139">
        <f t="shared" si="491"/>
        <v>0</v>
      </c>
      <c r="NV34" s="593">
        <f t="shared" si="492"/>
        <v>0</v>
      </c>
      <c r="NW34" s="139">
        <f>NV34/NV26</f>
        <v>0</v>
      </c>
      <c r="NX34" s="109">
        <f>NX26*NW34</f>
        <v>0</v>
      </c>
      <c r="NY34" s="136">
        <f t="shared" si="493"/>
        <v>0</v>
      </c>
      <c r="NZ34" s="96">
        <f>NZ26</f>
        <v>7.9</v>
      </c>
      <c r="OA34" s="137">
        <f t="shared" si="494"/>
        <v>0</v>
      </c>
      <c r="OB34" s="109">
        <f t="shared" si="495"/>
        <v>0</v>
      </c>
      <c r="OC34" s="109"/>
      <c r="OD34" s="138"/>
      <c r="OE34" s="139">
        <f t="shared" si="496"/>
        <v>0</v>
      </c>
      <c r="OF34" s="593">
        <f t="shared" si="497"/>
        <v>0</v>
      </c>
      <c r="OG34" s="139">
        <f>OF34/OF26</f>
        <v>0</v>
      </c>
      <c r="OH34" s="109">
        <f>OH26*OG34</f>
        <v>0</v>
      </c>
      <c r="OI34" s="136">
        <f t="shared" si="498"/>
        <v>0</v>
      </c>
      <c r="OJ34" s="96">
        <f>OJ26</f>
        <v>7.58</v>
      </c>
      <c r="OK34" s="137">
        <f t="shared" si="499"/>
        <v>0</v>
      </c>
      <c r="OL34" s="109">
        <f t="shared" si="500"/>
        <v>0</v>
      </c>
      <c r="OM34" s="109"/>
      <c r="ON34" s="138"/>
      <c r="OO34" s="139">
        <f t="shared" si="501"/>
        <v>0</v>
      </c>
      <c r="OP34" s="593">
        <f t="shared" si="502"/>
        <v>0</v>
      </c>
      <c r="OQ34" s="139">
        <f>OP34/OP26</f>
        <v>0</v>
      </c>
      <c r="OR34" s="109">
        <f>OR26*OQ34</f>
        <v>0</v>
      </c>
      <c r="OS34" s="136">
        <f t="shared" si="503"/>
        <v>0</v>
      </c>
      <c r="OT34" s="96">
        <f>OT26</f>
        <v>8.5</v>
      </c>
      <c r="OU34" s="137">
        <f t="shared" si="504"/>
        <v>0</v>
      </c>
      <c r="OV34" s="109">
        <f t="shared" si="505"/>
        <v>0</v>
      </c>
      <c r="OW34" s="109"/>
      <c r="OX34" s="138"/>
      <c r="OY34" s="139">
        <f t="shared" si="506"/>
        <v>0</v>
      </c>
      <c r="OZ34" s="593">
        <f t="shared" si="507"/>
        <v>0</v>
      </c>
      <c r="PA34" s="139">
        <f>OZ34/OZ26</f>
        <v>0</v>
      </c>
      <c r="PB34" s="109">
        <f>PB26*PA34</f>
        <v>0</v>
      </c>
      <c r="PC34" s="136">
        <f t="shared" si="508"/>
        <v>0</v>
      </c>
      <c r="PD34" s="96">
        <f>PD26</f>
        <v>6.4</v>
      </c>
      <c r="PE34" s="137">
        <f t="shared" si="509"/>
        <v>0</v>
      </c>
      <c r="PF34" s="109">
        <f t="shared" si="510"/>
        <v>0</v>
      </c>
      <c r="PG34" s="109"/>
      <c r="PH34" s="138"/>
      <c r="PI34" s="139">
        <f t="shared" si="511"/>
        <v>0</v>
      </c>
      <c r="PJ34" s="593">
        <f t="shared" si="512"/>
        <v>0</v>
      </c>
      <c r="PK34" s="139">
        <f>PJ34/PJ26</f>
        <v>0</v>
      </c>
      <c r="PL34" s="109">
        <f>PL26*PK34</f>
        <v>0</v>
      </c>
      <c r="PM34" s="136">
        <f t="shared" si="513"/>
        <v>0</v>
      </c>
      <c r="PN34" s="96">
        <f>PN26</f>
        <v>6.4</v>
      </c>
      <c r="PO34" s="137">
        <f t="shared" si="514"/>
        <v>0</v>
      </c>
      <c r="PP34" s="109">
        <f t="shared" si="515"/>
        <v>0</v>
      </c>
      <c r="PQ34" s="109"/>
      <c r="PR34" s="138"/>
      <c r="PS34" s="139">
        <f t="shared" si="516"/>
        <v>0</v>
      </c>
      <c r="PT34" s="593">
        <f t="shared" si="517"/>
        <v>0</v>
      </c>
      <c r="PU34" s="139">
        <f>PT34/PT26</f>
        <v>0</v>
      </c>
      <c r="PV34" s="109">
        <f>PV26*PU34</f>
        <v>0</v>
      </c>
      <c r="PW34" s="136">
        <f t="shared" si="518"/>
        <v>0</v>
      </c>
      <c r="PX34" s="96">
        <f>PX26</f>
        <v>6.84</v>
      </c>
      <c r="PY34" s="137">
        <f t="shared" si="519"/>
        <v>0</v>
      </c>
      <c r="PZ34" s="109">
        <f t="shared" si="520"/>
        <v>0</v>
      </c>
      <c r="QA34" s="109"/>
      <c r="QB34" s="138"/>
      <c r="QC34" s="139">
        <f t="shared" si="521"/>
        <v>0</v>
      </c>
      <c r="QD34" s="593">
        <f t="shared" si="522"/>
        <v>0</v>
      </c>
      <c r="QE34" s="139">
        <f>QD34/QD26</f>
        <v>0</v>
      </c>
      <c r="QF34" s="109">
        <f>QF26*QE34</f>
        <v>0</v>
      </c>
      <c r="QG34" s="136">
        <f t="shared" si="523"/>
        <v>0</v>
      </c>
      <c r="QH34" s="96">
        <f>QH26</f>
        <v>7.95</v>
      </c>
      <c r="QI34" s="137">
        <f t="shared" si="524"/>
        <v>0</v>
      </c>
      <c r="QJ34" s="109">
        <f t="shared" si="525"/>
        <v>0</v>
      </c>
      <c r="QK34" s="109"/>
      <c r="QL34" s="138"/>
      <c r="QM34" s="139">
        <f t="shared" si="526"/>
        <v>0</v>
      </c>
      <c r="QN34" s="593">
        <f t="shared" si="527"/>
        <v>0</v>
      </c>
      <c r="QO34" s="139">
        <f>QN34/QN26</f>
        <v>0</v>
      </c>
      <c r="QP34" s="109">
        <f>QP26*QO34</f>
        <v>0</v>
      </c>
      <c r="QQ34" s="136">
        <f t="shared" si="528"/>
        <v>0</v>
      </c>
      <c r="QR34" s="96">
        <f>QR26</f>
        <v>7.68</v>
      </c>
      <c r="QS34" s="137">
        <f t="shared" si="529"/>
        <v>0</v>
      </c>
      <c r="QT34" s="109">
        <f t="shared" si="530"/>
        <v>0</v>
      </c>
      <c r="QU34" s="109"/>
      <c r="QV34" s="138"/>
      <c r="QW34" s="139">
        <f t="shared" si="531"/>
        <v>0</v>
      </c>
      <c r="QX34" s="593">
        <f t="shared" si="532"/>
        <v>0</v>
      </c>
      <c r="QY34" s="139">
        <f>QX34/QX26</f>
        <v>0</v>
      </c>
      <c r="QZ34" s="109">
        <f>QZ26*QY34</f>
        <v>0</v>
      </c>
      <c r="RA34" s="136">
        <f t="shared" si="533"/>
        <v>0</v>
      </c>
      <c r="RB34" s="96">
        <f>RB26</f>
        <v>7.2</v>
      </c>
      <c r="RC34" s="137">
        <f t="shared" si="534"/>
        <v>0</v>
      </c>
      <c r="RD34" s="109">
        <f t="shared" si="535"/>
        <v>0</v>
      </c>
      <c r="RE34" s="109"/>
      <c r="RF34" s="138"/>
      <c r="RG34" s="139">
        <f t="shared" si="536"/>
        <v>0</v>
      </c>
      <c r="RH34" s="593">
        <f t="shared" si="537"/>
        <v>0</v>
      </c>
      <c r="RI34" s="139">
        <f>RH34/RH26</f>
        <v>0</v>
      </c>
      <c r="RJ34" s="109">
        <f>RJ26*RI34</f>
        <v>0</v>
      </c>
      <c r="RK34" s="136">
        <f t="shared" si="538"/>
        <v>0</v>
      </c>
      <c r="RL34" s="96">
        <f>RL26</f>
        <v>6.9</v>
      </c>
      <c r="RM34" s="137">
        <f t="shared" si="539"/>
        <v>0</v>
      </c>
      <c r="RN34" s="109">
        <f t="shared" si="540"/>
        <v>0</v>
      </c>
      <c r="RO34" s="109"/>
      <c r="RP34" s="138"/>
      <c r="RQ34" s="139">
        <f t="shared" si="541"/>
        <v>0</v>
      </c>
      <c r="RR34" s="593">
        <f t="shared" si="542"/>
        <v>47</v>
      </c>
      <c r="RS34" s="139">
        <f>RR34/RR26</f>
        <v>0.14030000000000001</v>
      </c>
      <c r="RT34" s="109">
        <f>RT26*RS34</f>
        <v>14899.86</v>
      </c>
      <c r="RU34" s="136">
        <f t="shared" si="543"/>
        <v>317.01829787000003</v>
      </c>
      <c r="RV34" s="96">
        <f>RV26</f>
        <v>7.54</v>
      </c>
      <c r="RW34" s="137">
        <f t="shared" si="544"/>
        <v>2390.3179700000001</v>
      </c>
      <c r="RX34" s="109">
        <f t="shared" si="545"/>
        <v>112344.94</v>
      </c>
      <c r="RY34" s="109"/>
      <c r="RZ34" s="138"/>
      <c r="SA34" s="139">
        <f t="shared" si="546"/>
        <v>0.72958999999999996</v>
      </c>
      <c r="SB34" s="593">
        <f t="shared" si="547"/>
        <v>0</v>
      </c>
      <c r="SC34" s="139" t="e">
        <f>SB34/SB26</f>
        <v>#DIV/0!</v>
      </c>
      <c r="SD34" s="109" t="e">
        <f>SD26*SC34</f>
        <v>#DIV/0!</v>
      </c>
      <c r="SE34" s="136">
        <f t="shared" si="548"/>
        <v>0</v>
      </c>
      <c r="SF34" s="96">
        <f>SF26</f>
        <v>0</v>
      </c>
      <c r="SG34" s="137">
        <f t="shared" si="549"/>
        <v>0</v>
      </c>
      <c r="SH34" s="109">
        <f t="shared" si="550"/>
        <v>0</v>
      </c>
      <c r="SI34" s="109"/>
      <c r="SJ34" s="138"/>
      <c r="SK34" s="139">
        <f t="shared" si="551"/>
        <v>0</v>
      </c>
      <c r="SL34" s="593">
        <f t="shared" si="552"/>
        <v>35</v>
      </c>
      <c r="SM34" s="139">
        <f>SL34/SL26</f>
        <v>0.11785</v>
      </c>
      <c r="SN34" s="109">
        <f>SN26*SM34</f>
        <v>14735.96</v>
      </c>
      <c r="SO34" s="136">
        <f t="shared" si="553"/>
        <v>421.02742856999998</v>
      </c>
      <c r="SP34" s="96">
        <f>SP26</f>
        <v>8.1999999999999993</v>
      </c>
      <c r="SQ34" s="137">
        <f t="shared" si="554"/>
        <v>3452.4249100000002</v>
      </c>
      <c r="SR34" s="109">
        <f t="shared" si="555"/>
        <v>120834.87</v>
      </c>
      <c r="SS34" s="109"/>
      <c r="ST34" s="138"/>
      <c r="SU34" s="139">
        <f t="shared" si="556"/>
        <v>1.0537799999999999</v>
      </c>
      <c r="SV34" s="593">
        <f t="shared" si="557"/>
        <v>0</v>
      </c>
      <c r="SW34" s="139">
        <f>SV34/SV26</f>
        <v>0</v>
      </c>
      <c r="SX34" s="109">
        <f>SX26*SW34</f>
        <v>0</v>
      </c>
      <c r="SY34" s="136">
        <f t="shared" si="558"/>
        <v>0</v>
      </c>
      <c r="SZ34" s="96">
        <f>SZ26</f>
        <v>8</v>
      </c>
      <c r="TA34" s="137">
        <f t="shared" si="559"/>
        <v>0</v>
      </c>
      <c r="TB34" s="109">
        <f t="shared" si="560"/>
        <v>0</v>
      </c>
      <c r="TC34" s="109"/>
      <c r="TD34" s="138"/>
      <c r="TE34" s="139">
        <f t="shared" si="561"/>
        <v>0</v>
      </c>
      <c r="TF34" s="593">
        <f t="shared" si="562"/>
        <v>0</v>
      </c>
      <c r="TG34" s="139">
        <f>TF34/TF26</f>
        <v>0</v>
      </c>
      <c r="TH34" s="109">
        <f>TH26*TG34</f>
        <v>0</v>
      </c>
      <c r="TI34" s="136">
        <f t="shared" si="563"/>
        <v>0</v>
      </c>
      <c r="TJ34" s="96">
        <f>TJ26</f>
        <v>6.94</v>
      </c>
      <c r="TK34" s="137">
        <f t="shared" si="564"/>
        <v>0</v>
      </c>
      <c r="TL34" s="109">
        <f t="shared" si="565"/>
        <v>0</v>
      </c>
      <c r="TM34" s="109"/>
      <c r="TN34" s="138"/>
      <c r="TO34" s="139">
        <f t="shared" si="566"/>
        <v>0</v>
      </c>
      <c r="TP34" s="593">
        <f t="shared" si="567"/>
        <v>48</v>
      </c>
      <c r="TQ34" s="139">
        <f>TP34/TP26</f>
        <v>0.16783000000000001</v>
      </c>
      <c r="TR34" s="109">
        <f>TR26*TQ34</f>
        <v>10967.69</v>
      </c>
      <c r="TS34" s="136">
        <f t="shared" si="568"/>
        <v>228.49354167000001</v>
      </c>
      <c r="TT34" s="96">
        <f>TT26</f>
        <v>7.58</v>
      </c>
      <c r="TU34" s="137">
        <f t="shared" si="569"/>
        <v>1731.9810500000001</v>
      </c>
      <c r="TV34" s="109">
        <f t="shared" si="570"/>
        <v>83135.09</v>
      </c>
      <c r="TW34" s="109"/>
      <c r="TX34" s="138"/>
      <c r="TY34" s="139">
        <f t="shared" si="571"/>
        <v>0.52864999999999995</v>
      </c>
      <c r="TZ34" s="593">
        <f t="shared" si="572"/>
        <v>0</v>
      </c>
      <c r="UA34" s="139">
        <f>TZ34/TZ26</f>
        <v>0</v>
      </c>
      <c r="UB34" s="109">
        <f>UB26*UA34</f>
        <v>0</v>
      </c>
      <c r="UC34" s="136">
        <f t="shared" si="573"/>
        <v>0</v>
      </c>
      <c r="UD34" s="96">
        <f>UD26</f>
        <v>8.14</v>
      </c>
      <c r="UE34" s="137">
        <f t="shared" si="574"/>
        <v>0</v>
      </c>
      <c r="UF34" s="109">
        <f t="shared" si="575"/>
        <v>0</v>
      </c>
      <c r="UG34" s="109"/>
      <c r="UH34" s="138"/>
      <c r="UI34" s="139">
        <f t="shared" si="576"/>
        <v>0</v>
      </c>
      <c r="UJ34" s="593">
        <f t="shared" si="577"/>
        <v>0</v>
      </c>
      <c r="UK34" s="139">
        <f>UJ34/UJ26</f>
        <v>0</v>
      </c>
      <c r="UL34" s="109">
        <f>UL26*UK34</f>
        <v>0</v>
      </c>
      <c r="UM34" s="136">
        <f t="shared" si="578"/>
        <v>0</v>
      </c>
      <c r="UN34" s="96">
        <f>UN26</f>
        <v>6.76</v>
      </c>
      <c r="UO34" s="137">
        <f t="shared" si="579"/>
        <v>0</v>
      </c>
      <c r="UP34" s="109">
        <f t="shared" si="580"/>
        <v>0</v>
      </c>
      <c r="UQ34" s="109"/>
      <c r="UR34" s="138"/>
      <c r="US34" s="139">
        <f t="shared" si="581"/>
        <v>0</v>
      </c>
      <c r="UT34" s="593">
        <f t="shared" si="582"/>
        <v>26</v>
      </c>
      <c r="UU34" s="139">
        <f>UT34/UT26</f>
        <v>8.2019999999999996E-2</v>
      </c>
      <c r="UV34" s="109">
        <f>UV26*UU34</f>
        <v>7843.57</v>
      </c>
      <c r="UW34" s="136">
        <f t="shared" si="583"/>
        <v>301.67576923000001</v>
      </c>
      <c r="UX34" s="96">
        <f>UX26</f>
        <v>7.72</v>
      </c>
      <c r="UY34" s="137">
        <f t="shared" si="584"/>
        <v>2328.93694</v>
      </c>
      <c r="UZ34" s="109">
        <f t="shared" si="585"/>
        <v>60552.36</v>
      </c>
      <c r="VA34" s="109"/>
      <c r="VB34" s="138"/>
      <c r="VC34" s="139">
        <f t="shared" si="586"/>
        <v>0.71086000000000005</v>
      </c>
      <c r="VD34" s="593">
        <f t="shared" si="587"/>
        <v>21</v>
      </c>
      <c r="VE34" s="139">
        <f>VD34/VD26</f>
        <v>3.6650000000000002E-2</v>
      </c>
      <c r="VF34" s="109">
        <f>VF26*VE34</f>
        <v>14825.29</v>
      </c>
      <c r="VG34" s="136">
        <f t="shared" si="588"/>
        <v>705.96619048000002</v>
      </c>
      <c r="VH34" s="96">
        <f>VH26</f>
        <v>7</v>
      </c>
      <c r="VI34" s="137">
        <f t="shared" si="589"/>
        <v>4941.7633299999998</v>
      </c>
      <c r="VJ34" s="109">
        <f t="shared" si="590"/>
        <v>103777.03</v>
      </c>
      <c r="VK34" s="109"/>
      <c r="VL34" s="138"/>
      <c r="VM34" s="139">
        <f t="shared" si="591"/>
        <v>1.5083599999999999</v>
      </c>
      <c r="VN34" s="593">
        <f t="shared" si="592"/>
        <v>27</v>
      </c>
      <c r="VO34" s="139">
        <f>VN34/VN26</f>
        <v>7.4999999999999997E-2</v>
      </c>
      <c r="VP34" s="109">
        <f>VP26*VO34</f>
        <v>11403</v>
      </c>
      <c r="VQ34" s="136">
        <f t="shared" si="593"/>
        <v>422.33333333000002</v>
      </c>
      <c r="VR34" s="96">
        <f>VR26</f>
        <v>8</v>
      </c>
      <c r="VS34" s="137">
        <f t="shared" si="594"/>
        <v>3378.6666700000001</v>
      </c>
      <c r="VT34" s="109">
        <f t="shared" si="595"/>
        <v>91224</v>
      </c>
      <c r="VU34" s="109"/>
      <c r="VV34" s="138"/>
      <c r="VW34" s="139">
        <f t="shared" si="596"/>
        <v>1.0312600000000001</v>
      </c>
      <c r="VX34" s="554">
        <f t="shared" si="597"/>
        <v>636</v>
      </c>
      <c r="VY34" s="139">
        <f>VX34/VX26</f>
        <v>5.2609999999999997E-2</v>
      </c>
      <c r="VZ34" s="109">
        <f>VZ26*VY34</f>
        <v>277825.52</v>
      </c>
      <c r="WA34" s="136">
        <f t="shared" si="598"/>
        <v>436.83257861999999</v>
      </c>
      <c r="WB34" s="96">
        <f>WB26</f>
        <v>7.5</v>
      </c>
      <c r="WC34" s="137">
        <f t="shared" si="599"/>
        <v>3276.2443400000002</v>
      </c>
      <c r="WD34" s="109">
        <f t="shared" si="600"/>
        <v>2083691.4</v>
      </c>
      <c r="WE34" s="109"/>
      <c r="WF34" s="138"/>
    </row>
    <row r="35" spans="1:604" ht="48">
      <c r="A35" s="5"/>
      <c r="B35" s="97" t="s">
        <v>414</v>
      </c>
      <c r="C35" s="11" t="s">
        <v>965</v>
      </c>
      <c r="D35" s="11" t="s">
        <v>421</v>
      </c>
      <c r="E35" s="4" t="s">
        <v>33</v>
      </c>
      <c r="F35" s="593">
        <f t="shared" si="302"/>
        <v>0</v>
      </c>
      <c r="G35" s="139" t="e">
        <f>F35/F26</f>
        <v>#DIV/0!</v>
      </c>
      <c r="H35" s="109" t="e">
        <f>H26*G35</f>
        <v>#DIV/0!</v>
      </c>
      <c r="I35" s="136">
        <f t="shared" si="303"/>
        <v>0</v>
      </c>
      <c r="J35" s="96">
        <f>J26</f>
        <v>0</v>
      </c>
      <c r="K35" s="137">
        <f t="shared" si="304"/>
        <v>0</v>
      </c>
      <c r="L35" s="109">
        <f t="shared" si="305"/>
        <v>0</v>
      </c>
      <c r="M35" s="109"/>
      <c r="N35" s="138"/>
      <c r="O35" s="139">
        <f t="shared" si="306"/>
        <v>0</v>
      </c>
      <c r="P35" s="593">
        <f t="shared" si="307"/>
        <v>0</v>
      </c>
      <c r="Q35" s="139">
        <f>P35/P26</f>
        <v>0</v>
      </c>
      <c r="R35" s="109">
        <f>R26*Q35</f>
        <v>0</v>
      </c>
      <c r="S35" s="136">
        <f t="shared" si="308"/>
        <v>0</v>
      </c>
      <c r="T35" s="96">
        <f>T26</f>
        <v>7.11</v>
      </c>
      <c r="U35" s="137">
        <f t="shared" si="309"/>
        <v>0</v>
      </c>
      <c r="V35" s="109">
        <f t="shared" si="310"/>
        <v>0</v>
      </c>
      <c r="W35" s="109"/>
      <c r="X35" s="138"/>
      <c r="Y35" s="139">
        <f t="shared" si="311"/>
        <v>0</v>
      </c>
      <c r="Z35" s="593">
        <f t="shared" si="312"/>
        <v>0</v>
      </c>
      <c r="AA35" s="139">
        <f>Z35/Z26</f>
        <v>0</v>
      </c>
      <c r="AB35" s="109">
        <f>AB26*AA35</f>
        <v>0</v>
      </c>
      <c r="AC35" s="136">
        <f t="shared" si="313"/>
        <v>0</v>
      </c>
      <c r="AD35" s="96">
        <f>AD26</f>
        <v>7.06</v>
      </c>
      <c r="AE35" s="137">
        <f t="shared" si="314"/>
        <v>0</v>
      </c>
      <c r="AF35" s="109">
        <f t="shared" si="315"/>
        <v>0</v>
      </c>
      <c r="AG35" s="109"/>
      <c r="AH35" s="138"/>
      <c r="AI35" s="139">
        <f t="shared" si="316"/>
        <v>0</v>
      </c>
      <c r="AJ35" s="593">
        <f t="shared" si="317"/>
        <v>0</v>
      </c>
      <c r="AK35" s="139" t="e">
        <f>AJ35/AJ26</f>
        <v>#DIV/0!</v>
      </c>
      <c r="AL35" s="109" t="e">
        <f>AL26*AK35</f>
        <v>#DIV/0!</v>
      </c>
      <c r="AM35" s="136">
        <f t="shared" si="318"/>
        <v>0</v>
      </c>
      <c r="AN35" s="96">
        <f>AN26</f>
        <v>0</v>
      </c>
      <c r="AO35" s="137">
        <f t="shared" si="319"/>
        <v>0</v>
      </c>
      <c r="AP35" s="109">
        <f t="shared" si="320"/>
        <v>0</v>
      </c>
      <c r="AQ35" s="109"/>
      <c r="AR35" s="138"/>
      <c r="AS35" s="139">
        <f t="shared" si="321"/>
        <v>0</v>
      </c>
      <c r="AT35" s="593">
        <f t="shared" si="322"/>
        <v>0</v>
      </c>
      <c r="AU35" s="139">
        <f>AT35/AT26</f>
        <v>0</v>
      </c>
      <c r="AV35" s="109">
        <f>AV26*AU35</f>
        <v>0</v>
      </c>
      <c r="AW35" s="136">
        <f t="shared" si="323"/>
        <v>0</v>
      </c>
      <c r="AX35" s="96">
        <f>AX26</f>
        <v>7.05</v>
      </c>
      <c r="AY35" s="137">
        <f t="shared" si="324"/>
        <v>0</v>
      </c>
      <c r="AZ35" s="109">
        <f t="shared" si="325"/>
        <v>0</v>
      </c>
      <c r="BA35" s="109"/>
      <c r="BB35" s="138"/>
      <c r="BC35" s="139">
        <f t="shared" si="326"/>
        <v>0</v>
      </c>
      <c r="BD35" s="593">
        <f t="shared" si="327"/>
        <v>0</v>
      </c>
      <c r="BE35" s="139">
        <f>BD35/BD26</f>
        <v>0</v>
      </c>
      <c r="BF35" s="109">
        <f>BF26*BE35</f>
        <v>0</v>
      </c>
      <c r="BG35" s="136">
        <f t="shared" si="328"/>
        <v>0</v>
      </c>
      <c r="BH35" s="96">
        <f>BH26</f>
        <v>7.54</v>
      </c>
      <c r="BI35" s="137">
        <f t="shared" si="329"/>
        <v>0</v>
      </c>
      <c r="BJ35" s="109">
        <f t="shared" si="330"/>
        <v>0</v>
      </c>
      <c r="BK35" s="109"/>
      <c r="BL35" s="138"/>
      <c r="BM35" s="139">
        <f t="shared" si="331"/>
        <v>0</v>
      </c>
      <c r="BN35" s="593">
        <f t="shared" si="332"/>
        <v>0</v>
      </c>
      <c r="BO35" s="139">
        <f>BN35/BN26</f>
        <v>0</v>
      </c>
      <c r="BP35" s="109">
        <f>BP26*BO35</f>
        <v>0</v>
      </c>
      <c r="BQ35" s="136">
        <f t="shared" si="333"/>
        <v>0</v>
      </c>
      <c r="BR35" s="96">
        <f>BR26</f>
        <v>7.86</v>
      </c>
      <c r="BS35" s="137">
        <f t="shared" si="334"/>
        <v>0</v>
      </c>
      <c r="BT35" s="109">
        <f t="shared" si="335"/>
        <v>0</v>
      </c>
      <c r="BU35" s="109"/>
      <c r="BV35" s="138"/>
      <c r="BW35" s="139">
        <f t="shared" si="336"/>
        <v>0</v>
      </c>
      <c r="BX35" s="593">
        <f t="shared" si="337"/>
        <v>0</v>
      </c>
      <c r="BY35" s="139">
        <f>BX35/BX26</f>
        <v>0</v>
      </c>
      <c r="BZ35" s="109">
        <f>BZ26*BY35</f>
        <v>0</v>
      </c>
      <c r="CA35" s="136">
        <f t="shared" si="338"/>
        <v>0</v>
      </c>
      <c r="CB35" s="96">
        <f>CB26</f>
        <v>7.89</v>
      </c>
      <c r="CC35" s="137">
        <f t="shared" si="339"/>
        <v>0</v>
      </c>
      <c r="CD35" s="109">
        <f t="shared" si="340"/>
        <v>0</v>
      </c>
      <c r="CE35" s="109"/>
      <c r="CF35" s="138"/>
      <c r="CG35" s="139">
        <f t="shared" si="341"/>
        <v>0</v>
      </c>
      <c r="CH35" s="593">
        <f t="shared" si="342"/>
        <v>0</v>
      </c>
      <c r="CI35" s="139">
        <f>CH35/CH26</f>
        <v>0</v>
      </c>
      <c r="CJ35" s="109">
        <f>CJ26*CI35</f>
        <v>0</v>
      </c>
      <c r="CK35" s="136">
        <f t="shared" si="343"/>
        <v>0</v>
      </c>
      <c r="CL35" s="96">
        <f>CL26</f>
        <v>7.06</v>
      </c>
      <c r="CM35" s="137">
        <f t="shared" si="344"/>
        <v>0</v>
      </c>
      <c r="CN35" s="109">
        <f t="shared" si="345"/>
        <v>0</v>
      </c>
      <c r="CO35" s="109"/>
      <c r="CP35" s="138"/>
      <c r="CQ35" s="139">
        <f t="shared" si="346"/>
        <v>0</v>
      </c>
      <c r="CR35" s="593">
        <f t="shared" si="347"/>
        <v>0</v>
      </c>
      <c r="CS35" s="139">
        <f>CR35/CR26</f>
        <v>0</v>
      </c>
      <c r="CT35" s="109">
        <f>CT26*CS35</f>
        <v>0</v>
      </c>
      <c r="CU35" s="136">
        <f t="shared" si="348"/>
        <v>0</v>
      </c>
      <c r="CV35" s="96">
        <f>CV26</f>
        <v>7.82</v>
      </c>
      <c r="CW35" s="137">
        <f t="shared" si="349"/>
        <v>0</v>
      </c>
      <c r="CX35" s="109">
        <f t="shared" si="350"/>
        <v>0</v>
      </c>
      <c r="CY35" s="109"/>
      <c r="CZ35" s="138"/>
      <c r="DA35" s="139">
        <f t="shared" si="351"/>
        <v>0</v>
      </c>
      <c r="DB35" s="593">
        <f t="shared" si="352"/>
        <v>0</v>
      </c>
      <c r="DC35" s="139">
        <f>DB35/DB26</f>
        <v>0</v>
      </c>
      <c r="DD35" s="109">
        <f>DD26*DC35</f>
        <v>0</v>
      </c>
      <c r="DE35" s="136">
        <f t="shared" si="353"/>
        <v>0</v>
      </c>
      <c r="DF35" s="96">
        <f>DF26</f>
        <v>7.98</v>
      </c>
      <c r="DG35" s="137">
        <f t="shared" si="354"/>
        <v>0</v>
      </c>
      <c r="DH35" s="109">
        <f t="shared" si="355"/>
        <v>0</v>
      </c>
      <c r="DI35" s="109"/>
      <c r="DJ35" s="138"/>
      <c r="DK35" s="139">
        <f t="shared" si="356"/>
        <v>0</v>
      </c>
      <c r="DL35" s="593">
        <f t="shared" si="357"/>
        <v>0</v>
      </c>
      <c r="DM35" s="139">
        <f>DL35/DL26</f>
        <v>0</v>
      </c>
      <c r="DN35" s="109">
        <f>DN26*DM35</f>
        <v>0</v>
      </c>
      <c r="DO35" s="136">
        <f t="shared" si="358"/>
        <v>0</v>
      </c>
      <c r="DP35" s="96">
        <f>DP26</f>
        <v>7.05</v>
      </c>
      <c r="DQ35" s="137">
        <f t="shared" si="359"/>
        <v>0</v>
      </c>
      <c r="DR35" s="109">
        <f t="shared" si="360"/>
        <v>0</v>
      </c>
      <c r="DS35" s="109"/>
      <c r="DT35" s="138"/>
      <c r="DU35" s="139">
        <f t="shared" si="361"/>
        <v>0</v>
      </c>
      <c r="DV35" s="593">
        <f t="shared" si="362"/>
        <v>0</v>
      </c>
      <c r="DW35" s="139">
        <f>DV35/DV26</f>
        <v>0</v>
      </c>
      <c r="DX35" s="109">
        <f>DX26*DW35</f>
        <v>0</v>
      </c>
      <c r="DY35" s="136">
        <f t="shared" si="363"/>
        <v>0</v>
      </c>
      <c r="DZ35" s="96">
        <f>DZ26</f>
        <v>7.06</v>
      </c>
      <c r="EA35" s="137">
        <f t="shared" si="364"/>
        <v>0</v>
      </c>
      <c r="EB35" s="109">
        <f t="shared" si="365"/>
        <v>0</v>
      </c>
      <c r="EC35" s="109"/>
      <c r="ED35" s="138"/>
      <c r="EE35" s="139">
        <f t="shared" si="366"/>
        <v>0</v>
      </c>
      <c r="EF35" s="593">
        <f t="shared" si="367"/>
        <v>0</v>
      </c>
      <c r="EG35" s="139">
        <f>EF35/EF26</f>
        <v>0</v>
      </c>
      <c r="EH35" s="109">
        <f>EH26*EG35</f>
        <v>0</v>
      </c>
      <c r="EI35" s="136">
        <f t="shared" si="368"/>
        <v>0</v>
      </c>
      <c r="EJ35" s="96">
        <f>EJ26</f>
        <v>7.67</v>
      </c>
      <c r="EK35" s="137">
        <f t="shared" si="369"/>
        <v>0</v>
      </c>
      <c r="EL35" s="109">
        <f t="shared" si="370"/>
        <v>0</v>
      </c>
      <c r="EM35" s="109"/>
      <c r="EN35" s="138"/>
      <c r="EO35" s="139">
        <f t="shared" si="371"/>
        <v>0</v>
      </c>
      <c r="EP35" s="593">
        <f t="shared" si="372"/>
        <v>0</v>
      </c>
      <c r="EQ35" s="139">
        <f>EP35/EP26</f>
        <v>0</v>
      </c>
      <c r="ER35" s="109">
        <f>ER26*EQ35</f>
        <v>0</v>
      </c>
      <c r="ES35" s="136">
        <f t="shared" si="373"/>
        <v>0</v>
      </c>
      <c r="ET35" s="96">
        <f>ET26</f>
        <v>7.89</v>
      </c>
      <c r="EU35" s="137">
        <f t="shared" si="374"/>
        <v>0</v>
      </c>
      <c r="EV35" s="109">
        <f t="shared" si="375"/>
        <v>0</v>
      </c>
      <c r="EW35" s="109"/>
      <c r="EX35" s="138"/>
      <c r="EY35" s="139">
        <f t="shared" si="376"/>
        <v>0</v>
      </c>
      <c r="EZ35" s="593">
        <f t="shared" si="377"/>
        <v>0</v>
      </c>
      <c r="FA35" s="139">
        <f>EZ35/EZ26</f>
        <v>0</v>
      </c>
      <c r="FB35" s="109">
        <f>FB26*FA35</f>
        <v>0</v>
      </c>
      <c r="FC35" s="136">
        <f t="shared" si="378"/>
        <v>0</v>
      </c>
      <c r="FD35" s="96">
        <f>FD26</f>
        <v>7.89</v>
      </c>
      <c r="FE35" s="137">
        <f t="shared" si="379"/>
        <v>0</v>
      </c>
      <c r="FF35" s="109">
        <f t="shared" si="380"/>
        <v>0</v>
      </c>
      <c r="FG35" s="109"/>
      <c r="FH35" s="138"/>
      <c r="FI35" s="139">
        <f t="shared" si="381"/>
        <v>0</v>
      </c>
      <c r="FJ35" s="593">
        <f t="shared" si="382"/>
        <v>0</v>
      </c>
      <c r="FK35" s="139">
        <f>FJ35/FJ26</f>
        <v>0</v>
      </c>
      <c r="FL35" s="109">
        <f>FL26*FK35</f>
        <v>0</v>
      </c>
      <c r="FM35" s="136">
        <f t="shared" si="383"/>
        <v>0</v>
      </c>
      <c r="FN35" s="96">
        <f>FN26</f>
        <v>7.06</v>
      </c>
      <c r="FO35" s="137">
        <f t="shared" si="384"/>
        <v>0</v>
      </c>
      <c r="FP35" s="109">
        <f t="shared" si="385"/>
        <v>0</v>
      </c>
      <c r="FQ35" s="109"/>
      <c r="FR35" s="138"/>
      <c r="FS35" s="139">
        <f t="shared" si="386"/>
        <v>0</v>
      </c>
      <c r="FT35" s="593">
        <f t="shared" si="387"/>
        <v>0</v>
      </c>
      <c r="FU35" s="139">
        <f>FT35/FT26</f>
        <v>0</v>
      </c>
      <c r="FV35" s="109">
        <f>FV26*FU35</f>
        <v>0</v>
      </c>
      <c r="FW35" s="136">
        <f t="shared" si="388"/>
        <v>0</v>
      </c>
      <c r="FX35" s="96">
        <f>FX26</f>
        <v>6.75</v>
      </c>
      <c r="FY35" s="137">
        <f t="shared" si="389"/>
        <v>0</v>
      </c>
      <c r="FZ35" s="109">
        <f t="shared" si="390"/>
        <v>0</v>
      </c>
      <c r="GA35" s="109"/>
      <c r="GB35" s="138"/>
      <c r="GC35" s="139">
        <f t="shared" si="391"/>
        <v>0</v>
      </c>
      <c r="GD35" s="593">
        <f t="shared" si="392"/>
        <v>0</v>
      </c>
      <c r="GE35" s="139">
        <f>GD35/GD26</f>
        <v>0</v>
      </c>
      <c r="GF35" s="109">
        <f>GF26*GE35</f>
        <v>0</v>
      </c>
      <c r="GG35" s="136">
        <f t="shared" si="393"/>
        <v>0</v>
      </c>
      <c r="GH35" s="96">
        <f>GH26</f>
        <v>8.64</v>
      </c>
      <c r="GI35" s="137">
        <f t="shared" si="394"/>
        <v>0</v>
      </c>
      <c r="GJ35" s="109">
        <f t="shared" si="395"/>
        <v>0</v>
      </c>
      <c r="GK35" s="109"/>
      <c r="GL35" s="138"/>
      <c r="GM35" s="139">
        <f t="shared" si="396"/>
        <v>0</v>
      </c>
      <c r="GN35" s="593">
        <f t="shared" si="397"/>
        <v>0</v>
      </c>
      <c r="GO35" s="139">
        <f>GN35/GN26</f>
        <v>0</v>
      </c>
      <c r="GP35" s="109">
        <f>GP26*GO35</f>
        <v>0</v>
      </c>
      <c r="GQ35" s="136">
        <f t="shared" si="398"/>
        <v>0</v>
      </c>
      <c r="GR35" s="96">
        <f>GR26</f>
        <v>7.04</v>
      </c>
      <c r="GS35" s="137">
        <f t="shared" si="399"/>
        <v>0</v>
      </c>
      <c r="GT35" s="109">
        <f t="shared" si="400"/>
        <v>0</v>
      </c>
      <c r="GU35" s="109"/>
      <c r="GV35" s="138"/>
      <c r="GW35" s="139">
        <f t="shared" si="401"/>
        <v>0</v>
      </c>
      <c r="GX35" s="593">
        <f t="shared" si="402"/>
        <v>0</v>
      </c>
      <c r="GY35" s="139">
        <f>GX35/GX26</f>
        <v>0</v>
      </c>
      <c r="GZ35" s="109">
        <f>GZ26*GY35</f>
        <v>0</v>
      </c>
      <c r="HA35" s="136">
        <f t="shared" si="403"/>
        <v>0</v>
      </c>
      <c r="HB35" s="96">
        <f>HB26</f>
        <v>7.88</v>
      </c>
      <c r="HC35" s="137">
        <f t="shared" si="404"/>
        <v>0</v>
      </c>
      <c r="HD35" s="109">
        <f t="shared" si="405"/>
        <v>0</v>
      </c>
      <c r="HE35" s="109"/>
      <c r="HF35" s="138"/>
      <c r="HG35" s="139">
        <f t="shared" si="406"/>
        <v>0</v>
      </c>
      <c r="HH35" s="593">
        <f t="shared" si="407"/>
        <v>0</v>
      </c>
      <c r="HI35" s="139">
        <f>HH35/HH26</f>
        <v>0</v>
      </c>
      <c r="HJ35" s="109">
        <f>HJ26*HI35</f>
        <v>0</v>
      </c>
      <c r="HK35" s="136">
        <f t="shared" si="408"/>
        <v>0</v>
      </c>
      <c r="HL35" s="96">
        <f>HL26</f>
        <v>7.05</v>
      </c>
      <c r="HM35" s="137">
        <f t="shared" si="409"/>
        <v>0</v>
      </c>
      <c r="HN35" s="109">
        <f t="shared" si="410"/>
        <v>0</v>
      </c>
      <c r="HO35" s="109"/>
      <c r="HP35" s="138"/>
      <c r="HQ35" s="139">
        <f t="shared" si="411"/>
        <v>0</v>
      </c>
      <c r="HR35" s="593">
        <f t="shared" si="412"/>
        <v>0</v>
      </c>
      <c r="HS35" s="139">
        <f>HR35/HR26</f>
        <v>0</v>
      </c>
      <c r="HT35" s="109">
        <f>HT26*HS35</f>
        <v>0</v>
      </c>
      <c r="HU35" s="136">
        <f t="shared" si="413"/>
        <v>0</v>
      </c>
      <c r="HV35" s="96">
        <f>HV26</f>
        <v>7.5</v>
      </c>
      <c r="HW35" s="137">
        <f t="shared" si="414"/>
        <v>0</v>
      </c>
      <c r="HX35" s="109">
        <f t="shared" si="415"/>
        <v>0</v>
      </c>
      <c r="HY35" s="109"/>
      <c r="HZ35" s="138"/>
      <c r="IA35" s="139">
        <f t="shared" si="416"/>
        <v>0</v>
      </c>
      <c r="IB35" s="593">
        <f t="shared" si="417"/>
        <v>0</v>
      </c>
      <c r="IC35" s="139">
        <f>IB35/IB26</f>
        <v>0</v>
      </c>
      <c r="ID35" s="109">
        <f>ID26*IC35</f>
        <v>0</v>
      </c>
      <c r="IE35" s="136">
        <f t="shared" si="418"/>
        <v>0</v>
      </c>
      <c r="IF35" s="96">
        <f>IF26</f>
        <v>8.58</v>
      </c>
      <c r="IG35" s="137">
        <f t="shared" si="419"/>
        <v>0</v>
      </c>
      <c r="IH35" s="109">
        <f t="shared" si="420"/>
        <v>0</v>
      </c>
      <c r="II35" s="109"/>
      <c r="IJ35" s="138"/>
      <c r="IK35" s="139">
        <f t="shared" si="421"/>
        <v>0</v>
      </c>
      <c r="IL35" s="593">
        <f t="shared" si="422"/>
        <v>0</v>
      </c>
      <c r="IM35" s="139">
        <f>IL35/IL26</f>
        <v>0</v>
      </c>
      <c r="IN35" s="109">
        <f>IN26*IM35</f>
        <v>0</v>
      </c>
      <c r="IO35" s="136">
        <f t="shared" si="423"/>
        <v>0</v>
      </c>
      <c r="IP35" s="96">
        <f>IP26</f>
        <v>7.3</v>
      </c>
      <c r="IQ35" s="137">
        <f t="shared" si="424"/>
        <v>0</v>
      </c>
      <c r="IR35" s="109">
        <f t="shared" si="425"/>
        <v>0</v>
      </c>
      <c r="IS35" s="109"/>
      <c r="IT35" s="138"/>
      <c r="IU35" s="139">
        <f t="shared" si="426"/>
        <v>0</v>
      </c>
      <c r="IV35" s="593">
        <f t="shared" si="427"/>
        <v>0</v>
      </c>
      <c r="IW35" s="139">
        <f>IV35/IV26</f>
        <v>0</v>
      </c>
      <c r="IX35" s="109">
        <f>IX26*IW35</f>
        <v>0</v>
      </c>
      <c r="IY35" s="136">
        <f t="shared" si="428"/>
        <v>0</v>
      </c>
      <c r="IZ35" s="96">
        <f>IZ26</f>
        <v>8</v>
      </c>
      <c r="JA35" s="137">
        <f t="shared" si="429"/>
        <v>0</v>
      </c>
      <c r="JB35" s="109">
        <f t="shared" si="430"/>
        <v>0</v>
      </c>
      <c r="JC35" s="109"/>
      <c r="JD35" s="138"/>
      <c r="JE35" s="139">
        <f t="shared" si="431"/>
        <v>0</v>
      </c>
      <c r="JF35" s="593">
        <f t="shared" si="432"/>
        <v>0</v>
      </c>
      <c r="JG35" s="139">
        <f>JF35/JF26</f>
        <v>0</v>
      </c>
      <c r="JH35" s="109">
        <f>JH26*JG35</f>
        <v>0</v>
      </c>
      <c r="JI35" s="136">
        <f t="shared" si="433"/>
        <v>0</v>
      </c>
      <c r="JJ35" s="96">
        <f>JJ26</f>
        <v>8</v>
      </c>
      <c r="JK35" s="137">
        <f t="shared" si="434"/>
        <v>0</v>
      </c>
      <c r="JL35" s="109">
        <f t="shared" si="435"/>
        <v>0</v>
      </c>
      <c r="JM35" s="109"/>
      <c r="JN35" s="138"/>
      <c r="JO35" s="139">
        <f t="shared" si="436"/>
        <v>0</v>
      </c>
      <c r="JP35" s="593">
        <f t="shared" si="437"/>
        <v>0</v>
      </c>
      <c r="JQ35" s="139">
        <f>JP35/JP26</f>
        <v>0</v>
      </c>
      <c r="JR35" s="109">
        <f>JR26*JQ35</f>
        <v>0</v>
      </c>
      <c r="JS35" s="136">
        <f t="shared" si="438"/>
        <v>0</v>
      </c>
      <c r="JT35" s="96">
        <f>JT26</f>
        <v>7.92</v>
      </c>
      <c r="JU35" s="137">
        <f t="shared" si="439"/>
        <v>0</v>
      </c>
      <c r="JV35" s="109">
        <f t="shared" si="440"/>
        <v>0</v>
      </c>
      <c r="JW35" s="109"/>
      <c r="JX35" s="138"/>
      <c r="JY35" s="139">
        <f t="shared" si="441"/>
        <v>0</v>
      </c>
      <c r="JZ35" s="593">
        <f t="shared" si="442"/>
        <v>0</v>
      </c>
      <c r="KA35" s="139">
        <f>JZ35/JZ26</f>
        <v>0</v>
      </c>
      <c r="KB35" s="109">
        <f>KB26*KA35</f>
        <v>0</v>
      </c>
      <c r="KC35" s="136">
        <f t="shared" si="443"/>
        <v>0</v>
      </c>
      <c r="KD35" s="96">
        <f>KD26</f>
        <v>7.92</v>
      </c>
      <c r="KE35" s="137">
        <f t="shared" si="444"/>
        <v>0</v>
      </c>
      <c r="KF35" s="109">
        <f t="shared" si="445"/>
        <v>0</v>
      </c>
      <c r="KG35" s="109"/>
      <c r="KH35" s="138"/>
      <c r="KI35" s="139">
        <f t="shared" si="446"/>
        <v>0</v>
      </c>
      <c r="KJ35" s="593">
        <f t="shared" si="447"/>
        <v>0</v>
      </c>
      <c r="KK35" s="139">
        <f>KJ35/KJ26</f>
        <v>0</v>
      </c>
      <c r="KL35" s="109">
        <f>KL26*KK35</f>
        <v>0</v>
      </c>
      <c r="KM35" s="136">
        <f t="shared" si="448"/>
        <v>0</v>
      </c>
      <c r="KN35" s="96">
        <f>KN26</f>
        <v>7.82</v>
      </c>
      <c r="KO35" s="137">
        <f t="shared" si="449"/>
        <v>0</v>
      </c>
      <c r="KP35" s="109">
        <f t="shared" si="450"/>
        <v>0</v>
      </c>
      <c r="KQ35" s="109"/>
      <c r="KR35" s="138"/>
      <c r="KS35" s="139">
        <f t="shared" si="451"/>
        <v>0</v>
      </c>
      <c r="KT35" s="593">
        <f t="shared" si="452"/>
        <v>0</v>
      </c>
      <c r="KU35" s="139">
        <f>KT35/KT26</f>
        <v>0</v>
      </c>
      <c r="KV35" s="109">
        <f>KV26*KU35</f>
        <v>0</v>
      </c>
      <c r="KW35" s="136">
        <f t="shared" si="453"/>
        <v>0</v>
      </c>
      <c r="KX35" s="96">
        <f>KX26</f>
        <v>7.67</v>
      </c>
      <c r="KY35" s="137">
        <f t="shared" si="454"/>
        <v>0</v>
      </c>
      <c r="KZ35" s="109">
        <f t="shared" si="455"/>
        <v>0</v>
      </c>
      <c r="LA35" s="109"/>
      <c r="LB35" s="138"/>
      <c r="LC35" s="139">
        <f t="shared" si="456"/>
        <v>0</v>
      </c>
      <c r="LD35" s="593">
        <f t="shared" si="457"/>
        <v>0</v>
      </c>
      <c r="LE35" s="139">
        <f>LD35/LD26</f>
        <v>0</v>
      </c>
      <c r="LF35" s="109">
        <f>LF26*LE35</f>
        <v>0</v>
      </c>
      <c r="LG35" s="136">
        <f t="shared" si="458"/>
        <v>0</v>
      </c>
      <c r="LH35" s="96">
        <f>LH26</f>
        <v>7.66</v>
      </c>
      <c r="LI35" s="137">
        <f t="shared" si="459"/>
        <v>0</v>
      </c>
      <c r="LJ35" s="109">
        <f t="shared" si="460"/>
        <v>0</v>
      </c>
      <c r="LK35" s="109"/>
      <c r="LL35" s="138"/>
      <c r="LM35" s="139">
        <f t="shared" si="461"/>
        <v>0</v>
      </c>
      <c r="LN35" s="593">
        <f t="shared" si="462"/>
        <v>0</v>
      </c>
      <c r="LO35" s="139">
        <f>LN35/LN26</f>
        <v>0</v>
      </c>
      <c r="LP35" s="109">
        <f>LP26*LO35</f>
        <v>0</v>
      </c>
      <c r="LQ35" s="136">
        <f t="shared" si="463"/>
        <v>0</v>
      </c>
      <c r="LR35" s="96">
        <f>LR26</f>
        <v>8.5</v>
      </c>
      <c r="LS35" s="137">
        <f t="shared" si="464"/>
        <v>0</v>
      </c>
      <c r="LT35" s="109">
        <f t="shared" si="465"/>
        <v>0</v>
      </c>
      <c r="LU35" s="109"/>
      <c r="LV35" s="138"/>
      <c r="LW35" s="139">
        <f t="shared" si="466"/>
        <v>0</v>
      </c>
      <c r="LX35" s="593">
        <f t="shared" si="467"/>
        <v>0</v>
      </c>
      <c r="LY35" s="139">
        <f>LX35/LX26</f>
        <v>0</v>
      </c>
      <c r="LZ35" s="109">
        <f>LZ26*LY35</f>
        <v>0</v>
      </c>
      <c r="MA35" s="136">
        <f t="shared" si="468"/>
        <v>0</v>
      </c>
      <c r="MB35" s="96">
        <f>MB26</f>
        <v>6</v>
      </c>
      <c r="MC35" s="137">
        <f t="shared" si="469"/>
        <v>0</v>
      </c>
      <c r="MD35" s="109">
        <f t="shared" si="470"/>
        <v>0</v>
      </c>
      <c r="ME35" s="109"/>
      <c r="MF35" s="138"/>
      <c r="MG35" s="139">
        <f t="shared" si="471"/>
        <v>0</v>
      </c>
      <c r="MH35" s="593">
        <f t="shared" si="472"/>
        <v>0</v>
      </c>
      <c r="MI35" s="139">
        <f>MH35/MH26</f>
        <v>0</v>
      </c>
      <c r="MJ35" s="109">
        <f>MJ26*MI35</f>
        <v>0</v>
      </c>
      <c r="MK35" s="136">
        <f t="shared" si="473"/>
        <v>0</v>
      </c>
      <c r="ML35" s="96">
        <f>ML26</f>
        <v>6.89</v>
      </c>
      <c r="MM35" s="137">
        <f t="shared" si="474"/>
        <v>0</v>
      </c>
      <c r="MN35" s="109">
        <f t="shared" si="475"/>
        <v>0</v>
      </c>
      <c r="MO35" s="109"/>
      <c r="MP35" s="138"/>
      <c r="MQ35" s="139">
        <f t="shared" si="476"/>
        <v>0</v>
      </c>
      <c r="MR35" s="593">
        <f t="shared" si="477"/>
        <v>11</v>
      </c>
      <c r="MS35" s="139">
        <f>MR35/MR26</f>
        <v>0.10476000000000001</v>
      </c>
      <c r="MT35" s="109">
        <f>MT26*MS35</f>
        <v>4703.72</v>
      </c>
      <c r="MU35" s="136">
        <f t="shared" si="478"/>
        <v>427.61090909000001</v>
      </c>
      <c r="MV35" s="96">
        <f>MV26</f>
        <v>7.55</v>
      </c>
      <c r="MW35" s="137">
        <f t="shared" si="479"/>
        <v>3228.46236</v>
      </c>
      <c r="MX35" s="109">
        <f t="shared" si="480"/>
        <v>35513.089999999997</v>
      </c>
      <c r="MY35" s="109"/>
      <c r="MZ35" s="138"/>
      <c r="NA35" s="139">
        <f t="shared" si="481"/>
        <v>0.98533000000000004</v>
      </c>
      <c r="NB35" s="593">
        <f t="shared" si="482"/>
        <v>0</v>
      </c>
      <c r="NC35" s="139">
        <f>NB35/NB26</f>
        <v>0</v>
      </c>
      <c r="ND35" s="109">
        <f>ND26*NC35</f>
        <v>0</v>
      </c>
      <c r="NE35" s="136">
        <f t="shared" si="483"/>
        <v>0</v>
      </c>
      <c r="NF35" s="96">
        <f>NF26</f>
        <v>6</v>
      </c>
      <c r="NG35" s="137">
        <f t="shared" si="484"/>
        <v>0</v>
      </c>
      <c r="NH35" s="109">
        <f t="shared" si="485"/>
        <v>0</v>
      </c>
      <c r="NI35" s="109"/>
      <c r="NJ35" s="138"/>
      <c r="NK35" s="139">
        <f t="shared" si="486"/>
        <v>0</v>
      </c>
      <c r="NL35" s="593">
        <f t="shared" si="487"/>
        <v>0</v>
      </c>
      <c r="NM35" s="139">
        <f>NL35/NL26</f>
        <v>0</v>
      </c>
      <c r="NN35" s="109">
        <f>NN26*NM35</f>
        <v>0</v>
      </c>
      <c r="NO35" s="136">
        <f t="shared" si="488"/>
        <v>0</v>
      </c>
      <c r="NP35" s="96">
        <f>NP26</f>
        <v>8.4499999999999993</v>
      </c>
      <c r="NQ35" s="137">
        <f t="shared" si="489"/>
        <v>0</v>
      </c>
      <c r="NR35" s="109">
        <f t="shared" si="490"/>
        <v>0</v>
      </c>
      <c r="NS35" s="109"/>
      <c r="NT35" s="138"/>
      <c r="NU35" s="139">
        <f t="shared" si="491"/>
        <v>0</v>
      </c>
      <c r="NV35" s="593">
        <f t="shared" si="492"/>
        <v>0</v>
      </c>
      <c r="NW35" s="139">
        <f>NV35/NV26</f>
        <v>0</v>
      </c>
      <c r="NX35" s="109">
        <f>NX26*NW35</f>
        <v>0</v>
      </c>
      <c r="NY35" s="136">
        <f t="shared" si="493"/>
        <v>0</v>
      </c>
      <c r="NZ35" s="96">
        <f>NZ26</f>
        <v>7.9</v>
      </c>
      <c r="OA35" s="137">
        <f t="shared" si="494"/>
        <v>0</v>
      </c>
      <c r="OB35" s="109">
        <f t="shared" si="495"/>
        <v>0</v>
      </c>
      <c r="OC35" s="109"/>
      <c r="OD35" s="138"/>
      <c r="OE35" s="139">
        <f t="shared" si="496"/>
        <v>0</v>
      </c>
      <c r="OF35" s="593">
        <f t="shared" si="497"/>
        <v>0</v>
      </c>
      <c r="OG35" s="139">
        <f>OF35/OF26</f>
        <v>0</v>
      </c>
      <c r="OH35" s="109">
        <f>OH26*OG35</f>
        <v>0</v>
      </c>
      <c r="OI35" s="136">
        <f t="shared" si="498"/>
        <v>0</v>
      </c>
      <c r="OJ35" s="96">
        <f>OJ26</f>
        <v>7.58</v>
      </c>
      <c r="OK35" s="137">
        <f t="shared" si="499"/>
        <v>0</v>
      </c>
      <c r="OL35" s="109">
        <f t="shared" si="500"/>
        <v>0</v>
      </c>
      <c r="OM35" s="109"/>
      <c r="ON35" s="138"/>
      <c r="OO35" s="139">
        <f t="shared" si="501"/>
        <v>0</v>
      </c>
      <c r="OP35" s="593">
        <f t="shared" si="502"/>
        <v>0</v>
      </c>
      <c r="OQ35" s="139">
        <f>OP35/OP26</f>
        <v>0</v>
      </c>
      <c r="OR35" s="109">
        <f>OR26*OQ35</f>
        <v>0</v>
      </c>
      <c r="OS35" s="136">
        <f t="shared" si="503"/>
        <v>0</v>
      </c>
      <c r="OT35" s="96">
        <f>OT26</f>
        <v>8.5</v>
      </c>
      <c r="OU35" s="137">
        <f t="shared" si="504"/>
        <v>0</v>
      </c>
      <c r="OV35" s="109">
        <f t="shared" si="505"/>
        <v>0</v>
      </c>
      <c r="OW35" s="109"/>
      <c r="OX35" s="138"/>
      <c r="OY35" s="139">
        <f t="shared" si="506"/>
        <v>0</v>
      </c>
      <c r="OZ35" s="593">
        <f t="shared" si="507"/>
        <v>0</v>
      </c>
      <c r="PA35" s="139">
        <f>OZ35/OZ26</f>
        <v>0</v>
      </c>
      <c r="PB35" s="109">
        <f>PB26*PA35</f>
        <v>0</v>
      </c>
      <c r="PC35" s="136">
        <f t="shared" si="508"/>
        <v>0</v>
      </c>
      <c r="PD35" s="96">
        <f>PD26</f>
        <v>6.4</v>
      </c>
      <c r="PE35" s="137">
        <f t="shared" si="509"/>
        <v>0</v>
      </c>
      <c r="PF35" s="109">
        <f t="shared" si="510"/>
        <v>0</v>
      </c>
      <c r="PG35" s="109"/>
      <c r="PH35" s="138"/>
      <c r="PI35" s="139">
        <f t="shared" si="511"/>
        <v>0</v>
      </c>
      <c r="PJ35" s="593">
        <f t="shared" si="512"/>
        <v>0</v>
      </c>
      <c r="PK35" s="139">
        <f>PJ35/PJ26</f>
        <v>0</v>
      </c>
      <c r="PL35" s="109">
        <f>PL26*PK35</f>
        <v>0</v>
      </c>
      <c r="PM35" s="136">
        <f t="shared" si="513"/>
        <v>0</v>
      </c>
      <c r="PN35" s="96">
        <f>PN26</f>
        <v>6.4</v>
      </c>
      <c r="PO35" s="137">
        <f t="shared" si="514"/>
        <v>0</v>
      </c>
      <c r="PP35" s="109">
        <f t="shared" si="515"/>
        <v>0</v>
      </c>
      <c r="PQ35" s="109"/>
      <c r="PR35" s="138"/>
      <c r="PS35" s="139">
        <f t="shared" si="516"/>
        <v>0</v>
      </c>
      <c r="PT35" s="593">
        <f t="shared" si="517"/>
        <v>0</v>
      </c>
      <c r="PU35" s="139">
        <f>PT35/PT26</f>
        <v>0</v>
      </c>
      <c r="PV35" s="109">
        <f>PV26*PU35</f>
        <v>0</v>
      </c>
      <c r="PW35" s="136">
        <f t="shared" si="518"/>
        <v>0</v>
      </c>
      <c r="PX35" s="96">
        <f>PX26</f>
        <v>6.84</v>
      </c>
      <c r="PY35" s="137">
        <f t="shared" si="519"/>
        <v>0</v>
      </c>
      <c r="PZ35" s="109">
        <f t="shared" si="520"/>
        <v>0</v>
      </c>
      <c r="QA35" s="109"/>
      <c r="QB35" s="138"/>
      <c r="QC35" s="139">
        <f t="shared" si="521"/>
        <v>0</v>
      </c>
      <c r="QD35" s="593">
        <f t="shared" si="522"/>
        <v>0</v>
      </c>
      <c r="QE35" s="139">
        <f>QD35/QD26</f>
        <v>0</v>
      </c>
      <c r="QF35" s="109">
        <f>QF26*QE35</f>
        <v>0</v>
      </c>
      <c r="QG35" s="136">
        <f t="shared" si="523"/>
        <v>0</v>
      </c>
      <c r="QH35" s="96">
        <f>QH26</f>
        <v>7.95</v>
      </c>
      <c r="QI35" s="137">
        <f t="shared" si="524"/>
        <v>0</v>
      </c>
      <c r="QJ35" s="109">
        <f t="shared" si="525"/>
        <v>0</v>
      </c>
      <c r="QK35" s="109"/>
      <c r="QL35" s="138"/>
      <c r="QM35" s="139">
        <f t="shared" si="526"/>
        <v>0</v>
      </c>
      <c r="QN35" s="593">
        <f t="shared" si="527"/>
        <v>0</v>
      </c>
      <c r="QO35" s="139">
        <f>QN35/QN26</f>
        <v>0</v>
      </c>
      <c r="QP35" s="109">
        <f>QP26*QO35</f>
        <v>0</v>
      </c>
      <c r="QQ35" s="136">
        <f t="shared" si="528"/>
        <v>0</v>
      </c>
      <c r="QR35" s="96">
        <f>QR26</f>
        <v>7.68</v>
      </c>
      <c r="QS35" s="137">
        <f t="shared" si="529"/>
        <v>0</v>
      </c>
      <c r="QT35" s="109">
        <f t="shared" si="530"/>
        <v>0</v>
      </c>
      <c r="QU35" s="109"/>
      <c r="QV35" s="138"/>
      <c r="QW35" s="139">
        <f t="shared" si="531"/>
        <v>0</v>
      </c>
      <c r="QX35" s="593">
        <f t="shared" si="532"/>
        <v>0</v>
      </c>
      <c r="QY35" s="139">
        <f>QX35/QX26</f>
        <v>0</v>
      </c>
      <c r="QZ35" s="109">
        <f>QZ26*QY35</f>
        <v>0</v>
      </c>
      <c r="RA35" s="136">
        <f t="shared" si="533"/>
        <v>0</v>
      </c>
      <c r="RB35" s="96">
        <f>RB26</f>
        <v>7.2</v>
      </c>
      <c r="RC35" s="137">
        <f t="shared" si="534"/>
        <v>0</v>
      </c>
      <c r="RD35" s="109">
        <f t="shared" si="535"/>
        <v>0</v>
      </c>
      <c r="RE35" s="109"/>
      <c r="RF35" s="138"/>
      <c r="RG35" s="139">
        <f t="shared" si="536"/>
        <v>0</v>
      </c>
      <c r="RH35" s="593">
        <f t="shared" si="537"/>
        <v>0</v>
      </c>
      <c r="RI35" s="139">
        <f>RH35/RH26</f>
        <v>0</v>
      </c>
      <c r="RJ35" s="109">
        <f>RJ26*RI35</f>
        <v>0</v>
      </c>
      <c r="RK35" s="136">
        <f t="shared" si="538"/>
        <v>0</v>
      </c>
      <c r="RL35" s="96">
        <f>RL26</f>
        <v>6.9</v>
      </c>
      <c r="RM35" s="137">
        <f t="shared" si="539"/>
        <v>0</v>
      </c>
      <c r="RN35" s="109">
        <f t="shared" si="540"/>
        <v>0</v>
      </c>
      <c r="RO35" s="109"/>
      <c r="RP35" s="138"/>
      <c r="RQ35" s="139">
        <f t="shared" si="541"/>
        <v>0</v>
      </c>
      <c r="RR35" s="593">
        <f t="shared" si="542"/>
        <v>0</v>
      </c>
      <c r="RS35" s="139">
        <f>RR35/RR26</f>
        <v>0</v>
      </c>
      <c r="RT35" s="109">
        <f>RT26*RS35</f>
        <v>0</v>
      </c>
      <c r="RU35" s="136">
        <f t="shared" si="543"/>
        <v>0</v>
      </c>
      <c r="RV35" s="96">
        <f>RV26</f>
        <v>7.54</v>
      </c>
      <c r="RW35" s="137">
        <f t="shared" si="544"/>
        <v>0</v>
      </c>
      <c r="RX35" s="109">
        <f t="shared" si="545"/>
        <v>0</v>
      </c>
      <c r="RY35" s="109"/>
      <c r="RZ35" s="138"/>
      <c r="SA35" s="139">
        <f t="shared" si="546"/>
        <v>0</v>
      </c>
      <c r="SB35" s="593">
        <f t="shared" si="547"/>
        <v>0</v>
      </c>
      <c r="SC35" s="139" t="e">
        <f>SB35/SB26</f>
        <v>#DIV/0!</v>
      </c>
      <c r="SD35" s="109" t="e">
        <f>SD26*SC35</f>
        <v>#DIV/0!</v>
      </c>
      <c r="SE35" s="136">
        <f t="shared" si="548"/>
        <v>0</v>
      </c>
      <c r="SF35" s="96">
        <f>SF26</f>
        <v>0</v>
      </c>
      <c r="SG35" s="137">
        <f t="shared" si="549"/>
        <v>0</v>
      </c>
      <c r="SH35" s="109">
        <f t="shared" si="550"/>
        <v>0</v>
      </c>
      <c r="SI35" s="109"/>
      <c r="SJ35" s="138"/>
      <c r="SK35" s="139">
        <f t="shared" si="551"/>
        <v>0</v>
      </c>
      <c r="SL35" s="593">
        <f t="shared" si="552"/>
        <v>0</v>
      </c>
      <c r="SM35" s="139">
        <f>SL35/SL26</f>
        <v>0</v>
      </c>
      <c r="SN35" s="109">
        <f>SN26*SM35</f>
        <v>0</v>
      </c>
      <c r="SO35" s="136">
        <f t="shared" si="553"/>
        <v>0</v>
      </c>
      <c r="SP35" s="96">
        <f>SP26</f>
        <v>8.1999999999999993</v>
      </c>
      <c r="SQ35" s="137">
        <f t="shared" si="554"/>
        <v>0</v>
      </c>
      <c r="SR35" s="109">
        <f t="shared" si="555"/>
        <v>0</v>
      </c>
      <c r="SS35" s="109"/>
      <c r="ST35" s="138"/>
      <c r="SU35" s="139">
        <f t="shared" si="556"/>
        <v>0</v>
      </c>
      <c r="SV35" s="593">
        <f t="shared" si="557"/>
        <v>0</v>
      </c>
      <c r="SW35" s="139">
        <f>SV35/SV26</f>
        <v>0</v>
      </c>
      <c r="SX35" s="109">
        <f>SX26*SW35</f>
        <v>0</v>
      </c>
      <c r="SY35" s="136">
        <f t="shared" si="558"/>
        <v>0</v>
      </c>
      <c r="SZ35" s="96">
        <f>SZ26</f>
        <v>8</v>
      </c>
      <c r="TA35" s="137">
        <f t="shared" si="559"/>
        <v>0</v>
      </c>
      <c r="TB35" s="109">
        <f t="shared" si="560"/>
        <v>0</v>
      </c>
      <c r="TC35" s="109"/>
      <c r="TD35" s="138"/>
      <c r="TE35" s="139">
        <f t="shared" si="561"/>
        <v>0</v>
      </c>
      <c r="TF35" s="593">
        <f t="shared" si="562"/>
        <v>0</v>
      </c>
      <c r="TG35" s="139">
        <f>TF35/TF26</f>
        <v>0</v>
      </c>
      <c r="TH35" s="109">
        <f>TH26*TG35</f>
        <v>0</v>
      </c>
      <c r="TI35" s="136">
        <f t="shared" si="563"/>
        <v>0</v>
      </c>
      <c r="TJ35" s="96">
        <f>TJ26</f>
        <v>6.94</v>
      </c>
      <c r="TK35" s="137">
        <f t="shared" si="564"/>
        <v>0</v>
      </c>
      <c r="TL35" s="109">
        <f t="shared" si="565"/>
        <v>0</v>
      </c>
      <c r="TM35" s="109"/>
      <c r="TN35" s="138"/>
      <c r="TO35" s="139">
        <f t="shared" si="566"/>
        <v>0</v>
      </c>
      <c r="TP35" s="593">
        <f t="shared" si="567"/>
        <v>0</v>
      </c>
      <c r="TQ35" s="139">
        <f>TP35/TP26</f>
        <v>0</v>
      </c>
      <c r="TR35" s="109">
        <f>TR26*TQ35</f>
        <v>0</v>
      </c>
      <c r="TS35" s="136">
        <f t="shared" si="568"/>
        <v>0</v>
      </c>
      <c r="TT35" s="96">
        <f>TT26</f>
        <v>7.58</v>
      </c>
      <c r="TU35" s="137">
        <f t="shared" si="569"/>
        <v>0</v>
      </c>
      <c r="TV35" s="109">
        <f t="shared" si="570"/>
        <v>0</v>
      </c>
      <c r="TW35" s="109"/>
      <c r="TX35" s="138"/>
      <c r="TY35" s="139">
        <f t="shared" si="571"/>
        <v>0</v>
      </c>
      <c r="TZ35" s="593">
        <f t="shared" si="572"/>
        <v>0</v>
      </c>
      <c r="UA35" s="139">
        <f>TZ35/TZ26</f>
        <v>0</v>
      </c>
      <c r="UB35" s="109">
        <f>UB26*UA35</f>
        <v>0</v>
      </c>
      <c r="UC35" s="136">
        <f t="shared" si="573"/>
        <v>0</v>
      </c>
      <c r="UD35" s="96">
        <f>UD26</f>
        <v>8.14</v>
      </c>
      <c r="UE35" s="137">
        <f t="shared" si="574"/>
        <v>0</v>
      </c>
      <c r="UF35" s="109">
        <f t="shared" si="575"/>
        <v>0</v>
      </c>
      <c r="UG35" s="109"/>
      <c r="UH35" s="138"/>
      <c r="UI35" s="139">
        <f t="shared" si="576"/>
        <v>0</v>
      </c>
      <c r="UJ35" s="593">
        <f t="shared" si="577"/>
        <v>0</v>
      </c>
      <c r="UK35" s="139">
        <f>UJ35/UJ26</f>
        <v>0</v>
      </c>
      <c r="UL35" s="109">
        <f>UL26*UK35</f>
        <v>0</v>
      </c>
      <c r="UM35" s="136">
        <f t="shared" si="578"/>
        <v>0</v>
      </c>
      <c r="UN35" s="96">
        <f>UN26</f>
        <v>6.76</v>
      </c>
      <c r="UO35" s="137">
        <f t="shared" si="579"/>
        <v>0</v>
      </c>
      <c r="UP35" s="109">
        <f t="shared" si="580"/>
        <v>0</v>
      </c>
      <c r="UQ35" s="109"/>
      <c r="UR35" s="138"/>
      <c r="US35" s="139">
        <f t="shared" si="581"/>
        <v>0</v>
      </c>
      <c r="UT35" s="593">
        <f t="shared" si="582"/>
        <v>0</v>
      </c>
      <c r="UU35" s="139">
        <f>UT35/UT26</f>
        <v>0</v>
      </c>
      <c r="UV35" s="109">
        <f>UV26*UU35</f>
        <v>0</v>
      </c>
      <c r="UW35" s="136">
        <f t="shared" si="583"/>
        <v>0</v>
      </c>
      <c r="UX35" s="96">
        <f>UX26</f>
        <v>7.72</v>
      </c>
      <c r="UY35" s="137">
        <f t="shared" si="584"/>
        <v>0</v>
      </c>
      <c r="UZ35" s="109">
        <f t="shared" si="585"/>
        <v>0</v>
      </c>
      <c r="VA35" s="109"/>
      <c r="VB35" s="138"/>
      <c r="VC35" s="139">
        <f t="shared" si="586"/>
        <v>0</v>
      </c>
      <c r="VD35" s="593">
        <f t="shared" si="587"/>
        <v>0</v>
      </c>
      <c r="VE35" s="139">
        <f>VD35/VD26</f>
        <v>0</v>
      </c>
      <c r="VF35" s="109">
        <f>VF26*VE35</f>
        <v>0</v>
      </c>
      <c r="VG35" s="136">
        <f t="shared" si="588"/>
        <v>0</v>
      </c>
      <c r="VH35" s="96">
        <f>VH26</f>
        <v>7</v>
      </c>
      <c r="VI35" s="137">
        <f t="shared" si="589"/>
        <v>0</v>
      </c>
      <c r="VJ35" s="109">
        <f t="shared" si="590"/>
        <v>0</v>
      </c>
      <c r="VK35" s="109"/>
      <c r="VL35" s="138"/>
      <c r="VM35" s="139">
        <f t="shared" si="591"/>
        <v>0</v>
      </c>
      <c r="VN35" s="593">
        <f t="shared" si="592"/>
        <v>0</v>
      </c>
      <c r="VO35" s="139">
        <f>VN35/VN26</f>
        <v>0</v>
      </c>
      <c r="VP35" s="109">
        <f>VP26*VO35</f>
        <v>0</v>
      </c>
      <c r="VQ35" s="136">
        <f t="shared" si="593"/>
        <v>0</v>
      </c>
      <c r="VR35" s="96">
        <f>VR26</f>
        <v>8</v>
      </c>
      <c r="VS35" s="137">
        <f t="shared" si="594"/>
        <v>0</v>
      </c>
      <c r="VT35" s="109">
        <f t="shared" si="595"/>
        <v>0</v>
      </c>
      <c r="VU35" s="109"/>
      <c r="VV35" s="138"/>
      <c r="VW35" s="139">
        <f t="shared" si="596"/>
        <v>0</v>
      </c>
      <c r="VX35" s="554">
        <f t="shared" si="597"/>
        <v>11</v>
      </c>
      <c r="VY35" s="139">
        <f>VX35/VX26</f>
        <v>9.1E-4</v>
      </c>
      <c r="VZ35" s="109">
        <f>VZ26*VY35</f>
        <v>4805.57</v>
      </c>
      <c r="WA35" s="136">
        <f t="shared" si="598"/>
        <v>436.87</v>
      </c>
      <c r="WB35" s="96">
        <f>WB26</f>
        <v>7.5</v>
      </c>
      <c r="WC35" s="137">
        <f t="shared" si="599"/>
        <v>3276.5250000000001</v>
      </c>
      <c r="WD35" s="109">
        <f t="shared" si="600"/>
        <v>36041.78</v>
      </c>
      <c r="WE35" s="109"/>
      <c r="WF35" s="138"/>
    </row>
    <row r="36" spans="1:604" ht="48">
      <c r="A36" s="5"/>
      <c r="B36" s="97" t="s">
        <v>410</v>
      </c>
      <c r="C36" s="11" t="s">
        <v>967</v>
      </c>
      <c r="D36" s="11" t="s">
        <v>422</v>
      </c>
      <c r="E36" s="4" t="s">
        <v>33</v>
      </c>
      <c r="F36" s="593">
        <f t="shared" si="302"/>
        <v>0</v>
      </c>
      <c r="G36" s="139" t="e">
        <f>F36/F26</f>
        <v>#DIV/0!</v>
      </c>
      <c r="H36" s="109" t="e">
        <f>H26*G36</f>
        <v>#DIV/0!</v>
      </c>
      <c r="I36" s="136">
        <f t="shared" si="303"/>
        <v>0</v>
      </c>
      <c r="J36" s="96">
        <f>J26</f>
        <v>0</v>
      </c>
      <c r="K36" s="137">
        <f t="shared" si="304"/>
        <v>0</v>
      </c>
      <c r="L36" s="109">
        <f t="shared" si="305"/>
        <v>0</v>
      </c>
      <c r="M36" s="109"/>
      <c r="N36" s="138"/>
      <c r="O36" s="139">
        <f t="shared" si="306"/>
        <v>0</v>
      </c>
      <c r="P36" s="593">
        <f t="shared" si="307"/>
        <v>0</v>
      </c>
      <c r="Q36" s="139">
        <f>P36/P26</f>
        <v>0</v>
      </c>
      <c r="R36" s="109">
        <f>R26*Q36</f>
        <v>0</v>
      </c>
      <c r="S36" s="136">
        <f t="shared" si="308"/>
        <v>0</v>
      </c>
      <c r="T36" s="96">
        <f>T26</f>
        <v>7.11</v>
      </c>
      <c r="U36" s="137">
        <f t="shared" si="309"/>
        <v>0</v>
      </c>
      <c r="V36" s="109">
        <f t="shared" si="310"/>
        <v>0</v>
      </c>
      <c r="W36" s="109"/>
      <c r="X36" s="138"/>
      <c r="Y36" s="139">
        <f t="shared" si="311"/>
        <v>0</v>
      </c>
      <c r="Z36" s="593">
        <f t="shared" si="312"/>
        <v>0</v>
      </c>
      <c r="AA36" s="139">
        <f>Z36/Z26</f>
        <v>0</v>
      </c>
      <c r="AB36" s="109">
        <f>AB26*AA36</f>
        <v>0</v>
      </c>
      <c r="AC36" s="136">
        <f t="shared" si="313"/>
        <v>0</v>
      </c>
      <c r="AD36" s="96">
        <f>AD26</f>
        <v>7.06</v>
      </c>
      <c r="AE36" s="137">
        <f t="shared" si="314"/>
        <v>0</v>
      </c>
      <c r="AF36" s="109">
        <f t="shared" si="315"/>
        <v>0</v>
      </c>
      <c r="AG36" s="109"/>
      <c r="AH36" s="138"/>
      <c r="AI36" s="139">
        <f t="shared" si="316"/>
        <v>0</v>
      </c>
      <c r="AJ36" s="593">
        <f t="shared" si="317"/>
        <v>0</v>
      </c>
      <c r="AK36" s="139" t="e">
        <f>AJ36/AJ26</f>
        <v>#DIV/0!</v>
      </c>
      <c r="AL36" s="109" t="e">
        <f>AL26*AK36</f>
        <v>#DIV/0!</v>
      </c>
      <c r="AM36" s="136">
        <f t="shared" si="318"/>
        <v>0</v>
      </c>
      <c r="AN36" s="96">
        <f>AN26</f>
        <v>0</v>
      </c>
      <c r="AO36" s="137">
        <f t="shared" si="319"/>
        <v>0</v>
      </c>
      <c r="AP36" s="109">
        <f t="shared" si="320"/>
        <v>0</v>
      </c>
      <c r="AQ36" s="109"/>
      <c r="AR36" s="138"/>
      <c r="AS36" s="139">
        <f t="shared" si="321"/>
        <v>0</v>
      </c>
      <c r="AT36" s="593">
        <f t="shared" si="322"/>
        <v>0</v>
      </c>
      <c r="AU36" s="139">
        <f>AT36/AT26</f>
        <v>0</v>
      </c>
      <c r="AV36" s="109">
        <f>AV26*AU36</f>
        <v>0</v>
      </c>
      <c r="AW36" s="136">
        <f t="shared" si="323"/>
        <v>0</v>
      </c>
      <c r="AX36" s="96">
        <f>AX26</f>
        <v>7.05</v>
      </c>
      <c r="AY36" s="137">
        <f t="shared" si="324"/>
        <v>0</v>
      </c>
      <c r="AZ36" s="109">
        <f t="shared" si="325"/>
        <v>0</v>
      </c>
      <c r="BA36" s="109"/>
      <c r="BB36" s="138"/>
      <c r="BC36" s="139">
        <f t="shared" si="326"/>
        <v>0</v>
      </c>
      <c r="BD36" s="593">
        <f t="shared" si="327"/>
        <v>0</v>
      </c>
      <c r="BE36" s="139">
        <f>BD36/BD26</f>
        <v>0</v>
      </c>
      <c r="BF36" s="109">
        <f>BF26*BE36</f>
        <v>0</v>
      </c>
      <c r="BG36" s="136">
        <f t="shared" si="328"/>
        <v>0</v>
      </c>
      <c r="BH36" s="96">
        <f>BH26</f>
        <v>7.54</v>
      </c>
      <c r="BI36" s="137">
        <f t="shared" si="329"/>
        <v>0</v>
      </c>
      <c r="BJ36" s="109">
        <f t="shared" si="330"/>
        <v>0</v>
      </c>
      <c r="BK36" s="109"/>
      <c r="BL36" s="138"/>
      <c r="BM36" s="139">
        <f t="shared" si="331"/>
        <v>0</v>
      </c>
      <c r="BN36" s="593">
        <f t="shared" si="332"/>
        <v>0</v>
      </c>
      <c r="BO36" s="139">
        <f>BN36/BN26</f>
        <v>0</v>
      </c>
      <c r="BP36" s="109">
        <f>BP26*BO36</f>
        <v>0</v>
      </c>
      <c r="BQ36" s="136">
        <f t="shared" si="333"/>
        <v>0</v>
      </c>
      <c r="BR36" s="96">
        <f>BR26</f>
        <v>7.86</v>
      </c>
      <c r="BS36" s="137">
        <f t="shared" si="334"/>
        <v>0</v>
      </c>
      <c r="BT36" s="109">
        <f t="shared" si="335"/>
        <v>0</v>
      </c>
      <c r="BU36" s="109"/>
      <c r="BV36" s="138"/>
      <c r="BW36" s="139">
        <f t="shared" si="336"/>
        <v>0</v>
      </c>
      <c r="BX36" s="593">
        <f t="shared" si="337"/>
        <v>0</v>
      </c>
      <c r="BY36" s="139">
        <f>BX36/BX26</f>
        <v>0</v>
      </c>
      <c r="BZ36" s="109">
        <f>BZ26*BY36</f>
        <v>0</v>
      </c>
      <c r="CA36" s="136">
        <f t="shared" si="338"/>
        <v>0</v>
      </c>
      <c r="CB36" s="96">
        <f>CB26</f>
        <v>7.89</v>
      </c>
      <c r="CC36" s="137">
        <f t="shared" si="339"/>
        <v>0</v>
      </c>
      <c r="CD36" s="109">
        <f t="shared" si="340"/>
        <v>0</v>
      </c>
      <c r="CE36" s="109"/>
      <c r="CF36" s="138"/>
      <c r="CG36" s="139">
        <f t="shared" si="341"/>
        <v>0</v>
      </c>
      <c r="CH36" s="593">
        <f t="shared" si="342"/>
        <v>0</v>
      </c>
      <c r="CI36" s="139">
        <f>CH36/CH26</f>
        <v>0</v>
      </c>
      <c r="CJ36" s="109">
        <f>CJ26*CI36</f>
        <v>0</v>
      </c>
      <c r="CK36" s="136">
        <f t="shared" si="343"/>
        <v>0</v>
      </c>
      <c r="CL36" s="96">
        <f>CL26</f>
        <v>7.06</v>
      </c>
      <c r="CM36" s="137">
        <f t="shared" si="344"/>
        <v>0</v>
      </c>
      <c r="CN36" s="109">
        <f t="shared" si="345"/>
        <v>0</v>
      </c>
      <c r="CO36" s="109"/>
      <c r="CP36" s="138"/>
      <c r="CQ36" s="139">
        <f t="shared" si="346"/>
        <v>0</v>
      </c>
      <c r="CR36" s="593">
        <f t="shared" si="347"/>
        <v>0</v>
      </c>
      <c r="CS36" s="139">
        <f>CR36/CR26</f>
        <v>0</v>
      </c>
      <c r="CT36" s="109">
        <f>CT26*CS36</f>
        <v>0</v>
      </c>
      <c r="CU36" s="136">
        <f t="shared" si="348"/>
        <v>0</v>
      </c>
      <c r="CV36" s="96">
        <f>CV26</f>
        <v>7.82</v>
      </c>
      <c r="CW36" s="137">
        <f t="shared" si="349"/>
        <v>0</v>
      </c>
      <c r="CX36" s="109">
        <f t="shared" si="350"/>
        <v>0</v>
      </c>
      <c r="CY36" s="109"/>
      <c r="CZ36" s="138"/>
      <c r="DA36" s="139">
        <f t="shared" si="351"/>
        <v>0</v>
      </c>
      <c r="DB36" s="593">
        <f t="shared" si="352"/>
        <v>0</v>
      </c>
      <c r="DC36" s="139">
        <f>DB36/DB26</f>
        <v>0</v>
      </c>
      <c r="DD36" s="109">
        <f>DD26*DC36</f>
        <v>0</v>
      </c>
      <c r="DE36" s="136">
        <f t="shared" si="353"/>
        <v>0</v>
      </c>
      <c r="DF36" s="96">
        <f>DF26</f>
        <v>7.98</v>
      </c>
      <c r="DG36" s="137">
        <f t="shared" si="354"/>
        <v>0</v>
      </c>
      <c r="DH36" s="109">
        <f t="shared" si="355"/>
        <v>0</v>
      </c>
      <c r="DI36" s="109"/>
      <c r="DJ36" s="138"/>
      <c r="DK36" s="139">
        <f t="shared" si="356"/>
        <v>0</v>
      </c>
      <c r="DL36" s="593">
        <f t="shared" si="357"/>
        <v>0</v>
      </c>
      <c r="DM36" s="139">
        <f>DL36/DL26</f>
        <v>0</v>
      </c>
      <c r="DN36" s="109">
        <f>DN26*DM36</f>
        <v>0</v>
      </c>
      <c r="DO36" s="136">
        <f t="shared" si="358"/>
        <v>0</v>
      </c>
      <c r="DP36" s="96">
        <f>DP26</f>
        <v>7.05</v>
      </c>
      <c r="DQ36" s="137">
        <f t="shared" si="359"/>
        <v>0</v>
      </c>
      <c r="DR36" s="109">
        <f t="shared" si="360"/>
        <v>0</v>
      </c>
      <c r="DS36" s="109"/>
      <c r="DT36" s="138"/>
      <c r="DU36" s="139">
        <f t="shared" si="361"/>
        <v>0</v>
      </c>
      <c r="DV36" s="593">
        <f t="shared" si="362"/>
        <v>0</v>
      </c>
      <c r="DW36" s="139">
        <f>DV36/DV26</f>
        <v>0</v>
      </c>
      <c r="DX36" s="109">
        <f>DX26*DW36</f>
        <v>0</v>
      </c>
      <c r="DY36" s="136">
        <f t="shared" si="363"/>
        <v>0</v>
      </c>
      <c r="DZ36" s="96">
        <f>DZ26</f>
        <v>7.06</v>
      </c>
      <c r="EA36" s="137">
        <f t="shared" si="364"/>
        <v>0</v>
      </c>
      <c r="EB36" s="109">
        <f t="shared" si="365"/>
        <v>0</v>
      </c>
      <c r="EC36" s="109"/>
      <c r="ED36" s="138"/>
      <c r="EE36" s="139">
        <f t="shared" si="366"/>
        <v>0</v>
      </c>
      <c r="EF36" s="593">
        <f t="shared" si="367"/>
        <v>0</v>
      </c>
      <c r="EG36" s="139">
        <f>EF36/EF26</f>
        <v>0</v>
      </c>
      <c r="EH36" s="109">
        <f>EH26*EG36</f>
        <v>0</v>
      </c>
      <c r="EI36" s="136">
        <f t="shared" si="368"/>
        <v>0</v>
      </c>
      <c r="EJ36" s="96">
        <f>EJ26</f>
        <v>7.67</v>
      </c>
      <c r="EK36" s="137">
        <f t="shared" si="369"/>
        <v>0</v>
      </c>
      <c r="EL36" s="109">
        <f t="shared" si="370"/>
        <v>0</v>
      </c>
      <c r="EM36" s="109"/>
      <c r="EN36" s="138"/>
      <c r="EO36" s="139">
        <f t="shared" si="371"/>
        <v>0</v>
      </c>
      <c r="EP36" s="593">
        <f t="shared" si="372"/>
        <v>0</v>
      </c>
      <c r="EQ36" s="139">
        <f>EP36/EP26</f>
        <v>0</v>
      </c>
      <c r="ER36" s="109">
        <f>ER26*EQ36</f>
        <v>0</v>
      </c>
      <c r="ES36" s="136">
        <f t="shared" si="373"/>
        <v>0</v>
      </c>
      <c r="ET36" s="96">
        <f>ET26</f>
        <v>7.89</v>
      </c>
      <c r="EU36" s="137">
        <f t="shared" si="374"/>
        <v>0</v>
      </c>
      <c r="EV36" s="109">
        <f t="shared" si="375"/>
        <v>0</v>
      </c>
      <c r="EW36" s="109"/>
      <c r="EX36" s="138"/>
      <c r="EY36" s="139">
        <f t="shared" si="376"/>
        <v>0</v>
      </c>
      <c r="EZ36" s="593">
        <f t="shared" si="377"/>
        <v>0</v>
      </c>
      <c r="FA36" s="139">
        <f>EZ36/EZ26</f>
        <v>0</v>
      </c>
      <c r="FB36" s="109">
        <f>FB26*FA36</f>
        <v>0</v>
      </c>
      <c r="FC36" s="136">
        <f t="shared" si="378"/>
        <v>0</v>
      </c>
      <c r="FD36" s="96">
        <f>FD26</f>
        <v>7.89</v>
      </c>
      <c r="FE36" s="137">
        <f t="shared" si="379"/>
        <v>0</v>
      </c>
      <c r="FF36" s="109">
        <f t="shared" si="380"/>
        <v>0</v>
      </c>
      <c r="FG36" s="109"/>
      <c r="FH36" s="138"/>
      <c r="FI36" s="139">
        <f t="shared" si="381"/>
        <v>0</v>
      </c>
      <c r="FJ36" s="593">
        <f t="shared" si="382"/>
        <v>0</v>
      </c>
      <c r="FK36" s="139">
        <f>FJ36/FJ26</f>
        <v>0</v>
      </c>
      <c r="FL36" s="109">
        <f>FL26*FK36</f>
        <v>0</v>
      </c>
      <c r="FM36" s="136">
        <f t="shared" si="383"/>
        <v>0</v>
      </c>
      <c r="FN36" s="96">
        <f>FN26</f>
        <v>7.06</v>
      </c>
      <c r="FO36" s="137">
        <f t="shared" si="384"/>
        <v>0</v>
      </c>
      <c r="FP36" s="109">
        <f t="shared" si="385"/>
        <v>0</v>
      </c>
      <c r="FQ36" s="109"/>
      <c r="FR36" s="138"/>
      <c r="FS36" s="139">
        <f t="shared" si="386"/>
        <v>0</v>
      </c>
      <c r="FT36" s="593">
        <f t="shared" si="387"/>
        <v>0</v>
      </c>
      <c r="FU36" s="139">
        <f>FT36/FT26</f>
        <v>0</v>
      </c>
      <c r="FV36" s="109">
        <f>FV26*FU36</f>
        <v>0</v>
      </c>
      <c r="FW36" s="136">
        <f t="shared" si="388"/>
        <v>0</v>
      </c>
      <c r="FX36" s="96">
        <f>FX26</f>
        <v>6.75</v>
      </c>
      <c r="FY36" s="137">
        <f t="shared" si="389"/>
        <v>0</v>
      </c>
      <c r="FZ36" s="109">
        <f t="shared" si="390"/>
        <v>0</v>
      </c>
      <c r="GA36" s="109"/>
      <c r="GB36" s="138"/>
      <c r="GC36" s="139">
        <f t="shared" si="391"/>
        <v>0</v>
      </c>
      <c r="GD36" s="593">
        <f t="shared" si="392"/>
        <v>0</v>
      </c>
      <c r="GE36" s="139">
        <f>GD36/GD26</f>
        <v>0</v>
      </c>
      <c r="GF36" s="109">
        <f>GF26*GE36</f>
        <v>0</v>
      </c>
      <c r="GG36" s="136">
        <f t="shared" si="393"/>
        <v>0</v>
      </c>
      <c r="GH36" s="96">
        <f>GH26</f>
        <v>8.64</v>
      </c>
      <c r="GI36" s="137">
        <f t="shared" si="394"/>
        <v>0</v>
      </c>
      <c r="GJ36" s="109">
        <f t="shared" si="395"/>
        <v>0</v>
      </c>
      <c r="GK36" s="109"/>
      <c r="GL36" s="138"/>
      <c r="GM36" s="139">
        <f t="shared" si="396"/>
        <v>0</v>
      </c>
      <c r="GN36" s="593">
        <f t="shared" si="397"/>
        <v>0</v>
      </c>
      <c r="GO36" s="139">
        <f>GN36/GN26</f>
        <v>0</v>
      </c>
      <c r="GP36" s="109">
        <f>GP26*GO36</f>
        <v>0</v>
      </c>
      <c r="GQ36" s="136">
        <f t="shared" si="398"/>
        <v>0</v>
      </c>
      <c r="GR36" s="96">
        <f>GR26</f>
        <v>7.04</v>
      </c>
      <c r="GS36" s="137">
        <f t="shared" si="399"/>
        <v>0</v>
      </c>
      <c r="GT36" s="109">
        <f t="shared" si="400"/>
        <v>0</v>
      </c>
      <c r="GU36" s="109"/>
      <c r="GV36" s="138"/>
      <c r="GW36" s="139">
        <f t="shared" si="401"/>
        <v>0</v>
      </c>
      <c r="GX36" s="593">
        <f t="shared" si="402"/>
        <v>0</v>
      </c>
      <c r="GY36" s="139">
        <f>GX36/GX26</f>
        <v>0</v>
      </c>
      <c r="GZ36" s="109">
        <f>GZ26*GY36</f>
        <v>0</v>
      </c>
      <c r="HA36" s="136">
        <f t="shared" si="403"/>
        <v>0</v>
      </c>
      <c r="HB36" s="96">
        <f>HB26</f>
        <v>7.88</v>
      </c>
      <c r="HC36" s="137">
        <f t="shared" si="404"/>
        <v>0</v>
      </c>
      <c r="HD36" s="109">
        <f t="shared" si="405"/>
        <v>0</v>
      </c>
      <c r="HE36" s="109"/>
      <c r="HF36" s="138"/>
      <c r="HG36" s="139">
        <f t="shared" si="406"/>
        <v>0</v>
      </c>
      <c r="HH36" s="593">
        <f t="shared" si="407"/>
        <v>0</v>
      </c>
      <c r="HI36" s="139">
        <f>HH36/HH26</f>
        <v>0</v>
      </c>
      <c r="HJ36" s="109">
        <f>HJ26*HI36</f>
        <v>0</v>
      </c>
      <c r="HK36" s="136">
        <f t="shared" si="408"/>
        <v>0</v>
      </c>
      <c r="HL36" s="96">
        <f>HL26</f>
        <v>7.05</v>
      </c>
      <c r="HM36" s="137">
        <f t="shared" si="409"/>
        <v>0</v>
      </c>
      <c r="HN36" s="109">
        <f t="shared" si="410"/>
        <v>0</v>
      </c>
      <c r="HO36" s="109"/>
      <c r="HP36" s="138"/>
      <c r="HQ36" s="139">
        <f t="shared" si="411"/>
        <v>0</v>
      </c>
      <c r="HR36" s="593">
        <f t="shared" si="412"/>
        <v>0</v>
      </c>
      <c r="HS36" s="139">
        <f>HR36/HR26</f>
        <v>0</v>
      </c>
      <c r="HT36" s="109">
        <f>HT26*HS36</f>
        <v>0</v>
      </c>
      <c r="HU36" s="136">
        <f t="shared" si="413"/>
        <v>0</v>
      </c>
      <c r="HV36" s="96">
        <f>HV26</f>
        <v>7.5</v>
      </c>
      <c r="HW36" s="137">
        <f t="shared" si="414"/>
        <v>0</v>
      </c>
      <c r="HX36" s="109">
        <f t="shared" si="415"/>
        <v>0</v>
      </c>
      <c r="HY36" s="109"/>
      <c r="HZ36" s="138"/>
      <c r="IA36" s="139">
        <f t="shared" si="416"/>
        <v>0</v>
      </c>
      <c r="IB36" s="593">
        <f t="shared" si="417"/>
        <v>39</v>
      </c>
      <c r="IC36" s="139">
        <f>IB36/IB26</f>
        <v>0.22806999999999999</v>
      </c>
      <c r="ID36" s="109">
        <f>ID26*IC36</f>
        <v>20754.37</v>
      </c>
      <c r="IE36" s="136">
        <f t="shared" si="418"/>
        <v>532.16333333</v>
      </c>
      <c r="IF36" s="96">
        <f>IF26</f>
        <v>8.58</v>
      </c>
      <c r="IG36" s="137">
        <f t="shared" si="419"/>
        <v>4565.9614000000001</v>
      </c>
      <c r="IH36" s="109">
        <f t="shared" si="420"/>
        <v>178072.49</v>
      </c>
      <c r="II36" s="109"/>
      <c r="IJ36" s="138"/>
      <c r="IK36" s="139">
        <f t="shared" si="421"/>
        <v>1.3932899999999999</v>
      </c>
      <c r="IL36" s="593">
        <f t="shared" si="422"/>
        <v>0</v>
      </c>
      <c r="IM36" s="139">
        <f>IL36/IL26</f>
        <v>0</v>
      </c>
      <c r="IN36" s="109">
        <f>IN26*IM36</f>
        <v>0</v>
      </c>
      <c r="IO36" s="136">
        <f t="shared" si="423"/>
        <v>0</v>
      </c>
      <c r="IP36" s="96">
        <f>IP26</f>
        <v>7.3</v>
      </c>
      <c r="IQ36" s="137">
        <f t="shared" si="424"/>
        <v>0</v>
      </c>
      <c r="IR36" s="109">
        <f t="shared" si="425"/>
        <v>0</v>
      </c>
      <c r="IS36" s="109"/>
      <c r="IT36" s="138"/>
      <c r="IU36" s="139">
        <f t="shared" si="426"/>
        <v>0</v>
      </c>
      <c r="IV36" s="593">
        <f t="shared" si="427"/>
        <v>0</v>
      </c>
      <c r="IW36" s="139">
        <f>IV36/IV26</f>
        <v>0</v>
      </c>
      <c r="IX36" s="109">
        <f>IX26*IW36</f>
        <v>0</v>
      </c>
      <c r="IY36" s="136">
        <f t="shared" si="428"/>
        <v>0</v>
      </c>
      <c r="IZ36" s="96">
        <f>IZ26</f>
        <v>8</v>
      </c>
      <c r="JA36" s="137">
        <f t="shared" si="429"/>
        <v>0</v>
      </c>
      <c r="JB36" s="109">
        <f t="shared" si="430"/>
        <v>0</v>
      </c>
      <c r="JC36" s="109"/>
      <c r="JD36" s="138"/>
      <c r="JE36" s="139">
        <f t="shared" si="431"/>
        <v>0</v>
      </c>
      <c r="JF36" s="593">
        <f t="shared" si="432"/>
        <v>0</v>
      </c>
      <c r="JG36" s="139">
        <f>JF36/JF26</f>
        <v>0</v>
      </c>
      <c r="JH36" s="109">
        <f>JH26*JG36</f>
        <v>0</v>
      </c>
      <c r="JI36" s="136">
        <f t="shared" si="433"/>
        <v>0</v>
      </c>
      <c r="JJ36" s="96">
        <f>JJ26</f>
        <v>8</v>
      </c>
      <c r="JK36" s="137">
        <f t="shared" si="434"/>
        <v>0</v>
      </c>
      <c r="JL36" s="109">
        <f t="shared" si="435"/>
        <v>0</v>
      </c>
      <c r="JM36" s="109"/>
      <c r="JN36" s="138"/>
      <c r="JO36" s="139">
        <f t="shared" si="436"/>
        <v>0</v>
      </c>
      <c r="JP36" s="593">
        <f t="shared" si="437"/>
        <v>0</v>
      </c>
      <c r="JQ36" s="139">
        <f>JP36/JP26</f>
        <v>0</v>
      </c>
      <c r="JR36" s="109">
        <f>JR26*JQ36</f>
        <v>0</v>
      </c>
      <c r="JS36" s="136">
        <f t="shared" si="438"/>
        <v>0</v>
      </c>
      <c r="JT36" s="96">
        <f>JT26</f>
        <v>7.92</v>
      </c>
      <c r="JU36" s="137">
        <f t="shared" si="439"/>
        <v>0</v>
      </c>
      <c r="JV36" s="109">
        <f t="shared" si="440"/>
        <v>0</v>
      </c>
      <c r="JW36" s="109"/>
      <c r="JX36" s="138"/>
      <c r="JY36" s="139">
        <f t="shared" si="441"/>
        <v>0</v>
      </c>
      <c r="JZ36" s="593">
        <f t="shared" si="442"/>
        <v>0</v>
      </c>
      <c r="KA36" s="139">
        <f>JZ36/JZ26</f>
        <v>0</v>
      </c>
      <c r="KB36" s="109">
        <f>KB26*KA36</f>
        <v>0</v>
      </c>
      <c r="KC36" s="136">
        <f t="shared" si="443"/>
        <v>0</v>
      </c>
      <c r="KD36" s="96">
        <f>KD26</f>
        <v>7.92</v>
      </c>
      <c r="KE36" s="137">
        <f t="shared" si="444"/>
        <v>0</v>
      </c>
      <c r="KF36" s="109">
        <f t="shared" si="445"/>
        <v>0</v>
      </c>
      <c r="KG36" s="109"/>
      <c r="KH36" s="138"/>
      <c r="KI36" s="139">
        <f t="shared" si="446"/>
        <v>0</v>
      </c>
      <c r="KJ36" s="593">
        <f t="shared" si="447"/>
        <v>0</v>
      </c>
      <c r="KK36" s="139">
        <f>KJ36/KJ26</f>
        <v>0</v>
      </c>
      <c r="KL36" s="109">
        <f>KL26*KK36</f>
        <v>0</v>
      </c>
      <c r="KM36" s="136">
        <f t="shared" si="448"/>
        <v>0</v>
      </c>
      <c r="KN36" s="96">
        <f>KN26</f>
        <v>7.82</v>
      </c>
      <c r="KO36" s="137">
        <f t="shared" si="449"/>
        <v>0</v>
      </c>
      <c r="KP36" s="109">
        <f t="shared" si="450"/>
        <v>0</v>
      </c>
      <c r="KQ36" s="109"/>
      <c r="KR36" s="138"/>
      <c r="KS36" s="139">
        <f t="shared" si="451"/>
        <v>0</v>
      </c>
      <c r="KT36" s="593">
        <f t="shared" si="452"/>
        <v>0</v>
      </c>
      <c r="KU36" s="139">
        <f>KT36/KT26</f>
        <v>0</v>
      </c>
      <c r="KV36" s="109">
        <f>KV26*KU36</f>
        <v>0</v>
      </c>
      <c r="KW36" s="136">
        <f t="shared" si="453"/>
        <v>0</v>
      </c>
      <c r="KX36" s="96">
        <f>KX26</f>
        <v>7.67</v>
      </c>
      <c r="KY36" s="137">
        <f t="shared" si="454"/>
        <v>0</v>
      </c>
      <c r="KZ36" s="109">
        <f t="shared" si="455"/>
        <v>0</v>
      </c>
      <c r="LA36" s="109"/>
      <c r="LB36" s="138"/>
      <c r="LC36" s="139">
        <f t="shared" si="456"/>
        <v>0</v>
      </c>
      <c r="LD36" s="593">
        <f t="shared" si="457"/>
        <v>0</v>
      </c>
      <c r="LE36" s="139">
        <f>LD36/LD26</f>
        <v>0</v>
      </c>
      <c r="LF36" s="109">
        <f>LF26*LE36</f>
        <v>0</v>
      </c>
      <c r="LG36" s="136">
        <f t="shared" si="458"/>
        <v>0</v>
      </c>
      <c r="LH36" s="96">
        <f>LH26</f>
        <v>7.66</v>
      </c>
      <c r="LI36" s="137">
        <f t="shared" si="459"/>
        <v>0</v>
      </c>
      <c r="LJ36" s="109">
        <f t="shared" si="460"/>
        <v>0</v>
      </c>
      <c r="LK36" s="109"/>
      <c r="LL36" s="138"/>
      <c r="LM36" s="139">
        <f t="shared" si="461"/>
        <v>0</v>
      </c>
      <c r="LN36" s="593">
        <f t="shared" si="462"/>
        <v>0</v>
      </c>
      <c r="LO36" s="139">
        <f>LN36/LN26</f>
        <v>0</v>
      </c>
      <c r="LP36" s="109">
        <f>LP26*LO36</f>
        <v>0</v>
      </c>
      <c r="LQ36" s="136">
        <f t="shared" si="463"/>
        <v>0</v>
      </c>
      <c r="LR36" s="96">
        <f>LR26</f>
        <v>8.5</v>
      </c>
      <c r="LS36" s="137">
        <f t="shared" si="464"/>
        <v>0</v>
      </c>
      <c r="LT36" s="109">
        <f t="shared" si="465"/>
        <v>0</v>
      </c>
      <c r="LU36" s="109"/>
      <c r="LV36" s="138"/>
      <c r="LW36" s="139">
        <f t="shared" si="466"/>
        <v>0</v>
      </c>
      <c r="LX36" s="593">
        <f t="shared" si="467"/>
        <v>0</v>
      </c>
      <c r="LY36" s="139">
        <f>LX36/LX26</f>
        <v>0</v>
      </c>
      <c r="LZ36" s="109">
        <f>LZ26*LY36</f>
        <v>0</v>
      </c>
      <c r="MA36" s="136">
        <f t="shared" si="468"/>
        <v>0</v>
      </c>
      <c r="MB36" s="96">
        <f>MB26</f>
        <v>6</v>
      </c>
      <c r="MC36" s="137">
        <f t="shared" si="469"/>
        <v>0</v>
      </c>
      <c r="MD36" s="109">
        <f t="shared" si="470"/>
        <v>0</v>
      </c>
      <c r="ME36" s="109"/>
      <c r="MF36" s="138"/>
      <c r="MG36" s="139">
        <f t="shared" si="471"/>
        <v>0</v>
      </c>
      <c r="MH36" s="593">
        <f t="shared" si="472"/>
        <v>0</v>
      </c>
      <c r="MI36" s="139">
        <f>MH36/MH26</f>
        <v>0</v>
      </c>
      <c r="MJ36" s="109">
        <f>MJ26*MI36</f>
        <v>0</v>
      </c>
      <c r="MK36" s="136">
        <f t="shared" si="473"/>
        <v>0</v>
      </c>
      <c r="ML36" s="96">
        <f>ML26</f>
        <v>6.89</v>
      </c>
      <c r="MM36" s="137">
        <f t="shared" si="474"/>
        <v>0</v>
      </c>
      <c r="MN36" s="109">
        <f t="shared" si="475"/>
        <v>0</v>
      </c>
      <c r="MO36" s="109"/>
      <c r="MP36" s="138"/>
      <c r="MQ36" s="139">
        <f t="shared" si="476"/>
        <v>0</v>
      </c>
      <c r="MR36" s="593">
        <f t="shared" si="477"/>
        <v>57</v>
      </c>
      <c r="MS36" s="139">
        <f>MR36/MR26</f>
        <v>0.54286000000000001</v>
      </c>
      <c r="MT36" s="109">
        <f>MT26*MS36</f>
        <v>24374.41</v>
      </c>
      <c r="MU36" s="136">
        <f t="shared" si="478"/>
        <v>427.62122806999997</v>
      </c>
      <c r="MV36" s="96">
        <f>MV26</f>
        <v>7.55</v>
      </c>
      <c r="MW36" s="137">
        <f t="shared" si="479"/>
        <v>3228.54027</v>
      </c>
      <c r="MX36" s="109">
        <f t="shared" si="480"/>
        <v>184026.8</v>
      </c>
      <c r="MY36" s="109"/>
      <c r="MZ36" s="138"/>
      <c r="NA36" s="139">
        <f t="shared" si="481"/>
        <v>0.98517999999999994</v>
      </c>
      <c r="NB36" s="593">
        <f t="shared" si="482"/>
        <v>0</v>
      </c>
      <c r="NC36" s="139">
        <f>NB36/NB26</f>
        <v>0</v>
      </c>
      <c r="ND36" s="109">
        <f>ND26*NC36</f>
        <v>0</v>
      </c>
      <c r="NE36" s="136">
        <f t="shared" si="483"/>
        <v>0</v>
      </c>
      <c r="NF36" s="96">
        <f>NF26</f>
        <v>6</v>
      </c>
      <c r="NG36" s="137">
        <f t="shared" si="484"/>
        <v>0</v>
      </c>
      <c r="NH36" s="109">
        <f t="shared" si="485"/>
        <v>0</v>
      </c>
      <c r="NI36" s="109"/>
      <c r="NJ36" s="138"/>
      <c r="NK36" s="139">
        <f t="shared" si="486"/>
        <v>0</v>
      </c>
      <c r="NL36" s="593">
        <f t="shared" si="487"/>
        <v>0</v>
      </c>
      <c r="NM36" s="139">
        <f>NL36/NL26</f>
        <v>0</v>
      </c>
      <c r="NN36" s="109">
        <f>NN26*NM36</f>
        <v>0</v>
      </c>
      <c r="NO36" s="136">
        <f t="shared" si="488"/>
        <v>0</v>
      </c>
      <c r="NP36" s="96">
        <f>NP26</f>
        <v>8.4499999999999993</v>
      </c>
      <c r="NQ36" s="137">
        <f t="shared" si="489"/>
        <v>0</v>
      </c>
      <c r="NR36" s="109">
        <f t="shared" si="490"/>
        <v>0</v>
      </c>
      <c r="NS36" s="109"/>
      <c r="NT36" s="138"/>
      <c r="NU36" s="139">
        <f t="shared" si="491"/>
        <v>0</v>
      </c>
      <c r="NV36" s="593">
        <f t="shared" si="492"/>
        <v>28</v>
      </c>
      <c r="NW36" s="139">
        <f>NV36/NV26</f>
        <v>0.18301000000000001</v>
      </c>
      <c r="NX36" s="109">
        <f>NX26*NW36</f>
        <v>5856.32</v>
      </c>
      <c r="NY36" s="136">
        <f t="shared" si="493"/>
        <v>209.15428571000001</v>
      </c>
      <c r="NZ36" s="96">
        <f>NZ26</f>
        <v>7.9</v>
      </c>
      <c r="OA36" s="137">
        <f t="shared" si="494"/>
        <v>1652.3188600000001</v>
      </c>
      <c r="OB36" s="109">
        <f t="shared" si="495"/>
        <v>46264.93</v>
      </c>
      <c r="OC36" s="109"/>
      <c r="OD36" s="138"/>
      <c r="OE36" s="139">
        <f t="shared" si="496"/>
        <v>0.50419999999999998</v>
      </c>
      <c r="OF36" s="593">
        <f t="shared" si="497"/>
        <v>0</v>
      </c>
      <c r="OG36" s="139">
        <f>OF36/OF26</f>
        <v>0</v>
      </c>
      <c r="OH36" s="109">
        <f>OH26*OG36</f>
        <v>0</v>
      </c>
      <c r="OI36" s="136">
        <f t="shared" si="498"/>
        <v>0</v>
      </c>
      <c r="OJ36" s="96">
        <f>OJ26</f>
        <v>7.58</v>
      </c>
      <c r="OK36" s="137">
        <f t="shared" si="499"/>
        <v>0</v>
      </c>
      <c r="OL36" s="109">
        <f t="shared" si="500"/>
        <v>0</v>
      </c>
      <c r="OM36" s="109"/>
      <c r="ON36" s="138"/>
      <c r="OO36" s="139">
        <f t="shared" si="501"/>
        <v>0</v>
      </c>
      <c r="OP36" s="593">
        <f t="shared" si="502"/>
        <v>0</v>
      </c>
      <c r="OQ36" s="139">
        <f>OP36/OP26</f>
        <v>0</v>
      </c>
      <c r="OR36" s="109">
        <f>OR26*OQ36</f>
        <v>0</v>
      </c>
      <c r="OS36" s="136">
        <f t="shared" si="503"/>
        <v>0</v>
      </c>
      <c r="OT36" s="96">
        <f>OT26</f>
        <v>8.5</v>
      </c>
      <c r="OU36" s="137">
        <f t="shared" si="504"/>
        <v>0</v>
      </c>
      <c r="OV36" s="109">
        <f t="shared" si="505"/>
        <v>0</v>
      </c>
      <c r="OW36" s="109"/>
      <c r="OX36" s="138"/>
      <c r="OY36" s="139">
        <f t="shared" si="506"/>
        <v>0</v>
      </c>
      <c r="OZ36" s="593">
        <f t="shared" si="507"/>
        <v>0</v>
      </c>
      <c r="PA36" s="139">
        <f>OZ36/OZ26</f>
        <v>0</v>
      </c>
      <c r="PB36" s="109">
        <f>PB26*PA36</f>
        <v>0</v>
      </c>
      <c r="PC36" s="136">
        <f t="shared" si="508"/>
        <v>0</v>
      </c>
      <c r="PD36" s="96">
        <f>PD26</f>
        <v>6.4</v>
      </c>
      <c r="PE36" s="137">
        <f t="shared" si="509"/>
        <v>0</v>
      </c>
      <c r="PF36" s="109">
        <f t="shared" si="510"/>
        <v>0</v>
      </c>
      <c r="PG36" s="109"/>
      <c r="PH36" s="138"/>
      <c r="PI36" s="139">
        <f t="shared" si="511"/>
        <v>0</v>
      </c>
      <c r="PJ36" s="593">
        <f t="shared" si="512"/>
        <v>0</v>
      </c>
      <c r="PK36" s="139">
        <f>PJ36/PJ26</f>
        <v>0</v>
      </c>
      <c r="PL36" s="109">
        <f>PL26*PK36</f>
        <v>0</v>
      </c>
      <c r="PM36" s="136">
        <f t="shared" si="513"/>
        <v>0</v>
      </c>
      <c r="PN36" s="96">
        <f>PN26</f>
        <v>6.4</v>
      </c>
      <c r="PO36" s="137">
        <f t="shared" si="514"/>
        <v>0</v>
      </c>
      <c r="PP36" s="109">
        <f t="shared" si="515"/>
        <v>0</v>
      </c>
      <c r="PQ36" s="109"/>
      <c r="PR36" s="138"/>
      <c r="PS36" s="139">
        <f t="shared" si="516"/>
        <v>0</v>
      </c>
      <c r="PT36" s="593">
        <f t="shared" si="517"/>
        <v>0</v>
      </c>
      <c r="PU36" s="139">
        <f>PT36/PT26</f>
        <v>0</v>
      </c>
      <c r="PV36" s="109">
        <f>PV26*PU36</f>
        <v>0</v>
      </c>
      <c r="PW36" s="136">
        <f t="shared" si="518"/>
        <v>0</v>
      </c>
      <c r="PX36" s="96">
        <f>PX26</f>
        <v>6.84</v>
      </c>
      <c r="PY36" s="137">
        <f t="shared" si="519"/>
        <v>0</v>
      </c>
      <c r="PZ36" s="109">
        <f t="shared" si="520"/>
        <v>0</v>
      </c>
      <c r="QA36" s="109"/>
      <c r="QB36" s="138"/>
      <c r="QC36" s="139">
        <f t="shared" si="521"/>
        <v>0</v>
      </c>
      <c r="QD36" s="593">
        <f t="shared" si="522"/>
        <v>0</v>
      </c>
      <c r="QE36" s="139">
        <f>QD36/QD26</f>
        <v>0</v>
      </c>
      <c r="QF36" s="109">
        <f>QF26*QE36</f>
        <v>0</v>
      </c>
      <c r="QG36" s="136">
        <f t="shared" si="523"/>
        <v>0</v>
      </c>
      <c r="QH36" s="96">
        <f>QH26</f>
        <v>7.95</v>
      </c>
      <c r="QI36" s="137">
        <f t="shared" si="524"/>
        <v>0</v>
      </c>
      <c r="QJ36" s="109">
        <f t="shared" si="525"/>
        <v>0</v>
      </c>
      <c r="QK36" s="109"/>
      <c r="QL36" s="138"/>
      <c r="QM36" s="139">
        <f t="shared" si="526"/>
        <v>0</v>
      </c>
      <c r="QN36" s="593">
        <f t="shared" si="527"/>
        <v>0</v>
      </c>
      <c r="QO36" s="139">
        <f>QN36/QN26</f>
        <v>0</v>
      </c>
      <c r="QP36" s="109">
        <f>QP26*QO36</f>
        <v>0</v>
      </c>
      <c r="QQ36" s="136">
        <f t="shared" si="528"/>
        <v>0</v>
      </c>
      <c r="QR36" s="96">
        <f>QR26</f>
        <v>7.68</v>
      </c>
      <c r="QS36" s="137">
        <f t="shared" si="529"/>
        <v>0</v>
      </c>
      <c r="QT36" s="109">
        <f t="shared" si="530"/>
        <v>0</v>
      </c>
      <c r="QU36" s="109"/>
      <c r="QV36" s="138"/>
      <c r="QW36" s="139">
        <f t="shared" si="531"/>
        <v>0</v>
      </c>
      <c r="QX36" s="593">
        <f t="shared" si="532"/>
        <v>0</v>
      </c>
      <c r="QY36" s="139">
        <f>QX36/QX26</f>
        <v>0</v>
      </c>
      <c r="QZ36" s="109">
        <f>QZ26*QY36</f>
        <v>0</v>
      </c>
      <c r="RA36" s="136">
        <f t="shared" si="533"/>
        <v>0</v>
      </c>
      <c r="RB36" s="96">
        <f>RB26</f>
        <v>7.2</v>
      </c>
      <c r="RC36" s="137">
        <f t="shared" si="534"/>
        <v>0</v>
      </c>
      <c r="RD36" s="109">
        <f t="shared" si="535"/>
        <v>0</v>
      </c>
      <c r="RE36" s="109"/>
      <c r="RF36" s="138"/>
      <c r="RG36" s="139">
        <f t="shared" si="536"/>
        <v>0</v>
      </c>
      <c r="RH36" s="593">
        <f t="shared" si="537"/>
        <v>0</v>
      </c>
      <c r="RI36" s="139">
        <f>RH36/RH26</f>
        <v>0</v>
      </c>
      <c r="RJ36" s="109">
        <f>RJ26*RI36</f>
        <v>0</v>
      </c>
      <c r="RK36" s="136">
        <f t="shared" si="538"/>
        <v>0</v>
      </c>
      <c r="RL36" s="96">
        <f>RL26</f>
        <v>6.9</v>
      </c>
      <c r="RM36" s="137">
        <f t="shared" si="539"/>
        <v>0</v>
      </c>
      <c r="RN36" s="109">
        <f t="shared" si="540"/>
        <v>0</v>
      </c>
      <c r="RO36" s="109"/>
      <c r="RP36" s="138"/>
      <c r="RQ36" s="139">
        <f t="shared" si="541"/>
        <v>0</v>
      </c>
      <c r="RR36" s="593">
        <f t="shared" si="542"/>
        <v>0</v>
      </c>
      <c r="RS36" s="139">
        <f>RR36/RR26</f>
        <v>0</v>
      </c>
      <c r="RT36" s="109">
        <f>RT26*RS36</f>
        <v>0</v>
      </c>
      <c r="RU36" s="136">
        <f t="shared" si="543"/>
        <v>0</v>
      </c>
      <c r="RV36" s="96">
        <f>RV26</f>
        <v>7.54</v>
      </c>
      <c r="RW36" s="137">
        <f t="shared" si="544"/>
        <v>0</v>
      </c>
      <c r="RX36" s="109">
        <f t="shared" si="545"/>
        <v>0</v>
      </c>
      <c r="RY36" s="109"/>
      <c r="RZ36" s="138"/>
      <c r="SA36" s="139">
        <f t="shared" si="546"/>
        <v>0</v>
      </c>
      <c r="SB36" s="593">
        <f t="shared" si="547"/>
        <v>0</v>
      </c>
      <c r="SC36" s="139" t="e">
        <f>SB36/SB26</f>
        <v>#DIV/0!</v>
      </c>
      <c r="SD36" s="109" t="e">
        <f>SD26*SC36</f>
        <v>#DIV/0!</v>
      </c>
      <c r="SE36" s="136">
        <f t="shared" si="548"/>
        <v>0</v>
      </c>
      <c r="SF36" s="96">
        <f>SF26</f>
        <v>0</v>
      </c>
      <c r="SG36" s="137">
        <f t="shared" si="549"/>
        <v>0</v>
      </c>
      <c r="SH36" s="109">
        <f t="shared" si="550"/>
        <v>0</v>
      </c>
      <c r="SI36" s="109"/>
      <c r="SJ36" s="138"/>
      <c r="SK36" s="139">
        <f t="shared" si="551"/>
        <v>0</v>
      </c>
      <c r="SL36" s="593">
        <f t="shared" si="552"/>
        <v>0</v>
      </c>
      <c r="SM36" s="139">
        <f>SL36/SL26</f>
        <v>0</v>
      </c>
      <c r="SN36" s="109">
        <f>SN26*SM36</f>
        <v>0</v>
      </c>
      <c r="SO36" s="136">
        <f t="shared" si="553"/>
        <v>0</v>
      </c>
      <c r="SP36" s="96">
        <f>SP26</f>
        <v>8.1999999999999993</v>
      </c>
      <c r="SQ36" s="137">
        <f t="shared" si="554"/>
        <v>0</v>
      </c>
      <c r="SR36" s="109">
        <f t="shared" si="555"/>
        <v>0</v>
      </c>
      <c r="SS36" s="109"/>
      <c r="ST36" s="138"/>
      <c r="SU36" s="139">
        <f t="shared" si="556"/>
        <v>0</v>
      </c>
      <c r="SV36" s="593">
        <f t="shared" si="557"/>
        <v>0</v>
      </c>
      <c r="SW36" s="139">
        <f>SV36/SV26</f>
        <v>0</v>
      </c>
      <c r="SX36" s="109">
        <f>SX26*SW36</f>
        <v>0</v>
      </c>
      <c r="SY36" s="136">
        <f t="shared" si="558"/>
        <v>0</v>
      </c>
      <c r="SZ36" s="96">
        <f>SZ26</f>
        <v>8</v>
      </c>
      <c r="TA36" s="137">
        <f t="shared" si="559"/>
        <v>0</v>
      </c>
      <c r="TB36" s="109">
        <f t="shared" si="560"/>
        <v>0</v>
      </c>
      <c r="TC36" s="109"/>
      <c r="TD36" s="138"/>
      <c r="TE36" s="139">
        <f t="shared" si="561"/>
        <v>0</v>
      </c>
      <c r="TF36" s="593">
        <f t="shared" si="562"/>
        <v>0</v>
      </c>
      <c r="TG36" s="139">
        <f>TF36/TF26</f>
        <v>0</v>
      </c>
      <c r="TH36" s="109">
        <f>TH26*TG36</f>
        <v>0</v>
      </c>
      <c r="TI36" s="136">
        <f t="shared" si="563"/>
        <v>0</v>
      </c>
      <c r="TJ36" s="96">
        <f>TJ26</f>
        <v>6.94</v>
      </c>
      <c r="TK36" s="137">
        <f t="shared" si="564"/>
        <v>0</v>
      </c>
      <c r="TL36" s="109">
        <f t="shared" si="565"/>
        <v>0</v>
      </c>
      <c r="TM36" s="109"/>
      <c r="TN36" s="138"/>
      <c r="TO36" s="139">
        <f t="shared" si="566"/>
        <v>0</v>
      </c>
      <c r="TP36" s="593">
        <f t="shared" si="567"/>
        <v>0</v>
      </c>
      <c r="TQ36" s="139">
        <f>TP36/TP26</f>
        <v>0</v>
      </c>
      <c r="TR36" s="109">
        <f>TR26*TQ36</f>
        <v>0</v>
      </c>
      <c r="TS36" s="136">
        <f t="shared" si="568"/>
        <v>0</v>
      </c>
      <c r="TT36" s="96">
        <f>TT26</f>
        <v>7.58</v>
      </c>
      <c r="TU36" s="137">
        <f t="shared" si="569"/>
        <v>0</v>
      </c>
      <c r="TV36" s="109">
        <f t="shared" si="570"/>
        <v>0</v>
      </c>
      <c r="TW36" s="109"/>
      <c r="TX36" s="138"/>
      <c r="TY36" s="139">
        <f t="shared" si="571"/>
        <v>0</v>
      </c>
      <c r="TZ36" s="593">
        <f t="shared" si="572"/>
        <v>0</v>
      </c>
      <c r="UA36" s="139">
        <f>TZ36/TZ26</f>
        <v>0</v>
      </c>
      <c r="UB36" s="109">
        <f>UB26*UA36</f>
        <v>0</v>
      </c>
      <c r="UC36" s="136">
        <f t="shared" si="573"/>
        <v>0</v>
      </c>
      <c r="UD36" s="96">
        <f>UD26</f>
        <v>8.14</v>
      </c>
      <c r="UE36" s="137">
        <f t="shared" si="574"/>
        <v>0</v>
      </c>
      <c r="UF36" s="109">
        <f t="shared" si="575"/>
        <v>0</v>
      </c>
      <c r="UG36" s="109"/>
      <c r="UH36" s="138"/>
      <c r="UI36" s="139">
        <f t="shared" si="576"/>
        <v>0</v>
      </c>
      <c r="UJ36" s="593">
        <f t="shared" si="577"/>
        <v>0</v>
      </c>
      <c r="UK36" s="139">
        <f>UJ36/UJ26</f>
        <v>0</v>
      </c>
      <c r="UL36" s="109">
        <f>UL26*UK36</f>
        <v>0</v>
      </c>
      <c r="UM36" s="136">
        <f t="shared" si="578"/>
        <v>0</v>
      </c>
      <c r="UN36" s="96">
        <f>UN26</f>
        <v>6.76</v>
      </c>
      <c r="UO36" s="137">
        <f t="shared" si="579"/>
        <v>0</v>
      </c>
      <c r="UP36" s="109">
        <f t="shared" si="580"/>
        <v>0</v>
      </c>
      <c r="UQ36" s="109"/>
      <c r="UR36" s="138"/>
      <c r="US36" s="139">
        <f t="shared" si="581"/>
        <v>0</v>
      </c>
      <c r="UT36" s="593">
        <f t="shared" si="582"/>
        <v>0</v>
      </c>
      <c r="UU36" s="139">
        <f>UT36/UT26</f>
        <v>0</v>
      </c>
      <c r="UV36" s="109">
        <f>UV26*UU36</f>
        <v>0</v>
      </c>
      <c r="UW36" s="136">
        <f t="shared" si="583"/>
        <v>0</v>
      </c>
      <c r="UX36" s="96">
        <f>UX26</f>
        <v>7.72</v>
      </c>
      <c r="UY36" s="137">
        <f t="shared" si="584"/>
        <v>0</v>
      </c>
      <c r="UZ36" s="109">
        <f t="shared" si="585"/>
        <v>0</v>
      </c>
      <c r="VA36" s="109"/>
      <c r="VB36" s="138"/>
      <c r="VC36" s="139">
        <f t="shared" si="586"/>
        <v>0</v>
      </c>
      <c r="VD36" s="593">
        <f t="shared" si="587"/>
        <v>0</v>
      </c>
      <c r="VE36" s="139">
        <f>VD36/VD26</f>
        <v>0</v>
      </c>
      <c r="VF36" s="109">
        <f>VF26*VE36</f>
        <v>0</v>
      </c>
      <c r="VG36" s="136">
        <f t="shared" si="588"/>
        <v>0</v>
      </c>
      <c r="VH36" s="96">
        <f>VH26</f>
        <v>7</v>
      </c>
      <c r="VI36" s="137">
        <f t="shared" si="589"/>
        <v>0</v>
      </c>
      <c r="VJ36" s="109">
        <f t="shared" si="590"/>
        <v>0</v>
      </c>
      <c r="VK36" s="109"/>
      <c r="VL36" s="138"/>
      <c r="VM36" s="139">
        <f t="shared" si="591"/>
        <v>0</v>
      </c>
      <c r="VN36" s="593">
        <f t="shared" si="592"/>
        <v>0</v>
      </c>
      <c r="VO36" s="139">
        <f>VN36/VN26</f>
        <v>0</v>
      </c>
      <c r="VP36" s="109">
        <f>VP26*VO36</f>
        <v>0</v>
      </c>
      <c r="VQ36" s="136">
        <f t="shared" si="593"/>
        <v>0</v>
      </c>
      <c r="VR36" s="96">
        <f>VR26</f>
        <v>8</v>
      </c>
      <c r="VS36" s="137">
        <f t="shared" si="594"/>
        <v>0</v>
      </c>
      <c r="VT36" s="109">
        <f t="shared" si="595"/>
        <v>0</v>
      </c>
      <c r="VU36" s="109"/>
      <c r="VV36" s="138"/>
      <c r="VW36" s="139">
        <f t="shared" si="596"/>
        <v>0</v>
      </c>
      <c r="VX36" s="554">
        <f t="shared" si="597"/>
        <v>124</v>
      </c>
      <c r="VY36" s="139">
        <f>VX36/VX26</f>
        <v>1.026E-2</v>
      </c>
      <c r="VZ36" s="109">
        <f>VZ26*VY36</f>
        <v>54181.52</v>
      </c>
      <c r="WA36" s="136">
        <f t="shared" si="598"/>
        <v>436.94774194000001</v>
      </c>
      <c r="WB36" s="96">
        <f>WB26</f>
        <v>7.5</v>
      </c>
      <c r="WC36" s="137">
        <f t="shared" si="599"/>
        <v>3277.10806</v>
      </c>
      <c r="WD36" s="109">
        <f t="shared" si="600"/>
        <v>406361.4</v>
      </c>
      <c r="WE36" s="109"/>
      <c r="WF36" s="138"/>
    </row>
    <row r="37" spans="1:604" ht="16.5" customHeight="1">
      <c r="A37" s="5"/>
      <c r="B37" s="85" t="s">
        <v>415</v>
      </c>
      <c r="C37" s="11" t="s">
        <v>966</v>
      </c>
      <c r="D37" s="11" t="s">
        <v>420</v>
      </c>
      <c r="E37" s="4" t="s">
        <v>33</v>
      </c>
      <c r="F37" s="593">
        <f t="shared" si="302"/>
        <v>0</v>
      </c>
      <c r="G37" s="139" t="e">
        <f>F37/F26</f>
        <v>#DIV/0!</v>
      </c>
      <c r="H37" s="109" t="e">
        <f>H26*G37</f>
        <v>#DIV/0!</v>
      </c>
      <c r="I37" s="136">
        <f t="shared" si="303"/>
        <v>0</v>
      </c>
      <c r="J37" s="96">
        <f>J26</f>
        <v>0</v>
      </c>
      <c r="K37" s="137">
        <f t="shared" si="304"/>
        <v>0</v>
      </c>
      <c r="L37" s="109">
        <f t="shared" si="305"/>
        <v>0</v>
      </c>
      <c r="M37" s="109"/>
      <c r="N37" s="138"/>
      <c r="O37" s="139" t="e">
        <f t="shared" si="306"/>
        <v>#DIV/0!</v>
      </c>
      <c r="P37" s="593">
        <f t="shared" si="307"/>
        <v>0</v>
      </c>
      <c r="Q37" s="139">
        <f>P37/P26</f>
        <v>0</v>
      </c>
      <c r="R37" s="109">
        <f>R26*Q37</f>
        <v>0</v>
      </c>
      <c r="S37" s="136">
        <f t="shared" si="308"/>
        <v>0</v>
      </c>
      <c r="T37" s="96">
        <f>T26</f>
        <v>7.11</v>
      </c>
      <c r="U37" s="137">
        <f t="shared" si="309"/>
        <v>0</v>
      </c>
      <c r="V37" s="109">
        <f t="shared" si="310"/>
        <v>0</v>
      </c>
      <c r="W37" s="109"/>
      <c r="X37" s="138"/>
      <c r="Y37" s="139" t="e">
        <f t="shared" si="311"/>
        <v>#DIV/0!</v>
      </c>
      <c r="Z37" s="593">
        <f t="shared" si="312"/>
        <v>0</v>
      </c>
      <c r="AA37" s="139">
        <f>Z37/Z26</f>
        <v>0</v>
      </c>
      <c r="AB37" s="109">
        <f>AB26*AA37</f>
        <v>0</v>
      </c>
      <c r="AC37" s="136">
        <f t="shared" si="313"/>
        <v>0</v>
      </c>
      <c r="AD37" s="96">
        <f>AD26</f>
        <v>7.06</v>
      </c>
      <c r="AE37" s="137">
        <f t="shared" si="314"/>
        <v>0</v>
      </c>
      <c r="AF37" s="109">
        <f t="shared" si="315"/>
        <v>0</v>
      </c>
      <c r="AG37" s="109"/>
      <c r="AH37" s="138"/>
      <c r="AI37" s="139" t="e">
        <f t="shared" si="316"/>
        <v>#DIV/0!</v>
      </c>
      <c r="AJ37" s="593">
        <f t="shared" si="317"/>
        <v>0</v>
      </c>
      <c r="AK37" s="139" t="e">
        <f>AJ37/AJ26</f>
        <v>#DIV/0!</v>
      </c>
      <c r="AL37" s="109" t="e">
        <f>AL26*AK37</f>
        <v>#DIV/0!</v>
      </c>
      <c r="AM37" s="136">
        <f t="shared" si="318"/>
        <v>0</v>
      </c>
      <c r="AN37" s="96">
        <f>AN26</f>
        <v>0</v>
      </c>
      <c r="AO37" s="137">
        <f t="shared" si="319"/>
        <v>0</v>
      </c>
      <c r="AP37" s="109">
        <f t="shared" si="320"/>
        <v>0</v>
      </c>
      <c r="AQ37" s="109"/>
      <c r="AR37" s="138"/>
      <c r="AS37" s="139" t="e">
        <f t="shared" si="321"/>
        <v>#DIV/0!</v>
      </c>
      <c r="AT37" s="593">
        <f t="shared" si="322"/>
        <v>0</v>
      </c>
      <c r="AU37" s="139">
        <f>AT37/AT26</f>
        <v>0</v>
      </c>
      <c r="AV37" s="109">
        <f>AV26*AU37</f>
        <v>0</v>
      </c>
      <c r="AW37" s="136">
        <f t="shared" si="323"/>
        <v>0</v>
      </c>
      <c r="AX37" s="96">
        <f>AX26</f>
        <v>7.05</v>
      </c>
      <c r="AY37" s="137">
        <f t="shared" si="324"/>
        <v>0</v>
      </c>
      <c r="AZ37" s="109">
        <f t="shared" si="325"/>
        <v>0</v>
      </c>
      <c r="BA37" s="109"/>
      <c r="BB37" s="138"/>
      <c r="BC37" s="139" t="e">
        <f t="shared" si="326"/>
        <v>#DIV/0!</v>
      </c>
      <c r="BD37" s="593">
        <f t="shared" si="327"/>
        <v>0</v>
      </c>
      <c r="BE37" s="139">
        <f>BD37/BD26</f>
        <v>0</v>
      </c>
      <c r="BF37" s="109">
        <f>BF26*BE37</f>
        <v>0</v>
      </c>
      <c r="BG37" s="136">
        <f t="shared" si="328"/>
        <v>0</v>
      </c>
      <c r="BH37" s="96">
        <f>BH26</f>
        <v>7.54</v>
      </c>
      <c r="BI37" s="137">
        <f t="shared" si="329"/>
        <v>0</v>
      </c>
      <c r="BJ37" s="109">
        <f t="shared" si="330"/>
        <v>0</v>
      </c>
      <c r="BK37" s="109"/>
      <c r="BL37" s="138"/>
      <c r="BM37" s="139" t="e">
        <f t="shared" si="331"/>
        <v>#DIV/0!</v>
      </c>
      <c r="BN37" s="593">
        <f t="shared" si="332"/>
        <v>0</v>
      </c>
      <c r="BO37" s="139">
        <f>BN37/BN26</f>
        <v>0</v>
      </c>
      <c r="BP37" s="109">
        <f>BP26*BO37</f>
        <v>0</v>
      </c>
      <c r="BQ37" s="136">
        <f t="shared" si="333"/>
        <v>0</v>
      </c>
      <c r="BR37" s="96">
        <f>BR26</f>
        <v>7.86</v>
      </c>
      <c r="BS37" s="137">
        <f t="shared" si="334"/>
        <v>0</v>
      </c>
      <c r="BT37" s="109">
        <f t="shared" si="335"/>
        <v>0</v>
      </c>
      <c r="BU37" s="109"/>
      <c r="BV37" s="138"/>
      <c r="BW37" s="139" t="e">
        <f t="shared" si="336"/>
        <v>#DIV/0!</v>
      </c>
      <c r="BX37" s="593">
        <f t="shared" si="337"/>
        <v>0</v>
      </c>
      <c r="BY37" s="139">
        <f>BX37/BX26</f>
        <v>0</v>
      </c>
      <c r="BZ37" s="109">
        <f>BZ26*BY37</f>
        <v>0</v>
      </c>
      <c r="CA37" s="136">
        <f t="shared" si="338"/>
        <v>0</v>
      </c>
      <c r="CB37" s="96">
        <f>CB26</f>
        <v>7.89</v>
      </c>
      <c r="CC37" s="137">
        <f t="shared" si="339"/>
        <v>0</v>
      </c>
      <c r="CD37" s="109">
        <f t="shared" si="340"/>
        <v>0</v>
      </c>
      <c r="CE37" s="109"/>
      <c r="CF37" s="138"/>
      <c r="CG37" s="139" t="e">
        <f t="shared" si="341"/>
        <v>#DIV/0!</v>
      </c>
      <c r="CH37" s="593">
        <f t="shared" si="342"/>
        <v>0</v>
      </c>
      <c r="CI37" s="139">
        <f>CH37/CH26</f>
        <v>0</v>
      </c>
      <c r="CJ37" s="109">
        <f>CJ26*CI37</f>
        <v>0</v>
      </c>
      <c r="CK37" s="136">
        <f t="shared" si="343"/>
        <v>0</v>
      </c>
      <c r="CL37" s="96">
        <f>CL26</f>
        <v>7.06</v>
      </c>
      <c r="CM37" s="137">
        <f t="shared" si="344"/>
        <v>0</v>
      </c>
      <c r="CN37" s="109">
        <f t="shared" si="345"/>
        <v>0</v>
      </c>
      <c r="CO37" s="109"/>
      <c r="CP37" s="138"/>
      <c r="CQ37" s="139" t="e">
        <f t="shared" si="346"/>
        <v>#DIV/0!</v>
      </c>
      <c r="CR37" s="593">
        <f t="shared" si="347"/>
        <v>0</v>
      </c>
      <c r="CS37" s="139">
        <f>CR37/CR26</f>
        <v>0</v>
      </c>
      <c r="CT37" s="109">
        <f>CT26*CS37</f>
        <v>0</v>
      </c>
      <c r="CU37" s="136">
        <f t="shared" si="348"/>
        <v>0</v>
      </c>
      <c r="CV37" s="96">
        <f>CV26</f>
        <v>7.82</v>
      </c>
      <c r="CW37" s="137">
        <f t="shared" si="349"/>
        <v>0</v>
      </c>
      <c r="CX37" s="109">
        <f t="shared" si="350"/>
        <v>0</v>
      </c>
      <c r="CY37" s="109"/>
      <c r="CZ37" s="138"/>
      <c r="DA37" s="139" t="e">
        <f t="shared" si="351"/>
        <v>#DIV/0!</v>
      </c>
      <c r="DB37" s="593">
        <f t="shared" si="352"/>
        <v>0</v>
      </c>
      <c r="DC37" s="139">
        <f>DB37/DB26</f>
        <v>0</v>
      </c>
      <c r="DD37" s="109">
        <f>DD26*DC37</f>
        <v>0</v>
      </c>
      <c r="DE37" s="136">
        <f t="shared" si="353"/>
        <v>0</v>
      </c>
      <c r="DF37" s="96">
        <f>DF26</f>
        <v>7.98</v>
      </c>
      <c r="DG37" s="137">
        <f t="shared" si="354"/>
        <v>0</v>
      </c>
      <c r="DH37" s="109">
        <f t="shared" si="355"/>
        <v>0</v>
      </c>
      <c r="DI37" s="109"/>
      <c r="DJ37" s="138"/>
      <c r="DK37" s="139" t="e">
        <f t="shared" si="356"/>
        <v>#DIV/0!</v>
      </c>
      <c r="DL37" s="593">
        <f t="shared" si="357"/>
        <v>0</v>
      </c>
      <c r="DM37" s="139">
        <f>DL37/DL26</f>
        <v>0</v>
      </c>
      <c r="DN37" s="109">
        <f>DN26*DM37</f>
        <v>0</v>
      </c>
      <c r="DO37" s="136">
        <f t="shared" si="358"/>
        <v>0</v>
      </c>
      <c r="DP37" s="96">
        <f>DP26</f>
        <v>7.05</v>
      </c>
      <c r="DQ37" s="137">
        <f t="shared" si="359"/>
        <v>0</v>
      </c>
      <c r="DR37" s="109">
        <f t="shared" si="360"/>
        <v>0</v>
      </c>
      <c r="DS37" s="109"/>
      <c r="DT37" s="138"/>
      <c r="DU37" s="139" t="e">
        <f t="shared" si="361"/>
        <v>#DIV/0!</v>
      </c>
      <c r="DV37" s="593">
        <f t="shared" si="362"/>
        <v>0</v>
      </c>
      <c r="DW37" s="139">
        <f>DV37/DV26</f>
        <v>0</v>
      </c>
      <c r="DX37" s="109">
        <f>DX26*DW37</f>
        <v>0</v>
      </c>
      <c r="DY37" s="136">
        <f t="shared" si="363"/>
        <v>0</v>
      </c>
      <c r="DZ37" s="96">
        <f>DZ26</f>
        <v>7.06</v>
      </c>
      <c r="EA37" s="137">
        <f t="shared" si="364"/>
        <v>0</v>
      </c>
      <c r="EB37" s="109">
        <f t="shared" si="365"/>
        <v>0</v>
      </c>
      <c r="EC37" s="109"/>
      <c r="ED37" s="138"/>
      <c r="EE37" s="139" t="e">
        <f t="shared" si="366"/>
        <v>#DIV/0!</v>
      </c>
      <c r="EF37" s="593">
        <f t="shared" si="367"/>
        <v>0</v>
      </c>
      <c r="EG37" s="139">
        <f>EF37/EF26</f>
        <v>0</v>
      </c>
      <c r="EH37" s="109">
        <f>EH26*EG37</f>
        <v>0</v>
      </c>
      <c r="EI37" s="136">
        <f t="shared" si="368"/>
        <v>0</v>
      </c>
      <c r="EJ37" s="96">
        <f>EJ26</f>
        <v>7.67</v>
      </c>
      <c r="EK37" s="137">
        <f t="shared" si="369"/>
        <v>0</v>
      </c>
      <c r="EL37" s="109">
        <f t="shared" si="370"/>
        <v>0</v>
      </c>
      <c r="EM37" s="109"/>
      <c r="EN37" s="138"/>
      <c r="EO37" s="139" t="e">
        <f t="shared" si="371"/>
        <v>#DIV/0!</v>
      </c>
      <c r="EP37" s="593">
        <f t="shared" si="372"/>
        <v>0</v>
      </c>
      <c r="EQ37" s="139">
        <f>EP37/EP26</f>
        <v>0</v>
      </c>
      <c r="ER37" s="109">
        <f>ER26*EQ37</f>
        <v>0</v>
      </c>
      <c r="ES37" s="136">
        <f t="shared" si="373"/>
        <v>0</v>
      </c>
      <c r="ET37" s="96">
        <f>ET26</f>
        <v>7.89</v>
      </c>
      <c r="EU37" s="137">
        <f t="shared" si="374"/>
        <v>0</v>
      </c>
      <c r="EV37" s="109">
        <f t="shared" si="375"/>
        <v>0</v>
      </c>
      <c r="EW37" s="109"/>
      <c r="EX37" s="138"/>
      <c r="EY37" s="139" t="e">
        <f t="shared" si="376"/>
        <v>#DIV/0!</v>
      </c>
      <c r="EZ37" s="593">
        <f t="shared" si="377"/>
        <v>0</v>
      </c>
      <c r="FA37" s="139">
        <f>EZ37/EZ26</f>
        <v>0</v>
      </c>
      <c r="FB37" s="109">
        <f>FB26*FA37</f>
        <v>0</v>
      </c>
      <c r="FC37" s="136">
        <f t="shared" si="378"/>
        <v>0</v>
      </c>
      <c r="FD37" s="96">
        <f>FD26</f>
        <v>7.89</v>
      </c>
      <c r="FE37" s="137">
        <f t="shared" si="379"/>
        <v>0</v>
      </c>
      <c r="FF37" s="109">
        <f t="shared" si="380"/>
        <v>0</v>
      </c>
      <c r="FG37" s="109"/>
      <c r="FH37" s="138"/>
      <c r="FI37" s="139" t="e">
        <f t="shared" si="381"/>
        <v>#DIV/0!</v>
      </c>
      <c r="FJ37" s="593">
        <f t="shared" si="382"/>
        <v>0</v>
      </c>
      <c r="FK37" s="139">
        <f>FJ37/FJ26</f>
        <v>0</v>
      </c>
      <c r="FL37" s="109">
        <f>FL26*FK37</f>
        <v>0</v>
      </c>
      <c r="FM37" s="136">
        <f t="shared" si="383"/>
        <v>0</v>
      </c>
      <c r="FN37" s="96">
        <f>FN26</f>
        <v>7.06</v>
      </c>
      <c r="FO37" s="137">
        <f t="shared" si="384"/>
        <v>0</v>
      </c>
      <c r="FP37" s="109">
        <f t="shared" si="385"/>
        <v>0</v>
      </c>
      <c r="FQ37" s="109"/>
      <c r="FR37" s="138"/>
      <c r="FS37" s="139" t="e">
        <f t="shared" si="386"/>
        <v>#DIV/0!</v>
      </c>
      <c r="FT37" s="593">
        <f t="shared" si="387"/>
        <v>0</v>
      </c>
      <c r="FU37" s="139">
        <f>FT37/FT26</f>
        <v>0</v>
      </c>
      <c r="FV37" s="109">
        <f>FV26*FU37</f>
        <v>0</v>
      </c>
      <c r="FW37" s="136">
        <f t="shared" si="388"/>
        <v>0</v>
      </c>
      <c r="FX37" s="96">
        <f>FX26</f>
        <v>6.75</v>
      </c>
      <c r="FY37" s="137">
        <f t="shared" si="389"/>
        <v>0</v>
      </c>
      <c r="FZ37" s="109">
        <f t="shared" si="390"/>
        <v>0</v>
      </c>
      <c r="GA37" s="109"/>
      <c r="GB37" s="138"/>
      <c r="GC37" s="139" t="e">
        <f t="shared" si="391"/>
        <v>#DIV/0!</v>
      </c>
      <c r="GD37" s="593">
        <f t="shared" si="392"/>
        <v>0</v>
      </c>
      <c r="GE37" s="139">
        <f>GD37/GD26</f>
        <v>0</v>
      </c>
      <c r="GF37" s="109">
        <f>GF26*GE37</f>
        <v>0</v>
      </c>
      <c r="GG37" s="136">
        <f t="shared" si="393"/>
        <v>0</v>
      </c>
      <c r="GH37" s="96">
        <f>GH26</f>
        <v>8.64</v>
      </c>
      <c r="GI37" s="137">
        <f t="shared" si="394"/>
        <v>0</v>
      </c>
      <c r="GJ37" s="109">
        <f t="shared" si="395"/>
        <v>0</v>
      </c>
      <c r="GK37" s="109"/>
      <c r="GL37" s="138"/>
      <c r="GM37" s="139" t="e">
        <f t="shared" si="396"/>
        <v>#DIV/0!</v>
      </c>
      <c r="GN37" s="593">
        <f t="shared" si="397"/>
        <v>0</v>
      </c>
      <c r="GO37" s="139">
        <f>GN37/GN26</f>
        <v>0</v>
      </c>
      <c r="GP37" s="109">
        <f>GP26*GO37</f>
        <v>0</v>
      </c>
      <c r="GQ37" s="136">
        <f t="shared" si="398"/>
        <v>0</v>
      </c>
      <c r="GR37" s="96">
        <f>GR26</f>
        <v>7.04</v>
      </c>
      <c r="GS37" s="137">
        <f t="shared" si="399"/>
        <v>0</v>
      </c>
      <c r="GT37" s="109">
        <f t="shared" si="400"/>
        <v>0</v>
      </c>
      <c r="GU37" s="109"/>
      <c r="GV37" s="138"/>
      <c r="GW37" s="139" t="e">
        <f t="shared" si="401"/>
        <v>#DIV/0!</v>
      </c>
      <c r="GX37" s="593">
        <f t="shared" si="402"/>
        <v>0</v>
      </c>
      <c r="GY37" s="139">
        <f>GX37/GX26</f>
        <v>0</v>
      </c>
      <c r="GZ37" s="109">
        <f>GZ26*GY37</f>
        <v>0</v>
      </c>
      <c r="HA37" s="136">
        <f t="shared" si="403"/>
        <v>0</v>
      </c>
      <c r="HB37" s="96">
        <f>HB26</f>
        <v>7.88</v>
      </c>
      <c r="HC37" s="137">
        <f t="shared" si="404"/>
        <v>0</v>
      </c>
      <c r="HD37" s="109">
        <f t="shared" si="405"/>
        <v>0</v>
      </c>
      <c r="HE37" s="109"/>
      <c r="HF37" s="138"/>
      <c r="HG37" s="139" t="e">
        <f t="shared" si="406"/>
        <v>#DIV/0!</v>
      </c>
      <c r="HH37" s="593">
        <f t="shared" si="407"/>
        <v>0</v>
      </c>
      <c r="HI37" s="139">
        <f>HH37/HH26</f>
        <v>0</v>
      </c>
      <c r="HJ37" s="109">
        <f>HJ26*HI37</f>
        <v>0</v>
      </c>
      <c r="HK37" s="136">
        <f t="shared" si="408"/>
        <v>0</v>
      </c>
      <c r="HL37" s="96">
        <f>HL26</f>
        <v>7.05</v>
      </c>
      <c r="HM37" s="137">
        <f t="shared" si="409"/>
        <v>0</v>
      </c>
      <c r="HN37" s="109">
        <f t="shared" si="410"/>
        <v>0</v>
      </c>
      <c r="HO37" s="109"/>
      <c r="HP37" s="138"/>
      <c r="HQ37" s="139" t="e">
        <f t="shared" si="411"/>
        <v>#DIV/0!</v>
      </c>
      <c r="HR37" s="593">
        <f t="shared" si="412"/>
        <v>0</v>
      </c>
      <c r="HS37" s="139">
        <f>HR37/HR26</f>
        <v>0</v>
      </c>
      <c r="HT37" s="109">
        <f>HT26*HS37</f>
        <v>0</v>
      </c>
      <c r="HU37" s="136">
        <f t="shared" si="413"/>
        <v>0</v>
      </c>
      <c r="HV37" s="96">
        <f>HV26</f>
        <v>7.5</v>
      </c>
      <c r="HW37" s="137">
        <f t="shared" si="414"/>
        <v>0</v>
      </c>
      <c r="HX37" s="109">
        <f t="shared" si="415"/>
        <v>0</v>
      </c>
      <c r="HY37" s="109"/>
      <c r="HZ37" s="138"/>
      <c r="IA37" s="139" t="e">
        <f t="shared" si="416"/>
        <v>#DIV/0!</v>
      </c>
      <c r="IB37" s="593">
        <f t="shared" si="417"/>
        <v>0</v>
      </c>
      <c r="IC37" s="139">
        <f>IB37/IB26</f>
        <v>0</v>
      </c>
      <c r="ID37" s="109">
        <f>ID26*IC37</f>
        <v>0</v>
      </c>
      <c r="IE37" s="136">
        <f t="shared" si="418"/>
        <v>0</v>
      </c>
      <c r="IF37" s="96">
        <f>IF26</f>
        <v>8.58</v>
      </c>
      <c r="IG37" s="137">
        <f t="shared" si="419"/>
        <v>0</v>
      </c>
      <c r="IH37" s="109">
        <f t="shared" si="420"/>
        <v>0</v>
      </c>
      <c r="II37" s="109"/>
      <c r="IJ37" s="138"/>
      <c r="IK37" s="139" t="e">
        <f t="shared" si="421"/>
        <v>#DIV/0!</v>
      </c>
      <c r="IL37" s="593">
        <f t="shared" si="422"/>
        <v>0</v>
      </c>
      <c r="IM37" s="139">
        <f>IL37/IL26</f>
        <v>0</v>
      </c>
      <c r="IN37" s="109">
        <f>IN26*IM37</f>
        <v>0</v>
      </c>
      <c r="IO37" s="136">
        <f t="shared" si="423"/>
        <v>0</v>
      </c>
      <c r="IP37" s="96">
        <f>IP26</f>
        <v>7.3</v>
      </c>
      <c r="IQ37" s="137">
        <f t="shared" si="424"/>
        <v>0</v>
      </c>
      <c r="IR37" s="109">
        <f t="shared" si="425"/>
        <v>0</v>
      </c>
      <c r="IS37" s="109"/>
      <c r="IT37" s="138"/>
      <c r="IU37" s="139" t="e">
        <f t="shared" si="426"/>
        <v>#DIV/0!</v>
      </c>
      <c r="IV37" s="593">
        <f t="shared" si="427"/>
        <v>0</v>
      </c>
      <c r="IW37" s="139">
        <f>IV37/IV26</f>
        <v>0</v>
      </c>
      <c r="IX37" s="109">
        <f>IX26*IW37</f>
        <v>0</v>
      </c>
      <c r="IY37" s="136">
        <f t="shared" si="428"/>
        <v>0</v>
      </c>
      <c r="IZ37" s="96">
        <f>IZ26</f>
        <v>8</v>
      </c>
      <c r="JA37" s="137">
        <f t="shared" si="429"/>
        <v>0</v>
      </c>
      <c r="JB37" s="109">
        <f t="shared" si="430"/>
        <v>0</v>
      </c>
      <c r="JC37" s="109"/>
      <c r="JD37" s="138"/>
      <c r="JE37" s="139" t="e">
        <f t="shared" si="431"/>
        <v>#DIV/0!</v>
      </c>
      <c r="JF37" s="593">
        <f t="shared" si="432"/>
        <v>0</v>
      </c>
      <c r="JG37" s="139">
        <f>JF37/JF26</f>
        <v>0</v>
      </c>
      <c r="JH37" s="109">
        <f>JH26*JG37</f>
        <v>0</v>
      </c>
      <c r="JI37" s="136">
        <f t="shared" si="433"/>
        <v>0</v>
      </c>
      <c r="JJ37" s="96">
        <f>JJ26</f>
        <v>8</v>
      </c>
      <c r="JK37" s="137">
        <f t="shared" si="434"/>
        <v>0</v>
      </c>
      <c r="JL37" s="109">
        <f t="shared" si="435"/>
        <v>0</v>
      </c>
      <c r="JM37" s="109"/>
      <c r="JN37" s="138"/>
      <c r="JO37" s="139" t="e">
        <f t="shared" si="436"/>
        <v>#DIV/0!</v>
      </c>
      <c r="JP37" s="593">
        <f t="shared" si="437"/>
        <v>0</v>
      </c>
      <c r="JQ37" s="139">
        <f>JP37/JP26</f>
        <v>0</v>
      </c>
      <c r="JR37" s="109">
        <f>JR26*JQ37</f>
        <v>0</v>
      </c>
      <c r="JS37" s="136">
        <f t="shared" si="438"/>
        <v>0</v>
      </c>
      <c r="JT37" s="96">
        <f>JT26</f>
        <v>7.92</v>
      </c>
      <c r="JU37" s="137">
        <f t="shared" si="439"/>
        <v>0</v>
      </c>
      <c r="JV37" s="109">
        <f t="shared" si="440"/>
        <v>0</v>
      </c>
      <c r="JW37" s="109"/>
      <c r="JX37" s="138"/>
      <c r="JY37" s="139" t="e">
        <f t="shared" si="441"/>
        <v>#DIV/0!</v>
      </c>
      <c r="JZ37" s="593">
        <f t="shared" si="442"/>
        <v>0</v>
      </c>
      <c r="KA37" s="139">
        <f>JZ37/JZ26</f>
        <v>0</v>
      </c>
      <c r="KB37" s="109">
        <f>KB26*KA37</f>
        <v>0</v>
      </c>
      <c r="KC37" s="136">
        <f t="shared" si="443"/>
        <v>0</v>
      </c>
      <c r="KD37" s="96">
        <f>KD26</f>
        <v>7.92</v>
      </c>
      <c r="KE37" s="137">
        <f t="shared" si="444"/>
        <v>0</v>
      </c>
      <c r="KF37" s="109">
        <f t="shared" si="445"/>
        <v>0</v>
      </c>
      <c r="KG37" s="109"/>
      <c r="KH37" s="138"/>
      <c r="KI37" s="139" t="e">
        <f t="shared" si="446"/>
        <v>#DIV/0!</v>
      </c>
      <c r="KJ37" s="593">
        <f t="shared" si="447"/>
        <v>0</v>
      </c>
      <c r="KK37" s="139">
        <f>KJ37/KJ26</f>
        <v>0</v>
      </c>
      <c r="KL37" s="109">
        <f>KL26*KK37</f>
        <v>0</v>
      </c>
      <c r="KM37" s="136">
        <f t="shared" si="448"/>
        <v>0</v>
      </c>
      <c r="KN37" s="96">
        <f>KN26</f>
        <v>7.82</v>
      </c>
      <c r="KO37" s="137">
        <f t="shared" si="449"/>
        <v>0</v>
      </c>
      <c r="KP37" s="109">
        <f t="shared" si="450"/>
        <v>0</v>
      </c>
      <c r="KQ37" s="109"/>
      <c r="KR37" s="138"/>
      <c r="KS37" s="139" t="e">
        <f t="shared" si="451"/>
        <v>#DIV/0!</v>
      </c>
      <c r="KT37" s="593">
        <f t="shared" si="452"/>
        <v>0</v>
      </c>
      <c r="KU37" s="139">
        <f>KT37/KT26</f>
        <v>0</v>
      </c>
      <c r="KV37" s="109">
        <f>KV26*KU37</f>
        <v>0</v>
      </c>
      <c r="KW37" s="136">
        <f t="shared" si="453"/>
        <v>0</v>
      </c>
      <c r="KX37" s="96">
        <f>KX26</f>
        <v>7.67</v>
      </c>
      <c r="KY37" s="137">
        <f t="shared" si="454"/>
        <v>0</v>
      </c>
      <c r="KZ37" s="109">
        <f t="shared" si="455"/>
        <v>0</v>
      </c>
      <c r="LA37" s="109"/>
      <c r="LB37" s="138"/>
      <c r="LC37" s="139" t="e">
        <f t="shared" si="456"/>
        <v>#DIV/0!</v>
      </c>
      <c r="LD37" s="593">
        <f t="shared" si="457"/>
        <v>0</v>
      </c>
      <c r="LE37" s="139">
        <f>LD37/LD26</f>
        <v>0</v>
      </c>
      <c r="LF37" s="109">
        <f>LF26*LE37</f>
        <v>0</v>
      </c>
      <c r="LG37" s="136">
        <f t="shared" si="458"/>
        <v>0</v>
      </c>
      <c r="LH37" s="96">
        <f>LH26</f>
        <v>7.66</v>
      </c>
      <c r="LI37" s="137">
        <f t="shared" si="459"/>
        <v>0</v>
      </c>
      <c r="LJ37" s="109">
        <f t="shared" si="460"/>
        <v>0</v>
      </c>
      <c r="LK37" s="109"/>
      <c r="LL37" s="138"/>
      <c r="LM37" s="139" t="e">
        <f t="shared" si="461"/>
        <v>#DIV/0!</v>
      </c>
      <c r="LN37" s="593">
        <f t="shared" si="462"/>
        <v>0</v>
      </c>
      <c r="LO37" s="139">
        <f>LN37/LN26</f>
        <v>0</v>
      </c>
      <c r="LP37" s="109">
        <f>LP26*LO37</f>
        <v>0</v>
      </c>
      <c r="LQ37" s="136">
        <f t="shared" si="463"/>
        <v>0</v>
      </c>
      <c r="LR37" s="96">
        <f>LR26</f>
        <v>8.5</v>
      </c>
      <c r="LS37" s="137">
        <f t="shared" si="464"/>
        <v>0</v>
      </c>
      <c r="LT37" s="109">
        <f t="shared" si="465"/>
        <v>0</v>
      </c>
      <c r="LU37" s="109"/>
      <c r="LV37" s="138"/>
      <c r="LW37" s="139" t="e">
        <f t="shared" si="466"/>
        <v>#DIV/0!</v>
      </c>
      <c r="LX37" s="593">
        <f t="shared" si="467"/>
        <v>0</v>
      </c>
      <c r="LY37" s="139">
        <f>LX37/LX26</f>
        <v>0</v>
      </c>
      <c r="LZ37" s="109">
        <f>LZ26*LY37</f>
        <v>0</v>
      </c>
      <c r="MA37" s="136">
        <f t="shared" si="468"/>
        <v>0</v>
      </c>
      <c r="MB37" s="96">
        <f>MB26</f>
        <v>6</v>
      </c>
      <c r="MC37" s="137">
        <f t="shared" si="469"/>
        <v>0</v>
      </c>
      <c r="MD37" s="109">
        <f t="shared" si="470"/>
        <v>0</v>
      </c>
      <c r="ME37" s="109"/>
      <c r="MF37" s="138"/>
      <c r="MG37" s="139" t="e">
        <f t="shared" si="471"/>
        <v>#DIV/0!</v>
      </c>
      <c r="MH37" s="593">
        <f t="shared" si="472"/>
        <v>0</v>
      </c>
      <c r="MI37" s="139">
        <f>MH37/MH26</f>
        <v>0</v>
      </c>
      <c r="MJ37" s="109">
        <f>MJ26*MI37</f>
        <v>0</v>
      </c>
      <c r="MK37" s="136">
        <f t="shared" si="473"/>
        <v>0</v>
      </c>
      <c r="ML37" s="96">
        <f>ML26</f>
        <v>6.89</v>
      </c>
      <c r="MM37" s="137">
        <f t="shared" si="474"/>
        <v>0</v>
      </c>
      <c r="MN37" s="109">
        <f t="shared" si="475"/>
        <v>0</v>
      </c>
      <c r="MO37" s="109"/>
      <c r="MP37" s="138"/>
      <c r="MQ37" s="139" t="e">
        <f t="shared" si="476"/>
        <v>#DIV/0!</v>
      </c>
      <c r="MR37" s="593">
        <f t="shared" si="477"/>
        <v>0</v>
      </c>
      <c r="MS37" s="139">
        <f>MR37/MR26</f>
        <v>0</v>
      </c>
      <c r="MT37" s="109">
        <f>MT26*MS37</f>
        <v>0</v>
      </c>
      <c r="MU37" s="136">
        <f t="shared" si="478"/>
        <v>0</v>
      </c>
      <c r="MV37" s="96">
        <f>MV26</f>
        <v>7.55</v>
      </c>
      <c r="MW37" s="137">
        <f t="shared" si="479"/>
        <v>0</v>
      </c>
      <c r="MX37" s="109">
        <f t="shared" si="480"/>
        <v>0</v>
      </c>
      <c r="MY37" s="109"/>
      <c r="MZ37" s="138"/>
      <c r="NA37" s="139" t="e">
        <f t="shared" si="481"/>
        <v>#DIV/0!</v>
      </c>
      <c r="NB37" s="593">
        <f t="shared" si="482"/>
        <v>0</v>
      </c>
      <c r="NC37" s="139">
        <f>NB37/NB26</f>
        <v>0</v>
      </c>
      <c r="ND37" s="109">
        <f>ND26*NC37</f>
        <v>0</v>
      </c>
      <c r="NE37" s="136">
        <f t="shared" si="483"/>
        <v>0</v>
      </c>
      <c r="NF37" s="96">
        <f>NF26</f>
        <v>6</v>
      </c>
      <c r="NG37" s="137">
        <f t="shared" si="484"/>
        <v>0</v>
      </c>
      <c r="NH37" s="109">
        <f t="shared" si="485"/>
        <v>0</v>
      </c>
      <c r="NI37" s="109"/>
      <c r="NJ37" s="138"/>
      <c r="NK37" s="139" t="e">
        <f t="shared" si="486"/>
        <v>#DIV/0!</v>
      </c>
      <c r="NL37" s="593">
        <f t="shared" si="487"/>
        <v>0</v>
      </c>
      <c r="NM37" s="139">
        <f>NL37/NL26</f>
        <v>0</v>
      </c>
      <c r="NN37" s="109">
        <f>NN26*NM37</f>
        <v>0</v>
      </c>
      <c r="NO37" s="136">
        <f t="shared" si="488"/>
        <v>0</v>
      </c>
      <c r="NP37" s="96">
        <f>NP26</f>
        <v>8.4499999999999993</v>
      </c>
      <c r="NQ37" s="137">
        <f t="shared" si="489"/>
        <v>0</v>
      </c>
      <c r="NR37" s="109">
        <f t="shared" si="490"/>
        <v>0</v>
      </c>
      <c r="NS37" s="109"/>
      <c r="NT37" s="138"/>
      <c r="NU37" s="139" t="e">
        <f t="shared" si="491"/>
        <v>#DIV/0!</v>
      </c>
      <c r="NV37" s="593">
        <f t="shared" si="492"/>
        <v>0</v>
      </c>
      <c r="NW37" s="139">
        <f>NV37/NV26</f>
        <v>0</v>
      </c>
      <c r="NX37" s="109">
        <f>NX26*NW37</f>
        <v>0</v>
      </c>
      <c r="NY37" s="136">
        <f t="shared" si="493"/>
        <v>0</v>
      </c>
      <c r="NZ37" s="96">
        <f>NZ26</f>
        <v>7.9</v>
      </c>
      <c r="OA37" s="137">
        <f t="shared" si="494"/>
        <v>0</v>
      </c>
      <c r="OB37" s="109">
        <f t="shared" si="495"/>
        <v>0</v>
      </c>
      <c r="OC37" s="109"/>
      <c r="OD37" s="138"/>
      <c r="OE37" s="139" t="e">
        <f t="shared" si="496"/>
        <v>#DIV/0!</v>
      </c>
      <c r="OF37" s="593">
        <f t="shared" si="497"/>
        <v>0</v>
      </c>
      <c r="OG37" s="139">
        <f>OF37/OF26</f>
        <v>0</v>
      </c>
      <c r="OH37" s="109">
        <f>OH26*OG37</f>
        <v>0</v>
      </c>
      <c r="OI37" s="136">
        <f t="shared" si="498"/>
        <v>0</v>
      </c>
      <c r="OJ37" s="96">
        <f>OJ26</f>
        <v>7.58</v>
      </c>
      <c r="OK37" s="137">
        <f t="shared" si="499"/>
        <v>0</v>
      </c>
      <c r="OL37" s="109">
        <f t="shared" si="500"/>
        <v>0</v>
      </c>
      <c r="OM37" s="109"/>
      <c r="ON37" s="138"/>
      <c r="OO37" s="139" t="e">
        <f t="shared" si="501"/>
        <v>#DIV/0!</v>
      </c>
      <c r="OP37" s="593">
        <f t="shared" si="502"/>
        <v>0</v>
      </c>
      <c r="OQ37" s="139">
        <f>OP37/OP26</f>
        <v>0</v>
      </c>
      <c r="OR37" s="109">
        <f>OR26*OQ37</f>
        <v>0</v>
      </c>
      <c r="OS37" s="136">
        <f t="shared" si="503"/>
        <v>0</v>
      </c>
      <c r="OT37" s="96">
        <f>OT26</f>
        <v>8.5</v>
      </c>
      <c r="OU37" s="137">
        <f t="shared" si="504"/>
        <v>0</v>
      </c>
      <c r="OV37" s="109">
        <f t="shared" si="505"/>
        <v>0</v>
      </c>
      <c r="OW37" s="109"/>
      <c r="OX37" s="138"/>
      <c r="OY37" s="139" t="e">
        <f t="shared" si="506"/>
        <v>#DIV/0!</v>
      </c>
      <c r="OZ37" s="593">
        <f t="shared" si="507"/>
        <v>0</v>
      </c>
      <c r="PA37" s="139">
        <f>OZ37/OZ26</f>
        <v>0</v>
      </c>
      <c r="PB37" s="109">
        <f>PB26*PA37</f>
        <v>0</v>
      </c>
      <c r="PC37" s="136">
        <f t="shared" si="508"/>
        <v>0</v>
      </c>
      <c r="PD37" s="96">
        <f>PD26</f>
        <v>6.4</v>
      </c>
      <c r="PE37" s="137">
        <f t="shared" si="509"/>
        <v>0</v>
      </c>
      <c r="PF37" s="109">
        <f t="shared" si="510"/>
        <v>0</v>
      </c>
      <c r="PG37" s="109"/>
      <c r="PH37" s="138"/>
      <c r="PI37" s="139" t="e">
        <f t="shared" si="511"/>
        <v>#DIV/0!</v>
      </c>
      <c r="PJ37" s="593">
        <f t="shared" si="512"/>
        <v>0</v>
      </c>
      <c r="PK37" s="139">
        <f>PJ37/PJ26</f>
        <v>0</v>
      </c>
      <c r="PL37" s="109">
        <f>PL26*PK37</f>
        <v>0</v>
      </c>
      <c r="PM37" s="136">
        <f t="shared" si="513"/>
        <v>0</v>
      </c>
      <c r="PN37" s="96">
        <f>PN26</f>
        <v>6.4</v>
      </c>
      <c r="PO37" s="137">
        <f t="shared" si="514"/>
        <v>0</v>
      </c>
      <c r="PP37" s="109">
        <f t="shared" si="515"/>
        <v>0</v>
      </c>
      <c r="PQ37" s="109"/>
      <c r="PR37" s="138"/>
      <c r="PS37" s="139" t="e">
        <f t="shared" si="516"/>
        <v>#DIV/0!</v>
      </c>
      <c r="PT37" s="593">
        <f t="shared" si="517"/>
        <v>0</v>
      </c>
      <c r="PU37" s="139">
        <f>PT37/PT26</f>
        <v>0</v>
      </c>
      <c r="PV37" s="109">
        <f>PV26*PU37</f>
        <v>0</v>
      </c>
      <c r="PW37" s="136">
        <f t="shared" si="518"/>
        <v>0</v>
      </c>
      <c r="PX37" s="96">
        <f>PX26</f>
        <v>6.84</v>
      </c>
      <c r="PY37" s="137">
        <f t="shared" si="519"/>
        <v>0</v>
      </c>
      <c r="PZ37" s="109">
        <f t="shared" si="520"/>
        <v>0</v>
      </c>
      <c r="QA37" s="109"/>
      <c r="QB37" s="138"/>
      <c r="QC37" s="139" t="e">
        <f t="shared" si="521"/>
        <v>#DIV/0!</v>
      </c>
      <c r="QD37" s="593">
        <f t="shared" si="522"/>
        <v>0</v>
      </c>
      <c r="QE37" s="139">
        <f>QD37/QD26</f>
        <v>0</v>
      </c>
      <c r="QF37" s="109">
        <f>QF26*QE37</f>
        <v>0</v>
      </c>
      <c r="QG37" s="136">
        <f t="shared" si="523"/>
        <v>0</v>
      </c>
      <c r="QH37" s="96">
        <f>QH26</f>
        <v>7.95</v>
      </c>
      <c r="QI37" s="137">
        <f t="shared" si="524"/>
        <v>0</v>
      </c>
      <c r="QJ37" s="109">
        <f t="shared" si="525"/>
        <v>0</v>
      </c>
      <c r="QK37" s="109"/>
      <c r="QL37" s="138"/>
      <c r="QM37" s="139" t="e">
        <f t="shared" si="526"/>
        <v>#DIV/0!</v>
      </c>
      <c r="QN37" s="593">
        <f t="shared" si="527"/>
        <v>0</v>
      </c>
      <c r="QO37" s="139">
        <f>QN37/QN26</f>
        <v>0</v>
      </c>
      <c r="QP37" s="109">
        <f>QP26*QO37</f>
        <v>0</v>
      </c>
      <c r="QQ37" s="136">
        <f t="shared" si="528"/>
        <v>0</v>
      </c>
      <c r="QR37" s="96">
        <f>QR26</f>
        <v>7.68</v>
      </c>
      <c r="QS37" s="137">
        <f t="shared" si="529"/>
        <v>0</v>
      </c>
      <c r="QT37" s="109">
        <f t="shared" si="530"/>
        <v>0</v>
      </c>
      <c r="QU37" s="109"/>
      <c r="QV37" s="138"/>
      <c r="QW37" s="139" t="e">
        <f t="shared" si="531"/>
        <v>#DIV/0!</v>
      </c>
      <c r="QX37" s="593">
        <f t="shared" si="532"/>
        <v>0</v>
      </c>
      <c r="QY37" s="139">
        <f>QX37/QX26</f>
        <v>0</v>
      </c>
      <c r="QZ37" s="109">
        <f>QZ26*QY37</f>
        <v>0</v>
      </c>
      <c r="RA37" s="136">
        <f t="shared" si="533"/>
        <v>0</v>
      </c>
      <c r="RB37" s="96">
        <f>RB26</f>
        <v>7.2</v>
      </c>
      <c r="RC37" s="137">
        <f t="shared" si="534"/>
        <v>0</v>
      </c>
      <c r="RD37" s="109">
        <f t="shared" si="535"/>
        <v>0</v>
      </c>
      <c r="RE37" s="109"/>
      <c r="RF37" s="138"/>
      <c r="RG37" s="139" t="e">
        <f t="shared" si="536"/>
        <v>#DIV/0!</v>
      </c>
      <c r="RH37" s="593">
        <f t="shared" si="537"/>
        <v>0</v>
      </c>
      <c r="RI37" s="139">
        <f>RH37/RH26</f>
        <v>0</v>
      </c>
      <c r="RJ37" s="109">
        <f>RJ26*RI37</f>
        <v>0</v>
      </c>
      <c r="RK37" s="136">
        <f t="shared" si="538"/>
        <v>0</v>
      </c>
      <c r="RL37" s="96">
        <f>RL26</f>
        <v>6.9</v>
      </c>
      <c r="RM37" s="137">
        <f t="shared" si="539"/>
        <v>0</v>
      </c>
      <c r="RN37" s="109">
        <f t="shared" si="540"/>
        <v>0</v>
      </c>
      <c r="RO37" s="109"/>
      <c r="RP37" s="138"/>
      <c r="RQ37" s="139" t="e">
        <f t="shared" si="541"/>
        <v>#DIV/0!</v>
      </c>
      <c r="RR37" s="593">
        <f t="shared" si="542"/>
        <v>0</v>
      </c>
      <c r="RS37" s="139">
        <f>RR37/RR26</f>
        <v>0</v>
      </c>
      <c r="RT37" s="109">
        <f>RT26*RS37</f>
        <v>0</v>
      </c>
      <c r="RU37" s="136">
        <f t="shared" si="543"/>
        <v>0</v>
      </c>
      <c r="RV37" s="96">
        <f>RV26</f>
        <v>7.54</v>
      </c>
      <c r="RW37" s="137">
        <f t="shared" si="544"/>
        <v>0</v>
      </c>
      <c r="RX37" s="109">
        <f t="shared" si="545"/>
        <v>0</v>
      </c>
      <c r="RY37" s="109"/>
      <c r="RZ37" s="138"/>
      <c r="SA37" s="139" t="e">
        <f t="shared" si="546"/>
        <v>#DIV/0!</v>
      </c>
      <c r="SB37" s="593">
        <f t="shared" si="547"/>
        <v>0</v>
      </c>
      <c r="SC37" s="139" t="e">
        <f>SB37/SB26</f>
        <v>#DIV/0!</v>
      </c>
      <c r="SD37" s="109" t="e">
        <f>SD26*SC37</f>
        <v>#DIV/0!</v>
      </c>
      <c r="SE37" s="136">
        <f t="shared" si="548"/>
        <v>0</v>
      </c>
      <c r="SF37" s="96">
        <f>SF26</f>
        <v>0</v>
      </c>
      <c r="SG37" s="137">
        <f t="shared" si="549"/>
        <v>0</v>
      </c>
      <c r="SH37" s="109">
        <f t="shared" si="550"/>
        <v>0</v>
      </c>
      <c r="SI37" s="109"/>
      <c r="SJ37" s="138"/>
      <c r="SK37" s="139" t="e">
        <f t="shared" si="551"/>
        <v>#DIV/0!</v>
      </c>
      <c r="SL37" s="593">
        <f t="shared" si="552"/>
        <v>0</v>
      </c>
      <c r="SM37" s="139">
        <f>SL37/SL26</f>
        <v>0</v>
      </c>
      <c r="SN37" s="109">
        <f>SN26*SM37</f>
        <v>0</v>
      </c>
      <c r="SO37" s="136">
        <f t="shared" si="553"/>
        <v>0</v>
      </c>
      <c r="SP37" s="96">
        <f>SP26</f>
        <v>8.1999999999999993</v>
      </c>
      <c r="SQ37" s="137">
        <f t="shared" si="554"/>
        <v>0</v>
      </c>
      <c r="SR37" s="109">
        <f t="shared" si="555"/>
        <v>0</v>
      </c>
      <c r="SS37" s="109"/>
      <c r="ST37" s="138"/>
      <c r="SU37" s="139" t="e">
        <f t="shared" si="556"/>
        <v>#DIV/0!</v>
      </c>
      <c r="SV37" s="593">
        <f t="shared" si="557"/>
        <v>0</v>
      </c>
      <c r="SW37" s="139">
        <f>SV37/SV26</f>
        <v>0</v>
      </c>
      <c r="SX37" s="109">
        <f>SX26*SW37</f>
        <v>0</v>
      </c>
      <c r="SY37" s="136">
        <f t="shared" si="558"/>
        <v>0</v>
      </c>
      <c r="SZ37" s="96">
        <f>SZ26</f>
        <v>8</v>
      </c>
      <c r="TA37" s="137">
        <f t="shared" si="559"/>
        <v>0</v>
      </c>
      <c r="TB37" s="109">
        <f t="shared" si="560"/>
        <v>0</v>
      </c>
      <c r="TC37" s="109"/>
      <c r="TD37" s="138"/>
      <c r="TE37" s="139" t="e">
        <f t="shared" si="561"/>
        <v>#DIV/0!</v>
      </c>
      <c r="TF37" s="593">
        <f t="shared" si="562"/>
        <v>0</v>
      </c>
      <c r="TG37" s="139">
        <f>TF37/TF26</f>
        <v>0</v>
      </c>
      <c r="TH37" s="109">
        <f>TH26*TG37</f>
        <v>0</v>
      </c>
      <c r="TI37" s="136">
        <f t="shared" si="563"/>
        <v>0</v>
      </c>
      <c r="TJ37" s="96">
        <f>TJ26</f>
        <v>6.94</v>
      </c>
      <c r="TK37" s="137">
        <f t="shared" si="564"/>
        <v>0</v>
      </c>
      <c r="TL37" s="109">
        <f t="shared" si="565"/>
        <v>0</v>
      </c>
      <c r="TM37" s="109"/>
      <c r="TN37" s="138"/>
      <c r="TO37" s="139" t="e">
        <f t="shared" si="566"/>
        <v>#DIV/0!</v>
      </c>
      <c r="TP37" s="593">
        <f t="shared" si="567"/>
        <v>0</v>
      </c>
      <c r="TQ37" s="139">
        <f>TP37/TP26</f>
        <v>0</v>
      </c>
      <c r="TR37" s="109">
        <f>TR26*TQ37</f>
        <v>0</v>
      </c>
      <c r="TS37" s="136">
        <f t="shared" si="568"/>
        <v>0</v>
      </c>
      <c r="TT37" s="96">
        <f>TT26</f>
        <v>7.58</v>
      </c>
      <c r="TU37" s="137">
        <f t="shared" si="569"/>
        <v>0</v>
      </c>
      <c r="TV37" s="109">
        <f t="shared" si="570"/>
        <v>0</v>
      </c>
      <c r="TW37" s="109"/>
      <c r="TX37" s="138"/>
      <c r="TY37" s="139" t="e">
        <f t="shared" si="571"/>
        <v>#DIV/0!</v>
      </c>
      <c r="TZ37" s="593">
        <f t="shared" si="572"/>
        <v>0</v>
      </c>
      <c r="UA37" s="139">
        <f>TZ37/TZ26</f>
        <v>0</v>
      </c>
      <c r="UB37" s="109">
        <f>UB26*UA37</f>
        <v>0</v>
      </c>
      <c r="UC37" s="136">
        <f t="shared" si="573"/>
        <v>0</v>
      </c>
      <c r="UD37" s="96">
        <f>UD26</f>
        <v>8.14</v>
      </c>
      <c r="UE37" s="137">
        <f t="shared" si="574"/>
        <v>0</v>
      </c>
      <c r="UF37" s="109">
        <f t="shared" si="575"/>
        <v>0</v>
      </c>
      <c r="UG37" s="109"/>
      <c r="UH37" s="138"/>
      <c r="UI37" s="139" t="e">
        <f t="shared" si="576"/>
        <v>#DIV/0!</v>
      </c>
      <c r="UJ37" s="593">
        <f t="shared" si="577"/>
        <v>0</v>
      </c>
      <c r="UK37" s="139">
        <f>UJ37/UJ26</f>
        <v>0</v>
      </c>
      <c r="UL37" s="109">
        <f>UL26*UK37</f>
        <v>0</v>
      </c>
      <c r="UM37" s="136">
        <f t="shared" si="578"/>
        <v>0</v>
      </c>
      <c r="UN37" s="96">
        <f>UN26</f>
        <v>6.76</v>
      </c>
      <c r="UO37" s="137">
        <f t="shared" si="579"/>
        <v>0</v>
      </c>
      <c r="UP37" s="109">
        <f t="shared" si="580"/>
        <v>0</v>
      </c>
      <c r="UQ37" s="109"/>
      <c r="UR37" s="138"/>
      <c r="US37" s="139" t="e">
        <f t="shared" si="581"/>
        <v>#DIV/0!</v>
      </c>
      <c r="UT37" s="593">
        <f t="shared" si="582"/>
        <v>0</v>
      </c>
      <c r="UU37" s="139">
        <f>UT37/UT26</f>
        <v>0</v>
      </c>
      <c r="UV37" s="109">
        <f>UV26*UU37</f>
        <v>0</v>
      </c>
      <c r="UW37" s="136">
        <f t="shared" si="583"/>
        <v>0</v>
      </c>
      <c r="UX37" s="96">
        <f>UX26</f>
        <v>7.72</v>
      </c>
      <c r="UY37" s="137">
        <f t="shared" si="584"/>
        <v>0</v>
      </c>
      <c r="UZ37" s="109">
        <f t="shared" si="585"/>
        <v>0</v>
      </c>
      <c r="VA37" s="109"/>
      <c r="VB37" s="138"/>
      <c r="VC37" s="139" t="e">
        <f t="shared" si="586"/>
        <v>#DIV/0!</v>
      </c>
      <c r="VD37" s="593">
        <f t="shared" si="587"/>
        <v>0</v>
      </c>
      <c r="VE37" s="139">
        <f>VD37/VD26</f>
        <v>0</v>
      </c>
      <c r="VF37" s="109">
        <f>VF26*VE37</f>
        <v>0</v>
      </c>
      <c r="VG37" s="136">
        <f t="shared" si="588"/>
        <v>0</v>
      </c>
      <c r="VH37" s="96">
        <f>VH26</f>
        <v>7</v>
      </c>
      <c r="VI37" s="137">
        <f t="shared" si="589"/>
        <v>0</v>
      </c>
      <c r="VJ37" s="109">
        <f t="shared" si="590"/>
        <v>0</v>
      </c>
      <c r="VK37" s="109"/>
      <c r="VL37" s="138"/>
      <c r="VM37" s="139" t="e">
        <f t="shared" si="591"/>
        <v>#DIV/0!</v>
      </c>
      <c r="VN37" s="593">
        <f t="shared" si="592"/>
        <v>0</v>
      </c>
      <c r="VO37" s="139">
        <f>VN37/VN26</f>
        <v>0</v>
      </c>
      <c r="VP37" s="109">
        <f>VP26*VO37</f>
        <v>0</v>
      </c>
      <c r="VQ37" s="136">
        <f t="shared" si="593"/>
        <v>0</v>
      </c>
      <c r="VR37" s="96">
        <f>VR26</f>
        <v>8</v>
      </c>
      <c r="VS37" s="137">
        <f t="shared" si="594"/>
        <v>0</v>
      </c>
      <c r="VT37" s="109">
        <f t="shared" si="595"/>
        <v>0</v>
      </c>
      <c r="VU37" s="109"/>
      <c r="VV37" s="138"/>
      <c r="VW37" s="139" t="e">
        <f t="shared" si="596"/>
        <v>#DIV/0!</v>
      </c>
      <c r="VX37" s="554">
        <f t="shared" si="597"/>
        <v>0</v>
      </c>
      <c r="VY37" s="139">
        <f>VX37/VX26</f>
        <v>0</v>
      </c>
      <c r="VZ37" s="109">
        <f>VZ26*VY37</f>
        <v>0</v>
      </c>
      <c r="WA37" s="136">
        <f t="shared" si="598"/>
        <v>0</v>
      </c>
      <c r="WB37" s="96">
        <f>WB26</f>
        <v>7.5</v>
      </c>
      <c r="WC37" s="137">
        <f t="shared" si="599"/>
        <v>0</v>
      </c>
      <c r="WD37" s="109">
        <f t="shared" si="600"/>
        <v>0</v>
      </c>
      <c r="WE37" s="109"/>
      <c r="WF37" s="138"/>
    </row>
    <row r="38" spans="1:604" ht="17.25" customHeight="1">
      <c r="A38" s="5"/>
      <c r="B38" s="544" t="s">
        <v>411</v>
      </c>
      <c r="C38" s="11" t="s">
        <v>968</v>
      </c>
      <c r="D38" s="11" t="s">
        <v>423</v>
      </c>
      <c r="E38" s="4" t="s">
        <v>33</v>
      </c>
      <c r="F38" s="593">
        <f t="shared" si="302"/>
        <v>0</v>
      </c>
      <c r="G38" s="139" t="e">
        <f>F38/F26</f>
        <v>#DIV/0!</v>
      </c>
      <c r="H38" s="109" t="e">
        <f>H26*G38</f>
        <v>#DIV/0!</v>
      </c>
      <c r="I38" s="136">
        <f t="shared" si="303"/>
        <v>0</v>
      </c>
      <c r="J38" s="96">
        <f>J26</f>
        <v>0</v>
      </c>
      <c r="K38" s="137">
        <f t="shared" si="304"/>
        <v>0</v>
      </c>
      <c r="L38" s="109">
        <f t="shared" si="305"/>
        <v>0</v>
      </c>
      <c r="M38" s="109"/>
      <c r="N38" s="138"/>
      <c r="O38" s="139">
        <f t="shared" si="306"/>
        <v>0</v>
      </c>
      <c r="P38" s="593">
        <f t="shared" si="307"/>
        <v>0</v>
      </c>
      <c r="Q38" s="139">
        <f>P38/P26</f>
        <v>0</v>
      </c>
      <c r="R38" s="109">
        <f>R26*Q38</f>
        <v>0</v>
      </c>
      <c r="S38" s="136">
        <f t="shared" si="308"/>
        <v>0</v>
      </c>
      <c r="T38" s="96">
        <f>T26</f>
        <v>7.11</v>
      </c>
      <c r="U38" s="137">
        <f t="shared" si="309"/>
        <v>0</v>
      </c>
      <c r="V38" s="109">
        <f t="shared" si="310"/>
        <v>0</v>
      </c>
      <c r="W38" s="109"/>
      <c r="X38" s="138"/>
      <c r="Y38" s="139">
        <f t="shared" si="311"/>
        <v>0</v>
      </c>
      <c r="Z38" s="593">
        <f t="shared" si="312"/>
        <v>0</v>
      </c>
      <c r="AA38" s="139">
        <f>Z38/Z26</f>
        <v>0</v>
      </c>
      <c r="AB38" s="109">
        <f>AB26*AA38</f>
        <v>0</v>
      </c>
      <c r="AC38" s="136">
        <f t="shared" si="313"/>
        <v>0</v>
      </c>
      <c r="AD38" s="96">
        <f>AD26</f>
        <v>7.06</v>
      </c>
      <c r="AE38" s="137">
        <f t="shared" si="314"/>
        <v>0</v>
      </c>
      <c r="AF38" s="109">
        <f t="shared" si="315"/>
        <v>0</v>
      </c>
      <c r="AG38" s="109"/>
      <c r="AH38" s="138"/>
      <c r="AI38" s="139">
        <f t="shared" si="316"/>
        <v>0</v>
      </c>
      <c r="AJ38" s="593">
        <f t="shared" si="317"/>
        <v>0</v>
      </c>
      <c r="AK38" s="139" t="e">
        <f>AJ38/AJ26</f>
        <v>#DIV/0!</v>
      </c>
      <c r="AL38" s="109" t="e">
        <f>AL26*AK38</f>
        <v>#DIV/0!</v>
      </c>
      <c r="AM38" s="136">
        <f t="shared" si="318"/>
        <v>0</v>
      </c>
      <c r="AN38" s="96">
        <f>AN26</f>
        <v>0</v>
      </c>
      <c r="AO38" s="137">
        <f t="shared" si="319"/>
        <v>0</v>
      </c>
      <c r="AP38" s="109">
        <f t="shared" si="320"/>
        <v>0</v>
      </c>
      <c r="AQ38" s="109"/>
      <c r="AR38" s="138"/>
      <c r="AS38" s="139">
        <f t="shared" si="321"/>
        <v>0</v>
      </c>
      <c r="AT38" s="593">
        <f t="shared" si="322"/>
        <v>0</v>
      </c>
      <c r="AU38" s="139">
        <f>AT38/AT26</f>
        <v>0</v>
      </c>
      <c r="AV38" s="109">
        <f>AV26*AU38</f>
        <v>0</v>
      </c>
      <c r="AW38" s="136">
        <f t="shared" si="323"/>
        <v>0</v>
      </c>
      <c r="AX38" s="96">
        <f>AX26</f>
        <v>7.05</v>
      </c>
      <c r="AY38" s="137">
        <f t="shared" si="324"/>
        <v>0</v>
      </c>
      <c r="AZ38" s="109">
        <f t="shared" si="325"/>
        <v>0</v>
      </c>
      <c r="BA38" s="109"/>
      <c r="BB38" s="138"/>
      <c r="BC38" s="139">
        <f t="shared" si="326"/>
        <v>0</v>
      </c>
      <c r="BD38" s="593">
        <f t="shared" si="327"/>
        <v>0</v>
      </c>
      <c r="BE38" s="139">
        <f>BD38/BD26</f>
        <v>0</v>
      </c>
      <c r="BF38" s="109">
        <f>BF26*BE38</f>
        <v>0</v>
      </c>
      <c r="BG38" s="136">
        <f t="shared" si="328"/>
        <v>0</v>
      </c>
      <c r="BH38" s="96">
        <f>BH26</f>
        <v>7.54</v>
      </c>
      <c r="BI38" s="137">
        <f t="shared" si="329"/>
        <v>0</v>
      </c>
      <c r="BJ38" s="109">
        <f t="shared" si="330"/>
        <v>0</v>
      </c>
      <c r="BK38" s="109"/>
      <c r="BL38" s="138"/>
      <c r="BM38" s="139">
        <f t="shared" si="331"/>
        <v>0</v>
      </c>
      <c r="BN38" s="593">
        <f t="shared" si="332"/>
        <v>0</v>
      </c>
      <c r="BO38" s="139">
        <f>BN38/BN26</f>
        <v>0</v>
      </c>
      <c r="BP38" s="109">
        <f>BP26*BO38</f>
        <v>0</v>
      </c>
      <c r="BQ38" s="136">
        <f t="shared" si="333"/>
        <v>0</v>
      </c>
      <c r="BR38" s="96">
        <f>BR26</f>
        <v>7.86</v>
      </c>
      <c r="BS38" s="137">
        <f t="shared" si="334"/>
        <v>0</v>
      </c>
      <c r="BT38" s="109">
        <f t="shared" si="335"/>
        <v>0</v>
      </c>
      <c r="BU38" s="109"/>
      <c r="BV38" s="138"/>
      <c r="BW38" s="139">
        <f t="shared" si="336"/>
        <v>0</v>
      </c>
      <c r="BX38" s="593">
        <f t="shared" si="337"/>
        <v>0</v>
      </c>
      <c r="BY38" s="139">
        <f>BX38/BX26</f>
        <v>0</v>
      </c>
      <c r="BZ38" s="109">
        <f>BZ26*BY38</f>
        <v>0</v>
      </c>
      <c r="CA38" s="136">
        <f t="shared" si="338"/>
        <v>0</v>
      </c>
      <c r="CB38" s="96">
        <f>CB26</f>
        <v>7.89</v>
      </c>
      <c r="CC38" s="137">
        <f t="shared" si="339"/>
        <v>0</v>
      </c>
      <c r="CD38" s="109">
        <f t="shared" si="340"/>
        <v>0</v>
      </c>
      <c r="CE38" s="109"/>
      <c r="CF38" s="138"/>
      <c r="CG38" s="139">
        <f t="shared" si="341"/>
        <v>0</v>
      </c>
      <c r="CH38" s="593">
        <f t="shared" si="342"/>
        <v>0</v>
      </c>
      <c r="CI38" s="139">
        <f>CH38/CH26</f>
        <v>0</v>
      </c>
      <c r="CJ38" s="109">
        <f>CJ26*CI38</f>
        <v>0</v>
      </c>
      <c r="CK38" s="136">
        <f t="shared" si="343"/>
        <v>0</v>
      </c>
      <c r="CL38" s="96">
        <f>CL26</f>
        <v>7.06</v>
      </c>
      <c r="CM38" s="137">
        <f t="shared" si="344"/>
        <v>0</v>
      </c>
      <c r="CN38" s="109">
        <f t="shared" si="345"/>
        <v>0</v>
      </c>
      <c r="CO38" s="109"/>
      <c r="CP38" s="138"/>
      <c r="CQ38" s="139">
        <f t="shared" si="346"/>
        <v>0</v>
      </c>
      <c r="CR38" s="593">
        <f t="shared" si="347"/>
        <v>0</v>
      </c>
      <c r="CS38" s="139">
        <f>CR38/CR26</f>
        <v>0</v>
      </c>
      <c r="CT38" s="109">
        <f>CT26*CS38</f>
        <v>0</v>
      </c>
      <c r="CU38" s="136">
        <f t="shared" si="348"/>
        <v>0</v>
      </c>
      <c r="CV38" s="96">
        <f>CV26</f>
        <v>7.82</v>
      </c>
      <c r="CW38" s="137">
        <f t="shared" si="349"/>
        <v>0</v>
      </c>
      <c r="CX38" s="109">
        <f t="shared" si="350"/>
        <v>0</v>
      </c>
      <c r="CY38" s="109"/>
      <c r="CZ38" s="138"/>
      <c r="DA38" s="139">
        <f t="shared" si="351"/>
        <v>0</v>
      </c>
      <c r="DB38" s="593">
        <f t="shared" si="352"/>
        <v>0</v>
      </c>
      <c r="DC38" s="139">
        <f>DB38/DB26</f>
        <v>0</v>
      </c>
      <c r="DD38" s="109">
        <f>DD26*DC38</f>
        <v>0</v>
      </c>
      <c r="DE38" s="136">
        <f t="shared" si="353"/>
        <v>0</v>
      </c>
      <c r="DF38" s="96">
        <f>DF26</f>
        <v>7.98</v>
      </c>
      <c r="DG38" s="137">
        <f t="shared" si="354"/>
        <v>0</v>
      </c>
      <c r="DH38" s="109">
        <f t="shared" si="355"/>
        <v>0</v>
      </c>
      <c r="DI38" s="109"/>
      <c r="DJ38" s="138"/>
      <c r="DK38" s="139">
        <f t="shared" si="356"/>
        <v>0</v>
      </c>
      <c r="DL38" s="593">
        <f t="shared" si="357"/>
        <v>0</v>
      </c>
      <c r="DM38" s="139">
        <f>DL38/DL26</f>
        <v>0</v>
      </c>
      <c r="DN38" s="109">
        <f>DN26*DM38</f>
        <v>0</v>
      </c>
      <c r="DO38" s="136">
        <f t="shared" si="358"/>
        <v>0</v>
      </c>
      <c r="DP38" s="96">
        <f>DP26</f>
        <v>7.05</v>
      </c>
      <c r="DQ38" s="137">
        <f t="shared" si="359"/>
        <v>0</v>
      </c>
      <c r="DR38" s="109">
        <f t="shared" si="360"/>
        <v>0</v>
      </c>
      <c r="DS38" s="109"/>
      <c r="DT38" s="138"/>
      <c r="DU38" s="139">
        <f t="shared" si="361"/>
        <v>0</v>
      </c>
      <c r="DV38" s="593">
        <f t="shared" si="362"/>
        <v>0</v>
      </c>
      <c r="DW38" s="139">
        <f>DV38/DV26</f>
        <v>0</v>
      </c>
      <c r="DX38" s="109">
        <f>DX26*DW38</f>
        <v>0</v>
      </c>
      <c r="DY38" s="136">
        <f t="shared" si="363"/>
        <v>0</v>
      </c>
      <c r="DZ38" s="96">
        <f>DZ26</f>
        <v>7.06</v>
      </c>
      <c r="EA38" s="137">
        <f t="shared" si="364"/>
        <v>0</v>
      </c>
      <c r="EB38" s="109">
        <f t="shared" si="365"/>
        <v>0</v>
      </c>
      <c r="EC38" s="109"/>
      <c r="ED38" s="138"/>
      <c r="EE38" s="139">
        <f t="shared" si="366"/>
        <v>0</v>
      </c>
      <c r="EF38" s="593">
        <f t="shared" si="367"/>
        <v>0</v>
      </c>
      <c r="EG38" s="139">
        <f>EF38/EF26</f>
        <v>0</v>
      </c>
      <c r="EH38" s="109">
        <f>EH26*EG38</f>
        <v>0</v>
      </c>
      <c r="EI38" s="136">
        <f t="shared" si="368"/>
        <v>0</v>
      </c>
      <c r="EJ38" s="96">
        <f>EJ26</f>
        <v>7.67</v>
      </c>
      <c r="EK38" s="137">
        <f t="shared" si="369"/>
        <v>0</v>
      </c>
      <c r="EL38" s="109">
        <f t="shared" si="370"/>
        <v>0</v>
      </c>
      <c r="EM38" s="109"/>
      <c r="EN38" s="138"/>
      <c r="EO38" s="139">
        <f t="shared" si="371"/>
        <v>0</v>
      </c>
      <c r="EP38" s="593">
        <f t="shared" si="372"/>
        <v>0</v>
      </c>
      <c r="EQ38" s="139">
        <f>EP38/EP26</f>
        <v>0</v>
      </c>
      <c r="ER38" s="109">
        <f>ER26*EQ38</f>
        <v>0</v>
      </c>
      <c r="ES38" s="136">
        <f t="shared" si="373"/>
        <v>0</v>
      </c>
      <c r="ET38" s="96">
        <f>ET26</f>
        <v>7.89</v>
      </c>
      <c r="EU38" s="137">
        <f t="shared" si="374"/>
        <v>0</v>
      </c>
      <c r="EV38" s="109">
        <f t="shared" si="375"/>
        <v>0</v>
      </c>
      <c r="EW38" s="109"/>
      <c r="EX38" s="138"/>
      <c r="EY38" s="139">
        <f t="shared" si="376"/>
        <v>0</v>
      </c>
      <c r="EZ38" s="593">
        <f t="shared" si="377"/>
        <v>0</v>
      </c>
      <c r="FA38" s="139">
        <f>EZ38/EZ26</f>
        <v>0</v>
      </c>
      <c r="FB38" s="109">
        <f>FB26*FA38</f>
        <v>0</v>
      </c>
      <c r="FC38" s="136">
        <f t="shared" si="378"/>
        <v>0</v>
      </c>
      <c r="FD38" s="96">
        <f>FD26</f>
        <v>7.89</v>
      </c>
      <c r="FE38" s="137">
        <f t="shared" si="379"/>
        <v>0</v>
      </c>
      <c r="FF38" s="109">
        <f t="shared" si="380"/>
        <v>0</v>
      </c>
      <c r="FG38" s="109"/>
      <c r="FH38" s="138"/>
      <c r="FI38" s="139">
        <f t="shared" si="381"/>
        <v>0</v>
      </c>
      <c r="FJ38" s="593">
        <f t="shared" si="382"/>
        <v>0</v>
      </c>
      <c r="FK38" s="139">
        <f>FJ38/FJ26</f>
        <v>0</v>
      </c>
      <c r="FL38" s="109">
        <f>FL26*FK38</f>
        <v>0</v>
      </c>
      <c r="FM38" s="136">
        <f t="shared" si="383"/>
        <v>0</v>
      </c>
      <c r="FN38" s="96">
        <f>FN26</f>
        <v>7.06</v>
      </c>
      <c r="FO38" s="137">
        <f t="shared" si="384"/>
        <v>0</v>
      </c>
      <c r="FP38" s="109">
        <f t="shared" si="385"/>
        <v>0</v>
      </c>
      <c r="FQ38" s="109"/>
      <c r="FR38" s="138"/>
      <c r="FS38" s="139">
        <f t="shared" si="386"/>
        <v>0</v>
      </c>
      <c r="FT38" s="593">
        <f t="shared" si="387"/>
        <v>0</v>
      </c>
      <c r="FU38" s="139">
        <f>FT38/FT26</f>
        <v>0</v>
      </c>
      <c r="FV38" s="109">
        <f>FV26*FU38</f>
        <v>0</v>
      </c>
      <c r="FW38" s="136">
        <f t="shared" si="388"/>
        <v>0</v>
      </c>
      <c r="FX38" s="96">
        <f>FX26</f>
        <v>6.75</v>
      </c>
      <c r="FY38" s="137">
        <f t="shared" si="389"/>
        <v>0</v>
      </c>
      <c r="FZ38" s="109">
        <f t="shared" si="390"/>
        <v>0</v>
      </c>
      <c r="GA38" s="109"/>
      <c r="GB38" s="138"/>
      <c r="GC38" s="139">
        <f t="shared" si="391"/>
        <v>0</v>
      </c>
      <c r="GD38" s="593">
        <f t="shared" si="392"/>
        <v>0</v>
      </c>
      <c r="GE38" s="139">
        <f>GD38/GD26</f>
        <v>0</v>
      </c>
      <c r="GF38" s="109">
        <f>GF26*GE38</f>
        <v>0</v>
      </c>
      <c r="GG38" s="136">
        <f t="shared" si="393"/>
        <v>0</v>
      </c>
      <c r="GH38" s="96">
        <f>GH26</f>
        <v>8.64</v>
      </c>
      <c r="GI38" s="137">
        <f t="shared" si="394"/>
        <v>0</v>
      </c>
      <c r="GJ38" s="109">
        <f t="shared" si="395"/>
        <v>0</v>
      </c>
      <c r="GK38" s="109"/>
      <c r="GL38" s="138"/>
      <c r="GM38" s="139">
        <f t="shared" si="396"/>
        <v>0</v>
      </c>
      <c r="GN38" s="593">
        <f t="shared" si="397"/>
        <v>0</v>
      </c>
      <c r="GO38" s="139">
        <f>GN38/GN26</f>
        <v>0</v>
      </c>
      <c r="GP38" s="109">
        <f>GP26*GO38</f>
        <v>0</v>
      </c>
      <c r="GQ38" s="136">
        <f t="shared" si="398"/>
        <v>0</v>
      </c>
      <c r="GR38" s="96">
        <f>GR26</f>
        <v>7.04</v>
      </c>
      <c r="GS38" s="137">
        <f t="shared" si="399"/>
        <v>0</v>
      </c>
      <c r="GT38" s="109">
        <f t="shared" si="400"/>
        <v>0</v>
      </c>
      <c r="GU38" s="109"/>
      <c r="GV38" s="138"/>
      <c r="GW38" s="139">
        <f t="shared" si="401"/>
        <v>0</v>
      </c>
      <c r="GX38" s="593">
        <f t="shared" si="402"/>
        <v>0</v>
      </c>
      <c r="GY38" s="139">
        <f>GX38/GX26</f>
        <v>0</v>
      </c>
      <c r="GZ38" s="109">
        <f>GZ26*GY38</f>
        <v>0</v>
      </c>
      <c r="HA38" s="136">
        <f t="shared" si="403"/>
        <v>0</v>
      </c>
      <c r="HB38" s="96">
        <f>HB26</f>
        <v>7.88</v>
      </c>
      <c r="HC38" s="137">
        <f t="shared" si="404"/>
        <v>0</v>
      </c>
      <c r="HD38" s="109">
        <f t="shared" si="405"/>
        <v>0</v>
      </c>
      <c r="HE38" s="109"/>
      <c r="HF38" s="138"/>
      <c r="HG38" s="139">
        <f t="shared" si="406"/>
        <v>0</v>
      </c>
      <c r="HH38" s="593">
        <f t="shared" si="407"/>
        <v>0</v>
      </c>
      <c r="HI38" s="139">
        <f>HH38/HH26</f>
        <v>0</v>
      </c>
      <c r="HJ38" s="109">
        <f>HJ26*HI38</f>
        <v>0</v>
      </c>
      <c r="HK38" s="136">
        <f t="shared" si="408"/>
        <v>0</v>
      </c>
      <c r="HL38" s="96">
        <f>HL26</f>
        <v>7.05</v>
      </c>
      <c r="HM38" s="137">
        <f t="shared" si="409"/>
        <v>0</v>
      </c>
      <c r="HN38" s="109">
        <f t="shared" si="410"/>
        <v>0</v>
      </c>
      <c r="HO38" s="109"/>
      <c r="HP38" s="138"/>
      <c r="HQ38" s="139">
        <f t="shared" si="411"/>
        <v>0</v>
      </c>
      <c r="HR38" s="593">
        <f t="shared" si="412"/>
        <v>0</v>
      </c>
      <c r="HS38" s="139">
        <f>HR38/HR26</f>
        <v>0</v>
      </c>
      <c r="HT38" s="109">
        <f>HT26*HS38</f>
        <v>0</v>
      </c>
      <c r="HU38" s="136">
        <f t="shared" si="413"/>
        <v>0</v>
      </c>
      <c r="HV38" s="96">
        <f>HV26</f>
        <v>7.5</v>
      </c>
      <c r="HW38" s="137">
        <f t="shared" si="414"/>
        <v>0</v>
      </c>
      <c r="HX38" s="109">
        <f t="shared" si="415"/>
        <v>0</v>
      </c>
      <c r="HY38" s="109"/>
      <c r="HZ38" s="138"/>
      <c r="IA38" s="139">
        <f t="shared" si="416"/>
        <v>0</v>
      </c>
      <c r="IB38" s="593">
        <f t="shared" si="417"/>
        <v>0</v>
      </c>
      <c r="IC38" s="139">
        <f>IB38/IB26</f>
        <v>0</v>
      </c>
      <c r="ID38" s="109">
        <f>ID26*IC38</f>
        <v>0</v>
      </c>
      <c r="IE38" s="136">
        <f t="shared" si="418"/>
        <v>0</v>
      </c>
      <c r="IF38" s="96">
        <f>IF26</f>
        <v>8.58</v>
      </c>
      <c r="IG38" s="137">
        <f t="shared" si="419"/>
        <v>0</v>
      </c>
      <c r="IH38" s="109">
        <f t="shared" si="420"/>
        <v>0</v>
      </c>
      <c r="II38" s="109"/>
      <c r="IJ38" s="138"/>
      <c r="IK38" s="139">
        <f t="shared" si="421"/>
        <v>0</v>
      </c>
      <c r="IL38" s="593">
        <f t="shared" si="422"/>
        <v>0</v>
      </c>
      <c r="IM38" s="139">
        <f>IL38/IL26</f>
        <v>0</v>
      </c>
      <c r="IN38" s="109">
        <f>IN26*IM38</f>
        <v>0</v>
      </c>
      <c r="IO38" s="136">
        <f t="shared" si="423"/>
        <v>0</v>
      </c>
      <c r="IP38" s="96">
        <f>IP26</f>
        <v>7.3</v>
      </c>
      <c r="IQ38" s="137">
        <f t="shared" si="424"/>
        <v>0</v>
      </c>
      <c r="IR38" s="109">
        <f t="shared" si="425"/>
        <v>0</v>
      </c>
      <c r="IS38" s="109"/>
      <c r="IT38" s="138"/>
      <c r="IU38" s="139">
        <f t="shared" si="426"/>
        <v>0</v>
      </c>
      <c r="IV38" s="593">
        <f t="shared" si="427"/>
        <v>0</v>
      </c>
      <c r="IW38" s="139">
        <f>IV38/IV26</f>
        <v>0</v>
      </c>
      <c r="IX38" s="109">
        <f>IX26*IW38</f>
        <v>0</v>
      </c>
      <c r="IY38" s="136">
        <f t="shared" si="428"/>
        <v>0</v>
      </c>
      <c r="IZ38" s="96">
        <f>IZ26</f>
        <v>8</v>
      </c>
      <c r="JA38" s="137">
        <f t="shared" si="429"/>
        <v>0</v>
      </c>
      <c r="JB38" s="109">
        <f t="shared" si="430"/>
        <v>0</v>
      </c>
      <c r="JC38" s="109"/>
      <c r="JD38" s="138"/>
      <c r="JE38" s="139">
        <f t="shared" si="431"/>
        <v>0</v>
      </c>
      <c r="JF38" s="593">
        <f t="shared" si="432"/>
        <v>25</v>
      </c>
      <c r="JG38" s="139">
        <f>JF38/JF26</f>
        <v>7.485E-2</v>
      </c>
      <c r="JH38" s="109">
        <f>JH26*JG38</f>
        <v>18338.25</v>
      </c>
      <c r="JI38" s="136">
        <f t="shared" si="433"/>
        <v>733.53</v>
      </c>
      <c r="JJ38" s="96">
        <f>JJ26</f>
        <v>8</v>
      </c>
      <c r="JK38" s="137">
        <f t="shared" si="434"/>
        <v>5868.24</v>
      </c>
      <c r="JL38" s="109">
        <f t="shared" si="435"/>
        <v>146706</v>
      </c>
      <c r="JM38" s="109"/>
      <c r="JN38" s="138"/>
      <c r="JO38" s="139">
        <f t="shared" si="436"/>
        <v>1.78942</v>
      </c>
      <c r="JP38" s="593">
        <f t="shared" si="437"/>
        <v>0</v>
      </c>
      <c r="JQ38" s="139">
        <f>JP38/JP26</f>
        <v>0</v>
      </c>
      <c r="JR38" s="109">
        <f>JR26*JQ38</f>
        <v>0</v>
      </c>
      <c r="JS38" s="136">
        <f t="shared" si="438"/>
        <v>0</v>
      </c>
      <c r="JT38" s="96">
        <f>JT26</f>
        <v>7.92</v>
      </c>
      <c r="JU38" s="137">
        <f t="shared" si="439"/>
        <v>0</v>
      </c>
      <c r="JV38" s="109">
        <f t="shared" si="440"/>
        <v>0</v>
      </c>
      <c r="JW38" s="109"/>
      <c r="JX38" s="138"/>
      <c r="JY38" s="139">
        <f t="shared" si="441"/>
        <v>0</v>
      </c>
      <c r="JZ38" s="593">
        <f t="shared" si="442"/>
        <v>0</v>
      </c>
      <c r="KA38" s="139">
        <f>JZ38/JZ26</f>
        <v>0</v>
      </c>
      <c r="KB38" s="109">
        <f>KB26*KA38</f>
        <v>0</v>
      </c>
      <c r="KC38" s="136">
        <f t="shared" si="443"/>
        <v>0</v>
      </c>
      <c r="KD38" s="96">
        <f>KD26</f>
        <v>7.92</v>
      </c>
      <c r="KE38" s="137">
        <f t="shared" si="444"/>
        <v>0</v>
      </c>
      <c r="KF38" s="109">
        <f t="shared" si="445"/>
        <v>0</v>
      </c>
      <c r="KG38" s="109"/>
      <c r="KH38" s="138"/>
      <c r="KI38" s="139">
        <f t="shared" si="446"/>
        <v>0</v>
      </c>
      <c r="KJ38" s="593">
        <f t="shared" si="447"/>
        <v>0</v>
      </c>
      <c r="KK38" s="139">
        <f>KJ38/KJ26</f>
        <v>0</v>
      </c>
      <c r="KL38" s="109">
        <f>KL26*KK38</f>
        <v>0</v>
      </c>
      <c r="KM38" s="136">
        <f t="shared" si="448"/>
        <v>0</v>
      </c>
      <c r="KN38" s="96">
        <f>KN26</f>
        <v>7.82</v>
      </c>
      <c r="KO38" s="137">
        <f t="shared" si="449"/>
        <v>0</v>
      </c>
      <c r="KP38" s="109">
        <f t="shared" si="450"/>
        <v>0</v>
      </c>
      <c r="KQ38" s="109"/>
      <c r="KR38" s="138"/>
      <c r="KS38" s="139">
        <f t="shared" si="451"/>
        <v>0</v>
      </c>
      <c r="KT38" s="593">
        <f t="shared" si="452"/>
        <v>0</v>
      </c>
      <c r="KU38" s="139">
        <f>KT38/KT26</f>
        <v>0</v>
      </c>
      <c r="KV38" s="109">
        <f>KV26*KU38</f>
        <v>0</v>
      </c>
      <c r="KW38" s="136">
        <f t="shared" si="453"/>
        <v>0</v>
      </c>
      <c r="KX38" s="96">
        <f>KX26</f>
        <v>7.67</v>
      </c>
      <c r="KY38" s="137">
        <f t="shared" si="454"/>
        <v>0</v>
      </c>
      <c r="KZ38" s="109">
        <f t="shared" si="455"/>
        <v>0</v>
      </c>
      <c r="LA38" s="109"/>
      <c r="LB38" s="138"/>
      <c r="LC38" s="139">
        <f t="shared" si="456"/>
        <v>0</v>
      </c>
      <c r="LD38" s="593">
        <f t="shared" si="457"/>
        <v>0</v>
      </c>
      <c r="LE38" s="139">
        <f>LD38/LD26</f>
        <v>0</v>
      </c>
      <c r="LF38" s="109">
        <f>LF26*LE38</f>
        <v>0</v>
      </c>
      <c r="LG38" s="136">
        <f t="shared" si="458"/>
        <v>0</v>
      </c>
      <c r="LH38" s="96">
        <f>LH26</f>
        <v>7.66</v>
      </c>
      <c r="LI38" s="137">
        <f t="shared" si="459"/>
        <v>0</v>
      </c>
      <c r="LJ38" s="109">
        <f t="shared" si="460"/>
        <v>0</v>
      </c>
      <c r="LK38" s="109"/>
      <c r="LL38" s="138"/>
      <c r="LM38" s="139">
        <f t="shared" si="461"/>
        <v>0</v>
      </c>
      <c r="LN38" s="593">
        <f t="shared" si="462"/>
        <v>0</v>
      </c>
      <c r="LO38" s="139">
        <f>LN38/LN26</f>
        <v>0</v>
      </c>
      <c r="LP38" s="109">
        <f>LP26*LO38</f>
        <v>0</v>
      </c>
      <c r="LQ38" s="136">
        <f t="shared" si="463"/>
        <v>0</v>
      </c>
      <c r="LR38" s="96">
        <f>LR26</f>
        <v>8.5</v>
      </c>
      <c r="LS38" s="137">
        <f t="shared" si="464"/>
        <v>0</v>
      </c>
      <c r="LT38" s="109">
        <f t="shared" si="465"/>
        <v>0</v>
      </c>
      <c r="LU38" s="109"/>
      <c r="LV38" s="138"/>
      <c r="LW38" s="139">
        <f t="shared" si="466"/>
        <v>0</v>
      </c>
      <c r="LX38" s="593">
        <f t="shared" si="467"/>
        <v>0</v>
      </c>
      <c r="LY38" s="139">
        <f>LX38/LX26</f>
        <v>0</v>
      </c>
      <c r="LZ38" s="109">
        <f>LZ26*LY38</f>
        <v>0</v>
      </c>
      <c r="MA38" s="136">
        <f t="shared" si="468"/>
        <v>0</v>
      </c>
      <c r="MB38" s="96">
        <f>MB26</f>
        <v>6</v>
      </c>
      <c r="MC38" s="137">
        <f t="shared" si="469"/>
        <v>0</v>
      </c>
      <c r="MD38" s="109">
        <f t="shared" si="470"/>
        <v>0</v>
      </c>
      <c r="ME38" s="109"/>
      <c r="MF38" s="138"/>
      <c r="MG38" s="139">
        <f t="shared" si="471"/>
        <v>0</v>
      </c>
      <c r="MH38" s="593">
        <f t="shared" si="472"/>
        <v>0</v>
      </c>
      <c r="MI38" s="139">
        <f>MH38/MH26</f>
        <v>0</v>
      </c>
      <c r="MJ38" s="109">
        <f>MJ26*MI38</f>
        <v>0</v>
      </c>
      <c r="MK38" s="136">
        <f t="shared" si="473"/>
        <v>0</v>
      </c>
      <c r="ML38" s="96">
        <f>ML26</f>
        <v>6.89</v>
      </c>
      <c r="MM38" s="137">
        <f t="shared" si="474"/>
        <v>0</v>
      </c>
      <c r="MN38" s="109">
        <f t="shared" si="475"/>
        <v>0</v>
      </c>
      <c r="MO38" s="109"/>
      <c r="MP38" s="138"/>
      <c r="MQ38" s="139">
        <f t="shared" si="476"/>
        <v>0</v>
      </c>
      <c r="MR38" s="593">
        <f t="shared" si="477"/>
        <v>0</v>
      </c>
      <c r="MS38" s="139">
        <f>MR38/MR26</f>
        <v>0</v>
      </c>
      <c r="MT38" s="109">
        <f>MT26*MS38</f>
        <v>0</v>
      </c>
      <c r="MU38" s="136">
        <f t="shared" si="478"/>
        <v>0</v>
      </c>
      <c r="MV38" s="96">
        <f>MV26</f>
        <v>7.55</v>
      </c>
      <c r="MW38" s="137">
        <f t="shared" si="479"/>
        <v>0</v>
      </c>
      <c r="MX38" s="109">
        <f t="shared" si="480"/>
        <v>0</v>
      </c>
      <c r="MY38" s="109"/>
      <c r="MZ38" s="138"/>
      <c r="NA38" s="139">
        <f t="shared" si="481"/>
        <v>0</v>
      </c>
      <c r="NB38" s="593">
        <f t="shared" si="482"/>
        <v>0</v>
      </c>
      <c r="NC38" s="139">
        <f>NB38/NB26</f>
        <v>0</v>
      </c>
      <c r="ND38" s="109">
        <f>ND26*NC38</f>
        <v>0</v>
      </c>
      <c r="NE38" s="136">
        <f t="shared" si="483"/>
        <v>0</v>
      </c>
      <c r="NF38" s="96">
        <f>NF26</f>
        <v>6</v>
      </c>
      <c r="NG38" s="137">
        <f t="shared" si="484"/>
        <v>0</v>
      </c>
      <c r="NH38" s="109">
        <f t="shared" si="485"/>
        <v>0</v>
      </c>
      <c r="NI38" s="109"/>
      <c r="NJ38" s="138"/>
      <c r="NK38" s="139">
        <f t="shared" si="486"/>
        <v>0</v>
      </c>
      <c r="NL38" s="593">
        <f t="shared" si="487"/>
        <v>0</v>
      </c>
      <c r="NM38" s="139">
        <f>NL38/NL26</f>
        <v>0</v>
      </c>
      <c r="NN38" s="109">
        <f>NN26*NM38</f>
        <v>0</v>
      </c>
      <c r="NO38" s="136">
        <f t="shared" si="488"/>
        <v>0</v>
      </c>
      <c r="NP38" s="96">
        <f>NP26</f>
        <v>8.4499999999999993</v>
      </c>
      <c r="NQ38" s="137">
        <f t="shared" si="489"/>
        <v>0</v>
      </c>
      <c r="NR38" s="109">
        <f t="shared" si="490"/>
        <v>0</v>
      </c>
      <c r="NS38" s="109"/>
      <c r="NT38" s="138"/>
      <c r="NU38" s="139">
        <f t="shared" si="491"/>
        <v>0</v>
      </c>
      <c r="NV38" s="593">
        <f t="shared" si="492"/>
        <v>0</v>
      </c>
      <c r="NW38" s="139">
        <f>NV38/NV26</f>
        <v>0</v>
      </c>
      <c r="NX38" s="109">
        <f>NX26*NW38</f>
        <v>0</v>
      </c>
      <c r="NY38" s="136">
        <f t="shared" si="493"/>
        <v>0</v>
      </c>
      <c r="NZ38" s="96">
        <f>NZ26</f>
        <v>7.9</v>
      </c>
      <c r="OA38" s="137">
        <f t="shared" si="494"/>
        <v>0</v>
      </c>
      <c r="OB38" s="109">
        <f t="shared" si="495"/>
        <v>0</v>
      </c>
      <c r="OC38" s="109"/>
      <c r="OD38" s="138"/>
      <c r="OE38" s="139">
        <f t="shared" si="496"/>
        <v>0</v>
      </c>
      <c r="OF38" s="593">
        <f t="shared" si="497"/>
        <v>0</v>
      </c>
      <c r="OG38" s="139">
        <f>OF38/OF26</f>
        <v>0</v>
      </c>
      <c r="OH38" s="109">
        <f>OH26*OG38</f>
        <v>0</v>
      </c>
      <c r="OI38" s="136">
        <f t="shared" si="498"/>
        <v>0</v>
      </c>
      <c r="OJ38" s="96">
        <f>OJ26</f>
        <v>7.58</v>
      </c>
      <c r="OK38" s="137">
        <f t="shared" si="499"/>
        <v>0</v>
      </c>
      <c r="OL38" s="109">
        <f t="shared" si="500"/>
        <v>0</v>
      </c>
      <c r="OM38" s="109"/>
      <c r="ON38" s="138"/>
      <c r="OO38" s="139">
        <f t="shared" si="501"/>
        <v>0</v>
      </c>
      <c r="OP38" s="593">
        <f t="shared" si="502"/>
        <v>0</v>
      </c>
      <c r="OQ38" s="139">
        <f>OP38/OP26</f>
        <v>0</v>
      </c>
      <c r="OR38" s="109">
        <f>OR26*OQ38</f>
        <v>0</v>
      </c>
      <c r="OS38" s="136">
        <f t="shared" si="503"/>
        <v>0</v>
      </c>
      <c r="OT38" s="96">
        <f>OT26</f>
        <v>8.5</v>
      </c>
      <c r="OU38" s="137">
        <f t="shared" si="504"/>
        <v>0</v>
      </c>
      <c r="OV38" s="109">
        <f t="shared" si="505"/>
        <v>0</v>
      </c>
      <c r="OW38" s="109"/>
      <c r="OX38" s="138"/>
      <c r="OY38" s="139">
        <f t="shared" si="506"/>
        <v>0</v>
      </c>
      <c r="OZ38" s="593">
        <f t="shared" si="507"/>
        <v>0</v>
      </c>
      <c r="PA38" s="139">
        <f>OZ38/OZ26</f>
        <v>0</v>
      </c>
      <c r="PB38" s="109">
        <f>PB26*PA38</f>
        <v>0</v>
      </c>
      <c r="PC38" s="136">
        <f t="shared" si="508"/>
        <v>0</v>
      </c>
      <c r="PD38" s="96">
        <f>PD26</f>
        <v>6.4</v>
      </c>
      <c r="PE38" s="137">
        <f t="shared" si="509"/>
        <v>0</v>
      </c>
      <c r="PF38" s="109">
        <f t="shared" si="510"/>
        <v>0</v>
      </c>
      <c r="PG38" s="109"/>
      <c r="PH38" s="138"/>
      <c r="PI38" s="139">
        <f t="shared" si="511"/>
        <v>0</v>
      </c>
      <c r="PJ38" s="593">
        <f t="shared" si="512"/>
        <v>0</v>
      </c>
      <c r="PK38" s="139">
        <f>PJ38/PJ26</f>
        <v>0</v>
      </c>
      <c r="PL38" s="109">
        <f>PL26*PK38</f>
        <v>0</v>
      </c>
      <c r="PM38" s="136">
        <f t="shared" si="513"/>
        <v>0</v>
      </c>
      <c r="PN38" s="96">
        <f>PN26</f>
        <v>6.4</v>
      </c>
      <c r="PO38" s="137">
        <f t="shared" si="514"/>
        <v>0</v>
      </c>
      <c r="PP38" s="109">
        <f t="shared" si="515"/>
        <v>0</v>
      </c>
      <c r="PQ38" s="109"/>
      <c r="PR38" s="138"/>
      <c r="PS38" s="139">
        <f t="shared" si="516"/>
        <v>0</v>
      </c>
      <c r="PT38" s="593">
        <f t="shared" si="517"/>
        <v>0</v>
      </c>
      <c r="PU38" s="139">
        <f>PT38/PT26</f>
        <v>0</v>
      </c>
      <c r="PV38" s="109">
        <f>PV26*PU38</f>
        <v>0</v>
      </c>
      <c r="PW38" s="136">
        <f t="shared" si="518"/>
        <v>0</v>
      </c>
      <c r="PX38" s="96">
        <f>PX26</f>
        <v>6.84</v>
      </c>
      <c r="PY38" s="137">
        <f t="shared" si="519"/>
        <v>0</v>
      </c>
      <c r="PZ38" s="109">
        <f t="shared" si="520"/>
        <v>0</v>
      </c>
      <c r="QA38" s="109"/>
      <c r="QB38" s="138"/>
      <c r="QC38" s="139">
        <f t="shared" si="521"/>
        <v>0</v>
      </c>
      <c r="QD38" s="593">
        <f t="shared" si="522"/>
        <v>0</v>
      </c>
      <c r="QE38" s="139">
        <f>QD38/QD26</f>
        <v>0</v>
      </c>
      <c r="QF38" s="109">
        <f>QF26*QE38</f>
        <v>0</v>
      </c>
      <c r="QG38" s="136">
        <f t="shared" si="523"/>
        <v>0</v>
      </c>
      <c r="QH38" s="96">
        <f>QH26</f>
        <v>7.95</v>
      </c>
      <c r="QI38" s="137">
        <f t="shared" si="524"/>
        <v>0</v>
      </c>
      <c r="QJ38" s="109">
        <f t="shared" si="525"/>
        <v>0</v>
      </c>
      <c r="QK38" s="109"/>
      <c r="QL38" s="138"/>
      <c r="QM38" s="139">
        <f t="shared" si="526"/>
        <v>0</v>
      </c>
      <c r="QN38" s="593">
        <f t="shared" si="527"/>
        <v>0</v>
      </c>
      <c r="QO38" s="139">
        <f>QN38/QN26</f>
        <v>0</v>
      </c>
      <c r="QP38" s="109">
        <f>QP26*QO38</f>
        <v>0</v>
      </c>
      <c r="QQ38" s="136">
        <f t="shared" si="528"/>
        <v>0</v>
      </c>
      <c r="QR38" s="96">
        <f>QR26</f>
        <v>7.68</v>
      </c>
      <c r="QS38" s="137">
        <f t="shared" si="529"/>
        <v>0</v>
      </c>
      <c r="QT38" s="109">
        <f t="shared" si="530"/>
        <v>0</v>
      </c>
      <c r="QU38" s="109"/>
      <c r="QV38" s="138"/>
      <c r="QW38" s="139">
        <f t="shared" si="531"/>
        <v>0</v>
      </c>
      <c r="QX38" s="593">
        <f t="shared" si="532"/>
        <v>0</v>
      </c>
      <c r="QY38" s="139">
        <f>QX38/QX26</f>
        <v>0</v>
      </c>
      <c r="QZ38" s="109">
        <f>QZ26*QY38</f>
        <v>0</v>
      </c>
      <c r="RA38" s="136">
        <f t="shared" si="533"/>
        <v>0</v>
      </c>
      <c r="RB38" s="96">
        <f>RB26</f>
        <v>7.2</v>
      </c>
      <c r="RC38" s="137">
        <f t="shared" si="534"/>
        <v>0</v>
      </c>
      <c r="RD38" s="109">
        <f t="shared" si="535"/>
        <v>0</v>
      </c>
      <c r="RE38" s="109"/>
      <c r="RF38" s="138"/>
      <c r="RG38" s="139">
        <f t="shared" si="536"/>
        <v>0</v>
      </c>
      <c r="RH38" s="593">
        <f t="shared" si="537"/>
        <v>0</v>
      </c>
      <c r="RI38" s="139">
        <f>RH38/RH26</f>
        <v>0</v>
      </c>
      <c r="RJ38" s="109">
        <f>RJ26*RI38</f>
        <v>0</v>
      </c>
      <c r="RK38" s="136">
        <f t="shared" si="538"/>
        <v>0</v>
      </c>
      <c r="RL38" s="96">
        <f>RL26</f>
        <v>6.9</v>
      </c>
      <c r="RM38" s="137">
        <f t="shared" si="539"/>
        <v>0</v>
      </c>
      <c r="RN38" s="109">
        <f t="shared" si="540"/>
        <v>0</v>
      </c>
      <c r="RO38" s="109"/>
      <c r="RP38" s="138"/>
      <c r="RQ38" s="139">
        <f t="shared" si="541"/>
        <v>0</v>
      </c>
      <c r="RR38" s="593">
        <f t="shared" si="542"/>
        <v>0</v>
      </c>
      <c r="RS38" s="139">
        <f>RR38/RR26</f>
        <v>0</v>
      </c>
      <c r="RT38" s="109">
        <f>RT26*RS38</f>
        <v>0</v>
      </c>
      <c r="RU38" s="136">
        <f t="shared" si="543"/>
        <v>0</v>
      </c>
      <c r="RV38" s="96">
        <f>RV26</f>
        <v>7.54</v>
      </c>
      <c r="RW38" s="137">
        <f t="shared" si="544"/>
        <v>0</v>
      </c>
      <c r="RX38" s="109">
        <f t="shared" si="545"/>
        <v>0</v>
      </c>
      <c r="RY38" s="109"/>
      <c r="RZ38" s="138"/>
      <c r="SA38" s="139">
        <f t="shared" si="546"/>
        <v>0</v>
      </c>
      <c r="SB38" s="593">
        <f t="shared" si="547"/>
        <v>0</v>
      </c>
      <c r="SC38" s="139" t="e">
        <f>SB38/SB26</f>
        <v>#DIV/0!</v>
      </c>
      <c r="SD38" s="109" t="e">
        <f>SD26*SC38</f>
        <v>#DIV/0!</v>
      </c>
      <c r="SE38" s="136">
        <f t="shared" si="548"/>
        <v>0</v>
      </c>
      <c r="SF38" s="96">
        <f>SF26</f>
        <v>0</v>
      </c>
      <c r="SG38" s="137">
        <f t="shared" si="549"/>
        <v>0</v>
      </c>
      <c r="SH38" s="109">
        <f t="shared" si="550"/>
        <v>0</v>
      </c>
      <c r="SI38" s="109"/>
      <c r="SJ38" s="138"/>
      <c r="SK38" s="139">
        <f t="shared" si="551"/>
        <v>0</v>
      </c>
      <c r="SL38" s="593">
        <f t="shared" si="552"/>
        <v>0</v>
      </c>
      <c r="SM38" s="139">
        <f>SL38/SL26</f>
        <v>0</v>
      </c>
      <c r="SN38" s="109">
        <f>SN26*SM38</f>
        <v>0</v>
      </c>
      <c r="SO38" s="136">
        <f t="shared" si="553"/>
        <v>0</v>
      </c>
      <c r="SP38" s="96">
        <f>SP26</f>
        <v>8.1999999999999993</v>
      </c>
      <c r="SQ38" s="137">
        <f t="shared" si="554"/>
        <v>0</v>
      </c>
      <c r="SR38" s="109">
        <f t="shared" si="555"/>
        <v>0</v>
      </c>
      <c r="SS38" s="109"/>
      <c r="ST38" s="138"/>
      <c r="SU38" s="139">
        <f t="shared" si="556"/>
        <v>0</v>
      </c>
      <c r="SV38" s="593">
        <f t="shared" si="557"/>
        <v>0</v>
      </c>
      <c r="SW38" s="139">
        <f>SV38/SV26</f>
        <v>0</v>
      </c>
      <c r="SX38" s="109">
        <f>SX26*SW38</f>
        <v>0</v>
      </c>
      <c r="SY38" s="136">
        <f t="shared" si="558"/>
        <v>0</v>
      </c>
      <c r="SZ38" s="96">
        <f>SZ26</f>
        <v>8</v>
      </c>
      <c r="TA38" s="137">
        <f t="shared" si="559"/>
        <v>0</v>
      </c>
      <c r="TB38" s="109">
        <f t="shared" si="560"/>
        <v>0</v>
      </c>
      <c r="TC38" s="109"/>
      <c r="TD38" s="138"/>
      <c r="TE38" s="139">
        <f t="shared" si="561"/>
        <v>0</v>
      </c>
      <c r="TF38" s="593">
        <f t="shared" si="562"/>
        <v>0</v>
      </c>
      <c r="TG38" s="139">
        <f>TF38/TF26</f>
        <v>0</v>
      </c>
      <c r="TH38" s="109">
        <f>TH26*TG38</f>
        <v>0</v>
      </c>
      <c r="TI38" s="136">
        <f t="shared" si="563"/>
        <v>0</v>
      </c>
      <c r="TJ38" s="96">
        <f>TJ26</f>
        <v>6.94</v>
      </c>
      <c r="TK38" s="137">
        <f t="shared" si="564"/>
        <v>0</v>
      </c>
      <c r="TL38" s="109">
        <f t="shared" si="565"/>
        <v>0</v>
      </c>
      <c r="TM38" s="109"/>
      <c r="TN38" s="138"/>
      <c r="TO38" s="139">
        <f t="shared" si="566"/>
        <v>0</v>
      </c>
      <c r="TP38" s="593">
        <f t="shared" si="567"/>
        <v>0</v>
      </c>
      <c r="TQ38" s="139">
        <f>TP38/TP26</f>
        <v>0</v>
      </c>
      <c r="TR38" s="109">
        <f>TR26*TQ38</f>
        <v>0</v>
      </c>
      <c r="TS38" s="136">
        <f t="shared" si="568"/>
        <v>0</v>
      </c>
      <c r="TT38" s="96">
        <f>TT26</f>
        <v>7.58</v>
      </c>
      <c r="TU38" s="137">
        <f t="shared" si="569"/>
        <v>0</v>
      </c>
      <c r="TV38" s="109">
        <f t="shared" si="570"/>
        <v>0</v>
      </c>
      <c r="TW38" s="109"/>
      <c r="TX38" s="138"/>
      <c r="TY38" s="139">
        <f t="shared" si="571"/>
        <v>0</v>
      </c>
      <c r="TZ38" s="593">
        <f t="shared" si="572"/>
        <v>0</v>
      </c>
      <c r="UA38" s="139">
        <f>TZ38/TZ26</f>
        <v>0</v>
      </c>
      <c r="UB38" s="109">
        <f>UB26*UA38</f>
        <v>0</v>
      </c>
      <c r="UC38" s="136">
        <f t="shared" si="573"/>
        <v>0</v>
      </c>
      <c r="UD38" s="96">
        <f>UD26</f>
        <v>8.14</v>
      </c>
      <c r="UE38" s="137">
        <f t="shared" si="574"/>
        <v>0</v>
      </c>
      <c r="UF38" s="109">
        <f t="shared" si="575"/>
        <v>0</v>
      </c>
      <c r="UG38" s="109"/>
      <c r="UH38" s="138"/>
      <c r="UI38" s="139">
        <f t="shared" si="576"/>
        <v>0</v>
      </c>
      <c r="UJ38" s="593">
        <f t="shared" si="577"/>
        <v>0</v>
      </c>
      <c r="UK38" s="139">
        <f>UJ38/UJ26</f>
        <v>0</v>
      </c>
      <c r="UL38" s="109">
        <f>UL26*UK38</f>
        <v>0</v>
      </c>
      <c r="UM38" s="136">
        <f t="shared" si="578"/>
        <v>0</v>
      </c>
      <c r="UN38" s="96">
        <f>UN26</f>
        <v>6.76</v>
      </c>
      <c r="UO38" s="137">
        <f t="shared" si="579"/>
        <v>0</v>
      </c>
      <c r="UP38" s="109">
        <f t="shared" si="580"/>
        <v>0</v>
      </c>
      <c r="UQ38" s="109"/>
      <c r="UR38" s="138"/>
      <c r="US38" s="139">
        <f t="shared" si="581"/>
        <v>0</v>
      </c>
      <c r="UT38" s="593">
        <f t="shared" si="582"/>
        <v>0</v>
      </c>
      <c r="UU38" s="139">
        <f>UT38/UT26</f>
        <v>0</v>
      </c>
      <c r="UV38" s="109">
        <f>UV26*UU38</f>
        <v>0</v>
      </c>
      <c r="UW38" s="136">
        <f t="shared" si="583"/>
        <v>0</v>
      </c>
      <c r="UX38" s="96">
        <f>UX26</f>
        <v>7.72</v>
      </c>
      <c r="UY38" s="137">
        <f t="shared" si="584"/>
        <v>0</v>
      </c>
      <c r="UZ38" s="109">
        <f t="shared" si="585"/>
        <v>0</v>
      </c>
      <c r="VA38" s="109"/>
      <c r="VB38" s="138"/>
      <c r="VC38" s="139">
        <f t="shared" si="586"/>
        <v>0</v>
      </c>
      <c r="VD38" s="593">
        <f t="shared" si="587"/>
        <v>0</v>
      </c>
      <c r="VE38" s="139">
        <f>VD38/VD26</f>
        <v>0</v>
      </c>
      <c r="VF38" s="109">
        <f>VF26*VE38</f>
        <v>0</v>
      </c>
      <c r="VG38" s="136">
        <f t="shared" si="588"/>
        <v>0</v>
      </c>
      <c r="VH38" s="96">
        <f>VH26</f>
        <v>7</v>
      </c>
      <c r="VI38" s="137">
        <f t="shared" si="589"/>
        <v>0</v>
      </c>
      <c r="VJ38" s="109">
        <f t="shared" si="590"/>
        <v>0</v>
      </c>
      <c r="VK38" s="109"/>
      <c r="VL38" s="138"/>
      <c r="VM38" s="139">
        <f t="shared" si="591"/>
        <v>0</v>
      </c>
      <c r="VN38" s="593">
        <f t="shared" si="592"/>
        <v>0</v>
      </c>
      <c r="VO38" s="139">
        <f>VN38/VN26</f>
        <v>0</v>
      </c>
      <c r="VP38" s="109">
        <f>VP26*VO38</f>
        <v>0</v>
      </c>
      <c r="VQ38" s="136">
        <f t="shared" si="593"/>
        <v>0</v>
      </c>
      <c r="VR38" s="96">
        <f>VR26</f>
        <v>8</v>
      </c>
      <c r="VS38" s="137">
        <f t="shared" si="594"/>
        <v>0</v>
      </c>
      <c r="VT38" s="109">
        <f t="shared" si="595"/>
        <v>0</v>
      </c>
      <c r="VU38" s="109"/>
      <c r="VV38" s="138"/>
      <c r="VW38" s="139">
        <f t="shared" si="596"/>
        <v>0</v>
      </c>
      <c r="VX38" s="554">
        <f t="shared" si="597"/>
        <v>25</v>
      </c>
      <c r="VY38" s="139">
        <f>VX38/VX26</f>
        <v>2.0699999999999998E-3</v>
      </c>
      <c r="VZ38" s="109">
        <f>VZ26*VY38</f>
        <v>10931.36</v>
      </c>
      <c r="WA38" s="136">
        <f t="shared" si="598"/>
        <v>437.25439999999998</v>
      </c>
      <c r="WB38" s="96">
        <f>WB26</f>
        <v>7.5</v>
      </c>
      <c r="WC38" s="137">
        <f t="shared" si="599"/>
        <v>3279.4079999999999</v>
      </c>
      <c r="WD38" s="109">
        <f t="shared" si="600"/>
        <v>81985.2</v>
      </c>
      <c r="WE38" s="109"/>
      <c r="WF38" s="138"/>
    </row>
    <row r="39" spans="1:604" ht="16.5" customHeight="1">
      <c r="A39" s="5"/>
      <c r="B39" s="85" t="s">
        <v>416</v>
      </c>
      <c r="C39" s="11" t="s">
        <v>966</v>
      </c>
      <c r="D39" s="11" t="s">
        <v>420</v>
      </c>
      <c r="E39" s="4" t="s">
        <v>33</v>
      </c>
      <c r="F39" s="593">
        <f t="shared" si="302"/>
        <v>0</v>
      </c>
      <c r="G39" s="139" t="e">
        <f>F39/F26</f>
        <v>#DIV/0!</v>
      </c>
      <c r="H39" s="109" t="e">
        <f>H26*G39</f>
        <v>#DIV/0!</v>
      </c>
      <c r="I39" s="136">
        <f t="shared" si="303"/>
        <v>0</v>
      </c>
      <c r="J39" s="96">
        <f>J26</f>
        <v>0</v>
      </c>
      <c r="K39" s="137">
        <f t="shared" si="304"/>
        <v>0</v>
      </c>
      <c r="L39" s="109">
        <f t="shared" si="305"/>
        <v>0</v>
      </c>
      <c r="M39" s="109"/>
      <c r="N39" s="138"/>
      <c r="O39" s="139" t="e">
        <f t="shared" si="306"/>
        <v>#DIV/0!</v>
      </c>
      <c r="P39" s="593">
        <f t="shared" si="307"/>
        <v>0</v>
      </c>
      <c r="Q39" s="139">
        <f>P39/P26</f>
        <v>0</v>
      </c>
      <c r="R39" s="109">
        <f>R26*Q39</f>
        <v>0</v>
      </c>
      <c r="S39" s="136">
        <f t="shared" si="308"/>
        <v>0</v>
      </c>
      <c r="T39" s="96">
        <f>T26</f>
        <v>7.11</v>
      </c>
      <c r="U39" s="137">
        <f t="shared" si="309"/>
        <v>0</v>
      </c>
      <c r="V39" s="109">
        <f t="shared" si="310"/>
        <v>0</v>
      </c>
      <c r="W39" s="109"/>
      <c r="X39" s="138"/>
      <c r="Y39" s="139" t="e">
        <f t="shared" si="311"/>
        <v>#DIV/0!</v>
      </c>
      <c r="Z39" s="593">
        <f t="shared" si="312"/>
        <v>0</v>
      </c>
      <c r="AA39" s="139">
        <f>Z39/Z26</f>
        <v>0</v>
      </c>
      <c r="AB39" s="109">
        <f>AB26*AA39</f>
        <v>0</v>
      </c>
      <c r="AC39" s="136">
        <f t="shared" si="313"/>
        <v>0</v>
      </c>
      <c r="AD39" s="96">
        <f>AD26</f>
        <v>7.06</v>
      </c>
      <c r="AE39" s="137">
        <f t="shared" si="314"/>
        <v>0</v>
      </c>
      <c r="AF39" s="109">
        <f t="shared" si="315"/>
        <v>0</v>
      </c>
      <c r="AG39" s="109"/>
      <c r="AH39" s="138"/>
      <c r="AI39" s="139" t="e">
        <f t="shared" si="316"/>
        <v>#DIV/0!</v>
      </c>
      <c r="AJ39" s="593">
        <f t="shared" si="317"/>
        <v>0</v>
      </c>
      <c r="AK39" s="139" t="e">
        <f>AJ39/AJ26</f>
        <v>#DIV/0!</v>
      </c>
      <c r="AL39" s="109" t="e">
        <f>AL26*AK39</f>
        <v>#DIV/0!</v>
      </c>
      <c r="AM39" s="136">
        <f t="shared" si="318"/>
        <v>0</v>
      </c>
      <c r="AN39" s="96">
        <f>AN26</f>
        <v>0</v>
      </c>
      <c r="AO39" s="137">
        <f t="shared" si="319"/>
        <v>0</v>
      </c>
      <c r="AP39" s="109">
        <f t="shared" si="320"/>
        <v>0</v>
      </c>
      <c r="AQ39" s="109"/>
      <c r="AR39" s="138"/>
      <c r="AS39" s="139" t="e">
        <f t="shared" si="321"/>
        <v>#DIV/0!</v>
      </c>
      <c r="AT39" s="593">
        <f t="shared" si="322"/>
        <v>0</v>
      </c>
      <c r="AU39" s="139">
        <f>AT39/AT26</f>
        <v>0</v>
      </c>
      <c r="AV39" s="109">
        <f>AV26*AU39</f>
        <v>0</v>
      </c>
      <c r="AW39" s="136">
        <f t="shared" si="323"/>
        <v>0</v>
      </c>
      <c r="AX39" s="96">
        <f>AX26</f>
        <v>7.05</v>
      </c>
      <c r="AY39" s="137">
        <f t="shared" si="324"/>
        <v>0</v>
      </c>
      <c r="AZ39" s="109">
        <f t="shared" si="325"/>
        <v>0</v>
      </c>
      <c r="BA39" s="109"/>
      <c r="BB39" s="138"/>
      <c r="BC39" s="139" t="e">
        <f t="shared" si="326"/>
        <v>#DIV/0!</v>
      </c>
      <c r="BD39" s="593">
        <f t="shared" si="327"/>
        <v>0</v>
      </c>
      <c r="BE39" s="139">
        <f>BD39/BD26</f>
        <v>0</v>
      </c>
      <c r="BF39" s="109">
        <f>BF26*BE39</f>
        <v>0</v>
      </c>
      <c r="BG39" s="136">
        <f t="shared" si="328"/>
        <v>0</v>
      </c>
      <c r="BH39" s="96">
        <f>BH26</f>
        <v>7.54</v>
      </c>
      <c r="BI39" s="137">
        <f t="shared" si="329"/>
        <v>0</v>
      </c>
      <c r="BJ39" s="109">
        <f t="shared" si="330"/>
        <v>0</v>
      </c>
      <c r="BK39" s="109"/>
      <c r="BL39" s="138"/>
      <c r="BM39" s="139" t="e">
        <f t="shared" si="331"/>
        <v>#DIV/0!</v>
      </c>
      <c r="BN39" s="593">
        <f t="shared" si="332"/>
        <v>0</v>
      </c>
      <c r="BO39" s="139">
        <f>BN39/BN26</f>
        <v>0</v>
      </c>
      <c r="BP39" s="109">
        <f>BP26*BO39</f>
        <v>0</v>
      </c>
      <c r="BQ39" s="136">
        <f t="shared" si="333"/>
        <v>0</v>
      </c>
      <c r="BR39" s="96">
        <f>BR26</f>
        <v>7.86</v>
      </c>
      <c r="BS39" s="137">
        <f t="shared" si="334"/>
        <v>0</v>
      </c>
      <c r="BT39" s="109">
        <f t="shared" si="335"/>
        <v>0</v>
      </c>
      <c r="BU39" s="109"/>
      <c r="BV39" s="138"/>
      <c r="BW39" s="139" t="e">
        <f t="shared" si="336"/>
        <v>#DIV/0!</v>
      </c>
      <c r="BX39" s="593">
        <f t="shared" si="337"/>
        <v>0</v>
      </c>
      <c r="BY39" s="139">
        <f>BX39/BX26</f>
        <v>0</v>
      </c>
      <c r="BZ39" s="109">
        <f>BZ26*BY39</f>
        <v>0</v>
      </c>
      <c r="CA39" s="136">
        <f t="shared" si="338"/>
        <v>0</v>
      </c>
      <c r="CB39" s="96">
        <f>CB26</f>
        <v>7.89</v>
      </c>
      <c r="CC39" s="137">
        <f t="shared" si="339"/>
        <v>0</v>
      </c>
      <c r="CD39" s="109">
        <f t="shared" si="340"/>
        <v>0</v>
      </c>
      <c r="CE39" s="109"/>
      <c r="CF39" s="138"/>
      <c r="CG39" s="139" t="e">
        <f t="shared" si="341"/>
        <v>#DIV/0!</v>
      </c>
      <c r="CH39" s="593">
        <f t="shared" si="342"/>
        <v>0</v>
      </c>
      <c r="CI39" s="139">
        <f>CH39/CH26</f>
        <v>0</v>
      </c>
      <c r="CJ39" s="109">
        <f>CJ26*CI39</f>
        <v>0</v>
      </c>
      <c r="CK39" s="136">
        <f t="shared" si="343"/>
        <v>0</v>
      </c>
      <c r="CL39" s="96">
        <f>CL26</f>
        <v>7.06</v>
      </c>
      <c r="CM39" s="137">
        <f t="shared" si="344"/>
        <v>0</v>
      </c>
      <c r="CN39" s="109">
        <f t="shared" si="345"/>
        <v>0</v>
      </c>
      <c r="CO39" s="109"/>
      <c r="CP39" s="138"/>
      <c r="CQ39" s="139" t="e">
        <f t="shared" si="346"/>
        <v>#DIV/0!</v>
      </c>
      <c r="CR39" s="593">
        <f t="shared" si="347"/>
        <v>0</v>
      </c>
      <c r="CS39" s="139">
        <f>CR39/CR26</f>
        <v>0</v>
      </c>
      <c r="CT39" s="109">
        <f>CT26*CS39</f>
        <v>0</v>
      </c>
      <c r="CU39" s="136">
        <f t="shared" si="348"/>
        <v>0</v>
      </c>
      <c r="CV39" s="96">
        <f>CV26</f>
        <v>7.82</v>
      </c>
      <c r="CW39" s="137">
        <f t="shared" si="349"/>
        <v>0</v>
      </c>
      <c r="CX39" s="109">
        <f t="shared" si="350"/>
        <v>0</v>
      </c>
      <c r="CY39" s="109"/>
      <c r="CZ39" s="138"/>
      <c r="DA39" s="139" t="e">
        <f t="shared" si="351"/>
        <v>#DIV/0!</v>
      </c>
      <c r="DB39" s="593">
        <f t="shared" si="352"/>
        <v>0</v>
      </c>
      <c r="DC39" s="139">
        <f>DB39/DB26</f>
        <v>0</v>
      </c>
      <c r="DD39" s="109">
        <f>DD26*DC39</f>
        <v>0</v>
      </c>
      <c r="DE39" s="136">
        <f t="shared" si="353"/>
        <v>0</v>
      </c>
      <c r="DF39" s="96">
        <f>DF26</f>
        <v>7.98</v>
      </c>
      <c r="DG39" s="137">
        <f t="shared" si="354"/>
        <v>0</v>
      </c>
      <c r="DH39" s="109">
        <f t="shared" si="355"/>
        <v>0</v>
      </c>
      <c r="DI39" s="109"/>
      <c r="DJ39" s="138"/>
      <c r="DK39" s="139" t="e">
        <f t="shared" si="356"/>
        <v>#DIV/0!</v>
      </c>
      <c r="DL39" s="593">
        <f t="shared" si="357"/>
        <v>0</v>
      </c>
      <c r="DM39" s="139">
        <f>DL39/DL26</f>
        <v>0</v>
      </c>
      <c r="DN39" s="109">
        <f>DN26*DM39</f>
        <v>0</v>
      </c>
      <c r="DO39" s="136">
        <f t="shared" si="358"/>
        <v>0</v>
      </c>
      <c r="DP39" s="96">
        <f>DP26</f>
        <v>7.05</v>
      </c>
      <c r="DQ39" s="137">
        <f t="shared" si="359"/>
        <v>0</v>
      </c>
      <c r="DR39" s="109">
        <f t="shared" si="360"/>
        <v>0</v>
      </c>
      <c r="DS39" s="109"/>
      <c r="DT39" s="138"/>
      <c r="DU39" s="139" t="e">
        <f t="shared" si="361"/>
        <v>#DIV/0!</v>
      </c>
      <c r="DV39" s="593">
        <f t="shared" si="362"/>
        <v>0</v>
      </c>
      <c r="DW39" s="139">
        <f>DV39/DV26</f>
        <v>0</v>
      </c>
      <c r="DX39" s="109">
        <f>DX26*DW39</f>
        <v>0</v>
      </c>
      <c r="DY39" s="136">
        <f t="shared" si="363"/>
        <v>0</v>
      </c>
      <c r="DZ39" s="96">
        <f>DZ26</f>
        <v>7.06</v>
      </c>
      <c r="EA39" s="137">
        <f t="shared" si="364"/>
        <v>0</v>
      </c>
      <c r="EB39" s="109">
        <f t="shared" si="365"/>
        <v>0</v>
      </c>
      <c r="EC39" s="109"/>
      <c r="ED39" s="138"/>
      <c r="EE39" s="139" t="e">
        <f t="shared" si="366"/>
        <v>#DIV/0!</v>
      </c>
      <c r="EF39" s="593">
        <f t="shared" si="367"/>
        <v>0</v>
      </c>
      <c r="EG39" s="139">
        <f>EF39/EF26</f>
        <v>0</v>
      </c>
      <c r="EH39" s="109">
        <f>EH26*EG39</f>
        <v>0</v>
      </c>
      <c r="EI39" s="136">
        <f t="shared" si="368"/>
        <v>0</v>
      </c>
      <c r="EJ39" s="96">
        <f>EJ26</f>
        <v>7.67</v>
      </c>
      <c r="EK39" s="137">
        <f t="shared" si="369"/>
        <v>0</v>
      </c>
      <c r="EL39" s="109">
        <f t="shared" si="370"/>
        <v>0</v>
      </c>
      <c r="EM39" s="109"/>
      <c r="EN39" s="138"/>
      <c r="EO39" s="139" t="e">
        <f t="shared" si="371"/>
        <v>#DIV/0!</v>
      </c>
      <c r="EP39" s="593">
        <f t="shared" si="372"/>
        <v>0</v>
      </c>
      <c r="EQ39" s="139">
        <f>EP39/EP26</f>
        <v>0</v>
      </c>
      <c r="ER39" s="109">
        <f>ER26*EQ39</f>
        <v>0</v>
      </c>
      <c r="ES39" s="136">
        <f t="shared" si="373"/>
        <v>0</v>
      </c>
      <c r="ET39" s="96">
        <f>ET26</f>
        <v>7.89</v>
      </c>
      <c r="EU39" s="137">
        <f t="shared" si="374"/>
        <v>0</v>
      </c>
      <c r="EV39" s="109">
        <f t="shared" si="375"/>
        <v>0</v>
      </c>
      <c r="EW39" s="109"/>
      <c r="EX39" s="138"/>
      <c r="EY39" s="139" t="e">
        <f t="shared" si="376"/>
        <v>#DIV/0!</v>
      </c>
      <c r="EZ39" s="593">
        <f t="shared" si="377"/>
        <v>0</v>
      </c>
      <c r="FA39" s="139">
        <f>EZ39/EZ26</f>
        <v>0</v>
      </c>
      <c r="FB39" s="109">
        <f>FB26*FA39</f>
        <v>0</v>
      </c>
      <c r="FC39" s="136">
        <f t="shared" si="378"/>
        <v>0</v>
      </c>
      <c r="FD39" s="96">
        <f>FD26</f>
        <v>7.89</v>
      </c>
      <c r="FE39" s="137">
        <f t="shared" si="379"/>
        <v>0</v>
      </c>
      <c r="FF39" s="109">
        <f t="shared" si="380"/>
        <v>0</v>
      </c>
      <c r="FG39" s="109"/>
      <c r="FH39" s="138"/>
      <c r="FI39" s="139" t="e">
        <f t="shared" si="381"/>
        <v>#DIV/0!</v>
      </c>
      <c r="FJ39" s="593">
        <f t="shared" si="382"/>
        <v>0</v>
      </c>
      <c r="FK39" s="139">
        <f>FJ39/FJ26</f>
        <v>0</v>
      </c>
      <c r="FL39" s="109">
        <f>FL26*FK39</f>
        <v>0</v>
      </c>
      <c r="FM39" s="136">
        <f t="shared" si="383"/>
        <v>0</v>
      </c>
      <c r="FN39" s="96">
        <f>FN26</f>
        <v>7.06</v>
      </c>
      <c r="FO39" s="137">
        <f t="shared" si="384"/>
        <v>0</v>
      </c>
      <c r="FP39" s="109">
        <f t="shared" si="385"/>
        <v>0</v>
      </c>
      <c r="FQ39" s="109"/>
      <c r="FR39" s="138"/>
      <c r="FS39" s="139" t="e">
        <f t="shared" si="386"/>
        <v>#DIV/0!</v>
      </c>
      <c r="FT39" s="593">
        <f t="shared" si="387"/>
        <v>0</v>
      </c>
      <c r="FU39" s="139">
        <f>FT39/FT26</f>
        <v>0</v>
      </c>
      <c r="FV39" s="109">
        <f>FV26*FU39</f>
        <v>0</v>
      </c>
      <c r="FW39" s="136">
        <f t="shared" si="388"/>
        <v>0</v>
      </c>
      <c r="FX39" s="96">
        <f>FX26</f>
        <v>6.75</v>
      </c>
      <c r="FY39" s="137">
        <f t="shared" si="389"/>
        <v>0</v>
      </c>
      <c r="FZ39" s="109">
        <f t="shared" si="390"/>
        <v>0</v>
      </c>
      <c r="GA39" s="109"/>
      <c r="GB39" s="138"/>
      <c r="GC39" s="139" t="e">
        <f t="shared" si="391"/>
        <v>#DIV/0!</v>
      </c>
      <c r="GD39" s="593">
        <f t="shared" si="392"/>
        <v>0</v>
      </c>
      <c r="GE39" s="139">
        <f>GD39/GD26</f>
        <v>0</v>
      </c>
      <c r="GF39" s="109">
        <f>GF26*GE39</f>
        <v>0</v>
      </c>
      <c r="GG39" s="136">
        <f t="shared" si="393"/>
        <v>0</v>
      </c>
      <c r="GH39" s="96">
        <f>GH26</f>
        <v>8.64</v>
      </c>
      <c r="GI39" s="137">
        <f t="shared" si="394"/>
        <v>0</v>
      </c>
      <c r="GJ39" s="109">
        <f t="shared" si="395"/>
        <v>0</v>
      </c>
      <c r="GK39" s="109"/>
      <c r="GL39" s="138"/>
      <c r="GM39" s="139" t="e">
        <f t="shared" si="396"/>
        <v>#DIV/0!</v>
      </c>
      <c r="GN39" s="593">
        <f t="shared" si="397"/>
        <v>0</v>
      </c>
      <c r="GO39" s="139">
        <f>GN39/GN26</f>
        <v>0</v>
      </c>
      <c r="GP39" s="109">
        <f>GP26*GO39</f>
        <v>0</v>
      </c>
      <c r="GQ39" s="136">
        <f t="shared" si="398"/>
        <v>0</v>
      </c>
      <c r="GR39" s="96">
        <f>GR26</f>
        <v>7.04</v>
      </c>
      <c r="GS39" s="137">
        <f t="shared" si="399"/>
        <v>0</v>
      </c>
      <c r="GT39" s="109">
        <f t="shared" si="400"/>
        <v>0</v>
      </c>
      <c r="GU39" s="109"/>
      <c r="GV39" s="138"/>
      <c r="GW39" s="139" t="e">
        <f t="shared" si="401"/>
        <v>#DIV/0!</v>
      </c>
      <c r="GX39" s="593">
        <f t="shared" si="402"/>
        <v>0</v>
      </c>
      <c r="GY39" s="139">
        <f>GX39/GX26</f>
        <v>0</v>
      </c>
      <c r="GZ39" s="109">
        <f>GZ26*GY39</f>
        <v>0</v>
      </c>
      <c r="HA39" s="136">
        <f t="shared" si="403"/>
        <v>0</v>
      </c>
      <c r="HB39" s="96">
        <f>HB26</f>
        <v>7.88</v>
      </c>
      <c r="HC39" s="137">
        <f t="shared" si="404"/>
        <v>0</v>
      </c>
      <c r="HD39" s="109">
        <f t="shared" si="405"/>
        <v>0</v>
      </c>
      <c r="HE39" s="109"/>
      <c r="HF39" s="138"/>
      <c r="HG39" s="139" t="e">
        <f t="shared" si="406"/>
        <v>#DIV/0!</v>
      </c>
      <c r="HH39" s="593">
        <f t="shared" si="407"/>
        <v>0</v>
      </c>
      <c r="HI39" s="139">
        <f>HH39/HH26</f>
        <v>0</v>
      </c>
      <c r="HJ39" s="109">
        <f>HJ26*HI39</f>
        <v>0</v>
      </c>
      <c r="HK39" s="136">
        <f t="shared" si="408"/>
        <v>0</v>
      </c>
      <c r="HL39" s="96">
        <f>HL26</f>
        <v>7.05</v>
      </c>
      <c r="HM39" s="137">
        <f t="shared" si="409"/>
        <v>0</v>
      </c>
      <c r="HN39" s="109">
        <f t="shared" si="410"/>
        <v>0</v>
      </c>
      <c r="HO39" s="109"/>
      <c r="HP39" s="138"/>
      <c r="HQ39" s="139" t="e">
        <f t="shared" si="411"/>
        <v>#DIV/0!</v>
      </c>
      <c r="HR39" s="593">
        <f t="shared" si="412"/>
        <v>0</v>
      </c>
      <c r="HS39" s="139">
        <f>HR39/HR26</f>
        <v>0</v>
      </c>
      <c r="HT39" s="109">
        <f>HT26*HS39</f>
        <v>0</v>
      </c>
      <c r="HU39" s="136">
        <f t="shared" si="413"/>
        <v>0</v>
      </c>
      <c r="HV39" s="96">
        <f>HV26</f>
        <v>7.5</v>
      </c>
      <c r="HW39" s="137">
        <f t="shared" si="414"/>
        <v>0</v>
      </c>
      <c r="HX39" s="109">
        <f t="shared" si="415"/>
        <v>0</v>
      </c>
      <c r="HY39" s="109"/>
      <c r="HZ39" s="138"/>
      <c r="IA39" s="139" t="e">
        <f t="shared" si="416"/>
        <v>#DIV/0!</v>
      </c>
      <c r="IB39" s="593">
        <f t="shared" si="417"/>
        <v>0</v>
      </c>
      <c r="IC39" s="139">
        <f>IB39/IB26</f>
        <v>0</v>
      </c>
      <c r="ID39" s="109">
        <f>ID26*IC39</f>
        <v>0</v>
      </c>
      <c r="IE39" s="136">
        <f t="shared" si="418"/>
        <v>0</v>
      </c>
      <c r="IF39" s="96">
        <f>IF26</f>
        <v>8.58</v>
      </c>
      <c r="IG39" s="137">
        <f t="shared" si="419"/>
        <v>0</v>
      </c>
      <c r="IH39" s="109">
        <f t="shared" si="420"/>
        <v>0</v>
      </c>
      <c r="II39" s="109"/>
      <c r="IJ39" s="138"/>
      <c r="IK39" s="139" t="e">
        <f t="shared" si="421"/>
        <v>#DIV/0!</v>
      </c>
      <c r="IL39" s="593">
        <f t="shared" si="422"/>
        <v>0</v>
      </c>
      <c r="IM39" s="139">
        <f>IL39/IL26</f>
        <v>0</v>
      </c>
      <c r="IN39" s="109">
        <f>IN26*IM39</f>
        <v>0</v>
      </c>
      <c r="IO39" s="136">
        <f t="shared" si="423"/>
        <v>0</v>
      </c>
      <c r="IP39" s="96">
        <f>IP26</f>
        <v>7.3</v>
      </c>
      <c r="IQ39" s="137">
        <f t="shared" si="424"/>
        <v>0</v>
      </c>
      <c r="IR39" s="109">
        <f t="shared" si="425"/>
        <v>0</v>
      </c>
      <c r="IS39" s="109"/>
      <c r="IT39" s="138"/>
      <c r="IU39" s="139" t="e">
        <f t="shared" si="426"/>
        <v>#DIV/0!</v>
      </c>
      <c r="IV39" s="593">
        <f t="shared" si="427"/>
        <v>0</v>
      </c>
      <c r="IW39" s="139">
        <f>IV39/IV26</f>
        <v>0</v>
      </c>
      <c r="IX39" s="109">
        <f>IX26*IW39</f>
        <v>0</v>
      </c>
      <c r="IY39" s="136">
        <f t="shared" si="428"/>
        <v>0</v>
      </c>
      <c r="IZ39" s="96">
        <f>IZ26</f>
        <v>8</v>
      </c>
      <c r="JA39" s="137">
        <f t="shared" si="429"/>
        <v>0</v>
      </c>
      <c r="JB39" s="109">
        <f t="shared" si="430"/>
        <v>0</v>
      </c>
      <c r="JC39" s="109"/>
      <c r="JD39" s="138"/>
      <c r="JE39" s="139" t="e">
        <f t="shared" si="431"/>
        <v>#DIV/0!</v>
      </c>
      <c r="JF39" s="593">
        <f t="shared" si="432"/>
        <v>0</v>
      </c>
      <c r="JG39" s="139">
        <f>JF39/JF26</f>
        <v>0</v>
      </c>
      <c r="JH39" s="109">
        <f>JH26*JG39</f>
        <v>0</v>
      </c>
      <c r="JI39" s="136">
        <f t="shared" si="433"/>
        <v>0</v>
      </c>
      <c r="JJ39" s="96">
        <f>JJ26</f>
        <v>8</v>
      </c>
      <c r="JK39" s="137">
        <f t="shared" si="434"/>
        <v>0</v>
      </c>
      <c r="JL39" s="109">
        <f t="shared" si="435"/>
        <v>0</v>
      </c>
      <c r="JM39" s="109"/>
      <c r="JN39" s="138"/>
      <c r="JO39" s="139" t="e">
        <f t="shared" si="436"/>
        <v>#DIV/0!</v>
      </c>
      <c r="JP39" s="593">
        <f t="shared" si="437"/>
        <v>0</v>
      </c>
      <c r="JQ39" s="139">
        <f>JP39/JP26</f>
        <v>0</v>
      </c>
      <c r="JR39" s="109">
        <f>JR26*JQ39</f>
        <v>0</v>
      </c>
      <c r="JS39" s="136">
        <f t="shared" si="438"/>
        <v>0</v>
      </c>
      <c r="JT39" s="96">
        <f>JT26</f>
        <v>7.92</v>
      </c>
      <c r="JU39" s="137">
        <f t="shared" si="439"/>
        <v>0</v>
      </c>
      <c r="JV39" s="109">
        <f t="shared" si="440"/>
        <v>0</v>
      </c>
      <c r="JW39" s="109"/>
      <c r="JX39" s="138"/>
      <c r="JY39" s="139" t="e">
        <f t="shared" si="441"/>
        <v>#DIV/0!</v>
      </c>
      <c r="JZ39" s="593">
        <f t="shared" si="442"/>
        <v>0</v>
      </c>
      <c r="KA39" s="139">
        <f>JZ39/JZ26</f>
        <v>0</v>
      </c>
      <c r="KB39" s="109">
        <f>KB26*KA39</f>
        <v>0</v>
      </c>
      <c r="KC39" s="136">
        <f t="shared" si="443"/>
        <v>0</v>
      </c>
      <c r="KD39" s="96">
        <f>KD26</f>
        <v>7.92</v>
      </c>
      <c r="KE39" s="137">
        <f t="shared" si="444"/>
        <v>0</v>
      </c>
      <c r="KF39" s="109">
        <f t="shared" si="445"/>
        <v>0</v>
      </c>
      <c r="KG39" s="109"/>
      <c r="KH39" s="138"/>
      <c r="KI39" s="139" t="e">
        <f t="shared" si="446"/>
        <v>#DIV/0!</v>
      </c>
      <c r="KJ39" s="593">
        <f t="shared" si="447"/>
        <v>0</v>
      </c>
      <c r="KK39" s="139">
        <f>KJ39/KJ26</f>
        <v>0</v>
      </c>
      <c r="KL39" s="109">
        <f>KL26*KK39</f>
        <v>0</v>
      </c>
      <c r="KM39" s="136">
        <f t="shared" si="448"/>
        <v>0</v>
      </c>
      <c r="KN39" s="96">
        <f>KN26</f>
        <v>7.82</v>
      </c>
      <c r="KO39" s="137">
        <f t="shared" si="449"/>
        <v>0</v>
      </c>
      <c r="KP39" s="109">
        <f t="shared" si="450"/>
        <v>0</v>
      </c>
      <c r="KQ39" s="109"/>
      <c r="KR39" s="138"/>
      <c r="KS39" s="139" t="e">
        <f t="shared" si="451"/>
        <v>#DIV/0!</v>
      </c>
      <c r="KT39" s="593">
        <f t="shared" si="452"/>
        <v>0</v>
      </c>
      <c r="KU39" s="139">
        <f>KT39/KT26</f>
        <v>0</v>
      </c>
      <c r="KV39" s="109">
        <f>KV26*KU39</f>
        <v>0</v>
      </c>
      <c r="KW39" s="136">
        <f t="shared" si="453"/>
        <v>0</v>
      </c>
      <c r="KX39" s="96">
        <f>KX26</f>
        <v>7.67</v>
      </c>
      <c r="KY39" s="137">
        <f t="shared" si="454"/>
        <v>0</v>
      </c>
      <c r="KZ39" s="109">
        <f t="shared" si="455"/>
        <v>0</v>
      </c>
      <c r="LA39" s="109"/>
      <c r="LB39" s="138"/>
      <c r="LC39" s="139" t="e">
        <f t="shared" si="456"/>
        <v>#DIV/0!</v>
      </c>
      <c r="LD39" s="593">
        <f t="shared" si="457"/>
        <v>0</v>
      </c>
      <c r="LE39" s="139">
        <f>LD39/LD26</f>
        <v>0</v>
      </c>
      <c r="LF39" s="109">
        <f>LF26*LE39</f>
        <v>0</v>
      </c>
      <c r="LG39" s="136">
        <f t="shared" si="458"/>
        <v>0</v>
      </c>
      <c r="LH39" s="96">
        <f>LH26</f>
        <v>7.66</v>
      </c>
      <c r="LI39" s="137">
        <f t="shared" si="459"/>
        <v>0</v>
      </c>
      <c r="LJ39" s="109">
        <f t="shared" si="460"/>
        <v>0</v>
      </c>
      <c r="LK39" s="109"/>
      <c r="LL39" s="138"/>
      <c r="LM39" s="139" t="e">
        <f t="shared" si="461"/>
        <v>#DIV/0!</v>
      </c>
      <c r="LN39" s="593">
        <f t="shared" si="462"/>
        <v>0</v>
      </c>
      <c r="LO39" s="139">
        <f>LN39/LN26</f>
        <v>0</v>
      </c>
      <c r="LP39" s="109">
        <f>LP26*LO39</f>
        <v>0</v>
      </c>
      <c r="LQ39" s="136">
        <f t="shared" si="463"/>
        <v>0</v>
      </c>
      <c r="LR39" s="96">
        <f>LR26</f>
        <v>8.5</v>
      </c>
      <c r="LS39" s="137">
        <f t="shared" si="464"/>
        <v>0</v>
      </c>
      <c r="LT39" s="109">
        <f t="shared" si="465"/>
        <v>0</v>
      </c>
      <c r="LU39" s="109"/>
      <c r="LV39" s="138"/>
      <c r="LW39" s="139" t="e">
        <f t="shared" si="466"/>
        <v>#DIV/0!</v>
      </c>
      <c r="LX39" s="593">
        <f t="shared" si="467"/>
        <v>0</v>
      </c>
      <c r="LY39" s="139">
        <f>LX39/LX26</f>
        <v>0</v>
      </c>
      <c r="LZ39" s="109">
        <f>LZ26*LY39</f>
        <v>0</v>
      </c>
      <c r="MA39" s="136">
        <f t="shared" si="468"/>
        <v>0</v>
      </c>
      <c r="MB39" s="96">
        <f>MB26</f>
        <v>6</v>
      </c>
      <c r="MC39" s="137">
        <f t="shared" si="469"/>
        <v>0</v>
      </c>
      <c r="MD39" s="109">
        <f t="shared" si="470"/>
        <v>0</v>
      </c>
      <c r="ME39" s="109"/>
      <c r="MF39" s="138"/>
      <c r="MG39" s="139" t="e">
        <f t="shared" si="471"/>
        <v>#DIV/0!</v>
      </c>
      <c r="MH39" s="593">
        <f t="shared" si="472"/>
        <v>0</v>
      </c>
      <c r="MI39" s="139">
        <f>MH39/MH26</f>
        <v>0</v>
      </c>
      <c r="MJ39" s="109">
        <f>MJ26*MI39</f>
        <v>0</v>
      </c>
      <c r="MK39" s="136">
        <f t="shared" si="473"/>
        <v>0</v>
      </c>
      <c r="ML39" s="96">
        <f>ML26</f>
        <v>6.89</v>
      </c>
      <c r="MM39" s="137">
        <f t="shared" si="474"/>
        <v>0</v>
      </c>
      <c r="MN39" s="109">
        <f t="shared" si="475"/>
        <v>0</v>
      </c>
      <c r="MO39" s="109"/>
      <c r="MP39" s="138"/>
      <c r="MQ39" s="139" t="e">
        <f t="shared" si="476"/>
        <v>#DIV/0!</v>
      </c>
      <c r="MR39" s="593">
        <f t="shared" si="477"/>
        <v>0</v>
      </c>
      <c r="MS39" s="139">
        <f>MR39/MR26</f>
        <v>0</v>
      </c>
      <c r="MT39" s="109">
        <f>MT26*MS39</f>
        <v>0</v>
      </c>
      <c r="MU39" s="136">
        <f t="shared" si="478"/>
        <v>0</v>
      </c>
      <c r="MV39" s="96">
        <f>MV26</f>
        <v>7.55</v>
      </c>
      <c r="MW39" s="137">
        <f t="shared" si="479"/>
        <v>0</v>
      </c>
      <c r="MX39" s="109">
        <f t="shared" si="480"/>
        <v>0</v>
      </c>
      <c r="MY39" s="109"/>
      <c r="MZ39" s="138"/>
      <c r="NA39" s="139" t="e">
        <f t="shared" si="481"/>
        <v>#DIV/0!</v>
      </c>
      <c r="NB39" s="593">
        <f t="shared" si="482"/>
        <v>0</v>
      </c>
      <c r="NC39" s="139">
        <f>NB39/NB26</f>
        <v>0</v>
      </c>
      <c r="ND39" s="109">
        <f>ND26*NC39</f>
        <v>0</v>
      </c>
      <c r="NE39" s="136">
        <f t="shared" si="483"/>
        <v>0</v>
      </c>
      <c r="NF39" s="96">
        <f>NF26</f>
        <v>6</v>
      </c>
      <c r="NG39" s="137">
        <f t="shared" si="484"/>
        <v>0</v>
      </c>
      <c r="NH39" s="109">
        <f t="shared" si="485"/>
        <v>0</v>
      </c>
      <c r="NI39" s="109"/>
      <c r="NJ39" s="138"/>
      <c r="NK39" s="139" t="e">
        <f t="shared" si="486"/>
        <v>#DIV/0!</v>
      </c>
      <c r="NL39" s="593">
        <f t="shared" si="487"/>
        <v>0</v>
      </c>
      <c r="NM39" s="139">
        <f>NL39/NL26</f>
        <v>0</v>
      </c>
      <c r="NN39" s="109">
        <f>NN26*NM39</f>
        <v>0</v>
      </c>
      <c r="NO39" s="136">
        <f t="shared" si="488"/>
        <v>0</v>
      </c>
      <c r="NP39" s="96">
        <f>NP26</f>
        <v>8.4499999999999993</v>
      </c>
      <c r="NQ39" s="137">
        <f t="shared" si="489"/>
        <v>0</v>
      </c>
      <c r="NR39" s="109">
        <f t="shared" si="490"/>
        <v>0</v>
      </c>
      <c r="NS39" s="109"/>
      <c r="NT39" s="138"/>
      <c r="NU39" s="139" t="e">
        <f t="shared" si="491"/>
        <v>#DIV/0!</v>
      </c>
      <c r="NV39" s="593">
        <f t="shared" si="492"/>
        <v>0</v>
      </c>
      <c r="NW39" s="139">
        <f>NV39/NV26</f>
        <v>0</v>
      </c>
      <c r="NX39" s="109">
        <f>NX26*NW39</f>
        <v>0</v>
      </c>
      <c r="NY39" s="136">
        <f t="shared" si="493"/>
        <v>0</v>
      </c>
      <c r="NZ39" s="96">
        <f>NZ26</f>
        <v>7.9</v>
      </c>
      <c r="OA39" s="137">
        <f t="shared" si="494"/>
        <v>0</v>
      </c>
      <c r="OB39" s="109">
        <f t="shared" si="495"/>
        <v>0</v>
      </c>
      <c r="OC39" s="109"/>
      <c r="OD39" s="138"/>
      <c r="OE39" s="139" t="e">
        <f t="shared" si="496"/>
        <v>#DIV/0!</v>
      </c>
      <c r="OF39" s="593">
        <f t="shared" si="497"/>
        <v>0</v>
      </c>
      <c r="OG39" s="139">
        <f>OF39/OF26</f>
        <v>0</v>
      </c>
      <c r="OH39" s="109">
        <f>OH26*OG39</f>
        <v>0</v>
      </c>
      <c r="OI39" s="136">
        <f t="shared" si="498"/>
        <v>0</v>
      </c>
      <c r="OJ39" s="96">
        <f>OJ26</f>
        <v>7.58</v>
      </c>
      <c r="OK39" s="137">
        <f t="shared" si="499"/>
        <v>0</v>
      </c>
      <c r="OL39" s="109">
        <f t="shared" si="500"/>
        <v>0</v>
      </c>
      <c r="OM39" s="109"/>
      <c r="ON39" s="138"/>
      <c r="OO39" s="139" t="e">
        <f t="shared" si="501"/>
        <v>#DIV/0!</v>
      </c>
      <c r="OP39" s="593">
        <f t="shared" si="502"/>
        <v>0</v>
      </c>
      <c r="OQ39" s="139">
        <f>OP39/OP26</f>
        <v>0</v>
      </c>
      <c r="OR39" s="109">
        <f>OR26*OQ39</f>
        <v>0</v>
      </c>
      <c r="OS39" s="136">
        <f t="shared" si="503"/>
        <v>0</v>
      </c>
      <c r="OT39" s="96">
        <f>OT26</f>
        <v>8.5</v>
      </c>
      <c r="OU39" s="137">
        <f t="shared" si="504"/>
        <v>0</v>
      </c>
      <c r="OV39" s="109">
        <f t="shared" si="505"/>
        <v>0</v>
      </c>
      <c r="OW39" s="109"/>
      <c r="OX39" s="138"/>
      <c r="OY39" s="139" t="e">
        <f t="shared" si="506"/>
        <v>#DIV/0!</v>
      </c>
      <c r="OZ39" s="593">
        <f t="shared" si="507"/>
        <v>0</v>
      </c>
      <c r="PA39" s="139">
        <f>OZ39/OZ26</f>
        <v>0</v>
      </c>
      <c r="PB39" s="109">
        <f>PB26*PA39</f>
        <v>0</v>
      </c>
      <c r="PC39" s="136">
        <f t="shared" si="508"/>
        <v>0</v>
      </c>
      <c r="PD39" s="96">
        <f>PD26</f>
        <v>6.4</v>
      </c>
      <c r="PE39" s="137">
        <f t="shared" si="509"/>
        <v>0</v>
      </c>
      <c r="PF39" s="109">
        <f t="shared" si="510"/>
        <v>0</v>
      </c>
      <c r="PG39" s="109"/>
      <c r="PH39" s="138"/>
      <c r="PI39" s="139" t="e">
        <f t="shared" si="511"/>
        <v>#DIV/0!</v>
      </c>
      <c r="PJ39" s="593">
        <f t="shared" si="512"/>
        <v>0</v>
      </c>
      <c r="PK39" s="139">
        <f>PJ39/PJ26</f>
        <v>0</v>
      </c>
      <c r="PL39" s="109">
        <f>PL26*PK39</f>
        <v>0</v>
      </c>
      <c r="PM39" s="136">
        <f t="shared" si="513"/>
        <v>0</v>
      </c>
      <c r="PN39" s="96">
        <f>PN26</f>
        <v>6.4</v>
      </c>
      <c r="PO39" s="137">
        <f t="shared" si="514"/>
        <v>0</v>
      </c>
      <c r="PP39" s="109">
        <f t="shared" si="515"/>
        <v>0</v>
      </c>
      <c r="PQ39" s="109"/>
      <c r="PR39" s="138"/>
      <c r="PS39" s="139" t="e">
        <f t="shared" si="516"/>
        <v>#DIV/0!</v>
      </c>
      <c r="PT39" s="593">
        <f t="shared" si="517"/>
        <v>0</v>
      </c>
      <c r="PU39" s="139">
        <f>PT39/PT26</f>
        <v>0</v>
      </c>
      <c r="PV39" s="109">
        <f>PV26*PU39</f>
        <v>0</v>
      </c>
      <c r="PW39" s="136">
        <f t="shared" si="518"/>
        <v>0</v>
      </c>
      <c r="PX39" s="96">
        <f>PX26</f>
        <v>6.84</v>
      </c>
      <c r="PY39" s="137">
        <f t="shared" si="519"/>
        <v>0</v>
      </c>
      <c r="PZ39" s="109">
        <f t="shared" si="520"/>
        <v>0</v>
      </c>
      <c r="QA39" s="109"/>
      <c r="QB39" s="138"/>
      <c r="QC39" s="139" t="e">
        <f t="shared" si="521"/>
        <v>#DIV/0!</v>
      </c>
      <c r="QD39" s="593">
        <f t="shared" si="522"/>
        <v>0</v>
      </c>
      <c r="QE39" s="139">
        <f>QD39/QD26</f>
        <v>0</v>
      </c>
      <c r="QF39" s="109">
        <f>QF26*QE39</f>
        <v>0</v>
      </c>
      <c r="QG39" s="136">
        <f t="shared" si="523"/>
        <v>0</v>
      </c>
      <c r="QH39" s="96">
        <f>QH26</f>
        <v>7.95</v>
      </c>
      <c r="QI39" s="137">
        <f t="shared" si="524"/>
        <v>0</v>
      </c>
      <c r="QJ39" s="109">
        <f t="shared" si="525"/>
        <v>0</v>
      </c>
      <c r="QK39" s="109"/>
      <c r="QL39" s="138"/>
      <c r="QM39" s="139" t="e">
        <f t="shared" si="526"/>
        <v>#DIV/0!</v>
      </c>
      <c r="QN39" s="593">
        <f t="shared" si="527"/>
        <v>0</v>
      </c>
      <c r="QO39" s="139">
        <f>QN39/QN26</f>
        <v>0</v>
      </c>
      <c r="QP39" s="109">
        <f>QP26*QO39</f>
        <v>0</v>
      </c>
      <c r="QQ39" s="136">
        <f t="shared" si="528"/>
        <v>0</v>
      </c>
      <c r="QR39" s="96">
        <f>QR26</f>
        <v>7.68</v>
      </c>
      <c r="QS39" s="137">
        <f t="shared" si="529"/>
        <v>0</v>
      </c>
      <c r="QT39" s="109">
        <f t="shared" si="530"/>
        <v>0</v>
      </c>
      <c r="QU39" s="109"/>
      <c r="QV39" s="138"/>
      <c r="QW39" s="139" t="e">
        <f t="shared" si="531"/>
        <v>#DIV/0!</v>
      </c>
      <c r="QX39" s="593">
        <f t="shared" si="532"/>
        <v>0</v>
      </c>
      <c r="QY39" s="139">
        <f>QX39/QX26</f>
        <v>0</v>
      </c>
      <c r="QZ39" s="109">
        <f>QZ26*QY39</f>
        <v>0</v>
      </c>
      <c r="RA39" s="136">
        <f t="shared" si="533"/>
        <v>0</v>
      </c>
      <c r="RB39" s="96">
        <f>RB26</f>
        <v>7.2</v>
      </c>
      <c r="RC39" s="137">
        <f t="shared" si="534"/>
        <v>0</v>
      </c>
      <c r="RD39" s="109">
        <f t="shared" si="535"/>
        <v>0</v>
      </c>
      <c r="RE39" s="109"/>
      <c r="RF39" s="138"/>
      <c r="RG39" s="139" t="e">
        <f t="shared" si="536"/>
        <v>#DIV/0!</v>
      </c>
      <c r="RH39" s="593">
        <f t="shared" si="537"/>
        <v>0</v>
      </c>
      <c r="RI39" s="139">
        <f>RH39/RH26</f>
        <v>0</v>
      </c>
      <c r="RJ39" s="109">
        <f>RJ26*RI39</f>
        <v>0</v>
      </c>
      <c r="RK39" s="136">
        <f t="shared" si="538"/>
        <v>0</v>
      </c>
      <c r="RL39" s="96">
        <f>RL26</f>
        <v>6.9</v>
      </c>
      <c r="RM39" s="137">
        <f t="shared" si="539"/>
        <v>0</v>
      </c>
      <c r="RN39" s="109">
        <f t="shared" si="540"/>
        <v>0</v>
      </c>
      <c r="RO39" s="109"/>
      <c r="RP39" s="138"/>
      <c r="RQ39" s="139" t="e">
        <f t="shared" si="541"/>
        <v>#DIV/0!</v>
      </c>
      <c r="RR39" s="593">
        <f t="shared" si="542"/>
        <v>0</v>
      </c>
      <c r="RS39" s="139">
        <f>RR39/RR26</f>
        <v>0</v>
      </c>
      <c r="RT39" s="109">
        <f>RT26*RS39</f>
        <v>0</v>
      </c>
      <c r="RU39" s="136">
        <f t="shared" si="543"/>
        <v>0</v>
      </c>
      <c r="RV39" s="96">
        <f>RV26</f>
        <v>7.54</v>
      </c>
      <c r="RW39" s="137">
        <f t="shared" si="544"/>
        <v>0</v>
      </c>
      <c r="RX39" s="109">
        <f t="shared" si="545"/>
        <v>0</v>
      </c>
      <c r="RY39" s="109"/>
      <c r="RZ39" s="138"/>
      <c r="SA39" s="139" t="e">
        <f t="shared" si="546"/>
        <v>#DIV/0!</v>
      </c>
      <c r="SB39" s="593">
        <f t="shared" si="547"/>
        <v>0</v>
      </c>
      <c r="SC39" s="139" t="e">
        <f>SB39/SB26</f>
        <v>#DIV/0!</v>
      </c>
      <c r="SD39" s="109" t="e">
        <f>SD26*SC39</f>
        <v>#DIV/0!</v>
      </c>
      <c r="SE39" s="136">
        <f t="shared" si="548"/>
        <v>0</v>
      </c>
      <c r="SF39" s="96">
        <f>SF26</f>
        <v>0</v>
      </c>
      <c r="SG39" s="137">
        <f t="shared" si="549"/>
        <v>0</v>
      </c>
      <c r="SH39" s="109">
        <f t="shared" si="550"/>
        <v>0</v>
      </c>
      <c r="SI39" s="109"/>
      <c r="SJ39" s="138"/>
      <c r="SK39" s="139" t="e">
        <f t="shared" si="551"/>
        <v>#DIV/0!</v>
      </c>
      <c r="SL39" s="593">
        <f t="shared" si="552"/>
        <v>0</v>
      </c>
      <c r="SM39" s="139">
        <f>SL39/SL26</f>
        <v>0</v>
      </c>
      <c r="SN39" s="109">
        <f>SN26*SM39</f>
        <v>0</v>
      </c>
      <c r="SO39" s="136">
        <f t="shared" si="553"/>
        <v>0</v>
      </c>
      <c r="SP39" s="96">
        <f>SP26</f>
        <v>8.1999999999999993</v>
      </c>
      <c r="SQ39" s="137">
        <f t="shared" si="554"/>
        <v>0</v>
      </c>
      <c r="SR39" s="109">
        <f t="shared" si="555"/>
        <v>0</v>
      </c>
      <c r="SS39" s="109"/>
      <c r="ST39" s="138"/>
      <c r="SU39" s="139" t="e">
        <f t="shared" si="556"/>
        <v>#DIV/0!</v>
      </c>
      <c r="SV39" s="593">
        <f t="shared" si="557"/>
        <v>0</v>
      </c>
      <c r="SW39" s="139">
        <f>SV39/SV26</f>
        <v>0</v>
      </c>
      <c r="SX39" s="109">
        <f>SX26*SW39</f>
        <v>0</v>
      </c>
      <c r="SY39" s="136">
        <f t="shared" si="558"/>
        <v>0</v>
      </c>
      <c r="SZ39" s="96">
        <f>SZ26</f>
        <v>8</v>
      </c>
      <c r="TA39" s="137">
        <f t="shared" si="559"/>
        <v>0</v>
      </c>
      <c r="TB39" s="109">
        <f t="shared" si="560"/>
        <v>0</v>
      </c>
      <c r="TC39" s="109"/>
      <c r="TD39" s="138"/>
      <c r="TE39" s="139" t="e">
        <f t="shared" si="561"/>
        <v>#DIV/0!</v>
      </c>
      <c r="TF39" s="593">
        <f t="shared" si="562"/>
        <v>0</v>
      </c>
      <c r="TG39" s="139">
        <f>TF39/TF26</f>
        <v>0</v>
      </c>
      <c r="TH39" s="109">
        <f>TH26*TG39</f>
        <v>0</v>
      </c>
      <c r="TI39" s="136">
        <f t="shared" si="563"/>
        <v>0</v>
      </c>
      <c r="TJ39" s="96">
        <f>TJ26</f>
        <v>6.94</v>
      </c>
      <c r="TK39" s="137">
        <f t="shared" si="564"/>
        <v>0</v>
      </c>
      <c r="TL39" s="109">
        <f t="shared" si="565"/>
        <v>0</v>
      </c>
      <c r="TM39" s="109"/>
      <c r="TN39" s="138"/>
      <c r="TO39" s="139" t="e">
        <f t="shared" si="566"/>
        <v>#DIV/0!</v>
      </c>
      <c r="TP39" s="593">
        <f t="shared" si="567"/>
        <v>0</v>
      </c>
      <c r="TQ39" s="139">
        <f>TP39/TP26</f>
        <v>0</v>
      </c>
      <c r="TR39" s="109">
        <f>TR26*TQ39</f>
        <v>0</v>
      </c>
      <c r="TS39" s="136">
        <f t="shared" si="568"/>
        <v>0</v>
      </c>
      <c r="TT39" s="96">
        <f>TT26</f>
        <v>7.58</v>
      </c>
      <c r="TU39" s="137">
        <f t="shared" si="569"/>
        <v>0</v>
      </c>
      <c r="TV39" s="109">
        <f t="shared" si="570"/>
        <v>0</v>
      </c>
      <c r="TW39" s="109"/>
      <c r="TX39" s="138"/>
      <c r="TY39" s="139" t="e">
        <f t="shared" si="571"/>
        <v>#DIV/0!</v>
      </c>
      <c r="TZ39" s="593">
        <f t="shared" si="572"/>
        <v>0</v>
      </c>
      <c r="UA39" s="139">
        <f>TZ39/TZ26</f>
        <v>0</v>
      </c>
      <c r="UB39" s="109">
        <f>UB26*UA39</f>
        <v>0</v>
      </c>
      <c r="UC39" s="136">
        <f t="shared" si="573"/>
        <v>0</v>
      </c>
      <c r="UD39" s="96">
        <f>UD26</f>
        <v>8.14</v>
      </c>
      <c r="UE39" s="137">
        <f t="shared" si="574"/>
        <v>0</v>
      </c>
      <c r="UF39" s="109">
        <f t="shared" si="575"/>
        <v>0</v>
      </c>
      <c r="UG39" s="109"/>
      <c r="UH39" s="138"/>
      <c r="UI39" s="139" t="e">
        <f t="shared" si="576"/>
        <v>#DIV/0!</v>
      </c>
      <c r="UJ39" s="593">
        <f t="shared" si="577"/>
        <v>0</v>
      </c>
      <c r="UK39" s="139">
        <f>UJ39/UJ26</f>
        <v>0</v>
      </c>
      <c r="UL39" s="109">
        <f>UL26*UK39</f>
        <v>0</v>
      </c>
      <c r="UM39" s="136">
        <f t="shared" si="578"/>
        <v>0</v>
      </c>
      <c r="UN39" s="96">
        <f>UN26</f>
        <v>6.76</v>
      </c>
      <c r="UO39" s="137">
        <f t="shared" si="579"/>
        <v>0</v>
      </c>
      <c r="UP39" s="109">
        <f t="shared" si="580"/>
        <v>0</v>
      </c>
      <c r="UQ39" s="109"/>
      <c r="UR39" s="138"/>
      <c r="US39" s="139" t="e">
        <f t="shared" si="581"/>
        <v>#DIV/0!</v>
      </c>
      <c r="UT39" s="593">
        <f t="shared" si="582"/>
        <v>0</v>
      </c>
      <c r="UU39" s="139">
        <f>UT39/UT26</f>
        <v>0</v>
      </c>
      <c r="UV39" s="109">
        <f>UV26*UU39</f>
        <v>0</v>
      </c>
      <c r="UW39" s="136">
        <f t="shared" si="583"/>
        <v>0</v>
      </c>
      <c r="UX39" s="96">
        <f>UX26</f>
        <v>7.72</v>
      </c>
      <c r="UY39" s="137">
        <f t="shared" si="584"/>
        <v>0</v>
      </c>
      <c r="UZ39" s="109">
        <f t="shared" si="585"/>
        <v>0</v>
      </c>
      <c r="VA39" s="109"/>
      <c r="VB39" s="138"/>
      <c r="VC39" s="139" t="e">
        <f t="shared" si="586"/>
        <v>#DIV/0!</v>
      </c>
      <c r="VD39" s="593">
        <f t="shared" si="587"/>
        <v>0</v>
      </c>
      <c r="VE39" s="139">
        <f>VD39/VD26</f>
        <v>0</v>
      </c>
      <c r="VF39" s="109">
        <f>VF26*VE39</f>
        <v>0</v>
      </c>
      <c r="VG39" s="136">
        <f t="shared" si="588"/>
        <v>0</v>
      </c>
      <c r="VH39" s="96">
        <f>VH26</f>
        <v>7</v>
      </c>
      <c r="VI39" s="137">
        <f t="shared" si="589"/>
        <v>0</v>
      </c>
      <c r="VJ39" s="109">
        <f t="shared" si="590"/>
        <v>0</v>
      </c>
      <c r="VK39" s="109"/>
      <c r="VL39" s="138"/>
      <c r="VM39" s="139" t="e">
        <f t="shared" si="591"/>
        <v>#DIV/0!</v>
      </c>
      <c r="VN39" s="593">
        <f t="shared" si="592"/>
        <v>0</v>
      </c>
      <c r="VO39" s="139">
        <f>VN39/VN26</f>
        <v>0</v>
      </c>
      <c r="VP39" s="109">
        <f>VP26*VO39</f>
        <v>0</v>
      </c>
      <c r="VQ39" s="136">
        <f t="shared" si="593"/>
        <v>0</v>
      </c>
      <c r="VR39" s="96">
        <f>VR26</f>
        <v>8</v>
      </c>
      <c r="VS39" s="137">
        <f t="shared" si="594"/>
        <v>0</v>
      </c>
      <c r="VT39" s="109">
        <f t="shared" si="595"/>
        <v>0</v>
      </c>
      <c r="VU39" s="109"/>
      <c r="VV39" s="138"/>
      <c r="VW39" s="139" t="e">
        <f t="shared" si="596"/>
        <v>#DIV/0!</v>
      </c>
      <c r="VX39" s="554">
        <f t="shared" si="597"/>
        <v>0</v>
      </c>
      <c r="VY39" s="139">
        <f>VX39/VX26</f>
        <v>0</v>
      </c>
      <c r="VZ39" s="109">
        <f>VZ26*VY39</f>
        <v>0</v>
      </c>
      <c r="WA39" s="136">
        <f t="shared" si="598"/>
        <v>0</v>
      </c>
      <c r="WB39" s="96">
        <f>WB26</f>
        <v>7.5</v>
      </c>
      <c r="WC39" s="137">
        <f t="shared" si="599"/>
        <v>0</v>
      </c>
      <c r="WD39" s="109">
        <f t="shared" si="600"/>
        <v>0</v>
      </c>
      <c r="WE39" s="109"/>
      <c r="WF39" s="138"/>
    </row>
    <row r="40" spans="1:604" ht="18" customHeight="1">
      <c r="A40" s="5"/>
      <c r="B40" s="544" t="s">
        <v>412</v>
      </c>
      <c r="C40" s="11" t="s">
        <v>968</v>
      </c>
      <c r="D40" s="11" t="s">
        <v>423</v>
      </c>
      <c r="E40" s="4" t="s">
        <v>33</v>
      </c>
      <c r="F40" s="593">
        <f t="shared" si="302"/>
        <v>0</v>
      </c>
      <c r="G40" s="139" t="e">
        <f>F40/F26</f>
        <v>#DIV/0!</v>
      </c>
      <c r="H40" s="109" t="e">
        <f>H26*G40</f>
        <v>#DIV/0!</v>
      </c>
      <c r="I40" s="136">
        <f t="shared" si="303"/>
        <v>0</v>
      </c>
      <c r="J40" s="96">
        <f>J26</f>
        <v>0</v>
      </c>
      <c r="K40" s="137">
        <f t="shared" si="304"/>
        <v>0</v>
      </c>
      <c r="L40" s="109">
        <f t="shared" si="305"/>
        <v>0</v>
      </c>
      <c r="M40" s="109"/>
      <c r="N40" s="138"/>
      <c r="O40" s="139">
        <f t="shared" si="306"/>
        <v>0</v>
      </c>
      <c r="P40" s="593">
        <f t="shared" si="307"/>
        <v>0</v>
      </c>
      <c r="Q40" s="139">
        <f>P40/P26</f>
        <v>0</v>
      </c>
      <c r="R40" s="109">
        <f>R26*Q40</f>
        <v>0</v>
      </c>
      <c r="S40" s="136">
        <f t="shared" si="308"/>
        <v>0</v>
      </c>
      <c r="T40" s="96">
        <f>T26</f>
        <v>7.11</v>
      </c>
      <c r="U40" s="137">
        <f t="shared" si="309"/>
        <v>0</v>
      </c>
      <c r="V40" s="109">
        <f t="shared" si="310"/>
        <v>0</v>
      </c>
      <c r="W40" s="109"/>
      <c r="X40" s="138"/>
      <c r="Y40" s="139">
        <f t="shared" si="311"/>
        <v>0</v>
      </c>
      <c r="Z40" s="593">
        <f t="shared" si="312"/>
        <v>0</v>
      </c>
      <c r="AA40" s="139">
        <f>Z40/Z26</f>
        <v>0</v>
      </c>
      <c r="AB40" s="109">
        <f>AB26*AA40</f>
        <v>0</v>
      </c>
      <c r="AC40" s="136">
        <f t="shared" si="313"/>
        <v>0</v>
      </c>
      <c r="AD40" s="96">
        <f>AD26</f>
        <v>7.06</v>
      </c>
      <c r="AE40" s="137">
        <f t="shared" si="314"/>
        <v>0</v>
      </c>
      <c r="AF40" s="109">
        <f t="shared" si="315"/>
        <v>0</v>
      </c>
      <c r="AG40" s="109"/>
      <c r="AH40" s="138"/>
      <c r="AI40" s="139">
        <f t="shared" si="316"/>
        <v>0</v>
      </c>
      <c r="AJ40" s="593">
        <f t="shared" si="317"/>
        <v>0</v>
      </c>
      <c r="AK40" s="139" t="e">
        <f>AJ40/AJ26</f>
        <v>#DIV/0!</v>
      </c>
      <c r="AL40" s="109" t="e">
        <f>AL26*AK40</f>
        <v>#DIV/0!</v>
      </c>
      <c r="AM40" s="136">
        <f t="shared" si="318"/>
        <v>0</v>
      </c>
      <c r="AN40" s="96">
        <f>AN26</f>
        <v>0</v>
      </c>
      <c r="AO40" s="137">
        <f t="shared" si="319"/>
        <v>0</v>
      </c>
      <c r="AP40" s="109">
        <f t="shared" si="320"/>
        <v>0</v>
      </c>
      <c r="AQ40" s="109"/>
      <c r="AR40" s="138"/>
      <c r="AS40" s="139">
        <f t="shared" si="321"/>
        <v>0</v>
      </c>
      <c r="AT40" s="593">
        <f t="shared" si="322"/>
        <v>0</v>
      </c>
      <c r="AU40" s="139">
        <f>AT40/AT26</f>
        <v>0</v>
      </c>
      <c r="AV40" s="109">
        <f>AV26*AU40</f>
        <v>0</v>
      </c>
      <c r="AW40" s="136">
        <f t="shared" si="323"/>
        <v>0</v>
      </c>
      <c r="AX40" s="96">
        <f>AX26</f>
        <v>7.05</v>
      </c>
      <c r="AY40" s="137">
        <f t="shared" si="324"/>
        <v>0</v>
      </c>
      <c r="AZ40" s="109">
        <f t="shared" si="325"/>
        <v>0</v>
      </c>
      <c r="BA40" s="109"/>
      <c r="BB40" s="138"/>
      <c r="BC40" s="139">
        <f t="shared" si="326"/>
        <v>0</v>
      </c>
      <c r="BD40" s="593">
        <f t="shared" si="327"/>
        <v>0</v>
      </c>
      <c r="BE40" s="139">
        <f>BD40/BD26</f>
        <v>0</v>
      </c>
      <c r="BF40" s="109">
        <f>BF26*BE40</f>
        <v>0</v>
      </c>
      <c r="BG40" s="136">
        <f t="shared" si="328"/>
        <v>0</v>
      </c>
      <c r="BH40" s="96">
        <f>BH26</f>
        <v>7.54</v>
      </c>
      <c r="BI40" s="137">
        <f t="shared" si="329"/>
        <v>0</v>
      </c>
      <c r="BJ40" s="109">
        <f t="shared" si="330"/>
        <v>0</v>
      </c>
      <c r="BK40" s="109"/>
      <c r="BL40" s="138"/>
      <c r="BM40" s="139">
        <f t="shared" si="331"/>
        <v>0</v>
      </c>
      <c r="BN40" s="593">
        <f t="shared" si="332"/>
        <v>0</v>
      </c>
      <c r="BO40" s="139">
        <f>BN40/BN26</f>
        <v>0</v>
      </c>
      <c r="BP40" s="109">
        <f>BP26*BO40</f>
        <v>0</v>
      </c>
      <c r="BQ40" s="136">
        <f t="shared" si="333"/>
        <v>0</v>
      </c>
      <c r="BR40" s="96">
        <f>BR26</f>
        <v>7.86</v>
      </c>
      <c r="BS40" s="137">
        <f t="shared" si="334"/>
        <v>0</v>
      </c>
      <c r="BT40" s="109">
        <f t="shared" si="335"/>
        <v>0</v>
      </c>
      <c r="BU40" s="109"/>
      <c r="BV40" s="138"/>
      <c r="BW40" s="139">
        <f t="shared" si="336"/>
        <v>0</v>
      </c>
      <c r="BX40" s="593">
        <f t="shared" si="337"/>
        <v>0</v>
      </c>
      <c r="BY40" s="139">
        <f>BX40/BX26</f>
        <v>0</v>
      </c>
      <c r="BZ40" s="109">
        <f>BZ26*BY40</f>
        <v>0</v>
      </c>
      <c r="CA40" s="136">
        <f t="shared" si="338"/>
        <v>0</v>
      </c>
      <c r="CB40" s="96">
        <f>CB26</f>
        <v>7.89</v>
      </c>
      <c r="CC40" s="137">
        <f t="shared" si="339"/>
        <v>0</v>
      </c>
      <c r="CD40" s="109">
        <f t="shared" si="340"/>
        <v>0</v>
      </c>
      <c r="CE40" s="109"/>
      <c r="CF40" s="138"/>
      <c r="CG40" s="139">
        <f t="shared" si="341"/>
        <v>0</v>
      </c>
      <c r="CH40" s="593">
        <f t="shared" si="342"/>
        <v>0</v>
      </c>
      <c r="CI40" s="139">
        <f>CH40/CH26</f>
        <v>0</v>
      </c>
      <c r="CJ40" s="109">
        <f>CJ26*CI40</f>
        <v>0</v>
      </c>
      <c r="CK40" s="136">
        <f t="shared" si="343"/>
        <v>0</v>
      </c>
      <c r="CL40" s="96">
        <f>CL26</f>
        <v>7.06</v>
      </c>
      <c r="CM40" s="137">
        <f t="shared" si="344"/>
        <v>0</v>
      </c>
      <c r="CN40" s="109">
        <f t="shared" si="345"/>
        <v>0</v>
      </c>
      <c r="CO40" s="109"/>
      <c r="CP40" s="138"/>
      <c r="CQ40" s="139">
        <f t="shared" si="346"/>
        <v>0</v>
      </c>
      <c r="CR40" s="593">
        <f t="shared" si="347"/>
        <v>0</v>
      </c>
      <c r="CS40" s="139">
        <f>CR40/CR26</f>
        <v>0</v>
      </c>
      <c r="CT40" s="109">
        <f>CT26*CS40</f>
        <v>0</v>
      </c>
      <c r="CU40" s="136">
        <f t="shared" si="348"/>
        <v>0</v>
      </c>
      <c r="CV40" s="96">
        <f>CV26</f>
        <v>7.82</v>
      </c>
      <c r="CW40" s="137">
        <f t="shared" si="349"/>
        <v>0</v>
      </c>
      <c r="CX40" s="109">
        <f t="shared" si="350"/>
        <v>0</v>
      </c>
      <c r="CY40" s="109"/>
      <c r="CZ40" s="138"/>
      <c r="DA40" s="139">
        <f t="shared" si="351"/>
        <v>0</v>
      </c>
      <c r="DB40" s="593">
        <f t="shared" si="352"/>
        <v>0</v>
      </c>
      <c r="DC40" s="139">
        <f>DB40/DB26</f>
        <v>0</v>
      </c>
      <c r="DD40" s="109">
        <f>DD26*DC40</f>
        <v>0</v>
      </c>
      <c r="DE40" s="136">
        <f t="shared" si="353"/>
        <v>0</v>
      </c>
      <c r="DF40" s="96">
        <f>DF26</f>
        <v>7.98</v>
      </c>
      <c r="DG40" s="137">
        <f t="shared" si="354"/>
        <v>0</v>
      </c>
      <c r="DH40" s="109">
        <f t="shared" si="355"/>
        <v>0</v>
      </c>
      <c r="DI40" s="109"/>
      <c r="DJ40" s="138"/>
      <c r="DK40" s="139">
        <f t="shared" si="356"/>
        <v>0</v>
      </c>
      <c r="DL40" s="593">
        <f t="shared" si="357"/>
        <v>0</v>
      </c>
      <c r="DM40" s="139">
        <f>DL40/DL26</f>
        <v>0</v>
      </c>
      <c r="DN40" s="109">
        <f>DN26*DM40</f>
        <v>0</v>
      </c>
      <c r="DO40" s="136">
        <f t="shared" si="358"/>
        <v>0</v>
      </c>
      <c r="DP40" s="96">
        <f>DP26</f>
        <v>7.05</v>
      </c>
      <c r="DQ40" s="137">
        <f t="shared" si="359"/>
        <v>0</v>
      </c>
      <c r="DR40" s="109">
        <f t="shared" si="360"/>
        <v>0</v>
      </c>
      <c r="DS40" s="109"/>
      <c r="DT40" s="138"/>
      <c r="DU40" s="139">
        <f t="shared" si="361"/>
        <v>0</v>
      </c>
      <c r="DV40" s="593">
        <f t="shared" si="362"/>
        <v>0</v>
      </c>
      <c r="DW40" s="139">
        <f>DV40/DV26</f>
        <v>0</v>
      </c>
      <c r="DX40" s="109">
        <f>DX26*DW40</f>
        <v>0</v>
      </c>
      <c r="DY40" s="136">
        <f t="shared" si="363"/>
        <v>0</v>
      </c>
      <c r="DZ40" s="96">
        <f>DZ26</f>
        <v>7.06</v>
      </c>
      <c r="EA40" s="137">
        <f t="shared" si="364"/>
        <v>0</v>
      </c>
      <c r="EB40" s="109">
        <f t="shared" si="365"/>
        <v>0</v>
      </c>
      <c r="EC40" s="109"/>
      <c r="ED40" s="138"/>
      <c r="EE40" s="139">
        <f t="shared" si="366"/>
        <v>0</v>
      </c>
      <c r="EF40" s="593">
        <f t="shared" si="367"/>
        <v>0</v>
      </c>
      <c r="EG40" s="139">
        <f>EF40/EF26</f>
        <v>0</v>
      </c>
      <c r="EH40" s="109">
        <f>EH26*EG40</f>
        <v>0</v>
      </c>
      <c r="EI40" s="136">
        <f t="shared" si="368"/>
        <v>0</v>
      </c>
      <c r="EJ40" s="96">
        <f>EJ26</f>
        <v>7.67</v>
      </c>
      <c r="EK40" s="137">
        <f t="shared" si="369"/>
        <v>0</v>
      </c>
      <c r="EL40" s="109">
        <f t="shared" si="370"/>
        <v>0</v>
      </c>
      <c r="EM40" s="109"/>
      <c r="EN40" s="138"/>
      <c r="EO40" s="139">
        <f t="shared" si="371"/>
        <v>0</v>
      </c>
      <c r="EP40" s="593">
        <f t="shared" si="372"/>
        <v>0</v>
      </c>
      <c r="EQ40" s="139">
        <f>EP40/EP26</f>
        <v>0</v>
      </c>
      <c r="ER40" s="109">
        <f>ER26*EQ40</f>
        <v>0</v>
      </c>
      <c r="ES40" s="136">
        <f t="shared" si="373"/>
        <v>0</v>
      </c>
      <c r="ET40" s="96">
        <f>ET26</f>
        <v>7.89</v>
      </c>
      <c r="EU40" s="137">
        <f t="shared" si="374"/>
        <v>0</v>
      </c>
      <c r="EV40" s="109">
        <f t="shared" si="375"/>
        <v>0</v>
      </c>
      <c r="EW40" s="109"/>
      <c r="EX40" s="138"/>
      <c r="EY40" s="139">
        <f t="shared" si="376"/>
        <v>0</v>
      </c>
      <c r="EZ40" s="593">
        <f t="shared" si="377"/>
        <v>0</v>
      </c>
      <c r="FA40" s="139">
        <f>EZ40/EZ26</f>
        <v>0</v>
      </c>
      <c r="FB40" s="109">
        <f>FB26*FA40</f>
        <v>0</v>
      </c>
      <c r="FC40" s="136">
        <f t="shared" si="378"/>
        <v>0</v>
      </c>
      <c r="FD40" s="96">
        <f>FD26</f>
        <v>7.89</v>
      </c>
      <c r="FE40" s="137">
        <f t="shared" si="379"/>
        <v>0</v>
      </c>
      <c r="FF40" s="109">
        <f t="shared" si="380"/>
        <v>0</v>
      </c>
      <c r="FG40" s="109"/>
      <c r="FH40" s="138"/>
      <c r="FI40" s="139">
        <f t="shared" si="381"/>
        <v>0</v>
      </c>
      <c r="FJ40" s="593">
        <f t="shared" si="382"/>
        <v>0</v>
      </c>
      <c r="FK40" s="139">
        <f>FJ40/FJ26</f>
        <v>0</v>
      </c>
      <c r="FL40" s="109">
        <f>FL26*FK40</f>
        <v>0</v>
      </c>
      <c r="FM40" s="136">
        <f t="shared" si="383"/>
        <v>0</v>
      </c>
      <c r="FN40" s="96">
        <f>FN26</f>
        <v>7.06</v>
      </c>
      <c r="FO40" s="137">
        <f t="shared" si="384"/>
        <v>0</v>
      </c>
      <c r="FP40" s="109">
        <f t="shared" si="385"/>
        <v>0</v>
      </c>
      <c r="FQ40" s="109"/>
      <c r="FR40" s="138"/>
      <c r="FS40" s="139">
        <f t="shared" si="386"/>
        <v>0</v>
      </c>
      <c r="FT40" s="593">
        <f t="shared" si="387"/>
        <v>0</v>
      </c>
      <c r="FU40" s="139">
        <f>FT40/FT26</f>
        <v>0</v>
      </c>
      <c r="FV40" s="109">
        <f>FV26*FU40</f>
        <v>0</v>
      </c>
      <c r="FW40" s="136">
        <f t="shared" si="388"/>
        <v>0</v>
      </c>
      <c r="FX40" s="96">
        <f>FX26</f>
        <v>6.75</v>
      </c>
      <c r="FY40" s="137">
        <f t="shared" si="389"/>
        <v>0</v>
      </c>
      <c r="FZ40" s="109">
        <f t="shared" si="390"/>
        <v>0</v>
      </c>
      <c r="GA40" s="109"/>
      <c r="GB40" s="138"/>
      <c r="GC40" s="139">
        <f t="shared" si="391"/>
        <v>0</v>
      </c>
      <c r="GD40" s="593">
        <f t="shared" si="392"/>
        <v>0</v>
      </c>
      <c r="GE40" s="139">
        <f>GD40/GD26</f>
        <v>0</v>
      </c>
      <c r="GF40" s="109">
        <f>GF26*GE40</f>
        <v>0</v>
      </c>
      <c r="GG40" s="136">
        <f t="shared" si="393"/>
        <v>0</v>
      </c>
      <c r="GH40" s="96">
        <f>GH26</f>
        <v>8.64</v>
      </c>
      <c r="GI40" s="137">
        <f t="shared" si="394"/>
        <v>0</v>
      </c>
      <c r="GJ40" s="109">
        <f t="shared" si="395"/>
        <v>0</v>
      </c>
      <c r="GK40" s="109"/>
      <c r="GL40" s="138"/>
      <c r="GM40" s="139">
        <f t="shared" si="396"/>
        <v>0</v>
      </c>
      <c r="GN40" s="593">
        <f t="shared" si="397"/>
        <v>0</v>
      </c>
      <c r="GO40" s="139">
        <f>GN40/GN26</f>
        <v>0</v>
      </c>
      <c r="GP40" s="109">
        <f>GP26*GO40</f>
        <v>0</v>
      </c>
      <c r="GQ40" s="136">
        <f t="shared" si="398"/>
        <v>0</v>
      </c>
      <c r="GR40" s="96">
        <f>GR26</f>
        <v>7.04</v>
      </c>
      <c r="GS40" s="137">
        <f t="shared" si="399"/>
        <v>0</v>
      </c>
      <c r="GT40" s="109">
        <f t="shared" si="400"/>
        <v>0</v>
      </c>
      <c r="GU40" s="109"/>
      <c r="GV40" s="138"/>
      <c r="GW40" s="139">
        <f t="shared" si="401"/>
        <v>0</v>
      </c>
      <c r="GX40" s="593">
        <f t="shared" si="402"/>
        <v>0</v>
      </c>
      <c r="GY40" s="139">
        <f>GX40/GX26</f>
        <v>0</v>
      </c>
      <c r="GZ40" s="109">
        <f>GZ26*GY40</f>
        <v>0</v>
      </c>
      <c r="HA40" s="136">
        <f t="shared" si="403"/>
        <v>0</v>
      </c>
      <c r="HB40" s="96">
        <f>HB26</f>
        <v>7.88</v>
      </c>
      <c r="HC40" s="137">
        <f t="shared" si="404"/>
        <v>0</v>
      </c>
      <c r="HD40" s="109">
        <f t="shared" si="405"/>
        <v>0</v>
      </c>
      <c r="HE40" s="109"/>
      <c r="HF40" s="138"/>
      <c r="HG40" s="139">
        <f t="shared" si="406"/>
        <v>0</v>
      </c>
      <c r="HH40" s="593">
        <f t="shared" si="407"/>
        <v>0</v>
      </c>
      <c r="HI40" s="139">
        <f>HH40/HH26</f>
        <v>0</v>
      </c>
      <c r="HJ40" s="109">
        <f>HJ26*HI40</f>
        <v>0</v>
      </c>
      <c r="HK40" s="136">
        <f t="shared" si="408"/>
        <v>0</v>
      </c>
      <c r="HL40" s="96">
        <f>HL26</f>
        <v>7.05</v>
      </c>
      <c r="HM40" s="137">
        <f t="shared" si="409"/>
        <v>0</v>
      </c>
      <c r="HN40" s="109">
        <f t="shared" si="410"/>
        <v>0</v>
      </c>
      <c r="HO40" s="109"/>
      <c r="HP40" s="138"/>
      <c r="HQ40" s="139">
        <f t="shared" si="411"/>
        <v>0</v>
      </c>
      <c r="HR40" s="593">
        <f t="shared" si="412"/>
        <v>0</v>
      </c>
      <c r="HS40" s="139">
        <f>HR40/HR26</f>
        <v>0</v>
      </c>
      <c r="HT40" s="109">
        <f>HT26*HS40</f>
        <v>0</v>
      </c>
      <c r="HU40" s="136">
        <f t="shared" si="413"/>
        <v>0</v>
      </c>
      <c r="HV40" s="96">
        <f>HV26</f>
        <v>7.5</v>
      </c>
      <c r="HW40" s="137">
        <f t="shared" si="414"/>
        <v>0</v>
      </c>
      <c r="HX40" s="109">
        <f t="shared" si="415"/>
        <v>0</v>
      </c>
      <c r="HY40" s="109"/>
      <c r="HZ40" s="138"/>
      <c r="IA40" s="139">
        <f t="shared" si="416"/>
        <v>0</v>
      </c>
      <c r="IB40" s="593">
        <f t="shared" si="417"/>
        <v>0</v>
      </c>
      <c r="IC40" s="139">
        <f>IB40/IB26</f>
        <v>0</v>
      </c>
      <c r="ID40" s="109">
        <f>ID26*IC40</f>
        <v>0</v>
      </c>
      <c r="IE40" s="136">
        <f t="shared" si="418"/>
        <v>0</v>
      </c>
      <c r="IF40" s="96">
        <f>IF26</f>
        <v>8.58</v>
      </c>
      <c r="IG40" s="137">
        <f t="shared" si="419"/>
        <v>0</v>
      </c>
      <c r="IH40" s="109">
        <f t="shared" si="420"/>
        <v>0</v>
      </c>
      <c r="II40" s="109"/>
      <c r="IJ40" s="138"/>
      <c r="IK40" s="139">
        <f t="shared" si="421"/>
        <v>0</v>
      </c>
      <c r="IL40" s="593">
        <f t="shared" si="422"/>
        <v>0</v>
      </c>
      <c r="IM40" s="139">
        <f>IL40/IL26</f>
        <v>0</v>
      </c>
      <c r="IN40" s="109">
        <f>IN26*IM40</f>
        <v>0</v>
      </c>
      <c r="IO40" s="136">
        <f t="shared" si="423"/>
        <v>0</v>
      </c>
      <c r="IP40" s="96">
        <f>IP26</f>
        <v>7.3</v>
      </c>
      <c r="IQ40" s="137">
        <f t="shared" si="424"/>
        <v>0</v>
      </c>
      <c r="IR40" s="109">
        <f t="shared" si="425"/>
        <v>0</v>
      </c>
      <c r="IS40" s="109"/>
      <c r="IT40" s="138"/>
      <c r="IU40" s="139">
        <f t="shared" si="426"/>
        <v>0</v>
      </c>
      <c r="IV40" s="593">
        <f t="shared" si="427"/>
        <v>0</v>
      </c>
      <c r="IW40" s="139">
        <f>IV40/IV26</f>
        <v>0</v>
      </c>
      <c r="IX40" s="109">
        <f>IX26*IW40</f>
        <v>0</v>
      </c>
      <c r="IY40" s="136">
        <f t="shared" si="428"/>
        <v>0</v>
      </c>
      <c r="IZ40" s="96">
        <f>IZ26</f>
        <v>8</v>
      </c>
      <c r="JA40" s="137">
        <f t="shared" si="429"/>
        <v>0</v>
      </c>
      <c r="JB40" s="109">
        <f t="shared" si="430"/>
        <v>0</v>
      </c>
      <c r="JC40" s="109"/>
      <c r="JD40" s="138"/>
      <c r="JE40" s="139">
        <f t="shared" si="431"/>
        <v>0</v>
      </c>
      <c r="JF40" s="593">
        <f t="shared" si="432"/>
        <v>0</v>
      </c>
      <c r="JG40" s="139">
        <f>JF40/JF26</f>
        <v>0</v>
      </c>
      <c r="JH40" s="109">
        <f>JH26*JG40</f>
        <v>0</v>
      </c>
      <c r="JI40" s="136">
        <f t="shared" si="433"/>
        <v>0</v>
      </c>
      <c r="JJ40" s="96">
        <f>JJ26</f>
        <v>8</v>
      </c>
      <c r="JK40" s="137">
        <f t="shared" si="434"/>
        <v>0</v>
      </c>
      <c r="JL40" s="109">
        <f t="shared" si="435"/>
        <v>0</v>
      </c>
      <c r="JM40" s="109"/>
      <c r="JN40" s="138"/>
      <c r="JO40" s="139">
        <f t="shared" si="436"/>
        <v>0</v>
      </c>
      <c r="JP40" s="593">
        <f t="shared" si="437"/>
        <v>0</v>
      </c>
      <c r="JQ40" s="139">
        <f>JP40/JP26</f>
        <v>0</v>
      </c>
      <c r="JR40" s="109">
        <f>JR26*JQ40</f>
        <v>0</v>
      </c>
      <c r="JS40" s="136">
        <f t="shared" si="438"/>
        <v>0</v>
      </c>
      <c r="JT40" s="96">
        <f>JT26</f>
        <v>7.92</v>
      </c>
      <c r="JU40" s="137">
        <f t="shared" si="439"/>
        <v>0</v>
      </c>
      <c r="JV40" s="109">
        <f t="shared" si="440"/>
        <v>0</v>
      </c>
      <c r="JW40" s="109"/>
      <c r="JX40" s="138"/>
      <c r="JY40" s="139">
        <f t="shared" si="441"/>
        <v>0</v>
      </c>
      <c r="JZ40" s="593">
        <f t="shared" si="442"/>
        <v>0</v>
      </c>
      <c r="KA40" s="139">
        <f>JZ40/JZ26</f>
        <v>0</v>
      </c>
      <c r="KB40" s="109">
        <f>KB26*KA40</f>
        <v>0</v>
      </c>
      <c r="KC40" s="136">
        <f t="shared" si="443"/>
        <v>0</v>
      </c>
      <c r="KD40" s="96">
        <f>KD26</f>
        <v>7.92</v>
      </c>
      <c r="KE40" s="137">
        <f t="shared" si="444"/>
        <v>0</v>
      </c>
      <c r="KF40" s="109">
        <f t="shared" si="445"/>
        <v>0</v>
      </c>
      <c r="KG40" s="109"/>
      <c r="KH40" s="138"/>
      <c r="KI40" s="139">
        <f t="shared" si="446"/>
        <v>0</v>
      </c>
      <c r="KJ40" s="593">
        <f t="shared" si="447"/>
        <v>0</v>
      </c>
      <c r="KK40" s="139">
        <f>KJ40/KJ26</f>
        <v>0</v>
      </c>
      <c r="KL40" s="109">
        <f>KL26*KK40</f>
        <v>0</v>
      </c>
      <c r="KM40" s="136">
        <f t="shared" si="448"/>
        <v>0</v>
      </c>
      <c r="KN40" s="96">
        <f>KN26</f>
        <v>7.82</v>
      </c>
      <c r="KO40" s="137">
        <f t="shared" si="449"/>
        <v>0</v>
      </c>
      <c r="KP40" s="109">
        <f t="shared" si="450"/>
        <v>0</v>
      </c>
      <c r="KQ40" s="109"/>
      <c r="KR40" s="138"/>
      <c r="KS40" s="139">
        <f t="shared" si="451"/>
        <v>0</v>
      </c>
      <c r="KT40" s="593">
        <f t="shared" si="452"/>
        <v>0</v>
      </c>
      <c r="KU40" s="139">
        <f>KT40/KT26</f>
        <v>0</v>
      </c>
      <c r="KV40" s="109">
        <f>KV26*KU40</f>
        <v>0</v>
      </c>
      <c r="KW40" s="136">
        <f t="shared" si="453"/>
        <v>0</v>
      </c>
      <c r="KX40" s="96">
        <f>KX26</f>
        <v>7.67</v>
      </c>
      <c r="KY40" s="137">
        <f t="shared" si="454"/>
        <v>0</v>
      </c>
      <c r="KZ40" s="109">
        <f t="shared" si="455"/>
        <v>0</v>
      </c>
      <c r="LA40" s="109"/>
      <c r="LB40" s="138"/>
      <c r="LC40" s="139">
        <f t="shared" si="456"/>
        <v>0</v>
      </c>
      <c r="LD40" s="593">
        <f t="shared" si="457"/>
        <v>0</v>
      </c>
      <c r="LE40" s="139">
        <f>LD40/LD26</f>
        <v>0</v>
      </c>
      <c r="LF40" s="109">
        <f>LF26*LE40</f>
        <v>0</v>
      </c>
      <c r="LG40" s="136">
        <f t="shared" si="458"/>
        <v>0</v>
      </c>
      <c r="LH40" s="96">
        <f>LH26</f>
        <v>7.66</v>
      </c>
      <c r="LI40" s="137">
        <f t="shared" si="459"/>
        <v>0</v>
      </c>
      <c r="LJ40" s="109">
        <f t="shared" si="460"/>
        <v>0</v>
      </c>
      <c r="LK40" s="109"/>
      <c r="LL40" s="138"/>
      <c r="LM40" s="139">
        <f t="shared" si="461"/>
        <v>0</v>
      </c>
      <c r="LN40" s="593">
        <f t="shared" si="462"/>
        <v>0</v>
      </c>
      <c r="LO40" s="139">
        <f>LN40/LN26</f>
        <v>0</v>
      </c>
      <c r="LP40" s="109">
        <f>LP26*LO40</f>
        <v>0</v>
      </c>
      <c r="LQ40" s="136">
        <f t="shared" si="463"/>
        <v>0</v>
      </c>
      <c r="LR40" s="96">
        <f>LR26</f>
        <v>8.5</v>
      </c>
      <c r="LS40" s="137">
        <f t="shared" si="464"/>
        <v>0</v>
      </c>
      <c r="LT40" s="109">
        <f t="shared" si="465"/>
        <v>0</v>
      </c>
      <c r="LU40" s="109"/>
      <c r="LV40" s="138"/>
      <c r="LW40" s="139">
        <f t="shared" si="466"/>
        <v>0</v>
      </c>
      <c r="LX40" s="593">
        <f t="shared" si="467"/>
        <v>0</v>
      </c>
      <c r="LY40" s="139">
        <f>LX40/LX26</f>
        <v>0</v>
      </c>
      <c r="LZ40" s="109">
        <f>LZ26*LY40</f>
        <v>0</v>
      </c>
      <c r="MA40" s="136">
        <f t="shared" si="468"/>
        <v>0</v>
      </c>
      <c r="MB40" s="96">
        <f>MB26</f>
        <v>6</v>
      </c>
      <c r="MC40" s="137">
        <f t="shared" si="469"/>
        <v>0</v>
      </c>
      <c r="MD40" s="109">
        <f t="shared" si="470"/>
        <v>0</v>
      </c>
      <c r="ME40" s="109"/>
      <c r="MF40" s="138"/>
      <c r="MG40" s="139">
        <f t="shared" si="471"/>
        <v>0</v>
      </c>
      <c r="MH40" s="593">
        <f t="shared" si="472"/>
        <v>63</v>
      </c>
      <c r="MI40" s="139">
        <f>MH40/MH26</f>
        <v>0.20521</v>
      </c>
      <c r="MJ40" s="109">
        <f>MJ26*MI40</f>
        <v>15253.26</v>
      </c>
      <c r="MK40" s="136">
        <f t="shared" si="473"/>
        <v>242.1152381</v>
      </c>
      <c r="ML40" s="96">
        <f>ML26</f>
        <v>6.89</v>
      </c>
      <c r="MM40" s="137">
        <f t="shared" si="474"/>
        <v>1668.17399</v>
      </c>
      <c r="MN40" s="109">
        <f t="shared" si="475"/>
        <v>105094.96</v>
      </c>
      <c r="MO40" s="109"/>
      <c r="MP40" s="138"/>
      <c r="MQ40" s="139">
        <f t="shared" si="476"/>
        <v>0.50909000000000004</v>
      </c>
      <c r="MR40" s="593">
        <f t="shared" si="477"/>
        <v>0</v>
      </c>
      <c r="MS40" s="139">
        <f>MR40/MR26</f>
        <v>0</v>
      </c>
      <c r="MT40" s="109">
        <f>MT26*MS40</f>
        <v>0</v>
      </c>
      <c r="MU40" s="136">
        <f t="shared" si="478"/>
        <v>0</v>
      </c>
      <c r="MV40" s="96">
        <f>MV26</f>
        <v>7.55</v>
      </c>
      <c r="MW40" s="137">
        <f t="shared" si="479"/>
        <v>0</v>
      </c>
      <c r="MX40" s="109">
        <f t="shared" si="480"/>
        <v>0</v>
      </c>
      <c r="MY40" s="109"/>
      <c r="MZ40" s="138"/>
      <c r="NA40" s="139">
        <f t="shared" si="481"/>
        <v>0</v>
      </c>
      <c r="NB40" s="593">
        <f t="shared" si="482"/>
        <v>0</v>
      </c>
      <c r="NC40" s="139">
        <f>NB40/NB26</f>
        <v>0</v>
      </c>
      <c r="ND40" s="109">
        <f>ND26*NC40</f>
        <v>0</v>
      </c>
      <c r="NE40" s="136">
        <f t="shared" si="483"/>
        <v>0</v>
      </c>
      <c r="NF40" s="96">
        <f>NF26</f>
        <v>6</v>
      </c>
      <c r="NG40" s="137">
        <f t="shared" si="484"/>
        <v>0</v>
      </c>
      <c r="NH40" s="109">
        <f t="shared" si="485"/>
        <v>0</v>
      </c>
      <c r="NI40" s="109"/>
      <c r="NJ40" s="138"/>
      <c r="NK40" s="139">
        <f t="shared" si="486"/>
        <v>0</v>
      </c>
      <c r="NL40" s="593">
        <f t="shared" si="487"/>
        <v>64</v>
      </c>
      <c r="NM40" s="139">
        <f>NL40/NL26</f>
        <v>0.19394</v>
      </c>
      <c r="NN40" s="109">
        <f>NN26*NM40</f>
        <v>9640.76</v>
      </c>
      <c r="NO40" s="136">
        <f t="shared" si="488"/>
        <v>150.636875</v>
      </c>
      <c r="NP40" s="96">
        <f>NP26</f>
        <v>8.4499999999999993</v>
      </c>
      <c r="NQ40" s="137">
        <f t="shared" si="489"/>
        <v>1272.88159</v>
      </c>
      <c r="NR40" s="109">
        <f t="shared" si="490"/>
        <v>81464.42</v>
      </c>
      <c r="NS40" s="109"/>
      <c r="NT40" s="138"/>
      <c r="NU40" s="139">
        <f t="shared" si="491"/>
        <v>0.38846000000000003</v>
      </c>
      <c r="NV40" s="593">
        <f t="shared" si="492"/>
        <v>0</v>
      </c>
      <c r="NW40" s="139">
        <f>NV40/NV26</f>
        <v>0</v>
      </c>
      <c r="NX40" s="109">
        <f>NX26*NW40</f>
        <v>0</v>
      </c>
      <c r="NY40" s="136">
        <f t="shared" si="493"/>
        <v>0</v>
      </c>
      <c r="NZ40" s="96">
        <f>NZ26</f>
        <v>7.9</v>
      </c>
      <c r="OA40" s="137">
        <f t="shared" si="494"/>
        <v>0</v>
      </c>
      <c r="OB40" s="109">
        <f t="shared" si="495"/>
        <v>0</v>
      </c>
      <c r="OC40" s="109"/>
      <c r="OD40" s="138"/>
      <c r="OE40" s="139">
        <f t="shared" si="496"/>
        <v>0</v>
      </c>
      <c r="OF40" s="593">
        <f t="shared" si="497"/>
        <v>0</v>
      </c>
      <c r="OG40" s="139">
        <f>OF40/OF26</f>
        <v>0</v>
      </c>
      <c r="OH40" s="109">
        <f>OH26*OG40</f>
        <v>0</v>
      </c>
      <c r="OI40" s="136">
        <f t="shared" si="498"/>
        <v>0</v>
      </c>
      <c r="OJ40" s="96">
        <f>OJ26</f>
        <v>7.58</v>
      </c>
      <c r="OK40" s="137">
        <f t="shared" si="499"/>
        <v>0</v>
      </c>
      <c r="OL40" s="109">
        <f t="shared" si="500"/>
        <v>0</v>
      </c>
      <c r="OM40" s="109"/>
      <c r="ON40" s="138"/>
      <c r="OO40" s="139">
        <f t="shared" si="501"/>
        <v>0</v>
      </c>
      <c r="OP40" s="593">
        <f t="shared" si="502"/>
        <v>0</v>
      </c>
      <c r="OQ40" s="139">
        <f>OP40/OP26</f>
        <v>0</v>
      </c>
      <c r="OR40" s="109">
        <f>OR26*OQ40</f>
        <v>0</v>
      </c>
      <c r="OS40" s="136">
        <f t="shared" si="503"/>
        <v>0</v>
      </c>
      <c r="OT40" s="96">
        <f>OT26</f>
        <v>8.5</v>
      </c>
      <c r="OU40" s="137">
        <f t="shared" si="504"/>
        <v>0</v>
      </c>
      <c r="OV40" s="109">
        <f t="shared" si="505"/>
        <v>0</v>
      </c>
      <c r="OW40" s="109"/>
      <c r="OX40" s="138"/>
      <c r="OY40" s="139">
        <f t="shared" si="506"/>
        <v>0</v>
      </c>
      <c r="OZ40" s="593">
        <f t="shared" si="507"/>
        <v>0</v>
      </c>
      <c r="PA40" s="139">
        <f>OZ40/OZ26</f>
        <v>0</v>
      </c>
      <c r="PB40" s="109">
        <f>PB26*PA40</f>
        <v>0</v>
      </c>
      <c r="PC40" s="136">
        <f t="shared" si="508"/>
        <v>0</v>
      </c>
      <c r="PD40" s="96">
        <f>PD26</f>
        <v>6.4</v>
      </c>
      <c r="PE40" s="137">
        <f t="shared" si="509"/>
        <v>0</v>
      </c>
      <c r="PF40" s="109">
        <f t="shared" si="510"/>
        <v>0</v>
      </c>
      <c r="PG40" s="109"/>
      <c r="PH40" s="138"/>
      <c r="PI40" s="139">
        <f t="shared" si="511"/>
        <v>0</v>
      </c>
      <c r="PJ40" s="593">
        <f t="shared" si="512"/>
        <v>0</v>
      </c>
      <c r="PK40" s="139">
        <f>PJ40/PJ26</f>
        <v>0</v>
      </c>
      <c r="PL40" s="109">
        <f>PL26*PK40</f>
        <v>0</v>
      </c>
      <c r="PM40" s="136">
        <f t="shared" si="513"/>
        <v>0</v>
      </c>
      <c r="PN40" s="96">
        <f>PN26</f>
        <v>6.4</v>
      </c>
      <c r="PO40" s="137">
        <f t="shared" si="514"/>
        <v>0</v>
      </c>
      <c r="PP40" s="109">
        <f t="shared" si="515"/>
        <v>0</v>
      </c>
      <c r="PQ40" s="109"/>
      <c r="PR40" s="138"/>
      <c r="PS40" s="139">
        <f t="shared" si="516"/>
        <v>0</v>
      </c>
      <c r="PT40" s="593">
        <f t="shared" si="517"/>
        <v>0</v>
      </c>
      <c r="PU40" s="139">
        <f>PT40/PT26</f>
        <v>0</v>
      </c>
      <c r="PV40" s="109">
        <f>PV26*PU40</f>
        <v>0</v>
      </c>
      <c r="PW40" s="136">
        <f t="shared" si="518"/>
        <v>0</v>
      </c>
      <c r="PX40" s="96">
        <f>PX26</f>
        <v>6.84</v>
      </c>
      <c r="PY40" s="137">
        <f t="shared" si="519"/>
        <v>0</v>
      </c>
      <c r="PZ40" s="109">
        <f t="shared" si="520"/>
        <v>0</v>
      </c>
      <c r="QA40" s="109"/>
      <c r="QB40" s="138"/>
      <c r="QC40" s="139">
        <f t="shared" si="521"/>
        <v>0</v>
      </c>
      <c r="QD40" s="593">
        <f t="shared" si="522"/>
        <v>0</v>
      </c>
      <c r="QE40" s="139">
        <f>QD40/QD26</f>
        <v>0</v>
      </c>
      <c r="QF40" s="109">
        <f>QF26*QE40</f>
        <v>0</v>
      </c>
      <c r="QG40" s="136">
        <f t="shared" si="523"/>
        <v>0</v>
      </c>
      <c r="QH40" s="96">
        <f>QH26</f>
        <v>7.95</v>
      </c>
      <c r="QI40" s="137">
        <f t="shared" si="524"/>
        <v>0</v>
      </c>
      <c r="QJ40" s="109">
        <f t="shared" si="525"/>
        <v>0</v>
      </c>
      <c r="QK40" s="109"/>
      <c r="QL40" s="138"/>
      <c r="QM40" s="139">
        <f t="shared" si="526"/>
        <v>0</v>
      </c>
      <c r="QN40" s="593">
        <f t="shared" si="527"/>
        <v>0</v>
      </c>
      <c r="QO40" s="139">
        <f>QN40/QN26</f>
        <v>0</v>
      </c>
      <c r="QP40" s="109">
        <f>QP26*QO40</f>
        <v>0</v>
      </c>
      <c r="QQ40" s="136">
        <f t="shared" si="528"/>
        <v>0</v>
      </c>
      <c r="QR40" s="96">
        <f>QR26</f>
        <v>7.68</v>
      </c>
      <c r="QS40" s="137">
        <f t="shared" si="529"/>
        <v>0</v>
      </c>
      <c r="QT40" s="109">
        <f t="shared" si="530"/>
        <v>0</v>
      </c>
      <c r="QU40" s="109"/>
      <c r="QV40" s="138"/>
      <c r="QW40" s="139">
        <f t="shared" si="531"/>
        <v>0</v>
      </c>
      <c r="QX40" s="593">
        <f t="shared" si="532"/>
        <v>0</v>
      </c>
      <c r="QY40" s="139">
        <f>QX40/QX26</f>
        <v>0</v>
      </c>
      <c r="QZ40" s="109">
        <f>QZ26*QY40</f>
        <v>0</v>
      </c>
      <c r="RA40" s="136">
        <f t="shared" si="533"/>
        <v>0</v>
      </c>
      <c r="RB40" s="96">
        <f>RB26</f>
        <v>7.2</v>
      </c>
      <c r="RC40" s="137">
        <f t="shared" si="534"/>
        <v>0</v>
      </c>
      <c r="RD40" s="109">
        <f t="shared" si="535"/>
        <v>0</v>
      </c>
      <c r="RE40" s="109"/>
      <c r="RF40" s="138"/>
      <c r="RG40" s="139">
        <f t="shared" si="536"/>
        <v>0</v>
      </c>
      <c r="RH40" s="593">
        <f t="shared" si="537"/>
        <v>0</v>
      </c>
      <c r="RI40" s="139">
        <f>RH40/RH26</f>
        <v>0</v>
      </c>
      <c r="RJ40" s="109">
        <f>RJ26*RI40</f>
        <v>0</v>
      </c>
      <c r="RK40" s="136">
        <f t="shared" si="538"/>
        <v>0</v>
      </c>
      <c r="RL40" s="96">
        <f>RL26</f>
        <v>6.9</v>
      </c>
      <c r="RM40" s="137">
        <f t="shared" si="539"/>
        <v>0</v>
      </c>
      <c r="RN40" s="109">
        <f t="shared" si="540"/>
        <v>0</v>
      </c>
      <c r="RO40" s="109"/>
      <c r="RP40" s="138"/>
      <c r="RQ40" s="139">
        <f t="shared" si="541"/>
        <v>0</v>
      </c>
      <c r="RR40" s="593">
        <f t="shared" si="542"/>
        <v>0</v>
      </c>
      <c r="RS40" s="139">
        <f>RR40/RR26</f>
        <v>0</v>
      </c>
      <c r="RT40" s="109">
        <f>RT26*RS40</f>
        <v>0</v>
      </c>
      <c r="RU40" s="136">
        <f t="shared" si="543"/>
        <v>0</v>
      </c>
      <c r="RV40" s="96">
        <f>RV26</f>
        <v>7.54</v>
      </c>
      <c r="RW40" s="137">
        <f t="shared" si="544"/>
        <v>0</v>
      </c>
      <c r="RX40" s="109">
        <f t="shared" si="545"/>
        <v>0</v>
      </c>
      <c r="RY40" s="109"/>
      <c r="RZ40" s="138"/>
      <c r="SA40" s="139">
        <f t="shared" si="546"/>
        <v>0</v>
      </c>
      <c r="SB40" s="593">
        <f t="shared" si="547"/>
        <v>0</v>
      </c>
      <c r="SC40" s="139" t="e">
        <f>SB40/SB26</f>
        <v>#DIV/0!</v>
      </c>
      <c r="SD40" s="109" t="e">
        <f>SD26*SC40</f>
        <v>#DIV/0!</v>
      </c>
      <c r="SE40" s="136">
        <f t="shared" si="548"/>
        <v>0</v>
      </c>
      <c r="SF40" s="96">
        <f>SF26</f>
        <v>0</v>
      </c>
      <c r="SG40" s="137">
        <f t="shared" si="549"/>
        <v>0</v>
      </c>
      <c r="SH40" s="109">
        <f t="shared" si="550"/>
        <v>0</v>
      </c>
      <c r="SI40" s="109"/>
      <c r="SJ40" s="138"/>
      <c r="SK40" s="139">
        <f t="shared" si="551"/>
        <v>0</v>
      </c>
      <c r="SL40" s="593">
        <f t="shared" si="552"/>
        <v>0</v>
      </c>
      <c r="SM40" s="139">
        <f>SL40/SL26</f>
        <v>0</v>
      </c>
      <c r="SN40" s="109">
        <f>SN26*SM40</f>
        <v>0</v>
      </c>
      <c r="SO40" s="136">
        <f t="shared" si="553"/>
        <v>0</v>
      </c>
      <c r="SP40" s="96">
        <f>SP26</f>
        <v>8.1999999999999993</v>
      </c>
      <c r="SQ40" s="137">
        <f t="shared" si="554"/>
        <v>0</v>
      </c>
      <c r="SR40" s="109">
        <f t="shared" si="555"/>
        <v>0</v>
      </c>
      <c r="SS40" s="109"/>
      <c r="ST40" s="138"/>
      <c r="SU40" s="139">
        <f t="shared" si="556"/>
        <v>0</v>
      </c>
      <c r="SV40" s="593">
        <f t="shared" si="557"/>
        <v>23</v>
      </c>
      <c r="SW40" s="139">
        <f>SV40/SV26</f>
        <v>7.4190000000000006E-2</v>
      </c>
      <c r="SX40" s="109">
        <f>SX26*SW40</f>
        <v>16942.77</v>
      </c>
      <c r="SY40" s="136">
        <f t="shared" si="558"/>
        <v>736.64217391</v>
      </c>
      <c r="SZ40" s="96">
        <f>SZ26</f>
        <v>8</v>
      </c>
      <c r="TA40" s="137">
        <f t="shared" si="559"/>
        <v>5893.1373899999999</v>
      </c>
      <c r="TB40" s="109">
        <f t="shared" si="560"/>
        <v>135542.16</v>
      </c>
      <c r="TC40" s="109"/>
      <c r="TD40" s="138"/>
      <c r="TE40" s="139">
        <f t="shared" si="561"/>
        <v>1.7984599999999999</v>
      </c>
      <c r="TF40" s="593">
        <f t="shared" si="562"/>
        <v>0</v>
      </c>
      <c r="TG40" s="139">
        <f>TF40/TF26</f>
        <v>0</v>
      </c>
      <c r="TH40" s="109">
        <f>TH26*TG40</f>
        <v>0</v>
      </c>
      <c r="TI40" s="136">
        <f t="shared" si="563"/>
        <v>0</v>
      </c>
      <c r="TJ40" s="96">
        <f>TJ26</f>
        <v>6.94</v>
      </c>
      <c r="TK40" s="137">
        <f t="shared" si="564"/>
        <v>0</v>
      </c>
      <c r="TL40" s="109">
        <f t="shared" si="565"/>
        <v>0</v>
      </c>
      <c r="TM40" s="109"/>
      <c r="TN40" s="138"/>
      <c r="TO40" s="139">
        <f t="shared" si="566"/>
        <v>0</v>
      </c>
      <c r="TP40" s="593">
        <f t="shared" si="567"/>
        <v>0</v>
      </c>
      <c r="TQ40" s="139">
        <f>TP40/TP26</f>
        <v>0</v>
      </c>
      <c r="TR40" s="109">
        <f>TR26*TQ40</f>
        <v>0</v>
      </c>
      <c r="TS40" s="136">
        <f t="shared" si="568"/>
        <v>0</v>
      </c>
      <c r="TT40" s="96">
        <f>TT26</f>
        <v>7.58</v>
      </c>
      <c r="TU40" s="137">
        <f t="shared" si="569"/>
        <v>0</v>
      </c>
      <c r="TV40" s="109">
        <f t="shared" si="570"/>
        <v>0</v>
      </c>
      <c r="TW40" s="109"/>
      <c r="TX40" s="138"/>
      <c r="TY40" s="139">
        <f t="shared" si="571"/>
        <v>0</v>
      </c>
      <c r="TZ40" s="593">
        <f t="shared" si="572"/>
        <v>0</v>
      </c>
      <c r="UA40" s="139">
        <f>TZ40/TZ26</f>
        <v>0</v>
      </c>
      <c r="UB40" s="109">
        <f>UB26*UA40</f>
        <v>0</v>
      </c>
      <c r="UC40" s="136">
        <f t="shared" si="573"/>
        <v>0</v>
      </c>
      <c r="UD40" s="96">
        <f>UD26</f>
        <v>8.14</v>
      </c>
      <c r="UE40" s="137">
        <f t="shared" si="574"/>
        <v>0</v>
      </c>
      <c r="UF40" s="109">
        <f t="shared" si="575"/>
        <v>0</v>
      </c>
      <c r="UG40" s="109"/>
      <c r="UH40" s="138"/>
      <c r="UI40" s="139">
        <f t="shared" si="576"/>
        <v>0</v>
      </c>
      <c r="UJ40" s="593">
        <f t="shared" si="577"/>
        <v>0</v>
      </c>
      <c r="UK40" s="139">
        <f>UJ40/UJ26</f>
        <v>0</v>
      </c>
      <c r="UL40" s="109">
        <f>UL26*UK40</f>
        <v>0</v>
      </c>
      <c r="UM40" s="136">
        <f t="shared" si="578"/>
        <v>0</v>
      </c>
      <c r="UN40" s="96">
        <f>UN26</f>
        <v>6.76</v>
      </c>
      <c r="UO40" s="137">
        <f t="shared" si="579"/>
        <v>0</v>
      </c>
      <c r="UP40" s="109">
        <f t="shared" si="580"/>
        <v>0</v>
      </c>
      <c r="UQ40" s="109"/>
      <c r="UR40" s="138"/>
      <c r="US40" s="139">
        <f t="shared" si="581"/>
        <v>0</v>
      </c>
      <c r="UT40" s="593">
        <f t="shared" si="582"/>
        <v>0</v>
      </c>
      <c r="UU40" s="139">
        <f>UT40/UT26</f>
        <v>0</v>
      </c>
      <c r="UV40" s="109">
        <f>UV26*UU40</f>
        <v>0</v>
      </c>
      <c r="UW40" s="136">
        <f t="shared" si="583"/>
        <v>0</v>
      </c>
      <c r="UX40" s="96">
        <f>UX26</f>
        <v>7.72</v>
      </c>
      <c r="UY40" s="137">
        <f t="shared" si="584"/>
        <v>0</v>
      </c>
      <c r="UZ40" s="109">
        <f t="shared" si="585"/>
        <v>0</v>
      </c>
      <c r="VA40" s="109"/>
      <c r="VB40" s="138"/>
      <c r="VC40" s="139">
        <f t="shared" si="586"/>
        <v>0</v>
      </c>
      <c r="VD40" s="593">
        <f t="shared" si="587"/>
        <v>0</v>
      </c>
      <c r="VE40" s="139">
        <f>VD40/VD26</f>
        <v>0</v>
      </c>
      <c r="VF40" s="109">
        <f>VF26*VE40</f>
        <v>0</v>
      </c>
      <c r="VG40" s="136">
        <f t="shared" si="588"/>
        <v>0</v>
      </c>
      <c r="VH40" s="96">
        <f>VH26</f>
        <v>7</v>
      </c>
      <c r="VI40" s="137">
        <f t="shared" si="589"/>
        <v>0</v>
      </c>
      <c r="VJ40" s="109">
        <f t="shared" si="590"/>
        <v>0</v>
      </c>
      <c r="VK40" s="109"/>
      <c r="VL40" s="138"/>
      <c r="VM40" s="139">
        <f t="shared" si="591"/>
        <v>0</v>
      </c>
      <c r="VN40" s="593">
        <f t="shared" si="592"/>
        <v>0</v>
      </c>
      <c r="VO40" s="139">
        <f>VN40/VN26</f>
        <v>0</v>
      </c>
      <c r="VP40" s="109">
        <f>VP26*VO40</f>
        <v>0</v>
      </c>
      <c r="VQ40" s="136">
        <f t="shared" si="593"/>
        <v>0</v>
      </c>
      <c r="VR40" s="96">
        <f>VR26</f>
        <v>8</v>
      </c>
      <c r="VS40" s="137">
        <f t="shared" si="594"/>
        <v>0</v>
      </c>
      <c r="VT40" s="109">
        <f t="shared" si="595"/>
        <v>0</v>
      </c>
      <c r="VU40" s="109"/>
      <c r="VV40" s="138"/>
      <c r="VW40" s="139">
        <f t="shared" si="596"/>
        <v>0</v>
      </c>
      <c r="VX40" s="554">
        <f t="shared" si="597"/>
        <v>150</v>
      </c>
      <c r="VY40" s="139">
        <f>VX40/VX26</f>
        <v>1.2409999999999999E-2</v>
      </c>
      <c r="VZ40" s="109">
        <f>VZ26*VY40</f>
        <v>65535.35</v>
      </c>
      <c r="WA40" s="136">
        <f t="shared" si="598"/>
        <v>436.90233332999998</v>
      </c>
      <c r="WB40" s="96">
        <f>WB26</f>
        <v>7.5</v>
      </c>
      <c r="WC40" s="137">
        <f t="shared" si="599"/>
        <v>3276.7674999999999</v>
      </c>
      <c r="WD40" s="109">
        <f t="shared" si="600"/>
        <v>491515.13</v>
      </c>
      <c r="WE40" s="109"/>
      <c r="WF40" s="138"/>
    </row>
    <row r="41" spans="1:604">
      <c r="A41" s="5"/>
      <c r="B41" s="11"/>
      <c r="C41" s="11"/>
      <c r="D41" s="11"/>
      <c r="E41" s="4" t="s">
        <v>33</v>
      </c>
      <c r="F41" s="593">
        <f t="shared" si="302"/>
        <v>0</v>
      </c>
      <c r="G41" s="139" t="e">
        <f>F41/F26</f>
        <v>#DIV/0!</v>
      </c>
      <c r="H41" s="109" t="e">
        <f>H26*G41</f>
        <v>#DIV/0!</v>
      </c>
      <c r="I41" s="136">
        <f t="shared" si="303"/>
        <v>0</v>
      </c>
      <c r="J41" s="96">
        <f>J26</f>
        <v>0</v>
      </c>
      <c r="K41" s="137">
        <f t="shared" si="304"/>
        <v>0</v>
      </c>
      <c r="L41" s="109">
        <f t="shared" si="305"/>
        <v>0</v>
      </c>
      <c r="M41" s="109"/>
      <c r="N41" s="138"/>
      <c r="O41" s="139" t="e">
        <f t="shared" si="306"/>
        <v>#DIV/0!</v>
      </c>
      <c r="P41" s="593">
        <f t="shared" si="307"/>
        <v>0</v>
      </c>
      <c r="Q41" s="139">
        <f>P41/P26</f>
        <v>0</v>
      </c>
      <c r="R41" s="109">
        <f>R26*Q41</f>
        <v>0</v>
      </c>
      <c r="S41" s="136">
        <f t="shared" si="308"/>
        <v>0</v>
      </c>
      <c r="T41" s="96">
        <f>T26</f>
        <v>7.11</v>
      </c>
      <c r="U41" s="137">
        <f t="shared" si="309"/>
        <v>0</v>
      </c>
      <c r="V41" s="109">
        <f t="shared" si="310"/>
        <v>0</v>
      </c>
      <c r="W41" s="109"/>
      <c r="X41" s="138"/>
      <c r="Y41" s="139" t="e">
        <f t="shared" si="311"/>
        <v>#DIV/0!</v>
      </c>
      <c r="Z41" s="593">
        <f t="shared" si="312"/>
        <v>0</v>
      </c>
      <c r="AA41" s="139">
        <f>Z41/Z26</f>
        <v>0</v>
      </c>
      <c r="AB41" s="109">
        <f>AB26*AA41</f>
        <v>0</v>
      </c>
      <c r="AC41" s="136">
        <f t="shared" si="313"/>
        <v>0</v>
      </c>
      <c r="AD41" s="96">
        <f>AD26</f>
        <v>7.06</v>
      </c>
      <c r="AE41" s="137">
        <f t="shared" si="314"/>
        <v>0</v>
      </c>
      <c r="AF41" s="109">
        <f t="shared" si="315"/>
        <v>0</v>
      </c>
      <c r="AG41" s="109"/>
      <c r="AH41" s="138"/>
      <c r="AI41" s="139" t="e">
        <f t="shared" si="316"/>
        <v>#DIV/0!</v>
      </c>
      <c r="AJ41" s="593">
        <f t="shared" si="317"/>
        <v>0</v>
      </c>
      <c r="AK41" s="139" t="e">
        <f>AJ41/AJ26</f>
        <v>#DIV/0!</v>
      </c>
      <c r="AL41" s="109" t="e">
        <f>AL26*AK41</f>
        <v>#DIV/0!</v>
      </c>
      <c r="AM41" s="136">
        <f t="shared" si="318"/>
        <v>0</v>
      </c>
      <c r="AN41" s="96">
        <f>AN26</f>
        <v>0</v>
      </c>
      <c r="AO41" s="137">
        <f t="shared" si="319"/>
        <v>0</v>
      </c>
      <c r="AP41" s="109">
        <f t="shared" si="320"/>
        <v>0</v>
      </c>
      <c r="AQ41" s="109"/>
      <c r="AR41" s="138"/>
      <c r="AS41" s="139" t="e">
        <f t="shared" si="321"/>
        <v>#DIV/0!</v>
      </c>
      <c r="AT41" s="593">
        <f t="shared" si="322"/>
        <v>0</v>
      </c>
      <c r="AU41" s="139">
        <f>AT41/AT26</f>
        <v>0</v>
      </c>
      <c r="AV41" s="109">
        <f>AV26*AU41</f>
        <v>0</v>
      </c>
      <c r="AW41" s="136">
        <f t="shared" si="323"/>
        <v>0</v>
      </c>
      <c r="AX41" s="96">
        <f>AX26</f>
        <v>7.05</v>
      </c>
      <c r="AY41" s="137">
        <f t="shared" si="324"/>
        <v>0</v>
      </c>
      <c r="AZ41" s="109">
        <f t="shared" si="325"/>
        <v>0</v>
      </c>
      <c r="BA41" s="109"/>
      <c r="BB41" s="138"/>
      <c r="BC41" s="139" t="e">
        <f t="shared" si="326"/>
        <v>#DIV/0!</v>
      </c>
      <c r="BD41" s="593">
        <f t="shared" si="327"/>
        <v>0</v>
      </c>
      <c r="BE41" s="139">
        <f>BD41/BD26</f>
        <v>0</v>
      </c>
      <c r="BF41" s="109">
        <f>BF26*BE41</f>
        <v>0</v>
      </c>
      <c r="BG41" s="136">
        <f t="shared" si="328"/>
        <v>0</v>
      </c>
      <c r="BH41" s="96">
        <f>BH26</f>
        <v>7.54</v>
      </c>
      <c r="BI41" s="137">
        <f t="shared" si="329"/>
        <v>0</v>
      </c>
      <c r="BJ41" s="109">
        <f t="shared" si="330"/>
        <v>0</v>
      </c>
      <c r="BK41" s="109"/>
      <c r="BL41" s="138"/>
      <c r="BM41" s="139" t="e">
        <f t="shared" si="331"/>
        <v>#DIV/0!</v>
      </c>
      <c r="BN41" s="593">
        <f t="shared" si="332"/>
        <v>0</v>
      </c>
      <c r="BO41" s="139">
        <f>BN41/BN26</f>
        <v>0</v>
      </c>
      <c r="BP41" s="109">
        <f>BP26*BO41</f>
        <v>0</v>
      </c>
      <c r="BQ41" s="136">
        <f t="shared" si="333"/>
        <v>0</v>
      </c>
      <c r="BR41" s="96">
        <f>BR26</f>
        <v>7.86</v>
      </c>
      <c r="BS41" s="137">
        <f t="shared" si="334"/>
        <v>0</v>
      </c>
      <c r="BT41" s="109">
        <f t="shared" si="335"/>
        <v>0</v>
      </c>
      <c r="BU41" s="109"/>
      <c r="BV41" s="138"/>
      <c r="BW41" s="139" t="e">
        <f t="shared" si="336"/>
        <v>#DIV/0!</v>
      </c>
      <c r="BX41" s="593">
        <f t="shared" si="337"/>
        <v>0</v>
      </c>
      <c r="BY41" s="139">
        <f>BX41/BX26</f>
        <v>0</v>
      </c>
      <c r="BZ41" s="109">
        <f>BZ26*BY41</f>
        <v>0</v>
      </c>
      <c r="CA41" s="136">
        <f t="shared" si="338"/>
        <v>0</v>
      </c>
      <c r="CB41" s="96">
        <f>CB26</f>
        <v>7.89</v>
      </c>
      <c r="CC41" s="137">
        <f t="shared" si="339"/>
        <v>0</v>
      </c>
      <c r="CD41" s="109">
        <f t="shared" si="340"/>
        <v>0</v>
      </c>
      <c r="CE41" s="109"/>
      <c r="CF41" s="138"/>
      <c r="CG41" s="139" t="e">
        <f t="shared" si="341"/>
        <v>#DIV/0!</v>
      </c>
      <c r="CH41" s="593">
        <f t="shared" si="342"/>
        <v>0</v>
      </c>
      <c r="CI41" s="139">
        <f>CH41/CH26</f>
        <v>0</v>
      </c>
      <c r="CJ41" s="109">
        <f>CJ26*CI41</f>
        <v>0</v>
      </c>
      <c r="CK41" s="136">
        <f t="shared" si="343"/>
        <v>0</v>
      </c>
      <c r="CL41" s="96">
        <f>CL26</f>
        <v>7.06</v>
      </c>
      <c r="CM41" s="137">
        <f t="shared" si="344"/>
        <v>0</v>
      </c>
      <c r="CN41" s="109">
        <f t="shared" si="345"/>
        <v>0</v>
      </c>
      <c r="CO41" s="109"/>
      <c r="CP41" s="138"/>
      <c r="CQ41" s="139" t="e">
        <f t="shared" si="346"/>
        <v>#DIV/0!</v>
      </c>
      <c r="CR41" s="593">
        <f t="shared" si="347"/>
        <v>0</v>
      </c>
      <c r="CS41" s="139">
        <f>CR41/CR26</f>
        <v>0</v>
      </c>
      <c r="CT41" s="109">
        <f>CT26*CS41</f>
        <v>0</v>
      </c>
      <c r="CU41" s="136">
        <f t="shared" si="348"/>
        <v>0</v>
      </c>
      <c r="CV41" s="96">
        <f>CV26</f>
        <v>7.82</v>
      </c>
      <c r="CW41" s="137">
        <f t="shared" si="349"/>
        <v>0</v>
      </c>
      <c r="CX41" s="109">
        <f t="shared" si="350"/>
        <v>0</v>
      </c>
      <c r="CY41" s="109"/>
      <c r="CZ41" s="138"/>
      <c r="DA41" s="139" t="e">
        <f t="shared" si="351"/>
        <v>#DIV/0!</v>
      </c>
      <c r="DB41" s="593">
        <f t="shared" si="352"/>
        <v>0</v>
      </c>
      <c r="DC41" s="139">
        <f>DB41/DB26</f>
        <v>0</v>
      </c>
      <c r="DD41" s="109">
        <f>DD26*DC41</f>
        <v>0</v>
      </c>
      <c r="DE41" s="136">
        <f t="shared" si="353"/>
        <v>0</v>
      </c>
      <c r="DF41" s="96">
        <f>DF26</f>
        <v>7.98</v>
      </c>
      <c r="DG41" s="137">
        <f t="shared" si="354"/>
        <v>0</v>
      </c>
      <c r="DH41" s="109">
        <f t="shared" si="355"/>
        <v>0</v>
      </c>
      <c r="DI41" s="109"/>
      <c r="DJ41" s="138"/>
      <c r="DK41" s="139" t="e">
        <f t="shared" si="356"/>
        <v>#DIV/0!</v>
      </c>
      <c r="DL41" s="593">
        <f t="shared" si="357"/>
        <v>0</v>
      </c>
      <c r="DM41" s="139">
        <f>DL41/DL26</f>
        <v>0</v>
      </c>
      <c r="DN41" s="109">
        <f>DN26*DM41</f>
        <v>0</v>
      </c>
      <c r="DO41" s="136">
        <f t="shared" si="358"/>
        <v>0</v>
      </c>
      <c r="DP41" s="96">
        <f>DP26</f>
        <v>7.05</v>
      </c>
      <c r="DQ41" s="137">
        <f t="shared" si="359"/>
        <v>0</v>
      </c>
      <c r="DR41" s="109">
        <f t="shared" si="360"/>
        <v>0</v>
      </c>
      <c r="DS41" s="109"/>
      <c r="DT41" s="138"/>
      <c r="DU41" s="139" t="e">
        <f t="shared" si="361"/>
        <v>#DIV/0!</v>
      </c>
      <c r="DV41" s="593">
        <f t="shared" si="362"/>
        <v>0</v>
      </c>
      <c r="DW41" s="139">
        <f>DV41/DV26</f>
        <v>0</v>
      </c>
      <c r="DX41" s="109">
        <f>DX26*DW41</f>
        <v>0</v>
      </c>
      <c r="DY41" s="136">
        <f t="shared" si="363"/>
        <v>0</v>
      </c>
      <c r="DZ41" s="96">
        <f>DZ26</f>
        <v>7.06</v>
      </c>
      <c r="EA41" s="137">
        <f t="shared" si="364"/>
        <v>0</v>
      </c>
      <c r="EB41" s="109">
        <f t="shared" si="365"/>
        <v>0</v>
      </c>
      <c r="EC41" s="109"/>
      <c r="ED41" s="138"/>
      <c r="EE41" s="139" t="e">
        <f t="shared" si="366"/>
        <v>#DIV/0!</v>
      </c>
      <c r="EF41" s="593">
        <f t="shared" si="367"/>
        <v>0</v>
      </c>
      <c r="EG41" s="139">
        <f>EF41/EF26</f>
        <v>0</v>
      </c>
      <c r="EH41" s="109">
        <f>EH26*EG41</f>
        <v>0</v>
      </c>
      <c r="EI41" s="136">
        <f t="shared" si="368"/>
        <v>0</v>
      </c>
      <c r="EJ41" s="96">
        <f>EJ26</f>
        <v>7.67</v>
      </c>
      <c r="EK41" s="137">
        <f t="shared" si="369"/>
        <v>0</v>
      </c>
      <c r="EL41" s="109">
        <f t="shared" si="370"/>
        <v>0</v>
      </c>
      <c r="EM41" s="109"/>
      <c r="EN41" s="138"/>
      <c r="EO41" s="139" t="e">
        <f t="shared" si="371"/>
        <v>#DIV/0!</v>
      </c>
      <c r="EP41" s="593">
        <f t="shared" si="372"/>
        <v>0</v>
      </c>
      <c r="EQ41" s="139">
        <f>EP41/EP26</f>
        <v>0</v>
      </c>
      <c r="ER41" s="109">
        <f>ER26*EQ41</f>
        <v>0</v>
      </c>
      <c r="ES41" s="136">
        <f t="shared" si="373"/>
        <v>0</v>
      </c>
      <c r="ET41" s="96">
        <f>ET26</f>
        <v>7.89</v>
      </c>
      <c r="EU41" s="137">
        <f t="shared" si="374"/>
        <v>0</v>
      </c>
      <c r="EV41" s="109">
        <f t="shared" si="375"/>
        <v>0</v>
      </c>
      <c r="EW41" s="109"/>
      <c r="EX41" s="138"/>
      <c r="EY41" s="139" t="e">
        <f t="shared" si="376"/>
        <v>#DIV/0!</v>
      </c>
      <c r="EZ41" s="593">
        <f t="shared" si="377"/>
        <v>0</v>
      </c>
      <c r="FA41" s="139">
        <f>EZ41/EZ26</f>
        <v>0</v>
      </c>
      <c r="FB41" s="109">
        <f>FB26*FA41</f>
        <v>0</v>
      </c>
      <c r="FC41" s="136">
        <f t="shared" si="378"/>
        <v>0</v>
      </c>
      <c r="FD41" s="96">
        <f>FD26</f>
        <v>7.89</v>
      </c>
      <c r="FE41" s="137">
        <f t="shared" si="379"/>
        <v>0</v>
      </c>
      <c r="FF41" s="109">
        <f t="shared" si="380"/>
        <v>0</v>
      </c>
      <c r="FG41" s="109"/>
      <c r="FH41" s="138"/>
      <c r="FI41" s="139" t="e">
        <f t="shared" si="381"/>
        <v>#DIV/0!</v>
      </c>
      <c r="FJ41" s="593">
        <f t="shared" si="382"/>
        <v>0</v>
      </c>
      <c r="FK41" s="139">
        <f>FJ41/FJ26</f>
        <v>0</v>
      </c>
      <c r="FL41" s="109">
        <f>FL26*FK41</f>
        <v>0</v>
      </c>
      <c r="FM41" s="136">
        <f t="shared" si="383"/>
        <v>0</v>
      </c>
      <c r="FN41" s="96">
        <f>FN26</f>
        <v>7.06</v>
      </c>
      <c r="FO41" s="137">
        <f t="shared" si="384"/>
        <v>0</v>
      </c>
      <c r="FP41" s="109">
        <f t="shared" si="385"/>
        <v>0</v>
      </c>
      <c r="FQ41" s="109"/>
      <c r="FR41" s="138"/>
      <c r="FS41" s="139" t="e">
        <f t="shared" si="386"/>
        <v>#DIV/0!</v>
      </c>
      <c r="FT41" s="593">
        <f t="shared" si="387"/>
        <v>0</v>
      </c>
      <c r="FU41" s="139">
        <f>FT41/FT26</f>
        <v>0</v>
      </c>
      <c r="FV41" s="109">
        <f>FV26*FU41</f>
        <v>0</v>
      </c>
      <c r="FW41" s="136">
        <f t="shared" si="388"/>
        <v>0</v>
      </c>
      <c r="FX41" s="96">
        <f>FX26</f>
        <v>6.75</v>
      </c>
      <c r="FY41" s="137">
        <f t="shared" si="389"/>
        <v>0</v>
      </c>
      <c r="FZ41" s="109">
        <f t="shared" si="390"/>
        <v>0</v>
      </c>
      <c r="GA41" s="109"/>
      <c r="GB41" s="138"/>
      <c r="GC41" s="139" t="e">
        <f t="shared" si="391"/>
        <v>#DIV/0!</v>
      </c>
      <c r="GD41" s="593">
        <f t="shared" si="392"/>
        <v>0</v>
      </c>
      <c r="GE41" s="139">
        <f>GD41/GD26</f>
        <v>0</v>
      </c>
      <c r="GF41" s="109">
        <f>GF26*GE41</f>
        <v>0</v>
      </c>
      <c r="GG41" s="136">
        <f t="shared" si="393"/>
        <v>0</v>
      </c>
      <c r="GH41" s="96">
        <f>GH26</f>
        <v>8.64</v>
      </c>
      <c r="GI41" s="137">
        <f t="shared" si="394"/>
        <v>0</v>
      </c>
      <c r="GJ41" s="109">
        <f t="shared" si="395"/>
        <v>0</v>
      </c>
      <c r="GK41" s="109"/>
      <c r="GL41" s="138"/>
      <c r="GM41" s="139" t="e">
        <f t="shared" si="396"/>
        <v>#DIV/0!</v>
      </c>
      <c r="GN41" s="593">
        <f t="shared" si="397"/>
        <v>0</v>
      </c>
      <c r="GO41" s="139">
        <f>GN41/GN26</f>
        <v>0</v>
      </c>
      <c r="GP41" s="109">
        <f>GP26*GO41</f>
        <v>0</v>
      </c>
      <c r="GQ41" s="136">
        <f t="shared" si="398"/>
        <v>0</v>
      </c>
      <c r="GR41" s="96">
        <f>GR26</f>
        <v>7.04</v>
      </c>
      <c r="GS41" s="137">
        <f t="shared" si="399"/>
        <v>0</v>
      </c>
      <c r="GT41" s="109">
        <f t="shared" si="400"/>
        <v>0</v>
      </c>
      <c r="GU41" s="109"/>
      <c r="GV41" s="138"/>
      <c r="GW41" s="139" t="e">
        <f t="shared" si="401"/>
        <v>#DIV/0!</v>
      </c>
      <c r="GX41" s="593">
        <f t="shared" si="402"/>
        <v>0</v>
      </c>
      <c r="GY41" s="139">
        <f>GX41/GX26</f>
        <v>0</v>
      </c>
      <c r="GZ41" s="109">
        <f>GZ26*GY41</f>
        <v>0</v>
      </c>
      <c r="HA41" s="136">
        <f t="shared" si="403"/>
        <v>0</v>
      </c>
      <c r="HB41" s="96">
        <f>HB26</f>
        <v>7.88</v>
      </c>
      <c r="HC41" s="137">
        <f t="shared" si="404"/>
        <v>0</v>
      </c>
      <c r="HD41" s="109">
        <f t="shared" si="405"/>
        <v>0</v>
      </c>
      <c r="HE41" s="109"/>
      <c r="HF41" s="138"/>
      <c r="HG41" s="139" t="e">
        <f t="shared" si="406"/>
        <v>#DIV/0!</v>
      </c>
      <c r="HH41" s="593">
        <f t="shared" si="407"/>
        <v>0</v>
      </c>
      <c r="HI41" s="139">
        <f>HH41/HH26</f>
        <v>0</v>
      </c>
      <c r="HJ41" s="109">
        <f>HJ26*HI41</f>
        <v>0</v>
      </c>
      <c r="HK41" s="136">
        <f t="shared" si="408"/>
        <v>0</v>
      </c>
      <c r="HL41" s="96">
        <f>HL26</f>
        <v>7.05</v>
      </c>
      <c r="HM41" s="137">
        <f t="shared" si="409"/>
        <v>0</v>
      </c>
      <c r="HN41" s="109">
        <f t="shared" si="410"/>
        <v>0</v>
      </c>
      <c r="HO41" s="109"/>
      <c r="HP41" s="138"/>
      <c r="HQ41" s="139" t="e">
        <f t="shared" si="411"/>
        <v>#DIV/0!</v>
      </c>
      <c r="HR41" s="593">
        <f t="shared" si="412"/>
        <v>0</v>
      </c>
      <c r="HS41" s="139">
        <f>HR41/HR26</f>
        <v>0</v>
      </c>
      <c r="HT41" s="109">
        <f>HT26*HS41</f>
        <v>0</v>
      </c>
      <c r="HU41" s="136">
        <f t="shared" si="413"/>
        <v>0</v>
      </c>
      <c r="HV41" s="96">
        <f>HV26</f>
        <v>7.5</v>
      </c>
      <c r="HW41" s="137">
        <f t="shared" si="414"/>
        <v>0</v>
      </c>
      <c r="HX41" s="109">
        <f t="shared" si="415"/>
        <v>0</v>
      </c>
      <c r="HY41" s="109"/>
      <c r="HZ41" s="138"/>
      <c r="IA41" s="139" t="e">
        <f t="shared" si="416"/>
        <v>#DIV/0!</v>
      </c>
      <c r="IB41" s="593">
        <f t="shared" si="417"/>
        <v>0</v>
      </c>
      <c r="IC41" s="139">
        <f>IB41/IB26</f>
        <v>0</v>
      </c>
      <c r="ID41" s="109">
        <f>ID26*IC41</f>
        <v>0</v>
      </c>
      <c r="IE41" s="136">
        <f t="shared" si="418"/>
        <v>0</v>
      </c>
      <c r="IF41" s="96">
        <f>IF26</f>
        <v>8.58</v>
      </c>
      <c r="IG41" s="137">
        <f t="shared" si="419"/>
        <v>0</v>
      </c>
      <c r="IH41" s="109">
        <f t="shared" si="420"/>
        <v>0</v>
      </c>
      <c r="II41" s="109"/>
      <c r="IJ41" s="138"/>
      <c r="IK41" s="139" t="e">
        <f t="shared" si="421"/>
        <v>#DIV/0!</v>
      </c>
      <c r="IL41" s="593">
        <f t="shared" si="422"/>
        <v>0</v>
      </c>
      <c r="IM41" s="139">
        <f>IL41/IL26</f>
        <v>0</v>
      </c>
      <c r="IN41" s="109">
        <f>IN26*IM41</f>
        <v>0</v>
      </c>
      <c r="IO41" s="136">
        <f t="shared" si="423"/>
        <v>0</v>
      </c>
      <c r="IP41" s="96">
        <f>IP26</f>
        <v>7.3</v>
      </c>
      <c r="IQ41" s="137">
        <f t="shared" si="424"/>
        <v>0</v>
      </c>
      <c r="IR41" s="109">
        <f t="shared" si="425"/>
        <v>0</v>
      </c>
      <c r="IS41" s="109"/>
      <c r="IT41" s="138"/>
      <c r="IU41" s="139" t="e">
        <f t="shared" si="426"/>
        <v>#DIV/0!</v>
      </c>
      <c r="IV41" s="593">
        <f t="shared" si="427"/>
        <v>0</v>
      </c>
      <c r="IW41" s="139">
        <f>IV41/IV26</f>
        <v>0</v>
      </c>
      <c r="IX41" s="109">
        <f>IX26*IW41</f>
        <v>0</v>
      </c>
      <c r="IY41" s="136">
        <f t="shared" si="428"/>
        <v>0</v>
      </c>
      <c r="IZ41" s="96">
        <f>IZ26</f>
        <v>8</v>
      </c>
      <c r="JA41" s="137">
        <f t="shared" si="429"/>
        <v>0</v>
      </c>
      <c r="JB41" s="109">
        <f t="shared" si="430"/>
        <v>0</v>
      </c>
      <c r="JC41" s="109"/>
      <c r="JD41" s="138"/>
      <c r="JE41" s="139" t="e">
        <f t="shared" si="431"/>
        <v>#DIV/0!</v>
      </c>
      <c r="JF41" s="593">
        <f t="shared" si="432"/>
        <v>0</v>
      </c>
      <c r="JG41" s="139">
        <f>JF41/JF26</f>
        <v>0</v>
      </c>
      <c r="JH41" s="109">
        <f>JH26*JG41</f>
        <v>0</v>
      </c>
      <c r="JI41" s="136">
        <f t="shared" si="433"/>
        <v>0</v>
      </c>
      <c r="JJ41" s="96">
        <f>JJ26</f>
        <v>8</v>
      </c>
      <c r="JK41" s="137">
        <f t="shared" si="434"/>
        <v>0</v>
      </c>
      <c r="JL41" s="109">
        <f t="shared" si="435"/>
        <v>0</v>
      </c>
      <c r="JM41" s="109"/>
      <c r="JN41" s="138"/>
      <c r="JO41" s="139" t="e">
        <f t="shared" si="436"/>
        <v>#DIV/0!</v>
      </c>
      <c r="JP41" s="593">
        <f t="shared" si="437"/>
        <v>0</v>
      </c>
      <c r="JQ41" s="139">
        <f>JP41/JP26</f>
        <v>0</v>
      </c>
      <c r="JR41" s="109">
        <f>JR26*JQ41</f>
        <v>0</v>
      </c>
      <c r="JS41" s="136">
        <f t="shared" si="438"/>
        <v>0</v>
      </c>
      <c r="JT41" s="96">
        <f>JT26</f>
        <v>7.92</v>
      </c>
      <c r="JU41" s="137">
        <f t="shared" si="439"/>
        <v>0</v>
      </c>
      <c r="JV41" s="109">
        <f t="shared" si="440"/>
        <v>0</v>
      </c>
      <c r="JW41" s="109"/>
      <c r="JX41" s="138"/>
      <c r="JY41" s="139" t="e">
        <f t="shared" si="441"/>
        <v>#DIV/0!</v>
      </c>
      <c r="JZ41" s="593">
        <f t="shared" si="442"/>
        <v>0</v>
      </c>
      <c r="KA41" s="139">
        <f>JZ41/JZ26</f>
        <v>0</v>
      </c>
      <c r="KB41" s="109">
        <f>KB26*KA41</f>
        <v>0</v>
      </c>
      <c r="KC41" s="136">
        <f t="shared" si="443"/>
        <v>0</v>
      </c>
      <c r="KD41" s="96">
        <f>KD26</f>
        <v>7.92</v>
      </c>
      <c r="KE41" s="137">
        <f t="shared" si="444"/>
        <v>0</v>
      </c>
      <c r="KF41" s="109">
        <f t="shared" si="445"/>
        <v>0</v>
      </c>
      <c r="KG41" s="109"/>
      <c r="KH41" s="138"/>
      <c r="KI41" s="139" t="e">
        <f t="shared" si="446"/>
        <v>#DIV/0!</v>
      </c>
      <c r="KJ41" s="593">
        <f t="shared" si="447"/>
        <v>0</v>
      </c>
      <c r="KK41" s="139">
        <f>KJ41/KJ26</f>
        <v>0</v>
      </c>
      <c r="KL41" s="109">
        <f>KL26*KK41</f>
        <v>0</v>
      </c>
      <c r="KM41" s="136">
        <f t="shared" si="448"/>
        <v>0</v>
      </c>
      <c r="KN41" s="96">
        <f>KN26</f>
        <v>7.82</v>
      </c>
      <c r="KO41" s="137">
        <f t="shared" si="449"/>
        <v>0</v>
      </c>
      <c r="KP41" s="109">
        <f t="shared" si="450"/>
        <v>0</v>
      </c>
      <c r="KQ41" s="109"/>
      <c r="KR41" s="138"/>
      <c r="KS41" s="139" t="e">
        <f t="shared" si="451"/>
        <v>#DIV/0!</v>
      </c>
      <c r="KT41" s="593">
        <f t="shared" si="452"/>
        <v>0</v>
      </c>
      <c r="KU41" s="139">
        <f>KT41/KT26</f>
        <v>0</v>
      </c>
      <c r="KV41" s="109">
        <f>KV26*KU41</f>
        <v>0</v>
      </c>
      <c r="KW41" s="136">
        <f t="shared" si="453"/>
        <v>0</v>
      </c>
      <c r="KX41" s="96">
        <f>KX26</f>
        <v>7.67</v>
      </c>
      <c r="KY41" s="137">
        <f t="shared" si="454"/>
        <v>0</v>
      </c>
      <c r="KZ41" s="109">
        <f t="shared" si="455"/>
        <v>0</v>
      </c>
      <c r="LA41" s="109"/>
      <c r="LB41" s="138"/>
      <c r="LC41" s="139" t="e">
        <f t="shared" si="456"/>
        <v>#DIV/0!</v>
      </c>
      <c r="LD41" s="593">
        <f t="shared" si="457"/>
        <v>0</v>
      </c>
      <c r="LE41" s="139">
        <f>LD41/LD26</f>
        <v>0</v>
      </c>
      <c r="LF41" s="109">
        <f>LF26*LE41</f>
        <v>0</v>
      </c>
      <c r="LG41" s="136">
        <f t="shared" si="458"/>
        <v>0</v>
      </c>
      <c r="LH41" s="96">
        <f>LH26</f>
        <v>7.66</v>
      </c>
      <c r="LI41" s="137">
        <f t="shared" si="459"/>
        <v>0</v>
      </c>
      <c r="LJ41" s="109">
        <f t="shared" si="460"/>
        <v>0</v>
      </c>
      <c r="LK41" s="109"/>
      <c r="LL41" s="138"/>
      <c r="LM41" s="139" t="e">
        <f t="shared" si="461"/>
        <v>#DIV/0!</v>
      </c>
      <c r="LN41" s="593">
        <f t="shared" si="462"/>
        <v>0</v>
      </c>
      <c r="LO41" s="139">
        <f>LN41/LN26</f>
        <v>0</v>
      </c>
      <c r="LP41" s="109">
        <f>LP26*LO41</f>
        <v>0</v>
      </c>
      <c r="LQ41" s="136">
        <f t="shared" si="463"/>
        <v>0</v>
      </c>
      <c r="LR41" s="96">
        <f>LR26</f>
        <v>8.5</v>
      </c>
      <c r="LS41" s="137">
        <f t="shared" si="464"/>
        <v>0</v>
      </c>
      <c r="LT41" s="109">
        <f t="shared" si="465"/>
        <v>0</v>
      </c>
      <c r="LU41" s="109"/>
      <c r="LV41" s="138"/>
      <c r="LW41" s="139" t="e">
        <f t="shared" si="466"/>
        <v>#DIV/0!</v>
      </c>
      <c r="LX41" s="593">
        <f t="shared" si="467"/>
        <v>0</v>
      </c>
      <c r="LY41" s="139">
        <f>LX41/LX26</f>
        <v>0</v>
      </c>
      <c r="LZ41" s="109">
        <f>LZ26*LY41</f>
        <v>0</v>
      </c>
      <c r="MA41" s="136">
        <f t="shared" si="468"/>
        <v>0</v>
      </c>
      <c r="MB41" s="96">
        <f>MB26</f>
        <v>6</v>
      </c>
      <c r="MC41" s="137">
        <f t="shared" si="469"/>
        <v>0</v>
      </c>
      <c r="MD41" s="109">
        <f t="shared" si="470"/>
        <v>0</v>
      </c>
      <c r="ME41" s="109"/>
      <c r="MF41" s="138"/>
      <c r="MG41" s="139" t="e">
        <f t="shared" si="471"/>
        <v>#DIV/0!</v>
      </c>
      <c r="MH41" s="593">
        <f t="shared" si="472"/>
        <v>0</v>
      </c>
      <c r="MI41" s="139">
        <f>MH41/MH26</f>
        <v>0</v>
      </c>
      <c r="MJ41" s="109">
        <f>MJ26*MI41</f>
        <v>0</v>
      </c>
      <c r="MK41" s="136">
        <f t="shared" si="473"/>
        <v>0</v>
      </c>
      <c r="ML41" s="96">
        <f>ML26</f>
        <v>6.89</v>
      </c>
      <c r="MM41" s="137">
        <f t="shared" si="474"/>
        <v>0</v>
      </c>
      <c r="MN41" s="109">
        <f t="shared" si="475"/>
        <v>0</v>
      </c>
      <c r="MO41" s="109"/>
      <c r="MP41" s="138"/>
      <c r="MQ41" s="139" t="e">
        <f t="shared" si="476"/>
        <v>#DIV/0!</v>
      </c>
      <c r="MR41" s="593">
        <f t="shared" si="477"/>
        <v>0</v>
      </c>
      <c r="MS41" s="139">
        <f>MR41/MR26</f>
        <v>0</v>
      </c>
      <c r="MT41" s="109">
        <f>MT26*MS41</f>
        <v>0</v>
      </c>
      <c r="MU41" s="136">
        <f t="shared" si="478"/>
        <v>0</v>
      </c>
      <c r="MV41" s="96">
        <f>MV26</f>
        <v>7.55</v>
      </c>
      <c r="MW41" s="137">
        <f t="shared" si="479"/>
        <v>0</v>
      </c>
      <c r="MX41" s="109">
        <f t="shared" si="480"/>
        <v>0</v>
      </c>
      <c r="MY41" s="109"/>
      <c r="MZ41" s="138"/>
      <c r="NA41" s="139" t="e">
        <f t="shared" si="481"/>
        <v>#DIV/0!</v>
      </c>
      <c r="NB41" s="593">
        <f t="shared" si="482"/>
        <v>0</v>
      </c>
      <c r="NC41" s="139">
        <f>NB41/NB26</f>
        <v>0</v>
      </c>
      <c r="ND41" s="109">
        <f>ND26*NC41</f>
        <v>0</v>
      </c>
      <c r="NE41" s="136">
        <f t="shared" si="483"/>
        <v>0</v>
      </c>
      <c r="NF41" s="96">
        <f>NF26</f>
        <v>6</v>
      </c>
      <c r="NG41" s="137">
        <f t="shared" si="484"/>
        <v>0</v>
      </c>
      <c r="NH41" s="109">
        <f t="shared" si="485"/>
        <v>0</v>
      </c>
      <c r="NI41" s="109"/>
      <c r="NJ41" s="138"/>
      <c r="NK41" s="139" t="e">
        <f t="shared" si="486"/>
        <v>#DIV/0!</v>
      </c>
      <c r="NL41" s="593">
        <f t="shared" si="487"/>
        <v>0</v>
      </c>
      <c r="NM41" s="139">
        <f>NL41/NL26</f>
        <v>0</v>
      </c>
      <c r="NN41" s="109">
        <f>NN26*NM41</f>
        <v>0</v>
      </c>
      <c r="NO41" s="136">
        <f t="shared" si="488"/>
        <v>0</v>
      </c>
      <c r="NP41" s="96">
        <f>NP26</f>
        <v>8.4499999999999993</v>
      </c>
      <c r="NQ41" s="137">
        <f t="shared" si="489"/>
        <v>0</v>
      </c>
      <c r="NR41" s="109">
        <f t="shared" si="490"/>
        <v>0</v>
      </c>
      <c r="NS41" s="109"/>
      <c r="NT41" s="138"/>
      <c r="NU41" s="139" t="e">
        <f t="shared" si="491"/>
        <v>#DIV/0!</v>
      </c>
      <c r="NV41" s="593">
        <f t="shared" si="492"/>
        <v>0</v>
      </c>
      <c r="NW41" s="139">
        <f>NV41/NV26</f>
        <v>0</v>
      </c>
      <c r="NX41" s="109">
        <f>NX26*NW41</f>
        <v>0</v>
      </c>
      <c r="NY41" s="136">
        <f t="shared" si="493"/>
        <v>0</v>
      </c>
      <c r="NZ41" s="96">
        <f>NZ26</f>
        <v>7.9</v>
      </c>
      <c r="OA41" s="137">
        <f t="shared" si="494"/>
        <v>0</v>
      </c>
      <c r="OB41" s="109">
        <f t="shared" si="495"/>
        <v>0</v>
      </c>
      <c r="OC41" s="109"/>
      <c r="OD41" s="138"/>
      <c r="OE41" s="139" t="e">
        <f t="shared" si="496"/>
        <v>#DIV/0!</v>
      </c>
      <c r="OF41" s="593">
        <f t="shared" si="497"/>
        <v>0</v>
      </c>
      <c r="OG41" s="139">
        <f>OF41/OF26</f>
        <v>0</v>
      </c>
      <c r="OH41" s="109">
        <f>OH26*OG41</f>
        <v>0</v>
      </c>
      <c r="OI41" s="136">
        <f t="shared" si="498"/>
        <v>0</v>
      </c>
      <c r="OJ41" s="96">
        <f>OJ26</f>
        <v>7.58</v>
      </c>
      <c r="OK41" s="137">
        <f t="shared" si="499"/>
        <v>0</v>
      </c>
      <c r="OL41" s="109">
        <f t="shared" si="500"/>
        <v>0</v>
      </c>
      <c r="OM41" s="109"/>
      <c r="ON41" s="138"/>
      <c r="OO41" s="139" t="e">
        <f t="shared" si="501"/>
        <v>#DIV/0!</v>
      </c>
      <c r="OP41" s="593">
        <f t="shared" si="502"/>
        <v>0</v>
      </c>
      <c r="OQ41" s="139">
        <f>OP41/OP26</f>
        <v>0</v>
      </c>
      <c r="OR41" s="109">
        <f>OR26*OQ41</f>
        <v>0</v>
      </c>
      <c r="OS41" s="136">
        <f t="shared" si="503"/>
        <v>0</v>
      </c>
      <c r="OT41" s="96">
        <f>OT26</f>
        <v>8.5</v>
      </c>
      <c r="OU41" s="137">
        <f t="shared" si="504"/>
        <v>0</v>
      </c>
      <c r="OV41" s="109">
        <f t="shared" si="505"/>
        <v>0</v>
      </c>
      <c r="OW41" s="109"/>
      <c r="OX41" s="138"/>
      <c r="OY41" s="139" t="e">
        <f t="shared" si="506"/>
        <v>#DIV/0!</v>
      </c>
      <c r="OZ41" s="593">
        <f t="shared" si="507"/>
        <v>0</v>
      </c>
      <c r="PA41" s="139">
        <f>OZ41/OZ26</f>
        <v>0</v>
      </c>
      <c r="PB41" s="109">
        <f>PB26*PA41</f>
        <v>0</v>
      </c>
      <c r="PC41" s="136">
        <f t="shared" si="508"/>
        <v>0</v>
      </c>
      <c r="PD41" s="96">
        <f>PD26</f>
        <v>6.4</v>
      </c>
      <c r="PE41" s="137">
        <f t="shared" si="509"/>
        <v>0</v>
      </c>
      <c r="PF41" s="109">
        <f t="shared" si="510"/>
        <v>0</v>
      </c>
      <c r="PG41" s="109"/>
      <c r="PH41" s="138"/>
      <c r="PI41" s="139" t="e">
        <f t="shared" si="511"/>
        <v>#DIV/0!</v>
      </c>
      <c r="PJ41" s="593">
        <f t="shared" si="512"/>
        <v>0</v>
      </c>
      <c r="PK41" s="139">
        <f>PJ41/PJ26</f>
        <v>0</v>
      </c>
      <c r="PL41" s="109">
        <f>PL26*PK41</f>
        <v>0</v>
      </c>
      <c r="PM41" s="136">
        <f t="shared" si="513"/>
        <v>0</v>
      </c>
      <c r="PN41" s="96">
        <f>PN26</f>
        <v>6.4</v>
      </c>
      <c r="PO41" s="137">
        <f t="shared" si="514"/>
        <v>0</v>
      </c>
      <c r="PP41" s="109">
        <f t="shared" si="515"/>
        <v>0</v>
      </c>
      <c r="PQ41" s="109"/>
      <c r="PR41" s="138"/>
      <c r="PS41" s="139" t="e">
        <f t="shared" si="516"/>
        <v>#DIV/0!</v>
      </c>
      <c r="PT41" s="593">
        <f t="shared" si="517"/>
        <v>0</v>
      </c>
      <c r="PU41" s="139">
        <f>PT41/PT26</f>
        <v>0</v>
      </c>
      <c r="PV41" s="109">
        <f>PV26*PU41</f>
        <v>0</v>
      </c>
      <c r="PW41" s="136">
        <f t="shared" si="518"/>
        <v>0</v>
      </c>
      <c r="PX41" s="96">
        <f>PX26</f>
        <v>6.84</v>
      </c>
      <c r="PY41" s="137">
        <f t="shared" si="519"/>
        <v>0</v>
      </c>
      <c r="PZ41" s="109">
        <f t="shared" si="520"/>
        <v>0</v>
      </c>
      <c r="QA41" s="109"/>
      <c r="QB41" s="138"/>
      <c r="QC41" s="139" t="e">
        <f t="shared" si="521"/>
        <v>#DIV/0!</v>
      </c>
      <c r="QD41" s="593">
        <f t="shared" si="522"/>
        <v>0</v>
      </c>
      <c r="QE41" s="139">
        <f>QD41/QD26</f>
        <v>0</v>
      </c>
      <c r="QF41" s="109">
        <f>QF26*QE41</f>
        <v>0</v>
      </c>
      <c r="QG41" s="136">
        <f t="shared" si="523"/>
        <v>0</v>
      </c>
      <c r="QH41" s="96">
        <f>QH26</f>
        <v>7.95</v>
      </c>
      <c r="QI41" s="137">
        <f t="shared" si="524"/>
        <v>0</v>
      </c>
      <c r="QJ41" s="109">
        <f t="shared" si="525"/>
        <v>0</v>
      </c>
      <c r="QK41" s="109"/>
      <c r="QL41" s="138"/>
      <c r="QM41" s="139" t="e">
        <f t="shared" si="526"/>
        <v>#DIV/0!</v>
      </c>
      <c r="QN41" s="593">
        <f t="shared" si="527"/>
        <v>0</v>
      </c>
      <c r="QO41" s="139">
        <f>QN41/QN26</f>
        <v>0</v>
      </c>
      <c r="QP41" s="109">
        <f>QP26*QO41</f>
        <v>0</v>
      </c>
      <c r="QQ41" s="136">
        <f t="shared" si="528"/>
        <v>0</v>
      </c>
      <c r="QR41" s="96">
        <f>QR26</f>
        <v>7.68</v>
      </c>
      <c r="QS41" s="137">
        <f t="shared" si="529"/>
        <v>0</v>
      </c>
      <c r="QT41" s="109">
        <f t="shared" si="530"/>
        <v>0</v>
      </c>
      <c r="QU41" s="109"/>
      <c r="QV41" s="138"/>
      <c r="QW41" s="139" t="e">
        <f t="shared" si="531"/>
        <v>#DIV/0!</v>
      </c>
      <c r="QX41" s="593">
        <f t="shared" si="532"/>
        <v>0</v>
      </c>
      <c r="QY41" s="139">
        <f>QX41/QX26</f>
        <v>0</v>
      </c>
      <c r="QZ41" s="109">
        <f>QZ26*QY41</f>
        <v>0</v>
      </c>
      <c r="RA41" s="136">
        <f t="shared" si="533"/>
        <v>0</v>
      </c>
      <c r="RB41" s="96">
        <f>RB26</f>
        <v>7.2</v>
      </c>
      <c r="RC41" s="137">
        <f t="shared" si="534"/>
        <v>0</v>
      </c>
      <c r="RD41" s="109">
        <f t="shared" si="535"/>
        <v>0</v>
      </c>
      <c r="RE41" s="109"/>
      <c r="RF41" s="138"/>
      <c r="RG41" s="139" t="e">
        <f t="shared" si="536"/>
        <v>#DIV/0!</v>
      </c>
      <c r="RH41" s="593">
        <f t="shared" si="537"/>
        <v>0</v>
      </c>
      <c r="RI41" s="139">
        <f>RH41/RH26</f>
        <v>0</v>
      </c>
      <c r="RJ41" s="109">
        <f>RJ26*RI41</f>
        <v>0</v>
      </c>
      <c r="RK41" s="136">
        <f t="shared" si="538"/>
        <v>0</v>
      </c>
      <c r="RL41" s="96">
        <f>RL26</f>
        <v>6.9</v>
      </c>
      <c r="RM41" s="137">
        <f t="shared" si="539"/>
        <v>0</v>
      </c>
      <c r="RN41" s="109">
        <f t="shared" si="540"/>
        <v>0</v>
      </c>
      <c r="RO41" s="109"/>
      <c r="RP41" s="138"/>
      <c r="RQ41" s="139" t="e">
        <f t="shared" si="541"/>
        <v>#DIV/0!</v>
      </c>
      <c r="RR41" s="593">
        <f t="shared" si="542"/>
        <v>0</v>
      </c>
      <c r="RS41" s="139">
        <f>RR41/RR26</f>
        <v>0</v>
      </c>
      <c r="RT41" s="109">
        <f>RT26*RS41</f>
        <v>0</v>
      </c>
      <c r="RU41" s="136">
        <f t="shared" si="543"/>
        <v>0</v>
      </c>
      <c r="RV41" s="96">
        <f>RV26</f>
        <v>7.54</v>
      </c>
      <c r="RW41" s="137">
        <f t="shared" si="544"/>
        <v>0</v>
      </c>
      <c r="RX41" s="109">
        <f t="shared" si="545"/>
        <v>0</v>
      </c>
      <c r="RY41" s="109"/>
      <c r="RZ41" s="138"/>
      <c r="SA41" s="139" t="e">
        <f t="shared" si="546"/>
        <v>#DIV/0!</v>
      </c>
      <c r="SB41" s="593">
        <f t="shared" si="547"/>
        <v>0</v>
      </c>
      <c r="SC41" s="139" t="e">
        <f>SB41/SB26</f>
        <v>#DIV/0!</v>
      </c>
      <c r="SD41" s="109" t="e">
        <f>SD26*SC41</f>
        <v>#DIV/0!</v>
      </c>
      <c r="SE41" s="136">
        <f t="shared" si="548"/>
        <v>0</v>
      </c>
      <c r="SF41" s="96">
        <f>SF26</f>
        <v>0</v>
      </c>
      <c r="SG41" s="137">
        <f t="shared" si="549"/>
        <v>0</v>
      </c>
      <c r="SH41" s="109">
        <f t="shared" si="550"/>
        <v>0</v>
      </c>
      <c r="SI41" s="109"/>
      <c r="SJ41" s="138"/>
      <c r="SK41" s="139" t="e">
        <f t="shared" si="551"/>
        <v>#DIV/0!</v>
      </c>
      <c r="SL41" s="593">
        <f t="shared" si="552"/>
        <v>0</v>
      </c>
      <c r="SM41" s="139">
        <f>SL41/SL26</f>
        <v>0</v>
      </c>
      <c r="SN41" s="109">
        <f>SN26*SM41</f>
        <v>0</v>
      </c>
      <c r="SO41" s="136">
        <f t="shared" si="553"/>
        <v>0</v>
      </c>
      <c r="SP41" s="96">
        <f>SP26</f>
        <v>8.1999999999999993</v>
      </c>
      <c r="SQ41" s="137">
        <f t="shared" si="554"/>
        <v>0</v>
      </c>
      <c r="SR41" s="109">
        <f t="shared" si="555"/>
        <v>0</v>
      </c>
      <c r="SS41" s="109"/>
      <c r="ST41" s="138"/>
      <c r="SU41" s="139" t="e">
        <f t="shared" si="556"/>
        <v>#DIV/0!</v>
      </c>
      <c r="SV41" s="593">
        <f t="shared" si="557"/>
        <v>0</v>
      </c>
      <c r="SW41" s="139">
        <f>SV41/SV26</f>
        <v>0</v>
      </c>
      <c r="SX41" s="109">
        <f>SX26*SW41</f>
        <v>0</v>
      </c>
      <c r="SY41" s="136">
        <f t="shared" si="558"/>
        <v>0</v>
      </c>
      <c r="SZ41" s="96">
        <f>SZ26</f>
        <v>8</v>
      </c>
      <c r="TA41" s="137">
        <f t="shared" si="559"/>
        <v>0</v>
      </c>
      <c r="TB41" s="109">
        <f t="shared" si="560"/>
        <v>0</v>
      </c>
      <c r="TC41" s="109"/>
      <c r="TD41" s="138"/>
      <c r="TE41" s="139" t="e">
        <f t="shared" si="561"/>
        <v>#DIV/0!</v>
      </c>
      <c r="TF41" s="593">
        <f t="shared" si="562"/>
        <v>0</v>
      </c>
      <c r="TG41" s="139">
        <f>TF41/TF26</f>
        <v>0</v>
      </c>
      <c r="TH41" s="109">
        <f>TH26*TG41</f>
        <v>0</v>
      </c>
      <c r="TI41" s="136">
        <f t="shared" si="563"/>
        <v>0</v>
      </c>
      <c r="TJ41" s="96">
        <f>TJ26</f>
        <v>6.94</v>
      </c>
      <c r="TK41" s="137">
        <f t="shared" si="564"/>
        <v>0</v>
      </c>
      <c r="TL41" s="109">
        <f t="shared" si="565"/>
        <v>0</v>
      </c>
      <c r="TM41" s="109"/>
      <c r="TN41" s="138"/>
      <c r="TO41" s="139" t="e">
        <f t="shared" si="566"/>
        <v>#DIV/0!</v>
      </c>
      <c r="TP41" s="593">
        <f t="shared" si="567"/>
        <v>0</v>
      </c>
      <c r="TQ41" s="139">
        <f>TP41/TP26</f>
        <v>0</v>
      </c>
      <c r="TR41" s="109">
        <f>TR26*TQ41</f>
        <v>0</v>
      </c>
      <c r="TS41" s="136">
        <f t="shared" si="568"/>
        <v>0</v>
      </c>
      <c r="TT41" s="96">
        <f>TT26</f>
        <v>7.58</v>
      </c>
      <c r="TU41" s="137">
        <f t="shared" si="569"/>
        <v>0</v>
      </c>
      <c r="TV41" s="109">
        <f t="shared" si="570"/>
        <v>0</v>
      </c>
      <c r="TW41" s="109"/>
      <c r="TX41" s="138"/>
      <c r="TY41" s="139" t="e">
        <f t="shared" si="571"/>
        <v>#DIV/0!</v>
      </c>
      <c r="TZ41" s="593">
        <f t="shared" si="572"/>
        <v>0</v>
      </c>
      <c r="UA41" s="139">
        <f>TZ41/TZ26</f>
        <v>0</v>
      </c>
      <c r="UB41" s="109">
        <f>UB26*UA41</f>
        <v>0</v>
      </c>
      <c r="UC41" s="136">
        <f t="shared" si="573"/>
        <v>0</v>
      </c>
      <c r="UD41" s="96">
        <f>UD26</f>
        <v>8.14</v>
      </c>
      <c r="UE41" s="137">
        <f t="shared" si="574"/>
        <v>0</v>
      </c>
      <c r="UF41" s="109">
        <f t="shared" si="575"/>
        <v>0</v>
      </c>
      <c r="UG41" s="109"/>
      <c r="UH41" s="138"/>
      <c r="UI41" s="139" t="e">
        <f t="shared" si="576"/>
        <v>#DIV/0!</v>
      </c>
      <c r="UJ41" s="593">
        <f t="shared" si="577"/>
        <v>0</v>
      </c>
      <c r="UK41" s="139">
        <f>UJ41/UJ26</f>
        <v>0</v>
      </c>
      <c r="UL41" s="109">
        <f>UL26*UK41</f>
        <v>0</v>
      </c>
      <c r="UM41" s="136">
        <f t="shared" si="578"/>
        <v>0</v>
      </c>
      <c r="UN41" s="96">
        <f>UN26</f>
        <v>6.76</v>
      </c>
      <c r="UO41" s="137">
        <f t="shared" si="579"/>
        <v>0</v>
      </c>
      <c r="UP41" s="109">
        <f t="shared" si="580"/>
        <v>0</v>
      </c>
      <c r="UQ41" s="109"/>
      <c r="UR41" s="138"/>
      <c r="US41" s="139" t="e">
        <f t="shared" si="581"/>
        <v>#DIV/0!</v>
      </c>
      <c r="UT41" s="593">
        <f t="shared" si="582"/>
        <v>0</v>
      </c>
      <c r="UU41" s="139">
        <f>UT41/UT26</f>
        <v>0</v>
      </c>
      <c r="UV41" s="109">
        <f>UV26*UU41</f>
        <v>0</v>
      </c>
      <c r="UW41" s="136">
        <f t="shared" si="583"/>
        <v>0</v>
      </c>
      <c r="UX41" s="96">
        <f>UX26</f>
        <v>7.72</v>
      </c>
      <c r="UY41" s="137">
        <f t="shared" si="584"/>
        <v>0</v>
      </c>
      <c r="UZ41" s="109">
        <f t="shared" si="585"/>
        <v>0</v>
      </c>
      <c r="VA41" s="109"/>
      <c r="VB41" s="138"/>
      <c r="VC41" s="139" t="e">
        <f t="shared" si="586"/>
        <v>#DIV/0!</v>
      </c>
      <c r="VD41" s="593">
        <f t="shared" si="587"/>
        <v>0</v>
      </c>
      <c r="VE41" s="139">
        <f>VD41/VD26</f>
        <v>0</v>
      </c>
      <c r="VF41" s="109">
        <f>VF26*VE41</f>
        <v>0</v>
      </c>
      <c r="VG41" s="136">
        <f t="shared" si="588"/>
        <v>0</v>
      </c>
      <c r="VH41" s="96">
        <f>VH26</f>
        <v>7</v>
      </c>
      <c r="VI41" s="137">
        <f t="shared" si="589"/>
        <v>0</v>
      </c>
      <c r="VJ41" s="109">
        <f t="shared" si="590"/>
        <v>0</v>
      </c>
      <c r="VK41" s="109"/>
      <c r="VL41" s="138"/>
      <c r="VM41" s="139" t="e">
        <f t="shared" si="591"/>
        <v>#DIV/0!</v>
      </c>
      <c r="VN41" s="593">
        <f t="shared" si="592"/>
        <v>0</v>
      </c>
      <c r="VO41" s="139">
        <f>VN41/VN26</f>
        <v>0</v>
      </c>
      <c r="VP41" s="109">
        <f>VP26*VO41</f>
        <v>0</v>
      </c>
      <c r="VQ41" s="136">
        <f t="shared" si="593"/>
        <v>0</v>
      </c>
      <c r="VR41" s="96">
        <f>VR26</f>
        <v>8</v>
      </c>
      <c r="VS41" s="137">
        <f t="shared" si="594"/>
        <v>0</v>
      </c>
      <c r="VT41" s="109">
        <f t="shared" si="595"/>
        <v>0</v>
      </c>
      <c r="VU41" s="109"/>
      <c r="VV41" s="138"/>
      <c r="VW41" s="139" t="e">
        <f t="shared" si="596"/>
        <v>#DIV/0!</v>
      </c>
      <c r="VX41" s="554">
        <f t="shared" si="597"/>
        <v>0</v>
      </c>
      <c r="VY41" s="139">
        <f>VX41/VX26</f>
        <v>0</v>
      </c>
      <c r="VZ41" s="109">
        <f>VZ26*VY41</f>
        <v>0</v>
      </c>
      <c r="WA41" s="136">
        <f t="shared" si="598"/>
        <v>0</v>
      </c>
      <c r="WB41" s="96">
        <f>WB26</f>
        <v>7.5</v>
      </c>
      <c r="WC41" s="137">
        <f t="shared" si="599"/>
        <v>0</v>
      </c>
      <c r="WD41" s="109">
        <f t="shared" si="600"/>
        <v>0</v>
      </c>
      <c r="WE41" s="109"/>
      <c r="WF41" s="138"/>
    </row>
    <row r="42" spans="1:604">
      <c r="A42" s="5" t="s">
        <v>41</v>
      </c>
      <c r="B42" s="13" t="s">
        <v>42</v>
      </c>
      <c r="C42" s="13"/>
      <c r="D42" s="13"/>
      <c r="E42" s="4" t="s">
        <v>34</v>
      </c>
      <c r="F42" s="17">
        <f>SUM(F44:F57)</f>
        <v>0</v>
      </c>
      <c r="G42" s="4"/>
      <c r="H42" s="101"/>
      <c r="I42" s="136">
        <f>IF(F42&gt;0,H42/F42,0)</f>
        <v>0</v>
      </c>
      <c r="J42" s="109">
        <f>IF(M42&gt;0,M42/H42,0)</f>
        <v>0</v>
      </c>
      <c r="K42" s="137">
        <f>I42*J42</f>
        <v>0</v>
      </c>
      <c r="L42" s="109">
        <f>K42*F42</f>
        <v>0</v>
      </c>
      <c r="M42" s="101"/>
      <c r="N42" s="138">
        <f>M42-L42</f>
        <v>0</v>
      </c>
      <c r="O42" s="139">
        <f t="shared" si="306"/>
        <v>0</v>
      </c>
      <c r="P42" s="17">
        <f>SUM(P44:P57)</f>
        <v>396</v>
      </c>
      <c r="Q42" s="4"/>
      <c r="R42" s="101">
        <v>482.1</v>
      </c>
      <c r="S42" s="136">
        <f>IF(P42&gt;0,R42/P42,0)</f>
        <v>1.2174242399999999</v>
      </c>
      <c r="T42" s="109">
        <f>IF(W42&gt;0,W42/R42,0)</f>
        <v>2093.75</v>
      </c>
      <c r="U42" s="137">
        <f>S42*T42</f>
        <v>2548.982</v>
      </c>
      <c r="V42" s="109">
        <f>U42*P42</f>
        <v>1009396.87</v>
      </c>
      <c r="W42" s="101">
        <v>1009396.88</v>
      </c>
      <c r="X42" s="138">
        <f>W42-V42</f>
        <v>0.01</v>
      </c>
      <c r="Y42" s="139">
        <f t="shared" si="311"/>
        <v>0.80140999999999996</v>
      </c>
      <c r="Z42" s="17">
        <f>SUM(Z44:Z57)</f>
        <v>273</v>
      </c>
      <c r="AA42" s="4"/>
      <c r="AB42" s="101">
        <v>518.76</v>
      </c>
      <c r="AC42" s="136">
        <f>IF(Z42&gt;0,AB42/Z42,0)</f>
        <v>1.90021978</v>
      </c>
      <c r="AD42" s="109">
        <f>IF(AG42&gt;0,AG42/AB42,0)</f>
        <v>2093.75</v>
      </c>
      <c r="AE42" s="137">
        <f>AC42*AD42</f>
        <v>3978.5851600000001</v>
      </c>
      <c r="AF42" s="109">
        <f>AE42*Z42</f>
        <v>1086153.75</v>
      </c>
      <c r="AG42" s="101">
        <v>1086153.75</v>
      </c>
      <c r="AH42" s="138">
        <f>AG42-AF42</f>
        <v>0</v>
      </c>
      <c r="AI42" s="139">
        <f t="shared" si="316"/>
        <v>1.25088</v>
      </c>
      <c r="AJ42" s="17">
        <f>SUM(AJ44:AJ57)</f>
        <v>0</v>
      </c>
      <c r="AK42" s="4"/>
      <c r="AL42" s="101"/>
      <c r="AM42" s="136">
        <f>IF(AJ42&gt;0,AL42/AJ42,0)</f>
        <v>0</v>
      </c>
      <c r="AN42" s="109">
        <f>IF(AQ42&gt;0,AQ42/AL42,0)</f>
        <v>0</v>
      </c>
      <c r="AO42" s="137">
        <f>AM42*AN42</f>
        <v>0</v>
      </c>
      <c r="AP42" s="109">
        <f>AO42*AJ42</f>
        <v>0</v>
      </c>
      <c r="AQ42" s="101"/>
      <c r="AR42" s="138">
        <f>AQ42-AP42</f>
        <v>0</v>
      </c>
      <c r="AS42" s="139">
        <f t="shared" si="321"/>
        <v>0</v>
      </c>
      <c r="AT42" s="17">
        <f>SUM(AT44:AT57)</f>
        <v>131</v>
      </c>
      <c r="AU42" s="4"/>
      <c r="AV42" s="101">
        <v>200</v>
      </c>
      <c r="AW42" s="136">
        <f>IF(AT42&gt;0,AV42/AT42,0)</f>
        <v>1.52671756</v>
      </c>
      <c r="AX42" s="109">
        <f>IF(BA42&gt;0,BA42/AV42,0)</f>
        <v>2093.75</v>
      </c>
      <c r="AY42" s="137">
        <f>AW42*AX42</f>
        <v>3196.5648900000001</v>
      </c>
      <c r="AZ42" s="109">
        <f>AY42*AT42</f>
        <v>418750</v>
      </c>
      <c r="BA42" s="101">
        <v>418750</v>
      </c>
      <c r="BB42" s="138">
        <f>BA42-AZ42</f>
        <v>0</v>
      </c>
      <c r="BC42" s="139">
        <f t="shared" si="326"/>
        <v>1.00501</v>
      </c>
      <c r="BD42" s="17">
        <f>SUM(BD44:BD57)</f>
        <v>153</v>
      </c>
      <c r="BE42" s="4"/>
      <c r="BF42" s="101">
        <v>143.21</v>
      </c>
      <c r="BG42" s="136">
        <f>IF(BD42&gt;0,BF42/BD42,0)</f>
        <v>0.93601307</v>
      </c>
      <c r="BH42" s="109">
        <f>IF(BK42&gt;0,BK42/BF42,0)</f>
        <v>2474.1999999999998</v>
      </c>
      <c r="BI42" s="137">
        <f>BG42*BH42</f>
        <v>2315.8835399999998</v>
      </c>
      <c r="BJ42" s="109">
        <f>BI42*BD42</f>
        <v>354330.18</v>
      </c>
      <c r="BK42" s="101">
        <v>354330.18</v>
      </c>
      <c r="BL42" s="138">
        <f>BK42-BJ42</f>
        <v>0</v>
      </c>
      <c r="BM42" s="139">
        <f t="shared" si="331"/>
        <v>0.72811999999999999</v>
      </c>
      <c r="BN42" s="17">
        <f>SUM(BN44:BN57)</f>
        <v>54</v>
      </c>
      <c r="BO42" s="4"/>
      <c r="BP42" s="101">
        <v>80.5</v>
      </c>
      <c r="BQ42" s="136">
        <f>IF(BN42&gt;0,BP42/BN42,0)</f>
        <v>1.4907407399999999</v>
      </c>
      <c r="BR42" s="109">
        <f>IF(BU42&gt;0,BU42/BP42,0)</f>
        <v>2854.65</v>
      </c>
      <c r="BS42" s="137">
        <f>BQ42*BR42</f>
        <v>4255.5430500000002</v>
      </c>
      <c r="BT42" s="109">
        <f>BS42*BN42</f>
        <v>229799.32</v>
      </c>
      <c r="BU42" s="101">
        <v>229799.33</v>
      </c>
      <c r="BV42" s="138">
        <f>BU42-BT42</f>
        <v>0.01</v>
      </c>
      <c r="BW42" s="139">
        <f t="shared" si="336"/>
        <v>1.33795</v>
      </c>
      <c r="BX42" s="17">
        <f>SUM(BX44:BX57)</f>
        <v>165</v>
      </c>
      <c r="BY42" s="4"/>
      <c r="BZ42" s="101">
        <v>252</v>
      </c>
      <c r="CA42" s="136">
        <f>IF(BX42&gt;0,BZ42/BX42,0)</f>
        <v>1.52727273</v>
      </c>
      <c r="CB42" s="109">
        <f>IF(CE42&gt;0,CE42/BZ42,0)</f>
        <v>2196.1</v>
      </c>
      <c r="CC42" s="137">
        <f>CA42*CB42</f>
        <v>3354.0436399999999</v>
      </c>
      <c r="CD42" s="109">
        <f>CC42*BX42</f>
        <v>553417.19999999995</v>
      </c>
      <c r="CE42" s="101">
        <v>553417.19999999995</v>
      </c>
      <c r="CF42" s="138">
        <f>CE42-CD42</f>
        <v>0</v>
      </c>
      <c r="CG42" s="139">
        <f t="shared" si="341"/>
        <v>1.0545199999999999</v>
      </c>
      <c r="CH42" s="17">
        <f>SUM(CH44:CH57)</f>
        <v>163</v>
      </c>
      <c r="CI42" s="4"/>
      <c r="CJ42" s="101">
        <v>310.39999999999998</v>
      </c>
      <c r="CK42" s="136">
        <f>IF(CH42&gt;0,CJ42/CH42,0)</f>
        <v>1.9042944799999999</v>
      </c>
      <c r="CL42" s="109">
        <f>IF(CO42&gt;0,CO42/CJ42,0)</f>
        <v>2854.65</v>
      </c>
      <c r="CM42" s="137">
        <f>CK42*CL42</f>
        <v>5436.0942400000004</v>
      </c>
      <c r="CN42" s="109">
        <f>CM42*CH42</f>
        <v>886083.36</v>
      </c>
      <c r="CO42" s="101">
        <v>886083.36</v>
      </c>
      <c r="CP42" s="138">
        <f>CO42-CN42</f>
        <v>0</v>
      </c>
      <c r="CQ42" s="139">
        <f t="shared" si="346"/>
        <v>1.70912</v>
      </c>
      <c r="CR42" s="17">
        <f>SUM(CR44:CR57)</f>
        <v>111</v>
      </c>
      <c r="CS42" s="4"/>
      <c r="CT42" s="101">
        <v>126.91</v>
      </c>
      <c r="CU42" s="136">
        <f>IF(CR42&gt;0,CT42/CR42,0)</f>
        <v>1.1433333299999999</v>
      </c>
      <c r="CV42" s="109">
        <f>IF(CY42&gt;0,CY42/CT42,0)</f>
        <v>2854.65</v>
      </c>
      <c r="CW42" s="137">
        <f>CU42*CV42</f>
        <v>3263.8164900000002</v>
      </c>
      <c r="CX42" s="109">
        <f>CW42*CR42</f>
        <v>362283.63</v>
      </c>
      <c r="CY42" s="101">
        <v>362283.63</v>
      </c>
      <c r="CZ42" s="138">
        <f>CY42-CX42</f>
        <v>0</v>
      </c>
      <c r="DA42" s="139">
        <f t="shared" si="351"/>
        <v>1.0261499999999999</v>
      </c>
      <c r="DB42" s="17">
        <f>SUM(DB44:DB57)</f>
        <v>179</v>
      </c>
      <c r="DC42" s="4"/>
      <c r="DD42" s="101">
        <v>227.75</v>
      </c>
      <c r="DE42" s="136">
        <f>IF(DB42&gt;0,DD42/DB42,0)</f>
        <v>1.2723463699999999</v>
      </c>
      <c r="DF42" s="109">
        <f>IF(DI42&gt;0,DI42/DD42,0)</f>
        <v>2854.65</v>
      </c>
      <c r="DG42" s="137">
        <f>DE42*DF42</f>
        <v>3632.1035700000002</v>
      </c>
      <c r="DH42" s="109">
        <f>DG42*DB42</f>
        <v>650146.54</v>
      </c>
      <c r="DI42" s="101">
        <v>650146.54</v>
      </c>
      <c r="DJ42" s="138">
        <f>DI42-DH42</f>
        <v>0</v>
      </c>
      <c r="DK42" s="139">
        <f t="shared" si="356"/>
        <v>1.14194</v>
      </c>
      <c r="DL42" s="17">
        <f>SUM(DL44:DL57)</f>
        <v>171</v>
      </c>
      <c r="DM42" s="4"/>
      <c r="DN42" s="101">
        <v>213.6</v>
      </c>
      <c r="DO42" s="136">
        <f>IF(DL42&gt;0,DN42/DL42,0)</f>
        <v>1.24912281</v>
      </c>
      <c r="DP42" s="109">
        <f>IF(DS42&gt;0,DS42/DN42,0)</f>
        <v>2854.65</v>
      </c>
      <c r="DQ42" s="137">
        <f>DO42*DP42</f>
        <v>3565.80843</v>
      </c>
      <c r="DR42" s="109">
        <f>DQ42*DL42</f>
        <v>609753.24</v>
      </c>
      <c r="DS42" s="101">
        <v>609753.24</v>
      </c>
      <c r="DT42" s="138">
        <f>DS42-DR42</f>
        <v>0</v>
      </c>
      <c r="DU42" s="139">
        <f t="shared" si="361"/>
        <v>1.1211</v>
      </c>
      <c r="DV42" s="17">
        <f>SUM(DV44:DV57)</f>
        <v>51</v>
      </c>
      <c r="DW42" s="4"/>
      <c r="DX42" s="101"/>
      <c r="DY42" s="136">
        <f>IF(DV42&gt;0,DX42/DV42,0)</f>
        <v>0</v>
      </c>
      <c r="DZ42" s="109">
        <f>IF(EC42&gt;0,EC42/DX42,0)</f>
        <v>0</v>
      </c>
      <c r="EA42" s="137">
        <f>DY42*DZ42</f>
        <v>0</v>
      </c>
      <c r="EB42" s="109">
        <f>EA42*DV42</f>
        <v>0</v>
      </c>
      <c r="EC42" s="101"/>
      <c r="ED42" s="138">
        <f>EC42-EB42</f>
        <v>0</v>
      </c>
      <c r="EE42" s="139">
        <f t="shared" si="366"/>
        <v>0</v>
      </c>
      <c r="EF42" s="17">
        <f>SUM(EF44:EF57)</f>
        <v>250</v>
      </c>
      <c r="EG42" s="4"/>
      <c r="EH42" s="101">
        <v>390</v>
      </c>
      <c r="EI42" s="136">
        <f>IF(EF42&gt;0,EH42/EF42,0)</f>
        <v>1.56</v>
      </c>
      <c r="EJ42" s="109">
        <f>IF(EM42&gt;0,EM42/EH42,0)</f>
        <v>2018.34</v>
      </c>
      <c r="EK42" s="137">
        <f>EI42*EJ42</f>
        <v>3148.6104</v>
      </c>
      <c r="EL42" s="109">
        <f>EK42*EF42</f>
        <v>787152.6</v>
      </c>
      <c r="EM42" s="101">
        <v>787152.6</v>
      </c>
      <c r="EN42" s="138">
        <f>EM42-EL42</f>
        <v>0</v>
      </c>
      <c r="EO42" s="139">
        <f t="shared" si="371"/>
        <v>0.98992999999999998</v>
      </c>
      <c r="EP42" s="17">
        <f>SUM(EP44:EP57)</f>
        <v>325</v>
      </c>
      <c r="EQ42" s="4"/>
      <c r="ER42" s="101"/>
      <c r="ES42" s="136">
        <f>IF(EP42&gt;0,ER42/EP42,0)</f>
        <v>0</v>
      </c>
      <c r="ET42" s="109">
        <f>IF(EW42&gt;0,EW42/ER42,0)</f>
        <v>0</v>
      </c>
      <c r="EU42" s="137">
        <f>ES42*ET42</f>
        <v>0</v>
      </c>
      <c r="EV42" s="109">
        <f>EU42*EP42</f>
        <v>0</v>
      </c>
      <c r="EW42" s="101"/>
      <c r="EX42" s="138">
        <f>EW42-EV42</f>
        <v>0</v>
      </c>
      <c r="EY42" s="139">
        <f t="shared" si="376"/>
        <v>0</v>
      </c>
      <c r="EZ42" s="17">
        <f>SUM(EZ44:EZ57)</f>
        <v>99</v>
      </c>
      <c r="FA42" s="4"/>
      <c r="FB42" s="101">
        <v>178</v>
      </c>
      <c r="FC42" s="136">
        <f>IF(EZ42&gt;0,FB42/EZ42,0)</f>
        <v>1.7979798</v>
      </c>
      <c r="FD42" s="109">
        <f>IF(FG42&gt;0,FG42/FB42,0)</f>
        <v>2093.75</v>
      </c>
      <c r="FE42" s="137">
        <f>FC42*FD42</f>
        <v>3764.5202100000001</v>
      </c>
      <c r="FF42" s="109">
        <f>FE42*EZ42</f>
        <v>372687.5</v>
      </c>
      <c r="FG42" s="101">
        <v>372687.5</v>
      </c>
      <c r="FH42" s="138">
        <f>FG42-FF42</f>
        <v>0</v>
      </c>
      <c r="FI42" s="139">
        <f t="shared" si="381"/>
        <v>1.18357</v>
      </c>
      <c r="FJ42" s="17">
        <f>SUM(FJ44:FJ57)</f>
        <v>167</v>
      </c>
      <c r="FK42" s="4"/>
      <c r="FL42" s="101">
        <v>332.1</v>
      </c>
      <c r="FM42" s="136">
        <f>IF(FJ42&gt;0,FL42/FJ42,0)</f>
        <v>1.98862275</v>
      </c>
      <c r="FN42" s="109">
        <f>IF(FQ42&gt;0,FQ42/FL42,0)</f>
        <v>2018.34</v>
      </c>
      <c r="FO42" s="137">
        <f>FM42*FN42</f>
        <v>4013.71684</v>
      </c>
      <c r="FP42" s="109">
        <f>FO42*FJ42</f>
        <v>670290.71</v>
      </c>
      <c r="FQ42" s="101">
        <v>670290.71</v>
      </c>
      <c r="FR42" s="138">
        <f>FQ42-FP42</f>
        <v>0</v>
      </c>
      <c r="FS42" s="139">
        <f t="shared" si="386"/>
        <v>1.2619199999999999</v>
      </c>
      <c r="FT42" s="17">
        <f>SUM(FT44:FT57)</f>
        <v>267</v>
      </c>
      <c r="FU42" s="4"/>
      <c r="FV42" s="101">
        <v>338</v>
      </c>
      <c r="FW42" s="136">
        <f>IF(FT42&gt;0,FV42/FT42,0)</f>
        <v>1.2659176000000001</v>
      </c>
      <c r="FX42" s="109">
        <f>IF(GA42&gt;0,GA42/FV42,0)</f>
        <v>2196.1</v>
      </c>
      <c r="FY42" s="137">
        <f>FW42*FX42</f>
        <v>2780.0816399999999</v>
      </c>
      <c r="FZ42" s="109">
        <f>FY42*FT42</f>
        <v>742281.8</v>
      </c>
      <c r="GA42" s="101">
        <v>742281.8</v>
      </c>
      <c r="GB42" s="138">
        <f>GA42-FZ42</f>
        <v>0</v>
      </c>
      <c r="GC42" s="139">
        <f t="shared" si="391"/>
        <v>0.87405999999999995</v>
      </c>
      <c r="GD42" s="17">
        <f>SUM(GD44:GD57)</f>
        <v>152</v>
      </c>
      <c r="GE42" s="4"/>
      <c r="GF42" s="101">
        <v>216.5</v>
      </c>
      <c r="GG42" s="136">
        <f>IF(GD42&gt;0,GF42/GD42,0)</f>
        <v>1.42434211</v>
      </c>
      <c r="GH42" s="109">
        <f>IF(GK42&gt;0,GK42/GF42,0)</f>
        <v>2093.75</v>
      </c>
      <c r="GI42" s="137">
        <f>GG42*GH42</f>
        <v>2982.2162899999998</v>
      </c>
      <c r="GJ42" s="109">
        <f>GI42*GD42</f>
        <v>453296.88</v>
      </c>
      <c r="GK42" s="101">
        <v>453296.88</v>
      </c>
      <c r="GL42" s="138">
        <f>GK42-GJ42</f>
        <v>0</v>
      </c>
      <c r="GM42" s="139">
        <f t="shared" si="396"/>
        <v>0.93762000000000001</v>
      </c>
      <c r="GN42" s="17">
        <f>SUM(GN44:GN57)</f>
        <v>90</v>
      </c>
      <c r="GO42" s="4"/>
      <c r="GP42" s="101">
        <v>174.52</v>
      </c>
      <c r="GQ42" s="136">
        <f>IF(GN42&gt;0,GP42/GN42,0)</f>
        <v>1.93911111</v>
      </c>
      <c r="GR42" s="109">
        <f>IF(GU42&gt;0,GU42/GP42,0)</f>
        <v>2093.75</v>
      </c>
      <c r="GS42" s="137">
        <f>GQ42*GR42</f>
        <v>4060.0138900000002</v>
      </c>
      <c r="GT42" s="109">
        <f>GS42*GN42</f>
        <v>365401.25</v>
      </c>
      <c r="GU42" s="101">
        <v>365401.25</v>
      </c>
      <c r="GV42" s="138">
        <f>GU42-GT42</f>
        <v>0</v>
      </c>
      <c r="GW42" s="139">
        <f t="shared" si="401"/>
        <v>1.2764800000000001</v>
      </c>
      <c r="GX42" s="17">
        <f>SUM(GX44:GX57)</f>
        <v>195</v>
      </c>
      <c r="GY42" s="4"/>
      <c r="GZ42" s="101">
        <v>313.33</v>
      </c>
      <c r="HA42" s="136">
        <f>IF(GX42&gt;0,GZ42/GX42,0)</f>
        <v>1.6068205099999999</v>
      </c>
      <c r="HB42" s="109">
        <f>IF(HE42&gt;0,HE42/GZ42,0)</f>
        <v>2293.15</v>
      </c>
      <c r="HC42" s="137">
        <f>HA42*HB42</f>
        <v>3684.6804499999998</v>
      </c>
      <c r="HD42" s="109">
        <f>HC42*GX42</f>
        <v>718512.69</v>
      </c>
      <c r="HE42" s="101">
        <v>718512.69</v>
      </c>
      <c r="HF42" s="138">
        <f>HE42-HD42</f>
        <v>0</v>
      </c>
      <c r="HG42" s="139">
        <f t="shared" si="406"/>
        <v>1.1584700000000001</v>
      </c>
      <c r="HH42" s="17">
        <f>SUM(HH44:HH57)</f>
        <v>275</v>
      </c>
      <c r="HI42" s="4"/>
      <c r="HJ42" s="101">
        <v>261.95999999999998</v>
      </c>
      <c r="HK42" s="136">
        <f>IF(HH42&gt;0,HJ42/HH42,0)</f>
        <v>0.95258182000000002</v>
      </c>
      <c r="HL42" s="109">
        <f>IF(HO42&gt;0,HO42/HJ42,0)</f>
        <v>2093.75</v>
      </c>
      <c r="HM42" s="137">
        <f>HK42*HL42</f>
        <v>1994.46819</v>
      </c>
      <c r="HN42" s="109">
        <f>HM42*HH42</f>
        <v>548478.75</v>
      </c>
      <c r="HO42" s="101">
        <v>548478.75</v>
      </c>
      <c r="HP42" s="138">
        <f>HO42-HN42</f>
        <v>0</v>
      </c>
      <c r="HQ42" s="139">
        <f t="shared" si="411"/>
        <v>0.62707000000000002</v>
      </c>
      <c r="HR42" s="17">
        <f>SUM(HR44:HR57)</f>
        <v>424</v>
      </c>
      <c r="HS42" s="4"/>
      <c r="HT42" s="101">
        <v>450</v>
      </c>
      <c r="HU42" s="136">
        <f>IF(HR42&gt;0,HT42/HR42,0)</f>
        <v>1.0613207499999999</v>
      </c>
      <c r="HV42" s="109">
        <f>IF(HY42&gt;0,HY42/HT42,0)</f>
        <v>2196.1</v>
      </c>
      <c r="HW42" s="137">
        <f>HU42*HV42</f>
        <v>2330.7665000000002</v>
      </c>
      <c r="HX42" s="109">
        <f>HW42*HR42</f>
        <v>988245</v>
      </c>
      <c r="HY42" s="101">
        <v>988245</v>
      </c>
      <c r="HZ42" s="138">
        <f>HY42-HX42</f>
        <v>0</v>
      </c>
      <c r="IA42" s="139">
        <f t="shared" si="416"/>
        <v>0.73280000000000001</v>
      </c>
      <c r="IB42" s="17">
        <f>SUM(IB44:IB57)</f>
        <v>171</v>
      </c>
      <c r="IC42" s="4"/>
      <c r="ID42" s="101">
        <v>288.86</v>
      </c>
      <c r="IE42" s="136">
        <f>IF(IB42&gt;0,ID42/IB42,0)</f>
        <v>1.6892397699999999</v>
      </c>
      <c r="IF42" s="109">
        <f>IF(II42&gt;0,II42/ID42,0)</f>
        <v>2854.65</v>
      </c>
      <c r="IG42" s="137">
        <f>IE42*IF42</f>
        <v>4822.1883099999995</v>
      </c>
      <c r="IH42" s="109">
        <f>IG42*IB42</f>
        <v>824594.2</v>
      </c>
      <c r="II42" s="101">
        <v>824594.2</v>
      </c>
      <c r="IJ42" s="138">
        <f>II42-IH42</f>
        <v>0</v>
      </c>
      <c r="IK42" s="139">
        <f t="shared" si="421"/>
        <v>1.5161100000000001</v>
      </c>
      <c r="IL42" s="17">
        <f>SUM(IL44:IL57)</f>
        <v>119</v>
      </c>
      <c r="IM42" s="4"/>
      <c r="IN42" s="101">
        <v>177.55</v>
      </c>
      <c r="IO42" s="136">
        <f>IF(IL42&gt;0,IN42/IL42,0)</f>
        <v>1.49201681</v>
      </c>
      <c r="IP42" s="109">
        <f>IF(IS42&gt;0,IS42/IN42,0)</f>
        <v>2196.1</v>
      </c>
      <c r="IQ42" s="137">
        <f>IO42*IP42</f>
        <v>3276.6181200000001</v>
      </c>
      <c r="IR42" s="109">
        <f>IQ42*IL42</f>
        <v>389917.56</v>
      </c>
      <c r="IS42" s="101">
        <v>389917.56</v>
      </c>
      <c r="IT42" s="138">
        <f>IS42-IR42</f>
        <v>0</v>
      </c>
      <c r="IU42" s="139">
        <f t="shared" si="426"/>
        <v>1.0301800000000001</v>
      </c>
      <c r="IV42" s="17">
        <f>SUM(IV44:IV57)</f>
        <v>140</v>
      </c>
      <c r="IW42" s="4"/>
      <c r="IX42" s="101">
        <v>177.95</v>
      </c>
      <c r="IY42" s="136">
        <f>IF(IV42&gt;0,IX42/IV42,0)</f>
        <v>1.2710714299999999</v>
      </c>
      <c r="IZ42" s="109">
        <f>IF(JC42&gt;0,JC42/IX42,0)</f>
        <v>2731.08</v>
      </c>
      <c r="JA42" s="137">
        <f>IY42*IZ42</f>
        <v>3471.3977599999998</v>
      </c>
      <c r="JB42" s="109">
        <f>JA42*IV42</f>
        <v>485995.69</v>
      </c>
      <c r="JC42" s="101">
        <v>485995.69</v>
      </c>
      <c r="JD42" s="138">
        <f>JC42-JB42</f>
        <v>0</v>
      </c>
      <c r="JE42" s="139">
        <f t="shared" si="431"/>
        <v>1.0914200000000001</v>
      </c>
      <c r="JF42" s="17">
        <f>SUM(JF44:JF57)</f>
        <v>334</v>
      </c>
      <c r="JG42" s="4"/>
      <c r="JH42" s="101">
        <v>385.22</v>
      </c>
      <c r="JI42" s="136">
        <f>IF(JF42&gt;0,JH42/JF42,0)</f>
        <v>1.1533532900000001</v>
      </c>
      <c r="JJ42" s="109">
        <f>IF(JM42&gt;0,JM42/JH42,0)</f>
        <v>2196.1</v>
      </c>
      <c r="JK42" s="137">
        <f>JI42*JJ42</f>
        <v>2532.87916</v>
      </c>
      <c r="JL42" s="109">
        <f>JK42*JF42</f>
        <v>845981.64</v>
      </c>
      <c r="JM42" s="101">
        <v>845981.64</v>
      </c>
      <c r="JN42" s="138">
        <f>JM42-JL42</f>
        <v>0</v>
      </c>
      <c r="JO42" s="139">
        <f t="shared" si="436"/>
        <v>0.79634000000000005</v>
      </c>
      <c r="JP42" s="17">
        <f>SUM(JP44:JP57)</f>
        <v>177</v>
      </c>
      <c r="JQ42" s="4"/>
      <c r="JR42" s="101">
        <v>251.8</v>
      </c>
      <c r="JS42" s="136">
        <f>IF(JP42&gt;0,JR42/JP42,0)</f>
        <v>1.4225988700000001</v>
      </c>
      <c r="JT42" s="109">
        <f>IF(JW42&gt;0,JW42/JR42,0)</f>
        <v>2196.1</v>
      </c>
      <c r="JU42" s="137">
        <f>JS42*JT42</f>
        <v>3124.1693799999998</v>
      </c>
      <c r="JV42" s="109">
        <f>JU42*JP42</f>
        <v>552977.98</v>
      </c>
      <c r="JW42" s="101">
        <v>552977.98</v>
      </c>
      <c r="JX42" s="138">
        <f>JW42-JV42</f>
        <v>0</v>
      </c>
      <c r="JY42" s="139">
        <f t="shared" si="441"/>
        <v>0.98224999999999996</v>
      </c>
      <c r="JZ42" s="17">
        <f>SUM(JZ44:JZ57)</f>
        <v>181</v>
      </c>
      <c r="KA42" s="4"/>
      <c r="KB42" s="101">
        <v>151.5</v>
      </c>
      <c r="KC42" s="136">
        <f>IF(JZ42&gt;0,KB42/JZ42,0)</f>
        <v>0.83701656999999996</v>
      </c>
      <c r="KD42" s="109">
        <f>IF(KG42&gt;0,KG42/KB42,0)</f>
        <v>2093.75</v>
      </c>
      <c r="KE42" s="137">
        <f>KC42*KD42</f>
        <v>1752.50344</v>
      </c>
      <c r="KF42" s="109">
        <f>KE42*JZ42</f>
        <v>317203.12</v>
      </c>
      <c r="KG42" s="101">
        <v>317203.13</v>
      </c>
      <c r="KH42" s="138">
        <f>KG42-KF42</f>
        <v>0.01</v>
      </c>
      <c r="KI42" s="139">
        <f t="shared" si="446"/>
        <v>0.55098999999999998</v>
      </c>
      <c r="KJ42" s="17">
        <f>SUM(KJ44:KJ57)</f>
        <v>351</v>
      </c>
      <c r="KK42" s="4"/>
      <c r="KL42" s="101">
        <v>516</v>
      </c>
      <c r="KM42" s="136">
        <f>IF(KJ42&gt;0,KL42/KJ42,0)</f>
        <v>1.4700854699999999</v>
      </c>
      <c r="KN42" s="109">
        <f>IF(KQ42&gt;0,KQ42/KL42,0)</f>
        <v>2093.75</v>
      </c>
      <c r="KO42" s="137">
        <f>KM42*KN42</f>
        <v>3077.99145</v>
      </c>
      <c r="KP42" s="109">
        <f>KO42*KJ42</f>
        <v>1080375</v>
      </c>
      <c r="KQ42" s="101">
        <v>1080375</v>
      </c>
      <c r="KR42" s="138">
        <f>KQ42-KP42</f>
        <v>0</v>
      </c>
      <c r="KS42" s="139">
        <f t="shared" si="451"/>
        <v>0.96772999999999998</v>
      </c>
      <c r="KT42" s="17">
        <f>SUM(KT44:KT57)</f>
        <v>298</v>
      </c>
      <c r="KU42" s="4"/>
      <c r="KV42" s="101">
        <v>490.25</v>
      </c>
      <c r="KW42" s="136">
        <f>IF(KT42&gt;0,KV42/KT42,0)</f>
        <v>1.64513423</v>
      </c>
      <c r="KX42" s="109">
        <f>IF(LA42&gt;0,LA42/KV42,0)</f>
        <v>2100</v>
      </c>
      <c r="KY42" s="137">
        <f>KW42*KX42</f>
        <v>3454.78188</v>
      </c>
      <c r="KZ42" s="109">
        <f>KY42*KT42</f>
        <v>1029525</v>
      </c>
      <c r="LA42" s="101">
        <v>1029525</v>
      </c>
      <c r="LB42" s="138">
        <f>LA42-KZ42</f>
        <v>0</v>
      </c>
      <c r="LC42" s="139">
        <f t="shared" si="456"/>
        <v>1.08619</v>
      </c>
      <c r="LD42" s="17">
        <f>SUM(LD44:LD57)</f>
        <v>230</v>
      </c>
      <c r="LE42" s="4"/>
      <c r="LF42" s="101">
        <v>478</v>
      </c>
      <c r="LG42" s="136">
        <f>IF(LD42&gt;0,LF42/LD42,0)</f>
        <v>2.0782608699999998</v>
      </c>
      <c r="LH42" s="109">
        <f>IF(LK42&gt;0,LK42/LF42,0)</f>
        <v>2093.75</v>
      </c>
      <c r="LI42" s="137">
        <f>LG42*LH42</f>
        <v>4351.3586999999998</v>
      </c>
      <c r="LJ42" s="109">
        <f>LI42*LD42</f>
        <v>1000812.5</v>
      </c>
      <c r="LK42" s="101">
        <v>1000812.5</v>
      </c>
      <c r="LL42" s="138">
        <f>LK42-LJ42</f>
        <v>0</v>
      </c>
      <c r="LM42" s="139">
        <f t="shared" si="461"/>
        <v>1.36808</v>
      </c>
      <c r="LN42" s="17">
        <f>SUM(LN44:LN57)</f>
        <v>153</v>
      </c>
      <c r="LO42" s="4"/>
      <c r="LP42" s="101">
        <v>319.81</v>
      </c>
      <c r="LQ42" s="136">
        <f>IF(LN42&gt;0,LP42/LN42,0)</f>
        <v>2.0902614399999999</v>
      </c>
      <c r="LR42" s="109">
        <f>IF(LU42&gt;0,LU42/LP42,0)</f>
        <v>2196.1</v>
      </c>
      <c r="LS42" s="137">
        <f>LQ42*LR42</f>
        <v>4590.4231499999996</v>
      </c>
      <c r="LT42" s="109">
        <f>LS42*LN42</f>
        <v>702334.74</v>
      </c>
      <c r="LU42" s="101">
        <v>702334.74</v>
      </c>
      <c r="LV42" s="138">
        <f>LU42-LT42</f>
        <v>0</v>
      </c>
      <c r="LW42" s="139">
        <f t="shared" si="466"/>
        <v>1.4432400000000001</v>
      </c>
      <c r="LX42" s="17">
        <f>SUM(LX44:LX57)</f>
        <v>149</v>
      </c>
      <c r="LY42" s="4"/>
      <c r="LZ42" s="101">
        <v>259</v>
      </c>
      <c r="MA42" s="136">
        <f>IF(LX42&gt;0,LZ42/LX42,0)</f>
        <v>1.7382550299999999</v>
      </c>
      <c r="MB42" s="109">
        <f>IF(ME42&gt;0,ME42/LZ42,0)</f>
        <v>2093.75</v>
      </c>
      <c r="MC42" s="137">
        <f>MA42*MB42</f>
        <v>3639.47147</v>
      </c>
      <c r="MD42" s="109">
        <f>MC42*LX42</f>
        <v>542281.25</v>
      </c>
      <c r="ME42" s="101">
        <v>542281.25</v>
      </c>
      <c r="MF42" s="138">
        <f>ME42-MD42</f>
        <v>0</v>
      </c>
      <c r="MG42" s="139">
        <f t="shared" si="471"/>
        <v>1.1442600000000001</v>
      </c>
      <c r="MH42" s="17">
        <f>SUM(MH44:MH57)</f>
        <v>307</v>
      </c>
      <c r="MI42" s="4"/>
      <c r="MJ42" s="101">
        <v>583.26</v>
      </c>
      <c r="MK42" s="136">
        <f>IF(MH42&gt;0,MJ42/MH42,0)</f>
        <v>1.8998697099999999</v>
      </c>
      <c r="ML42" s="109">
        <f>IF(MO42&gt;0,MO42/MJ42,0)</f>
        <v>2854.65</v>
      </c>
      <c r="MM42" s="137">
        <f>MK42*ML42</f>
        <v>5423.4630699999998</v>
      </c>
      <c r="MN42" s="109">
        <f>MM42*MH42</f>
        <v>1665003.16</v>
      </c>
      <c r="MO42" s="101">
        <v>1665003.16</v>
      </c>
      <c r="MP42" s="138">
        <f>MO42-MN42</f>
        <v>0</v>
      </c>
      <c r="MQ42" s="139">
        <f t="shared" si="476"/>
        <v>1.7051499999999999</v>
      </c>
      <c r="MR42" s="17">
        <f>SUM(MR44:MR57)</f>
        <v>105</v>
      </c>
      <c r="MS42" s="4"/>
      <c r="MT42" s="101">
        <v>167.1</v>
      </c>
      <c r="MU42" s="136">
        <f>IF(MR42&gt;0,MT42/MR42,0)</f>
        <v>1.5914285699999999</v>
      </c>
      <c r="MV42" s="109">
        <f>IF(MY42&gt;0,MY42/MT42,0)</f>
        <v>2093.75</v>
      </c>
      <c r="MW42" s="137">
        <f>MU42*MV42</f>
        <v>3332.05357</v>
      </c>
      <c r="MX42" s="109">
        <f>MW42*MR42</f>
        <v>349865.62</v>
      </c>
      <c r="MY42" s="101">
        <v>349865.63</v>
      </c>
      <c r="MZ42" s="138">
        <f>MY42-MX42</f>
        <v>0.01</v>
      </c>
      <c r="NA42" s="139">
        <f t="shared" si="481"/>
        <v>1.0476099999999999</v>
      </c>
      <c r="NB42" s="17">
        <f>SUM(NB44:NB57)</f>
        <v>157</v>
      </c>
      <c r="NC42" s="4"/>
      <c r="ND42" s="101">
        <v>197.7</v>
      </c>
      <c r="NE42" s="136">
        <f>IF(NB42&gt;0,ND42/NB42,0)</f>
        <v>1.25923567</v>
      </c>
      <c r="NF42" s="109">
        <f>IF(NI42&gt;0,NI42/ND42,0)</f>
        <v>2854.65</v>
      </c>
      <c r="NG42" s="137">
        <f>NE42*NF42</f>
        <v>3594.6771100000001</v>
      </c>
      <c r="NH42" s="109">
        <f>NG42*NB42</f>
        <v>564364.31000000006</v>
      </c>
      <c r="NI42" s="101">
        <v>564364.31000000006</v>
      </c>
      <c r="NJ42" s="138">
        <f>NI42-NH42</f>
        <v>0</v>
      </c>
      <c r="NK42" s="139">
        <f t="shared" si="486"/>
        <v>1.13018</v>
      </c>
      <c r="NL42" s="17">
        <f>SUM(NL44:NL57)</f>
        <v>330</v>
      </c>
      <c r="NM42" s="4"/>
      <c r="NN42" s="101">
        <v>447.71</v>
      </c>
      <c r="NO42" s="136">
        <f>IF(NL42&gt;0,NN42/NL42,0)</f>
        <v>1.35669697</v>
      </c>
      <c r="NP42" s="109">
        <f>IF(NS42&gt;0,NS42/NN42,0)</f>
        <v>2018.34</v>
      </c>
      <c r="NQ42" s="137">
        <f>NO42*NP42</f>
        <v>2738.27576</v>
      </c>
      <c r="NR42" s="109">
        <f>NQ42*NL42</f>
        <v>903631</v>
      </c>
      <c r="NS42" s="101">
        <v>903631</v>
      </c>
      <c r="NT42" s="138">
        <f>NS42-NR42</f>
        <v>0</v>
      </c>
      <c r="NU42" s="139">
        <f t="shared" si="491"/>
        <v>0.86092000000000002</v>
      </c>
      <c r="NV42" s="17">
        <f>SUM(NV44:NV57)</f>
        <v>153</v>
      </c>
      <c r="NW42" s="4"/>
      <c r="NX42" s="101">
        <v>281.86</v>
      </c>
      <c r="NY42" s="136">
        <f>IF(NV42&gt;0,NX42/NV42,0)</f>
        <v>1.84222222</v>
      </c>
      <c r="NZ42" s="109">
        <f>IF(OC42&gt;0,OC42/NX42,0)</f>
        <v>2854.65</v>
      </c>
      <c r="OA42" s="137">
        <f>NY42*NZ42</f>
        <v>5258.89966</v>
      </c>
      <c r="OB42" s="109">
        <f>OA42*NV42</f>
        <v>804611.65</v>
      </c>
      <c r="OC42" s="101">
        <v>804611.65</v>
      </c>
      <c r="OD42" s="138">
        <f>OC42-OB42</f>
        <v>0</v>
      </c>
      <c r="OE42" s="139">
        <f t="shared" si="496"/>
        <v>1.65341</v>
      </c>
      <c r="OF42" s="17">
        <f>SUM(OF44:OF57)</f>
        <v>141</v>
      </c>
      <c r="OG42" s="4"/>
      <c r="OH42" s="101">
        <v>183.38</v>
      </c>
      <c r="OI42" s="136">
        <f>IF(OF42&gt;0,OH42/OF42,0)</f>
        <v>1.3005673799999999</v>
      </c>
      <c r="OJ42" s="109">
        <f>IF(OM42&gt;0,OM42/OH42,0)</f>
        <v>2093.75</v>
      </c>
      <c r="OK42" s="137">
        <f>OI42*OJ42</f>
        <v>2723.06295</v>
      </c>
      <c r="OL42" s="109">
        <f>OK42*OF42</f>
        <v>383951.88</v>
      </c>
      <c r="OM42" s="101">
        <v>383951.88</v>
      </c>
      <c r="ON42" s="138">
        <f>OM42-OL42</f>
        <v>0</v>
      </c>
      <c r="OO42" s="139">
        <f t="shared" si="501"/>
        <v>0.85614000000000001</v>
      </c>
      <c r="OP42" s="17">
        <f>SUM(OP44:OP57)</f>
        <v>231</v>
      </c>
      <c r="OQ42" s="4"/>
      <c r="OR42" s="101">
        <v>151.79</v>
      </c>
      <c r="OS42" s="136">
        <f>IF(OP42&gt;0,OR42/OP42,0)</f>
        <v>0.65709956999999997</v>
      </c>
      <c r="OT42" s="109">
        <f>IF(OW42&gt;0,OW42/OR42,0)</f>
        <v>2854.65</v>
      </c>
      <c r="OU42" s="137">
        <f>OS42*OT42</f>
        <v>1875.7892899999999</v>
      </c>
      <c r="OV42" s="109">
        <f>OU42*OP42</f>
        <v>433307.33</v>
      </c>
      <c r="OW42" s="101">
        <v>433307.32</v>
      </c>
      <c r="OX42" s="138">
        <f>OW42-OV42</f>
        <v>-0.01</v>
      </c>
      <c r="OY42" s="139">
        <f t="shared" si="506"/>
        <v>0.58975</v>
      </c>
      <c r="OZ42" s="17">
        <f>SUM(OZ44:OZ57)</f>
        <v>63</v>
      </c>
      <c r="PA42" s="4"/>
      <c r="PB42" s="101">
        <v>103.12</v>
      </c>
      <c r="PC42" s="136">
        <f>IF(OZ42&gt;0,PB42/OZ42,0)</f>
        <v>1.6368254</v>
      </c>
      <c r="PD42" s="109">
        <f>IF(PG42&gt;0,PG42/PB42,0)</f>
        <v>2018.34</v>
      </c>
      <c r="PE42" s="137">
        <f>PC42*PD42</f>
        <v>3303.6701800000001</v>
      </c>
      <c r="PF42" s="109">
        <f>PE42*OZ42</f>
        <v>208131.22</v>
      </c>
      <c r="PG42" s="101">
        <v>208131.22</v>
      </c>
      <c r="PH42" s="138">
        <f>PG42-PF42</f>
        <v>0</v>
      </c>
      <c r="PI42" s="139">
        <f t="shared" si="511"/>
        <v>1.03868</v>
      </c>
      <c r="PJ42" s="17">
        <f>SUM(PJ44:PJ57)</f>
        <v>163</v>
      </c>
      <c r="PK42" s="4"/>
      <c r="PL42" s="101">
        <v>233.4</v>
      </c>
      <c r="PM42" s="136">
        <f>IF(PJ42&gt;0,PL42/PJ42,0)</f>
        <v>1.4319018400000001</v>
      </c>
      <c r="PN42" s="109">
        <f>IF(PQ42&gt;0,PQ42/PL42,0)</f>
        <v>2018.34</v>
      </c>
      <c r="PO42" s="137">
        <f>PM42*PN42</f>
        <v>2890.0647600000002</v>
      </c>
      <c r="PP42" s="109">
        <f>PO42*PJ42</f>
        <v>471080.56</v>
      </c>
      <c r="PQ42" s="101">
        <v>471080.56</v>
      </c>
      <c r="PR42" s="138">
        <f>PQ42-PP42</f>
        <v>0</v>
      </c>
      <c r="PS42" s="139">
        <f t="shared" si="516"/>
        <v>0.90864</v>
      </c>
      <c r="PT42" s="17">
        <f>SUM(PT44:PT57)</f>
        <v>153</v>
      </c>
      <c r="PU42" s="4"/>
      <c r="PV42" s="101">
        <v>202.48</v>
      </c>
      <c r="PW42" s="136">
        <f>IF(PT42&gt;0,PV42/PT42,0)</f>
        <v>1.3233986900000001</v>
      </c>
      <c r="PX42" s="109">
        <f>IF(QA42&gt;0,QA42/PV42,0)</f>
        <v>2018.34</v>
      </c>
      <c r="PY42" s="137">
        <f>PW42*PX42</f>
        <v>2671.0685100000001</v>
      </c>
      <c r="PZ42" s="109">
        <f>PY42*PT42</f>
        <v>408673.48</v>
      </c>
      <c r="QA42" s="101">
        <v>408673.48</v>
      </c>
      <c r="QB42" s="138">
        <f>QA42-PZ42</f>
        <v>0</v>
      </c>
      <c r="QC42" s="139">
        <f t="shared" si="521"/>
        <v>0.83979000000000004</v>
      </c>
      <c r="QD42" s="17">
        <f>SUM(QD44:QD57)</f>
        <v>225</v>
      </c>
      <c r="QE42" s="4"/>
      <c r="QF42" s="101">
        <v>186.32</v>
      </c>
      <c r="QG42" s="136">
        <f>IF(QD42&gt;0,QF42/QD42,0)</f>
        <v>0.82808888999999997</v>
      </c>
      <c r="QH42" s="109">
        <f>IF(QK42&gt;0,QK42/QF42,0)</f>
        <v>2854.65</v>
      </c>
      <c r="QI42" s="137">
        <f>QG42*QH42</f>
        <v>2363.9039499999999</v>
      </c>
      <c r="QJ42" s="109">
        <f>QI42*QD42</f>
        <v>531878.39</v>
      </c>
      <c r="QK42" s="101">
        <v>531878.39</v>
      </c>
      <c r="QL42" s="138">
        <f>QK42-QJ42</f>
        <v>0</v>
      </c>
      <c r="QM42" s="139">
        <f t="shared" si="526"/>
        <v>0.74321999999999999</v>
      </c>
      <c r="QN42" s="17">
        <f>SUM(QN44:QN57)</f>
        <v>165</v>
      </c>
      <c r="QO42" s="4"/>
      <c r="QP42" s="101">
        <v>206.3</v>
      </c>
      <c r="QQ42" s="136">
        <f>IF(QN42&gt;0,QP42/QN42,0)</f>
        <v>1.25030303</v>
      </c>
      <c r="QR42" s="109">
        <f>IF(QU42&gt;0,QU42/QP42,0)</f>
        <v>2093.75</v>
      </c>
      <c r="QS42" s="137">
        <f>QQ42*QR42</f>
        <v>2617.82197</v>
      </c>
      <c r="QT42" s="109">
        <f>QS42*QN42</f>
        <v>431940.63</v>
      </c>
      <c r="QU42" s="101">
        <v>431940.63</v>
      </c>
      <c r="QV42" s="138">
        <f>QU42-QT42</f>
        <v>0</v>
      </c>
      <c r="QW42" s="139">
        <f t="shared" si="531"/>
        <v>0.82304999999999995</v>
      </c>
      <c r="QX42" s="17">
        <f>SUM(QX44:QX57)</f>
        <v>171</v>
      </c>
      <c r="QY42" s="4"/>
      <c r="QZ42" s="101">
        <v>260</v>
      </c>
      <c r="RA42" s="136">
        <f>IF(QX42&gt;0,QZ42/QX42,0)</f>
        <v>1.52046784</v>
      </c>
      <c r="RB42" s="109">
        <f>IF(RE42&gt;0,RE42/QZ42,0)</f>
        <v>2018.34</v>
      </c>
      <c r="RC42" s="137">
        <f>RA42*RB42</f>
        <v>3068.8210600000002</v>
      </c>
      <c r="RD42" s="109">
        <f>RC42*QX42</f>
        <v>524768.4</v>
      </c>
      <c r="RE42" s="101">
        <v>524768.4</v>
      </c>
      <c r="RF42" s="138">
        <f>RE42-RD42</f>
        <v>0</v>
      </c>
      <c r="RG42" s="139">
        <f t="shared" si="536"/>
        <v>0.96484000000000003</v>
      </c>
      <c r="RH42" s="17">
        <f>SUM(RH44:RH57)</f>
        <v>150</v>
      </c>
      <c r="RI42" s="4"/>
      <c r="RJ42" s="101">
        <v>257</v>
      </c>
      <c r="RK42" s="136">
        <f>IF(RH42&gt;0,RJ42/RH42,0)</f>
        <v>1.71333333</v>
      </c>
      <c r="RL42" s="109">
        <f>IF(RO42&gt;0,RO42/RJ42,0)</f>
        <v>2018.34</v>
      </c>
      <c r="RM42" s="137">
        <f>RK42*RL42</f>
        <v>3458.0891900000001</v>
      </c>
      <c r="RN42" s="109">
        <f>RM42*RH42</f>
        <v>518713.38</v>
      </c>
      <c r="RO42" s="101">
        <v>518713.38</v>
      </c>
      <c r="RP42" s="138">
        <f>RO42-RN42</f>
        <v>0</v>
      </c>
      <c r="RQ42" s="139">
        <f t="shared" si="541"/>
        <v>1.0872299999999999</v>
      </c>
      <c r="RR42" s="17">
        <f>SUM(RR44:RR57)</f>
        <v>335</v>
      </c>
      <c r="RS42" s="4"/>
      <c r="RT42" s="101">
        <v>624.53</v>
      </c>
      <c r="RU42" s="136">
        <f>IF(RR42&gt;0,RT42/RR42,0)</f>
        <v>1.86426866</v>
      </c>
      <c r="RV42" s="109">
        <f>IF(RY42&gt;0,RY42/RT42,0)</f>
        <v>2854.65</v>
      </c>
      <c r="RW42" s="137">
        <f>RU42*RV42</f>
        <v>5321.8345300000001</v>
      </c>
      <c r="RX42" s="109">
        <f>RW42*RR42</f>
        <v>1782814.57</v>
      </c>
      <c r="RY42" s="101">
        <v>1782814.56</v>
      </c>
      <c r="RZ42" s="138">
        <f>RY42-RX42</f>
        <v>-0.01</v>
      </c>
      <c r="SA42" s="139">
        <f t="shared" si="546"/>
        <v>1.6732</v>
      </c>
      <c r="SB42" s="17">
        <f>SUM(SB44:SB57)</f>
        <v>0</v>
      </c>
      <c r="SC42" s="4"/>
      <c r="SD42" s="101"/>
      <c r="SE42" s="136">
        <f>IF(SB42&gt;0,SD42/SB42,0)</f>
        <v>0</v>
      </c>
      <c r="SF42" s="109">
        <f>IF(SI42&gt;0,SI42/SD42,0)</f>
        <v>0</v>
      </c>
      <c r="SG42" s="137">
        <f>SE42*SF42</f>
        <v>0</v>
      </c>
      <c r="SH42" s="109">
        <f>SG42*SB42</f>
        <v>0</v>
      </c>
      <c r="SI42" s="101"/>
      <c r="SJ42" s="138">
        <f>SI42-SH42</f>
        <v>0</v>
      </c>
      <c r="SK42" s="139">
        <f t="shared" si="551"/>
        <v>0</v>
      </c>
      <c r="SL42" s="17">
        <f>SUM(SL44:SL57)</f>
        <v>297</v>
      </c>
      <c r="SM42" s="4"/>
      <c r="SN42" s="101">
        <v>515</v>
      </c>
      <c r="SO42" s="136">
        <f>IF(SL42&gt;0,SN42/SL42,0)</f>
        <v>1.7340067299999999</v>
      </c>
      <c r="SP42" s="109">
        <f>IF(SS42&gt;0,SS42/SN42,0)</f>
        <v>2093.75</v>
      </c>
      <c r="SQ42" s="137">
        <f>SO42*SP42</f>
        <v>3630.5765900000001</v>
      </c>
      <c r="SR42" s="109">
        <f>SQ42*SL42</f>
        <v>1078281.25</v>
      </c>
      <c r="SS42" s="101">
        <v>1078281.25</v>
      </c>
      <c r="ST42" s="138">
        <f>SS42-SR42</f>
        <v>0</v>
      </c>
      <c r="SU42" s="139">
        <f t="shared" si="556"/>
        <v>1.1414599999999999</v>
      </c>
      <c r="SV42" s="17">
        <f>SUM(SV44:SV57)</f>
        <v>310</v>
      </c>
      <c r="SW42" s="4"/>
      <c r="SX42" s="101">
        <v>372.79</v>
      </c>
      <c r="SY42" s="136">
        <f>IF(SV42&gt;0,SX42/SV42,0)</f>
        <v>1.20254839</v>
      </c>
      <c r="SZ42" s="109">
        <f>IF(TC42&gt;0,TC42/SX42,0)</f>
        <v>2018.34</v>
      </c>
      <c r="TA42" s="137">
        <f>SY42*SZ42</f>
        <v>2427.1515199999999</v>
      </c>
      <c r="TB42" s="109">
        <f>TA42*SV42</f>
        <v>752416.97</v>
      </c>
      <c r="TC42" s="101">
        <v>752416.97</v>
      </c>
      <c r="TD42" s="138">
        <f>TC42-TB42</f>
        <v>0</v>
      </c>
      <c r="TE42" s="139">
        <f t="shared" si="561"/>
        <v>0.7631</v>
      </c>
      <c r="TF42" s="17">
        <f>SUM(TF44:TF57)</f>
        <v>175</v>
      </c>
      <c r="TG42" s="4"/>
      <c r="TH42" s="101">
        <v>380.66</v>
      </c>
      <c r="TI42" s="136">
        <f>IF(TF42&gt;0,TH42/TF42,0)</f>
        <v>2.1751999999999998</v>
      </c>
      <c r="TJ42" s="109">
        <f>IF(TM42&gt;0,TM42/TH42,0)</f>
        <v>2018.34</v>
      </c>
      <c r="TK42" s="137">
        <f>TI42*TJ42</f>
        <v>4390.2931699999999</v>
      </c>
      <c r="TL42" s="109">
        <f>TK42*TF42</f>
        <v>768301.3</v>
      </c>
      <c r="TM42" s="101">
        <v>768301.3</v>
      </c>
      <c r="TN42" s="138">
        <f>TM42-TL42</f>
        <v>0</v>
      </c>
      <c r="TO42" s="139">
        <f t="shared" si="566"/>
        <v>1.38032</v>
      </c>
      <c r="TP42" s="17">
        <f>SUM(TP44:TP57)</f>
        <v>286</v>
      </c>
      <c r="TQ42" s="4"/>
      <c r="TR42" s="101">
        <v>444.5</v>
      </c>
      <c r="TS42" s="136">
        <f>IF(TP42&gt;0,TR42/TP42,0)</f>
        <v>1.5541958</v>
      </c>
      <c r="TT42" s="109">
        <f>IF(TW42&gt;0,TW42/TR42,0)</f>
        <v>2093.75</v>
      </c>
      <c r="TU42" s="137">
        <f>TS42*TT42</f>
        <v>3254.09746</v>
      </c>
      <c r="TV42" s="109">
        <f>TU42*TP42</f>
        <v>930671.87</v>
      </c>
      <c r="TW42" s="101">
        <v>930671.88</v>
      </c>
      <c r="TX42" s="138">
        <f>TW42-TV42</f>
        <v>0.01</v>
      </c>
      <c r="TY42" s="139">
        <f t="shared" si="571"/>
        <v>1.0230999999999999</v>
      </c>
      <c r="TZ42" s="17">
        <f>SUM(TZ44:TZ57)</f>
        <v>185</v>
      </c>
      <c r="UA42" s="4"/>
      <c r="UB42" s="101">
        <v>290.06</v>
      </c>
      <c r="UC42" s="136">
        <f>IF(TZ42&gt;0,UB42/TZ42,0)</f>
        <v>1.5678918900000001</v>
      </c>
      <c r="UD42" s="109">
        <f>IF(UG42&gt;0,UG42/UB42,0)</f>
        <v>2093.75</v>
      </c>
      <c r="UE42" s="137">
        <f>UC42*UD42</f>
        <v>3282.7736399999999</v>
      </c>
      <c r="UF42" s="109">
        <f>UE42*TZ42</f>
        <v>607313.12</v>
      </c>
      <c r="UG42" s="101">
        <v>607313.13</v>
      </c>
      <c r="UH42" s="138">
        <f>UG42-UF42</f>
        <v>0.01</v>
      </c>
      <c r="UI42" s="139">
        <f t="shared" si="576"/>
        <v>1.0321100000000001</v>
      </c>
      <c r="UJ42" s="17">
        <f>SUM(UJ44:UJ57)</f>
        <v>343</v>
      </c>
      <c r="UK42" s="4"/>
      <c r="UL42" s="101">
        <v>436.72</v>
      </c>
      <c r="UM42" s="136">
        <f>IF(UJ42&gt;0,UL42/UJ42,0)</f>
        <v>1.27323615</v>
      </c>
      <c r="UN42" s="109">
        <f>IF(UQ42&gt;0,UQ42/UL42,0)</f>
        <v>2093.75</v>
      </c>
      <c r="UO42" s="137">
        <f>UM42*UN42</f>
        <v>2665.8381899999999</v>
      </c>
      <c r="UP42" s="109">
        <f>UO42*UJ42</f>
        <v>914382.5</v>
      </c>
      <c r="UQ42" s="101">
        <v>914382.5</v>
      </c>
      <c r="UR42" s="138">
        <f>UQ42-UP42</f>
        <v>0</v>
      </c>
      <c r="US42" s="139">
        <f t="shared" si="581"/>
        <v>0.83814999999999995</v>
      </c>
      <c r="UT42" s="17">
        <f>SUM(UT44:UT57)</f>
        <v>317</v>
      </c>
      <c r="UU42" s="4"/>
      <c r="UV42" s="101">
        <v>600</v>
      </c>
      <c r="UW42" s="136">
        <f>IF(UT42&gt;0,UV42/UT42,0)</f>
        <v>1.89274448</v>
      </c>
      <c r="UX42" s="109">
        <f>IF(VA42&gt;0,VA42/UV42,0)</f>
        <v>2093.75</v>
      </c>
      <c r="UY42" s="137">
        <f>UW42*UX42</f>
        <v>3962.9337599999999</v>
      </c>
      <c r="UZ42" s="109">
        <f>UY42*UT42</f>
        <v>1256250</v>
      </c>
      <c r="VA42" s="101">
        <v>1256250</v>
      </c>
      <c r="VB42" s="138">
        <f>VA42-UZ42</f>
        <v>0</v>
      </c>
      <c r="VC42" s="139">
        <f t="shared" si="586"/>
        <v>1.24596</v>
      </c>
      <c r="VD42" s="17">
        <f>SUM(VD44:VD57)</f>
        <v>573</v>
      </c>
      <c r="VE42" s="4"/>
      <c r="VF42" s="101">
        <v>585.58000000000004</v>
      </c>
      <c r="VG42" s="136">
        <f>IF(VD42&gt;0,VF42/VD42,0)</f>
        <v>1.02195462</v>
      </c>
      <c r="VH42" s="109">
        <f>IF(VK42&gt;0,VK42/VF42,0)</f>
        <v>2093.75</v>
      </c>
      <c r="VI42" s="137">
        <f>VG42*VH42</f>
        <v>2139.71749</v>
      </c>
      <c r="VJ42" s="109">
        <f>VI42*VD42</f>
        <v>1226058.1200000001</v>
      </c>
      <c r="VK42" s="101">
        <v>1226058.1299999999</v>
      </c>
      <c r="VL42" s="138">
        <f>VK42-VJ42</f>
        <v>0.01</v>
      </c>
      <c r="VM42" s="139">
        <f t="shared" si="591"/>
        <v>0.67273000000000005</v>
      </c>
      <c r="VN42" s="17">
        <f>SUM(VN44:VN57)</f>
        <v>360</v>
      </c>
      <c r="VO42" s="4"/>
      <c r="VP42" s="101">
        <v>647.57000000000005</v>
      </c>
      <c r="VQ42" s="136">
        <f>IF(VN42&gt;0,VP42/VN42,0)</f>
        <v>1.7988055599999999</v>
      </c>
      <c r="VR42" s="109">
        <f>IF(VU42&gt;0,VU42/VP42,0)</f>
        <v>2093.75</v>
      </c>
      <c r="VS42" s="137">
        <f>VQ42*VR42</f>
        <v>3766.2491399999999</v>
      </c>
      <c r="VT42" s="109">
        <f>VS42*VN42</f>
        <v>1355849.69</v>
      </c>
      <c r="VU42" s="101">
        <v>1355849.69</v>
      </c>
      <c r="VV42" s="138">
        <f>VU42-VT42</f>
        <v>0</v>
      </c>
      <c r="VW42" s="139">
        <f t="shared" si="596"/>
        <v>1.1841200000000001</v>
      </c>
      <c r="VX42" s="17">
        <f>SUM(VX44:VX57)</f>
        <v>12089</v>
      </c>
      <c r="VY42" s="4"/>
      <c r="VZ42" s="144">
        <f>H42+R42+AB42+AL42+AV42+BF42+BP42+BZ42+CJ42+CT42+DD42+DN42+DX42+EH42+ER42+FB42+FL42+FV42+GF42+GP42+GZ42+HJ42+HT42+ID42+IN42+IX42+JH42+JR42+KB42+KL42+KV42+LF42+LP42+LZ42+MJ42+MT42+ND42+NN42+NX42+OH42+OR42+PB42+PL42+PV42+QF42+QP42+QZ42+RJ42+RT42+SD42+SN42+SX42+TH42+TR42+UB42+UL42+UV42+VF42+VP42</f>
        <v>17064.41</v>
      </c>
      <c r="WA42" s="136">
        <f>IF(VX42&gt;0,VZ42/VX42,0)</f>
        <v>1.41156506</v>
      </c>
      <c r="WB42" s="109">
        <f>IF(WE42&gt;0,WE42/VZ42,0)</f>
        <v>2253.27</v>
      </c>
      <c r="WC42" s="137">
        <f>WA42*WB42</f>
        <v>3180.6372000000001</v>
      </c>
      <c r="WD42" s="109">
        <f>WC42*VX42</f>
        <v>38450723.109999999</v>
      </c>
      <c r="WE42" s="144">
        <f>M42+W42+AG42+AQ42+BA42+BK42+BU42+CE42+CO42+CY42+DI42+DS42+EC42+EM42+EW42+FG42+FQ42+GA42+GK42+GU42+HE42+HO42+HY42+II42+IS42+JC42+JM42+JW42+KG42+KQ42+LA42+LK42+LU42+ME42+MO42+MY42+NI42+NS42+OC42+OM42+OW42+PG42+PQ42+QA42+QK42+QU42+RE42+RO42+RY42+SI42+SS42+TC42+TM42+TW42+UG42+UQ42+VA42+VK42+VU42</f>
        <v>38450720.399999999</v>
      </c>
      <c r="WF42" s="138">
        <f>WE42-WD42</f>
        <v>-2.71</v>
      </c>
    </row>
    <row r="43" spans="1:604" s="131" customFormat="1">
      <c r="A43" s="129"/>
      <c r="B43" s="130" t="s">
        <v>455</v>
      </c>
      <c r="C43" s="130"/>
      <c r="D43" s="130"/>
      <c r="E43" s="130"/>
      <c r="F43" s="140"/>
      <c r="G43" s="130"/>
      <c r="H43" s="138" t="e">
        <f>H42-(SUM(H44:H57))</f>
        <v>#DIV/0!</v>
      </c>
      <c r="I43" s="141"/>
      <c r="J43" s="138"/>
      <c r="K43" s="142"/>
      <c r="L43" s="138">
        <f>L42-(SUM(L44:L57))</f>
        <v>0</v>
      </c>
      <c r="M43" s="138"/>
      <c r="N43" s="138"/>
      <c r="O43" s="130"/>
      <c r="P43" s="140"/>
      <c r="Q43" s="130"/>
      <c r="R43" s="138">
        <f>R42-(SUM(R44:R57))</f>
        <v>0</v>
      </c>
      <c r="S43" s="141"/>
      <c r="T43" s="138"/>
      <c r="U43" s="142"/>
      <c r="V43" s="138">
        <f>V42-(SUM(V44:V57))</f>
        <v>0</v>
      </c>
      <c r="W43" s="138"/>
      <c r="X43" s="138"/>
      <c r="Y43" s="130"/>
      <c r="Z43" s="140"/>
      <c r="AA43" s="130"/>
      <c r="AB43" s="138">
        <f>AB42-(SUM(AB44:AB57))</f>
        <v>-0.01</v>
      </c>
      <c r="AC43" s="141"/>
      <c r="AD43" s="138"/>
      <c r="AE43" s="142"/>
      <c r="AF43" s="138">
        <f>AF42-(SUM(AF44:AF57))</f>
        <v>-20.93</v>
      </c>
      <c r="AG43" s="138"/>
      <c r="AH43" s="138"/>
      <c r="AI43" s="130"/>
      <c r="AJ43" s="140"/>
      <c r="AK43" s="130"/>
      <c r="AL43" s="138" t="e">
        <f>AL42-(SUM(AL44:AL57))</f>
        <v>#DIV/0!</v>
      </c>
      <c r="AM43" s="141"/>
      <c r="AN43" s="138"/>
      <c r="AO43" s="142"/>
      <c r="AP43" s="138">
        <f>AP42-(SUM(AP44:AP57))</f>
        <v>0</v>
      </c>
      <c r="AQ43" s="138"/>
      <c r="AR43" s="138"/>
      <c r="AS43" s="130"/>
      <c r="AT43" s="140"/>
      <c r="AU43" s="130"/>
      <c r="AV43" s="138">
        <f>AV42-(SUM(AV44:AV57))</f>
        <v>0</v>
      </c>
      <c r="AW43" s="141"/>
      <c r="AX43" s="138"/>
      <c r="AY43" s="142"/>
      <c r="AZ43" s="138">
        <f>AZ42-(SUM(AZ44:AZ57))</f>
        <v>0</v>
      </c>
      <c r="BA43" s="138"/>
      <c r="BB43" s="138"/>
      <c r="BC43" s="130"/>
      <c r="BD43" s="140"/>
      <c r="BE43" s="130"/>
      <c r="BF43" s="138">
        <f>BF42-(SUM(BF44:BF57))</f>
        <v>0</v>
      </c>
      <c r="BG43" s="141"/>
      <c r="BH43" s="138"/>
      <c r="BI43" s="142"/>
      <c r="BJ43" s="138">
        <f>BJ42-(SUM(BJ44:BJ57))</f>
        <v>0</v>
      </c>
      <c r="BK43" s="138"/>
      <c r="BL43" s="138"/>
      <c r="BM43" s="130"/>
      <c r="BN43" s="140"/>
      <c r="BO43" s="130"/>
      <c r="BP43" s="138">
        <f>BP42-(SUM(BP44:BP57))</f>
        <v>0</v>
      </c>
      <c r="BQ43" s="141"/>
      <c r="BR43" s="138"/>
      <c r="BS43" s="142"/>
      <c r="BT43" s="138">
        <f>BT42-(SUM(BT44:BT57))</f>
        <v>0</v>
      </c>
      <c r="BU43" s="138"/>
      <c r="BV43" s="138"/>
      <c r="BW43" s="130"/>
      <c r="BX43" s="140"/>
      <c r="BY43" s="130"/>
      <c r="BZ43" s="138">
        <f>BZ42-(SUM(BZ44:BZ57))</f>
        <v>0</v>
      </c>
      <c r="CA43" s="141"/>
      <c r="CB43" s="138"/>
      <c r="CC43" s="142"/>
      <c r="CD43" s="138">
        <f>CD42-(SUM(CD44:CD57))</f>
        <v>0</v>
      </c>
      <c r="CE43" s="138"/>
      <c r="CF43" s="138"/>
      <c r="CG43" s="130"/>
      <c r="CH43" s="140"/>
      <c r="CI43" s="130"/>
      <c r="CJ43" s="138">
        <f>CJ42-(SUM(CJ44:CJ57))</f>
        <v>0</v>
      </c>
      <c r="CK43" s="141"/>
      <c r="CL43" s="138"/>
      <c r="CM43" s="142"/>
      <c r="CN43" s="138">
        <f>CN42-(SUM(CN44:CN57))</f>
        <v>0</v>
      </c>
      <c r="CO43" s="138"/>
      <c r="CP43" s="138"/>
      <c r="CQ43" s="130"/>
      <c r="CR43" s="140"/>
      <c r="CS43" s="130"/>
      <c r="CT43" s="138">
        <f>CT42-(SUM(CT44:CT57))</f>
        <v>0</v>
      </c>
      <c r="CU43" s="141"/>
      <c r="CV43" s="138"/>
      <c r="CW43" s="142"/>
      <c r="CX43" s="138">
        <f>CX42-(SUM(CX44:CX57))</f>
        <v>0</v>
      </c>
      <c r="CY43" s="138"/>
      <c r="CZ43" s="138"/>
      <c r="DA43" s="130"/>
      <c r="DB43" s="140"/>
      <c r="DC43" s="130"/>
      <c r="DD43" s="138">
        <f>DD42-(SUM(DD44:DD57))</f>
        <v>0</v>
      </c>
      <c r="DE43" s="141"/>
      <c r="DF43" s="138"/>
      <c r="DG43" s="142"/>
      <c r="DH43" s="138">
        <f>DH42-(SUM(DH44:DH57))</f>
        <v>0</v>
      </c>
      <c r="DI43" s="138"/>
      <c r="DJ43" s="138"/>
      <c r="DK43" s="130"/>
      <c r="DL43" s="140"/>
      <c r="DM43" s="130"/>
      <c r="DN43" s="138">
        <f>DN42-(SUM(DN44:DN57))</f>
        <v>0</v>
      </c>
      <c r="DO43" s="141"/>
      <c r="DP43" s="138"/>
      <c r="DQ43" s="142"/>
      <c r="DR43" s="138">
        <f>DR42-(SUM(DR44:DR57))</f>
        <v>0</v>
      </c>
      <c r="DS43" s="138"/>
      <c r="DT43" s="138"/>
      <c r="DU43" s="130"/>
      <c r="DV43" s="140"/>
      <c r="DW43" s="130"/>
      <c r="DX43" s="138">
        <f>DX42-(SUM(DX44:DX57))</f>
        <v>0</v>
      </c>
      <c r="DY43" s="141"/>
      <c r="DZ43" s="138"/>
      <c r="EA43" s="142"/>
      <c r="EB43" s="138">
        <f>EB42-(SUM(EB44:EB57))</f>
        <v>0</v>
      </c>
      <c r="EC43" s="138"/>
      <c r="ED43" s="138"/>
      <c r="EE43" s="130"/>
      <c r="EF43" s="140"/>
      <c r="EG43" s="130"/>
      <c r="EH43" s="138">
        <f>EH42-(SUM(EH44:EH57))</f>
        <v>0</v>
      </c>
      <c r="EI43" s="141"/>
      <c r="EJ43" s="138"/>
      <c r="EK43" s="142"/>
      <c r="EL43" s="138">
        <f>EL42-(SUM(EL44:EL57))</f>
        <v>0</v>
      </c>
      <c r="EM43" s="138"/>
      <c r="EN43" s="138"/>
      <c r="EO43" s="130"/>
      <c r="EP43" s="140"/>
      <c r="EQ43" s="130"/>
      <c r="ER43" s="138">
        <f>ER42-(SUM(ER44:ER57))</f>
        <v>0</v>
      </c>
      <c r="ES43" s="141"/>
      <c r="ET43" s="138"/>
      <c r="EU43" s="142"/>
      <c r="EV43" s="138">
        <f>EV42-(SUM(EV44:EV57))</f>
        <v>0</v>
      </c>
      <c r="EW43" s="138"/>
      <c r="EX43" s="138"/>
      <c r="EY43" s="130"/>
      <c r="EZ43" s="140"/>
      <c r="FA43" s="130"/>
      <c r="FB43" s="138">
        <f>FB42-(SUM(FB44:FB57))</f>
        <v>0</v>
      </c>
      <c r="FC43" s="141"/>
      <c r="FD43" s="138"/>
      <c r="FE43" s="142"/>
      <c r="FF43" s="138">
        <f>FF42-(SUM(FF44:FF57))</f>
        <v>0</v>
      </c>
      <c r="FG43" s="138"/>
      <c r="FH43" s="138"/>
      <c r="FI43" s="130"/>
      <c r="FJ43" s="140"/>
      <c r="FK43" s="130"/>
      <c r="FL43" s="138">
        <f>FL42-(SUM(FL44:FL57))</f>
        <v>0</v>
      </c>
      <c r="FM43" s="141"/>
      <c r="FN43" s="138"/>
      <c r="FO43" s="142"/>
      <c r="FP43" s="138">
        <f>FP42-(SUM(FP44:FP57))</f>
        <v>0</v>
      </c>
      <c r="FQ43" s="138"/>
      <c r="FR43" s="138"/>
      <c r="FS43" s="130"/>
      <c r="FT43" s="140"/>
      <c r="FU43" s="130"/>
      <c r="FV43" s="138">
        <f>FV42-(SUM(FV44:FV57))</f>
        <v>0</v>
      </c>
      <c r="FW43" s="141"/>
      <c r="FX43" s="138"/>
      <c r="FY43" s="142"/>
      <c r="FZ43" s="138">
        <f>FZ42-(SUM(FZ44:FZ57))</f>
        <v>0</v>
      </c>
      <c r="GA43" s="138"/>
      <c r="GB43" s="138"/>
      <c r="GC43" s="130"/>
      <c r="GD43" s="140"/>
      <c r="GE43" s="130"/>
      <c r="GF43" s="138">
        <f>GF42-(SUM(GF44:GF57))</f>
        <v>0</v>
      </c>
      <c r="GG43" s="141"/>
      <c r="GH43" s="138"/>
      <c r="GI43" s="142"/>
      <c r="GJ43" s="138">
        <f>GJ42-(SUM(GJ44:GJ57))</f>
        <v>0</v>
      </c>
      <c r="GK43" s="138"/>
      <c r="GL43" s="138"/>
      <c r="GM43" s="130"/>
      <c r="GN43" s="140"/>
      <c r="GO43" s="130"/>
      <c r="GP43" s="138">
        <f>GP42-(SUM(GP44:GP57))</f>
        <v>0</v>
      </c>
      <c r="GQ43" s="141"/>
      <c r="GR43" s="138"/>
      <c r="GS43" s="142"/>
      <c r="GT43" s="138">
        <f>GT42-(SUM(GT44:GT57))</f>
        <v>0</v>
      </c>
      <c r="GU43" s="138"/>
      <c r="GV43" s="138"/>
      <c r="GW43" s="130"/>
      <c r="GX43" s="140"/>
      <c r="GY43" s="130"/>
      <c r="GZ43" s="138">
        <f>GZ42-(SUM(GZ44:GZ57))</f>
        <v>0</v>
      </c>
      <c r="HA43" s="141"/>
      <c r="HB43" s="138"/>
      <c r="HC43" s="142"/>
      <c r="HD43" s="138">
        <f>HD42-(SUM(HD44:HD57))</f>
        <v>0</v>
      </c>
      <c r="HE43" s="138"/>
      <c r="HF43" s="138"/>
      <c r="HG43" s="130"/>
      <c r="HH43" s="140"/>
      <c r="HI43" s="130"/>
      <c r="HJ43" s="138">
        <f>HJ42-(SUM(HJ44:HJ57))</f>
        <v>0</v>
      </c>
      <c r="HK43" s="141"/>
      <c r="HL43" s="138"/>
      <c r="HM43" s="142"/>
      <c r="HN43" s="138">
        <f>HN42-(SUM(HN44:HN57))</f>
        <v>0</v>
      </c>
      <c r="HO43" s="138"/>
      <c r="HP43" s="138"/>
      <c r="HQ43" s="130"/>
      <c r="HR43" s="140"/>
      <c r="HS43" s="130"/>
      <c r="HT43" s="138">
        <f>HT42-(SUM(HT44:HT57))</f>
        <v>0</v>
      </c>
      <c r="HU43" s="141"/>
      <c r="HV43" s="138"/>
      <c r="HW43" s="142"/>
      <c r="HX43" s="138">
        <f>HX42-(SUM(HX44:HX57))</f>
        <v>0.01</v>
      </c>
      <c r="HY43" s="138"/>
      <c r="HZ43" s="138"/>
      <c r="IA43" s="130"/>
      <c r="IB43" s="140"/>
      <c r="IC43" s="130"/>
      <c r="ID43" s="138">
        <f>ID42-(SUM(ID44:ID57))</f>
        <v>0</v>
      </c>
      <c r="IE43" s="141"/>
      <c r="IF43" s="138"/>
      <c r="IG43" s="142"/>
      <c r="IH43" s="138">
        <f>IH42-(SUM(IH44:IH57))</f>
        <v>0</v>
      </c>
      <c r="II43" s="138"/>
      <c r="IJ43" s="138"/>
      <c r="IK43" s="130"/>
      <c r="IL43" s="140"/>
      <c r="IM43" s="130"/>
      <c r="IN43" s="138">
        <f>IN42-(SUM(IN44:IN57))</f>
        <v>0</v>
      </c>
      <c r="IO43" s="141"/>
      <c r="IP43" s="138"/>
      <c r="IQ43" s="142"/>
      <c r="IR43" s="138">
        <f>IR42-(SUM(IR44:IR57))</f>
        <v>0</v>
      </c>
      <c r="IS43" s="138"/>
      <c r="IT43" s="138"/>
      <c r="IU43" s="130"/>
      <c r="IV43" s="140"/>
      <c r="IW43" s="130"/>
      <c r="IX43" s="138">
        <f>IX42-(SUM(IX44:IX57))</f>
        <v>0</v>
      </c>
      <c r="IY43" s="141"/>
      <c r="IZ43" s="138"/>
      <c r="JA43" s="142"/>
      <c r="JB43" s="138">
        <f>JB42-(SUM(JB44:JB57))</f>
        <v>0</v>
      </c>
      <c r="JC43" s="138"/>
      <c r="JD43" s="138"/>
      <c r="JE43" s="130"/>
      <c r="JF43" s="140"/>
      <c r="JG43" s="130"/>
      <c r="JH43" s="138">
        <f>JH42-(SUM(JH44:JH57))</f>
        <v>0.01</v>
      </c>
      <c r="JI43" s="141"/>
      <c r="JJ43" s="138"/>
      <c r="JK43" s="142"/>
      <c r="JL43" s="138">
        <f>JL42-(SUM(JL44:JL57))</f>
        <v>21.97</v>
      </c>
      <c r="JM43" s="138"/>
      <c r="JN43" s="138"/>
      <c r="JO43" s="130"/>
      <c r="JP43" s="140"/>
      <c r="JQ43" s="130"/>
      <c r="JR43" s="138">
        <f>JR42-(SUM(JR44:JR57))</f>
        <v>0</v>
      </c>
      <c r="JS43" s="141"/>
      <c r="JT43" s="138"/>
      <c r="JU43" s="142"/>
      <c r="JV43" s="138">
        <f>JV42-(SUM(JV44:JV57))</f>
        <v>0</v>
      </c>
      <c r="JW43" s="138"/>
      <c r="JX43" s="138"/>
      <c r="JY43" s="130"/>
      <c r="JZ43" s="140"/>
      <c r="KA43" s="130"/>
      <c r="KB43" s="138">
        <f>KB42-(SUM(KB44:KB57))</f>
        <v>0</v>
      </c>
      <c r="KC43" s="141"/>
      <c r="KD43" s="138"/>
      <c r="KE43" s="142"/>
      <c r="KF43" s="138">
        <f>KF42-(SUM(KF44:KF57))</f>
        <v>0</v>
      </c>
      <c r="KG43" s="138"/>
      <c r="KH43" s="138"/>
      <c r="KI43" s="130"/>
      <c r="KJ43" s="140"/>
      <c r="KK43" s="130"/>
      <c r="KL43" s="138">
        <f>KL42-(SUM(KL44:KL57))</f>
        <v>0</v>
      </c>
      <c r="KM43" s="141"/>
      <c r="KN43" s="138"/>
      <c r="KO43" s="142"/>
      <c r="KP43" s="138">
        <f>KP42-(SUM(KP44:KP57))</f>
        <v>0</v>
      </c>
      <c r="KQ43" s="138"/>
      <c r="KR43" s="138"/>
      <c r="KS43" s="130"/>
      <c r="KT43" s="140"/>
      <c r="KU43" s="130"/>
      <c r="KV43" s="138">
        <f>KV42-(SUM(KV44:KV57))</f>
        <v>-0.01</v>
      </c>
      <c r="KW43" s="141"/>
      <c r="KX43" s="138"/>
      <c r="KY43" s="142"/>
      <c r="KZ43" s="138">
        <f>KZ42-(SUM(KZ44:KZ57))</f>
        <v>-21</v>
      </c>
      <c r="LA43" s="138"/>
      <c r="LB43" s="138"/>
      <c r="LC43" s="130"/>
      <c r="LD43" s="140"/>
      <c r="LE43" s="130"/>
      <c r="LF43" s="138">
        <f>LF42-(SUM(LF44:LF57))</f>
        <v>0</v>
      </c>
      <c r="LG43" s="141"/>
      <c r="LH43" s="138"/>
      <c r="LI43" s="142"/>
      <c r="LJ43" s="138">
        <f>LJ42-(SUM(LJ44:LJ57))</f>
        <v>0</v>
      </c>
      <c r="LK43" s="138"/>
      <c r="LL43" s="138"/>
      <c r="LM43" s="130"/>
      <c r="LN43" s="140"/>
      <c r="LO43" s="130"/>
      <c r="LP43" s="138">
        <f>LP42-(SUM(LP44:LP57))</f>
        <v>0</v>
      </c>
      <c r="LQ43" s="141"/>
      <c r="LR43" s="138"/>
      <c r="LS43" s="142"/>
      <c r="LT43" s="138">
        <f>LT42-(SUM(LT44:LT57))</f>
        <v>0</v>
      </c>
      <c r="LU43" s="138"/>
      <c r="LV43" s="138"/>
      <c r="LW43" s="130"/>
      <c r="LX43" s="140"/>
      <c r="LY43" s="130"/>
      <c r="LZ43" s="138">
        <f>LZ42-(SUM(LZ44:LZ57))</f>
        <v>0</v>
      </c>
      <c r="MA43" s="141"/>
      <c r="MB43" s="138"/>
      <c r="MC43" s="142"/>
      <c r="MD43" s="138">
        <f>MD42-(SUM(MD44:MD57))</f>
        <v>-0.01</v>
      </c>
      <c r="ME43" s="138"/>
      <c r="MF43" s="138"/>
      <c r="MG43" s="130"/>
      <c r="MH43" s="140"/>
      <c r="MI43" s="130"/>
      <c r="MJ43" s="138">
        <f>MJ42-(SUM(MJ44:MJ57))</f>
        <v>0.01</v>
      </c>
      <c r="MK43" s="141"/>
      <c r="ML43" s="138"/>
      <c r="MM43" s="142"/>
      <c r="MN43" s="138">
        <f>MN42-(SUM(MN44:MN57))</f>
        <v>28.54</v>
      </c>
      <c r="MO43" s="138"/>
      <c r="MP43" s="138"/>
      <c r="MQ43" s="130"/>
      <c r="MR43" s="140"/>
      <c r="MS43" s="130"/>
      <c r="MT43" s="138">
        <f>MT42-(SUM(MT44:MT57))</f>
        <v>0</v>
      </c>
      <c r="MU43" s="141"/>
      <c r="MV43" s="138"/>
      <c r="MW43" s="142"/>
      <c r="MX43" s="138">
        <f>MX42-(SUM(MX44:MX57))</f>
        <v>0</v>
      </c>
      <c r="MY43" s="138"/>
      <c r="MZ43" s="138"/>
      <c r="NA43" s="130"/>
      <c r="NB43" s="140"/>
      <c r="NC43" s="130"/>
      <c r="ND43" s="138">
        <f>ND42-(SUM(ND44:ND57))</f>
        <v>0</v>
      </c>
      <c r="NE43" s="141"/>
      <c r="NF43" s="138"/>
      <c r="NG43" s="142"/>
      <c r="NH43" s="138">
        <f>NH42-(SUM(NH44:NH57))</f>
        <v>0</v>
      </c>
      <c r="NI43" s="138"/>
      <c r="NJ43" s="138"/>
      <c r="NK43" s="130"/>
      <c r="NL43" s="140"/>
      <c r="NM43" s="130"/>
      <c r="NN43" s="138">
        <f>NN42-(SUM(NN44:NN57))</f>
        <v>0</v>
      </c>
      <c r="NO43" s="141"/>
      <c r="NP43" s="138"/>
      <c r="NQ43" s="142"/>
      <c r="NR43" s="138">
        <f>NR42-(SUM(NR44:NR57))</f>
        <v>0</v>
      </c>
      <c r="NS43" s="138"/>
      <c r="NT43" s="138"/>
      <c r="NU43" s="130"/>
      <c r="NV43" s="140"/>
      <c r="NW43" s="130"/>
      <c r="NX43" s="138">
        <f>NX42-(SUM(NX44:NX57))</f>
        <v>0.01</v>
      </c>
      <c r="NY43" s="141"/>
      <c r="NZ43" s="138"/>
      <c r="OA43" s="142"/>
      <c r="OB43" s="138">
        <f>OB42-(SUM(OB44:OB57))</f>
        <v>28.54</v>
      </c>
      <c r="OC43" s="138"/>
      <c r="OD43" s="138"/>
      <c r="OE43" s="130"/>
      <c r="OF43" s="140"/>
      <c r="OG43" s="130"/>
      <c r="OH43" s="138">
        <f>OH42-(SUM(OH44:OH57))</f>
        <v>0</v>
      </c>
      <c r="OI43" s="141"/>
      <c r="OJ43" s="138"/>
      <c r="OK43" s="142"/>
      <c r="OL43" s="138">
        <f>OL42-(SUM(OL44:OL57))</f>
        <v>0</v>
      </c>
      <c r="OM43" s="138"/>
      <c r="ON43" s="138"/>
      <c r="OO43" s="130"/>
      <c r="OP43" s="140"/>
      <c r="OQ43" s="130"/>
      <c r="OR43" s="138">
        <f>OR42-(SUM(OR44:OR57))</f>
        <v>0</v>
      </c>
      <c r="OS43" s="141"/>
      <c r="OT43" s="138"/>
      <c r="OU43" s="142"/>
      <c r="OV43" s="138">
        <f>OV42-(SUM(OV44:OV57))</f>
        <v>0.01</v>
      </c>
      <c r="OW43" s="138"/>
      <c r="OX43" s="138"/>
      <c r="OY43" s="130"/>
      <c r="OZ43" s="140"/>
      <c r="PA43" s="130"/>
      <c r="PB43" s="138">
        <f>PB42-(SUM(PB44:PB57))</f>
        <v>0</v>
      </c>
      <c r="PC43" s="141"/>
      <c r="PD43" s="138"/>
      <c r="PE43" s="142"/>
      <c r="PF43" s="138">
        <f>PF42-(SUM(PF44:PF57))</f>
        <v>0</v>
      </c>
      <c r="PG43" s="138"/>
      <c r="PH43" s="138"/>
      <c r="PI43" s="130"/>
      <c r="PJ43" s="140"/>
      <c r="PK43" s="130"/>
      <c r="PL43" s="138">
        <f>PL42-(SUM(PL44:PL57))</f>
        <v>0</v>
      </c>
      <c r="PM43" s="141"/>
      <c r="PN43" s="138"/>
      <c r="PO43" s="142"/>
      <c r="PP43" s="138">
        <f>PP42-(SUM(PP44:PP57))</f>
        <v>0</v>
      </c>
      <c r="PQ43" s="138"/>
      <c r="PR43" s="138"/>
      <c r="PS43" s="130"/>
      <c r="PT43" s="140"/>
      <c r="PU43" s="130"/>
      <c r="PV43" s="138">
        <f>PV42-(SUM(PV44:PV57))</f>
        <v>0</v>
      </c>
      <c r="PW43" s="141"/>
      <c r="PX43" s="138"/>
      <c r="PY43" s="142"/>
      <c r="PZ43" s="138">
        <f>PZ42-(SUM(PZ44:PZ57))</f>
        <v>-0.01</v>
      </c>
      <c r="QA43" s="138"/>
      <c r="QB43" s="138"/>
      <c r="QC43" s="130"/>
      <c r="QD43" s="140"/>
      <c r="QE43" s="130"/>
      <c r="QF43" s="138">
        <f>QF42-(SUM(QF44:QF57))</f>
        <v>0</v>
      </c>
      <c r="QG43" s="141"/>
      <c r="QH43" s="138"/>
      <c r="QI43" s="142"/>
      <c r="QJ43" s="138">
        <f>QJ42-(SUM(QJ44:QJ57))</f>
        <v>0</v>
      </c>
      <c r="QK43" s="138"/>
      <c r="QL43" s="138"/>
      <c r="QM43" s="130"/>
      <c r="QN43" s="140"/>
      <c r="QO43" s="130"/>
      <c r="QP43" s="138">
        <f>QP42-(SUM(QP44:QP57))</f>
        <v>0</v>
      </c>
      <c r="QQ43" s="141"/>
      <c r="QR43" s="138"/>
      <c r="QS43" s="142"/>
      <c r="QT43" s="138">
        <f>QT42-(SUM(QT44:QT57))</f>
        <v>0</v>
      </c>
      <c r="QU43" s="138"/>
      <c r="QV43" s="138"/>
      <c r="QW43" s="130"/>
      <c r="QX43" s="140"/>
      <c r="QY43" s="130"/>
      <c r="QZ43" s="138">
        <f>QZ42-(SUM(QZ44:QZ57))</f>
        <v>0</v>
      </c>
      <c r="RA43" s="141"/>
      <c r="RB43" s="138"/>
      <c r="RC43" s="142"/>
      <c r="RD43" s="138">
        <f>RD42-(SUM(RD44:RD57))</f>
        <v>0</v>
      </c>
      <c r="RE43" s="138"/>
      <c r="RF43" s="138"/>
      <c r="RG43" s="130"/>
      <c r="RH43" s="140"/>
      <c r="RI43" s="130"/>
      <c r="RJ43" s="138">
        <f>RJ42-(SUM(RJ44:RJ57))</f>
        <v>0</v>
      </c>
      <c r="RK43" s="141"/>
      <c r="RL43" s="138"/>
      <c r="RM43" s="142"/>
      <c r="RN43" s="138">
        <f>RN42-(SUM(RN44:RN57))</f>
        <v>0</v>
      </c>
      <c r="RO43" s="138"/>
      <c r="RP43" s="138"/>
      <c r="RQ43" s="130"/>
      <c r="RR43" s="140"/>
      <c r="RS43" s="130"/>
      <c r="RT43" s="138">
        <f>RT42-(SUM(RT44:RT57))</f>
        <v>0</v>
      </c>
      <c r="RU43" s="141"/>
      <c r="RV43" s="138"/>
      <c r="RW43" s="142"/>
      <c r="RX43" s="138">
        <f>RX42-(SUM(RX44:RX57))</f>
        <v>0</v>
      </c>
      <c r="RY43" s="138"/>
      <c r="RZ43" s="138"/>
      <c r="SA43" s="130"/>
      <c r="SB43" s="140"/>
      <c r="SC43" s="130"/>
      <c r="SD43" s="138" t="e">
        <f>SD42-(SUM(SD44:SD57))</f>
        <v>#DIV/0!</v>
      </c>
      <c r="SE43" s="141"/>
      <c r="SF43" s="138"/>
      <c r="SG43" s="142"/>
      <c r="SH43" s="138">
        <f>SH42-(SUM(SH44:SH57))</f>
        <v>0</v>
      </c>
      <c r="SI43" s="138"/>
      <c r="SJ43" s="138"/>
      <c r="SK43" s="130"/>
      <c r="SL43" s="140"/>
      <c r="SM43" s="130"/>
      <c r="SN43" s="138">
        <f>SN42-(SUM(SN44:SN57))</f>
        <v>0</v>
      </c>
      <c r="SO43" s="141"/>
      <c r="SP43" s="138"/>
      <c r="SQ43" s="142"/>
      <c r="SR43" s="138">
        <f>SR42-(SUM(SR44:SR57))</f>
        <v>0</v>
      </c>
      <c r="SS43" s="138"/>
      <c r="ST43" s="138"/>
      <c r="SU43" s="130"/>
      <c r="SV43" s="140"/>
      <c r="SW43" s="130"/>
      <c r="SX43" s="138">
        <f>SX42-(SUM(SX44:SX57))</f>
        <v>0</v>
      </c>
      <c r="SY43" s="141"/>
      <c r="SZ43" s="138"/>
      <c r="TA43" s="142"/>
      <c r="TB43" s="138">
        <f>TB42-(SUM(TB44:TB57))</f>
        <v>0.01</v>
      </c>
      <c r="TC43" s="138"/>
      <c r="TD43" s="138"/>
      <c r="TE43" s="130"/>
      <c r="TF43" s="140"/>
      <c r="TG43" s="130"/>
      <c r="TH43" s="138">
        <f>TH42-(SUM(TH44:TH57))</f>
        <v>0</v>
      </c>
      <c r="TI43" s="141"/>
      <c r="TJ43" s="138"/>
      <c r="TK43" s="142"/>
      <c r="TL43" s="138">
        <f>TL42-(SUM(TL44:TL57))</f>
        <v>0</v>
      </c>
      <c r="TM43" s="138"/>
      <c r="TN43" s="138"/>
      <c r="TO43" s="130"/>
      <c r="TP43" s="140"/>
      <c r="TQ43" s="130"/>
      <c r="TR43" s="138">
        <f>TR42-(SUM(TR44:TR57))</f>
        <v>0</v>
      </c>
      <c r="TS43" s="141"/>
      <c r="TT43" s="138"/>
      <c r="TU43" s="142"/>
      <c r="TV43" s="138">
        <f>TV42-(SUM(TV44:TV57))</f>
        <v>-0.01</v>
      </c>
      <c r="TW43" s="138"/>
      <c r="TX43" s="138"/>
      <c r="TY43" s="130"/>
      <c r="TZ43" s="140"/>
      <c r="UA43" s="130"/>
      <c r="UB43" s="138">
        <f>UB42-(SUM(UB44:UB57))</f>
        <v>0</v>
      </c>
      <c r="UC43" s="141"/>
      <c r="UD43" s="138"/>
      <c r="UE43" s="142"/>
      <c r="UF43" s="138">
        <f>UF42-(SUM(UF44:UF57))</f>
        <v>-0.01</v>
      </c>
      <c r="UG43" s="138"/>
      <c r="UH43" s="138"/>
      <c r="UI43" s="130"/>
      <c r="UJ43" s="140"/>
      <c r="UK43" s="130"/>
      <c r="UL43" s="138">
        <f>UL42-(SUM(UL44:UL57))</f>
        <v>0</v>
      </c>
      <c r="UM43" s="141"/>
      <c r="UN43" s="138"/>
      <c r="UO43" s="142"/>
      <c r="UP43" s="138">
        <f>UP42-(SUM(UP44:UP57))</f>
        <v>0</v>
      </c>
      <c r="UQ43" s="138"/>
      <c r="UR43" s="138"/>
      <c r="US43" s="130"/>
      <c r="UT43" s="140"/>
      <c r="UU43" s="130"/>
      <c r="UV43" s="138">
        <f>UV42-(SUM(UV44:UV57))</f>
        <v>0</v>
      </c>
      <c r="UW43" s="141"/>
      <c r="UX43" s="138"/>
      <c r="UY43" s="142"/>
      <c r="UZ43" s="138">
        <f>UZ42-(SUM(UZ44:UZ57))</f>
        <v>-0.01</v>
      </c>
      <c r="VA43" s="138"/>
      <c r="VB43" s="138"/>
      <c r="VC43" s="130"/>
      <c r="VD43" s="140"/>
      <c r="VE43" s="130"/>
      <c r="VF43" s="138">
        <f>VF42-(SUM(VF44:VF57))</f>
        <v>0</v>
      </c>
      <c r="VG43" s="141"/>
      <c r="VH43" s="138"/>
      <c r="VI43" s="142"/>
      <c r="VJ43" s="138">
        <f>VJ42-(SUM(VJ44:VJ57))</f>
        <v>0</v>
      </c>
      <c r="VK43" s="138"/>
      <c r="VL43" s="138"/>
      <c r="VM43" s="130"/>
      <c r="VN43" s="140"/>
      <c r="VO43" s="130"/>
      <c r="VP43" s="138">
        <f>VP42-(SUM(VP44:VP57))</f>
        <v>-0.01</v>
      </c>
      <c r="VQ43" s="141"/>
      <c r="VR43" s="138"/>
      <c r="VS43" s="142"/>
      <c r="VT43" s="138">
        <f>VT42-(SUM(VT44:VT57))</f>
        <v>-20.93</v>
      </c>
      <c r="VU43" s="138"/>
      <c r="VV43" s="138"/>
      <c r="VW43" s="130"/>
      <c r="VX43" s="140"/>
      <c r="VY43" s="130"/>
      <c r="VZ43" s="138">
        <f>VZ42-(SUM(VZ44:VZ57))</f>
        <v>0.01</v>
      </c>
      <c r="WA43" s="141"/>
      <c r="WB43" s="138"/>
      <c r="WC43" s="142"/>
      <c r="WD43" s="138">
        <f>WD42-(SUM(WD44:WD57))</f>
        <v>22.51</v>
      </c>
      <c r="WE43" s="138"/>
      <c r="WF43" s="138"/>
    </row>
    <row r="44" spans="1:604" ht="26.25" customHeight="1">
      <c r="A44" s="5"/>
      <c r="B44" s="544" t="s">
        <v>413</v>
      </c>
      <c r="C44" s="11" t="s">
        <v>966</v>
      </c>
      <c r="D44" s="11" t="s">
        <v>420</v>
      </c>
      <c r="E44" s="4" t="s">
        <v>34</v>
      </c>
      <c r="F44" s="593">
        <f t="shared" ref="F44:F57" si="601">F12</f>
        <v>0</v>
      </c>
      <c r="G44" s="139" t="e">
        <f>F44/F42</f>
        <v>#DIV/0!</v>
      </c>
      <c r="H44" s="109" t="e">
        <f>H42*G44</f>
        <v>#DIV/0!</v>
      </c>
      <c r="I44" s="136">
        <f t="shared" ref="I44:I57" si="602">IF(F44&gt;0,H44/F44,0)</f>
        <v>0</v>
      </c>
      <c r="J44" s="96">
        <f>J42</f>
        <v>0</v>
      </c>
      <c r="K44" s="137">
        <f t="shared" ref="K44:K57" si="603">I44*J44</f>
        <v>0</v>
      </c>
      <c r="L44" s="109">
        <f t="shared" ref="L44:L57" si="604">K44*F44</f>
        <v>0</v>
      </c>
      <c r="M44" s="109"/>
      <c r="N44" s="138"/>
      <c r="O44" s="139">
        <f t="shared" ref="O44:O58" si="605">K44/$WC44</f>
        <v>0</v>
      </c>
      <c r="P44" s="593">
        <f t="shared" ref="P44:P57" si="606">P12</f>
        <v>39</v>
      </c>
      <c r="Q44" s="139">
        <f>P44/P42</f>
        <v>9.8479999999999998E-2</v>
      </c>
      <c r="R44" s="109">
        <f>R42*Q44</f>
        <v>47.48</v>
      </c>
      <c r="S44" s="136">
        <f t="shared" ref="S44:S57" si="607">IF(P44&gt;0,R44/P44,0)</f>
        <v>1.2174358999999999</v>
      </c>
      <c r="T44" s="96">
        <f>T42</f>
        <v>2093.75</v>
      </c>
      <c r="U44" s="137">
        <f t="shared" ref="U44:U57" si="608">S44*T44</f>
        <v>2549.0064200000002</v>
      </c>
      <c r="V44" s="109">
        <f t="shared" ref="V44:V57" si="609">U44*P44</f>
        <v>99411.25</v>
      </c>
      <c r="W44" s="109"/>
      <c r="X44" s="138"/>
      <c r="Y44" s="139">
        <f t="shared" ref="Y44:Y58" si="610">U44/$WC44</f>
        <v>0.80142999999999998</v>
      </c>
      <c r="Z44" s="593">
        <f t="shared" ref="Z44:Z57" si="611">Z12</f>
        <v>165</v>
      </c>
      <c r="AA44" s="139">
        <f>Z44/Z42</f>
        <v>0.60440000000000005</v>
      </c>
      <c r="AB44" s="109">
        <f>AB42*AA44</f>
        <v>313.54000000000002</v>
      </c>
      <c r="AC44" s="136">
        <f t="shared" ref="AC44:AC57" si="612">IF(Z44&gt;0,AB44/Z44,0)</f>
        <v>1.9002424200000001</v>
      </c>
      <c r="AD44" s="96">
        <f>AD42</f>
        <v>2093.75</v>
      </c>
      <c r="AE44" s="137">
        <f t="shared" ref="AE44:AE57" si="613">AC44*AD44</f>
        <v>3978.6325700000002</v>
      </c>
      <c r="AF44" s="109">
        <f t="shared" ref="AF44:AF57" si="614">AE44*Z44</f>
        <v>656474.37</v>
      </c>
      <c r="AG44" s="109"/>
      <c r="AH44" s="138"/>
      <c r="AI44" s="139">
        <f t="shared" ref="AI44:AI58" si="615">AE44/$WC44</f>
        <v>1.25092</v>
      </c>
      <c r="AJ44" s="593">
        <f t="shared" ref="AJ44:AJ57" si="616">AJ12</f>
        <v>0</v>
      </c>
      <c r="AK44" s="139" t="e">
        <f>AJ44/AJ42</f>
        <v>#DIV/0!</v>
      </c>
      <c r="AL44" s="109" t="e">
        <f>AL42*AK44</f>
        <v>#DIV/0!</v>
      </c>
      <c r="AM44" s="136">
        <f t="shared" ref="AM44:AM57" si="617">IF(AJ44&gt;0,AL44/AJ44,0)</f>
        <v>0</v>
      </c>
      <c r="AN44" s="96">
        <f>AN42</f>
        <v>0</v>
      </c>
      <c r="AO44" s="137">
        <f t="shared" ref="AO44:AO57" si="618">AM44*AN44</f>
        <v>0</v>
      </c>
      <c r="AP44" s="109">
        <f t="shared" ref="AP44:AP57" si="619">AO44*AJ44</f>
        <v>0</v>
      </c>
      <c r="AQ44" s="109"/>
      <c r="AR44" s="138"/>
      <c r="AS44" s="139">
        <f t="shared" ref="AS44:AS58" si="620">AO44/$WC44</f>
        <v>0</v>
      </c>
      <c r="AT44" s="593">
        <f t="shared" ref="AT44:AT57" si="621">AT12</f>
        <v>0</v>
      </c>
      <c r="AU44" s="139">
        <f>AT44/AT42</f>
        <v>0</v>
      </c>
      <c r="AV44" s="109">
        <f>AV42*AU44</f>
        <v>0</v>
      </c>
      <c r="AW44" s="136">
        <f t="shared" ref="AW44:AW57" si="622">IF(AT44&gt;0,AV44/AT44,0)</f>
        <v>0</v>
      </c>
      <c r="AX44" s="96">
        <f>AX42</f>
        <v>2093.75</v>
      </c>
      <c r="AY44" s="137">
        <f t="shared" ref="AY44:AY57" si="623">AW44*AX44</f>
        <v>0</v>
      </c>
      <c r="AZ44" s="109">
        <f t="shared" ref="AZ44:AZ57" si="624">AY44*AT44</f>
        <v>0</v>
      </c>
      <c r="BA44" s="109"/>
      <c r="BB44" s="138"/>
      <c r="BC44" s="139">
        <f t="shared" ref="BC44:BC58" si="625">AY44/$WC44</f>
        <v>0</v>
      </c>
      <c r="BD44" s="593">
        <f t="shared" ref="BD44:BD57" si="626">BD12</f>
        <v>0</v>
      </c>
      <c r="BE44" s="139">
        <f>BD44/BD42</f>
        <v>0</v>
      </c>
      <c r="BF44" s="109">
        <f>BF42*BE44</f>
        <v>0</v>
      </c>
      <c r="BG44" s="136">
        <f t="shared" ref="BG44:BG57" si="627">IF(BD44&gt;0,BF44/BD44,0)</f>
        <v>0</v>
      </c>
      <c r="BH44" s="96">
        <f>BH42</f>
        <v>2474.1999999999998</v>
      </c>
      <c r="BI44" s="137">
        <f t="shared" ref="BI44:BI57" si="628">BG44*BH44</f>
        <v>0</v>
      </c>
      <c r="BJ44" s="109">
        <f t="shared" ref="BJ44:BJ57" si="629">BI44*BD44</f>
        <v>0</v>
      </c>
      <c r="BK44" s="109"/>
      <c r="BL44" s="138"/>
      <c r="BM44" s="139">
        <f t="shared" ref="BM44:BM58" si="630">BI44/$WC44</f>
        <v>0</v>
      </c>
      <c r="BN44" s="593">
        <f t="shared" ref="BN44:BN57" si="631">BN12</f>
        <v>0</v>
      </c>
      <c r="BO44" s="139">
        <f>BN44/BN42</f>
        <v>0</v>
      </c>
      <c r="BP44" s="109">
        <f>BP42*BO44</f>
        <v>0</v>
      </c>
      <c r="BQ44" s="136">
        <f t="shared" ref="BQ44:BQ57" si="632">IF(BN44&gt;0,BP44/BN44,0)</f>
        <v>0</v>
      </c>
      <c r="BR44" s="96">
        <f>BR42</f>
        <v>2854.65</v>
      </c>
      <c r="BS44" s="137">
        <f t="shared" ref="BS44:BS57" si="633">BQ44*BR44</f>
        <v>0</v>
      </c>
      <c r="BT44" s="109">
        <f t="shared" ref="BT44:BT57" si="634">BS44*BN44</f>
        <v>0</v>
      </c>
      <c r="BU44" s="109"/>
      <c r="BV44" s="138"/>
      <c r="BW44" s="139">
        <f t="shared" ref="BW44:BW58" si="635">BS44/$WC44</f>
        <v>0</v>
      </c>
      <c r="BX44" s="593">
        <f t="shared" ref="BX44:BX57" si="636">BX12</f>
        <v>27</v>
      </c>
      <c r="BY44" s="139">
        <f>BX44/BX42</f>
        <v>0.16364000000000001</v>
      </c>
      <c r="BZ44" s="109">
        <f>BZ42*BY44</f>
        <v>41.24</v>
      </c>
      <c r="CA44" s="136">
        <f t="shared" ref="CA44:CA57" si="637">IF(BX44&gt;0,BZ44/BX44,0)</f>
        <v>1.5274074099999999</v>
      </c>
      <c r="CB44" s="96">
        <f>CB42</f>
        <v>2196.1</v>
      </c>
      <c r="CC44" s="137">
        <f t="shared" ref="CC44:CC57" si="638">CA44*CB44</f>
        <v>3354.33941</v>
      </c>
      <c r="CD44" s="109">
        <f t="shared" ref="CD44:CD57" si="639">CC44*BX44</f>
        <v>90567.16</v>
      </c>
      <c r="CE44" s="109"/>
      <c r="CF44" s="138"/>
      <c r="CG44" s="139">
        <f t="shared" ref="CG44:CG58" si="640">CC44/$WC44</f>
        <v>1.05464</v>
      </c>
      <c r="CH44" s="593">
        <f t="shared" ref="CH44:CH57" si="641">CH12</f>
        <v>16</v>
      </c>
      <c r="CI44" s="139">
        <f>CH44/CH42</f>
        <v>9.8159999999999997E-2</v>
      </c>
      <c r="CJ44" s="109">
        <f>CJ42*CI44</f>
        <v>30.47</v>
      </c>
      <c r="CK44" s="136">
        <f t="shared" ref="CK44:CK57" si="642">IF(CH44&gt;0,CJ44/CH44,0)</f>
        <v>1.9043749999999999</v>
      </c>
      <c r="CL44" s="96">
        <f>CL42</f>
        <v>2854.65</v>
      </c>
      <c r="CM44" s="137">
        <f t="shared" ref="CM44:CM57" si="643">CK44*CL44</f>
        <v>5436.3240900000001</v>
      </c>
      <c r="CN44" s="109">
        <f t="shared" ref="CN44:CN57" si="644">CM44*CH44</f>
        <v>86981.19</v>
      </c>
      <c r="CO44" s="109"/>
      <c r="CP44" s="138"/>
      <c r="CQ44" s="139">
        <f t="shared" ref="CQ44:CQ58" si="645">CM44/$WC44</f>
        <v>1.70923</v>
      </c>
      <c r="CR44" s="593">
        <f t="shared" ref="CR44:CR57" si="646">CR12</f>
        <v>0</v>
      </c>
      <c r="CS44" s="139">
        <f>CR44/CR42</f>
        <v>0</v>
      </c>
      <c r="CT44" s="109">
        <f>CT42*CS44</f>
        <v>0</v>
      </c>
      <c r="CU44" s="136">
        <f t="shared" ref="CU44:CU57" si="647">IF(CR44&gt;0,CT44/CR44,0)</f>
        <v>0</v>
      </c>
      <c r="CV44" s="96">
        <f>CV42</f>
        <v>2854.65</v>
      </c>
      <c r="CW44" s="137">
        <f t="shared" ref="CW44:CW57" si="648">CU44*CV44</f>
        <v>0</v>
      </c>
      <c r="CX44" s="109">
        <f t="shared" ref="CX44:CX57" si="649">CW44*CR44</f>
        <v>0</v>
      </c>
      <c r="CY44" s="109"/>
      <c r="CZ44" s="138"/>
      <c r="DA44" s="139">
        <f t="shared" ref="DA44:DA58" si="650">CW44/$WC44</f>
        <v>0</v>
      </c>
      <c r="DB44" s="593">
        <f t="shared" ref="DB44:DB57" si="651">DB12</f>
        <v>28</v>
      </c>
      <c r="DC44" s="139">
        <f>DB44/DB42</f>
        <v>0.15642</v>
      </c>
      <c r="DD44" s="109">
        <f>DD42*DC44</f>
        <v>35.619999999999997</v>
      </c>
      <c r="DE44" s="136">
        <f t="shared" ref="DE44:DE57" si="652">IF(DB44&gt;0,DD44/DB44,0)</f>
        <v>1.27214286</v>
      </c>
      <c r="DF44" s="96">
        <f>DF42</f>
        <v>2854.65</v>
      </c>
      <c r="DG44" s="137">
        <f t="shared" ref="DG44:DG57" si="653">DE44*DF44</f>
        <v>3631.5226200000002</v>
      </c>
      <c r="DH44" s="109">
        <f t="shared" ref="DH44:DH57" si="654">DG44*DB44</f>
        <v>101682.63</v>
      </c>
      <c r="DI44" s="109"/>
      <c r="DJ44" s="138"/>
      <c r="DK44" s="139">
        <f t="shared" ref="DK44:DK58" si="655">DG44/$WC44</f>
        <v>1.1417900000000001</v>
      </c>
      <c r="DL44" s="593">
        <f t="shared" ref="DL44:DL57" si="656">DL12</f>
        <v>0</v>
      </c>
      <c r="DM44" s="139">
        <f>DL44/DL42</f>
        <v>0</v>
      </c>
      <c r="DN44" s="109">
        <f>DN42*DM44</f>
        <v>0</v>
      </c>
      <c r="DO44" s="136">
        <f t="shared" ref="DO44:DO57" si="657">IF(DL44&gt;0,DN44/DL44,0)</f>
        <v>0</v>
      </c>
      <c r="DP44" s="96">
        <f>DP42</f>
        <v>2854.65</v>
      </c>
      <c r="DQ44" s="137">
        <f t="shared" ref="DQ44:DQ57" si="658">DO44*DP44</f>
        <v>0</v>
      </c>
      <c r="DR44" s="109">
        <f t="shared" ref="DR44:DR57" si="659">DQ44*DL44</f>
        <v>0</v>
      </c>
      <c r="DS44" s="109"/>
      <c r="DT44" s="138"/>
      <c r="DU44" s="139">
        <f t="shared" ref="DU44:DU58" si="660">DQ44/$WC44</f>
        <v>0</v>
      </c>
      <c r="DV44" s="593">
        <f t="shared" ref="DV44:DV57" si="661">DV12</f>
        <v>0</v>
      </c>
      <c r="DW44" s="139">
        <f>DV44/DV42</f>
        <v>0</v>
      </c>
      <c r="DX44" s="109">
        <f>DX42*DW44</f>
        <v>0</v>
      </c>
      <c r="DY44" s="136">
        <f t="shared" ref="DY44:DY57" si="662">IF(DV44&gt;0,DX44/DV44,0)</f>
        <v>0</v>
      </c>
      <c r="DZ44" s="96">
        <f>DZ42</f>
        <v>0</v>
      </c>
      <c r="EA44" s="137">
        <f t="shared" ref="EA44:EA57" si="663">DY44*DZ44</f>
        <v>0</v>
      </c>
      <c r="EB44" s="109">
        <f t="shared" ref="EB44:EB57" si="664">EA44*DV44</f>
        <v>0</v>
      </c>
      <c r="EC44" s="109"/>
      <c r="ED44" s="138"/>
      <c r="EE44" s="139">
        <f t="shared" ref="EE44:EE58" si="665">EA44/$WC44</f>
        <v>0</v>
      </c>
      <c r="EF44" s="593">
        <f t="shared" ref="EF44:EF57" si="666">EF12</f>
        <v>42</v>
      </c>
      <c r="EG44" s="139">
        <f>EF44/EF42</f>
        <v>0.16800000000000001</v>
      </c>
      <c r="EH44" s="109">
        <f>EH42*EG44</f>
        <v>65.52</v>
      </c>
      <c r="EI44" s="136">
        <f t="shared" ref="EI44:EI57" si="667">IF(EF44&gt;0,EH44/EF44,0)</f>
        <v>1.56</v>
      </c>
      <c r="EJ44" s="96">
        <f>EJ42</f>
        <v>2018.34</v>
      </c>
      <c r="EK44" s="137">
        <f t="shared" ref="EK44:EK57" si="668">EI44*EJ44</f>
        <v>3148.6104</v>
      </c>
      <c r="EL44" s="109">
        <f t="shared" ref="EL44:EL57" si="669">EK44*EF44</f>
        <v>132241.64000000001</v>
      </c>
      <c r="EM44" s="109"/>
      <c r="EN44" s="138"/>
      <c r="EO44" s="139">
        <f t="shared" ref="EO44:EO58" si="670">EK44/$WC44</f>
        <v>0.98995</v>
      </c>
      <c r="EP44" s="593">
        <f t="shared" ref="EP44:EP57" si="671">EP12</f>
        <v>59</v>
      </c>
      <c r="EQ44" s="139">
        <f>EP44/EP42</f>
        <v>0.18154000000000001</v>
      </c>
      <c r="ER44" s="109">
        <f>ER42*EQ44</f>
        <v>0</v>
      </c>
      <c r="ES44" s="136">
        <f t="shared" ref="ES44:ES57" si="672">IF(EP44&gt;0,ER44/EP44,0)</f>
        <v>0</v>
      </c>
      <c r="ET44" s="96">
        <f>ET42</f>
        <v>0</v>
      </c>
      <c r="EU44" s="137">
        <f t="shared" ref="EU44:EU57" si="673">ES44*ET44</f>
        <v>0</v>
      </c>
      <c r="EV44" s="109">
        <f t="shared" ref="EV44:EV57" si="674">EU44*EP44</f>
        <v>0</v>
      </c>
      <c r="EW44" s="109"/>
      <c r="EX44" s="138"/>
      <c r="EY44" s="139">
        <f t="shared" ref="EY44:EY58" si="675">EU44/$WC44</f>
        <v>0</v>
      </c>
      <c r="EZ44" s="593">
        <f t="shared" ref="EZ44:EZ57" si="676">EZ12</f>
        <v>32</v>
      </c>
      <c r="FA44" s="139">
        <f>EZ44/EZ42</f>
        <v>0.32323000000000002</v>
      </c>
      <c r="FB44" s="109">
        <f>FB42*FA44</f>
        <v>57.53</v>
      </c>
      <c r="FC44" s="136">
        <f t="shared" ref="FC44:FC57" si="677">IF(EZ44&gt;0,FB44/EZ44,0)</f>
        <v>1.7978125</v>
      </c>
      <c r="FD44" s="96">
        <f>FD42</f>
        <v>2093.75</v>
      </c>
      <c r="FE44" s="137">
        <f t="shared" ref="FE44:FE57" si="678">FC44*FD44</f>
        <v>3764.1699199999998</v>
      </c>
      <c r="FF44" s="109">
        <f t="shared" ref="FF44:FF57" si="679">FE44*EZ44</f>
        <v>120453.44</v>
      </c>
      <c r="FG44" s="109"/>
      <c r="FH44" s="138"/>
      <c r="FI44" s="139">
        <f t="shared" ref="FI44:FI58" si="680">FE44/$WC44</f>
        <v>1.1834899999999999</v>
      </c>
      <c r="FJ44" s="593">
        <f t="shared" ref="FJ44:FJ57" si="681">FJ12</f>
        <v>30</v>
      </c>
      <c r="FK44" s="139">
        <f>FJ44/FJ42</f>
        <v>0.17963999999999999</v>
      </c>
      <c r="FL44" s="109">
        <f>FL42*FK44</f>
        <v>59.66</v>
      </c>
      <c r="FM44" s="136">
        <f t="shared" ref="FM44:FM57" si="682">IF(FJ44&gt;0,FL44/FJ44,0)</f>
        <v>1.98866667</v>
      </c>
      <c r="FN44" s="96">
        <f>FN42</f>
        <v>2018.34</v>
      </c>
      <c r="FO44" s="137">
        <f t="shared" ref="FO44:FO57" si="683">FM44*FN44</f>
        <v>4013.8054900000002</v>
      </c>
      <c r="FP44" s="109">
        <f t="shared" ref="FP44:FP57" si="684">FO44*FJ44</f>
        <v>120414.16</v>
      </c>
      <c r="FQ44" s="109"/>
      <c r="FR44" s="138"/>
      <c r="FS44" s="139">
        <f t="shared" ref="FS44:FS58" si="685">FO44/$WC44</f>
        <v>1.2619800000000001</v>
      </c>
      <c r="FT44" s="593">
        <f t="shared" ref="FT44:FT57" si="686">FT12</f>
        <v>34</v>
      </c>
      <c r="FU44" s="139">
        <f>FT44/FT42</f>
        <v>0.12734000000000001</v>
      </c>
      <c r="FV44" s="109">
        <f>FV42*FU44</f>
        <v>43.04</v>
      </c>
      <c r="FW44" s="136">
        <f t="shared" ref="FW44:FW57" si="687">IF(FT44&gt;0,FV44/FT44,0)</f>
        <v>1.26588235</v>
      </c>
      <c r="FX44" s="96">
        <f>FX42</f>
        <v>2196.1</v>
      </c>
      <c r="FY44" s="137">
        <f t="shared" ref="FY44:FY57" si="688">FW44*FX44</f>
        <v>2780.00423</v>
      </c>
      <c r="FZ44" s="109">
        <f t="shared" ref="FZ44:FZ57" si="689">FY44*FT44</f>
        <v>94520.14</v>
      </c>
      <c r="GA44" s="109"/>
      <c r="GB44" s="138"/>
      <c r="GC44" s="139">
        <f t="shared" ref="GC44:GC58" si="690">FY44/$WC44</f>
        <v>0.87405999999999995</v>
      </c>
      <c r="GD44" s="593">
        <f t="shared" ref="GD44:GD57" si="691">GD12</f>
        <v>0</v>
      </c>
      <c r="GE44" s="139">
        <f>GD44/GD42</f>
        <v>0</v>
      </c>
      <c r="GF44" s="109">
        <f>GF42*GE44</f>
        <v>0</v>
      </c>
      <c r="GG44" s="136">
        <f t="shared" ref="GG44:GG57" si="692">IF(GD44&gt;0,GF44/GD44,0)</f>
        <v>0</v>
      </c>
      <c r="GH44" s="96">
        <f>GH42</f>
        <v>2093.75</v>
      </c>
      <c r="GI44" s="137">
        <f t="shared" ref="GI44:GI57" si="693">GG44*GH44</f>
        <v>0</v>
      </c>
      <c r="GJ44" s="109">
        <f t="shared" ref="GJ44:GJ57" si="694">GI44*GD44</f>
        <v>0</v>
      </c>
      <c r="GK44" s="109"/>
      <c r="GL44" s="138"/>
      <c r="GM44" s="139">
        <f t="shared" ref="GM44:GM58" si="695">GI44/$WC44</f>
        <v>0</v>
      </c>
      <c r="GN44" s="593">
        <f t="shared" ref="GN44:GN57" si="696">GN12</f>
        <v>0</v>
      </c>
      <c r="GO44" s="139">
        <f>GN44/GN42</f>
        <v>0</v>
      </c>
      <c r="GP44" s="109">
        <f>GP42*GO44</f>
        <v>0</v>
      </c>
      <c r="GQ44" s="136">
        <f t="shared" ref="GQ44:GQ57" si="697">IF(GN44&gt;0,GP44/GN44,0)</f>
        <v>0</v>
      </c>
      <c r="GR44" s="96">
        <f>GR42</f>
        <v>2093.75</v>
      </c>
      <c r="GS44" s="137">
        <f t="shared" ref="GS44:GS57" si="698">GQ44*GR44</f>
        <v>0</v>
      </c>
      <c r="GT44" s="109">
        <f t="shared" ref="GT44:GT57" si="699">GS44*GN44</f>
        <v>0</v>
      </c>
      <c r="GU44" s="109"/>
      <c r="GV44" s="138"/>
      <c r="GW44" s="139">
        <f t="shared" ref="GW44:GW58" si="700">GS44/$WC44</f>
        <v>0</v>
      </c>
      <c r="GX44" s="593">
        <f t="shared" ref="GX44:GX57" si="701">GX12</f>
        <v>50</v>
      </c>
      <c r="GY44" s="139">
        <f>GX44/GX42</f>
        <v>0.25641000000000003</v>
      </c>
      <c r="GZ44" s="109">
        <f>GZ42*GY44</f>
        <v>80.34</v>
      </c>
      <c r="HA44" s="136">
        <f t="shared" ref="HA44:HA57" si="702">IF(GX44&gt;0,GZ44/GX44,0)</f>
        <v>1.6068</v>
      </c>
      <c r="HB44" s="96">
        <f>HB42</f>
        <v>2293.15</v>
      </c>
      <c r="HC44" s="137">
        <f t="shared" ref="HC44:HC57" si="703">HA44*HB44</f>
        <v>3684.6334200000001</v>
      </c>
      <c r="HD44" s="109">
        <f t="shared" ref="HD44:HD57" si="704">HC44*GX44</f>
        <v>184231.67</v>
      </c>
      <c r="HE44" s="109"/>
      <c r="HF44" s="138"/>
      <c r="HG44" s="139">
        <f t="shared" ref="HG44:HG58" si="705">HC44/$WC44</f>
        <v>1.15848</v>
      </c>
      <c r="HH44" s="593">
        <f t="shared" ref="HH44:HH57" si="706">HH12</f>
        <v>31</v>
      </c>
      <c r="HI44" s="139">
        <f>HH44/HH42</f>
        <v>0.11273</v>
      </c>
      <c r="HJ44" s="109">
        <f>HJ42*HI44</f>
        <v>29.53</v>
      </c>
      <c r="HK44" s="136">
        <f t="shared" ref="HK44:HK57" si="707">IF(HH44&gt;0,HJ44/HH44,0)</f>
        <v>0.95258065000000003</v>
      </c>
      <c r="HL44" s="96">
        <f>HL42</f>
        <v>2093.75</v>
      </c>
      <c r="HM44" s="137">
        <f t="shared" ref="HM44:HM57" si="708">HK44*HL44</f>
        <v>1994.4657400000001</v>
      </c>
      <c r="HN44" s="109">
        <f t="shared" ref="HN44:HN57" si="709">HM44*HH44</f>
        <v>61828.44</v>
      </c>
      <c r="HO44" s="109"/>
      <c r="HP44" s="138"/>
      <c r="HQ44" s="139">
        <f t="shared" ref="HQ44:HQ58" si="710">HM44/$WC44</f>
        <v>0.62707999999999997</v>
      </c>
      <c r="HR44" s="593">
        <f t="shared" ref="HR44:HR57" si="711">HR12</f>
        <v>53</v>
      </c>
      <c r="HS44" s="139">
        <f>HR44/HR42</f>
        <v>0.125</v>
      </c>
      <c r="HT44" s="109">
        <f>HT42*HS44</f>
        <v>56.25</v>
      </c>
      <c r="HU44" s="136">
        <f t="shared" ref="HU44:HU57" si="712">IF(HR44&gt;0,HT44/HR44,0)</f>
        <v>1.0613207499999999</v>
      </c>
      <c r="HV44" s="96">
        <f>HV42</f>
        <v>2196.1</v>
      </c>
      <c r="HW44" s="137">
        <f t="shared" ref="HW44:HW57" si="713">HU44*HV44</f>
        <v>2330.7665000000002</v>
      </c>
      <c r="HX44" s="109">
        <f t="shared" ref="HX44:HX57" si="714">HW44*HR44</f>
        <v>123530.62</v>
      </c>
      <c r="HY44" s="109"/>
      <c r="HZ44" s="138"/>
      <c r="IA44" s="139">
        <f t="shared" ref="IA44:IA58" si="715">HW44/$WC44</f>
        <v>0.73282000000000003</v>
      </c>
      <c r="IB44" s="593">
        <f t="shared" ref="IB44:IB57" si="716">IB12</f>
        <v>0</v>
      </c>
      <c r="IC44" s="139">
        <f>IB44/IB42</f>
        <v>0</v>
      </c>
      <c r="ID44" s="109">
        <f>ID42*IC44</f>
        <v>0</v>
      </c>
      <c r="IE44" s="136">
        <f t="shared" ref="IE44:IE57" si="717">IF(IB44&gt;0,ID44/IB44,0)</f>
        <v>0</v>
      </c>
      <c r="IF44" s="96">
        <f>IF42</f>
        <v>2854.65</v>
      </c>
      <c r="IG44" s="137">
        <f t="shared" ref="IG44:IG57" si="718">IE44*IF44</f>
        <v>0</v>
      </c>
      <c r="IH44" s="109">
        <f t="shared" ref="IH44:IH57" si="719">IG44*IB44</f>
        <v>0</v>
      </c>
      <c r="II44" s="109"/>
      <c r="IJ44" s="138"/>
      <c r="IK44" s="139">
        <f t="shared" ref="IK44:IK58" si="720">IG44/$WC44</f>
        <v>0</v>
      </c>
      <c r="IL44" s="593">
        <f t="shared" ref="IL44:IL57" si="721">IL12</f>
        <v>27</v>
      </c>
      <c r="IM44" s="139">
        <f>IL44/IL42</f>
        <v>0.22689000000000001</v>
      </c>
      <c r="IN44" s="109">
        <f>IN42*IM44</f>
        <v>40.28</v>
      </c>
      <c r="IO44" s="136">
        <f t="shared" ref="IO44:IO57" si="722">IF(IL44&gt;0,IN44/IL44,0)</f>
        <v>1.49185185</v>
      </c>
      <c r="IP44" s="96">
        <f>IP42</f>
        <v>2196.1</v>
      </c>
      <c r="IQ44" s="137">
        <f t="shared" ref="IQ44:IQ57" si="723">IO44*IP44</f>
        <v>3276.25585</v>
      </c>
      <c r="IR44" s="109">
        <f t="shared" ref="IR44:IR57" si="724">IQ44*IL44</f>
        <v>88458.91</v>
      </c>
      <c r="IS44" s="109"/>
      <c r="IT44" s="138"/>
      <c r="IU44" s="139">
        <f t="shared" ref="IU44:IU58" si="725">IQ44/$WC44</f>
        <v>1.03009</v>
      </c>
      <c r="IV44" s="593">
        <f t="shared" ref="IV44:IV57" si="726">IV12</f>
        <v>22</v>
      </c>
      <c r="IW44" s="139">
        <f>IV44/IV42</f>
        <v>0.15714</v>
      </c>
      <c r="IX44" s="109">
        <f>IX42*IW44</f>
        <v>27.96</v>
      </c>
      <c r="IY44" s="136">
        <f t="shared" ref="IY44:IY57" si="727">IF(IV44&gt;0,IX44/IV44,0)</f>
        <v>1.27090909</v>
      </c>
      <c r="IZ44" s="96">
        <f>IZ42</f>
        <v>2731.08</v>
      </c>
      <c r="JA44" s="137">
        <f t="shared" ref="JA44:JA57" si="728">IY44*IZ44</f>
        <v>3470.9544000000001</v>
      </c>
      <c r="JB44" s="109">
        <f t="shared" ref="JB44:JB57" si="729">JA44*IV44</f>
        <v>76361</v>
      </c>
      <c r="JC44" s="109"/>
      <c r="JD44" s="138"/>
      <c r="JE44" s="139">
        <f t="shared" ref="JE44:JE58" si="730">JA44/$WC44</f>
        <v>1.0912999999999999</v>
      </c>
      <c r="JF44" s="593">
        <f t="shared" ref="JF44:JF57" si="731">JF12</f>
        <v>90</v>
      </c>
      <c r="JG44" s="139">
        <f>JF44/JF42</f>
        <v>0.26945999999999998</v>
      </c>
      <c r="JH44" s="109">
        <f>JH42*JG44</f>
        <v>103.8</v>
      </c>
      <c r="JI44" s="136">
        <f t="shared" ref="JI44:JI57" si="732">IF(JF44&gt;0,JH44/JF44,0)</f>
        <v>1.1533333299999999</v>
      </c>
      <c r="JJ44" s="96">
        <f>JJ42</f>
        <v>2196.1</v>
      </c>
      <c r="JK44" s="137">
        <f t="shared" ref="JK44:JK57" si="733">JI44*JJ44</f>
        <v>2532.8353299999999</v>
      </c>
      <c r="JL44" s="109">
        <f t="shared" ref="JL44:JL57" si="734">JK44*JF44</f>
        <v>227955.18</v>
      </c>
      <c r="JM44" s="109"/>
      <c r="JN44" s="138"/>
      <c r="JO44" s="139">
        <f t="shared" ref="JO44:JO58" si="735">JK44/$WC44</f>
        <v>0.79635</v>
      </c>
      <c r="JP44" s="593">
        <f t="shared" ref="JP44:JP57" si="736">JP12</f>
        <v>32</v>
      </c>
      <c r="JQ44" s="139">
        <f>JP44/JP42</f>
        <v>0.18079000000000001</v>
      </c>
      <c r="JR44" s="109">
        <f>JR42*JQ44</f>
        <v>45.52</v>
      </c>
      <c r="JS44" s="136">
        <f t="shared" ref="JS44:JS57" si="737">IF(JP44&gt;0,JR44/JP44,0)</f>
        <v>1.4225000000000001</v>
      </c>
      <c r="JT44" s="96">
        <f>JT42</f>
        <v>2196.1</v>
      </c>
      <c r="JU44" s="137">
        <f t="shared" ref="JU44:JU57" si="738">JS44*JT44</f>
        <v>3123.9522499999998</v>
      </c>
      <c r="JV44" s="109">
        <f t="shared" ref="JV44:JV57" si="739">JU44*JP44</f>
        <v>99966.47</v>
      </c>
      <c r="JW44" s="109"/>
      <c r="JX44" s="138"/>
      <c r="JY44" s="139">
        <f t="shared" ref="JY44:JY58" si="740">JU44/$WC44</f>
        <v>0.98219999999999996</v>
      </c>
      <c r="JZ44" s="593">
        <f t="shared" ref="JZ44:JZ57" si="741">JZ12</f>
        <v>67</v>
      </c>
      <c r="KA44" s="139">
        <f>JZ44/JZ42</f>
        <v>0.37017</v>
      </c>
      <c r="KB44" s="109">
        <f>KB42*KA44</f>
        <v>56.08</v>
      </c>
      <c r="KC44" s="136">
        <f t="shared" ref="KC44:KC57" si="742">IF(JZ44&gt;0,KB44/JZ44,0)</f>
        <v>0.83701493000000005</v>
      </c>
      <c r="KD44" s="96">
        <f>KD42</f>
        <v>2093.75</v>
      </c>
      <c r="KE44" s="137">
        <f t="shared" ref="KE44:KE57" si="743">KC44*KD44</f>
        <v>1752.50001</v>
      </c>
      <c r="KF44" s="109">
        <f t="shared" ref="KF44:KF57" si="744">KE44*JZ44</f>
        <v>117417.5</v>
      </c>
      <c r="KG44" s="109"/>
      <c r="KH44" s="138"/>
      <c r="KI44" s="139">
        <f t="shared" ref="KI44:KI58" si="745">KE44/$WC44</f>
        <v>0.55100000000000005</v>
      </c>
      <c r="KJ44" s="593">
        <f t="shared" ref="KJ44:KJ57" si="746">KJ12</f>
        <v>45</v>
      </c>
      <c r="KK44" s="139">
        <f>KJ44/KJ42</f>
        <v>0.12820999999999999</v>
      </c>
      <c r="KL44" s="109">
        <f>KL42*KK44</f>
        <v>66.16</v>
      </c>
      <c r="KM44" s="136">
        <f t="shared" ref="KM44:KM57" si="747">IF(KJ44&gt;0,KL44/KJ44,0)</f>
        <v>1.4702222199999999</v>
      </c>
      <c r="KN44" s="96">
        <f>KN42</f>
        <v>2093.75</v>
      </c>
      <c r="KO44" s="137">
        <f t="shared" ref="KO44:KO57" si="748">KM44*KN44</f>
        <v>3078.2777700000001</v>
      </c>
      <c r="KP44" s="109">
        <f t="shared" ref="KP44:KP57" si="749">KO44*KJ44</f>
        <v>138522.5</v>
      </c>
      <c r="KQ44" s="109"/>
      <c r="KR44" s="138"/>
      <c r="KS44" s="139">
        <f t="shared" ref="KS44:KS58" si="750">KO44/$WC44</f>
        <v>0.96784000000000003</v>
      </c>
      <c r="KT44" s="593">
        <f t="shared" ref="KT44:KT57" si="751">KT12</f>
        <v>87</v>
      </c>
      <c r="KU44" s="139">
        <f>KT44/KT42</f>
        <v>0.29194999999999999</v>
      </c>
      <c r="KV44" s="109">
        <f>KV42*KU44</f>
        <v>143.13</v>
      </c>
      <c r="KW44" s="136">
        <f t="shared" ref="KW44:KW57" si="752">IF(KT44&gt;0,KV44/KT44,0)</f>
        <v>1.64517241</v>
      </c>
      <c r="KX44" s="96">
        <f>KX42</f>
        <v>2100</v>
      </c>
      <c r="KY44" s="137">
        <f t="shared" ref="KY44:KY57" si="753">KW44*KX44</f>
        <v>3454.8620599999999</v>
      </c>
      <c r="KZ44" s="109">
        <f t="shared" ref="KZ44:KZ57" si="754">KY44*KT44</f>
        <v>300573</v>
      </c>
      <c r="LA44" s="109"/>
      <c r="LB44" s="138"/>
      <c r="LC44" s="139">
        <f t="shared" ref="LC44:LC58" si="755">KY44/$WC44</f>
        <v>1.0862400000000001</v>
      </c>
      <c r="LD44" s="593">
        <f t="shared" ref="LD44:LD57" si="756">LD12</f>
        <v>27</v>
      </c>
      <c r="LE44" s="139">
        <f>LD44/LD42</f>
        <v>0.11738999999999999</v>
      </c>
      <c r="LF44" s="109">
        <f>LF42*LE44</f>
        <v>56.11</v>
      </c>
      <c r="LG44" s="136">
        <f t="shared" ref="LG44:LG57" si="757">IF(LD44&gt;0,LF44/LD44,0)</f>
        <v>2.0781481500000001</v>
      </c>
      <c r="LH44" s="96">
        <f>LH42</f>
        <v>2093.75</v>
      </c>
      <c r="LI44" s="137">
        <f t="shared" ref="LI44:LI57" si="758">LG44*LH44</f>
        <v>4351.1226900000001</v>
      </c>
      <c r="LJ44" s="109">
        <f t="shared" ref="LJ44:LJ57" si="759">LI44*LD44</f>
        <v>117480.31</v>
      </c>
      <c r="LK44" s="109"/>
      <c r="LL44" s="138"/>
      <c r="LM44" s="139">
        <f t="shared" ref="LM44:LM58" si="760">LI44/$WC44</f>
        <v>1.3680300000000001</v>
      </c>
      <c r="LN44" s="593">
        <f t="shared" ref="LN44:LN57" si="761">LN12</f>
        <v>21</v>
      </c>
      <c r="LO44" s="139">
        <f>LN44/LN42</f>
        <v>0.13725000000000001</v>
      </c>
      <c r="LP44" s="109">
        <f>LP42*LO44</f>
        <v>43.89</v>
      </c>
      <c r="LQ44" s="136">
        <f t="shared" ref="LQ44:LQ57" si="762">IF(LN44&gt;0,LP44/LN44,0)</f>
        <v>2.09</v>
      </c>
      <c r="LR44" s="96">
        <f>LR42</f>
        <v>2196.1</v>
      </c>
      <c r="LS44" s="137">
        <f t="shared" ref="LS44:LS57" si="763">LQ44*LR44</f>
        <v>4589.8490000000002</v>
      </c>
      <c r="LT44" s="109">
        <f t="shared" ref="LT44:LT57" si="764">LS44*LN44</f>
        <v>96386.83</v>
      </c>
      <c r="LU44" s="109"/>
      <c r="LV44" s="138"/>
      <c r="LW44" s="139">
        <f t="shared" ref="LW44:LW58" si="765">LS44/$WC44</f>
        <v>1.44309</v>
      </c>
      <c r="LX44" s="593">
        <f t="shared" ref="LX44:LX57" si="766">LX12</f>
        <v>23</v>
      </c>
      <c r="LY44" s="139">
        <f>LX44/LX42</f>
        <v>0.15436</v>
      </c>
      <c r="LZ44" s="109">
        <f>LZ42*LY44</f>
        <v>39.979999999999997</v>
      </c>
      <c r="MA44" s="136">
        <f t="shared" ref="MA44:MA57" si="767">IF(LX44&gt;0,LZ44/LX44,0)</f>
        <v>1.73826087</v>
      </c>
      <c r="MB44" s="96">
        <f>MB42</f>
        <v>2093.75</v>
      </c>
      <c r="MC44" s="137">
        <f t="shared" ref="MC44:MC57" si="768">MA44*MB44</f>
        <v>3639.4837000000002</v>
      </c>
      <c r="MD44" s="109">
        <f t="shared" ref="MD44:MD57" si="769">MC44*LX44</f>
        <v>83708.13</v>
      </c>
      <c r="ME44" s="109"/>
      <c r="MF44" s="138"/>
      <c r="MG44" s="139">
        <f t="shared" ref="MG44:MG58" si="770">MC44/$WC44</f>
        <v>1.14429</v>
      </c>
      <c r="MH44" s="593">
        <f t="shared" ref="MH44:MH57" si="771">MH12</f>
        <v>25</v>
      </c>
      <c r="MI44" s="139">
        <f>MH44/MH42</f>
        <v>8.1430000000000002E-2</v>
      </c>
      <c r="MJ44" s="109">
        <f>MJ42*MI44</f>
        <v>47.49</v>
      </c>
      <c r="MK44" s="136">
        <f t="shared" ref="MK44:MK57" si="772">IF(MH44&gt;0,MJ44/MH44,0)</f>
        <v>1.8996</v>
      </c>
      <c r="ML44" s="96">
        <f>ML42</f>
        <v>2854.65</v>
      </c>
      <c r="MM44" s="137">
        <f t="shared" ref="MM44:MM57" si="773">MK44*ML44</f>
        <v>5422.6931400000003</v>
      </c>
      <c r="MN44" s="109">
        <f t="shared" ref="MN44:MN57" si="774">MM44*MH44</f>
        <v>135567.32999999999</v>
      </c>
      <c r="MO44" s="109"/>
      <c r="MP44" s="138"/>
      <c r="MQ44" s="139">
        <f t="shared" ref="MQ44:MQ58" si="775">MM44/$WC44</f>
        <v>1.70495</v>
      </c>
      <c r="MR44" s="593">
        <f t="shared" ref="MR44:MR57" si="776">MR12</f>
        <v>0</v>
      </c>
      <c r="MS44" s="139">
        <f>MR44/MR42</f>
        <v>0</v>
      </c>
      <c r="MT44" s="109">
        <f>MT42*MS44</f>
        <v>0</v>
      </c>
      <c r="MU44" s="136">
        <f t="shared" ref="MU44:MU57" si="777">IF(MR44&gt;0,MT44/MR44,0)</f>
        <v>0</v>
      </c>
      <c r="MV44" s="96">
        <f>MV42</f>
        <v>2093.75</v>
      </c>
      <c r="MW44" s="137">
        <f t="shared" ref="MW44:MW57" si="778">MU44*MV44</f>
        <v>0</v>
      </c>
      <c r="MX44" s="109">
        <f t="shared" ref="MX44:MX57" si="779">MW44*MR44</f>
        <v>0</v>
      </c>
      <c r="MY44" s="109"/>
      <c r="MZ44" s="138"/>
      <c r="NA44" s="139">
        <f t="shared" ref="NA44:NA58" si="780">MW44/$WC44</f>
        <v>0</v>
      </c>
      <c r="NB44" s="593">
        <f t="shared" ref="NB44:NB57" si="781">NB12</f>
        <v>29</v>
      </c>
      <c r="NC44" s="139">
        <f>NB44/NB42</f>
        <v>0.18471000000000001</v>
      </c>
      <c r="ND44" s="109">
        <f>ND42*NC44</f>
        <v>36.520000000000003</v>
      </c>
      <c r="NE44" s="136">
        <f t="shared" ref="NE44:NE57" si="782">IF(NB44&gt;0,ND44/NB44,0)</f>
        <v>1.2593103400000001</v>
      </c>
      <c r="NF44" s="96">
        <f>NF42</f>
        <v>2854.65</v>
      </c>
      <c r="NG44" s="137">
        <f t="shared" ref="NG44:NG57" si="783">NE44*NF44</f>
        <v>3594.8902600000001</v>
      </c>
      <c r="NH44" s="109">
        <f t="shared" ref="NH44:NH57" si="784">NG44*NB44</f>
        <v>104251.82</v>
      </c>
      <c r="NI44" s="109"/>
      <c r="NJ44" s="138"/>
      <c r="NK44" s="139">
        <f t="shared" ref="NK44:NK58" si="785">NG44/$WC44</f>
        <v>1.1302700000000001</v>
      </c>
      <c r="NL44" s="593">
        <f t="shared" ref="NL44:NL57" si="786">NL12</f>
        <v>66</v>
      </c>
      <c r="NM44" s="139">
        <f>NL44/NL42</f>
        <v>0.2</v>
      </c>
      <c r="NN44" s="109">
        <f>NN42*NM44</f>
        <v>89.54</v>
      </c>
      <c r="NO44" s="136">
        <f t="shared" ref="NO44:NO57" si="787">IF(NL44&gt;0,NN44/NL44,0)</f>
        <v>1.3566666700000001</v>
      </c>
      <c r="NP44" s="96">
        <f>NP42</f>
        <v>2018.34</v>
      </c>
      <c r="NQ44" s="137">
        <f t="shared" ref="NQ44:NQ57" si="788">NO44*NP44</f>
        <v>2738.21461</v>
      </c>
      <c r="NR44" s="109">
        <f t="shared" ref="NR44:NR57" si="789">NQ44*NL44</f>
        <v>180722.16</v>
      </c>
      <c r="NS44" s="109"/>
      <c r="NT44" s="138"/>
      <c r="NU44" s="139">
        <f t="shared" ref="NU44:NU58" si="790">NQ44/$WC44</f>
        <v>0.86092000000000002</v>
      </c>
      <c r="NV44" s="593">
        <f t="shared" ref="NV44:NV57" si="791">NV12</f>
        <v>0</v>
      </c>
      <c r="NW44" s="139">
        <f>NV44/NV42</f>
        <v>0</v>
      </c>
      <c r="NX44" s="109">
        <f>NX42*NW44</f>
        <v>0</v>
      </c>
      <c r="NY44" s="136">
        <f t="shared" ref="NY44:NY57" si="792">IF(NV44&gt;0,NX44/NV44,0)</f>
        <v>0</v>
      </c>
      <c r="NZ44" s="96">
        <f>NZ42</f>
        <v>2854.65</v>
      </c>
      <c r="OA44" s="137">
        <f t="shared" ref="OA44:OA57" si="793">NY44*NZ44</f>
        <v>0</v>
      </c>
      <c r="OB44" s="109">
        <f t="shared" ref="OB44:OB57" si="794">OA44*NV44</f>
        <v>0</v>
      </c>
      <c r="OC44" s="109"/>
      <c r="OD44" s="138"/>
      <c r="OE44" s="139">
        <f t="shared" ref="OE44:OE58" si="795">OA44/$WC44</f>
        <v>0</v>
      </c>
      <c r="OF44" s="593">
        <f t="shared" ref="OF44:OF57" si="796">OF12</f>
        <v>0</v>
      </c>
      <c r="OG44" s="139">
        <f>OF44/OF42</f>
        <v>0</v>
      </c>
      <c r="OH44" s="109">
        <f>OH42*OG44</f>
        <v>0</v>
      </c>
      <c r="OI44" s="136">
        <f t="shared" ref="OI44:OI57" si="797">IF(OF44&gt;0,OH44/OF44,0)</f>
        <v>0</v>
      </c>
      <c r="OJ44" s="96">
        <f>OJ42</f>
        <v>2093.75</v>
      </c>
      <c r="OK44" s="137">
        <f t="shared" ref="OK44:OK57" si="798">OI44*OJ44</f>
        <v>0</v>
      </c>
      <c r="OL44" s="109">
        <f t="shared" ref="OL44:OL57" si="799">OK44*OF44</f>
        <v>0</v>
      </c>
      <c r="OM44" s="109"/>
      <c r="ON44" s="138"/>
      <c r="OO44" s="139">
        <f t="shared" ref="OO44:OO58" si="800">OK44/$WC44</f>
        <v>0</v>
      </c>
      <c r="OP44" s="593">
        <f t="shared" ref="OP44:OP57" si="801">OP12</f>
        <v>31</v>
      </c>
      <c r="OQ44" s="139">
        <f>OP44/OP42</f>
        <v>0.13420000000000001</v>
      </c>
      <c r="OR44" s="109">
        <f>OR42*OQ44</f>
        <v>20.37</v>
      </c>
      <c r="OS44" s="136">
        <f t="shared" ref="OS44:OS57" si="802">IF(OP44&gt;0,OR44/OP44,0)</f>
        <v>0.65709677</v>
      </c>
      <c r="OT44" s="96">
        <f>OT42</f>
        <v>2854.65</v>
      </c>
      <c r="OU44" s="137">
        <f t="shared" ref="OU44:OU57" si="803">OS44*OT44</f>
        <v>1875.7812899999999</v>
      </c>
      <c r="OV44" s="109">
        <f t="shared" ref="OV44:OV57" si="804">OU44*OP44</f>
        <v>58149.22</v>
      </c>
      <c r="OW44" s="109"/>
      <c r="OX44" s="138"/>
      <c r="OY44" s="139">
        <f t="shared" ref="OY44:OY58" si="805">OU44/$WC44</f>
        <v>0.58975999999999995</v>
      </c>
      <c r="OZ44" s="593">
        <f t="shared" ref="OZ44:OZ57" si="806">OZ12</f>
        <v>0</v>
      </c>
      <c r="PA44" s="139">
        <f>OZ44/OZ42</f>
        <v>0</v>
      </c>
      <c r="PB44" s="109">
        <f>PB42*PA44</f>
        <v>0</v>
      </c>
      <c r="PC44" s="136">
        <f t="shared" ref="PC44:PC57" si="807">IF(OZ44&gt;0,PB44/OZ44,0)</f>
        <v>0</v>
      </c>
      <c r="PD44" s="96">
        <f>PD42</f>
        <v>2018.34</v>
      </c>
      <c r="PE44" s="137">
        <f t="shared" ref="PE44:PE57" si="808">PC44*PD44</f>
        <v>0</v>
      </c>
      <c r="PF44" s="109">
        <f t="shared" ref="PF44:PF57" si="809">PE44*OZ44</f>
        <v>0</v>
      </c>
      <c r="PG44" s="109"/>
      <c r="PH44" s="138"/>
      <c r="PI44" s="139">
        <f t="shared" ref="PI44:PI58" si="810">PE44/$WC44</f>
        <v>0</v>
      </c>
      <c r="PJ44" s="593">
        <f t="shared" ref="PJ44:PJ57" si="811">PJ12</f>
        <v>51</v>
      </c>
      <c r="PK44" s="139">
        <f>PJ44/PJ42</f>
        <v>0.31287999999999999</v>
      </c>
      <c r="PL44" s="109">
        <f>PL42*PK44</f>
        <v>73.03</v>
      </c>
      <c r="PM44" s="136">
        <f t="shared" ref="PM44:PM57" si="812">IF(PJ44&gt;0,PL44/PJ44,0)</f>
        <v>1.43196078</v>
      </c>
      <c r="PN44" s="96">
        <f>PN42</f>
        <v>2018.34</v>
      </c>
      <c r="PO44" s="137">
        <f t="shared" ref="PO44:PO57" si="813">PM44*PN44</f>
        <v>2890.18372</v>
      </c>
      <c r="PP44" s="109">
        <f t="shared" ref="PP44:PP57" si="814">PO44*PJ44</f>
        <v>147399.37</v>
      </c>
      <c r="PQ44" s="109"/>
      <c r="PR44" s="138"/>
      <c r="PS44" s="139">
        <f t="shared" ref="PS44:PS58" si="815">PO44/$WC44</f>
        <v>0.90869999999999995</v>
      </c>
      <c r="PT44" s="593">
        <f t="shared" ref="PT44:PT57" si="816">PT12</f>
        <v>27</v>
      </c>
      <c r="PU44" s="139">
        <f>PT44/PT42</f>
        <v>0.17646999999999999</v>
      </c>
      <c r="PV44" s="109">
        <f>PV42*PU44</f>
        <v>35.729999999999997</v>
      </c>
      <c r="PW44" s="136">
        <f t="shared" ref="PW44:PW57" si="817">IF(PT44&gt;0,PV44/PT44,0)</f>
        <v>1.3233333300000001</v>
      </c>
      <c r="PX44" s="96">
        <f>PX42</f>
        <v>2018.34</v>
      </c>
      <c r="PY44" s="137">
        <f t="shared" ref="PY44:PY57" si="818">PW44*PX44</f>
        <v>2670.9365899999998</v>
      </c>
      <c r="PZ44" s="109">
        <f t="shared" ref="PZ44:PZ57" si="819">PY44*PT44</f>
        <v>72115.289999999994</v>
      </c>
      <c r="QA44" s="109"/>
      <c r="QB44" s="138"/>
      <c r="QC44" s="139">
        <f t="shared" ref="QC44:QC58" si="820">PY44/$WC44</f>
        <v>0.83977000000000002</v>
      </c>
      <c r="QD44" s="593">
        <f t="shared" ref="QD44:QD57" si="821">QD12</f>
        <v>40</v>
      </c>
      <c r="QE44" s="139">
        <f>QD44/QD42</f>
        <v>0.17777999999999999</v>
      </c>
      <c r="QF44" s="109">
        <f>QF42*QE44</f>
        <v>33.119999999999997</v>
      </c>
      <c r="QG44" s="136">
        <f t="shared" ref="QG44:QG57" si="822">IF(QD44&gt;0,QF44/QD44,0)</f>
        <v>0.82799999999999996</v>
      </c>
      <c r="QH44" s="96">
        <f>QH42</f>
        <v>2854.65</v>
      </c>
      <c r="QI44" s="137">
        <f t="shared" ref="QI44:QI57" si="823">QG44*QH44</f>
        <v>2363.6502</v>
      </c>
      <c r="QJ44" s="109">
        <f t="shared" ref="QJ44:QJ57" si="824">QI44*QD44</f>
        <v>94546.01</v>
      </c>
      <c r="QK44" s="109"/>
      <c r="QL44" s="138"/>
      <c r="QM44" s="139">
        <f t="shared" ref="QM44:QM58" si="825">QI44/$WC44</f>
        <v>0.74314999999999998</v>
      </c>
      <c r="QN44" s="593">
        <f t="shared" ref="QN44:QN57" si="826">QN12</f>
        <v>25</v>
      </c>
      <c r="QO44" s="139">
        <f>QN44/QN42</f>
        <v>0.15151999999999999</v>
      </c>
      <c r="QP44" s="109">
        <f>QP42*QO44</f>
        <v>31.26</v>
      </c>
      <c r="QQ44" s="136">
        <f t="shared" ref="QQ44:QQ57" si="827">IF(QN44&gt;0,QP44/QN44,0)</f>
        <v>1.2504</v>
      </c>
      <c r="QR44" s="96">
        <f>QR42</f>
        <v>2093.75</v>
      </c>
      <c r="QS44" s="137">
        <f t="shared" ref="QS44:QS57" si="828">QQ44*QR44</f>
        <v>2618.0250000000001</v>
      </c>
      <c r="QT44" s="109">
        <f t="shared" ref="QT44:QT57" si="829">QS44*QN44</f>
        <v>65450.63</v>
      </c>
      <c r="QU44" s="109"/>
      <c r="QV44" s="138"/>
      <c r="QW44" s="139">
        <f t="shared" ref="QW44:QW58" si="830">QS44/$WC44</f>
        <v>0.82313000000000003</v>
      </c>
      <c r="QX44" s="593">
        <f t="shared" ref="QX44:QX57" si="831">QX12</f>
        <v>28</v>
      </c>
      <c r="QY44" s="139">
        <f>QX44/QX42</f>
        <v>0.16374</v>
      </c>
      <c r="QZ44" s="109">
        <f>QZ42*QY44</f>
        <v>42.57</v>
      </c>
      <c r="RA44" s="136">
        <f t="shared" ref="RA44:RA57" si="832">IF(QX44&gt;0,QZ44/QX44,0)</f>
        <v>1.52035714</v>
      </c>
      <c r="RB44" s="96">
        <f>RB42</f>
        <v>2018.34</v>
      </c>
      <c r="RC44" s="137">
        <f t="shared" ref="RC44:RC57" si="833">RA44*RB44</f>
        <v>3068.5976300000002</v>
      </c>
      <c r="RD44" s="109">
        <f t="shared" ref="RD44:RD57" si="834">RC44*QX44</f>
        <v>85920.73</v>
      </c>
      <c r="RE44" s="109"/>
      <c r="RF44" s="138"/>
      <c r="RG44" s="139">
        <f t="shared" ref="RG44:RG58" si="835">RC44/$WC44</f>
        <v>0.96479999999999999</v>
      </c>
      <c r="RH44" s="593">
        <f t="shared" ref="RH44:RH57" si="836">RH12</f>
        <v>27</v>
      </c>
      <c r="RI44" s="139">
        <f>RH44/RH42</f>
        <v>0.18</v>
      </c>
      <c r="RJ44" s="109">
        <f>RJ42*RI44</f>
        <v>46.26</v>
      </c>
      <c r="RK44" s="136">
        <f t="shared" ref="RK44:RK57" si="837">IF(RH44&gt;0,RJ44/RH44,0)</f>
        <v>1.71333333</v>
      </c>
      <c r="RL44" s="96">
        <f>RL42</f>
        <v>2018.34</v>
      </c>
      <c r="RM44" s="137">
        <f t="shared" ref="RM44:RM57" si="838">RK44*RL44</f>
        <v>3458.0891900000001</v>
      </c>
      <c r="RN44" s="109">
        <f t="shared" ref="RN44:RN57" si="839">RM44*RH44</f>
        <v>93368.41</v>
      </c>
      <c r="RO44" s="109"/>
      <c r="RP44" s="138"/>
      <c r="RQ44" s="139">
        <f t="shared" ref="RQ44:RQ58" si="840">RM44/$WC44</f>
        <v>1.0872599999999999</v>
      </c>
      <c r="RR44" s="593">
        <f t="shared" ref="RR44:RR57" si="841">RR12</f>
        <v>26</v>
      </c>
      <c r="RS44" s="139">
        <f>RR44/RR42</f>
        <v>7.7609999999999998E-2</v>
      </c>
      <c r="RT44" s="109">
        <f>RT42*RS44</f>
        <v>48.47</v>
      </c>
      <c r="RU44" s="136">
        <f t="shared" ref="RU44:RU57" si="842">IF(RR44&gt;0,RT44/RR44,0)</f>
        <v>1.86423077</v>
      </c>
      <c r="RV44" s="96">
        <f>RV42</f>
        <v>2854.65</v>
      </c>
      <c r="RW44" s="137">
        <f t="shared" ref="RW44:RW57" si="843">RU44*RV44</f>
        <v>5321.7263700000003</v>
      </c>
      <c r="RX44" s="109">
        <f t="shared" ref="RX44:RX57" si="844">RW44*RR44</f>
        <v>138364.89000000001</v>
      </c>
      <c r="RY44" s="109"/>
      <c r="RZ44" s="138"/>
      <c r="SA44" s="139">
        <f t="shared" ref="SA44:SA58" si="845">RW44/$WC44</f>
        <v>1.6732</v>
      </c>
      <c r="SB44" s="593">
        <f t="shared" ref="SB44:SB57" si="846">SB12</f>
        <v>0</v>
      </c>
      <c r="SC44" s="139" t="e">
        <f>SB44/SB42</f>
        <v>#DIV/0!</v>
      </c>
      <c r="SD44" s="109" t="e">
        <f>SD42*SC44</f>
        <v>#DIV/0!</v>
      </c>
      <c r="SE44" s="136">
        <f t="shared" ref="SE44:SE57" si="847">IF(SB44&gt;0,SD44/SB44,0)</f>
        <v>0</v>
      </c>
      <c r="SF44" s="96">
        <f>SF42</f>
        <v>0</v>
      </c>
      <c r="SG44" s="137">
        <f t="shared" ref="SG44:SG57" si="848">SE44*SF44</f>
        <v>0</v>
      </c>
      <c r="SH44" s="109">
        <f t="shared" ref="SH44:SH57" si="849">SG44*SB44</f>
        <v>0</v>
      </c>
      <c r="SI44" s="109"/>
      <c r="SJ44" s="138"/>
      <c r="SK44" s="139">
        <f t="shared" ref="SK44:SK58" si="850">SG44/$WC44</f>
        <v>0</v>
      </c>
      <c r="SL44" s="593">
        <f t="shared" ref="SL44:SL57" si="851">SL12</f>
        <v>25</v>
      </c>
      <c r="SM44" s="139">
        <f>SL44/SL42</f>
        <v>8.4180000000000005E-2</v>
      </c>
      <c r="SN44" s="109">
        <f>SN42*SM44</f>
        <v>43.35</v>
      </c>
      <c r="SO44" s="136">
        <f t="shared" ref="SO44:SO57" si="852">IF(SL44&gt;0,SN44/SL44,0)</f>
        <v>1.734</v>
      </c>
      <c r="SP44" s="96">
        <f>SP42</f>
        <v>2093.75</v>
      </c>
      <c r="SQ44" s="137">
        <f t="shared" ref="SQ44:SQ57" si="853">SO44*SP44</f>
        <v>3630.5625</v>
      </c>
      <c r="SR44" s="109">
        <f t="shared" ref="SR44:SR57" si="854">SQ44*SL44</f>
        <v>90764.06</v>
      </c>
      <c r="SS44" s="109"/>
      <c r="ST44" s="138"/>
      <c r="SU44" s="139">
        <f t="shared" ref="SU44:SU58" si="855">SQ44/$WC44</f>
        <v>1.1414800000000001</v>
      </c>
      <c r="SV44" s="593">
        <f t="shared" ref="SV44:SV57" si="856">SV12</f>
        <v>48</v>
      </c>
      <c r="SW44" s="139">
        <f>SV44/SV42</f>
        <v>0.15484000000000001</v>
      </c>
      <c r="SX44" s="109">
        <f>SX42*SW44</f>
        <v>57.72</v>
      </c>
      <c r="SY44" s="136">
        <f t="shared" ref="SY44:SY57" si="857">IF(SV44&gt;0,SX44/SV44,0)</f>
        <v>1.2024999999999999</v>
      </c>
      <c r="SZ44" s="96">
        <f>SZ42</f>
        <v>2018.34</v>
      </c>
      <c r="TA44" s="137">
        <f t="shared" ref="TA44:TA57" si="858">SY44*SZ44</f>
        <v>2427.0538499999998</v>
      </c>
      <c r="TB44" s="109">
        <f t="shared" ref="TB44:TB57" si="859">TA44*SV44</f>
        <v>116498.58</v>
      </c>
      <c r="TC44" s="109"/>
      <c r="TD44" s="138"/>
      <c r="TE44" s="139">
        <f t="shared" ref="TE44:TE58" si="860">TA44/$WC44</f>
        <v>0.76309000000000005</v>
      </c>
      <c r="TF44" s="593">
        <f t="shared" ref="TF44:TF57" si="861">TF12</f>
        <v>19</v>
      </c>
      <c r="TG44" s="139">
        <f>TF44/TF42</f>
        <v>0.10857</v>
      </c>
      <c r="TH44" s="109">
        <f>TH42*TG44</f>
        <v>41.33</v>
      </c>
      <c r="TI44" s="136">
        <f t="shared" ref="TI44:TI57" si="862">IF(TF44&gt;0,TH44/TF44,0)</f>
        <v>2.1752631600000001</v>
      </c>
      <c r="TJ44" s="96">
        <f>TJ42</f>
        <v>2018.34</v>
      </c>
      <c r="TK44" s="137">
        <f t="shared" ref="TK44:TK57" si="863">TI44*TJ44</f>
        <v>4390.42065</v>
      </c>
      <c r="TL44" s="109">
        <f t="shared" ref="TL44:TL57" si="864">TK44*TF44</f>
        <v>83417.990000000005</v>
      </c>
      <c r="TM44" s="109"/>
      <c r="TN44" s="138"/>
      <c r="TO44" s="139">
        <f t="shared" ref="TO44:TO58" si="865">TK44/$WC44</f>
        <v>1.38039</v>
      </c>
      <c r="TP44" s="593">
        <f t="shared" ref="TP44:TP57" si="866">TP12</f>
        <v>27</v>
      </c>
      <c r="TQ44" s="139">
        <f>TP44/TP42</f>
        <v>9.4409999999999994E-2</v>
      </c>
      <c r="TR44" s="109">
        <f>TR42*TQ44</f>
        <v>41.97</v>
      </c>
      <c r="TS44" s="136">
        <f t="shared" ref="TS44:TS57" si="867">IF(TP44&gt;0,TR44/TP44,0)</f>
        <v>1.5544444399999999</v>
      </c>
      <c r="TT44" s="96">
        <f>TT42</f>
        <v>2093.75</v>
      </c>
      <c r="TU44" s="137">
        <f t="shared" ref="TU44:TU57" si="868">TS44*TT44</f>
        <v>3254.61805</v>
      </c>
      <c r="TV44" s="109">
        <f t="shared" ref="TV44:TV57" si="869">TU44*TP44</f>
        <v>87874.69</v>
      </c>
      <c r="TW44" s="109"/>
      <c r="TX44" s="138"/>
      <c r="TY44" s="139">
        <f t="shared" ref="TY44:TY58" si="870">TU44/$WC44</f>
        <v>1.02328</v>
      </c>
      <c r="TZ44" s="593">
        <f t="shared" ref="TZ44:TZ57" si="871">TZ12</f>
        <v>27</v>
      </c>
      <c r="UA44" s="139">
        <f>TZ44/TZ42</f>
        <v>0.14595</v>
      </c>
      <c r="UB44" s="109">
        <f>UB42*UA44</f>
        <v>42.33</v>
      </c>
      <c r="UC44" s="136">
        <f t="shared" ref="UC44:UC57" si="872">IF(TZ44&gt;0,UB44/TZ44,0)</f>
        <v>1.5677777799999999</v>
      </c>
      <c r="UD44" s="96">
        <f>UD42</f>
        <v>2093.75</v>
      </c>
      <c r="UE44" s="137">
        <f t="shared" ref="UE44:UE57" si="873">UC44*UD44</f>
        <v>3282.5347299999999</v>
      </c>
      <c r="UF44" s="109">
        <f t="shared" ref="UF44:UF57" si="874">UE44*TZ44</f>
        <v>88628.44</v>
      </c>
      <c r="UG44" s="109"/>
      <c r="UH44" s="138"/>
      <c r="UI44" s="139">
        <f t="shared" ref="UI44:UI58" si="875">UE44/$WC44</f>
        <v>1.03206</v>
      </c>
      <c r="UJ44" s="593">
        <f t="shared" ref="UJ44:UJ57" si="876">UJ12</f>
        <v>31</v>
      </c>
      <c r="UK44" s="139">
        <f>UJ44/UJ42</f>
        <v>9.0380000000000002E-2</v>
      </c>
      <c r="UL44" s="109">
        <f>UL42*UK44</f>
        <v>39.47</v>
      </c>
      <c r="UM44" s="136">
        <f t="shared" ref="UM44:UM57" si="877">IF(UJ44&gt;0,UL44/UJ44,0)</f>
        <v>1.27322581</v>
      </c>
      <c r="UN44" s="96">
        <f>UN42</f>
        <v>2093.75</v>
      </c>
      <c r="UO44" s="137">
        <f t="shared" ref="UO44:UO57" si="878">UM44*UN44</f>
        <v>2665.8165399999998</v>
      </c>
      <c r="UP44" s="109">
        <f t="shared" ref="UP44:UP57" si="879">UO44*UJ44</f>
        <v>82640.31</v>
      </c>
      <c r="UQ44" s="109"/>
      <c r="UR44" s="138"/>
      <c r="US44" s="139">
        <f t="shared" ref="US44:US58" si="880">UO44/$WC44</f>
        <v>0.83816000000000002</v>
      </c>
      <c r="UT44" s="593">
        <f t="shared" ref="UT44:UT57" si="881">UT12</f>
        <v>54</v>
      </c>
      <c r="UU44" s="139">
        <f>UT44/UT42</f>
        <v>0.17035</v>
      </c>
      <c r="UV44" s="109">
        <f>UV42*UU44</f>
        <v>102.21</v>
      </c>
      <c r="UW44" s="136">
        <f t="shared" ref="UW44:UW57" si="882">IF(UT44&gt;0,UV44/UT44,0)</f>
        <v>1.8927777800000001</v>
      </c>
      <c r="UX44" s="96">
        <f>UX42</f>
        <v>2093.75</v>
      </c>
      <c r="UY44" s="137">
        <f t="shared" ref="UY44:UY57" si="883">UW44*UX44</f>
        <v>3963.0034799999999</v>
      </c>
      <c r="UZ44" s="109">
        <f t="shared" ref="UZ44:UZ57" si="884">UY44*UT44</f>
        <v>214002.19</v>
      </c>
      <c r="VA44" s="109"/>
      <c r="VB44" s="138"/>
      <c r="VC44" s="139">
        <f t="shared" ref="VC44:VC58" si="885">UY44/$WC44</f>
        <v>1.2460100000000001</v>
      </c>
      <c r="VD44" s="593">
        <f t="shared" ref="VD44:VD57" si="886">VD12</f>
        <v>50</v>
      </c>
      <c r="VE44" s="139">
        <f>VD44/VD42</f>
        <v>8.7260000000000004E-2</v>
      </c>
      <c r="VF44" s="109">
        <f>VF42*VE44</f>
        <v>51.1</v>
      </c>
      <c r="VG44" s="136">
        <f t="shared" ref="VG44:VG57" si="887">IF(VD44&gt;0,VF44/VD44,0)</f>
        <v>1.022</v>
      </c>
      <c r="VH44" s="96">
        <f>VH42</f>
        <v>2093.75</v>
      </c>
      <c r="VI44" s="137">
        <f t="shared" ref="VI44:VI57" si="888">VG44*VH44</f>
        <v>2139.8125</v>
      </c>
      <c r="VJ44" s="109">
        <f t="shared" ref="VJ44:VJ57" si="889">VI44*VD44</f>
        <v>106990.63</v>
      </c>
      <c r="VK44" s="109"/>
      <c r="VL44" s="138"/>
      <c r="VM44" s="139">
        <f t="shared" ref="VM44:VM58" si="890">VI44/$WC44</f>
        <v>0.67278000000000004</v>
      </c>
      <c r="VN44" s="593">
        <f t="shared" ref="VN44:VN57" si="891">VN12</f>
        <v>52</v>
      </c>
      <c r="VO44" s="139">
        <f>VN44/VN42</f>
        <v>0.14444000000000001</v>
      </c>
      <c r="VP44" s="109">
        <f>VP42*VO44</f>
        <v>93.54</v>
      </c>
      <c r="VQ44" s="136">
        <f t="shared" ref="VQ44:VQ57" si="892">IF(VN44&gt;0,VP44/VN44,0)</f>
        <v>1.7988461499999999</v>
      </c>
      <c r="VR44" s="96">
        <f>VR42</f>
        <v>2093.75</v>
      </c>
      <c r="VS44" s="137">
        <f t="shared" ref="VS44:VS57" si="893">VQ44*VR44</f>
        <v>3766.3341300000002</v>
      </c>
      <c r="VT44" s="109">
        <f t="shared" ref="VT44:VT57" si="894">VS44*VN44</f>
        <v>195849.37</v>
      </c>
      <c r="VU44" s="109"/>
      <c r="VV44" s="138"/>
      <c r="VW44" s="139">
        <f t="shared" ref="VW44:VW58" si="895">VS44/$WC44</f>
        <v>1.1841699999999999</v>
      </c>
      <c r="VX44" s="554">
        <f t="shared" ref="VX44:VX57" si="896">F44+P44+Z44+AJ44+AT44+BD44+BN44+BX44+CH44+CR44+DB44+DL44+DV44+EF44+EP44+EZ44+FJ44+FT44+GD44+GN44+GX44+HH44+HR44+IB44+IL44+IV44+JF44+JP44+JZ44+KJ44+KT44+LD44+LN44+LX44+MH44+MR44+NB44+NL44+NV44+OF44+OP44+OZ44+PJ44+PT44+QD44+QN44+QX44+RH44+RR44+SB44+SL44+SV44+TF44+TP44+TZ44+UJ44+UT44+VD44+VN44</f>
        <v>1755</v>
      </c>
      <c r="VY44" s="139">
        <f>VX44/VX42</f>
        <v>0.14516999999999999</v>
      </c>
      <c r="VZ44" s="109">
        <f>VZ42*VY44</f>
        <v>2477.2399999999998</v>
      </c>
      <c r="WA44" s="136">
        <f t="shared" ref="WA44:WA57" si="897">IF(VX44&gt;0,VZ44/VX44,0)</f>
        <v>1.4115327600000001</v>
      </c>
      <c r="WB44" s="96">
        <f>WB42</f>
        <v>2253.27</v>
      </c>
      <c r="WC44" s="137">
        <f t="shared" ref="WC44:WC57" si="898">WA44*WB44</f>
        <v>3180.5644200000002</v>
      </c>
      <c r="WD44" s="109">
        <f t="shared" ref="WD44:WD57" si="899">WC44*VX44</f>
        <v>5581890.5599999996</v>
      </c>
      <c r="WE44" s="109"/>
      <c r="WF44" s="138"/>
    </row>
    <row r="45" spans="1:604" ht="27.75" customHeight="1">
      <c r="A45" s="5"/>
      <c r="B45" s="544" t="s">
        <v>405</v>
      </c>
      <c r="C45" s="11" t="s">
        <v>968</v>
      </c>
      <c r="D45" s="11" t="s">
        <v>423</v>
      </c>
      <c r="E45" s="4" t="s">
        <v>34</v>
      </c>
      <c r="F45" s="593">
        <f t="shared" si="601"/>
        <v>0</v>
      </c>
      <c r="G45" s="139" t="e">
        <f>F45/F42</f>
        <v>#DIV/0!</v>
      </c>
      <c r="H45" s="109" t="e">
        <f>H42*G45</f>
        <v>#DIV/0!</v>
      </c>
      <c r="I45" s="136">
        <f t="shared" si="602"/>
        <v>0</v>
      </c>
      <c r="J45" s="96">
        <f>J42</f>
        <v>0</v>
      </c>
      <c r="K45" s="137">
        <f t="shared" si="603"/>
        <v>0</v>
      </c>
      <c r="L45" s="109">
        <f t="shared" si="604"/>
        <v>0</v>
      </c>
      <c r="M45" s="109"/>
      <c r="N45" s="138"/>
      <c r="O45" s="139">
        <f t="shared" si="605"/>
        <v>0</v>
      </c>
      <c r="P45" s="593">
        <f t="shared" si="606"/>
        <v>300</v>
      </c>
      <c r="Q45" s="139">
        <f>P45/P42</f>
        <v>0.75758000000000003</v>
      </c>
      <c r="R45" s="109">
        <f>R42*Q45</f>
        <v>365.23</v>
      </c>
      <c r="S45" s="136">
        <f t="shared" si="607"/>
        <v>1.21743333</v>
      </c>
      <c r="T45" s="96">
        <f>T42</f>
        <v>2093.75</v>
      </c>
      <c r="U45" s="137">
        <f t="shared" si="608"/>
        <v>2549.0010299999999</v>
      </c>
      <c r="V45" s="109">
        <f t="shared" si="609"/>
        <v>764700.31</v>
      </c>
      <c r="W45" s="109"/>
      <c r="X45" s="138"/>
      <c r="Y45" s="139">
        <f t="shared" si="610"/>
        <v>0.80140999999999996</v>
      </c>
      <c r="Z45" s="593">
        <f t="shared" si="611"/>
        <v>81</v>
      </c>
      <c r="AA45" s="139">
        <f>Z45/Z42</f>
        <v>0.29670000000000002</v>
      </c>
      <c r="AB45" s="109">
        <f>AB42*AA45</f>
        <v>153.91999999999999</v>
      </c>
      <c r="AC45" s="136">
        <f t="shared" si="612"/>
        <v>1.9002469099999999</v>
      </c>
      <c r="AD45" s="96">
        <f>AD42</f>
        <v>2093.75</v>
      </c>
      <c r="AE45" s="137">
        <f t="shared" si="613"/>
        <v>3978.6419700000001</v>
      </c>
      <c r="AF45" s="109">
        <f t="shared" si="614"/>
        <v>322270</v>
      </c>
      <c r="AG45" s="109"/>
      <c r="AH45" s="138"/>
      <c r="AI45" s="139">
        <f t="shared" si="615"/>
        <v>1.2508900000000001</v>
      </c>
      <c r="AJ45" s="593">
        <f t="shared" si="616"/>
        <v>0</v>
      </c>
      <c r="AK45" s="139" t="e">
        <f>AJ45/AJ42</f>
        <v>#DIV/0!</v>
      </c>
      <c r="AL45" s="109" t="e">
        <f>AL42*AK45</f>
        <v>#DIV/0!</v>
      </c>
      <c r="AM45" s="136">
        <f t="shared" si="617"/>
        <v>0</v>
      </c>
      <c r="AN45" s="96">
        <f>AN42</f>
        <v>0</v>
      </c>
      <c r="AO45" s="137">
        <f t="shared" si="618"/>
        <v>0</v>
      </c>
      <c r="AP45" s="109">
        <f t="shared" si="619"/>
        <v>0</v>
      </c>
      <c r="AQ45" s="109"/>
      <c r="AR45" s="138"/>
      <c r="AS45" s="139">
        <f t="shared" si="620"/>
        <v>0</v>
      </c>
      <c r="AT45" s="593">
        <f t="shared" si="621"/>
        <v>131</v>
      </c>
      <c r="AU45" s="139">
        <f>AT45/AT42</f>
        <v>1</v>
      </c>
      <c r="AV45" s="109">
        <f>AV42*AU45</f>
        <v>200</v>
      </c>
      <c r="AW45" s="136">
        <f t="shared" si="622"/>
        <v>1.52671756</v>
      </c>
      <c r="AX45" s="96">
        <f>AX42</f>
        <v>2093.75</v>
      </c>
      <c r="AY45" s="137">
        <f t="shared" si="623"/>
        <v>3196.5648900000001</v>
      </c>
      <c r="AZ45" s="109">
        <f t="shared" si="624"/>
        <v>418750</v>
      </c>
      <c r="BA45" s="109"/>
      <c r="BB45" s="138"/>
      <c r="BC45" s="139">
        <f t="shared" si="625"/>
        <v>1.00501</v>
      </c>
      <c r="BD45" s="593">
        <f t="shared" si="626"/>
        <v>128</v>
      </c>
      <c r="BE45" s="139">
        <f>BD45/BD42</f>
        <v>0.83660000000000001</v>
      </c>
      <c r="BF45" s="109">
        <f>BF42*BE45</f>
        <v>119.81</v>
      </c>
      <c r="BG45" s="136">
        <f t="shared" si="627"/>
        <v>0.93601562999999999</v>
      </c>
      <c r="BH45" s="96">
        <f>BH42</f>
        <v>2474.1999999999998</v>
      </c>
      <c r="BI45" s="137">
        <f t="shared" si="628"/>
        <v>2315.88987</v>
      </c>
      <c r="BJ45" s="109">
        <f t="shared" si="629"/>
        <v>296433.90000000002</v>
      </c>
      <c r="BK45" s="109"/>
      <c r="BL45" s="138"/>
      <c r="BM45" s="139">
        <f t="shared" si="630"/>
        <v>0.72811999999999999</v>
      </c>
      <c r="BN45" s="593">
        <f t="shared" si="631"/>
        <v>0</v>
      </c>
      <c r="BO45" s="139">
        <f>BN45/BN42</f>
        <v>0</v>
      </c>
      <c r="BP45" s="109">
        <f>BP42*BO45</f>
        <v>0</v>
      </c>
      <c r="BQ45" s="136">
        <f t="shared" si="632"/>
        <v>0</v>
      </c>
      <c r="BR45" s="96">
        <f>BR42</f>
        <v>2854.65</v>
      </c>
      <c r="BS45" s="137">
        <f t="shared" si="633"/>
        <v>0</v>
      </c>
      <c r="BT45" s="109">
        <f t="shared" si="634"/>
        <v>0</v>
      </c>
      <c r="BU45" s="109"/>
      <c r="BV45" s="138"/>
      <c r="BW45" s="139">
        <f t="shared" si="635"/>
        <v>0</v>
      </c>
      <c r="BX45" s="593">
        <f t="shared" si="636"/>
        <v>138</v>
      </c>
      <c r="BY45" s="139">
        <f>BX45/BX42</f>
        <v>0.83635999999999999</v>
      </c>
      <c r="BZ45" s="109">
        <f>BZ42*BY45</f>
        <v>210.76</v>
      </c>
      <c r="CA45" s="136">
        <f t="shared" si="637"/>
        <v>1.52724638</v>
      </c>
      <c r="CB45" s="96">
        <f>CB42</f>
        <v>2196.1</v>
      </c>
      <c r="CC45" s="137">
        <f t="shared" si="638"/>
        <v>3353.98578</v>
      </c>
      <c r="CD45" s="109">
        <f t="shared" si="639"/>
        <v>462850.04</v>
      </c>
      <c r="CE45" s="109"/>
      <c r="CF45" s="138"/>
      <c r="CG45" s="139">
        <f t="shared" si="640"/>
        <v>1.0545</v>
      </c>
      <c r="CH45" s="593">
        <f t="shared" si="641"/>
        <v>119</v>
      </c>
      <c r="CI45" s="139">
        <f>CH45/CH42</f>
        <v>0.73006000000000004</v>
      </c>
      <c r="CJ45" s="109">
        <f>CJ42*CI45</f>
        <v>226.61</v>
      </c>
      <c r="CK45" s="136">
        <f t="shared" si="642"/>
        <v>1.9042857099999999</v>
      </c>
      <c r="CL45" s="96">
        <f>CL42</f>
        <v>2854.65</v>
      </c>
      <c r="CM45" s="137">
        <f t="shared" si="643"/>
        <v>5436.0691999999999</v>
      </c>
      <c r="CN45" s="109">
        <f t="shared" si="644"/>
        <v>646892.23</v>
      </c>
      <c r="CO45" s="109"/>
      <c r="CP45" s="138"/>
      <c r="CQ45" s="139">
        <f t="shared" si="645"/>
        <v>1.7091099999999999</v>
      </c>
      <c r="CR45" s="593">
        <f t="shared" si="646"/>
        <v>111</v>
      </c>
      <c r="CS45" s="139">
        <f>CR45/CR42</f>
        <v>1</v>
      </c>
      <c r="CT45" s="109">
        <f>CT42*CS45</f>
        <v>126.91</v>
      </c>
      <c r="CU45" s="136">
        <f t="shared" si="647"/>
        <v>1.1433333299999999</v>
      </c>
      <c r="CV45" s="96">
        <f>CV42</f>
        <v>2854.65</v>
      </c>
      <c r="CW45" s="137">
        <f t="shared" si="648"/>
        <v>3263.8164900000002</v>
      </c>
      <c r="CX45" s="109">
        <f t="shared" si="649"/>
        <v>362283.63</v>
      </c>
      <c r="CY45" s="109"/>
      <c r="CZ45" s="138"/>
      <c r="DA45" s="139">
        <f t="shared" si="650"/>
        <v>1.0261499999999999</v>
      </c>
      <c r="DB45" s="593">
        <f t="shared" si="651"/>
        <v>151</v>
      </c>
      <c r="DC45" s="139">
        <f>DB45/DB42</f>
        <v>0.84358</v>
      </c>
      <c r="DD45" s="109">
        <f>DD42*DC45</f>
        <v>192.13</v>
      </c>
      <c r="DE45" s="136">
        <f t="shared" si="652"/>
        <v>1.27238411</v>
      </c>
      <c r="DF45" s="96">
        <f>DF42</f>
        <v>2854.65</v>
      </c>
      <c r="DG45" s="137">
        <f t="shared" si="653"/>
        <v>3632.2112999999999</v>
      </c>
      <c r="DH45" s="109">
        <f t="shared" si="654"/>
        <v>548463.91</v>
      </c>
      <c r="DI45" s="109"/>
      <c r="DJ45" s="138"/>
      <c r="DK45" s="139">
        <f t="shared" si="655"/>
        <v>1.14198</v>
      </c>
      <c r="DL45" s="593">
        <f t="shared" si="656"/>
        <v>171</v>
      </c>
      <c r="DM45" s="139">
        <f>DL45/DL42</f>
        <v>1</v>
      </c>
      <c r="DN45" s="109">
        <f>DN42*DM45</f>
        <v>213.6</v>
      </c>
      <c r="DO45" s="136">
        <f t="shared" si="657"/>
        <v>1.24912281</v>
      </c>
      <c r="DP45" s="96">
        <f>DP42</f>
        <v>2854.65</v>
      </c>
      <c r="DQ45" s="137">
        <f t="shared" si="658"/>
        <v>3565.80843</v>
      </c>
      <c r="DR45" s="109">
        <f t="shared" si="659"/>
        <v>609753.24</v>
      </c>
      <c r="DS45" s="109"/>
      <c r="DT45" s="138"/>
      <c r="DU45" s="139">
        <f t="shared" si="660"/>
        <v>1.1211</v>
      </c>
      <c r="DV45" s="593">
        <f t="shared" si="661"/>
        <v>0</v>
      </c>
      <c r="DW45" s="139">
        <f>DV45/DV42</f>
        <v>0</v>
      </c>
      <c r="DX45" s="109">
        <f>DX42*DW45</f>
        <v>0</v>
      </c>
      <c r="DY45" s="136">
        <f t="shared" si="662"/>
        <v>0</v>
      </c>
      <c r="DZ45" s="96">
        <f>DZ42</f>
        <v>0</v>
      </c>
      <c r="EA45" s="137">
        <f t="shared" si="663"/>
        <v>0</v>
      </c>
      <c r="EB45" s="109">
        <f t="shared" si="664"/>
        <v>0</v>
      </c>
      <c r="EC45" s="109"/>
      <c r="ED45" s="138"/>
      <c r="EE45" s="139">
        <f t="shared" si="665"/>
        <v>0</v>
      </c>
      <c r="EF45" s="593">
        <f t="shared" si="666"/>
        <v>208</v>
      </c>
      <c r="EG45" s="139">
        <f>EF45/EF42</f>
        <v>0.83199999999999996</v>
      </c>
      <c r="EH45" s="109">
        <f>EH42*EG45</f>
        <v>324.48</v>
      </c>
      <c r="EI45" s="136">
        <f t="shared" si="667"/>
        <v>1.56</v>
      </c>
      <c r="EJ45" s="96">
        <f>EJ42</f>
        <v>2018.34</v>
      </c>
      <c r="EK45" s="137">
        <f t="shared" si="668"/>
        <v>3148.6104</v>
      </c>
      <c r="EL45" s="109">
        <f t="shared" si="669"/>
        <v>654910.96</v>
      </c>
      <c r="EM45" s="109"/>
      <c r="EN45" s="138"/>
      <c r="EO45" s="139">
        <f t="shared" si="670"/>
        <v>0.98992999999999998</v>
      </c>
      <c r="EP45" s="593">
        <f t="shared" si="671"/>
        <v>266</v>
      </c>
      <c r="EQ45" s="139">
        <f>EP45/EP42</f>
        <v>0.81845999999999997</v>
      </c>
      <c r="ER45" s="109">
        <f>ER42*EQ45</f>
        <v>0</v>
      </c>
      <c r="ES45" s="136">
        <f t="shared" si="672"/>
        <v>0</v>
      </c>
      <c r="ET45" s="96">
        <f>ET42</f>
        <v>0</v>
      </c>
      <c r="EU45" s="137">
        <f t="shared" si="673"/>
        <v>0</v>
      </c>
      <c r="EV45" s="109">
        <f t="shared" si="674"/>
        <v>0</v>
      </c>
      <c r="EW45" s="109"/>
      <c r="EX45" s="138"/>
      <c r="EY45" s="139">
        <f t="shared" si="675"/>
        <v>0</v>
      </c>
      <c r="EZ45" s="593">
        <f t="shared" si="676"/>
        <v>24</v>
      </c>
      <c r="FA45" s="139">
        <f>EZ45/EZ42</f>
        <v>0.24242</v>
      </c>
      <c r="FB45" s="109">
        <f>FB42*FA45</f>
        <v>43.15</v>
      </c>
      <c r="FC45" s="136">
        <f t="shared" si="677"/>
        <v>1.79791667</v>
      </c>
      <c r="FD45" s="96">
        <f>FD42</f>
        <v>2093.75</v>
      </c>
      <c r="FE45" s="137">
        <f t="shared" si="678"/>
        <v>3764.3880300000001</v>
      </c>
      <c r="FF45" s="109">
        <f t="shared" si="679"/>
        <v>90345.31</v>
      </c>
      <c r="FG45" s="109"/>
      <c r="FH45" s="138"/>
      <c r="FI45" s="139">
        <f t="shared" si="680"/>
        <v>1.18353</v>
      </c>
      <c r="FJ45" s="593">
        <f t="shared" si="681"/>
        <v>137</v>
      </c>
      <c r="FK45" s="139">
        <f>FJ45/FJ42</f>
        <v>0.82035999999999998</v>
      </c>
      <c r="FL45" s="109">
        <f>FL42*FK45</f>
        <v>272.44</v>
      </c>
      <c r="FM45" s="136">
        <f t="shared" si="682"/>
        <v>1.98861314</v>
      </c>
      <c r="FN45" s="96">
        <f>FN42</f>
        <v>2018.34</v>
      </c>
      <c r="FO45" s="137">
        <f t="shared" si="683"/>
        <v>4013.6974399999999</v>
      </c>
      <c r="FP45" s="109">
        <f t="shared" si="684"/>
        <v>549876.55000000005</v>
      </c>
      <c r="FQ45" s="109"/>
      <c r="FR45" s="138"/>
      <c r="FS45" s="139">
        <f t="shared" si="685"/>
        <v>1.2619199999999999</v>
      </c>
      <c r="FT45" s="593">
        <f t="shared" si="686"/>
        <v>233</v>
      </c>
      <c r="FU45" s="139">
        <f>FT45/FT42</f>
        <v>0.87265999999999999</v>
      </c>
      <c r="FV45" s="109">
        <f>FV42*FU45</f>
        <v>294.95999999999998</v>
      </c>
      <c r="FW45" s="136">
        <f t="shared" si="687"/>
        <v>1.2659227500000001</v>
      </c>
      <c r="FX45" s="96">
        <f>FX42</f>
        <v>2196.1</v>
      </c>
      <c r="FY45" s="137">
        <f t="shared" si="688"/>
        <v>2780.0929500000002</v>
      </c>
      <c r="FZ45" s="109">
        <f t="shared" si="689"/>
        <v>647761.66</v>
      </c>
      <c r="GA45" s="109"/>
      <c r="GB45" s="138"/>
      <c r="GC45" s="139">
        <f t="shared" si="690"/>
        <v>0.87407000000000001</v>
      </c>
      <c r="GD45" s="593">
        <f t="shared" si="691"/>
        <v>152</v>
      </c>
      <c r="GE45" s="139">
        <f>GD45/GD42</f>
        <v>1</v>
      </c>
      <c r="GF45" s="109">
        <f>GF42*GE45</f>
        <v>216.5</v>
      </c>
      <c r="GG45" s="136">
        <f t="shared" si="692"/>
        <v>1.42434211</v>
      </c>
      <c r="GH45" s="96">
        <f>GH42</f>
        <v>2093.75</v>
      </c>
      <c r="GI45" s="137">
        <f t="shared" si="693"/>
        <v>2982.2162899999998</v>
      </c>
      <c r="GJ45" s="109">
        <f t="shared" si="694"/>
        <v>453296.88</v>
      </c>
      <c r="GK45" s="109"/>
      <c r="GL45" s="138"/>
      <c r="GM45" s="139">
        <f t="shared" si="695"/>
        <v>0.93762000000000001</v>
      </c>
      <c r="GN45" s="593">
        <f t="shared" si="696"/>
        <v>0</v>
      </c>
      <c r="GO45" s="139">
        <f>GN45/GN42</f>
        <v>0</v>
      </c>
      <c r="GP45" s="109">
        <f>GP42*GO45</f>
        <v>0</v>
      </c>
      <c r="GQ45" s="136">
        <f t="shared" si="697"/>
        <v>0</v>
      </c>
      <c r="GR45" s="96">
        <f>GR42</f>
        <v>2093.75</v>
      </c>
      <c r="GS45" s="137">
        <f t="shared" si="698"/>
        <v>0</v>
      </c>
      <c r="GT45" s="109">
        <f t="shared" si="699"/>
        <v>0</v>
      </c>
      <c r="GU45" s="109"/>
      <c r="GV45" s="138"/>
      <c r="GW45" s="139">
        <f t="shared" si="700"/>
        <v>0</v>
      </c>
      <c r="GX45" s="593">
        <f t="shared" si="701"/>
        <v>145</v>
      </c>
      <c r="GY45" s="139">
        <f>GX45/GX42</f>
        <v>0.74358999999999997</v>
      </c>
      <c r="GZ45" s="109">
        <f>GZ42*GY45</f>
        <v>232.99</v>
      </c>
      <c r="HA45" s="136">
        <f t="shared" si="702"/>
        <v>1.60682759</v>
      </c>
      <c r="HB45" s="96">
        <f>HB42</f>
        <v>2293.15</v>
      </c>
      <c r="HC45" s="137">
        <f t="shared" si="703"/>
        <v>3684.6966900000002</v>
      </c>
      <c r="HD45" s="109">
        <f t="shared" si="704"/>
        <v>534281.02</v>
      </c>
      <c r="HE45" s="109"/>
      <c r="HF45" s="138"/>
      <c r="HG45" s="139">
        <f t="shared" si="705"/>
        <v>1.15848</v>
      </c>
      <c r="HH45" s="593">
        <f t="shared" si="706"/>
        <v>244</v>
      </c>
      <c r="HI45" s="139">
        <f>HH45/HH42</f>
        <v>0.88727</v>
      </c>
      <c r="HJ45" s="109">
        <f>HJ42*HI45</f>
        <v>232.43</v>
      </c>
      <c r="HK45" s="136">
        <f t="shared" si="707"/>
        <v>0.95258197</v>
      </c>
      <c r="HL45" s="96">
        <f>HL42</f>
        <v>2093.75</v>
      </c>
      <c r="HM45" s="137">
        <f t="shared" si="708"/>
        <v>1994.4684999999999</v>
      </c>
      <c r="HN45" s="109">
        <f t="shared" si="709"/>
        <v>486650.31</v>
      </c>
      <c r="HO45" s="109"/>
      <c r="HP45" s="138"/>
      <c r="HQ45" s="139">
        <f t="shared" si="710"/>
        <v>0.62707000000000002</v>
      </c>
      <c r="HR45" s="593">
        <f t="shared" si="711"/>
        <v>371</v>
      </c>
      <c r="HS45" s="139">
        <f>HR45/HR42</f>
        <v>0.875</v>
      </c>
      <c r="HT45" s="109">
        <f>HT42*HS45</f>
        <v>393.75</v>
      </c>
      <c r="HU45" s="136">
        <f t="shared" si="712"/>
        <v>1.0613207499999999</v>
      </c>
      <c r="HV45" s="96">
        <f>HV42</f>
        <v>2196.1</v>
      </c>
      <c r="HW45" s="137">
        <f t="shared" si="713"/>
        <v>2330.7665000000002</v>
      </c>
      <c r="HX45" s="109">
        <f t="shared" si="714"/>
        <v>864714.37</v>
      </c>
      <c r="HY45" s="109"/>
      <c r="HZ45" s="138"/>
      <c r="IA45" s="139">
        <f t="shared" si="715"/>
        <v>0.73280000000000001</v>
      </c>
      <c r="IB45" s="593">
        <f t="shared" si="716"/>
        <v>121</v>
      </c>
      <c r="IC45" s="139">
        <f>IB45/IB42</f>
        <v>0.70760000000000001</v>
      </c>
      <c r="ID45" s="109">
        <f>ID42*IC45</f>
        <v>204.4</v>
      </c>
      <c r="IE45" s="136">
        <f t="shared" si="717"/>
        <v>1.6892562</v>
      </c>
      <c r="IF45" s="96">
        <f>IF42</f>
        <v>2854.65</v>
      </c>
      <c r="IG45" s="137">
        <f t="shared" si="718"/>
        <v>4822.2352099999998</v>
      </c>
      <c r="IH45" s="109">
        <f t="shared" si="719"/>
        <v>583490.46</v>
      </c>
      <c r="II45" s="109"/>
      <c r="IJ45" s="138"/>
      <c r="IK45" s="139">
        <f t="shared" si="720"/>
        <v>1.5161199999999999</v>
      </c>
      <c r="IL45" s="593">
        <f t="shared" si="721"/>
        <v>92</v>
      </c>
      <c r="IM45" s="139">
        <f>IL45/IL42</f>
        <v>0.77310999999999996</v>
      </c>
      <c r="IN45" s="109">
        <f>IN42*IM45</f>
        <v>137.27000000000001</v>
      </c>
      <c r="IO45" s="136">
        <f t="shared" si="722"/>
        <v>1.49206522</v>
      </c>
      <c r="IP45" s="96">
        <f>IP42</f>
        <v>2196.1</v>
      </c>
      <c r="IQ45" s="137">
        <f t="shared" si="723"/>
        <v>3276.7244300000002</v>
      </c>
      <c r="IR45" s="109">
        <f t="shared" si="724"/>
        <v>301458.65000000002</v>
      </c>
      <c r="IS45" s="109"/>
      <c r="IT45" s="138"/>
      <c r="IU45" s="139">
        <f t="shared" si="725"/>
        <v>1.0302100000000001</v>
      </c>
      <c r="IV45" s="593">
        <f t="shared" si="726"/>
        <v>118</v>
      </c>
      <c r="IW45" s="139">
        <f>IV45/IV42</f>
        <v>0.84286000000000005</v>
      </c>
      <c r="IX45" s="109">
        <f>IX42*IW45</f>
        <v>149.99</v>
      </c>
      <c r="IY45" s="136">
        <f t="shared" si="727"/>
        <v>1.2711016900000001</v>
      </c>
      <c r="IZ45" s="96">
        <f>IZ42</f>
        <v>2731.08</v>
      </c>
      <c r="JA45" s="137">
        <f t="shared" si="728"/>
        <v>3471.4803999999999</v>
      </c>
      <c r="JB45" s="109">
        <f t="shared" si="729"/>
        <v>409634.69</v>
      </c>
      <c r="JC45" s="109"/>
      <c r="JD45" s="138"/>
      <c r="JE45" s="139">
        <f t="shared" si="730"/>
        <v>1.09144</v>
      </c>
      <c r="JF45" s="593">
        <f t="shared" si="731"/>
        <v>192</v>
      </c>
      <c r="JG45" s="139">
        <f>JF45/JF42</f>
        <v>0.57484999999999997</v>
      </c>
      <c r="JH45" s="109">
        <f>JH42*JG45</f>
        <v>221.44</v>
      </c>
      <c r="JI45" s="136">
        <f t="shared" si="732"/>
        <v>1.1533333299999999</v>
      </c>
      <c r="JJ45" s="96">
        <f>JJ42</f>
        <v>2196.1</v>
      </c>
      <c r="JK45" s="137">
        <f t="shared" si="733"/>
        <v>2532.8353299999999</v>
      </c>
      <c r="JL45" s="109">
        <f t="shared" si="734"/>
        <v>486304.38</v>
      </c>
      <c r="JM45" s="109"/>
      <c r="JN45" s="138"/>
      <c r="JO45" s="139">
        <f t="shared" si="735"/>
        <v>0.79632999999999998</v>
      </c>
      <c r="JP45" s="593">
        <f t="shared" si="736"/>
        <v>145</v>
      </c>
      <c r="JQ45" s="139">
        <f>JP45/JP42</f>
        <v>0.81920999999999999</v>
      </c>
      <c r="JR45" s="109">
        <f>JR42*JQ45</f>
        <v>206.28</v>
      </c>
      <c r="JS45" s="136">
        <f t="shared" si="737"/>
        <v>1.42262069</v>
      </c>
      <c r="JT45" s="96">
        <f>JT42</f>
        <v>2196.1</v>
      </c>
      <c r="JU45" s="137">
        <f t="shared" si="738"/>
        <v>3124.2172999999998</v>
      </c>
      <c r="JV45" s="109">
        <f t="shared" si="739"/>
        <v>453011.51</v>
      </c>
      <c r="JW45" s="109"/>
      <c r="JX45" s="138"/>
      <c r="JY45" s="139">
        <f t="shared" si="740"/>
        <v>0.98226000000000002</v>
      </c>
      <c r="JZ45" s="593">
        <f t="shared" si="741"/>
        <v>114</v>
      </c>
      <c r="KA45" s="139">
        <f>JZ45/JZ42</f>
        <v>0.62983</v>
      </c>
      <c r="KB45" s="109">
        <f>KB42*KA45</f>
        <v>95.42</v>
      </c>
      <c r="KC45" s="136">
        <f t="shared" si="742"/>
        <v>0.83701753999999995</v>
      </c>
      <c r="KD45" s="96">
        <f>KD42</f>
        <v>2093.75</v>
      </c>
      <c r="KE45" s="137">
        <f t="shared" si="743"/>
        <v>1752.5054700000001</v>
      </c>
      <c r="KF45" s="109">
        <f t="shared" si="744"/>
        <v>199785.62</v>
      </c>
      <c r="KG45" s="109"/>
      <c r="KH45" s="138"/>
      <c r="KI45" s="139">
        <f t="shared" si="745"/>
        <v>0.55098999999999998</v>
      </c>
      <c r="KJ45" s="593">
        <f t="shared" si="746"/>
        <v>276</v>
      </c>
      <c r="KK45" s="139">
        <f>KJ45/KJ42</f>
        <v>0.78632000000000002</v>
      </c>
      <c r="KL45" s="109">
        <f>KL42*KK45</f>
        <v>405.74</v>
      </c>
      <c r="KM45" s="136">
        <f t="shared" si="747"/>
        <v>1.4700724599999999</v>
      </c>
      <c r="KN45" s="96">
        <f>KN42</f>
        <v>2093.75</v>
      </c>
      <c r="KO45" s="137">
        <f t="shared" si="748"/>
        <v>3077.9642100000001</v>
      </c>
      <c r="KP45" s="109">
        <f t="shared" si="749"/>
        <v>849518.12</v>
      </c>
      <c r="KQ45" s="109"/>
      <c r="KR45" s="138"/>
      <c r="KS45" s="139">
        <f t="shared" si="750"/>
        <v>0.96772000000000002</v>
      </c>
      <c r="KT45" s="593">
        <f t="shared" si="751"/>
        <v>196</v>
      </c>
      <c r="KU45" s="139">
        <f>KT45/KT42</f>
        <v>0.65771999999999997</v>
      </c>
      <c r="KV45" s="109">
        <f>KV42*KU45</f>
        <v>322.45</v>
      </c>
      <c r="KW45" s="136">
        <f t="shared" si="752"/>
        <v>1.6451530599999999</v>
      </c>
      <c r="KX45" s="96">
        <f>KX42</f>
        <v>2100</v>
      </c>
      <c r="KY45" s="137">
        <f t="shared" si="753"/>
        <v>3454.82143</v>
      </c>
      <c r="KZ45" s="109">
        <f t="shared" si="754"/>
        <v>677145</v>
      </c>
      <c r="LA45" s="109"/>
      <c r="LB45" s="138"/>
      <c r="LC45" s="139">
        <f t="shared" si="755"/>
        <v>1.0862000000000001</v>
      </c>
      <c r="LD45" s="593">
        <f t="shared" si="756"/>
        <v>203</v>
      </c>
      <c r="LE45" s="139">
        <f>LD45/LD42</f>
        <v>0.88261000000000001</v>
      </c>
      <c r="LF45" s="109">
        <f>LF42*LE45</f>
        <v>421.89</v>
      </c>
      <c r="LG45" s="136">
        <f t="shared" si="757"/>
        <v>2.0782758600000002</v>
      </c>
      <c r="LH45" s="96">
        <f>LH42</f>
        <v>2093.75</v>
      </c>
      <c r="LI45" s="137">
        <f t="shared" si="758"/>
        <v>4351.3900800000001</v>
      </c>
      <c r="LJ45" s="109">
        <f t="shared" si="759"/>
        <v>883332.19</v>
      </c>
      <c r="LK45" s="109"/>
      <c r="LL45" s="138"/>
      <c r="LM45" s="139">
        <f t="shared" si="760"/>
        <v>1.36809</v>
      </c>
      <c r="LN45" s="593">
        <f t="shared" si="761"/>
        <v>132</v>
      </c>
      <c r="LO45" s="139">
        <f>LN45/LN42</f>
        <v>0.86275000000000002</v>
      </c>
      <c r="LP45" s="109">
        <f>LP42*LO45</f>
        <v>275.92</v>
      </c>
      <c r="LQ45" s="136">
        <f t="shared" si="762"/>
        <v>2.0903030299999998</v>
      </c>
      <c r="LR45" s="96">
        <f>LR42</f>
        <v>2196.1</v>
      </c>
      <c r="LS45" s="137">
        <f t="shared" si="763"/>
        <v>4590.5144799999998</v>
      </c>
      <c r="LT45" s="109">
        <f t="shared" si="764"/>
        <v>605947.91</v>
      </c>
      <c r="LU45" s="109"/>
      <c r="LV45" s="138"/>
      <c r="LW45" s="139">
        <f t="shared" si="765"/>
        <v>1.4432700000000001</v>
      </c>
      <c r="LX45" s="593">
        <f t="shared" si="766"/>
        <v>126</v>
      </c>
      <c r="LY45" s="139">
        <f>LX45/LX42</f>
        <v>0.84563999999999995</v>
      </c>
      <c r="LZ45" s="109">
        <f>LZ42*LY45</f>
        <v>219.02</v>
      </c>
      <c r="MA45" s="136">
        <f t="shared" si="767"/>
        <v>1.7382539699999999</v>
      </c>
      <c r="MB45" s="96">
        <f>MB42</f>
        <v>2093.75</v>
      </c>
      <c r="MC45" s="137">
        <f t="shared" si="768"/>
        <v>3639.4692500000001</v>
      </c>
      <c r="MD45" s="109">
        <f t="shared" si="769"/>
        <v>458573.13</v>
      </c>
      <c r="ME45" s="109"/>
      <c r="MF45" s="138"/>
      <c r="MG45" s="139">
        <f t="shared" si="770"/>
        <v>1.1442600000000001</v>
      </c>
      <c r="MH45" s="593">
        <f t="shared" si="771"/>
        <v>146</v>
      </c>
      <c r="MI45" s="139">
        <f>MH45/MH42</f>
        <v>0.47556999999999999</v>
      </c>
      <c r="MJ45" s="109">
        <f>MJ42*MI45</f>
        <v>277.38</v>
      </c>
      <c r="MK45" s="136">
        <f t="shared" si="772"/>
        <v>1.89986301</v>
      </c>
      <c r="ML45" s="96">
        <f>ML42</f>
        <v>2854.65</v>
      </c>
      <c r="MM45" s="137">
        <f t="shared" si="773"/>
        <v>5423.4439400000001</v>
      </c>
      <c r="MN45" s="109">
        <f t="shared" si="774"/>
        <v>791822.82</v>
      </c>
      <c r="MO45" s="109"/>
      <c r="MP45" s="138"/>
      <c r="MQ45" s="139">
        <f t="shared" si="775"/>
        <v>1.7051400000000001</v>
      </c>
      <c r="MR45" s="593">
        <f t="shared" si="776"/>
        <v>21</v>
      </c>
      <c r="MS45" s="139">
        <f>MR45/MR42</f>
        <v>0.2</v>
      </c>
      <c r="MT45" s="109">
        <f>MT42*MS45</f>
        <v>33.42</v>
      </c>
      <c r="MU45" s="136">
        <f t="shared" si="777"/>
        <v>1.5914285699999999</v>
      </c>
      <c r="MV45" s="96">
        <f>MV42</f>
        <v>2093.75</v>
      </c>
      <c r="MW45" s="137">
        <f t="shared" si="778"/>
        <v>3332.05357</v>
      </c>
      <c r="MX45" s="109">
        <f t="shared" si="779"/>
        <v>69973.119999999995</v>
      </c>
      <c r="MY45" s="109"/>
      <c r="MZ45" s="138"/>
      <c r="NA45" s="139">
        <f t="shared" si="780"/>
        <v>1.0476099999999999</v>
      </c>
      <c r="NB45" s="593">
        <f t="shared" si="781"/>
        <v>128</v>
      </c>
      <c r="NC45" s="139">
        <f>NB45/NB42</f>
        <v>0.81528999999999996</v>
      </c>
      <c r="ND45" s="109">
        <f>ND42*NC45</f>
        <v>161.18</v>
      </c>
      <c r="NE45" s="136">
        <f t="shared" si="782"/>
        <v>1.2592187500000001</v>
      </c>
      <c r="NF45" s="96">
        <f>NF42</f>
        <v>2854.65</v>
      </c>
      <c r="NG45" s="137">
        <f t="shared" si="783"/>
        <v>3594.6288</v>
      </c>
      <c r="NH45" s="109">
        <f t="shared" si="784"/>
        <v>460112.49</v>
      </c>
      <c r="NI45" s="109"/>
      <c r="NJ45" s="138"/>
      <c r="NK45" s="139">
        <f t="shared" si="785"/>
        <v>1.1301600000000001</v>
      </c>
      <c r="NL45" s="593">
        <f t="shared" si="786"/>
        <v>200</v>
      </c>
      <c r="NM45" s="139">
        <f>NL45/NL42</f>
        <v>0.60606000000000004</v>
      </c>
      <c r="NN45" s="109">
        <f>NN42*NM45</f>
        <v>271.33999999999997</v>
      </c>
      <c r="NO45" s="136">
        <f t="shared" si="787"/>
        <v>1.3567</v>
      </c>
      <c r="NP45" s="96">
        <f>NP42</f>
        <v>2018.34</v>
      </c>
      <c r="NQ45" s="137">
        <f t="shared" si="788"/>
        <v>2738.28188</v>
      </c>
      <c r="NR45" s="109">
        <f t="shared" si="789"/>
        <v>547656.38</v>
      </c>
      <c r="NS45" s="109"/>
      <c r="NT45" s="138"/>
      <c r="NU45" s="139">
        <f t="shared" si="790"/>
        <v>0.86092000000000002</v>
      </c>
      <c r="NV45" s="593">
        <f t="shared" si="791"/>
        <v>91</v>
      </c>
      <c r="NW45" s="139">
        <f>NV45/NV42</f>
        <v>0.59477000000000002</v>
      </c>
      <c r="NX45" s="109">
        <f>NX42*NW45</f>
        <v>167.64</v>
      </c>
      <c r="NY45" s="136">
        <f t="shared" si="792"/>
        <v>1.8421978000000001</v>
      </c>
      <c r="NZ45" s="96">
        <f>NZ42</f>
        <v>2854.65</v>
      </c>
      <c r="OA45" s="137">
        <f t="shared" si="793"/>
        <v>5258.8299500000003</v>
      </c>
      <c r="OB45" s="109">
        <f t="shared" si="794"/>
        <v>478553.53</v>
      </c>
      <c r="OC45" s="109"/>
      <c r="OD45" s="138"/>
      <c r="OE45" s="139">
        <f t="shared" si="795"/>
        <v>1.6533899999999999</v>
      </c>
      <c r="OF45" s="593">
        <f t="shared" si="796"/>
        <v>127</v>
      </c>
      <c r="OG45" s="139">
        <f>OF45/OF42</f>
        <v>0.90071000000000001</v>
      </c>
      <c r="OH45" s="109">
        <f>OH42*OG45</f>
        <v>165.17</v>
      </c>
      <c r="OI45" s="136">
        <f t="shared" si="797"/>
        <v>1.30055118</v>
      </c>
      <c r="OJ45" s="96">
        <f>OJ42</f>
        <v>2093.75</v>
      </c>
      <c r="OK45" s="137">
        <f t="shared" si="798"/>
        <v>2723.0290300000001</v>
      </c>
      <c r="OL45" s="109">
        <f t="shared" si="799"/>
        <v>345824.69</v>
      </c>
      <c r="OM45" s="109"/>
      <c r="ON45" s="138"/>
      <c r="OO45" s="139">
        <f t="shared" si="800"/>
        <v>0.85612999999999995</v>
      </c>
      <c r="OP45" s="593">
        <f t="shared" si="801"/>
        <v>200</v>
      </c>
      <c r="OQ45" s="139">
        <f>OP45/OP42</f>
        <v>0.86580000000000001</v>
      </c>
      <c r="OR45" s="109">
        <f>OR42*OQ45</f>
        <v>131.41999999999999</v>
      </c>
      <c r="OS45" s="136">
        <f t="shared" si="802"/>
        <v>0.65710000000000002</v>
      </c>
      <c r="OT45" s="96">
        <f>OT42</f>
        <v>2854.65</v>
      </c>
      <c r="OU45" s="137">
        <f t="shared" si="803"/>
        <v>1875.79052</v>
      </c>
      <c r="OV45" s="109">
        <f t="shared" si="804"/>
        <v>375158.1</v>
      </c>
      <c r="OW45" s="109"/>
      <c r="OX45" s="138"/>
      <c r="OY45" s="139">
        <f t="shared" si="805"/>
        <v>0.58975</v>
      </c>
      <c r="OZ45" s="593">
        <f t="shared" si="806"/>
        <v>0</v>
      </c>
      <c r="PA45" s="139">
        <f>OZ45/OZ42</f>
        <v>0</v>
      </c>
      <c r="PB45" s="109">
        <f>PB42*PA45</f>
        <v>0</v>
      </c>
      <c r="PC45" s="136">
        <f t="shared" si="807"/>
        <v>0</v>
      </c>
      <c r="PD45" s="96">
        <f>PD42</f>
        <v>2018.34</v>
      </c>
      <c r="PE45" s="137">
        <f t="shared" si="808"/>
        <v>0</v>
      </c>
      <c r="PF45" s="109">
        <f t="shared" si="809"/>
        <v>0</v>
      </c>
      <c r="PG45" s="109"/>
      <c r="PH45" s="138"/>
      <c r="PI45" s="139">
        <f t="shared" si="810"/>
        <v>0</v>
      </c>
      <c r="PJ45" s="593">
        <f t="shared" si="811"/>
        <v>112</v>
      </c>
      <c r="PK45" s="139">
        <f>PJ45/PJ42</f>
        <v>0.68711999999999995</v>
      </c>
      <c r="PL45" s="109">
        <f>PL42*PK45</f>
        <v>160.37</v>
      </c>
      <c r="PM45" s="136">
        <f t="shared" si="812"/>
        <v>1.431875</v>
      </c>
      <c r="PN45" s="96">
        <f>PN42</f>
        <v>2018.34</v>
      </c>
      <c r="PO45" s="137">
        <f t="shared" si="813"/>
        <v>2890.0105899999999</v>
      </c>
      <c r="PP45" s="109">
        <f t="shared" si="814"/>
        <v>323681.19</v>
      </c>
      <c r="PQ45" s="109"/>
      <c r="PR45" s="138"/>
      <c r="PS45" s="139">
        <f t="shared" si="815"/>
        <v>0.90863000000000005</v>
      </c>
      <c r="PT45" s="593">
        <f t="shared" si="816"/>
        <v>126</v>
      </c>
      <c r="PU45" s="139">
        <f>PT45/PT42</f>
        <v>0.82352999999999998</v>
      </c>
      <c r="PV45" s="109">
        <f>PV42*PU45</f>
        <v>166.75</v>
      </c>
      <c r="PW45" s="136">
        <f t="shared" si="817"/>
        <v>1.3234127</v>
      </c>
      <c r="PX45" s="96">
        <f>PX42</f>
        <v>2018.34</v>
      </c>
      <c r="PY45" s="137">
        <f t="shared" si="818"/>
        <v>2671.0967900000001</v>
      </c>
      <c r="PZ45" s="109">
        <f t="shared" si="819"/>
        <v>336558.2</v>
      </c>
      <c r="QA45" s="109"/>
      <c r="QB45" s="138"/>
      <c r="QC45" s="139">
        <f t="shared" si="820"/>
        <v>0.83979999999999999</v>
      </c>
      <c r="QD45" s="593">
        <f t="shared" si="821"/>
        <v>185</v>
      </c>
      <c r="QE45" s="139">
        <f>QD45/QD42</f>
        <v>0.82221999999999995</v>
      </c>
      <c r="QF45" s="109">
        <f>QF42*QE45</f>
        <v>153.19999999999999</v>
      </c>
      <c r="QG45" s="136">
        <f t="shared" si="822"/>
        <v>0.82810810999999995</v>
      </c>
      <c r="QH45" s="96">
        <f>QH42</f>
        <v>2854.65</v>
      </c>
      <c r="QI45" s="137">
        <f t="shared" si="823"/>
        <v>2363.9588199999998</v>
      </c>
      <c r="QJ45" s="109">
        <f t="shared" si="824"/>
        <v>437332.38</v>
      </c>
      <c r="QK45" s="109"/>
      <c r="QL45" s="138"/>
      <c r="QM45" s="139">
        <f t="shared" si="825"/>
        <v>0.74322999999999995</v>
      </c>
      <c r="QN45" s="593">
        <f t="shared" si="826"/>
        <v>140</v>
      </c>
      <c r="QO45" s="139">
        <f>QN45/QN42</f>
        <v>0.84848000000000001</v>
      </c>
      <c r="QP45" s="109">
        <f>QP42*QO45</f>
        <v>175.04</v>
      </c>
      <c r="QQ45" s="136">
        <f t="shared" si="827"/>
        <v>1.25028571</v>
      </c>
      <c r="QR45" s="96">
        <f>QR42</f>
        <v>2093.75</v>
      </c>
      <c r="QS45" s="137">
        <f t="shared" si="828"/>
        <v>2617.7857100000001</v>
      </c>
      <c r="QT45" s="109">
        <f t="shared" si="829"/>
        <v>366490</v>
      </c>
      <c r="QU45" s="109"/>
      <c r="QV45" s="138"/>
      <c r="QW45" s="139">
        <f t="shared" si="830"/>
        <v>0.82303999999999999</v>
      </c>
      <c r="QX45" s="593">
        <f t="shared" si="831"/>
        <v>120</v>
      </c>
      <c r="QY45" s="139">
        <f>QX45/QX42</f>
        <v>0.70174999999999998</v>
      </c>
      <c r="QZ45" s="109">
        <f>QZ42*QY45</f>
        <v>182.46</v>
      </c>
      <c r="RA45" s="136">
        <f t="shared" si="832"/>
        <v>1.5205</v>
      </c>
      <c r="RB45" s="96">
        <f>RB42</f>
        <v>2018.34</v>
      </c>
      <c r="RC45" s="137">
        <f t="shared" si="833"/>
        <v>3068.8859699999998</v>
      </c>
      <c r="RD45" s="109">
        <f t="shared" si="834"/>
        <v>368266.32</v>
      </c>
      <c r="RE45" s="109"/>
      <c r="RF45" s="138"/>
      <c r="RG45" s="139">
        <f t="shared" si="835"/>
        <v>0.96487000000000001</v>
      </c>
      <c r="RH45" s="593">
        <f t="shared" si="836"/>
        <v>123</v>
      </c>
      <c r="RI45" s="139">
        <f>RH45/RH42</f>
        <v>0.82</v>
      </c>
      <c r="RJ45" s="109">
        <f>RJ42*RI45</f>
        <v>210.74</v>
      </c>
      <c r="RK45" s="136">
        <f t="shared" si="837"/>
        <v>1.71333333</v>
      </c>
      <c r="RL45" s="96">
        <f>RL42</f>
        <v>2018.34</v>
      </c>
      <c r="RM45" s="137">
        <f t="shared" si="838"/>
        <v>3458.0891900000001</v>
      </c>
      <c r="RN45" s="109">
        <f t="shared" si="839"/>
        <v>425344.97</v>
      </c>
      <c r="RO45" s="109"/>
      <c r="RP45" s="138"/>
      <c r="RQ45" s="139">
        <f t="shared" si="840"/>
        <v>1.0872299999999999</v>
      </c>
      <c r="RR45" s="593">
        <f t="shared" si="841"/>
        <v>262</v>
      </c>
      <c r="RS45" s="139">
        <f>RR45/RR42</f>
        <v>0.78208999999999995</v>
      </c>
      <c r="RT45" s="109">
        <f>RT42*RS45</f>
        <v>488.44</v>
      </c>
      <c r="RU45" s="136">
        <f t="shared" si="842"/>
        <v>1.8642748099999999</v>
      </c>
      <c r="RV45" s="96">
        <f>RV42</f>
        <v>2854.65</v>
      </c>
      <c r="RW45" s="137">
        <f t="shared" si="843"/>
        <v>5321.8520900000003</v>
      </c>
      <c r="RX45" s="109">
        <f t="shared" si="844"/>
        <v>1394325.25</v>
      </c>
      <c r="RY45" s="109"/>
      <c r="RZ45" s="138"/>
      <c r="SA45" s="139">
        <f t="shared" si="845"/>
        <v>1.6732</v>
      </c>
      <c r="SB45" s="593">
        <f t="shared" si="846"/>
        <v>0</v>
      </c>
      <c r="SC45" s="139" t="e">
        <f>SB45/SB42</f>
        <v>#DIV/0!</v>
      </c>
      <c r="SD45" s="109" t="e">
        <f>SD42*SC45</f>
        <v>#DIV/0!</v>
      </c>
      <c r="SE45" s="136">
        <f t="shared" si="847"/>
        <v>0</v>
      </c>
      <c r="SF45" s="96">
        <f>SF42</f>
        <v>0</v>
      </c>
      <c r="SG45" s="137">
        <f t="shared" si="848"/>
        <v>0</v>
      </c>
      <c r="SH45" s="109">
        <f t="shared" si="849"/>
        <v>0</v>
      </c>
      <c r="SI45" s="109"/>
      <c r="SJ45" s="138"/>
      <c r="SK45" s="139">
        <f t="shared" si="850"/>
        <v>0</v>
      </c>
      <c r="SL45" s="593">
        <f t="shared" si="851"/>
        <v>237</v>
      </c>
      <c r="SM45" s="139">
        <f>SL45/SL42</f>
        <v>0.79798000000000002</v>
      </c>
      <c r="SN45" s="109">
        <f>SN42*SM45</f>
        <v>410.96</v>
      </c>
      <c r="SO45" s="136">
        <f t="shared" si="852"/>
        <v>1.73400844</v>
      </c>
      <c r="SP45" s="96">
        <f>SP42</f>
        <v>2093.75</v>
      </c>
      <c r="SQ45" s="137">
        <f t="shared" si="853"/>
        <v>3630.5801700000002</v>
      </c>
      <c r="SR45" s="109">
        <f t="shared" si="854"/>
        <v>860447.5</v>
      </c>
      <c r="SS45" s="109"/>
      <c r="ST45" s="138"/>
      <c r="SU45" s="139">
        <f t="shared" si="855"/>
        <v>1.1414599999999999</v>
      </c>
      <c r="SV45" s="593">
        <f t="shared" si="856"/>
        <v>216</v>
      </c>
      <c r="SW45" s="139">
        <f>SV45/SV42</f>
        <v>0.69677</v>
      </c>
      <c r="SX45" s="109">
        <f>SX42*SW45</f>
        <v>259.75</v>
      </c>
      <c r="SY45" s="136">
        <f t="shared" si="857"/>
        <v>1.2025463000000001</v>
      </c>
      <c r="SZ45" s="96">
        <f>SZ42</f>
        <v>2018.34</v>
      </c>
      <c r="TA45" s="137">
        <f t="shared" si="858"/>
        <v>2427.1473000000001</v>
      </c>
      <c r="TB45" s="109">
        <f t="shared" si="859"/>
        <v>524263.82</v>
      </c>
      <c r="TC45" s="109"/>
      <c r="TD45" s="138"/>
      <c r="TE45" s="139">
        <f t="shared" si="860"/>
        <v>0.7631</v>
      </c>
      <c r="TF45" s="593">
        <f t="shared" si="861"/>
        <v>156</v>
      </c>
      <c r="TG45" s="139">
        <f>TF45/TF42</f>
        <v>0.89142999999999994</v>
      </c>
      <c r="TH45" s="109">
        <f>TH42*TG45</f>
        <v>339.33</v>
      </c>
      <c r="TI45" s="136">
        <f t="shared" si="862"/>
        <v>2.1751923099999999</v>
      </c>
      <c r="TJ45" s="96">
        <f>TJ42</f>
        <v>2018.34</v>
      </c>
      <c r="TK45" s="137">
        <f t="shared" si="863"/>
        <v>4390.27765</v>
      </c>
      <c r="TL45" s="109">
        <f t="shared" si="864"/>
        <v>684883.31</v>
      </c>
      <c r="TM45" s="109"/>
      <c r="TN45" s="138"/>
      <c r="TO45" s="139">
        <f t="shared" si="865"/>
        <v>1.3803099999999999</v>
      </c>
      <c r="TP45" s="593">
        <f t="shared" si="866"/>
        <v>211</v>
      </c>
      <c r="TQ45" s="139">
        <f>TP45/TP42</f>
        <v>0.73775999999999997</v>
      </c>
      <c r="TR45" s="109">
        <f>TR42*TQ45</f>
        <v>327.93</v>
      </c>
      <c r="TS45" s="136">
        <f t="shared" si="867"/>
        <v>1.5541706200000001</v>
      </c>
      <c r="TT45" s="96">
        <f>TT42</f>
        <v>2093.75</v>
      </c>
      <c r="TU45" s="137">
        <f t="shared" si="868"/>
        <v>3254.0447399999998</v>
      </c>
      <c r="TV45" s="109">
        <f t="shared" si="869"/>
        <v>686603.44</v>
      </c>
      <c r="TW45" s="109"/>
      <c r="TX45" s="138"/>
      <c r="TY45" s="139">
        <f t="shared" si="870"/>
        <v>1.02308</v>
      </c>
      <c r="TZ45" s="593">
        <f t="shared" si="871"/>
        <v>158</v>
      </c>
      <c r="UA45" s="139">
        <f>TZ45/TZ42</f>
        <v>0.85404999999999998</v>
      </c>
      <c r="UB45" s="109">
        <f>UB42*UA45</f>
        <v>247.73</v>
      </c>
      <c r="UC45" s="136">
        <f t="shared" si="872"/>
        <v>1.5679113899999999</v>
      </c>
      <c r="UD45" s="96">
        <f>UD42</f>
        <v>2093.75</v>
      </c>
      <c r="UE45" s="137">
        <f t="shared" si="873"/>
        <v>3282.8144699999998</v>
      </c>
      <c r="UF45" s="109">
        <f t="shared" si="874"/>
        <v>518684.69</v>
      </c>
      <c r="UG45" s="109"/>
      <c r="UH45" s="138"/>
      <c r="UI45" s="139">
        <f t="shared" si="875"/>
        <v>1.0321199999999999</v>
      </c>
      <c r="UJ45" s="593">
        <f t="shared" si="876"/>
        <v>312</v>
      </c>
      <c r="UK45" s="139">
        <f>UJ45/UJ42</f>
        <v>0.90961999999999998</v>
      </c>
      <c r="UL45" s="109">
        <f>UL42*UK45</f>
        <v>397.25</v>
      </c>
      <c r="UM45" s="136">
        <f t="shared" si="877"/>
        <v>1.27323718</v>
      </c>
      <c r="UN45" s="96">
        <f>UN42</f>
        <v>2093.75</v>
      </c>
      <c r="UO45" s="137">
        <f t="shared" si="878"/>
        <v>2665.8403499999999</v>
      </c>
      <c r="UP45" s="109">
        <f t="shared" si="879"/>
        <v>831742.19</v>
      </c>
      <c r="UQ45" s="109"/>
      <c r="UR45" s="138"/>
      <c r="US45" s="139">
        <f t="shared" si="880"/>
        <v>0.83814999999999995</v>
      </c>
      <c r="UT45" s="593">
        <f t="shared" si="881"/>
        <v>237</v>
      </c>
      <c r="UU45" s="139">
        <f>UT45/UT42</f>
        <v>0.74763000000000002</v>
      </c>
      <c r="UV45" s="109">
        <f>UV42*UU45</f>
        <v>448.58</v>
      </c>
      <c r="UW45" s="136">
        <f t="shared" si="882"/>
        <v>1.8927426199999999</v>
      </c>
      <c r="UX45" s="96">
        <f>UX42</f>
        <v>2093.75</v>
      </c>
      <c r="UY45" s="137">
        <f t="shared" si="883"/>
        <v>3962.9298600000002</v>
      </c>
      <c r="UZ45" s="109">
        <f t="shared" si="884"/>
        <v>939214.38</v>
      </c>
      <c r="VA45" s="109"/>
      <c r="VB45" s="138"/>
      <c r="VC45" s="139">
        <f t="shared" si="885"/>
        <v>1.2459499999999999</v>
      </c>
      <c r="VD45" s="593">
        <f t="shared" si="886"/>
        <v>471</v>
      </c>
      <c r="VE45" s="139">
        <f>VD45/VD42</f>
        <v>0.82199</v>
      </c>
      <c r="VF45" s="109">
        <f>VF42*VE45</f>
        <v>481.34</v>
      </c>
      <c r="VG45" s="136">
        <f t="shared" si="887"/>
        <v>1.0219532899999999</v>
      </c>
      <c r="VH45" s="96">
        <f>VH42</f>
        <v>2093.75</v>
      </c>
      <c r="VI45" s="137">
        <f t="shared" si="888"/>
        <v>2139.7147</v>
      </c>
      <c r="VJ45" s="109">
        <f t="shared" si="889"/>
        <v>1007805.62</v>
      </c>
      <c r="VK45" s="109"/>
      <c r="VL45" s="138"/>
      <c r="VM45" s="139">
        <f t="shared" si="890"/>
        <v>0.67273000000000005</v>
      </c>
      <c r="VN45" s="593">
        <f t="shared" si="891"/>
        <v>281</v>
      </c>
      <c r="VO45" s="139">
        <f>VN45/VN42</f>
        <v>0.78056000000000003</v>
      </c>
      <c r="VP45" s="109">
        <f>VP42*VO45</f>
        <v>505.47</v>
      </c>
      <c r="VQ45" s="136">
        <f t="shared" si="892"/>
        <v>1.7988256199999999</v>
      </c>
      <c r="VR45" s="96">
        <f>VR42</f>
        <v>2093.75</v>
      </c>
      <c r="VS45" s="137">
        <f t="shared" si="893"/>
        <v>3766.2911399999998</v>
      </c>
      <c r="VT45" s="109">
        <f t="shared" si="894"/>
        <v>1058327.81</v>
      </c>
      <c r="VU45" s="109"/>
      <c r="VV45" s="138"/>
      <c r="VW45" s="139">
        <f t="shared" si="895"/>
        <v>1.1841299999999999</v>
      </c>
      <c r="VX45" s="554">
        <f t="shared" si="896"/>
        <v>9085</v>
      </c>
      <c r="VY45" s="139">
        <f>VX45/VX42</f>
        <v>0.75151000000000001</v>
      </c>
      <c r="VZ45" s="109">
        <f>VZ42*VY45</f>
        <v>12824.07</v>
      </c>
      <c r="WA45" s="136">
        <f t="shared" si="897"/>
        <v>1.41156522</v>
      </c>
      <c r="WB45" s="96">
        <f>WB42</f>
        <v>2253.27</v>
      </c>
      <c r="WC45" s="137">
        <f t="shared" si="898"/>
        <v>3180.6375600000001</v>
      </c>
      <c r="WD45" s="109">
        <f t="shared" si="899"/>
        <v>28896092.23</v>
      </c>
      <c r="WE45" s="109"/>
      <c r="WF45" s="138"/>
    </row>
    <row r="46" spans="1:604" ht="26.25" customHeight="1">
      <c r="A46" s="5"/>
      <c r="B46" s="544" t="s">
        <v>885</v>
      </c>
      <c r="C46" s="11" t="s">
        <v>966</v>
      </c>
      <c r="D46" s="11" t="s">
        <v>420</v>
      </c>
      <c r="E46" s="4" t="s">
        <v>34</v>
      </c>
      <c r="F46" s="593">
        <f t="shared" si="601"/>
        <v>0</v>
      </c>
      <c r="G46" s="139" t="e">
        <f>F46/F42</f>
        <v>#DIV/0!</v>
      </c>
      <c r="H46" s="109" t="e">
        <f>H42*G46</f>
        <v>#DIV/0!</v>
      </c>
      <c r="I46" s="136">
        <f t="shared" si="602"/>
        <v>0</v>
      </c>
      <c r="J46" s="96">
        <f>J42</f>
        <v>0</v>
      </c>
      <c r="K46" s="137">
        <f t="shared" si="603"/>
        <v>0</v>
      </c>
      <c r="L46" s="109">
        <f t="shared" si="604"/>
        <v>0</v>
      </c>
      <c r="M46" s="109"/>
      <c r="N46" s="138"/>
      <c r="O46" s="139">
        <f t="shared" si="605"/>
        <v>0</v>
      </c>
      <c r="P46" s="593">
        <f t="shared" si="606"/>
        <v>0</v>
      </c>
      <c r="Q46" s="139">
        <f>P46/P42</f>
        <v>0</v>
      </c>
      <c r="R46" s="109">
        <f>R42*Q46</f>
        <v>0</v>
      </c>
      <c r="S46" s="136">
        <f t="shared" si="607"/>
        <v>0</v>
      </c>
      <c r="T46" s="96">
        <f>T42</f>
        <v>2093.75</v>
      </c>
      <c r="U46" s="137">
        <f t="shared" si="608"/>
        <v>0</v>
      </c>
      <c r="V46" s="109">
        <f t="shared" si="609"/>
        <v>0</v>
      </c>
      <c r="W46" s="109"/>
      <c r="X46" s="138"/>
      <c r="Y46" s="139">
        <f t="shared" si="610"/>
        <v>0</v>
      </c>
      <c r="Z46" s="593">
        <f t="shared" si="611"/>
        <v>0</v>
      </c>
      <c r="AA46" s="139">
        <f>Z46/Z42</f>
        <v>0</v>
      </c>
      <c r="AB46" s="109">
        <f>AB42*AA46</f>
        <v>0</v>
      </c>
      <c r="AC46" s="136">
        <f t="shared" si="612"/>
        <v>0</v>
      </c>
      <c r="AD46" s="96">
        <f>AD42</f>
        <v>2093.75</v>
      </c>
      <c r="AE46" s="137">
        <f t="shared" si="613"/>
        <v>0</v>
      </c>
      <c r="AF46" s="109">
        <f t="shared" si="614"/>
        <v>0</v>
      </c>
      <c r="AG46" s="109"/>
      <c r="AH46" s="138"/>
      <c r="AI46" s="139">
        <f t="shared" si="615"/>
        <v>0</v>
      </c>
      <c r="AJ46" s="593">
        <f t="shared" si="616"/>
        <v>0</v>
      </c>
      <c r="AK46" s="139" t="e">
        <f>AJ46/AJ42</f>
        <v>#DIV/0!</v>
      </c>
      <c r="AL46" s="109" t="e">
        <f>AL42*AK46</f>
        <v>#DIV/0!</v>
      </c>
      <c r="AM46" s="136">
        <f t="shared" si="617"/>
        <v>0</v>
      </c>
      <c r="AN46" s="96">
        <f>AN42</f>
        <v>0</v>
      </c>
      <c r="AO46" s="137">
        <f t="shared" si="618"/>
        <v>0</v>
      </c>
      <c r="AP46" s="109">
        <f t="shared" si="619"/>
        <v>0</v>
      </c>
      <c r="AQ46" s="109"/>
      <c r="AR46" s="138"/>
      <c r="AS46" s="139">
        <f t="shared" si="620"/>
        <v>0</v>
      </c>
      <c r="AT46" s="593">
        <f t="shared" si="621"/>
        <v>0</v>
      </c>
      <c r="AU46" s="139">
        <f>AT46/AT42</f>
        <v>0</v>
      </c>
      <c r="AV46" s="109">
        <f>AV42*AU46</f>
        <v>0</v>
      </c>
      <c r="AW46" s="136">
        <f t="shared" si="622"/>
        <v>0</v>
      </c>
      <c r="AX46" s="96">
        <f>AX42</f>
        <v>2093.75</v>
      </c>
      <c r="AY46" s="137">
        <f t="shared" si="623"/>
        <v>0</v>
      </c>
      <c r="AZ46" s="109">
        <f t="shared" si="624"/>
        <v>0</v>
      </c>
      <c r="BA46" s="109"/>
      <c r="BB46" s="138"/>
      <c r="BC46" s="139">
        <f t="shared" si="625"/>
        <v>0</v>
      </c>
      <c r="BD46" s="593">
        <f t="shared" si="626"/>
        <v>0</v>
      </c>
      <c r="BE46" s="139">
        <f>BD46/BD42</f>
        <v>0</v>
      </c>
      <c r="BF46" s="109">
        <f>BF42*BE46</f>
        <v>0</v>
      </c>
      <c r="BG46" s="136">
        <f t="shared" si="627"/>
        <v>0</v>
      </c>
      <c r="BH46" s="96">
        <f>BH42</f>
        <v>2474.1999999999998</v>
      </c>
      <c r="BI46" s="137">
        <f t="shared" si="628"/>
        <v>0</v>
      </c>
      <c r="BJ46" s="109">
        <f t="shared" si="629"/>
        <v>0</v>
      </c>
      <c r="BK46" s="109"/>
      <c r="BL46" s="138"/>
      <c r="BM46" s="139">
        <f t="shared" si="630"/>
        <v>0</v>
      </c>
      <c r="BN46" s="593">
        <f t="shared" si="631"/>
        <v>0</v>
      </c>
      <c r="BO46" s="139">
        <f>BN46/BN42</f>
        <v>0</v>
      </c>
      <c r="BP46" s="109">
        <f>BP42*BO46</f>
        <v>0</v>
      </c>
      <c r="BQ46" s="136">
        <f t="shared" si="632"/>
        <v>0</v>
      </c>
      <c r="BR46" s="96">
        <f>BR42</f>
        <v>2854.65</v>
      </c>
      <c r="BS46" s="137">
        <f t="shared" si="633"/>
        <v>0</v>
      </c>
      <c r="BT46" s="109">
        <f t="shared" si="634"/>
        <v>0</v>
      </c>
      <c r="BU46" s="109"/>
      <c r="BV46" s="138"/>
      <c r="BW46" s="139">
        <f t="shared" si="635"/>
        <v>0</v>
      </c>
      <c r="BX46" s="593">
        <f t="shared" si="636"/>
        <v>0</v>
      </c>
      <c r="BY46" s="139">
        <f>BX46/BX42</f>
        <v>0</v>
      </c>
      <c r="BZ46" s="109">
        <f>BZ42*BY46</f>
        <v>0</v>
      </c>
      <c r="CA46" s="136">
        <f t="shared" si="637"/>
        <v>0</v>
      </c>
      <c r="CB46" s="96">
        <f>CB42</f>
        <v>2196.1</v>
      </c>
      <c r="CC46" s="137">
        <f t="shared" si="638"/>
        <v>0</v>
      </c>
      <c r="CD46" s="109">
        <f t="shared" si="639"/>
        <v>0</v>
      </c>
      <c r="CE46" s="109"/>
      <c r="CF46" s="138"/>
      <c r="CG46" s="139">
        <f t="shared" si="640"/>
        <v>0</v>
      </c>
      <c r="CH46" s="593">
        <f t="shared" si="641"/>
        <v>0</v>
      </c>
      <c r="CI46" s="139">
        <f>CH46/CH42</f>
        <v>0</v>
      </c>
      <c r="CJ46" s="109">
        <f>CJ42*CI46</f>
        <v>0</v>
      </c>
      <c r="CK46" s="136">
        <f t="shared" si="642"/>
        <v>0</v>
      </c>
      <c r="CL46" s="96">
        <f>CL42</f>
        <v>2854.65</v>
      </c>
      <c r="CM46" s="137">
        <f t="shared" si="643"/>
        <v>0</v>
      </c>
      <c r="CN46" s="109">
        <f t="shared" si="644"/>
        <v>0</v>
      </c>
      <c r="CO46" s="109"/>
      <c r="CP46" s="138"/>
      <c r="CQ46" s="139">
        <f t="shared" si="645"/>
        <v>0</v>
      </c>
      <c r="CR46" s="593">
        <f t="shared" si="646"/>
        <v>0</v>
      </c>
      <c r="CS46" s="139">
        <f>CR46/CR42</f>
        <v>0</v>
      </c>
      <c r="CT46" s="109">
        <f>CT42*CS46</f>
        <v>0</v>
      </c>
      <c r="CU46" s="136">
        <f t="shared" si="647"/>
        <v>0</v>
      </c>
      <c r="CV46" s="96">
        <f>CV42</f>
        <v>2854.65</v>
      </c>
      <c r="CW46" s="137">
        <f t="shared" si="648"/>
        <v>0</v>
      </c>
      <c r="CX46" s="109">
        <f t="shared" si="649"/>
        <v>0</v>
      </c>
      <c r="CY46" s="109"/>
      <c r="CZ46" s="138"/>
      <c r="DA46" s="139">
        <f t="shared" si="650"/>
        <v>0</v>
      </c>
      <c r="DB46" s="593">
        <f t="shared" si="651"/>
        <v>0</v>
      </c>
      <c r="DC46" s="139">
        <f>DB46/DB42</f>
        <v>0</v>
      </c>
      <c r="DD46" s="109">
        <f>DD42*DC46</f>
        <v>0</v>
      </c>
      <c r="DE46" s="136">
        <f t="shared" si="652"/>
        <v>0</v>
      </c>
      <c r="DF46" s="96">
        <f>DF42</f>
        <v>2854.65</v>
      </c>
      <c r="DG46" s="137">
        <f t="shared" si="653"/>
        <v>0</v>
      </c>
      <c r="DH46" s="109">
        <f t="shared" si="654"/>
        <v>0</v>
      </c>
      <c r="DI46" s="109"/>
      <c r="DJ46" s="138"/>
      <c r="DK46" s="139">
        <f t="shared" si="655"/>
        <v>0</v>
      </c>
      <c r="DL46" s="593">
        <f t="shared" si="656"/>
        <v>0</v>
      </c>
      <c r="DM46" s="139">
        <f>DL46/DL42</f>
        <v>0</v>
      </c>
      <c r="DN46" s="109">
        <f>DN42*DM46</f>
        <v>0</v>
      </c>
      <c r="DO46" s="136">
        <f t="shared" si="657"/>
        <v>0</v>
      </c>
      <c r="DP46" s="96">
        <f>DP42</f>
        <v>2854.65</v>
      </c>
      <c r="DQ46" s="137">
        <f t="shared" si="658"/>
        <v>0</v>
      </c>
      <c r="DR46" s="109">
        <f t="shared" si="659"/>
        <v>0</v>
      </c>
      <c r="DS46" s="109"/>
      <c r="DT46" s="138"/>
      <c r="DU46" s="139">
        <f t="shared" si="660"/>
        <v>0</v>
      </c>
      <c r="DV46" s="593">
        <f t="shared" si="661"/>
        <v>0</v>
      </c>
      <c r="DW46" s="139">
        <f>DV46/DV42</f>
        <v>0</v>
      </c>
      <c r="DX46" s="109">
        <f>DX42*DW46</f>
        <v>0</v>
      </c>
      <c r="DY46" s="136">
        <f t="shared" si="662"/>
        <v>0</v>
      </c>
      <c r="DZ46" s="96">
        <f>DZ42</f>
        <v>0</v>
      </c>
      <c r="EA46" s="137">
        <f t="shared" si="663"/>
        <v>0</v>
      </c>
      <c r="EB46" s="109">
        <f t="shared" si="664"/>
        <v>0</v>
      </c>
      <c r="EC46" s="109"/>
      <c r="ED46" s="138"/>
      <c r="EE46" s="139">
        <f t="shared" si="665"/>
        <v>0</v>
      </c>
      <c r="EF46" s="593">
        <f t="shared" si="666"/>
        <v>0</v>
      </c>
      <c r="EG46" s="139">
        <f>EF46/EF42</f>
        <v>0</v>
      </c>
      <c r="EH46" s="109">
        <f>EH42*EG46</f>
        <v>0</v>
      </c>
      <c r="EI46" s="136">
        <f t="shared" si="667"/>
        <v>0</v>
      </c>
      <c r="EJ46" s="96">
        <f>EJ42</f>
        <v>2018.34</v>
      </c>
      <c r="EK46" s="137">
        <f t="shared" si="668"/>
        <v>0</v>
      </c>
      <c r="EL46" s="109">
        <f t="shared" si="669"/>
        <v>0</v>
      </c>
      <c r="EM46" s="109"/>
      <c r="EN46" s="138"/>
      <c r="EO46" s="139">
        <f t="shared" si="670"/>
        <v>0</v>
      </c>
      <c r="EP46" s="593">
        <f t="shared" si="671"/>
        <v>0</v>
      </c>
      <c r="EQ46" s="139">
        <f>EP46/EP42</f>
        <v>0</v>
      </c>
      <c r="ER46" s="109">
        <f>ER42*EQ46</f>
        <v>0</v>
      </c>
      <c r="ES46" s="136">
        <f t="shared" si="672"/>
        <v>0</v>
      </c>
      <c r="ET46" s="96">
        <f>ET42</f>
        <v>0</v>
      </c>
      <c r="EU46" s="137">
        <f t="shared" si="673"/>
        <v>0</v>
      </c>
      <c r="EV46" s="109">
        <f t="shared" si="674"/>
        <v>0</v>
      </c>
      <c r="EW46" s="109"/>
      <c r="EX46" s="138"/>
      <c r="EY46" s="139">
        <f t="shared" si="675"/>
        <v>0</v>
      </c>
      <c r="EZ46" s="593">
        <f t="shared" si="676"/>
        <v>0</v>
      </c>
      <c r="FA46" s="139">
        <f>EZ46/EZ42</f>
        <v>0</v>
      </c>
      <c r="FB46" s="109">
        <f>FB42*FA46</f>
        <v>0</v>
      </c>
      <c r="FC46" s="136">
        <f t="shared" si="677"/>
        <v>0</v>
      </c>
      <c r="FD46" s="96">
        <f>FD42</f>
        <v>2093.75</v>
      </c>
      <c r="FE46" s="137">
        <f t="shared" si="678"/>
        <v>0</v>
      </c>
      <c r="FF46" s="109">
        <f t="shared" si="679"/>
        <v>0</v>
      </c>
      <c r="FG46" s="109"/>
      <c r="FH46" s="138"/>
      <c r="FI46" s="139">
        <f t="shared" si="680"/>
        <v>0</v>
      </c>
      <c r="FJ46" s="593">
        <f t="shared" si="681"/>
        <v>0</v>
      </c>
      <c r="FK46" s="139">
        <f>FJ46/FJ42</f>
        <v>0</v>
      </c>
      <c r="FL46" s="109">
        <f>FL42*FK46</f>
        <v>0</v>
      </c>
      <c r="FM46" s="136">
        <f t="shared" si="682"/>
        <v>0</v>
      </c>
      <c r="FN46" s="96">
        <f>FN42</f>
        <v>2018.34</v>
      </c>
      <c r="FO46" s="137">
        <f t="shared" si="683"/>
        <v>0</v>
      </c>
      <c r="FP46" s="109">
        <f t="shared" si="684"/>
        <v>0</v>
      </c>
      <c r="FQ46" s="109"/>
      <c r="FR46" s="138"/>
      <c r="FS46" s="139">
        <f t="shared" si="685"/>
        <v>0</v>
      </c>
      <c r="FT46" s="593">
        <f t="shared" si="686"/>
        <v>0</v>
      </c>
      <c r="FU46" s="139">
        <f>FT46/FT42</f>
        <v>0</v>
      </c>
      <c r="FV46" s="109">
        <f>FV42*FU46</f>
        <v>0</v>
      </c>
      <c r="FW46" s="136">
        <f t="shared" si="687"/>
        <v>0</v>
      </c>
      <c r="FX46" s="96">
        <f>FX42</f>
        <v>2196.1</v>
      </c>
      <c r="FY46" s="137">
        <f t="shared" si="688"/>
        <v>0</v>
      </c>
      <c r="FZ46" s="109">
        <f t="shared" si="689"/>
        <v>0</v>
      </c>
      <c r="GA46" s="109"/>
      <c r="GB46" s="138"/>
      <c r="GC46" s="139">
        <f t="shared" si="690"/>
        <v>0</v>
      </c>
      <c r="GD46" s="593">
        <f t="shared" si="691"/>
        <v>0</v>
      </c>
      <c r="GE46" s="139">
        <f>GD46/GD42</f>
        <v>0</v>
      </c>
      <c r="GF46" s="109">
        <f>GF42*GE46</f>
        <v>0</v>
      </c>
      <c r="GG46" s="136">
        <f t="shared" si="692"/>
        <v>0</v>
      </c>
      <c r="GH46" s="96">
        <f>GH42</f>
        <v>2093.75</v>
      </c>
      <c r="GI46" s="137">
        <f t="shared" si="693"/>
        <v>0</v>
      </c>
      <c r="GJ46" s="109">
        <f t="shared" si="694"/>
        <v>0</v>
      </c>
      <c r="GK46" s="109"/>
      <c r="GL46" s="138"/>
      <c r="GM46" s="139">
        <f t="shared" si="695"/>
        <v>0</v>
      </c>
      <c r="GN46" s="593">
        <f t="shared" si="696"/>
        <v>0</v>
      </c>
      <c r="GO46" s="139">
        <f>GN46/GN42</f>
        <v>0</v>
      </c>
      <c r="GP46" s="109">
        <f>GP42*GO46</f>
        <v>0</v>
      </c>
      <c r="GQ46" s="136">
        <f t="shared" si="697"/>
        <v>0</v>
      </c>
      <c r="GR46" s="96">
        <f>GR42</f>
        <v>2093.75</v>
      </c>
      <c r="GS46" s="137">
        <f t="shared" si="698"/>
        <v>0</v>
      </c>
      <c r="GT46" s="109">
        <f t="shared" si="699"/>
        <v>0</v>
      </c>
      <c r="GU46" s="109"/>
      <c r="GV46" s="138"/>
      <c r="GW46" s="139">
        <f t="shared" si="700"/>
        <v>0</v>
      </c>
      <c r="GX46" s="593">
        <f t="shared" si="701"/>
        <v>0</v>
      </c>
      <c r="GY46" s="139">
        <f>GX46/GX42</f>
        <v>0</v>
      </c>
      <c r="GZ46" s="109">
        <f>GZ42*GY46</f>
        <v>0</v>
      </c>
      <c r="HA46" s="136">
        <f t="shared" si="702"/>
        <v>0</v>
      </c>
      <c r="HB46" s="96">
        <f>HB42</f>
        <v>2293.15</v>
      </c>
      <c r="HC46" s="137">
        <f t="shared" si="703"/>
        <v>0</v>
      </c>
      <c r="HD46" s="109">
        <f t="shared" si="704"/>
        <v>0</v>
      </c>
      <c r="HE46" s="109"/>
      <c r="HF46" s="138"/>
      <c r="HG46" s="139">
        <f t="shared" si="705"/>
        <v>0</v>
      </c>
      <c r="HH46" s="593">
        <f t="shared" si="706"/>
        <v>0</v>
      </c>
      <c r="HI46" s="139">
        <f>HH46/HH42</f>
        <v>0</v>
      </c>
      <c r="HJ46" s="109">
        <f>HJ42*HI46</f>
        <v>0</v>
      </c>
      <c r="HK46" s="136">
        <f t="shared" si="707"/>
        <v>0</v>
      </c>
      <c r="HL46" s="96">
        <f>HL42</f>
        <v>2093.75</v>
      </c>
      <c r="HM46" s="137">
        <f t="shared" si="708"/>
        <v>0</v>
      </c>
      <c r="HN46" s="109">
        <f t="shared" si="709"/>
        <v>0</v>
      </c>
      <c r="HO46" s="109"/>
      <c r="HP46" s="138"/>
      <c r="HQ46" s="139">
        <f t="shared" si="710"/>
        <v>0</v>
      </c>
      <c r="HR46" s="593">
        <f t="shared" si="711"/>
        <v>0</v>
      </c>
      <c r="HS46" s="139">
        <f>HR46/HR42</f>
        <v>0</v>
      </c>
      <c r="HT46" s="109">
        <f>HT42*HS46</f>
        <v>0</v>
      </c>
      <c r="HU46" s="136">
        <f t="shared" si="712"/>
        <v>0</v>
      </c>
      <c r="HV46" s="96">
        <f>HV42</f>
        <v>2196.1</v>
      </c>
      <c r="HW46" s="137">
        <f t="shared" si="713"/>
        <v>0</v>
      </c>
      <c r="HX46" s="109">
        <f t="shared" si="714"/>
        <v>0</v>
      </c>
      <c r="HY46" s="109"/>
      <c r="HZ46" s="138"/>
      <c r="IA46" s="139">
        <f t="shared" si="715"/>
        <v>0</v>
      </c>
      <c r="IB46" s="593">
        <f t="shared" si="716"/>
        <v>0</v>
      </c>
      <c r="IC46" s="139">
        <f>IB46/IB42</f>
        <v>0</v>
      </c>
      <c r="ID46" s="109">
        <f>ID42*IC46</f>
        <v>0</v>
      </c>
      <c r="IE46" s="136">
        <f t="shared" si="717"/>
        <v>0</v>
      </c>
      <c r="IF46" s="96">
        <f>IF42</f>
        <v>2854.65</v>
      </c>
      <c r="IG46" s="137">
        <f t="shared" si="718"/>
        <v>0</v>
      </c>
      <c r="IH46" s="109">
        <f t="shared" si="719"/>
        <v>0</v>
      </c>
      <c r="II46" s="109"/>
      <c r="IJ46" s="138"/>
      <c r="IK46" s="139">
        <f t="shared" si="720"/>
        <v>0</v>
      </c>
      <c r="IL46" s="593">
        <f t="shared" si="721"/>
        <v>0</v>
      </c>
      <c r="IM46" s="139">
        <f>IL46/IL42</f>
        <v>0</v>
      </c>
      <c r="IN46" s="109">
        <f>IN42*IM46</f>
        <v>0</v>
      </c>
      <c r="IO46" s="136">
        <f t="shared" si="722"/>
        <v>0</v>
      </c>
      <c r="IP46" s="96">
        <f>IP42</f>
        <v>2196.1</v>
      </c>
      <c r="IQ46" s="137">
        <f t="shared" si="723"/>
        <v>0</v>
      </c>
      <c r="IR46" s="109">
        <f t="shared" si="724"/>
        <v>0</v>
      </c>
      <c r="IS46" s="109"/>
      <c r="IT46" s="138"/>
      <c r="IU46" s="139">
        <f t="shared" si="725"/>
        <v>0</v>
      </c>
      <c r="IV46" s="593">
        <f t="shared" si="726"/>
        <v>0</v>
      </c>
      <c r="IW46" s="139">
        <f>IV46/IV42</f>
        <v>0</v>
      </c>
      <c r="IX46" s="109">
        <f>IX42*IW46</f>
        <v>0</v>
      </c>
      <c r="IY46" s="136">
        <f t="shared" si="727"/>
        <v>0</v>
      </c>
      <c r="IZ46" s="96">
        <f>IZ42</f>
        <v>2731.08</v>
      </c>
      <c r="JA46" s="137">
        <f t="shared" si="728"/>
        <v>0</v>
      </c>
      <c r="JB46" s="109">
        <f t="shared" si="729"/>
        <v>0</v>
      </c>
      <c r="JC46" s="109"/>
      <c r="JD46" s="138"/>
      <c r="JE46" s="139">
        <f t="shared" si="730"/>
        <v>0</v>
      </c>
      <c r="JF46" s="593">
        <f t="shared" si="731"/>
        <v>0</v>
      </c>
      <c r="JG46" s="139">
        <f>JF46/JF42</f>
        <v>0</v>
      </c>
      <c r="JH46" s="109">
        <f>JH42*JG46</f>
        <v>0</v>
      </c>
      <c r="JI46" s="136">
        <f t="shared" si="732"/>
        <v>0</v>
      </c>
      <c r="JJ46" s="96">
        <f>JJ42</f>
        <v>2196.1</v>
      </c>
      <c r="JK46" s="137">
        <f t="shared" si="733"/>
        <v>0</v>
      </c>
      <c r="JL46" s="109">
        <f t="shared" si="734"/>
        <v>0</v>
      </c>
      <c r="JM46" s="109"/>
      <c r="JN46" s="138"/>
      <c r="JO46" s="139">
        <f t="shared" si="735"/>
        <v>0</v>
      </c>
      <c r="JP46" s="593">
        <f t="shared" si="736"/>
        <v>0</v>
      </c>
      <c r="JQ46" s="139">
        <f>JP46/JP42</f>
        <v>0</v>
      </c>
      <c r="JR46" s="109">
        <f>JR42*JQ46</f>
        <v>0</v>
      </c>
      <c r="JS46" s="136">
        <f t="shared" si="737"/>
        <v>0</v>
      </c>
      <c r="JT46" s="96">
        <f>JT42</f>
        <v>2196.1</v>
      </c>
      <c r="JU46" s="137">
        <f t="shared" si="738"/>
        <v>0</v>
      </c>
      <c r="JV46" s="109">
        <f t="shared" si="739"/>
        <v>0</v>
      </c>
      <c r="JW46" s="109"/>
      <c r="JX46" s="138"/>
      <c r="JY46" s="139">
        <f t="shared" si="740"/>
        <v>0</v>
      </c>
      <c r="JZ46" s="593">
        <f t="shared" si="741"/>
        <v>0</v>
      </c>
      <c r="KA46" s="139">
        <f>JZ46/JZ42</f>
        <v>0</v>
      </c>
      <c r="KB46" s="109">
        <f>KB42*KA46</f>
        <v>0</v>
      </c>
      <c r="KC46" s="136">
        <f t="shared" si="742"/>
        <v>0</v>
      </c>
      <c r="KD46" s="96">
        <f>KD42</f>
        <v>2093.75</v>
      </c>
      <c r="KE46" s="137">
        <f t="shared" si="743"/>
        <v>0</v>
      </c>
      <c r="KF46" s="109">
        <f t="shared" si="744"/>
        <v>0</v>
      </c>
      <c r="KG46" s="109"/>
      <c r="KH46" s="138"/>
      <c r="KI46" s="139">
        <f t="shared" si="745"/>
        <v>0</v>
      </c>
      <c r="KJ46" s="593">
        <f t="shared" si="746"/>
        <v>0</v>
      </c>
      <c r="KK46" s="139">
        <f>KJ46/KJ42</f>
        <v>0</v>
      </c>
      <c r="KL46" s="109">
        <f>KL42*KK46</f>
        <v>0</v>
      </c>
      <c r="KM46" s="136">
        <f t="shared" si="747"/>
        <v>0</v>
      </c>
      <c r="KN46" s="96">
        <f>KN42</f>
        <v>2093.75</v>
      </c>
      <c r="KO46" s="137">
        <f t="shared" si="748"/>
        <v>0</v>
      </c>
      <c r="KP46" s="109">
        <f t="shared" si="749"/>
        <v>0</v>
      </c>
      <c r="KQ46" s="109"/>
      <c r="KR46" s="138"/>
      <c r="KS46" s="139">
        <f t="shared" si="750"/>
        <v>0</v>
      </c>
      <c r="KT46" s="593">
        <f t="shared" si="751"/>
        <v>0</v>
      </c>
      <c r="KU46" s="139">
        <f>KT46/KT42</f>
        <v>0</v>
      </c>
      <c r="KV46" s="109">
        <f>KV42*KU46</f>
        <v>0</v>
      </c>
      <c r="KW46" s="136">
        <f t="shared" si="752"/>
        <v>0</v>
      </c>
      <c r="KX46" s="96">
        <f>KX42</f>
        <v>2100</v>
      </c>
      <c r="KY46" s="137">
        <f t="shared" si="753"/>
        <v>0</v>
      </c>
      <c r="KZ46" s="109">
        <f t="shared" si="754"/>
        <v>0</v>
      </c>
      <c r="LA46" s="109"/>
      <c r="LB46" s="138"/>
      <c r="LC46" s="139">
        <f t="shared" si="755"/>
        <v>0</v>
      </c>
      <c r="LD46" s="593">
        <f t="shared" si="756"/>
        <v>0</v>
      </c>
      <c r="LE46" s="139">
        <f>LD46/LD42</f>
        <v>0</v>
      </c>
      <c r="LF46" s="109">
        <f>LF42*LE46</f>
        <v>0</v>
      </c>
      <c r="LG46" s="136">
        <f t="shared" si="757"/>
        <v>0</v>
      </c>
      <c r="LH46" s="96">
        <f>LH42</f>
        <v>2093.75</v>
      </c>
      <c r="LI46" s="137">
        <f t="shared" si="758"/>
        <v>0</v>
      </c>
      <c r="LJ46" s="109">
        <f t="shared" si="759"/>
        <v>0</v>
      </c>
      <c r="LK46" s="109"/>
      <c r="LL46" s="138"/>
      <c r="LM46" s="139">
        <f t="shared" si="760"/>
        <v>0</v>
      </c>
      <c r="LN46" s="593">
        <f t="shared" si="761"/>
        <v>0</v>
      </c>
      <c r="LO46" s="139">
        <f>LN46/LN42</f>
        <v>0</v>
      </c>
      <c r="LP46" s="109">
        <f>LP42*LO46</f>
        <v>0</v>
      </c>
      <c r="LQ46" s="136">
        <f t="shared" si="762"/>
        <v>0</v>
      </c>
      <c r="LR46" s="96">
        <f>LR42</f>
        <v>2196.1</v>
      </c>
      <c r="LS46" s="137">
        <f t="shared" si="763"/>
        <v>0</v>
      </c>
      <c r="LT46" s="109">
        <f t="shared" si="764"/>
        <v>0</v>
      </c>
      <c r="LU46" s="109"/>
      <c r="LV46" s="138"/>
      <c r="LW46" s="139">
        <f t="shared" si="765"/>
        <v>0</v>
      </c>
      <c r="LX46" s="593">
        <f t="shared" si="766"/>
        <v>0</v>
      </c>
      <c r="LY46" s="139">
        <f>LX46/LX42</f>
        <v>0</v>
      </c>
      <c r="LZ46" s="109">
        <f>LZ42*LY46</f>
        <v>0</v>
      </c>
      <c r="MA46" s="136">
        <f t="shared" si="767"/>
        <v>0</v>
      </c>
      <c r="MB46" s="96">
        <f>MB42</f>
        <v>2093.75</v>
      </c>
      <c r="MC46" s="137">
        <f t="shared" si="768"/>
        <v>0</v>
      </c>
      <c r="MD46" s="109">
        <f t="shared" si="769"/>
        <v>0</v>
      </c>
      <c r="ME46" s="109"/>
      <c r="MF46" s="138"/>
      <c r="MG46" s="139">
        <f t="shared" si="770"/>
        <v>0</v>
      </c>
      <c r="MH46" s="593">
        <f t="shared" si="771"/>
        <v>0</v>
      </c>
      <c r="MI46" s="139">
        <f>MH46/MH42</f>
        <v>0</v>
      </c>
      <c r="MJ46" s="109">
        <f>MJ42*MI46</f>
        <v>0</v>
      </c>
      <c r="MK46" s="136">
        <f t="shared" si="772"/>
        <v>0</v>
      </c>
      <c r="ML46" s="96">
        <f>ML42</f>
        <v>2854.65</v>
      </c>
      <c r="MM46" s="137">
        <f t="shared" si="773"/>
        <v>0</v>
      </c>
      <c r="MN46" s="109">
        <f t="shared" si="774"/>
        <v>0</v>
      </c>
      <c r="MO46" s="109"/>
      <c r="MP46" s="138"/>
      <c r="MQ46" s="139">
        <f t="shared" si="775"/>
        <v>0</v>
      </c>
      <c r="MR46" s="593">
        <f t="shared" si="776"/>
        <v>0</v>
      </c>
      <c r="MS46" s="139">
        <f>MR46/MR42</f>
        <v>0</v>
      </c>
      <c r="MT46" s="109">
        <f>MT42*MS46</f>
        <v>0</v>
      </c>
      <c r="MU46" s="136">
        <f t="shared" si="777"/>
        <v>0</v>
      </c>
      <c r="MV46" s="96">
        <f>MV42</f>
        <v>2093.75</v>
      </c>
      <c r="MW46" s="137">
        <f t="shared" si="778"/>
        <v>0</v>
      </c>
      <c r="MX46" s="109">
        <f t="shared" si="779"/>
        <v>0</v>
      </c>
      <c r="MY46" s="109"/>
      <c r="MZ46" s="138"/>
      <c r="NA46" s="139">
        <f t="shared" si="780"/>
        <v>0</v>
      </c>
      <c r="NB46" s="593">
        <f t="shared" si="781"/>
        <v>0</v>
      </c>
      <c r="NC46" s="139">
        <f>NB46/NB42</f>
        <v>0</v>
      </c>
      <c r="ND46" s="109">
        <f>ND42*NC46</f>
        <v>0</v>
      </c>
      <c r="NE46" s="136">
        <f t="shared" si="782"/>
        <v>0</v>
      </c>
      <c r="NF46" s="96">
        <f>NF42</f>
        <v>2854.65</v>
      </c>
      <c r="NG46" s="137">
        <f t="shared" si="783"/>
        <v>0</v>
      </c>
      <c r="NH46" s="109">
        <f t="shared" si="784"/>
        <v>0</v>
      </c>
      <c r="NI46" s="109"/>
      <c r="NJ46" s="138"/>
      <c r="NK46" s="139">
        <f t="shared" si="785"/>
        <v>0</v>
      </c>
      <c r="NL46" s="593">
        <f t="shared" si="786"/>
        <v>0</v>
      </c>
      <c r="NM46" s="139">
        <f>NL46/NL42</f>
        <v>0</v>
      </c>
      <c r="NN46" s="109">
        <f>NN42*NM46</f>
        <v>0</v>
      </c>
      <c r="NO46" s="136">
        <f t="shared" si="787"/>
        <v>0</v>
      </c>
      <c r="NP46" s="96">
        <f>NP42</f>
        <v>2018.34</v>
      </c>
      <c r="NQ46" s="137">
        <f t="shared" si="788"/>
        <v>0</v>
      </c>
      <c r="NR46" s="109">
        <f t="shared" si="789"/>
        <v>0</v>
      </c>
      <c r="NS46" s="109"/>
      <c r="NT46" s="138"/>
      <c r="NU46" s="139">
        <f t="shared" si="790"/>
        <v>0</v>
      </c>
      <c r="NV46" s="593">
        <f t="shared" si="791"/>
        <v>34</v>
      </c>
      <c r="NW46" s="139">
        <f>NV46/NV42</f>
        <v>0.22222</v>
      </c>
      <c r="NX46" s="109">
        <f>NX42*NW46</f>
        <v>62.63</v>
      </c>
      <c r="NY46" s="136">
        <f t="shared" si="792"/>
        <v>1.8420588200000001</v>
      </c>
      <c r="NZ46" s="96">
        <f>NZ42</f>
        <v>2854.65</v>
      </c>
      <c r="OA46" s="137">
        <f t="shared" si="793"/>
        <v>5258.4332100000001</v>
      </c>
      <c r="OB46" s="109">
        <f t="shared" si="794"/>
        <v>178786.73</v>
      </c>
      <c r="OC46" s="109"/>
      <c r="OD46" s="138"/>
      <c r="OE46" s="139">
        <f t="shared" si="795"/>
        <v>1.6547499999999999</v>
      </c>
      <c r="OF46" s="593">
        <f t="shared" si="796"/>
        <v>0</v>
      </c>
      <c r="OG46" s="139">
        <f>OF46/OF42</f>
        <v>0</v>
      </c>
      <c r="OH46" s="109">
        <f>OH42*OG46</f>
        <v>0</v>
      </c>
      <c r="OI46" s="136">
        <f t="shared" si="797"/>
        <v>0</v>
      </c>
      <c r="OJ46" s="96">
        <f>OJ42</f>
        <v>2093.75</v>
      </c>
      <c r="OK46" s="137">
        <f t="shared" si="798"/>
        <v>0</v>
      </c>
      <c r="OL46" s="109">
        <f t="shared" si="799"/>
        <v>0</v>
      </c>
      <c r="OM46" s="109"/>
      <c r="ON46" s="138"/>
      <c r="OO46" s="139">
        <f t="shared" si="800"/>
        <v>0</v>
      </c>
      <c r="OP46" s="593">
        <f t="shared" si="801"/>
        <v>0</v>
      </c>
      <c r="OQ46" s="139">
        <f>OP46/OP42</f>
        <v>0</v>
      </c>
      <c r="OR46" s="109">
        <f>OR42*OQ46</f>
        <v>0</v>
      </c>
      <c r="OS46" s="136">
        <f t="shared" si="802"/>
        <v>0</v>
      </c>
      <c r="OT46" s="96">
        <f>OT42</f>
        <v>2854.65</v>
      </c>
      <c r="OU46" s="137">
        <f t="shared" si="803"/>
        <v>0</v>
      </c>
      <c r="OV46" s="109">
        <f t="shared" si="804"/>
        <v>0</v>
      </c>
      <c r="OW46" s="109"/>
      <c r="OX46" s="138"/>
      <c r="OY46" s="139">
        <f t="shared" si="805"/>
        <v>0</v>
      </c>
      <c r="OZ46" s="593">
        <f t="shared" si="806"/>
        <v>0</v>
      </c>
      <c r="PA46" s="139">
        <f>OZ46/OZ42</f>
        <v>0</v>
      </c>
      <c r="PB46" s="109">
        <f>PB42*PA46</f>
        <v>0</v>
      </c>
      <c r="PC46" s="136">
        <f t="shared" si="807"/>
        <v>0</v>
      </c>
      <c r="PD46" s="96">
        <f>PD42</f>
        <v>2018.34</v>
      </c>
      <c r="PE46" s="137">
        <f t="shared" si="808"/>
        <v>0</v>
      </c>
      <c r="PF46" s="109">
        <f t="shared" si="809"/>
        <v>0</v>
      </c>
      <c r="PG46" s="109"/>
      <c r="PH46" s="138"/>
      <c r="PI46" s="139">
        <f t="shared" si="810"/>
        <v>0</v>
      </c>
      <c r="PJ46" s="593">
        <f t="shared" si="811"/>
        <v>0</v>
      </c>
      <c r="PK46" s="139">
        <f>PJ46/PJ42</f>
        <v>0</v>
      </c>
      <c r="PL46" s="109">
        <f>PL42*PK46</f>
        <v>0</v>
      </c>
      <c r="PM46" s="136">
        <f t="shared" si="812"/>
        <v>0</v>
      </c>
      <c r="PN46" s="96">
        <f>PN42</f>
        <v>2018.34</v>
      </c>
      <c r="PO46" s="137">
        <f t="shared" si="813"/>
        <v>0</v>
      </c>
      <c r="PP46" s="109">
        <f t="shared" si="814"/>
        <v>0</v>
      </c>
      <c r="PQ46" s="109"/>
      <c r="PR46" s="138"/>
      <c r="PS46" s="139">
        <f t="shared" si="815"/>
        <v>0</v>
      </c>
      <c r="PT46" s="593">
        <f t="shared" si="816"/>
        <v>0</v>
      </c>
      <c r="PU46" s="139">
        <f>PT46/PT42</f>
        <v>0</v>
      </c>
      <c r="PV46" s="109">
        <f>PV42*PU46</f>
        <v>0</v>
      </c>
      <c r="PW46" s="136">
        <f t="shared" si="817"/>
        <v>0</v>
      </c>
      <c r="PX46" s="96">
        <f>PX42</f>
        <v>2018.34</v>
      </c>
      <c r="PY46" s="137">
        <f t="shared" si="818"/>
        <v>0</v>
      </c>
      <c r="PZ46" s="109">
        <f t="shared" si="819"/>
        <v>0</v>
      </c>
      <c r="QA46" s="109"/>
      <c r="QB46" s="138"/>
      <c r="QC46" s="139">
        <f t="shared" si="820"/>
        <v>0</v>
      </c>
      <c r="QD46" s="593">
        <f t="shared" si="821"/>
        <v>0</v>
      </c>
      <c r="QE46" s="139">
        <f>QD46/QD42</f>
        <v>0</v>
      </c>
      <c r="QF46" s="109">
        <f>QF42*QE46</f>
        <v>0</v>
      </c>
      <c r="QG46" s="136">
        <f t="shared" si="822"/>
        <v>0</v>
      </c>
      <c r="QH46" s="96">
        <f>QH42</f>
        <v>2854.65</v>
      </c>
      <c r="QI46" s="137">
        <f t="shared" si="823"/>
        <v>0</v>
      </c>
      <c r="QJ46" s="109">
        <f t="shared" si="824"/>
        <v>0</v>
      </c>
      <c r="QK46" s="109"/>
      <c r="QL46" s="138"/>
      <c r="QM46" s="139">
        <f t="shared" si="825"/>
        <v>0</v>
      </c>
      <c r="QN46" s="593">
        <f t="shared" si="826"/>
        <v>0</v>
      </c>
      <c r="QO46" s="139">
        <f>QN46/QN42</f>
        <v>0</v>
      </c>
      <c r="QP46" s="109">
        <f>QP42*QO46</f>
        <v>0</v>
      </c>
      <c r="QQ46" s="136">
        <f t="shared" si="827"/>
        <v>0</v>
      </c>
      <c r="QR46" s="96">
        <f>QR42</f>
        <v>2093.75</v>
      </c>
      <c r="QS46" s="137">
        <f t="shared" si="828"/>
        <v>0</v>
      </c>
      <c r="QT46" s="109">
        <f t="shared" si="829"/>
        <v>0</v>
      </c>
      <c r="QU46" s="109"/>
      <c r="QV46" s="138"/>
      <c r="QW46" s="139">
        <f t="shared" si="830"/>
        <v>0</v>
      </c>
      <c r="QX46" s="593">
        <f t="shared" si="831"/>
        <v>0</v>
      </c>
      <c r="QY46" s="139">
        <f>QX46/QX42</f>
        <v>0</v>
      </c>
      <c r="QZ46" s="109">
        <f>QZ42*QY46</f>
        <v>0</v>
      </c>
      <c r="RA46" s="136">
        <f t="shared" si="832"/>
        <v>0</v>
      </c>
      <c r="RB46" s="96">
        <f>RB42</f>
        <v>2018.34</v>
      </c>
      <c r="RC46" s="137">
        <f t="shared" si="833"/>
        <v>0</v>
      </c>
      <c r="RD46" s="109">
        <f t="shared" si="834"/>
        <v>0</v>
      </c>
      <c r="RE46" s="109"/>
      <c r="RF46" s="138"/>
      <c r="RG46" s="139">
        <f t="shared" si="835"/>
        <v>0</v>
      </c>
      <c r="RH46" s="593">
        <f t="shared" si="836"/>
        <v>0</v>
      </c>
      <c r="RI46" s="139">
        <f>RH46/RH42</f>
        <v>0</v>
      </c>
      <c r="RJ46" s="109">
        <f>RJ42*RI46</f>
        <v>0</v>
      </c>
      <c r="RK46" s="136">
        <f t="shared" si="837"/>
        <v>0</v>
      </c>
      <c r="RL46" s="96">
        <f>RL42</f>
        <v>2018.34</v>
      </c>
      <c r="RM46" s="137">
        <f t="shared" si="838"/>
        <v>0</v>
      </c>
      <c r="RN46" s="109">
        <f t="shared" si="839"/>
        <v>0</v>
      </c>
      <c r="RO46" s="109"/>
      <c r="RP46" s="138"/>
      <c r="RQ46" s="139">
        <f t="shared" si="840"/>
        <v>0</v>
      </c>
      <c r="RR46" s="593">
        <f t="shared" si="841"/>
        <v>0</v>
      </c>
      <c r="RS46" s="139">
        <f>RR46/RR42</f>
        <v>0</v>
      </c>
      <c r="RT46" s="109">
        <f>RT42*RS46</f>
        <v>0</v>
      </c>
      <c r="RU46" s="136">
        <f t="shared" si="842"/>
        <v>0</v>
      </c>
      <c r="RV46" s="96">
        <f>RV42</f>
        <v>2854.65</v>
      </c>
      <c r="RW46" s="137">
        <f t="shared" si="843"/>
        <v>0</v>
      </c>
      <c r="RX46" s="109">
        <f t="shared" si="844"/>
        <v>0</v>
      </c>
      <c r="RY46" s="109"/>
      <c r="RZ46" s="138"/>
      <c r="SA46" s="139">
        <f t="shared" si="845"/>
        <v>0</v>
      </c>
      <c r="SB46" s="593">
        <f t="shared" si="846"/>
        <v>0</v>
      </c>
      <c r="SC46" s="139" t="e">
        <f>SB46/SB42</f>
        <v>#DIV/0!</v>
      </c>
      <c r="SD46" s="109" t="e">
        <f>SD42*SC46</f>
        <v>#DIV/0!</v>
      </c>
      <c r="SE46" s="136">
        <f t="shared" si="847"/>
        <v>0</v>
      </c>
      <c r="SF46" s="96">
        <f>SF42</f>
        <v>0</v>
      </c>
      <c r="SG46" s="137">
        <f t="shared" si="848"/>
        <v>0</v>
      </c>
      <c r="SH46" s="109">
        <f t="shared" si="849"/>
        <v>0</v>
      </c>
      <c r="SI46" s="109"/>
      <c r="SJ46" s="138"/>
      <c r="SK46" s="139">
        <f t="shared" si="850"/>
        <v>0</v>
      </c>
      <c r="SL46" s="593">
        <f t="shared" si="851"/>
        <v>0</v>
      </c>
      <c r="SM46" s="139">
        <f>SL46/SL42</f>
        <v>0</v>
      </c>
      <c r="SN46" s="109">
        <f>SN42*SM46</f>
        <v>0</v>
      </c>
      <c r="SO46" s="136">
        <f t="shared" si="852"/>
        <v>0</v>
      </c>
      <c r="SP46" s="96">
        <f>SP42</f>
        <v>2093.75</v>
      </c>
      <c r="SQ46" s="137">
        <f t="shared" si="853"/>
        <v>0</v>
      </c>
      <c r="SR46" s="109">
        <f t="shared" si="854"/>
        <v>0</v>
      </c>
      <c r="SS46" s="109"/>
      <c r="ST46" s="138"/>
      <c r="SU46" s="139">
        <f t="shared" si="855"/>
        <v>0</v>
      </c>
      <c r="SV46" s="593">
        <f t="shared" si="856"/>
        <v>0</v>
      </c>
      <c r="SW46" s="139">
        <f>SV46/SV42</f>
        <v>0</v>
      </c>
      <c r="SX46" s="109">
        <f>SX42*SW46</f>
        <v>0</v>
      </c>
      <c r="SY46" s="136">
        <f t="shared" si="857"/>
        <v>0</v>
      </c>
      <c r="SZ46" s="96">
        <f>SZ42</f>
        <v>2018.34</v>
      </c>
      <c r="TA46" s="137">
        <f t="shared" si="858"/>
        <v>0</v>
      </c>
      <c r="TB46" s="109">
        <f t="shared" si="859"/>
        <v>0</v>
      </c>
      <c r="TC46" s="109"/>
      <c r="TD46" s="138"/>
      <c r="TE46" s="139">
        <f t="shared" si="860"/>
        <v>0</v>
      </c>
      <c r="TF46" s="593">
        <f t="shared" si="861"/>
        <v>0</v>
      </c>
      <c r="TG46" s="139">
        <f>TF46/TF42</f>
        <v>0</v>
      </c>
      <c r="TH46" s="109">
        <f>TH42*TG46</f>
        <v>0</v>
      </c>
      <c r="TI46" s="136">
        <f t="shared" si="862"/>
        <v>0</v>
      </c>
      <c r="TJ46" s="96">
        <f>TJ42</f>
        <v>2018.34</v>
      </c>
      <c r="TK46" s="137">
        <f t="shared" si="863"/>
        <v>0</v>
      </c>
      <c r="TL46" s="109">
        <f t="shared" si="864"/>
        <v>0</v>
      </c>
      <c r="TM46" s="109"/>
      <c r="TN46" s="138"/>
      <c r="TO46" s="139">
        <f t="shared" si="865"/>
        <v>0</v>
      </c>
      <c r="TP46" s="593">
        <f t="shared" si="866"/>
        <v>0</v>
      </c>
      <c r="TQ46" s="139">
        <f>TP46/TP42</f>
        <v>0</v>
      </c>
      <c r="TR46" s="109">
        <f>TR42*TQ46</f>
        <v>0</v>
      </c>
      <c r="TS46" s="136">
        <f t="shared" si="867"/>
        <v>0</v>
      </c>
      <c r="TT46" s="96">
        <f>TT42</f>
        <v>2093.75</v>
      </c>
      <c r="TU46" s="137">
        <f t="shared" si="868"/>
        <v>0</v>
      </c>
      <c r="TV46" s="109">
        <f t="shared" si="869"/>
        <v>0</v>
      </c>
      <c r="TW46" s="109"/>
      <c r="TX46" s="138"/>
      <c r="TY46" s="139">
        <f t="shared" si="870"/>
        <v>0</v>
      </c>
      <c r="TZ46" s="593">
        <f t="shared" si="871"/>
        <v>0</v>
      </c>
      <c r="UA46" s="139">
        <f>TZ46/TZ42</f>
        <v>0</v>
      </c>
      <c r="UB46" s="109">
        <f>UB42*UA46</f>
        <v>0</v>
      </c>
      <c r="UC46" s="136">
        <f t="shared" si="872"/>
        <v>0</v>
      </c>
      <c r="UD46" s="96">
        <f>UD42</f>
        <v>2093.75</v>
      </c>
      <c r="UE46" s="137">
        <f t="shared" si="873"/>
        <v>0</v>
      </c>
      <c r="UF46" s="109">
        <f t="shared" si="874"/>
        <v>0</v>
      </c>
      <c r="UG46" s="109"/>
      <c r="UH46" s="138"/>
      <c r="UI46" s="139">
        <f t="shared" si="875"/>
        <v>0</v>
      </c>
      <c r="UJ46" s="593">
        <f t="shared" si="876"/>
        <v>0</v>
      </c>
      <c r="UK46" s="139">
        <f>UJ46/UJ42</f>
        <v>0</v>
      </c>
      <c r="UL46" s="109">
        <f>UL42*UK46</f>
        <v>0</v>
      </c>
      <c r="UM46" s="136">
        <f t="shared" si="877"/>
        <v>0</v>
      </c>
      <c r="UN46" s="96">
        <f>UN42</f>
        <v>2093.75</v>
      </c>
      <c r="UO46" s="137">
        <f t="shared" si="878"/>
        <v>0</v>
      </c>
      <c r="UP46" s="109">
        <f t="shared" si="879"/>
        <v>0</v>
      </c>
      <c r="UQ46" s="109"/>
      <c r="UR46" s="138"/>
      <c r="US46" s="139">
        <f t="shared" si="880"/>
        <v>0</v>
      </c>
      <c r="UT46" s="593">
        <f t="shared" si="881"/>
        <v>0</v>
      </c>
      <c r="UU46" s="139">
        <f>UT46/UT42</f>
        <v>0</v>
      </c>
      <c r="UV46" s="109">
        <f>UV42*UU46</f>
        <v>0</v>
      </c>
      <c r="UW46" s="136">
        <f t="shared" si="882"/>
        <v>0</v>
      </c>
      <c r="UX46" s="96">
        <f>UX42</f>
        <v>2093.75</v>
      </c>
      <c r="UY46" s="137">
        <f t="shared" si="883"/>
        <v>0</v>
      </c>
      <c r="UZ46" s="109">
        <f t="shared" si="884"/>
        <v>0</v>
      </c>
      <c r="VA46" s="109"/>
      <c r="VB46" s="138"/>
      <c r="VC46" s="139">
        <f t="shared" si="885"/>
        <v>0</v>
      </c>
      <c r="VD46" s="593">
        <f t="shared" si="886"/>
        <v>0</v>
      </c>
      <c r="VE46" s="139">
        <f>VD46/VD42</f>
        <v>0</v>
      </c>
      <c r="VF46" s="109">
        <f>VF42*VE46</f>
        <v>0</v>
      </c>
      <c r="VG46" s="136">
        <f t="shared" si="887"/>
        <v>0</v>
      </c>
      <c r="VH46" s="96">
        <f>VH42</f>
        <v>2093.75</v>
      </c>
      <c r="VI46" s="137">
        <f t="shared" si="888"/>
        <v>0</v>
      </c>
      <c r="VJ46" s="109">
        <f t="shared" si="889"/>
        <v>0</v>
      </c>
      <c r="VK46" s="109"/>
      <c r="VL46" s="138"/>
      <c r="VM46" s="139">
        <f t="shared" si="890"/>
        <v>0</v>
      </c>
      <c r="VN46" s="593">
        <f t="shared" si="891"/>
        <v>0</v>
      </c>
      <c r="VO46" s="139">
        <f>VN46/VN42</f>
        <v>0</v>
      </c>
      <c r="VP46" s="109">
        <f>VP42*VO46</f>
        <v>0</v>
      </c>
      <c r="VQ46" s="136">
        <f t="shared" si="892"/>
        <v>0</v>
      </c>
      <c r="VR46" s="96">
        <f>VR42</f>
        <v>2093.75</v>
      </c>
      <c r="VS46" s="137">
        <f t="shared" si="893"/>
        <v>0</v>
      </c>
      <c r="VT46" s="109">
        <f t="shared" si="894"/>
        <v>0</v>
      </c>
      <c r="VU46" s="109"/>
      <c r="VV46" s="138"/>
      <c r="VW46" s="139">
        <f t="shared" si="895"/>
        <v>0</v>
      </c>
      <c r="VX46" s="554">
        <f t="shared" si="896"/>
        <v>34</v>
      </c>
      <c r="VY46" s="139">
        <f>VX46/VX42</f>
        <v>2.81E-3</v>
      </c>
      <c r="VZ46" s="109">
        <f>VZ42*VY46</f>
        <v>47.95</v>
      </c>
      <c r="WA46" s="136">
        <f t="shared" si="897"/>
        <v>1.4102941200000001</v>
      </c>
      <c r="WB46" s="96">
        <f>WB42</f>
        <v>2253.27</v>
      </c>
      <c r="WC46" s="137">
        <f t="shared" si="898"/>
        <v>3177.7734300000002</v>
      </c>
      <c r="WD46" s="109">
        <f t="shared" si="899"/>
        <v>108044.3</v>
      </c>
      <c r="WE46" s="109"/>
      <c r="WF46" s="138"/>
    </row>
    <row r="47" spans="1:604" ht="26.25" customHeight="1">
      <c r="A47" s="5"/>
      <c r="B47" s="544" t="s">
        <v>406</v>
      </c>
      <c r="C47" s="11" t="s">
        <v>968</v>
      </c>
      <c r="D47" s="11" t="s">
        <v>423</v>
      </c>
      <c r="E47" s="4" t="s">
        <v>34</v>
      </c>
      <c r="F47" s="593">
        <f t="shared" si="601"/>
        <v>0</v>
      </c>
      <c r="G47" s="139" t="e">
        <f>F47/F42</f>
        <v>#DIV/0!</v>
      </c>
      <c r="H47" s="109" t="e">
        <f>H42*G47</f>
        <v>#DIV/0!</v>
      </c>
      <c r="I47" s="136">
        <f t="shared" si="602"/>
        <v>0</v>
      </c>
      <c r="J47" s="96">
        <f>J42</f>
        <v>0</v>
      </c>
      <c r="K47" s="137">
        <f t="shared" si="603"/>
        <v>0</v>
      </c>
      <c r="L47" s="109">
        <f t="shared" si="604"/>
        <v>0</v>
      </c>
      <c r="M47" s="109"/>
      <c r="N47" s="138"/>
      <c r="O47" s="139">
        <f t="shared" si="605"/>
        <v>0</v>
      </c>
      <c r="P47" s="593">
        <f t="shared" si="606"/>
        <v>0</v>
      </c>
      <c r="Q47" s="139">
        <f>P47/P42</f>
        <v>0</v>
      </c>
      <c r="R47" s="109">
        <f>R42*Q47</f>
        <v>0</v>
      </c>
      <c r="S47" s="136">
        <f t="shared" si="607"/>
        <v>0</v>
      </c>
      <c r="T47" s="96">
        <f>T42</f>
        <v>2093.75</v>
      </c>
      <c r="U47" s="137">
        <f t="shared" si="608"/>
        <v>0</v>
      </c>
      <c r="V47" s="109">
        <f t="shared" si="609"/>
        <v>0</v>
      </c>
      <c r="W47" s="109"/>
      <c r="X47" s="138"/>
      <c r="Y47" s="139">
        <f t="shared" si="610"/>
        <v>0</v>
      </c>
      <c r="Z47" s="593">
        <f t="shared" si="611"/>
        <v>27</v>
      </c>
      <c r="AA47" s="139">
        <f>Z47/Z42</f>
        <v>9.8900000000000002E-2</v>
      </c>
      <c r="AB47" s="109">
        <f>AB42*AA47</f>
        <v>51.31</v>
      </c>
      <c r="AC47" s="136">
        <f t="shared" si="612"/>
        <v>1.9003703700000001</v>
      </c>
      <c r="AD47" s="96">
        <f>AD42</f>
        <v>2093.75</v>
      </c>
      <c r="AE47" s="137">
        <f t="shared" si="613"/>
        <v>3978.9004599999998</v>
      </c>
      <c r="AF47" s="109">
        <f t="shared" si="614"/>
        <v>107430.31</v>
      </c>
      <c r="AG47" s="109"/>
      <c r="AH47" s="138"/>
      <c r="AI47" s="139">
        <f t="shared" si="615"/>
        <v>1.2513099999999999</v>
      </c>
      <c r="AJ47" s="593">
        <f t="shared" si="616"/>
        <v>0</v>
      </c>
      <c r="AK47" s="139" t="e">
        <f>AJ47/AJ42</f>
        <v>#DIV/0!</v>
      </c>
      <c r="AL47" s="109" t="e">
        <f>AL42*AK47</f>
        <v>#DIV/0!</v>
      </c>
      <c r="AM47" s="136">
        <f t="shared" si="617"/>
        <v>0</v>
      </c>
      <c r="AN47" s="96">
        <f>AN42</f>
        <v>0</v>
      </c>
      <c r="AO47" s="137">
        <f t="shared" si="618"/>
        <v>0</v>
      </c>
      <c r="AP47" s="109">
        <f t="shared" si="619"/>
        <v>0</v>
      </c>
      <c r="AQ47" s="109"/>
      <c r="AR47" s="138"/>
      <c r="AS47" s="139">
        <f t="shared" si="620"/>
        <v>0</v>
      </c>
      <c r="AT47" s="593">
        <f t="shared" si="621"/>
        <v>0</v>
      </c>
      <c r="AU47" s="139">
        <f>AT47/AT42</f>
        <v>0</v>
      </c>
      <c r="AV47" s="109">
        <f>AV42*AU47</f>
        <v>0</v>
      </c>
      <c r="AW47" s="136">
        <f t="shared" si="622"/>
        <v>0</v>
      </c>
      <c r="AX47" s="96">
        <f>AX42</f>
        <v>2093.75</v>
      </c>
      <c r="AY47" s="137">
        <f t="shared" si="623"/>
        <v>0</v>
      </c>
      <c r="AZ47" s="109">
        <f t="shared" si="624"/>
        <v>0</v>
      </c>
      <c r="BA47" s="109"/>
      <c r="BB47" s="138"/>
      <c r="BC47" s="139">
        <f t="shared" si="625"/>
        <v>0</v>
      </c>
      <c r="BD47" s="593">
        <f t="shared" si="626"/>
        <v>0</v>
      </c>
      <c r="BE47" s="139">
        <f>BD47/BD42</f>
        <v>0</v>
      </c>
      <c r="BF47" s="109">
        <f>BF42*BE47</f>
        <v>0</v>
      </c>
      <c r="BG47" s="136">
        <f t="shared" si="627"/>
        <v>0</v>
      </c>
      <c r="BH47" s="96">
        <f>BH42</f>
        <v>2474.1999999999998</v>
      </c>
      <c r="BI47" s="137">
        <f t="shared" si="628"/>
        <v>0</v>
      </c>
      <c r="BJ47" s="109">
        <f t="shared" si="629"/>
        <v>0</v>
      </c>
      <c r="BK47" s="109"/>
      <c r="BL47" s="138"/>
      <c r="BM47" s="139">
        <f t="shared" si="630"/>
        <v>0</v>
      </c>
      <c r="BN47" s="593">
        <f t="shared" si="631"/>
        <v>0</v>
      </c>
      <c r="BO47" s="139">
        <f>BN47/BN42</f>
        <v>0</v>
      </c>
      <c r="BP47" s="109">
        <f>BP42*BO47</f>
        <v>0</v>
      </c>
      <c r="BQ47" s="136">
        <f t="shared" si="632"/>
        <v>0</v>
      </c>
      <c r="BR47" s="96">
        <f>BR42</f>
        <v>2854.65</v>
      </c>
      <c r="BS47" s="137">
        <f t="shared" si="633"/>
        <v>0</v>
      </c>
      <c r="BT47" s="109">
        <f t="shared" si="634"/>
        <v>0</v>
      </c>
      <c r="BU47" s="109"/>
      <c r="BV47" s="138"/>
      <c r="BW47" s="139">
        <f t="shared" si="635"/>
        <v>0</v>
      </c>
      <c r="BX47" s="593">
        <f t="shared" si="636"/>
        <v>0</v>
      </c>
      <c r="BY47" s="139">
        <f>BX47/BX42</f>
        <v>0</v>
      </c>
      <c r="BZ47" s="109">
        <f>BZ42*BY47</f>
        <v>0</v>
      </c>
      <c r="CA47" s="136">
        <f t="shared" si="637"/>
        <v>0</v>
      </c>
      <c r="CB47" s="96">
        <f>CB42</f>
        <v>2196.1</v>
      </c>
      <c r="CC47" s="137">
        <f t="shared" si="638"/>
        <v>0</v>
      </c>
      <c r="CD47" s="109">
        <f t="shared" si="639"/>
        <v>0</v>
      </c>
      <c r="CE47" s="109"/>
      <c r="CF47" s="138"/>
      <c r="CG47" s="139">
        <f t="shared" si="640"/>
        <v>0</v>
      </c>
      <c r="CH47" s="593">
        <f t="shared" si="641"/>
        <v>0</v>
      </c>
      <c r="CI47" s="139">
        <f>CH47/CH42</f>
        <v>0</v>
      </c>
      <c r="CJ47" s="109">
        <f>CJ42*CI47</f>
        <v>0</v>
      </c>
      <c r="CK47" s="136">
        <f t="shared" si="642"/>
        <v>0</v>
      </c>
      <c r="CL47" s="96">
        <f>CL42</f>
        <v>2854.65</v>
      </c>
      <c r="CM47" s="137">
        <f t="shared" si="643"/>
        <v>0</v>
      </c>
      <c r="CN47" s="109">
        <f t="shared" si="644"/>
        <v>0</v>
      </c>
      <c r="CO47" s="109"/>
      <c r="CP47" s="138"/>
      <c r="CQ47" s="139">
        <f t="shared" si="645"/>
        <v>0</v>
      </c>
      <c r="CR47" s="593">
        <f t="shared" si="646"/>
        <v>0</v>
      </c>
      <c r="CS47" s="139">
        <f>CR47/CR42</f>
        <v>0</v>
      </c>
      <c r="CT47" s="109">
        <f>CT42*CS47</f>
        <v>0</v>
      </c>
      <c r="CU47" s="136">
        <f t="shared" si="647"/>
        <v>0</v>
      </c>
      <c r="CV47" s="96">
        <f>CV42</f>
        <v>2854.65</v>
      </c>
      <c r="CW47" s="137">
        <f t="shared" si="648"/>
        <v>0</v>
      </c>
      <c r="CX47" s="109">
        <f t="shared" si="649"/>
        <v>0</v>
      </c>
      <c r="CY47" s="109"/>
      <c r="CZ47" s="138"/>
      <c r="DA47" s="139">
        <f t="shared" si="650"/>
        <v>0</v>
      </c>
      <c r="DB47" s="593">
        <f t="shared" si="651"/>
        <v>0</v>
      </c>
      <c r="DC47" s="139">
        <f>DB47/DB42</f>
        <v>0</v>
      </c>
      <c r="DD47" s="109">
        <f>DD42*DC47</f>
        <v>0</v>
      </c>
      <c r="DE47" s="136">
        <f t="shared" si="652"/>
        <v>0</v>
      </c>
      <c r="DF47" s="96">
        <f>DF42</f>
        <v>2854.65</v>
      </c>
      <c r="DG47" s="137">
        <f t="shared" si="653"/>
        <v>0</v>
      </c>
      <c r="DH47" s="109">
        <f t="shared" si="654"/>
        <v>0</v>
      </c>
      <c r="DI47" s="109"/>
      <c r="DJ47" s="138"/>
      <c r="DK47" s="139">
        <f t="shared" si="655"/>
        <v>0</v>
      </c>
      <c r="DL47" s="593">
        <f t="shared" si="656"/>
        <v>0</v>
      </c>
      <c r="DM47" s="139">
        <f>DL47/DL42</f>
        <v>0</v>
      </c>
      <c r="DN47" s="109">
        <f>DN42*DM47</f>
        <v>0</v>
      </c>
      <c r="DO47" s="136">
        <f t="shared" si="657"/>
        <v>0</v>
      </c>
      <c r="DP47" s="96">
        <f>DP42</f>
        <v>2854.65</v>
      </c>
      <c r="DQ47" s="137">
        <f t="shared" si="658"/>
        <v>0</v>
      </c>
      <c r="DR47" s="109">
        <f t="shared" si="659"/>
        <v>0</v>
      </c>
      <c r="DS47" s="109"/>
      <c r="DT47" s="138"/>
      <c r="DU47" s="139">
        <f t="shared" si="660"/>
        <v>0</v>
      </c>
      <c r="DV47" s="593">
        <f t="shared" si="661"/>
        <v>0</v>
      </c>
      <c r="DW47" s="139">
        <f>DV47/DV42</f>
        <v>0</v>
      </c>
      <c r="DX47" s="109">
        <f>DX42*DW47</f>
        <v>0</v>
      </c>
      <c r="DY47" s="136">
        <f t="shared" si="662"/>
        <v>0</v>
      </c>
      <c r="DZ47" s="96">
        <f>DZ42</f>
        <v>0</v>
      </c>
      <c r="EA47" s="137">
        <f t="shared" si="663"/>
        <v>0</v>
      </c>
      <c r="EB47" s="109">
        <f t="shared" si="664"/>
        <v>0</v>
      </c>
      <c r="EC47" s="109"/>
      <c r="ED47" s="138"/>
      <c r="EE47" s="139">
        <f t="shared" si="665"/>
        <v>0</v>
      </c>
      <c r="EF47" s="593">
        <f t="shared" si="666"/>
        <v>0</v>
      </c>
      <c r="EG47" s="139">
        <f>EF47/EF42</f>
        <v>0</v>
      </c>
      <c r="EH47" s="109">
        <f>EH42*EG47</f>
        <v>0</v>
      </c>
      <c r="EI47" s="136">
        <f t="shared" si="667"/>
        <v>0</v>
      </c>
      <c r="EJ47" s="96">
        <f>EJ42</f>
        <v>2018.34</v>
      </c>
      <c r="EK47" s="137">
        <f t="shared" si="668"/>
        <v>0</v>
      </c>
      <c r="EL47" s="109">
        <f t="shared" si="669"/>
        <v>0</v>
      </c>
      <c r="EM47" s="109"/>
      <c r="EN47" s="138"/>
      <c r="EO47" s="139">
        <f t="shared" si="670"/>
        <v>0</v>
      </c>
      <c r="EP47" s="593">
        <f t="shared" si="671"/>
        <v>0</v>
      </c>
      <c r="EQ47" s="139">
        <f>EP47/EP42</f>
        <v>0</v>
      </c>
      <c r="ER47" s="109">
        <f>ER42*EQ47</f>
        <v>0</v>
      </c>
      <c r="ES47" s="136">
        <f t="shared" si="672"/>
        <v>0</v>
      </c>
      <c r="ET47" s="96">
        <f>ET42</f>
        <v>0</v>
      </c>
      <c r="EU47" s="137">
        <f t="shared" si="673"/>
        <v>0</v>
      </c>
      <c r="EV47" s="109">
        <f t="shared" si="674"/>
        <v>0</v>
      </c>
      <c r="EW47" s="109"/>
      <c r="EX47" s="138"/>
      <c r="EY47" s="139">
        <f t="shared" si="675"/>
        <v>0</v>
      </c>
      <c r="EZ47" s="593">
        <f t="shared" si="676"/>
        <v>31</v>
      </c>
      <c r="FA47" s="139">
        <f>EZ47/EZ42</f>
        <v>0.31313000000000002</v>
      </c>
      <c r="FB47" s="109">
        <f>FB42*FA47</f>
        <v>55.74</v>
      </c>
      <c r="FC47" s="136">
        <f t="shared" si="677"/>
        <v>1.7980645200000001</v>
      </c>
      <c r="FD47" s="96">
        <f>FD42</f>
        <v>2093.75</v>
      </c>
      <c r="FE47" s="137">
        <f t="shared" si="678"/>
        <v>3764.6975900000002</v>
      </c>
      <c r="FF47" s="109">
        <f t="shared" si="679"/>
        <v>116705.63</v>
      </c>
      <c r="FG47" s="109"/>
      <c r="FH47" s="138"/>
      <c r="FI47" s="139">
        <f t="shared" si="680"/>
        <v>1.1839500000000001</v>
      </c>
      <c r="FJ47" s="593">
        <f t="shared" si="681"/>
        <v>0</v>
      </c>
      <c r="FK47" s="139">
        <f>FJ47/FJ42</f>
        <v>0</v>
      </c>
      <c r="FL47" s="109">
        <f>FL42*FK47</f>
        <v>0</v>
      </c>
      <c r="FM47" s="136">
        <f t="shared" si="682"/>
        <v>0</v>
      </c>
      <c r="FN47" s="96">
        <f>FN42</f>
        <v>2018.34</v>
      </c>
      <c r="FO47" s="137">
        <f t="shared" si="683"/>
        <v>0</v>
      </c>
      <c r="FP47" s="109">
        <f t="shared" si="684"/>
        <v>0</v>
      </c>
      <c r="FQ47" s="109"/>
      <c r="FR47" s="138"/>
      <c r="FS47" s="139">
        <f t="shared" si="685"/>
        <v>0</v>
      </c>
      <c r="FT47" s="593">
        <f t="shared" si="686"/>
        <v>0</v>
      </c>
      <c r="FU47" s="139">
        <f>FT47/FT42</f>
        <v>0</v>
      </c>
      <c r="FV47" s="109">
        <f>FV42*FU47</f>
        <v>0</v>
      </c>
      <c r="FW47" s="136">
        <f t="shared" si="687"/>
        <v>0</v>
      </c>
      <c r="FX47" s="96">
        <f>FX42</f>
        <v>2196.1</v>
      </c>
      <c r="FY47" s="137">
        <f t="shared" si="688"/>
        <v>0</v>
      </c>
      <c r="FZ47" s="109">
        <f t="shared" si="689"/>
        <v>0</v>
      </c>
      <c r="GA47" s="109"/>
      <c r="GB47" s="138"/>
      <c r="GC47" s="139">
        <f t="shared" si="690"/>
        <v>0</v>
      </c>
      <c r="GD47" s="593">
        <f t="shared" si="691"/>
        <v>0</v>
      </c>
      <c r="GE47" s="139">
        <f>GD47/GD42</f>
        <v>0</v>
      </c>
      <c r="GF47" s="109">
        <f>GF42*GE47</f>
        <v>0</v>
      </c>
      <c r="GG47" s="136">
        <f t="shared" si="692"/>
        <v>0</v>
      </c>
      <c r="GH47" s="96">
        <f>GH42</f>
        <v>2093.75</v>
      </c>
      <c r="GI47" s="137">
        <f t="shared" si="693"/>
        <v>0</v>
      </c>
      <c r="GJ47" s="109">
        <f t="shared" si="694"/>
        <v>0</v>
      </c>
      <c r="GK47" s="109"/>
      <c r="GL47" s="138"/>
      <c r="GM47" s="139">
        <f t="shared" si="695"/>
        <v>0</v>
      </c>
      <c r="GN47" s="593">
        <f t="shared" si="696"/>
        <v>0</v>
      </c>
      <c r="GO47" s="139">
        <f>GN47/GN42</f>
        <v>0</v>
      </c>
      <c r="GP47" s="109">
        <f>GP42*GO47</f>
        <v>0</v>
      </c>
      <c r="GQ47" s="136">
        <f t="shared" si="697"/>
        <v>0</v>
      </c>
      <c r="GR47" s="96">
        <f>GR42</f>
        <v>2093.75</v>
      </c>
      <c r="GS47" s="137">
        <f t="shared" si="698"/>
        <v>0</v>
      </c>
      <c r="GT47" s="109">
        <f t="shared" si="699"/>
        <v>0</v>
      </c>
      <c r="GU47" s="109"/>
      <c r="GV47" s="138"/>
      <c r="GW47" s="139">
        <f t="shared" si="700"/>
        <v>0</v>
      </c>
      <c r="GX47" s="593">
        <f t="shared" si="701"/>
        <v>0</v>
      </c>
      <c r="GY47" s="139">
        <f>GX47/GX42</f>
        <v>0</v>
      </c>
      <c r="GZ47" s="109">
        <f>GZ42*GY47</f>
        <v>0</v>
      </c>
      <c r="HA47" s="136">
        <f t="shared" si="702"/>
        <v>0</v>
      </c>
      <c r="HB47" s="96">
        <f>HB42</f>
        <v>2293.15</v>
      </c>
      <c r="HC47" s="137">
        <f t="shared" si="703"/>
        <v>0</v>
      </c>
      <c r="HD47" s="109">
        <f t="shared" si="704"/>
        <v>0</v>
      </c>
      <c r="HE47" s="109"/>
      <c r="HF47" s="138"/>
      <c r="HG47" s="139">
        <f t="shared" si="705"/>
        <v>0</v>
      </c>
      <c r="HH47" s="593">
        <f t="shared" si="706"/>
        <v>0</v>
      </c>
      <c r="HI47" s="139">
        <f>HH47/HH42</f>
        <v>0</v>
      </c>
      <c r="HJ47" s="109">
        <f>HJ42*HI47</f>
        <v>0</v>
      </c>
      <c r="HK47" s="136">
        <f t="shared" si="707"/>
        <v>0</v>
      </c>
      <c r="HL47" s="96">
        <f>HL42</f>
        <v>2093.75</v>
      </c>
      <c r="HM47" s="137">
        <f t="shared" si="708"/>
        <v>0</v>
      </c>
      <c r="HN47" s="109">
        <f t="shared" si="709"/>
        <v>0</v>
      </c>
      <c r="HO47" s="109"/>
      <c r="HP47" s="138"/>
      <c r="HQ47" s="139">
        <f t="shared" si="710"/>
        <v>0</v>
      </c>
      <c r="HR47" s="593">
        <f t="shared" si="711"/>
        <v>0</v>
      </c>
      <c r="HS47" s="139">
        <f>HR47/HR42</f>
        <v>0</v>
      </c>
      <c r="HT47" s="109">
        <f>HT42*HS47</f>
        <v>0</v>
      </c>
      <c r="HU47" s="136">
        <f t="shared" si="712"/>
        <v>0</v>
      </c>
      <c r="HV47" s="96">
        <f>HV42</f>
        <v>2196.1</v>
      </c>
      <c r="HW47" s="137">
        <f t="shared" si="713"/>
        <v>0</v>
      </c>
      <c r="HX47" s="109">
        <f t="shared" si="714"/>
        <v>0</v>
      </c>
      <c r="HY47" s="109"/>
      <c r="HZ47" s="138"/>
      <c r="IA47" s="139">
        <f t="shared" si="715"/>
        <v>0</v>
      </c>
      <c r="IB47" s="593">
        <f t="shared" si="716"/>
        <v>0</v>
      </c>
      <c r="IC47" s="139">
        <f>IB47/IB42</f>
        <v>0</v>
      </c>
      <c r="ID47" s="109">
        <f>ID42*IC47</f>
        <v>0</v>
      </c>
      <c r="IE47" s="136">
        <f t="shared" si="717"/>
        <v>0</v>
      </c>
      <c r="IF47" s="96">
        <f>IF42</f>
        <v>2854.65</v>
      </c>
      <c r="IG47" s="137">
        <f t="shared" si="718"/>
        <v>0</v>
      </c>
      <c r="IH47" s="109">
        <f t="shared" si="719"/>
        <v>0</v>
      </c>
      <c r="II47" s="109"/>
      <c r="IJ47" s="138"/>
      <c r="IK47" s="139">
        <f t="shared" si="720"/>
        <v>0</v>
      </c>
      <c r="IL47" s="593">
        <f t="shared" si="721"/>
        <v>0</v>
      </c>
      <c r="IM47" s="139">
        <f>IL47/IL42</f>
        <v>0</v>
      </c>
      <c r="IN47" s="109">
        <f>IN42*IM47</f>
        <v>0</v>
      </c>
      <c r="IO47" s="136">
        <f t="shared" si="722"/>
        <v>0</v>
      </c>
      <c r="IP47" s="96">
        <f>IP42</f>
        <v>2196.1</v>
      </c>
      <c r="IQ47" s="137">
        <f t="shared" si="723"/>
        <v>0</v>
      </c>
      <c r="IR47" s="109">
        <f t="shared" si="724"/>
        <v>0</v>
      </c>
      <c r="IS47" s="109"/>
      <c r="IT47" s="138"/>
      <c r="IU47" s="139">
        <f t="shared" si="725"/>
        <v>0</v>
      </c>
      <c r="IV47" s="593">
        <f t="shared" si="726"/>
        <v>0</v>
      </c>
      <c r="IW47" s="139">
        <f>IV47/IV42</f>
        <v>0</v>
      </c>
      <c r="IX47" s="109">
        <f>IX42*IW47</f>
        <v>0</v>
      </c>
      <c r="IY47" s="136">
        <f t="shared" si="727"/>
        <v>0</v>
      </c>
      <c r="IZ47" s="96">
        <f>IZ42</f>
        <v>2731.08</v>
      </c>
      <c r="JA47" s="137">
        <f t="shared" si="728"/>
        <v>0</v>
      </c>
      <c r="JB47" s="109">
        <f t="shared" si="729"/>
        <v>0</v>
      </c>
      <c r="JC47" s="109"/>
      <c r="JD47" s="138"/>
      <c r="JE47" s="139">
        <f t="shared" si="730"/>
        <v>0</v>
      </c>
      <c r="JF47" s="593">
        <f t="shared" si="731"/>
        <v>0</v>
      </c>
      <c r="JG47" s="139">
        <f>JF47/JF42</f>
        <v>0</v>
      </c>
      <c r="JH47" s="109">
        <f>JH42*JG47</f>
        <v>0</v>
      </c>
      <c r="JI47" s="136">
        <f t="shared" si="732"/>
        <v>0</v>
      </c>
      <c r="JJ47" s="96">
        <f>JJ42</f>
        <v>2196.1</v>
      </c>
      <c r="JK47" s="137">
        <f t="shared" si="733"/>
        <v>0</v>
      </c>
      <c r="JL47" s="109">
        <f t="shared" si="734"/>
        <v>0</v>
      </c>
      <c r="JM47" s="109"/>
      <c r="JN47" s="138"/>
      <c r="JO47" s="139">
        <f t="shared" si="735"/>
        <v>0</v>
      </c>
      <c r="JP47" s="593">
        <f t="shared" si="736"/>
        <v>0</v>
      </c>
      <c r="JQ47" s="139">
        <f>JP47/JP42</f>
        <v>0</v>
      </c>
      <c r="JR47" s="109">
        <f>JR42*JQ47</f>
        <v>0</v>
      </c>
      <c r="JS47" s="136">
        <f t="shared" si="737"/>
        <v>0</v>
      </c>
      <c r="JT47" s="96">
        <f>JT42</f>
        <v>2196.1</v>
      </c>
      <c r="JU47" s="137">
        <f t="shared" si="738"/>
        <v>0</v>
      </c>
      <c r="JV47" s="109">
        <f t="shared" si="739"/>
        <v>0</v>
      </c>
      <c r="JW47" s="109"/>
      <c r="JX47" s="138"/>
      <c r="JY47" s="139">
        <f t="shared" si="740"/>
        <v>0</v>
      </c>
      <c r="JZ47" s="593">
        <f t="shared" si="741"/>
        <v>0</v>
      </c>
      <c r="KA47" s="139">
        <f>JZ47/JZ42</f>
        <v>0</v>
      </c>
      <c r="KB47" s="109">
        <f>KB42*KA47</f>
        <v>0</v>
      </c>
      <c r="KC47" s="136">
        <f t="shared" si="742"/>
        <v>0</v>
      </c>
      <c r="KD47" s="96">
        <f>KD42</f>
        <v>2093.75</v>
      </c>
      <c r="KE47" s="137">
        <f t="shared" si="743"/>
        <v>0</v>
      </c>
      <c r="KF47" s="109">
        <f t="shared" si="744"/>
        <v>0</v>
      </c>
      <c r="KG47" s="109"/>
      <c r="KH47" s="138"/>
      <c r="KI47" s="139">
        <f t="shared" si="745"/>
        <v>0</v>
      </c>
      <c r="KJ47" s="593">
        <f t="shared" si="746"/>
        <v>0</v>
      </c>
      <c r="KK47" s="139">
        <f>KJ47/KJ42</f>
        <v>0</v>
      </c>
      <c r="KL47" s="109">
        <f>KL42*KK47</f>
        <v>0</v>
      </c>
      <c r="KM47" s="136">
        <f t="shared" si="747"/>
        <v>0</v>
      </c>
      <c r="KN47" s="96">
        <f>KN42</f>
        <v>2093.75</v>
      </c>
      <c r="KO47" s="137">
        <f t="shared" si="748"/>
        <v>0</v>
      </c>
      <c r="KP47" s="109">
        <f t="shared" si="749"/>
        <v>0</v>
      </c>
      <c r="KQ47" s="109"/>
      <c r="KR47" s="138"/>
      <c r="KS47" s="139">
        <f t="shared" si="750"/>
        <v>0</v>
      </c>
      <c r="KT47" s="593">
        <f t="shared" si="751"/>
        <v>0</v>
      </c>
      <c r="KU47" s="139">
        <f>KT47/KT42</f>
        <v>0</v>
      </c>
      <c r="KV47" s="109">
        <f>KV42*KU47</f>
        <v>0</v>
      </c>
      <c r="KW47" s="136">
        <f t="shared" si="752"/>
        <v>0</v>
      </c>
      <c r="KX47" s="96">
        <f>KX42</f>
        <v>2100</v>
      </c>
      <c r="KY47" s="137">
        <f t="shared" si="753"/>
        <v>0</v>
      </c>
      <c r="KZ47" s="109">
        <f t="shared" si="754"/>
        <v>0</v>
      </c>
      <c r="LA47" s="109"/>
      <c r="LB47" s="138"/>
      <c r="LC47" s="139">
        <f t="shared" si="755"/>
        <v>0</v>
      </c>
      <c r="LD47" s="593">
        <f t="shared" si="756"/>
        <v>0</v>
      </c>
      <c r="LE47" s="139">
        <f>LD47/LD42</f>
        <v>0</v>
      </c>
      <c r="LF47" s="109">
        <f>LF42*LE47</f>
        <v>0</v>
      </c>
      <c r="LG47" s="136">
        <f t="shared" si="757"/>
        <v>0</v>
      </c>
      <c r="LH47" s="96">
        <f>LH42</f>
        <v>2093.75</v>
      </c>
      <c r="LI47" s="137">
        <f t="shared" si="758"/>
        <v>0</v>
      </c>
      <c r="LJ47" s="109">
        <f t="shared" si="759"/>
        <v>0</v>
      </c>
      <c r="LK47" s="109"/>
      <c r="LL47" s="138"/>
      <c r="LM47" s="139">
        <f t="shared" si="760"/>
        <v>0</v>
      </c>
      <c r="LN47" s="593">
        <f t="shared" si="761"/>
        <v>0</v>
      </c>
      <c r="LO47" s="139">
        <f>LN47/LN42</f>
        <v>0</v>
      </c>
      <c r="LP47" s="109">
        <f>LP42*LO47</f>
        <v>0</v>
      </c>
      <c r="LQ47" s="136">
        <f t="shared" si="762"/>
        <v>0</v>
      </c>
      <c r="LR47" s="96">
        <f>LR42</f>
        <v>2196.1</v>
      </c>
      <c r="LS47" s="137">
        <f t="shared" si="763"/>
        <v>0</v>
      </c>
      <c r="LT47" s="109">
        <f t="shared" si="764"/>
        <v>0</v>
      </c>
      <c r="LU47" s="109"/>
      <c r="LV47" s="138"/>
      <c r="LW47" s="139">
        <f t="shared" si="765"/>
        <v>0</v>
      </c>
      <c r="LX47" s="593">
        <f t="shared" si="766"/>
        <v>0</v>
      </c>
      <c r="LY47" s="139">
        <f>LX47/LX42</f>
        <v>0</v>
      </c>
      <c r="LZ47" s="109">
        <f>LZ42*LY47</f>
        <v>0</v>
      </c>
      <c r="MA47" s="136">
        <f t="shared" si="767"/>
        <v>0</v>
      </c>
      <c r="MB47" s="96">
        <f>MB42</f>
        <v>2093.75</v>
      </c>
      <c r="MC47" s="137">
        <f t="shared" si="768"/>
        <v>0</v>
      </c>
      <c r="MD47" s="109">
        <f t="shared" si="769"/>
        <v>0</v>
      </c>
      <c r="ME47" s="109"/>
      <c r="MF47" s="138"/>
      <c r="MG47" s="139">
        <f t="shared" si="770"/>
        <v>0</v>
      </c>
      <c r="MH47" s="593">
        <f t="shared" si="771"/>
        <v>0</v>
      </c>
      <c r="MI47" s="139">
        <f>MH47/MH42</f>
        <v>0</v>
      </c>
      <c r="MJ47" s="109">
        <f>MJ42*MI47</f>
        <v>0</v>
      </c>
      <c r="MK47" s="136">
        <f t="shared" si="772"/>
        <v>0</v>
      </c>
      <c r="ML47" s="96">
        <f>ML42</f>
        <v>2854.65</v>
      </c>
      <c r="MM47" s="137">
        <f t="shared" si="773"/>
        <v>0</v>
      </c>
      <c r="MN47" s="109">
        <f t="shared" si="774"/>
        <v>0</v>
      </c>
      <c r="MO47" s="109"/>
      <c r="MP47" s="138"/>
      <c r="MQ47" s="139">
        <f t="shared" si="775"/>
        <v>0</v>
      </c>
      <c r="MR47" s="593">
        <f t="shared" si="776"/>
        <v>0</v>
      </c>
      <c r="MS47" s="139">
        <f>MR47/MR42</f>
        <v>0</v>
      </c>
      <c r="MT47" s="109">
        <f>MT42*MS47</f>
        <v>0</v>
      </c>
      <c r="MU47" s="136">
        <f t="shared" si="777"/>
        <v>0</v>
      </c>
      <c r="MV47" s="96">
        <f>MV42</f>
        <v>2093.75</v>
      </c>
      <c r="MW47" s="137">
        <f t="shared" si="778"/>
        <v>0</v>
      </c>
      <c r="MX47" s="109">
        <f t="shared" si="779"/>
        <v>0</v>
      </c>
      <c r="MY47" s="109"/>
      <c r="MZ47" s="138"/>
      <c r="NA47" s="139">
        <f t="shared" si="780"/>
        <v>0</v>
      </c>
      <c r="NB47" s="593">
        <f t="shared" si="781"/>
        <v>0</v>
      </c>
      <c r="NC47" s="139">
        <f>NB47/NB42</f>
        <v>0</v>
      </c>
      <c r="ND47" s="109">
        <f>ND42*NC47</f>
        <v>0</v>
      </c>
      <c r="NE47" s="136">
        <f t="shared" si="782"/>
        <v>0</v>
      </c>
      <c r="NF47" s="96">
        <f>NF42</f>
        <v>2854.65</v>
      </c>
      <c r="NG47" s="137">
        <f t="shared" si="783"/>
        <v>0</v>
      </c>
      <c r="NH47" s="109">
        <f t="shared" si="784"/>
        <v>0</v>
      </c>
      <c r="NI47" s="109"/>
      <c r="NJ47" s="138"/>
      <c r="NK47" s="139">
        <f t="shared" si="785"/>
        <v>0</v>
      </c>
      <c r="NL47" s="593">
        <f t="shared" si="786"/>
        <v>0</v>
      </c>
      <c r="NM47" s="139">
        <f>NL47/NL42</f>
        <v>0</v>
      </c>
      <c r="NN47" s="109">
        <f>NN42*NM47</f>
        <v>0</v>
      </c>
      <c r="NO47" s="136">
        <f t="shared" si="787"/>
        <v>0</v>
      </c>
      <c r="NP47" s="96">
        <f>NP42</f>
        <v>2018.34</v>
      </c>
      <c r="NQ47" s="137">
        <f t="shared" si="788"/>
        <v>0</v>
      </c>
      <c r="NR47" s="109">
        <f t="shared" si="789"/>
        <v>0</v>
      </c>
      <c r="NS47" s="109"/>
      <c r="NT47" s="138"/>
      <c r="NU47" s="139">
        <f t="shared" si="790"/>
        <v>0</v>
      </c>
      <c r="NV47" s="593">
        <f t="shared" si="791"/>
        <v>0</v>
      </c>
      <c r="NW47" s="139">
        <f>NV47/NV42</f>
        <v>0</v>
      </c>
      <c r="NX47" s="109">
        <f>NX42*NW47</f>
        <v>0</v>
      </c>
      <c r="NY47" s="136">
        <f t="shared" si="792"/>
        <v>0</v>
      </c>
      <c r="NZ47" s="96">
        <f>NZ42</f>
        <v>2854.65</v>
      </c>
      <c r="OA47" s="137">
        <f t="shared" si="793"/>
        <v>0</v>
      </c>
      <c r="OB47" s="109">
        <f t="shared" si="794"/>
        <v>0</v>
      </c>
      <c r="OC47" s="109"/>
      <c r="OD47" s="138"/>
      <c r="OE47" s="139">
        <f t="shared" si="795"/>
        <v>0</v>
      </c>
      <c r="OF47" s="593">
        <f t="shared" si="796"/>
        <v>0</v>
      </c>
      <c r="OG47" s="139">
        <f>OF47/OF42</f>
        <v>0</v>
      </c>
      <c r="OH47" s="109">
        <f>OH42*OG47</f>
        <v>0</v>
      </c>
      <c r="OI47" s="136">
        <f t="shared" si="797"/>
        <v>0</v>
      </c>
      <c r="OJ47" s="96">
        <f>OJ42</f>
        <v>2093.75</v>
      </c>
      <c r="OK47" s="137">
        <f t="shared" si="798"/>
        <v>0</v>
      </c>
      <c r="OL47" s="109">
        <f t="shared" si="799"/>
        <v>0</v>
      </c>
      <c r="OM47" s="109"/>
      <c r="ON47" s="138"/>
      <c r="OO47" s="139">
        <f t="shared" si="800"/>
        <v>0</v>
      </c>
      <c r="OP47" s="593">
        <f t="shared" si="801"/>
        <v>0</v>
      </c>
      <c r="OQ47" s="139">
        <f>OP47/OP42</f>
        <v>0</v>
      </c>
      <c r="OR47" s="109">
        <f>OR42*OQ47</f>
        <v>0</v>
      </c>
      <c r="OS47" s="136">
        <f t="shared" si="802"/>
        <v>0</v>
      </c>
      <c r="OT47" s="96">
        <f>OT42</f>
        <v>2854.65</v>
      </c>
      <c r="OU47" s="137">
        <f t="shared" si="803"/>
        <v>0</v>
      </c>
      <c r="OV47" s="109">
        <f t="shared" si="804"/>
        <v>0</v>
      </c>
      <c r="OW47" s="109"/>
      <c r="OX47" s="138"/>
      <c r="OY47" s="139">
        <f t="shared" si="805"/>
        <v>0</v>
      </c>
      <c r="OZ47" s="593">
        <f t="shared" si="806"/>
        <v>63</v>
      </c>
      <c r="PA47" s="139">
        <f>OZ47/OZ42</f>
        <v>1</v>
      </c>
      <c r="PB47" s="109">
        <f>PB42*PA47</f>
        <v>103.12</v>
      </c>
      <c r="PC47" s="136">
        <f t="shared" si="807"/>
        <v>1.6368254</v>
      </c>
      <c r="PD47" s="96">
        <f>PD42</f>
        <v>2018.34</v>
      </c>
      <c r="PE47" s="137">
        <f t="shared" si="808"/>
        <v>3303.6701800000001</v>
      </c>
      <c r="PF47" s="109">
        <f t="shared" si="809"/>
        <v>208131.22</v>
      </c>
      <c r="PG47" s="109"/>
      <c r="PH47" s="138"/>
      <c r="PI47" s="139">
        <f t="shared" si="810"/>
        <v>1.0389600000000001</v>
      </c>
      <c r="PJ47" s="593">
        <f t="shared" si="811"/>
        <v>0</v>
      </c>
      <c r="PK47" s="139">
        <f>PJ47/PJ42</f>
        <v>0</v>
      </c>
      <c r="PL47" s="109">
        <f>PL42*PK47</f>
        <v>0</v>
      </c>
      <c r="PM47" s="136">
        <f t="shared" si="812"/>
        <v>0</v>
      </c>
      <c r="PN47" s="96">
        <f>PN42</f>
        <v>2018.34</v>
      </c>
      <c r="PO47" s="137">
        <f t="shared" si="813"/>
        <v>0</v>
      </c>
      <c r="PP47" s="109">
        <f t="shared" si="814"/>
        <v>0</v>
      </c>
      <c r="PQ47" s="109"/>
      <c r="PR47" s="138"/>
      <c r="PS47" s="139">
        <f t="shared" si="815"/>
        <v>0</v>
      </c>
      <c r="PT47" s="593">
        <f t="shared" si="816"/>
        <v>0</v>
      </c>
      <c r="PU47" s="139">
        <f>PT47/PT42</f>
        <v>0</v>
      </c>
      <c r="PV47" s="109">
        <f>PV42*PU47</f>
        <v>0</v>
      </c>
      <c r="PW47" s="136">
        <f t="shared" si="817"/>
        <v>0</v>
      </c>
      <c r="PX47" s="96">
        <f>PX42</f>
        <v>2018.34</v>
      </c>
      <c r="PY47" s="137">
        <f t="shared" si="818"/>
        <v>0</v>
      </c>
      <c r="PZ47" s="109">
        <f t="shared" si="819"/>
        <v>0</v>
      </c>
      <c r="QA47" s="109"/>
      <c r="QB47" s="138"/>
      <c r="QC47" s="139">
        <f t="shared" si="820"/>
        <v>0</v>
      </c>
      <c r="QD47" s="593">
        <f t="shared" si="821"/>
        <v>0</v>
      </c>
      <c r="QE47" s="139">
        <f>QD47/QD42</f>
        <v>0</v>
      </c>
      <c r="QF47" s="109">
        <f>QF42*QE47</f>
        <v>0</v>
      </c>
      <c r="QG47" s="136">
        <f t="shared" si="822"/>
        <v>0</v>
      </c>
      <c r="QH47" s="96">
        <f>QH42</f>
        <v>2854.65</v>
      </c>
      <c r="QI47" s="137">
        <f t="shared" si="823"/>
        <v>0</v>
      </c>
      <c r="QJ47" s="109">
        <f t="shared" si="824"/>
        <v>0</v>
      </c>
      <c r="QK47" s="109"/>
      <c r="QL47" s="138"/>
      <c r="QM47" s="139">
        <f t="shared" si="825"/>
        <v>0</v>
      </c>
      <c r="QN47" s="593">
        <f t="shared" si="826"/>
        <v>0</v>
      </c>
      <c r="QO47" s="139">
        <f>QN47/QN42</f>
        <v>0</v>
      </c>
      <c r="QP47" s="109">
        <f>QP42*QO47</f>
        <v>0</v>
      </c>
      <c r="QQ47" s="136">
        <f t="shared" si="827"/>
        <v>0</v>
      </c>
      <c r="QR47" s="96">
        <f>QR42</f>
        <v>2093.75</v>
      </c>
      <c r="QS47" s="137">
        <f t="shared" si="828"/>
        <v>0</v>
      </c>
      <c r="QT47" s="109">
        <f t="shared" si="829"/>
        <v>0</v>
      </c>
      <c r="QU47" s="109"/>
      <c r="QV47" s="138"/>
      <c r="QW47" s="139">
        <f t="shared" si="830"/>
        <v>0</v>
      </c>
      <c r="QX47" s="593">
        <f t="shared" si="831"/>
        <v>0</v>
      </c>
      <c r="QY47" s="139">
        <f>QX47/QX42</f>
        <v>0</v>
      </c>
      <c r="QZ47" s="109">
        <f>QZ42*QY47</f>
        <v>0</v>
      </c>
      <c r="RA47" s="136">
        <f t="shared" si="832"/>
        <v>0</v>
      </c>
      <c r="RB47" s="96">
        <f>RB42</f>
        <v>2018.34</v>
      </c>
      <c r="RC47" s="137">
        <f t="shared" si="833"/>
        <v>0</v>
      </c>
      <c r="RD47" s="109">
        <f t="shared" si="834"/>
        <v>0</v>
      </c>
      <c r="RE47" s="109"/>
      <c r="RF47" s="138"/>
      <c r="RG47" s="139">
        <f t="shared" si="835"/>
        <v>0</v>
      </c>
      <c r="RH47" s="593">
        <f t="shared" si="836"/>
        <v>0</v>
      </c>
      <c r="RI47" s="139">
        <f>RH47/RH42</f>
        <v>0</v>
      </c>
      <c r="RJ47" s="109">
        <f>RJ42*RI47</f>
        <v>0</v>
      </c>
      <c r="RK47" s="136">
        <f t="shared" si="837"/>
        <v>0</v>
      </c>
      <c r="RL47" s="96">
        <f>RL42</f>
        <v>2018.34</v>
      </c>
      <c r="RM47" s="137">
        <f t="shared" si="838"/>
        <v>0</v>
      </c>
      <c r="RN47" s="109">
        <f t="shared" si="839"/>
        <v>0</v>
      </c>
      <c r="RO47" s="109"/>
      <c r="RP47" s="138"/>
      <c r="RQ47" s="139">
        <f t="shared" si="840"/>
        <v>0</v>
      </c>
      <c r="RR47" s="593">
        <f t="shared" si="841"/>
        <v>0</v>
      </c>
      <c r="RS47" s="139">
        <f>RR47/RR42</f>
        <v>0</v>
      </c>
      <c r="RT47" s="109">
        <f>RT42*RS47</f>
        <v>0</v>
      </c>
      <c r="RU47" s="136">
        <f t="shared" si="842"/>
        <v>0</v>
      </c>
      <c r="RV47" s="96">
        <f>RV42</f>
        <v>2854.65</v>
      </c>
      <c r="RW47" s="137">
        <f t="shared" si="843"/>
        <v>0</v>
      </c>
      <c r="RX47" s="109">
        <f t="shared" si="844"/>
        <v>0</v>
      </c>
      <c r="RY47" s="109"/>
      <c r="RZ47" s="138"/>
      <c r="SA47" s="139">
        <f t="shared" si="845"/>
        <v>0</v>
      </c>
      <c r="SB47" s="593">
        <f t="shared" si="846"/>
        <v>0</v>
      </c>
      <c r="SC47" s="139" t="e">
        <f>SB47/SB42</f>
        <v>#DIV/0!</v>
      </c>
      <c r="SD47" s="109" t="e">
        <f>SD42*SC47</f>
        <v>#DIV/0!</v>
      </c>
      <c r="SE47" s="136">
        <f t="shared" si="847"/>
        <v>0</v>
      </c>
      <c r="SF47" s="96">
        <f>SF42</f>
        <v>0</v>
      </c>
      <c r="SG47" s="137">
        <f t="shared" si="848"/>
        <v>0</v>
      </c>
      <c r="SH47" s="109">
        <f t="shared" si="849"/>
        <v>0</v>
      </c>
      <c r="SI47" s="109"/>
      <c r="SJ47" s="138"/>
      <c r="SK47" s="139">
        <f t="shared" si="850"/>
        <v>0</v>
      </c>
      <c r="SL47" s="593">
        <f t="shared" si="851"/>
        <v>0</v>
      </c>
      <c r="SM47" s="139">
        <f>SL47/SL42</f>
        <v>0</v>
      </c>
      <c r="SN47" s="109">
        <f>SN42*SM47</f>
        <v>0</v>
      </c>
      <c r="SO47" s="136">
        <f t="shared" si="852"/>
        <v>0</v>
      </c>
      <c r="SP47" s="96">
        <f>SP42</f>
        <v>2093.75</v>
      </c>
      <c r="SQ47" s="137">
        <f t="shared" si="853"/>
        <v>0</v>
      </c>
      <c r="SR47" s="109">
        <f t="shared" si="854"/>
        <v>0</v>
      </c>
      <c r="SS47" s="109"/>
      <c r="ST47" s="138"/>
      <c r="SU47" s="139">
        <f t="shared" si="855"/>
        <v>0</v>
      </c>
      <c r="SV47" s="593">
        <f t="shared" si="856"/>
        <v>0</v>
      </c>
      <c r="SW47" s="139">
        <f>SV47/SV42</f>
        <v>0</v>
      </c>
      <c r="SX47" s="109">
        <f>SX42*SW47</f>
        <v>0</v>
      </c>
      <c r="SY47" s="136">
        <f t="shared" si="857"/>
        <v>0</v>
      </c>
      <c r="SZ47" s="96">
        <f>SZ42</f>
        <v>2018.34</v>
      </c>
      <c r="TA47" s="137">
        <f t="shared" si="858"/>
        <v>0</v>
      </c>
      <c r="TB47" s="109">
        <f t="shared" si="859"/>
        <v>0</v>
      </c>
      <c r="TC47" s="109"/>
      <c r="TD47" s="138"/>
      <c r="TE47" s="139">
        <f t="shared" si="860"/>
        <v>0</v>
      </c>
      <c r="TF47" s="593">
        <f t="shared" si="861"/>
        <v>0</v>
      </c>
      <c r="TG47" s="139">
        <f>TF47/TF42</f>
        <v>0</v>
      </c>
      <c r="TH47" s="109">
        <f>TH42*TG47</f>
        <v>0</v>
      </c>
      <c r="TI47" s="136">
        <f t="shared" si="862"/>
        <v>0</v>
      </c>
      <c r="TJ47" s="96">
        <f>TJ42</f>
        <v>2018.34</v>
      </c>
      <c r="TK47" s="137">
        <f t="shared" si="863"/>
        <v>0</v>
      </c>
      <c r="TL47" s="109">
        <f t="shared" si="864"/>
        <v>0</v>
      </c>
      <c r="TM47" s="109"/>
      <c r="TN47" s="138"/>
      <c r="TO47" s="139">
        <f t="shared" si="865"/>
        <v>0</v>
      </c>
      <c r="TP47" s="593">
        <f t="shared" si="866"/>
        <v>0</v>
      </c>
      <c r="TQ47" s="139">
        <f>TP47/TP42</f>
        <v>0</v>
      </c>
      <c r="TR47" s="109">
        <f>TR42*TQ47</f>
        <v>0</v>
      </c>
      <c r="TS47" s="136">
        <f t="shared" si="867"/>
        <v>0</v>
      </c>
      <c r="TT47" s="96">
        <f>TT42</f>
        <v>2093.75</v>
      </c>
      <c r="TU47" s="137">
        <f t="shared" si="868"/>
        <v>0</v>
      </c>
      <c r="TV47" s="109">
        <f t="shared" si="869"/>
        <v>0</v>
      </c>
      <c r="TW47" s="109"/>
      <c r="TX47" s="138"/>
      <c r="TY47" s="139">
        <f t="shared" si="870"/>
        <v>0</v>
      </c>
      <c r="TZ47" s="593">
        <f t="shared" si="871"/>
        <v>0</v>
      </c>
      <c r="UA47" s="139">
        <f>TZ47/TZ42</f>
        <v>0</v>
      </c>
      <c r="UB47" s="109">
        <f>UB42*UA47</f>
        <v>0</v>
      </c>
      <c r="UC47" s="136">
        <f t="shared" si="872"/>
        <v>0</v>
      </c>
      <c r="UD47" s="96">
        <f>UD42</f>
        <v>2093.75</v>
      </c>
      <c r="UE47" s="137">
        <f t="shared" si="873"/>
        <v>0</v>
      </c>
      <c r="UF47" s="109">
        <f t="shared" si="874"/>
        <v>0</v>
      </c>
      <c r="UG47" s="109"/>
      <c r="UH47" s="138"/>
      <c r="UI47" s="139">
        <f t="shared" si="875"/>
        <v>0</v>
      </c>
      <c r="UJ47" s="593">
        <f t="shared" si="876"/>
        <v>0</v>
      </c>
      <c r="UK47" s="139">
        <f>UJ47/UJ42</f>
        <v>0</v>
      </c>
      <c r="UL47" s="109">
        <f>UL42*UK47</f>
        <v>0</v>
      </c>
      <c r="UM47" s="136">
        <f t="shared" si="877"/>
        <v>0</v>
      </c>
      <c r="UN47" s="96">
        <f>UN42</f>
        <v>2093.75</v>
      </c>
      <c r="UO47" s="137">
        <f t="shared" si="878"/>
        <v>0</v>
      </c>
      <c r="UP47" s="109">
        <f t="shared" si="879"/>
        <v>0</v>
      </c>
      <c r="UQ47" s="109"/>
      <c r="UR47" s="138"/>
      <c r="US47" s="139">
        <f t="shared" si="880"/>
        <v>0</v>
      </c>
      <c r="UT47" s="593">
        <f t="shared" si="881"/>
        <v>0</v>
      </c>
      <c r="UU47" s="139">
        <f>UT47/UT42</f>
        <v>0</v>
      </c>
      <c r="UV47" s="109">
        <f>UV42*UU47</f>
        <v>0</v>
      </c>
      <c r="UW47" s="136">
        <f t="shared" si="882"/>
        <v>0</v>
      </c>
      <c r="UX47" s="96">
        <f>UX42</f>
        <v>2093.75</v>
      </c>
      <c r="UY47" s="137">
        <f t="shared" si="883"/>
        <v>0</v>
      </c>
      <c r="UZ47" s="109">
        <f t="shared" si="884"/>
        <v>0</v>
      </c>
      <c r="VA47" s="109"/>
      <c r="VB47" s="138"/>
      <c r="VC47" s="139">
        <f t="shared" si="885"/>
        <v>0</v>
      </c>
      <c r="VD47" s="593">
        <f t="shared" si="886"/>
        <v>31</v>
      </c>
      <c r="VE47" s="139">
        <f>VD47/VD42</f>
        <v>5.4100000000000002E-2</v>
      </c>
      <c r="VF47" s="109">
        <f>VF42*VE47</f>
        <v>31.68</v>
      </c>
      <c r="VG47" s="136">
        <f t="shared" si="887"/>
        <v>1.02193548</v>
      </c>
      <c r="VH47" s="96">
        <f>VH42</f>
        <v>2093.75</v>
      </c>
      <c r="VI47" s="137">
        <f t="shared" si="888"/>
        <v>2139.6774099999998</v>
      </c>
      <c r="VJ47" s="109">
        <f t="shared" si="889"/>
        <v>66330</v>
      </c>
      <c r="VK47" s="109"/>
      <c r="VL47" s="138"/>
      <c r="VM47" s="139">
        <f t="shared" si="890"/>
        <v>0.67290000000000005</v>
      </c>
      <c r="VN47" s="593">
        <f t="shared" si="891"/>
        <v>0</v>
      </c>
      <c r="VO47" s="139">
        <f>VN47/VN42</f>
        <v>0</v>
      </c>
      <c r="VP47" s="109">
        <f>VP42*VO47</f>
        <v>0</v>
      </c>
      <c r="VQ47" s="136">
        <f t="shared" si="892"/>
        <v>0</v>
      </c>
      <c r="VR47" s="96">
        <f>VR42</f>
        <v>2093.75</v>
      </c>
      <c r="VS47" s="137">
        <f t="shared" si="893"/>
        <v>0</v>
      </c>
      <c r="VT47" s="109">
        <f t="shared" si="894"/>
        <v>0</v>
      </c>
      <c r="VU47" s="109"/>
      <c r="VV47" s="138"/>
      <c r="VW47" s="139">
        <f t="shared" si="895"/>
        <v>0</v>
      </c>
      <c r="VX47" s="554">
        <f t="shared" si="896"/>
        <v>152</v>
      </c>
      <c r="VY47" s="139">
        <f>VX47/VX42</f>
        <v>1.257E-2</v>
      </c>
      <c r="VZ47" s="109">
        <f>VZ42*VY47</f>
        <v>214.5</v>
      </c>
      <c r="WA47" s="136">
        <f t="shared" si="897"/>
        <v>1.41118421</v>
      </c>
      <c r="WB47" s="96">
        <f>WB42</f>
        <v>2253.27</v>
      </c>
      <c r="WC47" s="137">
        <f t="shared" si="898"/>
        <v>3179.7790399999999</v>
      </c>
      <c r="WD47" s="109">
        <f t="shared" si="899"/>
        <v>483326.41</v>
      </c>
      <c r="WE47" s="109"/>
      <c r="WF47" s="138"/>
    </row>
    <row r="48" spans="1:604" ht="27.75" customHeight="1">
      <c r="A48" s="5"/>
      <c r="B48" s="544" t="s">
        <v>407</v>
      </c>
      <c r="C48" s="11" t="s">
        <v>968</v>
      </c>
      <c r="D48" s="11" t="s">
        <v>423</v>
      </c>
      <c r="E48" s="4" t="s">
        <v>34</v>
      </c>
      <c r="F48" s="593">
        <f t="shared" si="601"/>
        <v>0</v>
      </c>
      <c r="G48" s="139" t="e">
        <f>F48/F42</f>
        <v>#DIV/0!</v>
      </c>
      <c r="H48" s="109" t="e">
        <f>H42*G48</f>
        <v>#DIV/0!</v>
      </c>
      <c r="I48" s="136">
        <f t="shared" si="602"/>
        <v>0</v>
      </c>
      <c r="J48" s="96">
        <f>J42</f>
        <v>0</v>
      </c>
      <c r="K48" s="137">
        <f t="shared" si="603"/>
        <v>0</v>
      </c>
      <c r="L48" s="109">
        <f t="shared" si="604"/>
        <v>0</v>
      </c>
      <c r="M48" s="109"/>
      <c r="N48" s="138"/>
      <c r="O48" s="139">
        <f t="shared" si="605"/>
        <v>0</v>
      </c>
      <c r="P48" s="593">
        <f t="shared" si="606"/>
        <v>20</v>
      </c>
      <c r="Q48" s="139">
        <f>P48/P42</f>
        <v>5.0509999999999999E-2</v>
      </c>
      <c r="R48" s="109">
        <f>R42*Q48</f>
        <v>24.35</v>
      </c>
      <c r="S48" s="136">
        <f t="shared" si="607"/>
        <v>1.2175</v>
      </c>
      <c r="T48" s="96">
        <f>T42</f>
        <v>2093.75</v>
      </c>
      <c r="U48" s="137">
        <f t="shared" si="608"/>
        <v>2549.1406299999999</v>
      </c>
      <c r="V48" s="109">
        <f t="shared" si="609"/>
        <v>50982.81</v>
      </c>
      <c r="W48" s="109"/>
      <c r="X48" s="138"/>
      <c r="Y48" s="139">
        <f t="shared" si="610"/>
        <v>0.80132999999999999</v>
      </c>
      <c r="Z48" s="593">
        <f t="shared" si="611"/>
        <v>0</v>
      </c>
      <c r="AA48" s="139">
        <f>Z48/Z42</f>
        <v>0</v>
      </c>
      <c r="AB48" s="109">
        <f>AB42*AA48</f>
        <v>0</v>
      </c>
      <c r="AC48" s="136">
        <f t="shared" si="612"/>
        <v>0</v>
      </c>
      <c r="AD48" s="96">
        <f>AD42</f>
        <v>2093.75</v>
      </c>
      <c r="AE48" s="137">
        <f t="shared" si="613"/>
        <v>0</v>
      </c>
      <c r="AF48" s="109">
        <f t="shared" si="614"/>
        <v>0</v>
      </c>
      <c r="AG48" s="109"/>
      <c r="AH48" s="138"/>
      <c r="AI48" s="139">
        <f t="shared" si="615"/>
        <v>0</v>
      </c>
      <c r="AJ48" s="593">
        <f t="shared" si="616"/>
        <v>0</v>
      </c>
      <c r="AK48" s="139" t="e">
        <f>AJ48/AJ42</f>
        <v>#DIV/0!</v>
      </c>
      <c r="AL48" s="109" t="e">
        <f>AL42*AK48</f>
        <v>#DIV/0!</v>
      </c>
      <c r="AM48" s="136">
        <f t="shared" si="617"/>
        <v>0</v>
      </c>
      <c r="AN48" s="96">
        <f>AN42</f>
        <v>0</v>
      </c>
      <c r="AO48" s="137">
        <f t="shared" si="618"/>
        <v>0</v>
      </c>
      <c r="AP48" s="109">
        <f t="shared" si="619"/>
        <v>0</v>
      </c>
      <c r="AQ48" s="109"/>
      <c r="AR48" s="138"/>
      <c r="AS48" s="139">
        <f t="shared" si="620"/>
        <v>0</v>
      </c>
      <c r="AT48" s="593">
        <f t="shared" si="621"/>
        <v>0</v>
      </c>
      <c r="AU48" s="139">
        <f>AT48/AT42</f>
        <v>0</v>
      </c>
      <c r="AV48" s="109">
        <f>AV42*AU48</f>
        <v>0</v>
      </c>
      <c r="AW48" s="136">
        <f t="shared" si="622"/>
        <v>0</v>
      </c>
      <c r="AX48" s="96">
        <f>AX42</f>
        <v>2093.75</v>
      </c>
      <c r="AY48" s="137">
        <f t="shared" si="623"/>
        <v>0</v>
      </c>
      <c r="AZ48" s="109">
        <f t="shared" si="624"/>
        <v>0</v>
      </c>
      <c r="BA48" s="109"/>
      <c r="BB48" s="138"/>
      <c r="BC48" s="139">
        <f t="shared" si="625"/>
        <v>0</v>
      </c>
      <c r="BD48" s="593">
        <f t="shared" si="626"/>
        <v>25</v>
      </c>
      <c r="BE48" s="139">
        <f>BD48/BD42</f>
        <v>0.16339999999999999</v>
      </c>
      <c r="BF48" s="109">
        <f>BF42*BE48</f>
        <v>23.4</v>
      </c>
      <c r="BG48" s="136">
        <f t="shared" si="627"/>
        <v>0.93600000000000005</v>
      </c>
      <c r="BH48" s="96">
        <f>BH42</f>
        <v>2474.1999999999998</v>
      </c>
      <c r="BI48" s="137">
        <f t="shared" si="628"/>
        <v>2315.8512000000001</v>
      </c>
      <c r="BJ48" s="109">
        <f t="shared" si="629"/>
        <v>57896.28</v>
      </c>
      <c r="BK48" s="109"/>
      <c r="BL48" s="138"/>
      <c r="BM48" s="139">
        <f t="shared" si="630"/>
        <v>0.72799000000000003</v>
      </c>
      <c r="BN48" s="593">
        <f t="shared" si="631"/>
        <v>0</v>
      </c>
      <c r="BO48" s="139">
        <f>BN48/BN42</f>
        <v>0</v>
      </c>
      <c r="BP48" s="109">
        <f>BP42*BO48</f>
        <v>0</v>
      </c>
      <c r="BQ48" s="136">
        <f t="shared" si="632"/>
        <v>0</v>
      </c>
      <c r="BR48" s="96">
        <f>BR42</f>
        <v>2854.65</v>
      </c>
      <c r="BS48" s="137">
        <f t="shared" si="633"/>
        <v>0</v>
      </c>
      <c r="BT48" s="109">
        <f t="shared" si="634"/>
        <v>0</v>
      </c>
      <c r="BU48" s="109"/>
      <c r="BV48" s="138"/>
      <c r="BW48" s="139">
        <f t="shared" si="635"/>
        <v>0</v>
      </c>
      <c r="BX48" s="593">
        <f t="shared" si="636"/>
        <v>0</v>
      </c>
      <c r="BY48" s="139">
        <f>BX48/BX42</f>
        <v>0</v>
      </c>
      <c r="BZ48" s="109">
        <f>BZ42*BY48</f>
        <v>0</v>
      </c>
      <c r="CA48" s="136">
        <f t="shared" si="637"/>
        <v>0</v>
      </c>
      <c r="CB48" s="96">
        <f>CB42</f>
        <v>2196.1</v>
      </c>
      <c r="CC48" s="137">
        <f t="shared" si="638"/>
        <v>0</v>
      </c>
      <c r="CD48" s="109">
        <f t="shared" si="639"/>
        <v>0</v>
      </c>
      <c r="CE48" s="109"/>
      <c r="CF48" s="138"/>
      <c r="CG48" s="139">
        <f t="shared" si="640"/>
        <v>0</v>
      </c>
      <c r="CH48" s="593">
        <f t="shared" si="641"/>
        <v>0</v>
      </c>
      <c r="CI48" s="139">
        <f>CH48/CH42</f>
        <v>0</v>
      </c>
      <c r="CJ48" s="109">
        <f>CJ42*CI48</f>
        <v>0</v>
      </c>
      <c r="CK48" s="136">
        <f t="shared" si="642"/>
        <v>0</v>
      </c>
      <c r="CL48" s="96">
        <f>CL42</f>
        <v>2854.65</v>
      </c>
      <c r="CM48" s="137">
        <f t="shared" si="643"/>
        <v>0</v>
      </c>
      <c r="CN48" s="109">
        <f t="shared" si="644"/>
        <v>0</v>
      </c>
      <c r="CO48" s="109"/>
      <c r="CP48" s="138"/>
      <c r="CQ48" s="139">
        <f t="shared" si="645"/>
        <v>0</v>
      </c>
      <c r="CR48" s="593">
        <f t="shared" si="646"/>
        <v>0</v>
      </c>
      <c r="CS48" s="139">
        <f>CR48/CR42</f>
        <v>0</v>
      </c>
      <c r="CT48" s="109">
        <f>CT42*CS48</f>
        <v>0</v>
      </c>
      <c r="CU48" s="136">
        <f t="shared" si="647"/>
        <v>0</v>
      </c>
      <c r="CV48" s="96">
        <f>CV42</f>
        <v>2854.65</v>
      </c>
      <c r="CW48" s="137">
        <f t="shared" si="648"/>
        <v>0</v>
      </c>
      <c r="CX48" s="109">
        <f t="shared" si="649"/>
        <v>0</v>
      </c>
      <c r="CY48" s="109"/>
      <c r="CZ48" s="138"/>
      <c r="DA48" s="139">
        <f t="shared" si="650"/>
        <v>0</v>
      </c>
      <c r="DB48" s="593">
        <f t="shared" si="651"/>
        <v>0</v>
      </c>
      <c r="DC48" s="139">
        <f>DB48/DB42</f>
        <v>0</v>
      </c>
      <c r="DD48" s="109">
        <f>DD42*DC48</f>
        <v>0</v>
      </c>
      <c r="DE48" s="136">
        <f t="shared" si="652"/>
        <v>0</v>
      </c>
      <c r="DF48" s="96">
        <f>DF42</f>
        <v>2854.65</v>
      </c>
      <c r="DG48" s="137">
        <f t="shared" si="653"/>
        <v>0</v>
      </c>
      <c r="DH48" s="109">
        <f t="shared" si="654"/>
        <v>0</v>
      </c>
      <c r="DI48" s="109"/>
      <c r="DJ48" s="138"/>
      <c r="DK48" s="139">
        <f t="shared" si="655"/>
        <v>0</v>
      </c>
      <c r="DL48" s="593">
        <f t="shared" si="656"/>
        <v>0</v>
      </c>
      <c r="DM48" s="139">
        <f>DL48/DL42</f>
        <v>0</v>
      </c>
      <c r="DN48" s="109">
        <f>DN42*DM48</f>
        <v>0</v>
      </c>
      <c r="DO48" s="136">
        <f t="shared" si="657"/>
        <v>0</v>
      </c>
      <c r="DP48" s="96">
        <f>DP42</f>
        <v>2854.65</v>
      </c>
      <c r="DQ48" s="137">
        <f t="shared" si="658"/>
        <v>0</v>
      </c>
      <c r="DR48" s="109">
        <f t="shared" si="659"/>
        <v>0</v>
      </c>
      <c r="DS48" s="109"/>
      <c r="DT48" s="138"/>
      <c r="DU48" s="139">
        <f t="shared" si="660"/>
        <v>0</v>
      </c>
      <c r="DV48" s="593">
        <f t="shared" si="661"/>
        <v>0</v>
      </c>
      <c r="DW48" s="139">
        <f>DV48/DV42</f>
        <v>0</v>
      </c>
      <c r="DX48" s="109">
        <f>DX42*DW48</f>
        <v>0</v>
      </c>
      <c r="DY48" s="136">
        <f t="shared" si="662"/>
        <v>0</v>
      </c>
      <c r="DZ48" s="96">
        <f>DZ42</f>
        <v>0</v>
      </c>
      <c r="EA48" s="137">
        <f t="shared" si="663"/>
        <v>0</v>
      </c>
      <c r="EB48" s="109">
        <f t="shared" si="664"/>
        <v>0</v>
      </c>
      <c r="EC48" s="109"/>
      <c r="ED48" s="138"/>
      <c r="EE48" s="139">
        <f t="shared" si="665"/>
        <v>0</v>
      </c>
      <c r="EF48" s="593">
        <f t="shared" si="666"/>
        <v>0</v>
      </c>
      <c r="EG48" s="139">
        <f>EF48/EF42</f>
        <v>0</v>
      </c>
      <c r="EH48" s="109">
        <f>EH42*EG48</f>
        <v>0</v>
      </c>
      <c r="EI48" s="136">
        <f t="shared" si="667"/>
        <v>0</v>
      </c>
      <c r="EJ48" s="96">
        <f>EJ42</f>
        <v>2018.34</v>
      </c>
      <c r="EK48" s="137">
        <f t="shared" si="668"/>
        <v>0</v>
      </c>
      <c r="EL48" s="109">
        <f t="shared" si="669"/>
        <v>0</v>
      </c>
      <c r="EM48" s="109"/>
      <c r="EN48" s="138"/>
      <c r="EO48" s="139">
        <f t="shared" si="670"/>
        <v>0</v>
      </c>
      <c r="EP48" s="593">
        <f t="shared" si="671"/>
        <v>0</v>
      </c>
      <c r="EQ48" s="139">
        <f>EP48/EP42</f>
        <v>0</v>
      </c>
      <c r="ER48" s="109">
        <f>ER42*EQ48</f>
        <v>0</v>
      </c>
      <c r="ES48" s="136">
        <f t="shared" si="672"/>
        <v>0</v>
      </c>
      <c r="ET48" s="96">
        <f>ET42</f>
        <v>0</v>
      </c>
      <c r="EU48" s="137">
        <f t="shared" si="673"/>
        <v>0</v>
      </c>
      <c r="EV48" s="109">
        <f t="shared" si="674"/>
        <v>0</v>
      </c>
      <c r="EW48" s="109"/>
      <c r="EX48" s="138"/>
      <c r="EY48" s="139">
        <f t="shared" si="675"/>
        <v>0</v>
      </c>
      <c r="EZ48" s="593">
        <f t="shared" si="676"/>
        <v>12</v>
      </c>
      <c r="FA48" s="139">
        <f>EZ48/EZ42</f>
        <v>0.12121</v>
      </c>
      <c r="FB48" s="109">
        <f>FB42*FA48</f>
        <v>21.58</v>
      </c>
      <c r="FC48" s="136">
        <f t="shared" si="677"/>
        <v>1.79833333</v>
      </c>
      <c r="FD48" s="96">
        <f>FD42</f>
        <v>2093.75</v>
      </c>
      <c r="FE48" s="137">
        <f t="shared" si="678"/>
        <v>3765.2604099999999</v>
      </c>
      <c r="FF48" s="109">
        <f t="shared" si="679"/>
        <v>45183.12</v>
      </c>
      <c r="FG48" s="109"/>
      <c r="FH48" s="138"/>
      <c r="FI48" s="139">
        <f t="shared" si="680"/>
        <v>1.1836100000000001</v>
      </c>
      <c r="FJ48" s="593">
        <f t="shared" si="681"/>
        <v>0</v>
      </c>
      <c r="FK48" s="139">
        <f>FJ48/FJ42</f>
        <v>0</v>
      </c>
      <c r="FL48" s="109">
        <f>FL42*FK48</f>
        <v>0</v>
      </c>
      <c r="FM48" s="136">
        <f t="shared" si="682"/>
        <v>0</v>
      </c>
      <c r="FN48" s="96">
        <f>FN42</f>
        <v>2018.34</v>
      </c>
      <c r="FO48" s="137">
        <f t="shared" si="683"/>
        <v>0</v>
      </c>
      <c r="FP48" s="109">
        <f t="shared" si="684"/>
        <v>0</v>
      </c>
      <c r="FQ48" s="109"/>
      <c r="FR48" s="138"/>
      <c r="FS48" s="139">
        <f t="shared" si="685"/>
        <v>0</v>
      </c>
      <c r="FT48" s="593">
        <f t="shared" si="686"/>
        <v>0</v>
      </c>
      <c r="FU48" s="139">
        <f>FT48/FT42</f>
        <v>0</v>
      </c>
      <c r="FV48" s="109">
        <f>FV42*FU48</f>
        <v>0</v>
      </c>
      <c r="FW48" s="136">
        <f t="shared" si="687"/>
        <v>0</v>
      </c>
      <c r="FX48" s="96">
        <f>FX42</f>
        <v>2196.1</v>
      </c>
      <c r="FY48" s="137">
        <f t="shared" si="688"/>
        <v>0</v>
      </c>
      <c r="FZ48" s="109">
        <f t="shared" si="689"/>
        <v>0</v>
      </c>
      <c r="GA48" s="109"/>
      <c r="GB48" s="138"/>
      <c r="GC48" s="139">
        <f t="shared" si="690"/>
        <v>0</v>
      </c>
      <c r="GD48" s="593">
        <f t="shared" si="691"/>
        <v>0</v>
      </c>
      <c r="GE48" s="139">
        <f>GD48/GD42</f>
        <v>0</v>
      </c>
      <c r="GF48" s="109">
        <f>GF42*GE48</f>
        <v>0</v>
      </c>
      <c r="GG48" s="136">
        <f t="shared" si="692"/>
        <v>0</v>
      </c>
      <c r="GH48" s="96">
        <f>GH42</f>
        <v>2093.75</v>
      </c>
      <c r="GI48" s="137">
        <f t="shared" si="693"/>
        <v>0</v>
      </c>
      <c r="GJ48" s="109">
        <f t="shared" si="694"/>
        <v>0</v>
      </c>
      <c r="GK48" s="109"/>
      <c r="GL48" s="138"/>
      <c r="GM48" s="139">
        <f t="shared" si="695"/>
        <v>0</v>
      </c>
      <c r="GN48" s="593">
        <f t="shared" si="696"/>
        <v>0</v>
      </c>
      <c r="GO48" s="139">
        <f>GN48/GN42</f>
        <v>0</v>
      </c>
      <c r="GP48" s="109">
        <f>GP42*GO48</f>
        <v>0</v>
      </c>
      <c r="GQ48" s="136">
        <f t="shared" si="697"/>
        <v>0</v>
      </c>
      <c r="GR48" s="96">
        <f>GR42</f>
        <v>2093.75</v>
      </c>
      <c r="GS48" s="137">
        <f t="shared" si="698"/>
        <v>0</v>
      </c>
      <c r="GT48" s="109">
        <f t="shared" si="699"/>
        <v>0</v>
      </c>
      <c r="GU48" s="109"/>
      <c r="GV48" s="138"/>
      <c r="GW48" s="139">
        <f t="shared" si="700"/>
        <v>0</v>
      </c>
      <c r="GX48" s="593">
        <f t="shared" si="701"/>
        <v>0</v>
      </c>
      <c r="GY48" s="139">
        <f>GX48/GX42</f>
        <v>0</v>
      </c>
      <c r="GZ48" s="109">
        <f>GZ42*GY48</f>
        <v>0</v>
      </c>
      <c r="HA48" s="136">
        <f t="shared" si="702"/>
        <v>0</v>
      </c>
      <c r="HB48" s="96">
        <f>HB42</f>
        <v>2293.15</v>
      </c>
      <c r="HC48" s="137">
        <f t="shared" si="703"/>
        <v>0</v>
      </c>
      <c r="HD48" s="109">
        <f t="shared" si="704"/>
        <v>0</v>
      </c>
      <c r="HE48" s="109"/>
      <c r="HF48" s="138"/>
      <c r="HG48" s="139">
        <f t="shared" si="705"/>
        <v>0</v>
      </c>
      <c r="HH48" s="593">
        <f t="shared" si="706"/>
        <v>0</v>
      </c>
      <c r="HI48" s="139">
        <f>HH48/HH42</f>
        <v>0</v>
      </c>
      <c r="HJ48" s="109">
        <f>HJ42*HI48</f>
        <v>0</v>
      </c>
      <c r="HK48" s="136">
        <f t="shared" si="707"/>
        <v>0</v>
      </c>
      <c r="HL48" s="96">
        <f>HL42</f>
        <v>2093.75</v>
      </c>
      <c r="HM48" s="137">
        <f t="shared" si="708"/>
        <v>0</v>
      </c>
      <c r="HN48" s="109">
        <f t="shared" si="709"/>
        <v>0</v>
      </c>
      <c r="HO48" s="109"/>
      <c r="HP48" s="138"/>
      <c r="HQ48" s="139">
        <f t="shared" si="710"/>
        <v>0</v>
      </c>
      <c r="HR48" s="593">
        <f t="shared" si="711"/>
        <v>0</v>
      </c>
      <c r="HS48" s="139">
        <f>HR48/HR42</f>
        <v>0</v>
      </c>
      <c r="HT48" s="109">
        <f>HT42*HS48</f>
        <v>0</v>
      </c>
      <c r="HU48" s="136">
        <f t="shared" si="712"/>
        <v>0</v>
      </c>
      <c r="HV48" s="96">
        <f>HV42</f>
        <v>2196.1</v>
      </c>
      <c r="HW48" s="137">
        <f t="shared" si="713"/>
        <v>0</v>
      </c>
      <c r="HX48" s="109">
        <f t="shared" si="714"/>
        <v>0</v>
      </c>
      <c r="HY48" s="109"/>
      <c r="HZ48" s="138"/>
      <c r="IA48" s="139">
        <f t="shared" si="715"/>
        <v>0</v>
      </c>
      <c r="IB48" s="593">
        <f t="shared" si="716"/>
        <v>0</v>
      </c>
      <c r="IC48" s="139">
        <f>IB48/IB42</f>
        <v>0</v>
      </c>
      <c r="ID48" s="109">
        <f>ID42*IC48</f>
        <v>0</v>
      </c>
      <c r="IE48" s="136">
        <f t="shared" si="717"/>
        <v>0</v>
      </c>
      <c r="IF48" s="96">
        <f>IF42</f>
        <v>2854.65</v>
      </c>
      <c r="IG48" s="137">
        <f t="shared" si="718"/>
        <v>0</v>
      </c>
      <c r="IH48" s="109">
        <f t="shared" si="719"/>
        <v>0</v>
      </c>
      <c r="II48" s="109"/>
      <c r="IJ48" s="138"/>
      <c r="IK48" s="139">
        <f t="shared" si="720"/>
        <v>0</v>
      </c>
      <c r="IL48" s="593">
        <f t="shared" si="721"/>
        <v>0</v>
      </c>
      <c r="IM48" s="139">
        <f>IL48/IL42</f>
        <v>0</v>
      </c>
      <c r="IN48" s="109">
        <f>IN42*IM48</f>
        <v>0</v>
      </c>
      <c r="IO48" s="136">
        <f t="shared" si="722"/>
        <v>0</v>
      </c>
      <c r="IP48" s="96">
        <f>IP42</f>
        <v>2196.1</v>
      </c>
      <c r="IQ48" s="137">
        <f t="shared" si="723"/>
        <v>0</v>
      </c>
      <c r="IR48" s="109">
        <f t="shared" si="724"/>
        <v>0</v>
      </c>
      <c r="IS48" s="109"/>
      <c r="IT48" s="138"/>
      <c r="IU48" s="139">
        <f t="shared" si="725"/>
        <v>0</v>
      </c>
      <c r="IV48" s="593">
        <f t="shared" si="726"/>
        <v>0</v>
      </c>
      <c r="IW48" s="139">
        <f>IV48/IV42</f>
        <v>0</v>
      </c>
      <c r="IX48" s="109">
        <f>IX42*IW48</f>
        <v>0</v>
      </c>
      <c r="IY48" s="136">
        <f t="shared" si="727"/>
        <v>0</v>
      </c>
      <c r="IZ48" s="96">
        <f>IZ42</f>
        <v>2731.08</v>
      </c>
      <c r="JA48" s="137">
        <f t="shared" si="728"/>
        <v>0</v>
      </c>
      <c r="JB48" s="109">
        <f t="shared" si="729"/>
        <v>0</v>
      </c>
      <c r="JC48" s="109"/>
      <c r="JD48" s="138"/>
      <c r="JE48" s="139">
        <f t="shared" si="730"/>
        <v>0</v>
      </c>
      <c r="JF48" s="593">
        <f t="shared" si="731"/>
        <v>0</v>
      </c>
      <c r="JG48" s="139">
        <f>JF48/JF42</f>
        <v>0</v>
      </c>
      <c r="JH48" s="109">
        <f>JH42*JG48</f>
        <v>0</v>
      </c>
      <c r="JI48" s="136">
        <f t="shared" si="732"/>
        <v>0</v>
      </c>
      <c r="JJ48" s="96">
        <f>JJ42</f>
        <v>2196.1</v>
      </c>
      <c r="JK48" s="137">
        <f t="shared" si="733"/>
        <v>0</v>
      </c>
      <c r="JL48" s="109">
        <f t="shared" si="734"/>
        <v>0</v>
      </c>
      <c r="JM48" s="109"/>
      <c r="JN48" s="138"/>
      <c r="JO48" s="139">
        <f t="shared" si="735"/>
        <v>0</v>
      </c>
      <c r="JP48" s="593">
        <f t="shared" si="736"/>
        <v>0</v>
      </c>
      <c r="JQ48" s="139">
        <f>JP48/JP42</f>
        <v>0</v>
      </c>
      <c r="JR48" s="109">
        <f>JR42*JQ48</f>
        <v>0</v>
      </c>
      <c r="JS48" s="136">
        <f t="shared" si="737"/>
        <v>0</v>
      </c>
      <c r="JT48" s="96">
        <f>JT42</f>
        <v>2196.1</v>
      </c>
      <c r="JU48" s="137">
        <f t="shared" si="738"/>
        <v>0</v>
      </c>
      <c r="JV48" s="109">
        <f t="shared" si="739"/>
        <v>0</v>
      </c>
      <c r="JW48" s="109"/>
      <c r="JX48" s="138"/>
      <c r="JY48" s="139">
        <f t="shared" si="740"/>
        <v>0</v>
      </c>
      <c r="JZ48" s="593">
        <f t="shared" si="741"/>
        <v>0</v>
      </c>
      <c r="KA48" s="139">
        <f>JZ48/JZ42</f>
        <v>0</v>
      </c>
      <c r="KB48" s="109">
        <f>KB42*KA48</f>
        <v>0</v>
      </c>
      <c r="KC48" s="136">
        <f t="shared" si="742"/>
        <v>0</v>
      </c>
      <c r="KD48" s="96">
        <f>KD42</f>
        <v>2093.75</v>
      </c>
      <c r="KE48" s="137">
        <f t="shared" si="743"/>
        <v>0</v>
      </c>
      <c r="KF48" s="109">
        <f t="shared" si="744"/>
        <v>0</v>
      </c>
      <c r="KG48" s="109"/>
      <c r="KH48" s="138"/>
      <c r="KI48" s="139">
        <f t="shared" si="745"/>
        <v>0</v>
      </c>
      <c r="KJ48" s="593">
        <f t="shared" si="746"/>
        <v>0</v>
      </c>
      <c r="KK48" s="139">
        <f>KJ48/KJ42</f>
        <v>0</v>
      </c>
      <c r="KL48" s="109">
        <f>KL42*KK48</f>
        <v>0</v>
      </c>
      <c r="KM48" s="136">
        <f t="shared" si="747"/>
        <v>0</v>
      </c>
      <c r="KN48" s="96">
        <f>KN42</f>
        <v>2093.75</v>
      </c>
      <c r="KO48" s="137">
        <f t="shared" si="748"/>
        <v>0</v>
      </c>
      <c r="KP48" s="109">
        <f t="shared" si="749"/>
        <v>0</v>
      </c>
      <c r="KQ48" s="109"/>
      <c r="KR48" s="138"/>
      <c r="KS48" s="139">
        <f t="shared" si="750"/>
        <v>0</v>
      </c>
      <c r="KT48" s="593">
        <f t="shared" si="751"/>
        <v>0</v>
      </c>
      <c r="KU48" s="139">
        <f>KT48/KT42</f>
        <v>0</v>
      </c>
      <c r="KV48" s="109">
        <f>KV42*KU48</f>
        <v>0</v>
      </c>
      <c r="KW48" s="136">
        <f t="shared" si="752"/>
        <v>0</v>
      </c>
      <c r="KX48" s="96">
        <f>KX42</f>
        <v>2100</v>
      </c>
      <c r="KY48" s="137">
        <f t="shared" si="753"/>
        <v>0</v>
      </c>
      <c r="KZ48" s="109">
        <f t="shared" si="754"/>
        <v>0</v>
      </c>
      <c r="LA48" s="109"/>
      <c r="LB48" s="138"/>
      <c r="LC48" s="139">
        <f t="shared" si="755"/>
        <v>0</v>
      </c>
      <c r="LD48" s="593">
        <f t="shared" si="756"/>
        <v>0</v>
      </c>
      <c r="LE48" s="139">
        <f>LD48/LD42</f>
        <v>0</v>
      </c>
      <c r="LF48" s="109">
        <f>LF42*LE48</f>
        <v>0</v>
      </c>
      <c r="LG48" s="136">
        <f t="shared" si="757"/>
        <v>0</v>
      </c>
      <c r="LH48" s="96">
        <f>LH42</f>
        <v>2093.75</v>
      </c>
      <c r="LI48" s="137">
        <f t="shared" si="758"/>
        <v>0</v>
      </c>
      <c r="LJ48" s="109">
        <f t="shared" si="759"/>
        <v>0</v>
      </c>
      <c r="LK48" s="109"/>
      <c r="LL48" s="138"/>
      <c r="LM48" s="139">
        <f t="shared" si="760"/>
        <v>0</v>
      </c>
      <c r="LN48" s="593">
        <f t="shared" si="761"/>
        <v>0</v>
      </c>
      <c r="LO48" s="139">
        <f>LN48/LN42</f>
        <v>0</v>
      </c>
      <c r="LP48" s="109">
        <f>LP42*LO48</f>
        <v>0</v>
      </c>
      <c r="LQ48" s="136">
        <f t="shared" si="762"/>
        <v>0</v>
      </c>
      <c r="LR48" s="96">
        <f>LR42</f>
        <v>2196.1</v>
      </c>
      <c r="LS48" s="137">
        <f t="shared" si="763"/>
        <v>0</v>
      </c>
      <c r="LT48" s="109">
        <f t="shared" si="764"/>
        <v>0</v>
      </c>
      <c r="LU48" s="109"/>
      <c r="LV48" s="138"/>
      <c r="LW48" s="139">
        <f t="shared" si="765"/>
        <v>0</v>
      </c>
      <c r="LX48" s="593">
        <f t="shared" si="766"/>
        <v>0</v>
      </c>
      <c r="LY48" s="139">
        <f>LX48/LX42</f>
        <v>0</v>
      </c>
      <c r="LZ48" s="109">
        <f>LZ42*LY48</f>
        <v>0</v>
      </c>
      <c r="MA48" s="136">
        <f t="shared" si="767"/>
        <v>0</v>
      </c>
      <c r="MB48" s="96">
        <f>MB42</f>
        <v>2093.75</v>
      </c>
      <c r="MC48" s="137">
        <f t="shared" si="768"/>
        <v>0</v>
      </c>
      <c r="MD48" s="109">
        <f t="shared" si="769"/>
        <v>0</v>
      </c>
      <c r="ME48" s="109"/>
      <c r="MF48" s="138"/>
      <c r="MG48" s="139">
        <f t="shared" si="770"/>
        <v>0</v>
      </c>
      <c r="MH48" s="593">
        <f t="shared" si="771"/>
        <v>0</v>
      </c>
      <c r="MI48" s="139">
        <f>MH48/MH42</f>
        <v>0</v>
      </c>
      <c r="MJ48" s="109">
        <f>MJ42*MI48</f>
        <v>0</v>
      </c>
      <c r="MK48" s="136">
        <f t="shared" si="772"/>
        <v>0</v>
      </c>
      <c r="ML48" s="96">
        <f>ML42</f>
        <v>2854.65</v>
      </c>
      <c r="MM48" s="137">
        <f t="shared" si="773"/>
        <v>0</v>
      </c>
      <c r="MN48" s="109">
        <f t="shared" si="774"/>
        <v>0</v>
      </c>
      <c r="MO48" s="109"/>
      <c r="MP48" s="138"/>
      <c r="MQ48" s="139">
        <f t="shared" si="775"/>
        <v>0</v>
      </c>
      <c r="MR48" s="593">
        <f t="shared" si="776"/>
        <v>0</v>
      </c>
      <c r="MS48" s="139">
        <f>MR48/MR42</f>
        <v>0</v>
      </c>
      <c r="MT48" s="109">
        <f>MT42*MS48</f>
        <v>0</v>
      </c>
      <c r="MU48" s="136">
        <f t="shared" si="777"/>
        <v>0</v>
      </c>
      <c r="MV48" s="96">
        <f>MV42</f>
        <v>2093.75</v>
      </c>
      <c r="MW48" s="137">
        <f t="shared" si="778"/>
        <v>0</v>
      </c>
      <c r="MX48" s="109">
        <f t="shared" si="779"/>
        <v>0</v>
      </c>
      <c r="MY48" s="109"/>
      <c r="MZ48" s="138"/>
      <c r="NA48" s="139">
        <f t="shared" si="780"/>
        <v>0</v>
      </c>
      <c r="NB48" s="593">
        <f t="shared" si="781"/>
        <v>0</v>
      </c>
      <c r="NC48" s="139">
        <f>NB48/NB42</f>
        <v>0</v>
      </c>
      <c r="ND48" s="109">
        <f>ND42*NC48</f>
        <v>0</v>
      </c>
      <c r="NE48" s="136">
        <f t="shared" si="782"/>
        <v>0</v>
      </c>
      <c r="NF48" s="96">
        <f>NF42</f>
        <v>2854.65</v>
      </c>
      <c r="NG48" s="137">
        <f t="shared" si="783"/>
        <v>0</v>
      </c>
      <c r="NH48" s="109">
        <f t="shared" si="784"/>
        <v>0</v>
      </c>
      <c r="NI48" s="109"/>
      <c r="NJ48" s="138"/>
      <c r="NK48" s="139">
        <f t="shared" si="785"/>
        <v>0</v>
      </c>
      <c r="NL48" s="593">
        <f t="shared" si="786"/>
        <v>0</v>
      </c>
      <c r="NM48" s="139">
        <f>NL48/NL42</f>
        <v>0</v>
      </c>
      <c r="NN48" s="109">
        <f>NN42*NM48</f>
        <v>0</v>
      </c>
      <c r="NO48" s="136">
        <f t="shared" si="787"/>
        <v>0</v>
      </c>
      <c r="NP48" s="96">
        <f>NP42</f>
        <v>2018.34</v>
      </c>
      <c r="NQ48" s="137">
        <f t="shared" si="788"/>
        <v>0</v>
      </c>
      <c r="NR48" s="109">
        <f t="shared" si="789"/>
        <v>0</v>
      </c>
      <c r="NS48" s="109"/>
      <c r="NT48" s="138"/>
      <c r="NU48" s="139">
        <f t="shared" si="790"/>
        <v>0</v>
      </c>
      <c r="NV48" s="593">
        <f t="shared" si="791"/>
        <v>0</v>
      </c>
      <c r="NW48" s="139">
        <f>NV48/NV42</f>
        <v>0</v>
      </c>
      <c r="NX48" s="109">
        <f>NX42*NW48</f>
        <v>0</v>
      </c>
      <c r="NY48" s="136">
        <f t="shared" si="792"/>
        <v>0</v>
      </c>
      <c r="NZ48" s="96">
        <f>NZ42</f>
        <v>2854.65</v>
      </c>
      <c r="OA48" s="137">
        <f t="shared" si="793"/>
        <v>0</v>
      </c>
      <c r="OB48" s="109">
        <f t="shared" si="794"/>
        <v>0</v>
      </c>
      <c r="OC48" s="109"/>
      <c r="OD48" s="138"/>
      <c r="OE48" s="139">
        <f t="shared" si="795"/>
        <v>0</v>
      </c>
      <c r="OF48" s="593">
        <f t="shared" si="796"/>
        <v>14</v>
      </c>
      <c r="OG48" s="139">
        <f>OF48/OF42</f>
        <v>9.9290000000000003E-2</v>
      </c>
      <c r="OH48" s="109">
        <f>OH42*OG48</f>
        <v>18.21</v>
      </c>
      <c r="OI48" s="136">
        <f t="shared" si="797"/>
        <v>1.3007142899999999</v>
      </c>
      <c r="OJ48" s="96">
        <f>OJ42</f>
        <v>2093.75</v>
      </c>
      <c r="OK48" s="137">
        <f t="shared" si="798"/>
        <v>2723.3705399999999</v>
      </c>
      <c r="OL48" s="109">
        <f t="shared" si="799"/>
        <v>38127.19</v>
      </c>
      <c r="OM48" s="109"/>
      <c r="ON48" s="138"/>
      <c r="OO48" s="139">
        <f t="shared" si="800"/>
        <v>0.85609000000000002</v>
      </c>
      <c r="OP48" s="593">
        <f t="shared" si="801"/>
        <v>0</v>
      </c>
      <c r="OQ48" s="139">
        <f>OP48/OP42</f>
        <v>0</v>
      </c>
      <c r="OR48" s="109">
        <f>OR42*OQ48</f>
        <v>0</v>
      </c>
      <c r="OS48" s="136">
        <f t="shared" si="802"/>
        <v>0</v>
      </c>
      <c r="OT48" s="96">
        <f>OT42</f>
        <v>2854.65</v>
      </c>
      <c r="OU48" s="137">
        <f t="shared" si="803"/>
        <v>0</v>
      </c>
      <c r="OV48" s="109">
        <f t="shared" si="804"/>
        <v>0</v>
      </c>
      <c r="OW48" s="109"/>
      <c r="OX48" s="138"/>
      <c r="OY48" s="139">
        <f t="shared" si="805"/>
        <v>0</v>
      </c>
      <c r="OZ48" s="593">
        <f t="shared" si="806"/>
        <v>0</v>
      </c>
      <c r="PA48" s="139">
        <f>OZ48/OZ42</f>
        <v>0</v>
      </c>
      <c r="PB48" s="109">
        <f>PB42*PA48</f>
        <v>0</v>
      </c>
      <c r="PC48" s="136">
        <f t="shared" si="807"/>
        <v>0</v>
      </c>
      <c r="PD48" s="96">
        <f>PD42</f>
        <v>2018.34</v>
      </c>
      <c r="PE48" s="137">
        <f t="shared" si="808"/>
        <v>0</v>
      </c>
      <c r="PF48" s="109">
        <f t="shared" si="809"/>
        <v>0</v>
      </c>
      <c r="PG48" s="109"/>
      <c r="PH48" s="138"/>
      <c r="PI48" s="139">
        <f t="shared" si="810"/>
        <v>0</v>
      </c>
      <c r="PJ48" s="593">
        <f t="shared" si="811"/>
        <v>0</v>
      </c>
      <c r="PK48" s="139">
        <f>PJ48/PJ42</f>
        <v>0</v>
      </c>
      <c r="PL48" s="109">
        <f>PL42*PK48</f>
        <v>0</v>
      </c>
      <c r="PM48" s="136">
        <f t="shared" si="812"/>
        <v>0</v>
      </c>
      <c r="PN48" s="96">
        <f>PN42</f>
        <v>2018.34</v>
      </c>
      <c r="PO48" s="137">
        <f t="shared" si="813"/>
        <v>0</v>
      </c>
      <c r="PP48" s="109">
        <f t="shared" si="814"/>
        <v>0</v>
      </c>
      <c r="PQ48" s="109"/>
      <c r="PR48" s="138"/>
      <c r="PS48" s="139">
        <f t="shared" si="815"/>
        <v>0</v>
      </c>
      <c r="PT48" s="593">
        <f t="shared" si="816"/>
        <v>0</v>
      </c>
      <c r="PU48" s="139">
        <f>PT48/PT42</f>
        <v>0</v>
      </c>
      <c r="PV48" s="109">
        <f>PV42*PU48</f>
        <v>0</v>
      </c>
      <c r="PW48" s="136">
        <f t="shared" si="817"/>
        <v>0</v>
      </c>
      <c r="PX48" s="96">
        <f>PX42</f>
        <v>2018.34</v>
      </c>
      <c r="PY48" s="137">
        <f t="shared" si="818"/>
        <v>0</v>
      </c>
      <c r="PZ48" s="109">
        <f t="shared" si="819"/>
        <v>0</v>
      </c>
      <c r="QA48" s="109"/>
      <c r="QB48" s="138"/>
      <c r="QC48" s="139">
        <f t="shared" si="820"/>
        <v>0</v>
      </c>
      <c r="QD48" s="593">
        <f t="shared" si="821"/>
        <v>0</v>
      </c>
      <c r="QE48" s="139">
        <f>QD48/QD42</f>
        <v>0</v>
      </c>
      <c r="QF48" s="109">
        <f>QF42*QE48</f>
        <v>0</v>
      </c>
      <c r="QG48" s="136">
        <f t="shared" si="822"/>
        <v>0</v>
      </c>
      <c r="QH48" s="96">
        <f>QH42</f>
        <v>2854.65</v>
      </c>
      <c r="QI48" s="137">
        <f t="shared" si="823"/>
        <v>0</v>
      </c>
      <c r="QJ48" s="109">
        <f t="shared" si="824"/>
        <v>0</v>
      </c>
      <c r="QK48" s="109"/>
      <c r="QL48" s="138"/>
      <c r="QM48" s="139">
        <f t="shared" si="825"/>
        <v>0</v>
      </c>
      <c r="QN48" s="593">
        <f t="shared" si="826"/>
        <v>0</v>
      </c>
      <c r="QO48" s="139">
        <f>QN48/QN42</f>
        <v>0</v>
      </c>
      <c r="QP48" s="109">
        <f>QP42*QO48</f>
        <v>0</v>
      </c>
      <c r="QQ48" s="136">
        <f t="shared" si="827"/>
        <v>0</v>
      </c>
      <c r="QR48" s="96">
        <f>QR42</f>
        <v>2093.75</v>
      </c>
      <c r="QS48" s="137">
        <f t="shared" si="828"/>
        <v>0</v>
      </c>
      <c r="QT48" s="109">
        <f t="shared" si="829"/>
        <v>0</v>
      </c>
      <c r="QU48" s="109"/>
      <c r="QV48" s="138"/>
      <c r="QW48" s="139">
        <f t="shared" si="830"/>
        <v>0</v>
      </c>
      <c r="QX48" s="593">
        <f t="shared" si="831"/>
        <v>23</v>
      </c>
      <c r="QY48" s="139">
        <f>QX48/QX42</f>
        <v>0.13450000000000001</v>
      </c>
      <c r="QZ48" s="109">
        <f>QZ42*QY48</f>
        <v>34.97</v>
      </c>
      <c r="RA48" s="136">
        <f t="shared" si="832"/>
        <v>1.52043478</v>
      </c>
      <c r="RB48" s="96">
        <f>RB42</f>
        <v>2018.34</v>
      </c>
      <c r="RC48" s="137">
        <f t="shared" si="833"/>
        <v>3068.7543300000002</v>
      </c>
      <c r="RD48" s="109">
        <f t="shared" si="834"/>
        <v>70581.350000000006</v>
      </c>
      <c r="RE48" s="109"/>
      <c r="RF48" s="138"/>
      <c r="RG48" s="139">
        <f t="shared" si="835"/>
        <v>0.96467000000000003</v>
      </c>
      <c r="RH48" s="593">
        <f t="shared" si="836"/>
        <v>0</v>
      </c>
      <c r="RI48" s="139">
        <f>RH48/RH42</f>
        <v>0</v>
      </c>
      <c r="RJ48" s="109">
        <f>RJ42*RI48</f>
        <v>0</v>
      </c>
      <c r="RK48" s="136">
        <f t="shared" si="837"/>
        <v>0</v>
      </c>
      <c r="RL48" s="96">
        <f>RL42</f>
        <v>2018.34</v>
      </c>
      <c r="RM48" s="137">
        <f t="shared" si="838"/>
        <v>0</v>
      </c>
      <c r="RN48" s="109">
        <f t="shared" si="839"/>
        <v>0</v>
      </c>
      <c r="RO48" s="109"/>
      <c r="RP48" s="138"/>
      <c r="RQ48" s="139">
        <f t="shared" si="840"/>
        <v>0</v>
      </c>
      <c r="RR48" s="593">
        <f t="shared" si="841"/>
        <v>0</v>
      </c>
      <c r="RS48" s="139">
        <f>RR48/RR42</f>
        <v>0</v>
      </c>
      <c r="RT48" s="109">
        <f>RT42*RS48</f>
        <v>0</v>
      </c>
      <c r="RU48" s="136">
        <f t="shared" si="842"/>
        <v>0</v>
      </c>
      <c r="RV48" s="96">
        <f>RV42</f>
        <v>2854.65</v>
      </c>
      <c r="RW48" s="137">
        <f t="shared" si="843"/>
        <v>0</v>
      </c>
      <c r="RX48" s="109">
        <f t="shared" si="844"/>
        <v>0</v>
      </c>
      <c r="RY48" s="109"/>
      <c r="RZ48" s="138"/>
      <c r="SA48" s="139">
        <f t="shared" si="845"/>
        <v>0</v>
      </c>
      <c r="SB48" s="593">
        <f t="shared" si="846"/>
        <v>0</v>
      </c>
      <c r="SC48" s="139" t="e">
        <f>SB48/SB42</f>
        <v>#DIV/0!</v>
      </c>
      <c r="SD48" s="109" t="e">
        <f>SD42*SC48</f>
        <v>#DIV/0!</v>
      </c>
      <c r="SE48" s="136">
        <f t="shared" si="847"/>
        <v>0</v>
      </c>
      <c r="SF48" s="96">
        <f>SF42</f>
        <v>0</v>
      </c>
      <c r="SG48" s="137">
        <f t="shared" si="848"/>
        <v>0</v>
      </c>
      <c r="SH48" s="109">
        <f t="shared" si="849"/>
        <v>0</v>
      </c>
      <c r="SI48" s="109"/>
      <c r="SJ48" s="138"/>
      <c r="SK48" s="139">
        <f t="shared" si="850"/>
        <v>0</v>
      </c>
      <c r="SL48" s="593">
        <f t="shared" si="851"/>
        <v>0</v>
      </c>
      <c r="SM48" s="139">
        <f>SL48/SL42</f>
        <v>0</v>
      </c>
      <c r="SN48" s="109">
        <f>SN42*SM48</f>
        <v>0</v>
      </c>
      <c r="SO48" s="136">
        <f t="shared" si="852"/>
        <v>0</v>
      </c>
      <c r="SP48" s="96">
        <f>SP42</f>
        <v>2093.75</v>
      </c>
      <c r="SQ48" s="137">
        <f t="shared" si="853"/>
        <v>0</v>
      </c>
      <c r="SR48" s="109">
        <f t="shared" si="854"/>
        <v>0</v>
      </c>
      <c r="SS48" s="109"/>
      <c r="ST48" s="138"/>
      <c r="SU48" s="139">
        <f t="shared" si="855"/>
        <v>0</v>
      </c>
      <c r="SV48" s="593">
        <f t="shared" si="856"/>
        <v>23</v>
      </c>
      <c r="SW48" s="139">
        <f>SV48/SV42</f>
        <v>7.4190000000000006E-2</v>
      </c>
      <c r="SX48" s="109">
        <f>SX42*SW48</f>
        <v>27.66</v>
      </c>
      <c r="SY48" s="136">
        <f t="shared" si="857"/>
        <v>1.2026087000000001</v>
      </c>
      <c r="SZ48" s="96">
        <f>SZ42</f>
        <v>2018.34</v>
      </c>
      <c r="TA48" s="137">
        <f t="shared" si="858"/>
        <v>2427.27324</v>
      </c>
      <c r="TB48" s="109">
        <f t="shared" si="859"/>
        <v>55827.28</v>
      </c>
      <c r="TC48" s="109"/>
      <c r="TD48" s="138"/>
      <c r="TE48" s="139">
        <f t="shared" si="860"/>
        <v>0.76302000000000003</v>
      </c>
      <c r="TF48" s="593">
        <f t="shared" si="861"/>
        <v>0</v>
      </c>
      <c r="TG48" s="139">
        <f>TF48/TF42</f>
        <v>0</v>
      </c>
      <c r="TH48" s="109">
        <f>TH42*TG48</f>
        <v>0</v>
      </c>
      <c r="TI48" s="136">
        <f t="shared" si="862"/>
        <v>0</v>
      </c>
      <c r="TJ48" s="96">
        <f>TJ42</f>
        <v>2018.34</v>
      </c>
      <c r="TK48" s="137">
        <f t="shared" si="863"/>
        <v>0</v>
      </c>
      <c r="TL48" s="109">
        <f t="shared" si="864"/>
        <v>0</v>
      </c>
      <c r="TM48" s="109"/>
      <c r="TN48" s="138"/>
      <c r="TO48" s="139">
        <f t="shared" si="865"/>
        <v>0</v>
      </c>
      <c r="TP48" s="593">
        <f t="shared" si="866"/>
        <v>0</v>
      </c>
      <c r="TQ48" s="139">
        <f>TP48/TP42</f>
        <v>0</v>
      </c>
      <c r="TR48" s="109">
        <f>TR42*TQ48</f>
        <v>0</v>
      </c>
      <c r="TS48" s="136">
        <f t="shared" si="867"/>
        <v>0</v>
      </c>
      <c r="TT48" s="96">
        <f>TT42</f>
        <v>2093.75</v>
      </c>
      <c r="TU48" s="137">
        <f t="shared" si="868"/>
        <v>0</v>
      </c>
      <c r="TV48" s="109">
        <f t="shared" si="869"/>
        <v>0</v>
      </c>
      <c r="TW48" s="109"/>
      <c r="TX48" s="138"/>
      <c r="TY48" s="139">
        <f t="shared" si="870"/>
        <v>0</v>
      </c>
      <c r="TZ48" s="593">
        <f t="shared" si="871"/>
        <v>0</v>
      </c>
      <c r="UA48" s="139">
        <f>TZ48/TZ42</f>
        <v>0</v>
      </c>
      <c r="UB48" s="109">
        <f>UB42*UA48</f>
        <v>0</v>
      </c>
      <c r="UC48" s="136">
        <f t="shared" si="872"/>
        <v>0</v>
      </c>
      <c r="UD48" s="96">
        <f>UD42</f>
        <v>2093.75</v>
      </c>
      <c r="UE48" s="137">
        <f t="shared" si="873"/>
        <v>0</v>
      </c>
      <c r="UF48" s="109">
        <f t="shared" si="874"/>
        <v>0</v>
      </c>
      <c r="UG48" s="109"/>
      <c r="UH48" s="138"/>
      <c r="UI48" s="139">
        <f t="shared" si="875"/>
        <v>0</v>
      </c>
      <c r="UJ48" s="593">
        <f t="shared" si="876"/>
        <v>0</v>
      </c>
      <c r="UK48" s="139">
        <f>UJ48/UJ42</f>
        <v>0</v>
      </c>
      <c r="UL48" s="109">
        <f>UL42*UK48</f>
        <v>0</v>
      </c>
      <c r="UM48" s="136">
        <f t="shared" si="877"/>
        <v>0</v>
      </c>
      <c r="UN48" s="96">
        <f>UN42</f>
        <v>2093.75</v>
      </c>
      <c r="UO48" s="137">
        <f t="shared" si="878"/>
        <v>0</v>
      </c>
      <c r="UP48" s="109">
        <f t="shared" si="879"/>
        <v>0</v>
      </c>
      <c r="UQ48" s="109"/>
      <c r="UR48" s="138"/>
      <c r="US48" s="139">
        <f t="shared" si="880"/>
        <v>0</v>
      </c>
      <c r="UT48" s="593">
        <f t="shared" si="881"/>
        <v>0</v>
      </c>
      <c r="UU48" s="139">
        <f>UT48/UT42</f>
        <v>0</v>
      </c>
      <c r="UV48" s="109">
        <f>UV42*UU48</f>
        <v>0</v>
      </c>
      <c r="UW48" s="136">
        <f t="shared" si="882"/>
        <v>0</v>
      </c>
      <c r="UX48" s="96">
        <f>UX42</f>
        <v>2093.75</v>
      </c>
      <c r="UY48" s="137">
        <f t="shared" si="883"/>
        <v>0</v>
      </c>
      <c r="UZ48" s="109">
        <f t="shared" si="884"/>
        <v>0</v>
      </c>
      <c r="VA48" s="109"/>
      <c r="VB48" s="138"/>
      <c r="VC48" s="139">
        <f t="shared" si="885"/>
        <v>0</v>
      </c>
      <c r="VD48" s="593">
        <f t="shared" si="886"/>
        <v>0</v>
      </c>
      <c r="VE48" s="139">
        <f>VD48/VD42</f>
        <v>0</v>
      </c>
      <c r="VF48" s="109">
        <f>VF42*VE48</f>
        <v>0</v>
      </c>
      <c r="VG48" s="136">
        <f t="shared" si="887"/>
        <v>0</v>
      </c>
      <c r="VH48" s="96">
        <f>VH42</f>
        <v>2093.75</v>
      </c>
      <c r="VI48" s="137">
        <f t="shared" si="888"/>
        <v>0</v>
      </c>
      <c r="VJ48" s="109">
        <f t="shared" si="889"/>
        <v>0</v>
      </c>
      <c r="VK48" s="109"/>
      <c r="VL48" s="138"/>
      <c r="VM48" s="139">
        <f t="shared" si="890"/>
        <v>0</v>
      </c>
      <c r="VN48" s="593">
        <f t="shared" si="891"/>
        <v>0</v>
      </c>
      <c r="VO48" s="139">
        <f>VN48/VN42</f>
        <v>0</v>
      </c>
      <c r="VP48" s="109">
        <f>VP42*VO48</f>
        <v>0</v>
      </c>
      <c r="VQ48" s="136">
        <f t="shared" si="892"/>
        <v>0</v>
      </c>
      <c r="VR48" s="96">
        <f>VR42</f>
        <v>2093.75</v>
      </c>
      <c r="VS48" s="137">
        <f t="shared" si="893"/>
        <v>0</v>
      </c>
      <c r="VT48" s="109">
        <f t="shared" si="894"/>
        <v>0</v>
      </c>
      <c r="VU48" s="109"/>
      <c r="VV48" s="138"/>
      <c r="VW48" s="139">
        <f t="shared" si="895"/>
        <v>0</v>
      </c>
      <c r="VX48" s="554">
        <f t="shared" si="896"/>
        <v>117</v>
      </c>
      <c r="VY48" s="139">
        <f>VX48/VX42</f>
        <v>9.6799999999999994E-3</v>
      </c>
      <c r="VZ48" s="109">
        <f>VZ42*VY48</f>
        <v>165.18</v>
      </c>
      <c r="WA48" s="136">
        <f t="shared" si="897"/>
        <v>1.41179487</v>
      </c>
      <c r="WB48" s="96">
        <f>WB42</f>
        <v>2253.27</v>
      </c>
      <c r="WC48" s="137">
        <f t="shared" si="898"/>
        <v>3181.1550299999999</v>
      </c>
      <c r="WD48" s="109">
        <f t="shared" si="899"/>
        <v>372195.14</v>
      </c>
      <c r="WE48" s="109"/>
      <c r="WF48" s="138"/>
    </row>
    <row r="49" spans="1:604" ht="24">
      <c r="A49" s="5"/>
      <c r="B49" s="85" t="s">
        <v>408</v>
      </c>
      <c r="C49" s="11" t="s">
        <v>967</v>
      </c>
      <c r="D49" s="11" t="s">
        <v>422</v>
      </c>
      <c r="E49" s="4" t="s">
        <v>34</v>
      </c>
      <c r="F49" s="593">
        <f t="shared" si="601"/>
        <v>0</v>
      </c>
      <c r="G49" s="139" t="e">
        <f>F49/F42</f>
        <v>#DIV/0!</v>
      </c>
      <c r="H49" s="109" t="e">
        <f>H42*G49</f>
        <v>#DIV/0!</v>
      </c>
      <c r="I49" s="136">
        <f t="shared" si="602"/>
        <v>0</v>
      </c>
      <c r="J49" s="96">
        <f>J42</f>
        <v>0</v>
      </c>
      <c r="K49" s="137">
        <f t="shared" si="603"/>
        <v>0</v>
      </c>
      <c r="L49" s="109">
        <f t="shared" si="604"/>
        <v>0</v>
      </c>
      <c r="M49" s="109"/>
      <c r="N49" s="138"/>
      <c r="O49" s="139" t="e">
        <f t="shared" si="605"/>
        <v>#DIV/0!</v>
      </c>
      <c r="P49" s="593">
        <f t="shared" si="606"/>
        <v>0</v>
      </c>
      <c r="Q49" s="139">
        <f>P49/P42</f>
        <v>0</v>
      </c>
      <c r="R49" s="109">
        <f>R42*Q49</f>
        <v>0</v>
      </c>
      <c r="S49" s="136">
        <f t="shared" si="607"/>
        <v>0</v>
      </c>
      <c r="T49" s="96">
        <f>T42</f>
        <v>2093.75</v>
      </c>
      <c r="U49" s="137">
        <f t="shared" si="608"/>
        <v>0</v>
      </c>
      <c r="V49" s="109">
        <f t="shared" si="609"/>
        <v>0</v>
      </c>
      <c r="W49" s="109"/>
      <c r="X49" s="138"/>
      <c r="Y49" s="139" t="e">
        <f t="shared" si="610"/>
        <v>#DIV/0!</v>
      </c>
      <c r="Z49" s="593">
        <f t="shared" si="611"/>
        <v>0</v>
      </c>
      <c r="AA49" s="139">
        <f>Z49/Z42</f>
        <v>0</v>
      </c>
      <c r="AB49" s="109">
        <f>AB42*AA49</f>
        <v>0</v>
      </c>
      <c r="AC49" s="136">
        <f t="shared" si="612"/>
        <v>0</v>
      </c>
      <c r="AD49" s="96">
        <f>AD42</f>
        <v>2093.75</v>
      </c>
      <c r="AE49" s="137">
        <f t="shared" si="613"/>
        <v>0</v>
      </c>
      <c r="AF49" s="109">
        <f t="shared" si="614"/>
        <v>0</v>
      </c>
      <c r="AG49" s="109"/>
      <c r="AH49" s="138"/>
      <c r="AI49" s="139" t="e">
        <f t="shared" si="615"/>
        <v>#DIV/0!</v>
      </c>
      <c r="AJ49" s="593">
        <f t="shared" si="616"/>
        <v>0</v>
      </c>
      <c r="AK49" s="139" t="e">
        <f>AJ49/AJ42</f>
        <v>#DIV/0!</v>
      </c>
      <c r="AL49" s="109" t="e">
        <f>AL42*AK49</f>
        <v>#DIV/0!</v>
      </c>
      <c r="AM49" s="136">
        <f t="shared" si="617"/>
        <v>0</v>
      </c>
      <c r="AN49" s="96">
        <f>AN42</f>
        <v>0</v>
      </c>
      <c r="AO49" s="137">
        <f t="shared" si="618"/>
        <v>0</v>
      </c>
      <c r="AP49" s="109">
        <f t="shared" si="619"/>
        <v>0</v>
      </c>
      <c r="AQ49" s="109"/>
      <c r="AR49" s="138"/>
      <c r="AS49" s="139" t="e">
        <f t="shared" si="620"/>
        <v>#DIV/0!</v>
      </c>
      <c r="AT49" s="593">
        <f t="shared" si="621"/>
        <v>0</v>
      </c>
      <c r="AU49" s="139">
        <f>AT49/AT42</f>
        <v>0</v>
      </c>
      <c r="AV49" s="109">
        <f>AV42*AU49</f>
        <v>0</v>
      </c>
      <c r="AW49" s="136">
        <f t="shared" si="622"/>
        <v>0</v>
      </c>
      <c r="AX49" s="96">
        <f>AX42</f>
        <v>2093.75</v>
      </c>
      <c r="AY49" s="137">
        <f t="shared" si="623"/>
        <v>0</v>
      </c>
      <c r="AZ49" s="109">
        <f t="shared" si="624"/>
        <v>0</v>
      </c>
      <c r="BA49" s="109"/>
      <c r="BB49" s="138"/>
      <c r="BC49" s="139" t="e">
        <f t="shared" si="625"/>
        <v>#DIV/0!</v>
      </c>
      <c r="BD49" s="593">
        <f t="shared" si="626"/>
        <v>0</v>
      </c>
      <c r="BE49" s="139">
        <f>BD49/BD42</f>
        <v>0</v>
      </c>
      <c r="BF49" s="109">
        <f>BF42*BE49</f>
        <v>0</v>
      </c>
      <c r="BG49" s="136">
        <f t="shared" si="627"/>
        <v>0</v>
      </c>
      <c r="BH49" s="96">
        <f>BH42</f>
        <v>2474.1999999999998</v>
      </c>
      <c r="BI49" s="137">
        <f t="shared" si="628"/>
        <v>0</v>
      </c>
      <c r="BJ49" s="109">
        <f t="shared" si="629"/>
        <v>0</v>
      </c>
      <c r="BK49" s="109"/>
      <c r="BL49" s="138"/>
      <c r="BM49" s="139" t="e">
        <f t="shared" si="630"/>
        <v>#DIV/0!</v>
      </c>
      <c r="BN49" s="593">
        <f t="shared" si="631"/>
        <v>0</v>
      </c>
      <c r="BO49" s="139">
        <f>BN49/BN42</f>
        <v>0</v>
      </c>
      <c r="BP49" s="109">
        <f>BP42*BO49</f>
        <v>0</v>
      </c>
      <c r="BQ49" s="136">
        <f t="shared" si="632"/>
        <v>0</v>
      </c>
      <c r="BR49" s="96">
        <f>BR42</f>
        <v>2854.65</v>
      </c>
      <c r="BS49" s="137">
        <f t="shared" si="633"/>
        <v>0</v>
      </c>
      <c r="BT49" s="109">
        <f t="shared" si="634"/>
        <v>0</v>
      </c>
      <c r="BU49" s="109"/>
      <c r="BV49" s="138"/>
      <c r="BW49" s="139" t="e">
        <f t="shared" si="635"/>
        <v>#DIV/0!</v>
      </c>
      <c r="BX49" s="593">
        <f t="shared" si="636"/>
        <v>0</v>
      </c>
      <c r="BY49" s="139">
        <f>BX49/BX42</f>
        <v>0</v>
      </c>
      <c r="BZ49" s="109">
        <f>BZ42*BY49</f>
        <v>0</v>
      </c>
      <c r="CA49" s="136">
        <f t="shared" si="637"/>
        <v>0</v>
      </c>
      <c r="CB49" s="96">
        <f>CB42</f>
        <v>2196.1</v>
      </c>
      <c r="CC49" s="137">
        <f t="shared" si="638"/>
        <v>0</v>
      </c>
      <c r="CD49" s="109">
        <f t="shared" si="639"/>
        <v>0</v>
      </c>
      <c r="CE49" s="109"/>
      <c r="CF49" s="138"/>
      <c r="CG49" s="139" t="e">
        <f t="shared" si="640"/>
        <v>#DIV/0!</v>
      </c>
      <c r="CH49" s="593">
        <f t="shared" si="641"/>
        <v>0</v>
      </c>
      <c r="CI49" s="139">
        <f>CH49/CH42</f>
        <v>0</v>
      </c>
      <c r="CJ49" s="109">
        <f>CJ42*CI49</f>
        <v>0</v>
      </c>
      <c r="CK49" s="136">
        <f t="shared" si="642"/>
        <v>0</v>
      </c>
      <c r="CL49" s="96">
        <f>CL42</f>
        <v>2854.65</v>
      </c>
      <c r="CM49" s="137">
        <f t="shared" si="643"/>
        <v>0</v>
      </c>
      <c r="CN49" s="109">
        <f t="shared" si="644"/>
        <v>0</v>
      </c>
      <c r="CO49" s="109"/>
      <c r="CP49" s="138"/>
      <c r="CQ49" s="139" t="e">
        <f t="shared" si="645"/>
        <v>#DIV/0!</v>
      </c>
      <c r="CR49" s="593">
        <f t="shared" si="646"/>
        <v>0</v>
      </c>
      <c r="CS49" s="139">
        <f>CR49/CR42</f>
        <v>0</v>
      </c>
      <c r="CT49" s="109">
        <f>CT42*CS49</f>
        <v>0</v>
      </c>
      <c r="CU49" s="136">
        <f t="shared" si="647"/>
        <v>0</v>
      </c>
      <c r="CV49" s="96">
        <f>CV42</f>
        <v>2854.65</v>
      </c>
      <c r="CW49" s="137">
        <f t="shared" si="648"/>
        <v>0</v>
      </c>
      <c r="CX49" s="109">
        <f t="shared" si="649"/>
        <v>0</v>
      </c>
      <c r="CY49" s="109"/>
      <c r="CZ49" s="138"/>
      <c r="DA49" s="139" t="e">
        <f t="shared" si="650"/>
        <v>#DIV/0!</v>
      </c>
      <c r="DB49" s="593">
        <f t="shared" si="651"/>
        <v>0</v>
      </c>
      <c r="DC49" s="139">
        <f>DB49/DB42</f>
        <v>0</v>
      </c>
      <c r="DD49" s="109">
        <f>DD42*DC49</f>
        <v>0</v>
      </c>
      <c r="DE49" s="136">
        <f t="shared" si="652"/>
        <v>0</v>
      </c>
      <c r="DF49" s="96">
        <f>DF42</f>
        <v>2854.65</v>
      </c>
      <c r="DG49" s="137">
        <f t="shared" si="653"/>
        <v>0</v>
      </c>
      <c r="DH49" s="109">
        <f t="shared" si="654"/>
        <v>0</v>
      </c>
      <c r="DI49" s="109"/>
      <c r="DJ49" s="138"/>
      <c r="DK49" s="139" t="e">
        <f t="shared" si="655"/>
        <v>#DIV/0!</v>
      </c>
      <c r="DL49" s="593">
        <f t="shared" si="656"/>
        <v>0</v>
      </c>
      <c r="DM49" s="139">
        <f>DL49/DL42</f>
        <v>0</v>
      </c>
      <c r="DN49" s="109">
        <f>DN42*DM49</f>
        <v>0</v>
      </c>
      <c r="DO49" s="136">
        <f t="shared" si="657"/>
        <v>0</v>
      </c>
      <c r="DP49" s="96">
        <f>DP42</f>
        <v>2854.65</v>
      </c>
      <c r="DQ49" s="137">
        <f t="shared" si="658"/>
        <v>0</v>
      </c>
      <c r="DR49" s="109">
        <f t="shared" si="659"/>
        <v>0</v>
      </c>
      <c r="DS49" s="109"/>
      <c r="DT49" s="138"/>
      <c r="DU49" s="139" t="e">
        <f t="shared" si="660"/>
        <v>#DIV/0!</v>
      </c>
      <c r="DV49" s="593">
        <f t="shared" si="661"/>
        <v>0</v>
      </c>
      <c r="DW49" s="139">
        <f>DV49/DV42</f>
        <v>0</v>
      </c>
      <c r="DX49" s="109">
        <f>DX42*DW49</f>
        <v>0</v>
      </c>
      <c r="DY49" s="136">
        <f t="shared" si="662"/>
        <v>0</v>
      </c>
      <c r="DZ49" s="96">
        <f>DZ42</f>
        <v>0</v>
      </c>
      <c r="EA49" s="137">
        <f t="shared" si="663"/>
        <v>0</v>
      </c>
      <c r="EB49" s="109">
        <f t="shared" si="664"/>
        <v>0</v>
      </c>
      <c r="EC49" s="109"/>
      <c r="ED49" s="138"/>
      <c r="EE49" s="139" t="e">
        <f t="shared" si="665"/>
        <v>#DIV/0!</v>
      </c>
      <c r="EF49" s="593">
        <f t="shared" si="666"/>
        <v>0</v>
      </c>
      <c r="EG49" s="139">
        <f>EF49/EF42</f>
        <v>0</v>
      </c>
      <c r="EH49" s="109">
        <f>EH42*EG49</f>
        <v>0</v>
      </c>
      <c r="EI49" s="136">
        <f t="shared" si="667"/>
        <v>0</v>
      </c>
      <c r="EJ49" s="96">
        <f>EJ42</f>
        <v>2018.34</v>
      </c>
      <c r="EK49" s="137">
        <f t="shared" si="668"/>
        <v>0</v>
      </c>
      <c r="EL49" s="109">
        <f t="shared" si="669"/>
        <v>0</v>
      </c>
      <c r="EM49" s="109"/>
      <c r="EN49" s="138"/>
      <c r="EO49" s="139" t="e">
        <f t="shared" si="670"/>
        <v>#DIV/0!</v>
      </c>
      <c r="EP49" s="593">
        <f t="shared" si="671"/>
        <v>0</v>
      </c>
      <c r="EQ49" s="139">
        <f>EP49/EP42</f>
        <v>0</v>
      </c>
      <c r="ER49" s="109">
        <f>ER42*EQ49</f>
        <v>0</v>
      </c>
      <c r="ES49" s="136">
        <f t="shared" si="672"/>
        <v>0</v>
      </c>
      <c r="ET49" s="96">
        <f>ET42</f>
        <v>0</v>
      </c>
      <c r="EU49" s="137">
        <f t="shared" si="673"/>
        <v>0</v>
      </c>
      <c r="EV49" s="109">
        <f t="shared" si="674"/>
        <v>0</v>
      </c>
      <c r="EW49" s="109"/>
      <c r="EX49" s="138"/>
      <c r="EY49" s="139" t="e">
        <f t="shared" si="675"/>
        <v>#DIV/0!</v>
      </c>
      <c r="EZ49" s="593">
        <f t="shared" si="676"/>
        <v>0</v>
      </c>
      <c r="FA49" s="139">
        <f>EZ49/EZ42</f>
        <v>0</v>
      </c>
      <c r="FB49" s="109">
        <f>FB42*FA49</f>
        <v>0</v>
      </c>
      <c r="FC49" s="136">
        <f t="shared" si="677"/>
        <v>0</v>
      </c>
      <c r="FD49" s="96">
        <f>FD42</f>
        <v>2093.75</v>
      </c>
      <c r="FE49" s="137">
        <f t="shared" si="678"/>
        <v>0</v>
      </c>
      <c r="FF49" s="109">
        <f t="shared" si="679"/>
        <v>0</v>
      </c>
      <c r="FG49" s="109"/>
      <c r="FH49" s="138"/>
      <c r="FI49" s="139" t="e">
        <f t="shared" si="680"/>
        <v>#DIV/0!</v>
      </c>
      <c r="FJ49" s="593">
        <f t="shared" si="681"/>
        <v>0</v>
      </c>
      <c r="FK49" s="139">
        <f>FJ49/FJ42</f>
        <v>0</v>
      </c>
      <c r="FL49" s="109">
        <f>FL42*FK49</f>
        <v>0</v>
      </c>
      <c r="FM49" s="136">
        <f t="shared" si="682"/>
        <v>0</v>
      </c>
      <c r="FN49" s="96">
        <f>FN42</f>
        <v>2018.34</v>
      </c>
      <c r="FO49" s="137">
        <f t="shared" si="683"/>
        <v>0</v>
      </c>
      <c r="FP49" s="109">
        <f t="shared" si="684"/>
        <v>0</v>
      </c>
      <c r="FQ49" s="109"/>
      <c r="FR49" s="138"/>
      <c r="FS49" s="139" t="e">
        <f t="shared" si="685"/>
        <v>#DIV/0!</v>
      </c>
      <c r="FT49" s="593">
        <f t="shared" si="686"/>
        <v>0</v>
      </c>
      <c r="FU49" s="139">
        <f>FT49/FT42</f>
        <v>0</v>
      </c>
      <c r="FV49" s="109">
        <f>FV42*FU49</f>
        <v>0</v>
      </c>
      <c r="FW49" s="136">
        <f t="shared" si="687"/>
        <v>0</v>
      </c>
      <c r="FX49" s="96">
        <f>FX42</f>
        <v>2196.1</v>
      </c>
      <c r="FY49" s="137">
        <f t="shared" si="688"/>
        <v>0</v>
      </c>
      <c r="FZ49" s="109">
        <f t="shared" si="689"/>
        <v>0</v>
      </c>
      <c r="GA49" s="109"/>
      <c r="GB49" s="138"/>
      <c r="GC49" s="139" t="e">
        <f t="shared" si="690"/>
        <v>#DIV/0!</v>
      </c>
      <c r="GD49" s="593">
        <f t="shared" si="691"/>
        <v>0</v>
      </c>
      <c r="GE49" s="139">
        <f>GD49/GD42</f>
        <v>0</v>
      </c>
      <c r="GF49" s="109">
        <f>GF42*GE49</f>
        <v>0</v>
      </c>
      <c r="GG49" s="136">
        <f t="shared" si="692"/>
        <v>0</v>
      </c>
      <c r="GH49" s="96">
        <f>GH42</f>
        <v>2093.75</v>
      </c>
      <c r="GI49" s="137">
        <f t="shared" si="693"/>
        <v>0</v>
      </c>
      <c r="GJ49" s="109">
        <f t="shared" si="694"/>
        <v>0</v>
      </c>
      <c r="GK49" s="109"/>
      <c r="GL49" s="138"/>
      <c r="GM49" s="139" t="e">
        <f t="shared" si="695"/>
        <v>#DIV/0!</v>
      </c>
      <c r="GN49" s="593">
        <f t="shared" si="696"/>
        <v>0</v>
      </c>
      <c r="GO49" s="139">
        <f>GN49/GN42</f>
        <v>0</v>
      </c>
      <c r="GP49" s="109">
        <f>GP42*GO49</f>
        <v>0</v>
      </c>
      <c r="GQ49" s="136">
        <f t="shared" si="697"/>
        <v>0</v>
      </c>
      <c r="GR49" s="96">
        <f>GR42</f>
        <v>2093.75</v>
      </c>
      <c r="GS49" s="137">
        <f t="shared" si="698"/>
        <v>0</v>
      </c>
      <c r="GT49" s="109">
        <f t="shared" si="699"/>
        <v>0</v>
      </c>
      <c r="GU49" s="109"/>
      <c r="GV49" s="138"/>
      <c r="GW49" s="139" t="e">
        <f t="shared" si="700"/>
        <v>#DIV/0!</v>
      </c>
      <c r="GX49" s="593">
        <f t="shared" si="701"/>
        <v>0</v>
      </c>
      <c r="GY49" s="139">
        <f>GX49/GX42</f>
        <v>0</v>
      </c>
      <c r="GZ49" s="109">
        <f>GZ42*GY49</f>
        <v>0</v>
      </c>
      <c r="HA49" s="136">
        <f t="shared" si="702"/>
        <v>0</v>
      </c>
      <c r="HB49" s="96">
        <f>HB42</f>
        <v>2293.15</v>
      </c>
      <c r="HC49" s="137">
        <f t="shared" si="703"/>
        <v>0</v>
      </c>
      <c r="HD49" s="109">
        <f t="shared" si="704"/>
        <v>0</v>
      </c>
      <c r="HE49" s="109"/>
      <c r="HF49" s="138"/>
      <c r="HG49" s="139" t="e">
        <f t="shared" si="705"/>
        <v>#DIV/0!</v>
      </c>
      <c r="HH49" s="593">
        <f t="shared" si="706"/>
        <v>0</v>
      </c>
      <c r="HI49" s="139">
        <f>HH49/HH42</f>
        <v>0</v>
      </c>
      <c r="HJ49" s="109">
        <f>HJ42*HI49</f>
        <v>0</v>
      </c>
      <c r="HK49" s="136">
        <f t="shared" si="707"/>
        <v>0</v>
      </c>
      <c r="HL49" s="96">
        <f>HL42</f>
        <v>2093.75</v>
      </c>
      <c r="HM49" s="137">
        <f t="shared" si="708"/>
        <v>0</v>
      </c>
      <c r="HN49" s="109">
        <f t="shared" si="709"/>
        <v>0</v>
      </c>
      <c r="HO49" s="109"/>
      <c r="HP49" s="138"/>
      <c r="HQ49" s="139" t="e">
        <f t="shared" si="710"/>
        <v>#DIV/0!</v>
      </c>
      <c r="HR49" s="593">
        <f t="shared" si="711"/>
        <v>0</v>
      </c>
      <c r="HS49" s="139">
        <f>HR49/HR42</f>
        <v>0</v>
      </c>
      <c r="HT49" s="109">
        <f>HT42*HS49</f>
        <v>0</v>
      </c>
      <c r="HU49" s="136">
        <f t="shared" si="712"/>
        <v>0</v>
      </c>
      <c r="HV49" s="96">
        <f>HV42</f>
        <v>2196.1</v>
      </c>
      <c r="HW49" s="137">
        <f t="shared" si="713"/>
        <v>0</v>
      </c>
      <c r="HX49" s="109">
        <f t="shared" si="714"/>
        <v>0</v>
      </c>
      <c r="HY49" s="109"/>
      <c r="HZ49" s="138"/>
      <c r="IA49" s="139" t="e">
        <f t="shared" si="715"/>
        <v>#DIV/0!</v>
      </c>
      <c r="IB49" s="593">
        <f t="shared" si="716"/>
        <v>0</v>
      </c>
      <c r="IC49" s="139">
        <f>IB49/IB42</f>
        <v>0</v>
      </c>
      <c r="ID49" s="109">
        <f>ID42*IC49</f>
        <v>0</v>
      </c>
      <c r="IE49" s="136">
        <f t="shared" si="717"/>
        <v>0</v>
      </c>
      <c r="IF49" s="96">
        <f>IF42</f>
        <v>2854.65</v>
      </c>
      <c r="IG49" s="137">
        <f t="shared" si="718"/>
        <v>0</v>
      </c>
      <c r="IH49" s="109">
        <f t="shared" si="719"/>
        <v>0</v>
      </c>
      <c r="II49" s="109"/>
      <c r="IJ49" s="138"/>
      <c r="IK49" s="139" t="e">
        <f t="shared" si="720"/>
        <v>#DIV/0!</v>
      </c>
      <c r="IL49" s="593">
        <f t="shared" si="721"/>
        <v>0</v>
      </c>
      <c r="IM49" s="139">
        <f>IL49/IL42</f>
        <v>0</v>
      </c>
      <c r="IN49" s="109">
        <f>IN42*IM49</f>
        <v>0</v>
      </c>
      <c r="IO49" s="136">
        <f t="shared" si="722"/>
        <v>0</v>
      </c>
      <c r="IP49" s="96">
        <f>IP42</f>
        <v>2196.1</v>
      </c>
      <c r="IQ49" s="137">
        <f t="shared" si="723"/>
        <v>0</v>
      </c>
      <c r="IR49" s="109">
        <f t="shared" si="724"/>
        <v>0</v>
      </c>
      <c r="IS49" s="109"/>
      <c r="IT49" s="138"/>
      <c r="IU49" s="139" t="e">
        <f t="shared" si="725"/>
        <v>#DIV/0!</v>
      </c>
      <c r="IV49" s="593">
        <f t="shared" si="726"/>
        <v>0</v>
      </c>
      <c r="IW49" s="139">
        <f>IV49/IV42</f>
        <v>0</v>
      </c>
      <c r="IX49" s="109">
        <f>IX42*IW49</f>
        <v>0</v>
      </c>
      <c r="IY49" s="136">
        <f t="shared" si="727"/>
        <v>0</v>
      </c>
      <c r="IZ49" s="96">
        <f>IZ42</f>
        <v>2731.08</v>
      </c>
      <c r="JA49" s="137">
        <f t="shared" si="728"/>
        <v>0</v>
      </c>
      <c r="JB49" s="109">
        <f t="shared" si="729"/>
        <v>0</v>
      </c>
      <c r="JC49" s="109"/>
      <c r="JD49" s="138"/>
      <c r="JE49" s="139" t="e">
        <f t="shared" si="730"/>
        <v>#DIV/0!</v>
      </c>
      <c r="JF49" s="593">
        <f t="shared" si="731"/>
        <v>0</v>
      </c>
      <c r="JG49" s="139">
        <f>JF49/JF42</f>
        <v>0</v>
      </c>
      <c r="JH49" s="109">
        <f>JH42*JG49</f>
        <v>0</v>
      </c>
      <c r="JI49" s="136">
        <f t="shared" si="732"/>
        <v>0</v>
      </c>
      <c r="JJ49" s="96">
        <f>JJ42</f>
        <v>2196.1</v>
      </c>
      <c r="JK49" s="137">
        <f t="shared" si="733"/>
        <v>0</v>
      </c>
      <c r="JL49" s="109">
        <f t="shared" si="734"/>
        <v>0</v>
      </c>
      <c r="JM49" s="109"/>
      <c r="JN49" s="138"/>
      <c r="JO49" s="139" t="e">
        <f t="shared" si="735"/>
        <v>#DIV/0!</v>
      </c>
      <c r="JP49" s="593">
        <f t="shared" si="736"/>
        <v>0</v>
      </c>
      <c r="JQ49" s="139">
        <f>JP49/JP42</f>
        <v>0</v>
      </c>
      <c r="JR49" s="109">
        <f>JR42*JQ49</f>
        <v>0</v>
      </c>
      <c r="JS49" s="136">
        <f t="shared" si="737"/>
        <v>0</v>
      </c>
      <c r="JT49" s="96">
        <f>JT42</f>
        <v>2196.1</v>
      </c>
      <c r="JU49" s="137">
        <f t="shared" si="738"/>
        <v>0</v>
      </c>
      <c r="JV49" s="109">
        <f t="shared" si="739"/>
        <v>0</v>
      </c>
      <c r="JW49" s="109"/>
      <c r="JX49" s="138"/>
      <c r="JY49" s="139" t="e">
        <f t="shared" si="740"/>
        <v>#DIV/0!</v>
      </c>
      <c r="JZ49" s="593">
        <f t="shared" si="741"/>
        <v>0</v>
      </c>
      <c r="KA49" s="139">
        <f>JZ49/JZ42</f>
        <v>0</v>
      </c>
      <c r="KB49" s="109">
        <f>KB42*KA49</f>
        <v>0</v>
      </c>
      <c r="KC49" s="136">
        <f t="shared" si="742"/>
        <v>0</v>
      </c>
      <c r="KD49" s="96">
        <f>KD42</f>
        <v>2093.75</v>
      </c>
      <c r="KE49" s="137">
        <f t="shared" si="743"/>
        <v>0</v>
      </c>
      <c r="KF49" s="109">
        <f t="shared" si="744"/>
        <v>0</v>
      </c>
      <c r="KG49" s="109"/>
      <c r="KH49" s="138"/>
      <c r="KI49" s="139" t="e">
        <f t="shared" si="745"/>
        <v>#DIV/0!</v>
      </c>
      <c r="KJ49" s="593">
        <f t="shared" si="746"/>
        <v>0</v>
      </c>
      <c r="KK49" s="139">
        <f>KJ49/KJ42</f>
        <v>0</v>
      </c>
      <c r="KL49" s="109">
        <f>KL42*KK49</f>
        <v>0</v>
      </c>
      <c r="KM49" s="136">
        <f t="shared" si="747"/>
        <v>0</v>
      </c>
      <c r="KN49" s="96">
        <f>KN42</f>
        <v>2093.75</v>
      </c>
      <c r="KO49" s="137">
        <f t="shared" si="748"/>
        <v>0</v>
      </c>
      <c r="KP49" s="109">
        <f t="shared" si="749"/>
        <v>0</v>
      </c>
      <c r="KQ49" s="109"/>
      <c r="KR49" s="138"/>
      <c r="KS49" s="139" t="e">
        <f t="shared" si="750"/>
        <v>#DIV/0!</v>
      </c>
      <c r="KT49" s="593">
        <f t="shared" si="751"/>
        <v>0</v>
      </c>
      <c r="KU49" s="139">
        <f>KT49/KT42</f>
        <v>0</v>
      </c>
      <c r="KV49" s="109">
        <f>KV42*KU49</f>
        <v>0</v>
      </c>
      <c r="KW49" s="136">
        <f t="shared" si="752"/>
        <v>0</v>
      </c>
      <c r="KX49" s="96">
        <f>KX42</f>
        <v>2100</v>
      </c>
      <c r="KY49" s="137">
        <f t="shared" si="753"/>
        <v>0</v>
      </c>
      <c r="KZ49" s="109">
        <f t="shared" si="754"/>
        <v>0</v>
      </c>
      <c r="LA49" s="109"/>
      <c r="LB49" s="138"/>
      <c r="LC49" s="139" t="e">
        <f t="shared" si="755"/>
        <v>#DIV/0!</v>
      </c>
      <c r="LD49" s="593">
        <f t="shared" si="756"/>
        <v>0</v>
      </c>
      <c r="LE49" s="139">
        <f>LD49/LD42</f>
        <v>0</v>
      </c>
      <c r="LF49" s="109">
        <f>LF42*LE49</f>
        <v>0</v>
      </c>
      <c r="LG49" s="136">
        <f t="shared" si="757"/>
        <v>0</v>
      </c>
      <c r="LH49" s="96">
        <f>LH42</f>
        <v>2093.75</v>
      </c>
      <c r="LI49" s="137">
        <f t="shared" si="758"/>
        <v>0</v>
      </c>
      <c r="LJ49" s="109">
        <f t="shared" si="759"/>
        <v>0</v>
      </c>
      <c r="LK49" s="109"/>
      <c r="LL49" s="138"/>
      <c r="LM49" s="139" t="e">
        <f t="shared" si="760"/>
        <v>#DIV/0!</v>
      </c>
      <c r="LN49" s="593">
        <f t="shared" si="761"/>
        <v>0</v>
      </c>
      <c r="LO49" s="139">
        <f>LN49/LN42</f>
        <v>0</v>
      </c>
      <c r="LP49" s="109">
        <f>LP42*LO49</f>
        <v>0</v>
      </c>
      <c r="LQ49" s="136">
        <f t="shared" si="762"/>
        <v>0</v>
      </c>
      <c r="LR49" s="96">
        <f>LR42</f>
        <v>2196.1</v>
      </c>
      <c r="LS49" s="137">
        <f t="shared" si="763"/>
        <v>0</v>
      </c>
      <c r="LT49" s="109">
        <f t="shared" si="764"/>
        <v>0</v>
      </c>
      <c r="LU49" s="109"/>
      <c r="LV49" s="138"/>
      <c r="LW49" s="139" t="e">
        <f t="shared" si="765"/>
        <v>#DIV/0!</v>
      </c>
      <c r="LX49" s="593">
        <f t="shared" si="766"/>
        <v>0</v>
      </c>
      <c r="LY49" s="139">
        <f>LX49/LX42</f>
        <v>0</v>
      </c>
      <c r="LZ49" s="109">
        <f>LZ42*LY49</f>
        <v>0</v>
      </c>
      <c r="MA49" s="136">
        <f t="shared" si="767"/>
        <v>0</v>
      </c>
      <c r="MB49" s="96">
        <f>MB42</f>
        <v>2093.75</v>
      </c>
      <c r="MC49" s="137">
        <f t="shared" si="768"/>
        <v>0</v>
      </c>
      <c r="MD49" s="109">
        <f t="shared" si="769"/>
        <v>0</v>
      </c>
      <c r="ME49" s="109"/>
      <c r="MF49" s="138"/>
      <c r="MG49" s="139" t="e">
        <f t="shared" si="770"/>
        <v>#DIV/0!</v>
      </c>
      <c r="MH49" s="593">
        <f t="shared" si="771"/>
        <v>0</v>
      </c>
      <c r="MI49" s="139">
        <f>MH49/MH42</f>
        <v>0</v>
      </c>
      <c r="MJ49" s="109">
        <f>MJ42*MI49</f>
        <v>0</v>
      </c>
      <c r="MK49" s="136">
        <f t="shared" si="772"/>
        <v>0</v>
      </c>
      <c r="ML49" s="96">
        <f>ML42</f>
        <v>2854.65</v>
      </c>
      <c r="MM49" s="137">
        <f t="shared" si="773"/>
        <v>0</v>
      </c>
      <c r="MN49" s="109">
        <f t="shared" si="774"/>
        <v>0</v>
      </c>
      <c r="MO49" s="109"/>
      <c r="MP49" s="138"/>
      <c r="MQ49" s="139" t="e">
        <f t="shared" si="775"/>
        <v>#DIV/0!</v>
      </c>
      <c r="MR49" s="593">
        <f t="shared" si="776"/>
        <v>0</v>
      </c>
      <c r="MS49" s="139">
        <f>MR49/MR42</f>
        <v>0</v>
      </c>
      <c r="MT49" s="109">
        <f>MT42*MS49</f>
        <v>0</v>
      </c>
      <c r="MU49" s="136">
        <f t="shared" si="777"/>
        <v>0</v>
      </c>
      <c r="MV49" s="96">
        <f>MV42</f>
        <v>2093.75</v>
      </c>
      <c r="MW49" s="137">
        <f t="shared" si="778"/>
        <v>0</v>
      </c>
      <c r="MX49" s="109">
        <f t="shared" si="779"/>
        <v>0</v>
      </c>
      <c r="MY49" s="109"/>
      <c r="MZ49" s="138"/>
      <c r="NA49" s="139" t="e">
        <f t="shared" si="780"/>
        <v>#DIV/0!</v>
      </c>
      <c r="NB49" s="593">
        <f t="shared" si="781"/>
        <v>0</v>
      </c>
      <c r="NC49" s="139">
        <f>NB49/NB42</f>
        <v>0</v>
      </c>
      <c r="ND49" s="109">
        <f>ND42*NC49</f>
        <v>0</v>
      </c>
      <c r="NE49" s="136">
        <f t="shared" si="782"/>
        <v>0</v>
      </c>
      <c r="NF49" s="96">
        <f>NF42</f>
        <v>2854.65</v>
      </c>
      <c r="NG49" s="137">
        <f t="shared" si="783"/>
        <v>0</v>
      </c>
      <c r="NH49" s="109">
        <f t="shared" si="784"/>
        <v>0</v>
      </c>
      <c r="NI49" s="109"/>
      <c r="NJ49" s="138"/>
      <c r="NK49" s="139" t="e">
        <f t="shared" si="785"/>
        <v>#DIV/0!</v>
      </c>
      <c r="NL49" s="593">
        <f t="shared" si="786"/>
        <v>0</v>
      </c>
      <c r="NM49" s="139">
        <f>NL49/NL42</f>
        <v>0</v>
      </c>
      <c r="NN49" s="109">
        <f>NN42*NM49</f>
        <v>0</v>
      </c>
      <c r="NO49" s="136">
        <f t="shared" si="787"/>
        <v>0</v>
      </c>
      <c r="NP49" s="96">
        <f>NP42</f>
        <v>2018.34</v>
      </c>
      <c r="NQ49" s="137">
        <f t="shared" si="788"/>
        <v>0</v>
      </c>
      <c r="NR49" s="109">
        <f t="shared" si="789"/>
        <v>0</v>
      </c>
      <c r="NS49" s="109"/>
      <c r="NT49" s="138"/>
      <c r="NU49" s="139" t="e">
        <f t="shared" si="790"/>
        <v>#DIV/0!</v>
      </c>
      <c r="NV49" s="593">
        <f t="shared" si="791"/>
        <v>0</v>
      </c>
      <c r="NW49" s="139">
        <f>NV49/NV42</f>
        <v>0</v>
      </c>
      <c r="NX49" s="109">
        <f>NX42*NW49</f>
        <v>0</v>
      </c>
      <c r="NY49" s="136">
        <f t="shared" si="792"/>
        <v>0</v>
      </c>
      <c r="NZ49" s="96">
        <f>NZ42</f>
        <v>2854.65</v>
      </c>
      <c r="OA49" s="137">
        <f t="shared" si="793"/>
        <v>0</v>
      </c>
      <c r="OB49" s="109">
        <f t="shared" si="794"/>
        <v>0</v>
      </c>
      <c r="OC49" s="109"/>
      <c r="OD49" s="138"/>
      <c r="OE49" s="139" t="e">
        <f t="shared" si="795"/>
        <v>#DIV/0!</v>
      </c>
      <c r="OF49" s="593">
        <f t="shared" si="796"/>
        <v>0</v>
      </c>
      <c r="OG49" s="139">
        <f>OF49/OF42</f>
        <v>0</v>
      </c>
      <c r="OH49" s="109">
        <f>OH42*OG49</f>
        <v>0</v>
      </c>
      <c r="OI49" s="136">
        <f t="shared" si="797"/>
        <v>0</v>
      </c>
      <c r="OJ49" s="96">
        <f>OJ42</f>
        <v>2093.75</v>
      </c>
      <c r="OK49" s="137">
        <f t="shared" si="798"/>
        <v>0</v>
      </c>
      <c r="OL49" s="109">
        <f t="shared" si="799"/>
        <v>0</v>
      </c>
      <c r="OM49" s="109"/>
      <c r="ON49" s="138"/>
      <c r="OO49" s="139" t="e">
        <f t="shared" si="800"/>
        <v>#DIV/0!</v>
      </c>
      <c r="OP49" s="593">
        <f t="shared" si="801"/>
        <v>0</v>
      </c>
      <c r="OQ49" s="139">
        <f>OP49/OP42</f>
        <v>0</v>
      </c>
      <c r="OR49" s="109">
        <f>OR42*OQ49</f>
        <v>0</v>
      </c>
      <c r="OS49" s="136">
        <f t="shared" si="802"/>
        <v>0</v>
      </c>
      <c r="OT49" s="96">
        <f>OT42</f>
        <v>2854.65</v>
      </c>
      <c r="OU49" s="137">
        <f t="shared" si="803"/>
        <v>0</v>
      </c>
      <c r="OV49" s="109">
        <f t="shared" si="804"/>
        <v>0</v>
      </c>
      <c r="OW49" s="109"/>
      <c r="OX49" s="138"/>
      <c r="OY49" s="139" t="e">
        <f t="shared" si="805"/>
        <v>#DIV/0!</v>
      </c>
      <c r="OZ49" s="593">
        <f t="shared" si="806"/>
        <v>0</v>
      </c>
      <c r="PA49" s="139">
        <f>OZ49/OZ42</f>
        <v>0</v>
      </c>
      <c r="PB49" s="109">
        <f>PB42*PA49</f>
        <v>0</v>
      </c>
      <c r="PC49" s="136">
        <f t="shared" si="807"/>
        <v>0</v>
      </c>
      <c r="PD49" s="96">
        <f>PD42</f>
        <v>2018.34</v>
      </c>
      <c r="PE49" s="137">
        <f t="shared" si="808"/>
        <v>0</v>
      </c>
      <c r="PF49" s="109">
        <f t="shared" si="809"/>
        <v>0</v>
      </c>
      <c r="PG49" s="109"/>
      <c r="PH49" s="138"/>
      <c r="PI49" s="139" t="e">
        <f t="shared" si="810"/>
        <v>#DIV/0!</v>
      </c>
      <c r="PJ49" s="593">
        <f t="shared" si="811"/>
        <v>0</v>
      </c>
      <c r="PK49" s="139">
        <f>PJ49/PJ42</f>
        <v>0</v>
      </c>
      <c r="PL49" s="109">
        <f>PL42*PK49</f>
        <v>0</v>
      </c>
      <c r="PM49" s="136">
        <f t="shared" si="812"/>
        <v>0</v>
      </c>
      <c r="PN49" s="96">
        <f>PN42</f>
        <v>2018.34</v>
      </c>
      <c r="PO49" s="137">
        <f t="shared" si="813"/>
        <v>0</v>
      </c>
      <c r="PP49" s="109">
        <f t="shared" si="814"/>
        <v>0</v>
      </c>
      <c r="PQ49" s="109"/>
      <c r="PR49" s="138"/>
      <c r="PS49" s="139" t="e">
        <f t="shared" si="815"/>
        <v>#DIV/0!</v>
      </c>
      <c r="PT49" s="593">
        <f t="shared" si="816"/>
        <v>0</v>
      </c>
      <c r="PU49" s="139">
        <f>PT49/PT42</f>
        <v>0</v>
      </c>
      <c r="PV49" s="109">
        <f>PV42*PU49</f>
        <v>0</v>
      </c>
      <c r="PW49" s="136">
        <f t="shared" si="817"/>
        <v>0</v>
      </c>
      <c r="PX49" s="96">
        <f>PX42</f>
        <v>2018.34</v>
      </c>
      <c r="PY49" s="137">
        <f t="shared" si="818"/>
        <v>0</v>
      </c>
      <c r="PZ49" s="109">
        <f t="shared" si="819"/>
        <v>0</v>
      </c>
      <c r="QA49" s="109"/>
      <c r="QB49" s="138"/>
      <c r="QC49" s="139" t="e">
        <f t="shared" si="820"/>
        <v>#DIV/0!</v>
      </c>
      <c r="QD49" s="593">
        <f t="shared" si="821"/>
        <v>0</v>
      </c>
      <c r="QE49" s="139">
        <f>QD49/QD42</f>
        <v>0</v>
      </c>
      <c r="QF49" s="109">
        <f>QF42*QE49</f>
        <v>0</v>
      </c>
      <c r="QG49" s="136">
        <f t="shared" si="822"/>
        <v>0</v>
      </c>
      <c r="QH49" s="96">
        <f>QH42</f>
        <v>2854.65</v>
      </c>
      <c r="QI49" s="137">
        <f t="shared" si="823"/>
        <v>0</v>
      </c>
      <c r="QJ49" s="109">
        <f t="shared" si="824"/>
        <v>0</v>
      </c>
      <c r="QK49" s="109"/>
      <c r="QL49" s="138"/>
      <c r="QM49" s="139" t="e">
        <f t="shared" si="825"/>
        <v>#DIV/0!</v>
      </c>
      <c r="QN49" s="593">
        <f t="shared" si="826"/>
        <v>0</v>
      </c>
      <c r="QO49" s="139">
        <f>QN49/QN42</f>
        <v>0</v>
      </c>
      <c r="QP49" s="109">
        <f>QP42*QO49</f>
        <v>0</v>
      </c>
      <c r="QQ49" s="136">
        <f t="shared" si="827"/>
        <v>0</v>
      </c>
      <c r="QR49" s="96">
        <f>QR42</f>
        <v>2093.75</v>
      </c>
      <c r="QS49" s="137">
        <f t="shared" si="828"/>
        <v>0</v>
      </c>
      <c r="QT49" s="109">
        <f t="shared" si="829"/>
        <v>0</v>
      </c>
      <c r="QU49" s="109"/>
      <c r="QV49" s="138"/>
      <c r="QW49" s="139" t="e">
        <f t="shared" si="830"/>
        <v>#DIV/0!</v>
      </c>
      <c r="QX49" s="593">
        <f t="shared" si="831"/>
        <v>0</v>
      </c>
      <c r="QY49" s="139">
        <f>QX49/QX42</f>
        <v>0</v>
      </c>
      <c r="QZ49" s="109">
        <f>QZ42*QY49</f>
        <v>0</v>
      </c>
      <c r="RA49" s="136">
        <f t="shared" si="832"/>
        <v>0</v>
      </c>
      <c r="RB49" s="96">
        <f>RB42</f>
        <v>2018.34</v>
      </c>
      <c r="RC49" s="137">
        <f t="shared" si="833"/>
        <v>0</v>
      </c>
      <c r="RD49" s="109">
        <f t="shared" si="834"/>
        <v>0</v>
      </c>
      <c r="RE49" s="109"/>
      <c r="RF49" s="138"/>
      <c r="RG49" s="139" t="e">
        <f t="shared" si="835"/>
        <v>#DIV/0!</v>
      </c>
      <c r="RH49" s="593">
        <f t="shared" si="836"/>
        <v>0</v>
      </c>
      <c r="RI49" s="139">
        <f>RH49/RH42</f>
        <v>0</v>
      </c>
      <c r="RJ49" s="109">
        <f>RJ42*RI49</f>
        <v>0</v>
      </c>
      <c r="RK49" s="136">
        <f t="shared" si="837"/>
        <v>0</v>
      </c>
      <c r="RL49" s="96">
        <f>RL42</f>
        <v>2018.34</v>
      </c>
      <c r="RM49" s="137">
        <f t="shared" si="838"/>
        <v>0</v>
      </c>
      <c r="RN49" s="109">
        <f t="shared" si="839"/>
        <v>0</v>
      </c>
      <c r="RO49" s="109"/>
      <c r="RP49" s="138"/>
      <c r="RQ49" s="139" t="e">
        <f t="shared" si="840"/>
        <v>#DIV/0!</v>
      </c>
      <c r="RR49" s="593">
        <f t="shared" si="841"/>
        <v>0</v>
      </c>
      <c r="RS49" s="139">
        <f>RR49/RR42</f>
        <v>0</v>
      </c>
      <c r="RT49" s="109">
        <f>RT42*RS49</f>
        <v>0</v>
      </c>
      <c r="RU49" s="136">
        <f t="shared" si="842"/>
        <v>0</v>
      </c>
      <c r="RV49" s="96">
        <f>RV42</f>
        <v>2854.65</v>
      </c>
      <c r="RW49" s="137">
        <f t="shared" si="843"/>
        <v>0</v>
      </c>
      <c r="RX49" s="109">
        <f t="shared" si="844"/>
        <v>0</v>
      </c>
      <c r="RY49" s="109"/>
      <c r="RZ49" s="138"/>
      <c r="SA49" s="139" t="e">
        <f t="shared" si="845"/>
        <v>#DIV/0!</v>
      </c>
      <c r="SB49" s="593">
        <f t="shared" si="846"/>
        <v>0</v>
      </c>
      <c r="SC49" s="139" t="e">
        <f>SB49/SB42</f>
        <v>#DIV/0!</v>
      </c>
      <c r="SD49" s="109" t="e">
        <f>SD42*SC49</f>
        <v>#DIV/0!</v>
      </c>
      <c r="SE49" s="136">
        <f t="shared" si="847"/>
        <v>0</v>
      </c>
      <c r="SF49" s="96">
        <f>SF42</f>
        <v>0</v>
      </c>
      <c r="SG49" s="137">
        <f t="shared" si="848"/>
        <v>0</v>
      </c>
      <c r="SH49" s="109">
        <f t="shared" si="849"/>
        <v>0</v>
      </c>
      <c r="SI49" s="109"/>
      <c r="SJ49" s="138"/>
      <c r="SK49" s="139" t="e">
        <f t="shared" si="850"/>
        <v>#DIV/0!</v>
      </c>
      <c r="SL49" s="593">
        <f t="shared" si="851"/>
        <v>0</v>
      </c>
      <c r="SM49" s="139">
        <f>SL49/SL42</f>
        <v>0</v>
      </c>
      <c r="SN49" s="109">
        <f>SN42*SM49</f>
        <v>0</v>
      </c>
      <c r="SO49" s="136">
        <f t="shared" si="852"/>
        <v>0</v>
      </c>
      <c r="SP49" s="96">
        <f>SP42</f>
        <v>2093.75</v>
      </c>
      <c r="SQ49" s="137">
        <f t="shared" si="853"/>
        <v>0</v>
      </c>
      <c r="SR49" s="109">
        <f t="shared" si="854"/>
        <v>0</v>
      </c>
      <c r="SS49" s="109"/>
      <c r="ST49" s="138"/>
      <c r="SU49" s="139" t="e">
        <f t="shared" si="855"/>
        <v>#DIV/0!</v>
      </c>
      <c r="SV49" s="593">
        <f t="shared" si="856"/>
        <v>0</v>
      </c>
      <c r="SW49" s="139">
        <f>SV49/SV42</f>
        <v>0</v>
      </c>
      <c r="SX49" s="109">
        <f>SX42*SW49</f>
        <v>0</v>
      </c>
      <c r="SY49" s="136">
        <f t="shared" si="857"/>
        <v>0</v>
      </c>
      <c r="SZ49" s="96">
        <f>SZ42</f>
        <v>2018.34</v>
      </c>
      <c r="TA49" s="137">
        <f t="shared" si="858"/>
        <v>0</v>
      </c>
      <c r="TB49" s="109">
        <f t="shared" si="859"/>
        <v>0</v>
      </c>
      <c r="TC49" s="109"/>
      <c r="TD49" s="138"/>
      <c r="TE49" s="139" t="e">
        <f t="shared" si="860"/>
        <v>#DIV/0!</v>
      </c>
      <c r="TF49" s="593">
        <f t="shared" si="861"/>
        <v>0</v>
      </c>
      <c r="TG49" s="139">
        <f>TF49/TF42</f>
        <v>0</v>
      </c>
      <c r="TH49" s="109">
        <f>TH42*TG49</f>
        <v>0</v>
      </c>
      <c r="TI49" s="136">
        <f t="shared" si="862"/>
        <v>0</v>
      </c>
      <c r="TJ49" s="96">
        <f>TJ42</f>
        <v>2018.34</v>
      </c>
      <c r="TK49" s="137">
        <f t="shared" si="863"/>
        <v>0</v>
      </c>
      <c r="TL49" s="109">
        <f t="shared" si="864"/>
        <v>0</v>
      </c>
      <c r="TM49" s="109"/>
      <c r="TN49" s="138"/>
      <c r="TO49" s="139" t="e">
        <f t="shared" si="865"/>
        <v>#DIV/0!</v>
      </c>
      <c r="TP49" s="593">
        <f t="shared" si="866"/>
        <v>0</v>
      </c>
      <c r="TQ49" s="139">
        <f>TP49/TP42</f>
        <v>0</v>
      </c>
      <c r="TR49" s="109">
        <f>TR42*TQ49</f>
        <v>0</v>
      </c>
      <c r="TS49" s="136">
        <f t="shared" si="867"/>
        <v>0</v>
      </c>
      <c r="TT49" s="96">
        <f>TT42</f>
        <v>2093.75</v>
      </c>
      <c r="TU49" s="137">
        <f t="shared" si="868"/>
        <v>0</v>
      </c>
      <c r="TV49" s="109">
        <f t="shared" si="869"/>
        <v>0</v>
      </c>
      <c r="TW49" s="109"/>
      <c r="TX49" s="138"/>
      <c r="TY49" s="139" t="e">
        <f t="shared" si="870"/>
        <v>#DIV/0!</v>
      </c>
      <c r="TZ49" s="593">
        <f t="shared" si="871"/>
        <v>0</v>
      </c>
      <c r="UA49" s="139">
        <f>TZ49/TZ42</f>
        <v>0</v>
      </c>
      <c r="UB49" s="109">
        <f>UB42*UA49</f>
        <v>0</v>
      </c>
      <c r="UC49" s="136">
        <f t="shared" si="872"/>
        <v>0</v>
      </c>
      <c r="UD49" s="96">
        <f>UD42</f>
        <v>2093.75</v>
      </c>
      <c r="UE49" s="137">
        <f t="shared" si="873"/>
        <v>0</v>
      </c>
      <c r="UF49" s="109">
        <f t="shared" si="874"/>
        <v>0</v>
      </c>
      <c r="UG49" s="109"/>
      <c r="UH49" s="138"/>
      <c r="UI49" s="139" t="e">
        <f t="shared" si="875"/>
        <v>#DIV/0!</v>
      </c>
      <c r="UJ49" s="593">
        <f t="shared" si="876"/>
        <v>0</v>
      </c>
      <c r="UK49" s="139">
        <f>UJ49/UJ42</f>
        <v>0</v>
      </c>
      <c r="UL49" s="109">
        <f>UL42*UK49</f>
        <v>0</v>
      </c>
      <c r="UM49" s="136">
        <f t="shared" si="877"/>
        <v>0</v>
      </c>
      <c r="UN49" s="96">
        <f>UN42</f>
        <v>2093.75</v>
      </c>
      <c r="UO49" s="137">
        <f t="shared" si="878"/>
        <v>0</v>
      </c>
      <c r="UP49" s="109">
        <f t="shared" si="879"/>
        <v>0</v>
      </c>
      <c r="UQ49" s="109"/>
      <c r="UR49" s="138"/>
      <c r="US49" s="139" t="e">
        <f t="shared" si="880"/>
        <v>#DIV/0!</v>
      </c>
      <c r="UT49" s="593">
        <f t="shared" si="881"/>
        <v>0</v>
      </c>
      <c r="UU49" s="139">
        <f>UT49/UT42</f>
        <v>0</v>
      </c>
      <c r="UV49" s="109">
        <f>UV42*UU49</f>
        <v>0</v>
      </c>
      <c r="UW49" s="136">
        <f t="shared" si="882"/>
        <v>0</v>
      </c>
      <c r="UX49" s="96">
        <f>UX42</f>
        <v>2093.75</v>
      </c>
      <c r="UY49" s="137">
        <f t="shared" si="883"/>
        <v>0</v>
      </c>
      <c r="UZ49" s="109">
        <f t="shared" si="884"/>
        <v>0</v>
      </c>
      <c r="VA49" s="109"/>
      <c r="VB49" s="138"/>
      <c r="VC49" s="139" t="e">
        <f t="shared" si="885"/>
        <v>#DIV/0!</v>
      </c>
      <c r="VD49" s="593">
        <f t="shared" si="886"/>
        <v>0</v>
      </c>
      <c r="VE49" s="139">
        <f>VD49/VD42</f>
        <v>0</v>
      </c>
      <c r="VF49" s="109">
        <f>VF42*VE49</f>
        <v>0</v>
      </c>
      <c r="VG49" s="136">
        <f t="shared" si="887"/>
        <v>0</v>
      </c>
      <c r="VH49" s="96">
        <f>VH42</f>
        <v>2093.75</v>
      </c>
      <c r="VI49" s="137">
        <f t="shared" si="888"/>
        <v>0</v>
      </c>
      <c r="VJ49" s="109">
        <f t="shared" si="889"/>
        <v>0</v>
      </c>
      <c r="VK49" s="109"/>
      <c r="VL49" s="138"/>
      <c r="VM49" s="139" t="e">
        <f t="shared" si="890"/>
        <v>#DIV/0!</v>
      </c>
      <c r="VN49" s="593">
        <f t="shared" si="891"/>
        <v>0</v>
      </c>
      <c r="VO49" s="139">
        <f>VN49/VN42</f>
        <v>0</v>
      </c>
      <c r="VP49" s="109">
        <f>VP42*VO49</f>
        <v>0</v>
      </c>
      <c r="VQ49" s="136">
        <f t="shared" si="892"/>
        <v>0</v>
      </c>
      <c r="VR49" s="96">
        <f>VR42</f>
        <v>2093.75</v>
      </c>
      <c r="VS49" s="137">
        <f t="shared" si="893"/>
        <v>0</v>
      </c>
      <c r="VT49" s="109">
        <f t="shared" si="894"/>
        <v>0</v>
      </c>
      <c r="VU49" s="109"/>
      <c r="VV49" s="138"/>
      <c r="VW49" s="139" t="e">
        <f t="shared" si="895"/>
        <v>#DIV/0!</v>
      </c>
      <c r="VX49" s="554">
        <f t="shared" si="896"/>
        <v>0</v>
      </c>
      <c r="VY49" s="139">
        <f>VX49/VX42</f>
        <v>0</v>
      </c>
      <c r="VZ49" s="109">
        <f>VZ42*VY49</f>
        <v>0</v>
      </c>
      <c r="WA49" s="136">
        <f t="shared" si="897"/>
        <v>0</v>
      </c>
      <c r="WB49" s="96">
        <f>WB42</f>
        <v>2253.27</v>
      </c>
      <c r="WC49" s="137">
        <f t="shared" si="898"/>
        <v>0</v>
      </c>
      <c r="WD49" s="109">
        <f t="shared" si="899"/>
        <v>0</v>
      </c>
      <c r="WE49" s="109"/>
      <c r="WF49" s="138"/>
    </row>
    <row r="50" spans="1:604" ht="48">
      <c r="A50" s="5"/>
      <c r="B50" s="97" t="s">
        <v>409</v>
      </c>
      <c r="C50" s="11" t="s">
        <v>967</v>
      </c>
      <c r="D50" s="11" t="s">
        <v>422</v>
      </c>
      <c r="E50" s="4" t="s">
        <v>34</v>
      </c>
      <c r="F50" s="593">
        <f t="shared" si="601"/>
        <v>0</v>
      </c>
      <c r="G50" s="139" t="e">
        <f>F50/F42</f>
        <v>#DIV/0!</v>
      </c>
      <c r="H50" s="109" t="e">
        <f>H42*G50</f>
        <v>#DIV/0!</v>
      </c>
      <c r="I50" s="136">
        <f t="shared" si="602"/>
        <v>0</v>
      </c>
      <c r="J50" s="96">
        <f>J42</f>
        <v>0</v>
      </c>
      <c r="K50" s="137">
        <f t="shared" si="603"/>
        <v>0</v>
      </c>
      <c r="L50" s="109">
        <f t="shared" si="604"/>
        <v>0</v>
      </c>
      <c r="M50" s="109"/>
      <c r="N50" s="138"/>
      <c r="O50" s="139">
        <f t="shared" si="605"/>
        <v>0</v>
      </c>
      <c r="P50" s="593">
        <f t="shared" si="606"/>
        <v>37</v>
      </c>
      <c r="Q50" s="139">
        <f>P50/P42</f>
        <v>9.3429999999999999E-2</v>
      </c>
      <c r="R50" s="109">
        <f>R42*Q50</f>
        <v>45.04</v>
      </c>
      <c r="S50" s="136">
        <f t="shared" si="607"/>
        <v>1.2172973</v>
      </c>
      <c r="T50" s="96">
        <f>T42</f>
        <v>2093.75</v>
      </c>
      <c r="U50" s="137">
        <f t="shared" si="608"/>
        <v>2548.7162199999998</v>
      </c>
      <c r="V50" s="109">
        <f t="shared" si="609"/>
        <v>94302.5</v>
      </c>
      <c r="W50" s="109"/>
      <c r="X50" s="138"/>
      <c r="Y50" s="139">
        <f t="shared" si="610"/>
        <v>0.80132000000000003</v>
      </c>
      <c r="Z50" s="593">
        <f t="shared" si="611"/>
        <v>0</v>
      </c>
      <c r="AA50" s="139">
        <f>Z50/Z42</f>
        <v>0</v>
      </c>
      <c r="AB50" s="109">
        <f>AB42*AA50</f>
        <v>0</v>
      </c>
      <c r="AC50" s="136">
        <f t="shared" si="612"/>
        <v>0</v>
      </c>
      <c r="AD50" s="96">
        <f>AD42</f>
        <v>2093.75</v>
      </c>
      <c r="AE50" s="137">
        <f t="shared" si="613"/>
        <v>0</v>
      </c>
      <c r="AF50" s="109">
        <f t="shared" si="614"/>
        <v>0</v>
      </c>
      <c r="AG50" s="109"/>
      <c r="AH50" s="138"/>
      <c r="AI50" s="139">
        <f t="shared" si="615"/>
        <v>0</v>
      </c>
      <c r="AJ50" s="593">
        <f t="shared" si="616"/>
        <v>0</v>
      </c>
      <c r="AK50" s="139" t="e">
        <f>AJ50/AJ42</f>
        <v>#DIV/0!</v>
      </c>
      <c r="AL50" s="109" t="e">
        <f>AL42*AK50</f>
        <v>#DIV/0!</v>
      </c>
      <c r="AM50" s="136">
        <f t="shared" si="617"/>
        <v>0</v>
      </c>
      <c r="AN50" s="96">
        <f>AN42</f>
        <v>0</v>
      </c>
      <c r="AO50" s="137">
        <f t="shared" si="618"/>
        <v>0</v>
      </c>
      <c r="AP50" s="109">
        <f t="shared" si="619"/>
        <v>0</v>
      </c>
      <c r="AQ50" s="109"/>
      <c r="AR50" s="138"/>
      <c r="AS50" s="139">
        <f t="shared" si="620"/>
        <v>0</v>
      </c>
      <c r="AT50" s="593">
        <f t="shared" si="621"/>
        <v>0</v>
      </c>
      <c r="AU50" s="139">
        <f>AT50/AT42</f>
        <v>0</v>
      </c>
      <c r="AV50" s="109">
        <f>AV42*AU50</f>
        <v>0</v>
      </c>
      <c r="AW50" s="136">
        <f t="shared" si="622"/>
        <v>0</v>
      </c>
      <c r="AX50" s="96">
        <f>AX42</f>
        <v>2093.75</v>
      </c>
      <c r="AY50" s="137">
        <f t="shared" si="623"/>
        <v>0</v>
      </c>
      <c r="AZ50" s="109">
        <f t="shared" si="624"/>
        <v>0</v>
      </c>
      <c r="BA50" s="109"/>
      <c r="BB50" s="138"/>
      <c r="BC50" s="139">
        <f t="shared" si="625"/>
        <v>0</v>
      </c>
      <c r="BD50" s="593">
        <f t="shared" si="626"/>
        <v>0</v>
      </c>
      <c r="BE50" s="139">
        <f>BD50/BD42</f>
        <v>0</v>
      </c>
      <c r="BF50" s="109">
        <f>BF42*BE50</f>
        <v>0</v>
      </c>
      <c r="BG50" s="136">
        <f t="shared" si="627"/>
        <v>0</v>
      </c>
      <c r="BH50" s="96">
        <f>BH42</f>
        <v>2474.1999999999998</v>
      </c>
      <c r="BI50" s="137">
        <f t="shared" si="628"/>
        <v>0</v>
      </c>
      <c r="BJ50" s="109">
        <f t="shared" si="629"/>
        <v>0</v>
      </c>
      <c r="BK50" s="109"/>
      <c r="BL50" s="138"/>
      <c r="BM50" s="139">
        <f t="shared" si="630"/>
        <v>0</v>
      </c>
      <c r="BN50" s="593">
        <f t="shared" si="631"/>
        <v>54</v>
      </c>
      <c r="BO50" s="139">
        <f>BN50/BN42</f>
        <v>1</v>
      </c>
      <c r="BP50" s="109">
        <f>BP42*BO50</f>
        <v>80.5</v>
      </c>
      <c r="BQ50" s="136">
        <f t="shared" si="632"/>
        <v>1.4907407399999999</v>
      </c>
      <c r="BR50" s="96">
        <f>BR42</f>
        <v>2854.65</v>
      </c>
      <c r="BS50" s="137">
        <f t="shared" si="633"/>
        <v>4255.5430500000002</v>
      </c>
      <c r="BT50" s="109">
        <f t="shared" si="634"/>
        <v>229799.32</v>
      </c>
      <c r="BU50" s="109"/>
      <c r="BV50" s="138"/>
      <c r="BW50" s="139">
        <f t="shared" si="635"/>
        <v>1.33795</v>
      </c>
      <c r="BX50" s="593">
        <f t="shared" si="636"/>
        <v>0</v>
      </c>
      <c r="BY50" s="139">
        <f>BX50/BX42</f>
        <v>0</v>
      </c>
      <c r="BZ50" s="109">
        <f>BZ42*BY50</f>
        <v>0</v>
      </c>
      <c r="CA50" s="136">
        <f t="shared" si="637"/>
        <v>0</v>
      </c>
      <c r="CB50" s="96">
        <f>CB42</f>
        <v>2196.1</v>
      </c>
      <c r="CC50" s="137">
        <f t="shared" si="638"/>
        <v>0</v>
      </c>
      <c r="CD50" s="109">
        <f t="shared" si="639"/>
        <v>0</v>
      </c>
      <c r="CE50" s="109"/>
      <c r="CF50" s="138"/>
      <c r="CG50" s="139">
        <f t="shared" si="640"/>
        <v>0</v>
      </c>
      <c r="CH50" s="593">
        <f t="shared" si="641"/>
        <v>28</v>
      </c>
      <c r="CI50" s="139">
        <f>CH50/CH42</f>
        <v>0.17177999999999999</v>
      </c>
      <c r="CJ50" s="109">
        <f>CJ42*CI50</f>
        <v>53.32</v>
      </c>
      <c r="CK50" s="136">
        <f t="shared" si="642"/>
        <v>1.9042857099999999</v>
      </c>
      <c r="CL50" s="96">
        <f>CL42</f>
        <v>2854.65</v>
      </c>
      <c r="CM50" s="137">
        <f t="shared" si="643"/>
        <v>5436.0691999999999</v>
      </c>
      <c r="CN50" s="109">
        <f t="shared" si="644"/>
        <v>152209.94</v>
      </c>
      <c r="CO50" s="109"/>
      <c r="CP50" s="138"/>
      <c r="CQ50" s="139">
        <f t="shared" si="645"/>
        <v>1.7091000000000001</v>
      </c>
      <c r="CR50" s="593">
        <f t="shared" si="646"/>
        <v>0</v>
      </c>
      <c r="CS50" s="139">
        <f>CR50/CR42</f>
        <v>0</v>
      </c>
      <c r="CT50" s="109">
        <f>CT42*CS50</f>
        <v>0</v>
      </c>
      <c r="CU50" s="136">
        <f t="shared" si="647"/>
        <v>0</v>
      </c>
      <c r="CV50" s="96">
        <f>CV42</f>
        <v>2854.65</v>
      </c>
      <c r="CW50" s="137">
        <f t="shared" si="648"/>
        <v>0</v>
      </c>
      <c r="CX50" s="109">
        <f t="shared" si="649"/>
        <v>0</v>
      </c>
      <c r="CY50" s="109"/>
      <c r="CZ50" s="138"/>
      <c r="DA50" s="139">
        <f t="shared" si="650"/>
        <v>0</v>
      </c>
      <c r="DB50" s="593">
        <f t="shared" si="651"/>
        <v>0</v>
      </c>
      <c r="DC50" s="139">
        <f>DB50/DB42</f>
        <v>0</v>
      </c>
      <c r="DD50" s="109">
        <f>DD42*DC50</f>
        <v>0</v>
      </c>
      <c r="DE50" s="136">
        <f t="shared" si="652"/>
        <v>0</v>
      </c>
      <c r="DF50" s="96">
        <f>DF42</f>
        <v>2854.65</v>
      </c>
      <c r="DG50" s="137">
        <f t="shared" si="653"/>
        <v>0</v>
      </c>
      <c r="DH50" s="109">
        <f t="shared" si="654"/>
        <v>0</v>
      </c>
      <c r="DI50" s="109"/>
      <c r="DJ50" s="138"/>
      <c r="DK50" s="139">
        <f t="shared" si="655"/>
        <v>0</v>
      </c>
      <c r="DL50" s="593">
        <f t="shared" si="656"/>
        <v>0</v>
      </c>
      <c r="DM50" s="139">
        <f>DL50/DL42</f>
        <v>0</v>
      </c>
      <c r="DN50" s="109">
        <f>DN42*DM50</f>
        <v>0</v>
      </c>
      <c r="DO50" s="136">
        <f t="shared" si="657"/>
        <v>0</v>
      </c>
      <c r="DP50" s="96">
        <f>DP42</f>
        <v>2854.65</v>
      </c>
      <c r="DQ50" s="137">
        <f t="shared" si="658"/>
        <v>0</v>
      </c>
      <c r="DR50" s="109">
        <f t="shared" si="659"/>
        <v>0</v>
      </c>
      <c r="DS50" s="109"/>
      <c r="DT50" s="138"/>
      <c r="DU50" s="139">
        <f t="shared" si="660"/>
        <v>0</v>
      </c>
      <c r="DV50" s="593">
        <f t="shared" si="661"/>
        <v>51</v>
      </c>
      <c r="DW50" s="139">
        <f>DV50/DV42</f>
        <v>1</v>
      </c>
      <c r="DX50" s="109">
        <f>DX42*DW50</f>
        <v>0</v>
      </c>
      <c r="DY50" s="136">
        <f t="shared" si="662"/>
        <v>0</v>
      </c>
      <c r="DZ50" s="96">
        <f>DZ42</f>
        <v>0</v>
      </c>
      <c r="EA50" s="137">
        <f t="shared" si="663"/>
        <v>0</v>
      </c>
      <c r="EB50" s="109">
        <f t="shared" si="664"/>
        <v>0</v>
      </c>
      <c r="EC50" s="109"/>
      <c r="ED50" s="138"/>
      <c r="EE50" s="139">
        <f t="shared" si="665"/>
        <v>0</v>
      </c>
      <c r="EF50" s="593">
        <f t="shared" si="666"/>
        <v>0</v>
      </c>
      <c r="EG50" s="139">
        <f>EF50/EF42</f>
        <v>0</v>
      </c>
      <c r="EH50" s="109">
        <f>EH42*EG50</f>
        <v>0</v>
      </c>
      <c r="EI50" s="136">
        <f t="shared" si="667"/>
        <v>0</v>
      </c>
      <c r="EJ50" s="96">
        <f>EJ42</f>
        <v>2018.34</v>
      </c>
      <c r="EK50" s="137">
        <f t="shared" si="668"/>
        <v>0</v>
      </c>
      <c r="EL50" s="109">
        <f t="shared" si="669"/>
        <v>0</v>
      </c>
      <c r="EM50" s="109"/>
      <c r="EN50" s="138"/>
      <c r="EO50" s="139">
        <f t="shared" si="670"/>
        <v>0</v>
      </c>
      <c r="EP50" s="593">
        <f t="shared" si="671"/>
        <v>0</v>
      </c>
      <c r="EQ50" s="139">
        <f>EP50/EP42</f>
        <v>0</v>
      </c>
      <c r="ER50" s="109">
        <f>ER42*EQ50</f>
        <v>0</v>
      </c>
      <c r="ES50" s="136">
        <f t="shared" si="672"/>
        <v>0</v>
      </c>
      <c r="ET50" s="96">
        <f>ET42</f>
        <v>0</v>
      </c>
      <c r="EU50" s="137">
        <f t="shared" si="673"/>
        <v>0</v>
      </c>
      <c r="EV50" s="109">
        <f t="shared" si="674"/>
        <v>0</v>
      </c>
      <c r="EW50" s="109"/>
      <c r="EX50" s="138"/>
      <c r="EY50" s="139">
        <f t="shared" si="675"/>
        <v>0</v>
      </c>
      <c r="EZ50" s="593">
        <f t="shared" si="676"/>
        <v>0</v>
      </c>
      <c r="FA50" s="139">
        <f>EZ50/EZ42</f>
        <v>0</v>
      </c>
      <c r="FB50" s="109">
        <f>FB42*FA50</f>
        <v>0</v>
      </c>
      <c r="FC50" s="136">
        <f t="shared" si="677"/>
        <v>0</v>
      </c>
      <c r="FD50" s="96">
        <f>FD42</f>
        <v>2093.75</v>
      </c>
      <c r="FE50" s="137">
        <f t="shared" si="678"/>
        <v>0</v>
      </c>
      <c r="FF50" s="109">
        <f t="shared" si="679"/>
        <v>0</v>
      </c>
      <c r="FG50" s="109"/>
      <c r="FH50" s="138"/>
      <c r="FI50" s="139">
        <f t="shared" si="680"/>
        <v>0</v>
      </c>
      <c r="FJ50" s="593">
        <f t="shared" si="681"/>
        <v>0</v>
      </c>
      <c r="FK50" s="139">
        <f>FJ50/FJ42</f>
        <v>0</v>
      </c>
      <c r="FL50" s="109">
        <f>FL42*FK50</f>
        <v>0</v>
      </c>
      <c r="FM50" s="136">
        <f t="shared" si="682"/>
        <v>0</v>
      </c>
      <c r="FN50" s="96">
        <f>FN42</f>
        <v>2018.34</v>
      </c>
      <c r="FO50" s="137">
        <f t="shared" si="683"/>
        <v>0</v>
      </c>
      <c r="FP50" s="109">
        <f t="shared" si="684"/>
        <v>0</v>
      </c>
      <c r="FQ50" s="109"/>
      <c r="FR50" s="138"/>
      <c r="FS50" s="139">
        <f t="shared" si="685"/>
        <v>0</v>
      </c>
      <c r="FT50" s="593">
        <f t="shared" si="686"/>
        <v>0</v>
      </c>
      <c r="FU50" s="139">
        <f>FT50/FT42</f>
        <v>0</v>
      </c>
      <c r="FV50" s="109">
        <f>FV42*FU50</f>
        <v>0</v>
      </c>
      <c r="FW50" s="136">
        <f t="shared" si="687"/>
        <v>0</v>
      </c>
      <c r="FX50" s="96">
        <f>FX42</f>
        <v>2196.1</v>
      </c>
      <c r="FY50" s="137">
        <f t="shared" si="688"/>
        <v>0</v>
      </c>
      <c r="FZ50" s="109">
        <f t="shared" si="689"/>
        <v>0</v>
      </c>
      <c r="GA50" s="109"/>
      <c r="GB50" s="138"/>
      <c r="GC50" s="139">
        <f t="shared" si="690"/>
        <v>0</v>
      </c>
      <c r="GD50" s="593">
        <f t="shared" si="691"/>
        <v>0</v>
      </c>
      <c r="GE50" s="139">
        <f>GD50/GD42</f>
        <v>0</v>
      </c>
      <c r="GF50" s="109">
        <f>GF42*GE50</f>
        <v>0</v>
      </c>
      <c r="GG50" s="136">
        <f t="shared" si="692"/>
        <v>0</v>
      </c>
      <c r="GH50" s="96">
        <f>GH42</f>
        <v>2093.75</v>
      </c>
      <c r="GI50" s="137">
        <f t="shared" si="693"/>
        <v>0</v>
      </c>
      <c r="GJ50" s="109">
        <f t="shared" si="694"/>
        <v>0</v>
      </c>
      <c r="GK50" s="109"/>
      <c r="GL50" s="138"/>
      <c r="GM50" s="139">
        <f t="shared" si="695"/>
        <v>0</v>
      </c>
      <c r="GN50" s="593">
        <f t="shared" si="696"/>
        <v>90</v>
      </c>
      <c r="GO50" s="139">
        <f>GN50/GN42</f>
        <v>1</v>
      </c>
      <c r="GP50" s="109">
        <f>GP42*GO50</f>
        <v>174.52</v>
      </c>
      <c r="GQ50" s="136">
        <f t="shared" si="697"/>
        <v>1.93911111</v>
      </c>
      <c r="GR50" s="96">
        <f>GR42</f>
        <v>2093.75</v>
      </c>
      <c r="GS50" s="137">
        <f t="shared" si="698"/>
        <v>4060.0138900000002</v>
      </c>
      <c r="GT50" s="109">
        <f t="shared" si="699"/>
        <v>365401.25</v>
      </c>
      <c r="GU50" s="109"/>
      <c r="GV50" s="138"/>
      <c r="GW50" s="139">
        <f t="shared" si="700"/>
        <v>1.27647</v>
      </c>
      <c r="GX50" s="593">
        <f t="shared" si="701"/>
        <v>0</v>
      </c>
      <c r="GY50" s="139">
        <f>GX50/GX42</f>
        <v>0</v>
      </c>
      <c r="GZ50" s="109">
        <f>GZ42*GY50</f>
        <v>0</v>
      </c>
      <c r="HA50" s="136">
        <f t="shared" si="702"/>
        <v>0</v>
      </c>
      <c r="HB50" s="96">
        <f>HB42</f>
        <v>2293.15</v>
      </c>
      <c r="HC50" s="137">
        <f t="shared" si="703"/>
        <v>0</v>
      </c>
      <c r="HD50" s="109">
        <f t="shared" si="704"/>
        <v>0</v>
      </c>
      <c r="HE50" s="109"/>
      <c r="HF50" s="138"/>
      <c r="HG50" s="139">
        <f t="shared" si="705"/>
        <v>0</v>
      </c>
      <c r="HH50" s="593">
        <f t="shared" si="706"/>
        <v>0</v>
      </c>
      <c r="HI50" s="139">
        <f>HH50/HH42</f>
        <v>0</v>
      </c>
      <c r="HJ50" s="109">
        <f>HJ42*HI50</f>
        <v>0</v>
      </c>
      <c r="HK50" s="136">
        <f t="shared" si="707"/>
        <v>0</v>
      </c>
      <c r="HL50" s="96">
        <f>HL42</f>
        <v>2093.75</v>
      </c>
      <c r="HM50" s="137">
        <f t="shared" si="708"/>
        <v>0</v>
      </c>
      <c r="HN50" s="109">
        <f t="shared" si="709"/>
        <v>0</v>
      </c>
      <c r="HO50" s="109"/>
      <c r="HP50" s="138"/>
      <c r="HQ50" s="139">
        <f t="shared" si="710"/>
        <v>0</v>
      </c>
      <c r="HR50" s="593">
        <f t="shared" si="711"/>
        <v>0</v>
      </c>
      <c r="HS50" s="139">
        <f>HR50/HR42</f>
        <v>0</v>
      </c>
      <c r="HT50" s="109">
        <f>HT42*HS50</f>
        <v>0</v>
      </c>
      <c r="HU50" s="136">
        <f t="shared" si="712"/>
        <v>0</v>
      </c>
      <c r="HV50" s="96">
        <f>HV42</f>
        <v>2196.1</v>
      </c>
      <c r="HW50" s="137">
        <f t="shared" si="713"/>
        <v>0</v>
      </c>
      <c r="HX50" s="109">
        <f t="shared" si="714"/>
        <v>0</v>
      </c>
      <c r="HY50" s="109"/>
      <c r="HZ50" s="138"/>
      <c r="IA50" s="139">
        <f t="shared" si="715"/>
        <v>0</v>
      </c>
      <c r="IB50" s="593">
        <f t="shared" si="716"/>
        <v>11</v>
      </c>
      <c r="IC50" s="139">
        <f>IB50/IB42</f>
        <v>6.4329999999999998E-2</v>
      </c>
      <c r="ID50" s="109">
        <f>ID42*IC50</f>
        <v>18.579999999999998</v>
      </c>
      <c r="IE50" s="136">
        <f t="shared" si="717"/>
        <v>1.68909091</v>
      </c>
      <c r="IF50" s="96">
        <f>IF42</f>
        <v>2854.65</v>
      </c>
      <c r="IG50" s="137">
        <f t="shared" si="718"/>
        <v>4821.7633699999997</v>
      </c>
      <c r="IH50" s="109">
        <f t="shared" si="719"/>
        <v>53039.4</v>
      </c>
      <c r="II50" s="109"/>
      <c r="IJ50" s="138"/>
      <c r="IK50" s="139">
        <f t="shared" si="720"/>
        <v>1.51597</v>
      </c>
      <c r="IL50" s="593">
        <f t="shared" si="721"/>
        <v>0</v>
      </c>
      <c r="IM50" s="139">
        <f>IL50/IL42</f>
        <v>0</v>
      </c>
      <c r="IN50" s="109">
        <f>IN42*IM50</f>
        <v>0</v>
      </c>
      <c r="IO50" s="136">
        <f t="shared" si="722"/>
        <v>0</v>
      </c>
      <c r="IP50" s="96">
        <f>IP42</f>
        <v>2196.1</v>
      </c>
      <c r="IQ50" s="137">
        <f t="shared" si="723"/>
        <v>0</v>
      </c>
      <c r="IR50" s="109">
        <f t="shared" si="724"/>
        <v>0</v>
      </c>
      <c r="IS50" s="109"/>
      <c r="IT50" s="138"/>
      <c r="IU50" s="139">
        <f t="shared" si="725"/>
        <v>0</v>
      </c>
      <c r="IV50" s="593">
        <f t="shared" si="726"/>
        <v>0</v>
      </c>
      <c r="IW50" s="139">
        <f>IV50/IV42</f>
        <v>0</v>
      </c>
      <c r="IX50" s="109">
        <f>IX42*IW50</f>
        <v>0</v>
      </c>
      <c r="IY50" s="136">
        <f t="shared" si="727"/>
        <v>0</v>
      </c>
      <c r="IZ50" s="96">
        <f>IZ42</f>
        <v>2731.08</v>
      </c>
      <c r="JA50" s="137">
        <f t="shared" si="728"/>
        <v>0</v>
      </c>
      <c r="JB50" s="109">
        <f t="shared" si="729"/>
        <v>0</v>
      </c>
      <c r="JC50" s="109"/>
      <c r="JD50" s="138"/>
      <c r="JE50" s="139">
        <f t="shared" si="730"/>
        <v>0</v>
      </c>
      <c r="JF50" s="593">
        <f t="shared" si="731"/>
        <v>27</v>
      </c>
      <c r="JG50" s="139">
        <f>JF50/JF42</f>
        <v>8.0839999999999995E-2</v>
      </c>
      <c r="JH50" s="109">
        <f>JH42*JG50</f>
        <v>31.14</v>
      </c>
      <c r="JI50" s="136">
        <f t="shared" si="732"/>
        <v>1.1533333299999999</v>
      </c>
      <c r="JJ50" s="96">
        <f>JJ42</f>
        <v>2196.1</v>
      </c>
      <c r="JK50" s="137">
        <f t="shared" si="733"/>
        <v>2532.8353299999999</v>
      </c>
      <c r="JL50" s="109">
        <f t="shared" si="734"/>
        <v>68386.55</v>
      </c>
      <c r="JM50" s="109"/>
      <c r="JN50" s="138"/>
      <c r="JO50" s="139">
        <f t="shared" si="735"/>
        <v>0.79632999999999998</v>
      </c>
      <c r="JP50" s="593">
        <f t="shared" si="736"/>
        <v>0</v>
      </c>
      <c r="JQ50" s="139">
        <f>JP50/JP42</f>
        <v>0</v>
      </c>
      <c r="JR50" s="109">
        <f>JR42*JQ50</f>
        <v>0</v>
      </c>
      <c r="JS50" s="136">
        <f t="shared" si="737"/>
        <v>0</v>
      </c>
      <c r="JT50" s="96">
        <f>JT42</f>
        <v>2196.1</v>
      </c>
      <c r="JU50" s="137">
        <f t="shared" si="738"/>
        <v>0</v>
      </c>
      <c r="JV50" s="109">
        <f t="shared" si="739"/>
        <v>0</v>
      </c>
      <c r="JW50" s="109"/>
      <c r="JX50" s="138"/>
      <c r="JY50" s="139">
        <f t="shared" si="740"/>
        <v>0</v>
      </c>
      <c r="JZ50" s="593">
        <f t="shared" si="741"/>
        <v>0</v>
      </c>
      <c r="KA50" s="139">
        <f>JZ50/JZ42</f>
        <v>0</v>
      </c>
      <c r="KB50" s="109">
        <f>KB42*KA50</f>
        <v>0</v>
      </c>
      <c r="KC50" s="136">
        <f t="shared" si="742"/>
        <v>0</v>
      </c>
      <c r="KD50" s="96">
        <f>KD42</f>
        <v>2093.75</v>
      </c>
      <c r="KE50" s="137">
        <f t="shared" si="743"/>
        <v>0</v>
      </c>
      <c r="KF50" s="109">
        <f t="shared" si="744"/>
        <v>0</v>
      </c>
      <c r="KG50" s="109"/>
      <c r="KH50" s="138"/>
      <c r="KI50" s="139">
        <f t="shared" si="745"/>
        <v>0</v>
      </c>
      <c r="KJ50" s="593">
        <f t="shared" si="746"/>
        <v>30</v>
      </c>
      <c r="KK50" s="139">
        <f>KJ50/KJ42</f>
        <v>8.5470000000000004E-2</v>
      </c>
      <c r="KL50" s="109">
        <f>KL42*KK50</f>
        <v>44.1</v>
      </c>
      <c r="KM50" s="136">
        <f t="shared" si="747"/>
        <v>1.47</v>
      </c>
      <c r="KN50" s="96">
        <f>KN42</f>
        <v>2093.75</v>
      </c>
      <c r="KO50" s="137">
        <f t="shared" si="748"/>
        <v>3077.8125</v>
      </c>
      <c r="KP50" s="109">
        <f t="shared" si="749"/>
        <v>92334.38</v>
      </c>
      <c r="KQ50" s="109"/>
      <c r="KR50" s="138"/>
      <c r="KS50" s="139">
        <f t="shared" si="750"/>
        <v>0.96767000000000003</v>
      </c>
      <c r="KT50" s="593">
        <f t="shared" si="751"/>
        <v>15</v>
      </c>
      <c r="KU50" s="139">
        <f>KT50/KT42</f>
        <v>5.0340000000000003E-2</v>
      </c>
      <c r="KV50" s="109">
        <f>KV42*KU50</f>
        <v>24.68</v>
      </c>
      <c r="KW50" s="136">
        <f t="shared" si="752"/>
        <v>1.6453333299999999</v>
      </c>
      <c r="KX50" s="96">
        <f>KX42</f>
        <v>2100</v>
      </c>
      <c r="KY50" s="137">
        <f t="shared" si="753"/>
        <v>3455.1999900000001</v>
      </c>
      <c r="KZ50" s="109">
        <f t="shared" si="754"/>
        <v>51828</v>
      </c>
      <c r="LA50" s="109"/>
      <c r="LB50" s="138"/>
      <c r="LC50" s="139">
        <f t="shared" si="755"/>
        <v>1.08632</v>
      </c>
      <c r="LD50" s="593">
        <f t="shared" si="756"/>
        <v>0</v>
      </c>
      <c r="LE50" s="139">
        <f>LD50/LD42</f>
        <v>0</v>
      </c>
      <c r="LF50" s="109">
        <f>LF42*LE50</f>
        <v>0</v>
      </c>
      <c r="LG50" s="136">
        <f t="shared" si="757"/>
        <v>0</v>
      </c>
      <c r="LH50" s="96">
        <f>LH42</f>
        <v>2093.75</v>
      </c>
      <c r="LI50" s="137">
        <f t="shared" si="758"/>
        <v>0</v>
      </c>
      <c r="LJ50" s="109">
        <f t="shared" si="759"/>
        <v>0</v>
      </c>
      <c r="LK50" s="109"/>
      <c r="LL50" s="138"/>
      <c r="LM50" s="139">
        <f t="shared" si="760"/>
        <v>0</v>
      </c>
      <c r="LN50" s="593">
        <f t="shared" si="761"/>
        <v>0</v>
      </c>
      <c r="LO50" s="139">
        <f>LN50/LN42</f>
        <v>0</v>
      </c>
      <c r="LP50" s="109">
        <f>LP42*LO50</f>
        <v>0</v>
      </c>
      <c r="LQ50" s="136">
        <f t="shared" si="762"/>
        <v>0</v>
      </c>
      <c r="LR50" s="96">
        <f>LR42</f>
        <v>2196.1</v>
      </c>
      <c r="LS50" s="137">
        <f t="shared" si="763"/>
        <v>0</v>
      </c>
      <c r="LT50" s="109">
        <f t="shared" si="764"/>
        <v>0</v>
      </c>
      <c r="LU50" s="109"/>
      <c r="LV50" s="138"/>
      <c r="LW50" s="139">
        <f t="shared" si="765"/>
        <v>0</v>
      </c>
      <c r="LX50" s="593">
        <f t="shared" si="766"/>
        <v>0</v>
      </c>
      <c r="LY50" s="139">
        <f>LX50/LX42</f>
        <v>0</v>
      </c>
      <c r="LZ50" s="109">
        <f>LZ42*LY50</f>
        <v>0</v>
      </c>
      <c r="MA50" s="136">
        <f t="shared" si="767"/>
        <v>0</v>
      </c>
      <c r="MB50" s="96">
        <f>MB42</f>
        <v>2093.75</v>
      </c>
      <c r="MC50" s="137">
        <f t="shared" si="768"/>
        <v>0</v>
      </c>
      <c r="MD50" s="109">
        <f t="shared" si="769"/>
        <v>0</v>
      </c>
      <c r="ME50" s="109"/>
      <c r="MF50" s="138"/>
      <c r="MG50" s="139">
        <f t="shared" si="770"/>
        <v>0</v>
      </c>
      <c r="MH50" s="593">
        <f t="shared" si="771"/>
        <v>73</v>
      </c>
      <c r="MI50" s="139">
        <f>MH50/MH42</f>
        <v>0.23779</v>
      </c>
      <c r="MJ50" s="109">
        <f>MJ42*MI50</f>
        <v>138.69</v>
      </c>
      <c r="MK50" s="136">
        <f t="shared" si="772"/>
        <v>1.89986301</v>
      </c>
      <c r="ML50" s="96">
        <f>ML42</f>
        <v>2854.65</v>
      </c>
      <c r="MM50" s="137">
        <f t="shared" si="773"/>
        <v>5423.4439400000001</v>
      </c>
      <c r="MN50" s="109">
        <f t="shared" si="774"/>
        <v>395911.41</v>
      </c>
      <c r="MO50" s="109"/>
      <c r="MP50" s="138"/>
      <c r="MQ50" s="139">
        <f t="shared" si="775"/>
        <v>1.7051400000000001</v>
      </c>
      <c r="MR50" s="593">
        <f t="shared" si="776"/>
        <v>16</v>
      </c>
      <c r="MS50" s="139">
        <f>MR50/MR42</f>
        <v>0.15237999999999999</v>
      </c>
      <c r="MT50" s="109">
        <f>MT42*MS50</f>
        <v>25.46</v>
      </c>
      <c r="MU50" s="136">
        <f t="shared" si="777"/>
        <v>1.5912500000000001</v>
      </c>
      <c r="MV50" s="96">
        <f>MV42</f>
        <v>2093.75</v>
      </c>
      <c r="MW50" s="137">
        <f t="shared" si="778"/>
        <v>3331.6796899999999</v>
      </c>
      <c r="MX50" s="109">
        <f t="shared" si="779"/>
        <v>53306.879999999997</v>
      </c>
      <c r="MY50" s="109"/>
      <c r="MZ50" s="138"/>
      <c r="NA50" s="139">
        <f t="shared" si="780"/>
        <v>1.04748</v>
      </c>
      <c r="NB50" s="593">
        <f t="shared" si="781"/>
        <v>0</v>
      </c>
      <c r="NC50" s="139">
        <f>NB50/NB42</f>
        <v>0</v>
      </c>
      <c r="ND50" s="109">
        <f>ND42*NC50</f>
        <v>0</v>
      </c>
      <c r="NE50" s="136">
        <f t="shared" si="782"/>
        <v>0</v>
      </c>
      <c r="NF50" s="96">
        <f>NF42</f>
        <v>2854.65</v>
      </c>
      <c r="NG50" s="137">
        <f t="shared" si="783"/>
        <v>0</v>
      </c>
      <c r="NH50" s="109">
        <f t="shared" si="784"/>
        <v>0</v>
      </c>
      <c r="NI50" s="109"/>
      <c r="NJ50" s="138"/>
      <c r="NK50" s="139">
        <f t="shared" si="785"/>
        <v>0</v>
      </c>
      <c r="NL50" s="593">
        <f t="shared" si="786"/>
        <v>0</v>
      </c>
      <c r="NM50" s="139">
        <f>NL50/NL42</f>
        <v>0</v>
      </c>
      <c r="NN50" s="109">
        <f>NN42*NM50</f>
        <v>0</v>
      </c>
      <c r="NO50" s="136">
        <f t="shared" si="787"/>
        <v>0</v>
      </c>
      <c r="NP50" s="96">
        <f>NP42</f>
        <v>2018.34</v>
      </c>
      <c r="NQ50" s="137">
        <f t="shared" si="788"/>
        <v>0</v>
      </c>
      <c r="NR50" s="109">
        <f t="shared" si="789"/>
        <v>0</v>
      </c>
      <c r="NS50" s="109"/>
      <c r="NT50" s="138"/>
      <c r="NU50" s="139">
        <f t="shared" si="790"/>
        <v>0</v>
      </c>
      <c r="NV50" s="593">
        <f t="shared" si="791"/>
        <v>0</v>
      </c>
      <c r="NW50" s="139">
        <f>NV50/NV42</f>
        <v>0</v>
      </c>
      <c r="NX50" s="109">
        <f>NX42*NW50</f>
        <v>0</v>
      </c>
      <c r="NY50" s="136">
        <f t="shared" si="792"/>
        <v>0</v>
      </c>
      <c r="NZ50" s="96">
        <f>NZ42</f>
        <v>2854.65</v>
      </c>
      <c r="OA50" s="137">
        <f t="shared" si="793"/>
        <v>0</v>
      </c>
      <c r="OB50" s="109">
        <f t="shared" si="794"/>
        <v>0</v>
      </c>
      <c r="OC50" s="109"/>
      <c r="OD50" s="138"/>
      <c r="OE50" s="139">
        <f t="shared" si="795"/>
        <v>0</v>
      </c>
      <c r="OF50" s="593">
        <f t="shared" si="796"/>
        <v>0</v>
      </c>
      <c r="OG50" s="139">
        <f>OF50/OF42</f>
        <v>0</v>
      </c>
      <c r="OH50" s="109">
        <f>OH42*OG50</f>
        <v>0</v>
      </c>
      <c r="OI50" s="136">
        <f t="shared" si="797"/>
        <v>0</v>
      </c>
      <c r="OJ50" s="96">
        <f>OJ42</f>
        <v>2093.75</v>
      </c>
      <c r="OK50" s="137">
        <f t="shared" si="798"/>
        <v>0</v>
      </c>
      <c r="OL50" s="109">
        <f t="shared" si="799"/>
        <v>0</v>
      </c>
      <c r="OM50" s="109"/>
      <c r="ON50" s="138"/>
      <c r="OO50" s="139">
        <f t="shared" si="800"/>
        <v>0</v>
      </c>
      <c r="OP50" s="593">
        <f t="shared" si="801"/>
        <v>0</v>
      </c>
      <c r="OQ50" s="139">
        <f>OP50/OP42</f>
        <v>0</v>
      </c>
      <c r="OR50" s="109">
        <f>OR42*OQ50</f>
        <v>0</v>
      </c>
      <c r="OS50" s="136">
        <f t="shared" si="802"/>
        <v>0</v>
      </c>
      <c r="OT50" s="96">
        <f>OT42</f>
        <v>2854.65</v>
      </c>
      <c r="OU50" s="137">
        <f t="shared" si="803"/>
        <v>0</v>
      </c>
      <c r="OV50" s="109">
        <f t="shared" si="804"/>
        <v>0</v>
      </c>
      <c r="OW50" s="109"/>
      <c r="OX50" s="138"/>
      <c r="OY50" s="139">
        <f t="shared" si="805"/>
        <v>0</v>
      </c>
      <c r="OZ50" s="593">
        <f t="shared" si="806"/>
        <v>0</v>
      </c>
      <c r="PA50" s="139">
        <f>OZ50/OZ42</f>
        <v>0</v>
      </c>
      <c r="PB50" s="109">
        <f>PB42*PA50</f>
        <v>0</v>
      </c>
      <c r="PC50" s="136">
        <f t="shared" si="807"/>
        <v>0</v>
      </c>
      <c r="PD50" s="96">
        <f>PD42</f>
        <v>2018.34</v>
      </c>
      <c r="PE50" s="137">
        <f t="shared" si="808"/>
        <v>0</v>
      </c>
      <c r="PF50" s="109">
        <f t="shared" si="809"/>
        <v>0</v>
      </c>
      <c r="PG50" s="109"/>
      <c r="PH50" s="138"/>
      <c r="PI50" s="139">
        <f t="shared" si="810"/>
        <v>0</v>
      </c>
      <c r="PJ50" s="593">
        <f t="shared" si="811"/>
        <v>0</v>
      </c>
      <c r="PK50" s="139">
        <f>PJ50/PJ42</f>
        <v>0</v>
      </c>
      <c r="PL50" s="109">
        <f>PL42*PK50</f>
        <v>0</v>
      </c>
      <c r="PM50" s="136">
        <f t="shared" si="812"/>
        <v>0</v>
      </c>
      <c r="PN50" s="96">
        <f>PN42</f>
        <v>2018.34</v>
      </c>
      <c r="PO50" s="137">
        <f t="shared" si="813"/>
        <v>0</v>
      </c>
      <c r="PP50" s="109">
        <f t="shared" si="814"/>
        <v>0</v>
      </c>
      <c r="PQ50" s="109"/>
      <c r="PR50" s="138"/>
      <c r="PS50" s="139">
        <f t="shared" si="815"/>
        <v>0</v>
      </c>
      <c r="PT50" s="593">
        <f t="shared" si="816"/>
        <v>0</v>
      </c>
      <c r="PU50" s="139">
        <f>PT50/PT42</f>
        <v>0</v>
      </c>
      <c r="PV50" s="109">
        <f>PV42*PU50</f>
        <v>0</v>
      </c>
      <c r="PW50" s="136">
        <f t="shared" si="817"/>
        <v>0</v>
      </c>
      <c r="PX50" s="96">
        <f>PX42</f>
        <v>2018.34</v>
      </c>
      <c r="PY50" s="137">
        <f t="shared" si="818"/>
        <v>0</v>
      </c>
      <c r="PZ50" s="109">
        <f t="shared" si="819"/>
        <v>0</v>
      </c>
      <c r="QA50" s="109"/>
      <c r="QB50" s="138"/>
      <c r="QC50" s="139">
        <f t="shared" si="820"/>
        <v>0</v>
      </c>
      <c r="QD50" s="593">
        <f t="shared" si="821"/>
        <v>0</v>
      </c>
      <c r="QE50" s="139">
        <f>QD50/QD42</f>
        <v>0</v>
      </c>
      <c r="QF50" s="109">
        <f>QF42*QE50</f>
        <v>0</v>
      </c>
      <c r="QG50" s="136">
        <f t="shared" si="822"/>
        <v>0</v>
      </c>
      <c r="QH50" s="96">
        <f>QH42</f>
        <v>2854.65</v>
      </c>
      <c r="QI50" s="137">
        <f t="shared" si="823"/>
        <v>0</v>
      </c>
      <c r="QJ50" s="109">
        <f t="shared" si="824"/>
        <v>0</v>
      </c>
      <c r="QK50" s="109"/>
      <c r="QL50" s="138"/>
      <c r="QM50" s="139">
        <f t="shared" si="825"/>
        <v>0</v>
      </c>
      <c r="QN50" s="593">
        <f t="shared" si="826"/>
        <v>0</v>
      </c>
      <c r="QO50" s="139">
        <f>QN50/QN42</f>
        <v>0</v>
      </c>
      <c r="QP50" s="109">
        <f>QP42*QO50</f>
        <v>0</v>
      </c>
      <c r="QQ50" s="136">
        <f t="shared" si="827"/>
        <v>0</v>
      </c>
      <c r="QR50" s="96">
        <f>QR42</f>
        <v>2093.75</v>
      </c>
      <c r="QS50" s="137">
        <f t="shared" si="828"/>
        <v>0</v>
      </c>
      <c r="QT50" s="109">
        <f t="shared" si="829"/>
        <v>0</v>
      </c>
      <c r="QU50" s="109"/>
      <c r="QV50" s="138"/>
      <c r="QW50" s="139">
        <f t="shared" si="830"/>
        <v>0</v>
      </c>
      <c r="QX50" s="593">
        <f t="shared" si="831"/>
        <v>0</v>
      </c>
      <c r="QY50" s="139">
        <f>QX50/QX42</f>
        <v>0</v>
      </c>
      <c r="QZ50" s="109">
        <f>QZ42*QY50</f>
        <v>0</v>
      </c>
      <c r="RA50" s="136">
        <f t="shared" si="832"/>
        <v>0</v>
      </c>
      <c r="RB50" s="96">
        <f>RB42</f>
        <v>2018.34</v>
      </c>
      <c r="RC50" s="137">
        <f t="shared" si="833"/>
        <v>0</v>
      </c>
      <c r="RD50" s="109">
        <f t="shared" si="834"/>
        <v>0</v>
      </c>
      <c r="RE50" s="109"/>
      <c r="RF50" s="138"/>
      <c r="RG50" s="139">
        <f t="shared" si="835"/>
        <v>0</v>
      </c>
      <c r="RH50" s="593">
        <f t="shared" si="836"/>
        <v>0</v>
      </c>
      <c r="RI50" s="139">
        <f>RH50/RH42</f>
        <v>0</v>
      </c>
      <c r="RJ50" s="109">
        <f>RJ42*RI50</f>
        <v>0</v>
      </c>
      <c r="RK50" s="136">
        <f t="shared" si="837"/>
        <v>0</v>
      </c>
      <c r="RL50" s="96">
        <f>RL42</f>
        <v>2018.34</v>
      </c>
      <c r="RM50" s="137">
        <f t="shared" si="838"/>
        <v>0</v>
      </c>
      <c r="RN50" s="109">
        <f t="shared" si="839"/>
        <v>0</v>
      </c>
      <c r="RO50" s="109"/>
      <c r="RP50" s="138"/>
      <c r="RQ50" s="139">
        <f t="shared" si="840"/>
        <v>0</v>
      </c>
      <c r="RR50" s="593">
        <f t="shared" si="841"/>
        <v>47</v>
      </c>
      <c r="RS50" s="139">
        <f>RR50/RR42</f>
        <v>0.14030000000000001</v>
      </c>
      <c r="RT50" s="109">
        <f>RT42*RS50</f>
        <v>87.62</v>
      </c>
      <c r="RU50" s="136">
        <f t="shared" si="842"/>
        <v>1.86425532</v>
      </c>
      <c r="RV50" s="96">
        <f>RV42</f>
        <v>2854.65</v>
      </c>
      <c r="RW50" s="137">
        <f t="shared" si="843"/>
        <v>5321.7964499999998</v>
      </c>
      <c r="RX50" s="109">
        <f t="shared" si="844"/>
        <v>250124.43</v>
      </c>
      <c r="RY50" s="109"/>
      <c r="RZ50" s="138"/>
      <c r="SA50" s="139">
        <f t="shared" si="845"/>
        <v>1.6731799999999999</v>
      </c>
      <c r="SB50" s="593">
        <f t="shared" si="846"/>
        <v>0</v>
      </c>
      <c r="SC50" s="139" t="e">
        <f>SB50/SB42</f>
        <v>#DIV/0!</v>
      </c>
      <c r="SD50" s="109" t="e">
        <f>SD42*SC50</f>
        <v>#DIV/0!</v>
      </c>
      <c r="SE50" s="136">
        <f t="shared" si="847"/>
        <v>0</v>
      </c>
      <c r="SF50" s="96">
        <f>SF42</f>
        <v>0</v>
      </c>
      <c r="SG50" s="137">
        <f t="shared" si="848"/>
        <v>0</v>
      </c>
      <c r="SH50" s="109">
        <f t="shared" si="849"/>
        <v>0</v>
      </c>
      <c r="SI50" s="109"/>
      <c r="SJ50" s="138"/>
      <c r="SK50" s="139">
        <f t="shared" si="850"/>
        <v>0</v>
      </c>
      <c r="SL50" s="593">
        <f t="shared" si="851"/>
        <v>35</v>
      </c>
      <c r="SM50" s="139">
        <f>SL50/SL42</f>
        <v>0.11785</v>
      </c>
      <c r="SN50" s="109">
        <f>SN42*SM50</f>
        <v>60.69</v>
      </c>
      <c r="SO50" s="136">
        <f t="shared" si="852"/>
        <v>1.734</v>
      </c>
      <c r="SP50" s="96">
        <f>SP42</f>
        <v>2093.75</v>
      </c>
      <c r="SQ50" s="137">
        <f t="shared" si="853"/>
        <v>3630.5625</v>
      </c>
      <c r="SR50" s="109">
        <f t="shared" si="854"/>
        <v>127069.69</v>
      </c>
      <c r="SS50" s="109"/>
      <c r="ST50" s="138"/>
      <c r="SU50" s="139">
        <f t="shared" si="855"/>
        <v>1.1414500000000001</v>
      </c>
      <c r="SV50" s="593">
        <f t="shared" si="856"/>
        <v>0</v>
      </c>
      <c r="SW50" s="139">
        <f>SV50/SV42</f>
        <v>0</v>
      </c>
      <c r="SX50" s="109">
        <f>SX42*SW50</f>
        <v>0</v>
      </c>
      <c r="SY50" s="136">
        <f t="shared" si="857"/>
        <v>0</v>
      </c>
      <c r="SZ50" s="96">
        <f>SZ42</f>
        <v>2018.34</v>
      </c>
      <c r="TA50" s="137">
        <f t="shared" si="858"/>
        <v>0</v>
      </c>
      <c r="TB50" s="109">
        <f t="shared" si="859"/>
        <v>0</v>
      </c>
      <c r="TC50" s="109"/>
      <c r="TD50" s="138"/>
      <c r="TE50" s="139">
        <f t="shared" si="860"/>
        <v>0</v>
      </c>
      <c r="TF50" s="593">
        <f t="shared" si="861"/>
        <v>0</v>
      </c>
      <c r="TG50" s="139">
        <f>TF50/TF42</f>
        <v>0</v>
      </c>
      <c r="TH50" s="109">
        <f>TH42*TG50</f>
        <v>0</v>
      </c>
      <c r="TI50" s="136">
        <f t="shared" si="862"/>
        <v>0</v>
      </c>
      <c r="TJ50" s="96">
        <f>TJ42</f>
        <v>2018.34</v>
      </c>
      <c r="TK50" s="137">
        <f t="shared" si="863"/>
        <v>0</v>
      </c>
      <c r="TL50" s="109">
        <f t="shared" si="864"/>
        <v>0</v>
      </c>
      <c r="TM50" s="109"/>
      <c r="TN50" s="138"/>
      <c r="TO50" s="139">
        <f t="shared" si="865"/>
        <v>0</v>
      </c>
      <c r="TP50" s="593">
        <f t="shared" si="866"/>
        <v>48</v>
      </c>
      <c r="TQ50" s="139">
        <f>TP50/TP42</f>
        <v>0.16783000000000001</v>
      </c>
      <c r="TR50" s="109">
        <f>TR42*TQ50</f>
        <v>74.599999999999994</v>
      </c>
      <c r="TS50" s="136">
        <f t="shared" si="867"/>
        <v>1.5541666700000001</v>
      </c>
      <c r="TT50" s="96">
        <f>TT42</f>
        <v>2093.75</v>
      </c>
      <c r="TU50" s="137">
        <f t="shared" si="868"/>
        <v>3254.03647</v>
      </c>
      <c r="TV50" s="109">
        <f t="shared" si="869"/>
        <v>156193.75</v>
      </c>
      <c r="TW50" s="109"/>
      <c r="TX50" s="138"/>
      <c r="TY50" s="139">
        <f t="shared" si="870"/>
        <v>1.0230699999999999</v>
      </c>
      <c r="TZ50" s="593">
        <f t="shared" si="871"/>
        <v>0</v>
      </c>
      <c r="UA50" s="139">
        <f>TZ50/TZ42</f>
        <v>0</v>
      </c>
      <c r="UB50" s="109">
        <f>UB42*UA50</f>
        <v>0</v>
      </c>
      <c r="UC50" s="136">
        <f t="shared" si="872"/>
        <v>0</v>
      </c>
      <c r="UD50" s="96">
        <f>UD42</f>
        <v>2093.75</v>
      </c>
      <c r="UE50" s="137">
        <f t="shared" si="873"/>
        <v>0</v>
      </c>
      <c r="UF50" s="109">
        <f t="shared" si="874"/>
        <v>0</v>
      </c>
      <c r="UG50" s="109"/>
      <c r="UH50" s="138"/>
      <c r="UI50" s="139">
        <f t="shared" si="875"/>
        <v>0</v>
      </c>
      <c r="UJ50" s="593">
        <f t="shared" si="876"/>
        <v>0</v>
      </c>
      <c r="UK50" s="139">
        <f>UJ50/UJ42</f>
        <v>0</v>
      </c>
      <c r="UL50" s="109">
        <f>UL42*UK50</f>
        <v>0</v>
      </c>
      <c r="UM50" s="136">
        <f t="shared" si="877"/>
        <v>0</v>
      </c>
      <c r="UN50" s="96">
        <f>UN42</f>
        <v>2093.75</v>
      </c>
      <c r="UO50" s="137">
        <f t="shared" si="878"/>
        <v>0</v>
      </c>
      <c r="UP50" s="109">
        <f t="shared" si="879"/>
        <v>0</v>
      </c>
      <c r="UQ50" s="109"/>
      <c r="UR50" s="138"/>
      <c r="US50" s="139">
        <f t="shared" si="880"/>
        <v>0</v>
      </c>
      <c r="UT50" s="593">
        <f t="shared" si="881"/>
        <v>26</v>
      </c>
      <c r="UU50" s="139">
        <f>UT50/UT42</f>
        <v>8.2019999999999996E-2</v>
      </c>
      <c r="UV50" s="109">
        <f>UV42*UU50</f>
        <v>49.21</v>
      </c>
      <c r="UW50" s="136">
        <f t="shared" si="882"/>
        <v>1.8926923099999999</v>
      </c>
      <c r="UX50" s="96">
        <f>UX42</f>
        <v>2093.75</v>
      </c>
      <c r="UY50" s="137">
        <f t="shared" si="883"/>
        <v>3962.8245200000001</v>
      </c>
      <c r="UZ50" s="109">
        <f t="shared" si="884"/>
        <v>103033.44</v>
      </c>
      <c r="VA50" s="109"/>
      <c r="VB50" s="138"/>
      <c r="VC50" s="139">
        <f t="shared" si="885"/>
        <v>1.2459199999999999</v>
      </c>
      <c r="VD50" s="593">
        <f t="shared" si="886"/>
        <v>21</v>
      </c>
      <c r="VE50" s="139">
        <f>VD50/VD42</f>
        <v>3.6650000000000002E-2</v>
      </c>
      <c r="VF50" s="109">
        <f>VF42*VE50</f>
        <v>21.46</v>
      </c>
      <c r="VG50" s="136">
        <f t="shared" si="887"/>
        <v>1.02190476</v>
      </c>
      <c r="VH50" s="96">
        <f>VH42</f>
        <v>2093.75</v>
      </c>
      <c r="VI50" s="137">
        <f t="shared" si="888"/>
        <v>2139.6130899999998</v>
      </c>
      <c r="VJ50" s="109">
        <f t="shared" si="889"/>
        <v>44931.87</v>
      </c>
      <c r="VK50" s="109"/>
      <c r="VL50" s="138"/>
      <c r="VM50" s="139">
        <f t="shared" si="890"/>
        <v>0.67269999999999996</v>
      </c>
      <c r="VN50" s="593">
        <f t="shared" si="891"/>
        <v>27</v>
      </c>
      <c r="VO50" s="139">
        <f>VN50/VN42</f>
        <v>7.4999999999999997E-2</v>
      </c>
      <c r="VP50" s="109">
        <f>VP42*VO50</f>
        <v>48.57</v>
      </c>
      <c r="VQ50" s="136">
        <f t="shared" si="892"/>
        <v>1.79888889</v>
      </c>
      <c r="VR50" s="96">
        <f>VR42</f>
        <v>2093.75</v>
      </c>
      <c r="VS50" s="137">
        <f t="shared" si="893"/>
        <v>3766.4236099999998</v>
      </c>
      <c r="VT50" s="109">
        <f t="shared" si="894"/>
        <v>101693.44</v>
      </c>
      <c r="VU50" s="109"/>
      <c r="VV50" s="138"/>
      <c r="VW50" s="139">
        <f t="shared" si="895"/>
        <v>1.1841699999999999</v>
      </c>
      <c r="VX50" s="554">
        <f t="shared" si="896"/>
        <v>636</v>
      </c>
      <c r="VY50" s="139">
        <f>VX50/VX42</f>
        <v>5.2609999999999997E-2</v>
      </c>
      <c r="VZ50" s="109">
        <f>VZ42*VY50</f>
        <v>897.76</v>
      </c>
      <c r="WA50" s="136">
        <f t="shared" si="897"/>
        <v>1.41157233</v>
      </c>
      <c r="WB50" s="96">
        <f>WB42</f>
        <v>2253.27</v>
      </c>
      <c r="WC50" s="137">
        <f t="shared" si="898"/>
        <v>3180.6535800000001</v>
      </c>
      <c r="WD50" s="109">
        <f t="shared" si="899"/>
        <v>2022895.68</v>
      </c>
      <c r="WE50" s="109"/>
      <c r="WF50" s="138"/>
    </row>
    <row r="51" spans="1:604" ht="48">
      <c r="A51" s="5"/>
      <c r="B51" s="97" t="s">
        <v>414</v>
      </c>
      <c r="C51" s="11" t="s">
        <v>965</v>
      </c>
      <c r="D51" s="11" t="s">
        <v>421</v>
      </c>
      <c r="E51" s="4" t="s">
        <v>34</v>
      </c>
      <c r="F51" s="593">
        <f t="shared" si="601"/>
        <v>0</v>
      </c>
      <c r="G51" s="139" t="e">
        <f>F51/F42</f>
        <v>#DIV/0!</v>
      </c>
      <c r="H51" s="109" t="e">
        <f>H42*G51</f>
        <v>#DIV/0!</v>
      </c>
      <c r="I51" s="136">
        <f t="shared" si="602"/>
        <v>0</v>
      </c>
      <c r="J51" s="96">
        <f>J42</f>
        <v>0</v>
      </c>
      <c r="K51" s="137">
        <f t="shared" si="603"/>
        <v>0</v>
      </c>
      <c r="L51" s="109">
        <f t="shared" si="604"/>
        <v>0</v>
      </c>
      <c r="M51" s="109"/>
      <c r="N51" s="138"/>
      <c r="O51" s="139">
        <f t="shared" si="605"/>
        <v>0</v>
      </c>
      <c r="P51" s="593">
        <f t="shared" si="606"/>
        <v>0</v>
      </c>
      <c r="Q51" s="139">
        <f>P51/P42</f>
        <v>0</v>
      </c>
      <c r="R51" s="109">
        <f>R42*Q51</f>
        <v>0</v>
      </c>
      <c r="S51" s="136">
        <f t="shared" si="607"/>
        <v>0</v>
      </c>
      <c r="T51" s="96">
        <f>T42</f>
        <v>2093.75</v>
      </c>
      <c r="U51" s="137">
        <f t="shared" si="608"/>
        <v>0</v>
      </c>
      <c r="V51" s="109">
        <f t="shared" si="609"/>
        <v>0</v>
      </c>
      <c r="W51" s="109"/>
      <c r="X51" s="138"/>
      <c r="Y51" s="139">
        <f t="shared" si="610"/>
        <v>0</v>
      </c>
      <c r="Z51" s="593">
        <f t="shared" si="611"/>
        <v>0</v>
      </c>
      <c r="AA51" s="139">
        <f>Z51/Z42</f>
        <v>0</v>
      </c>
      <c r="AB51" s="109">
        <f>AB42*AA51</f>
        <v>0</v>
      </c>
      <c r="AC51" s="136">
        <f t="shared" si="612"/>
        <v>0</v>
      </c>
      <c r="AD51" s="96">
        <f>AD42</f>
        <v>2093.75</v>
      </c>
      <c r="AE51" s="137">
        <f t="shared" si="613"/>
        <v>0</v>
      </c>
      <c r="AF51" s="109">
        <f t="shared" si="614"/>
        <v>0</v>
      </c>
      <c r="AG51" s="109"/>
      <c r="AH51" s="138"/>
      <c r="AI51" s="139">
        <f t="shared" si="615"/>
        <v>0</v>
      </c>
      <c r="AJ51" s="593">
        <f t="shared" si="616"/>
        <v>0</v>
      </c>
      <c r="AK51" s="139" t="e">
        <f>AJ51/AJ42</f>
        <v>#DIV/0!</v>
      </c>
      <c r="AL51" s="109" t="e">
        <f>AL42*AK51</f>
        <v>#DIV/0!</v>
      </c>
      <c r="AM51" s="136">
        <f t="shared" si="617"/>
        <v>0</v>
      </c>
      <c r="AN51" s="96">
        <f>AN42</f>
        <v>0</v>
      </c>
      <c r="AO51" s="137">
        <f t="shared" si="618"/>
        <v>0</v>
      </c>
      <c r="AP51" s="109">
        <f t="shared" si="619"/>
        <v>0</v>
      </c>
      <c r="AQ51" s="109"/>
      <c r="AR51" s="138"/>
      <c r="AS51" s="139">
        <f t="shared" si="620"/>
        <v>0</v>
      </c>
      <c r="AT51" s="593">
        <f t="shared" si="621"/>
        <v>0</v>
      </c>
      <c r="AU51" s="139">
        <f>AT51/AT42</f>
        <v>0</v>
      </c>
      <c r="AV51" s="109">
        <f>AV42*AU51</f>
        <v>0</v>
      </c>
      <c r="AW51" s="136">
        <f t="shared" si="622"/>
        <v>0</v>
      </c>
      <c r="AX51" s="96">
        <f>AX42</f>
        <v>2093.75</v>
      </c>
      <c r="AY51" s="137">
        <f t="shared" si="623"/>
        <v>0</v>
      </c>
      <c r="AZ51" s="109">
        <f t="shared" si="624"/>
        <v>0</v>
      </c>
      <c r="BA51" s="109"/>
      <c r="BB51" s="138"/>
      <c r="BC51" s="139">
        <f t="shared" si="625"/>
        <v>0</v>
      </c>
      <c r="BD51" s="593">
        <f t="shared" si="626"/>
        <v>0</v>
      </c>
      <c r="BE51" s="139">
        <f>BD51/BD42</f>
        <v>0</v>
      </c>
      <c r="BF51" s="109">
        <f>BF42*BE51</f>
        <v>0</v>
      </c>
      <c r="BG51" s="136">
        <f t="shared" si="627"/>
        <v>0</v>
      </c>
      <c r="BH51" s="96">
        <f>BH42</f>
        <v>2474.1999999999998</v>
      </c>
      <c r="BI51" s="137">
        <f t="shared" si="628"/>
        <v>0</v>
      </c>
      <c r="BJ51" s="109">
        <f t="shared" si="629"/>
        <v>0</v>
      </c>
      <c r="BK51" s="109"/>
      <c r="BL51" s="138"/>
      <c r="BM51" s="139">
        <f t="shared" si="630"/>
        <v>0</v>
      </c>
      <c r="BN51" s="593">
        <f t="shared" si="631"/>
        <v>0</v>
      </c>
      <c r="BO51" s="139">
        <f>BN51/BN42</f>
        <v>0</v>
      </c>
      <c r="BP51" s="109">
        <f>BP42*BO51</f>
        <v>0</v>
      </c>
      <c r="BQ51" s="136">
        <f t="shared" si="632"/>
        <v>0</v>
      </c>
      <c r="BR51" s="96">
        <f>BR42</f>
        <v>2854.65</v>
      </c>
      <c r="BS51" s="137">
        <f t="shared" si="633"/>
        <v>0</v>
      </c>
      <c r="BT51" s="109">
        <f t="shared" si="634"/>
        <v>0</v>
      </c>
      <c r="BU51" s="109"/>
      <c r="BV51" s="138"/>
      <c r="BW51" s="139">
        <f t="shared" si="635"/>
        <v>0</v>
      </c>
      <c r="BX51" s="593">
        <f t="shared" si="636"/>
        <v>0</v>
      </c>
      <c r="BY51" s="139">
        <f>BX51/BX42</f>
        <v>0</v>
      </c>
      <c r="BZ51" s="109">
        <f>BZ42*BY51</f>
        <v>0</v>
      </c>
      <c r="CA51" s="136">
        <f t="shared" si="637"/>
        <v>0</v>
      </c>
      <c r="CB51" s="96">
        <f>CB42</f>
        <v>2196.1</v>
      </c>
      <c r="CC51" s="137">
        <f t="shared" si="638"/>
        <v>0</v>
      </c>
      <c r="CD51" s="109">
        <f t="shared" si="639"/>
        <v>0</v>
      </c>
      <c r="CE51" s="109"/>
      <c r="CF51" s="138"/>
      <c r="CG51" s="139">
        <f t="shared" si="640"/>
        <v>0</v>
      </c>
      <c r="CH51" s="593">
        <f t="shared" si="641"/>
        <v>0</v>
      </c>
      <c r="CI51" s="139">
        <f>CH51/CH42</f>
        <v>0</v>
      </c>
      <c r="CJ51" s="109">
        <f>CJ42*CI51</f>
        <v>0</v>
      </c>
      <c r="CK51" s="136">
        <f t="shared" si="642"/>
        <v>0</v>
      </c>
      <c r="CL51" s="96">
        <f>CL42</f>
        <v>2854.65</v>
      </c>
      <c r="CM51" s="137">
        <f t="shared" si="643"/>
        <v>0</v>
      </c>
      <c r="CN51" s="109">
        <f t="shared" si="644"/>
        <v>0</v>
      </c>
      <c r="CO51" s="109"/>
      <c r="CP51" s="138"/>
      <c r="CQ51" s="139">
        <f t="shared" si="645"/>
        <v>0</v>
      </c>
      <c r="CR51" s="593">
        <f t="shared" si="646"/>
        <v>0</v>
      </c>
      <c r="CS51" s="139">
        <f>CR51/CR42</f>
        <v>0</v>
      </c>
      <c r="CT51" s="109">
        <f>CT42*CS51</f>
        <v>0</v>
      </c>
      <c r="CU51" s="136">
        <f t="shared" si="647"/>
        <v>0</v>
      </c>
      <c r="CV51" s="96">
        <f>CV42</f>
        <v>2854.65</v>
      </c>
      <c r="CW51" s="137">
        <f t="shared" si="648"/>
        <v>0</v>
      </c>
      <c r="CX51" s="109">
        <f t="shared" si="649"/>
        <v>0</v>
      </c>
      <c r="CY51" s="109"/>
      <c r="CZ51" s="138"/>
      <c r="DA51" s="139">
        <f t="shared" si="650"/>
        <v>0</v>
      </c>
      <c r="DB51" s="593">
        <f t="shared" si="651"/>
        <v>0</v>
      </c>
      <c r="DC51" s="139">
        <f>DB51/DB42</f>
        <v>0</v>
      </c>
      <c r="DD51" s="109">
        <f>DD42*DC51</f>
        <v>0</v>
      </c>
      <c r="DE51" s="136">
        <f t="shared" si="652"/>
        <v>0</v>
      </c>
      <c r="DF51" s="96">
        <f>DF42</f>
        <v>2854.65</v>
      </c>
      <c r="DG51" s="137">
        <f t="shared" si="653"/>
        <v>0</v>
      </c>
      <c r="DH51" s="109">
        <f t="shared" si="654"/>
        <v>0</v>
      </c>
      <c r="DI51" s="109"/>
      <c r="DJ51" s="138"/>
      <c r="DK51" s="139">
        <f t="shared" si="655"/>
        <v>0</v>
      </c>
      <c r="DL51" s="593">
        <f t="shared" si="656"/>
        <v>0</v>
      </c>
      <c r="DM51" s="139">
        <f>DL51/DL42</f>
        <v>0</v>
      </c>
      <c r="DN51" s="109">
        <f>DN42*DM51</f>
        <v>0</v>
      </c>
      <c r="DO51" s="136">
        <f t="shared" si="657"/>
        <v>0</v>
      </c>
      <c r="DP51" s="96">
        <f>DP42</f>
        <v>2854.65</v>
      </c>
      <c r="DQ51" s="137">
        <f t="shared" si="658"/>
        <v>0</v>
      </c>
      <c r="DR51" s="109">
        <f t="shared" si="659"/>
        <v>0</v>
      </c>
      <c r="DS51" s="109"/>
      <c r="DT51" s="138"/>
      <c r="DU51" s="139">
        <f t="shared" si="660"/>
        <v>0</v>
      </c>
      <c r="DV51" s="593">
        <f t="shared" si="661"/>
        <v>0</v>
      </c>
      <c r="DW51" s="139">
        <f>DV51/DV42</f>
        <v>0</v>
      </c>
      <c r="DX51" s="109">
        <f>DX42*DW51</f>
        <v>0</v>
      </c>
      <c r="DY51" s="136">
        <f t="shared" si="662"/>
        <v>0</v>
      </c>
      <c r="DZ51" s="96">
        <f>DZ42</f>
        <v>0</v>
      </c>
      <c r="EA51" s="137">
        <f t="shared" si="663"/>
        <v>0</v>
      </c>
      <c r="EB51" s="109">
        <f t="shared" si="664"/>
        <v>0</v>
      </c>
      <c r="EC51" s="109"/>
      <c r="ED51" s="138"/>
      <c r="EE51" s="139">
        <f t="shared" si="665"/>
        <v>0</v>
      </c>
      <c r="EF51" s="593">
        <f t="shared" si="666"/>
        <v>0</v>
      </c>
      <c r="EG51" s="139">
        <f>EF51/EF42</f>
        <v>0</v>
      </c>
      <c r="EH51" s="109">
        <f>EH42*EG51</f>
        <v>0</v>
      </c>
      <c r="EI51" s="136">
        <f t="shared" si="667"/>
        <v>0</v>
      </c>
      <c r="EJ51" s="96">
        <f>EJ42</f>
        <v>2018.34</v>
      </c>
      <c r="EK51" s="137">
        <f t="shared" si="668"/>
        <v>0</v>
      </c>
      <c r="EL51" s="109">
        <f t="shared" si="669"/>
        <v>0</v>
      </c>
      <c r="EM51" s="109"/>
      <c r="EN51" s="138"/>
      <c r="EO51" s="139">
        <f t="shared" si="670"/>
        <v>0</v>
      </c>
      <c r="EP51" s="593">
        <f t="shared" si="671"/>
        <v>0</v>
      </c>
      <c r="EQ51" s="139">
        <f>EP51/EP42</f>
        <v>0</v>
      </c>
      <c r="ER51" s="109">
        <f>ER42*EQ51</f>
        <v>0</v>
      </c>
      <c r="ES51" s="136">
        <f t="shared" si="672"/>
        <v>0</v>
      </c>
      <c r="ET51" s="96">
        <f>ET42</f>
        <v>0</v>
      </c>
      <c r="EU51" s="137">
        <f t="shared" si="673"/>
        <v>0</v>
      </c>
      <c r="EV51" s="109">
        <f t="shared" si="674"/>
        <v>0</v>
      </c>
      <c r="EW51" s="109"/>
      <c r="EX51" s="138"/>
      <c r="EY51" s="139">
        <f t="shared" si="675"/>
        <v>0</v>
      </c>
      <c r="EZ51" s="593">
        <f t="shared" si="676"/>
        <v>0</v>
      </c>
      <c r="FA51" s="139">
        <f>EZ51/EZ42</f>
        <v>0</v>
      </c>
      <c r="FB51" s="109">
        <f>FB42*FA51</f>
        <v>0</v>
      </c>
      <c r="FC51" s="136">
        <f t="shared" si="677"/>
        <v>0</v>
      </c>
      <c r="FD51" s="96">
        <f>FD42</f>
        <v>2093.75</v>
      </c>
      <c r="FE51" s="137">
        <f t="shared" si="678"/>
        <v>0</v>
      </c>
      <c r="FF51" s="109">
        <f t="shared" si="679"/>
        <v>0</v>
      </c>
      <c r="FG51" s="109"/>
      <c r="FH51" s="138"/>
      <c r="FI51" s="139">
        <f t="shared" si="680"/>
        <v>0</v>
      </c>
      <c r="FJ51" s="593">
        <f t="shared" si="681"/>
        <v>0</v>
      </c>
      <c r="FK51" s="139">
        <f>FJ51/FJ42</f>
        <v>0</v>
      </c>
      <c r="FL51" s="109">
        <f>FL42*FK51</f>
        <v>0</v>
      </c>
      <c r="FM51" s="136">
        <f t="shared" si="682"/>
        <v>0</v>
      </c>
      <c r="FN51" s="96">
        <f>FN42</f>
        <v>2018.34</v>
      </c>
      <c r="FO51" s="137">
        <f t="shared" si="683"/>
        <v>0</v>
      </c>
      <c r="FP51" s="109">
        <f t="shared" si="684"/>
        <v>0</v>
      </c>
      <c r="FQ51" s="109"/>
      <c r="FR51" s="138"/>
      <c r="FS51" s="139">
        <f t="shared" si="685"/>
        <v>0</v>
      </c>
      <c r="FT51" s="593">
        <f t="shared" si="686"/>
        <v>0</v>
      </c>
      <c r="FU51" s="139">
        <f>FT51/FT42</f>
        <v>0</v>
      </c>
      <c r="FV51" s="109">
        <f>FV42*FU51</f>
        <v>0</v>
      </c>
      <c r="FW51" s="136">
        <f t="shared" si="687"/>
        <v>0</v>
      </c>
      <c r="FX51" s="96">
        <f>FX42</f>
        <v>2196.1</v>
      </c>
      <c r="FY51" s="137">
        <f t="shared" si="688"/>
        <v>0</v>
      </c>
      <c r="FZ51" s="109">
        <f t="shared" si="689"/>
        <v>0</v>
      </c>
      <c r="GA51" s="109"/>
      <c r="GB51" s="138"/>
      <c r="GC51" s="139">
        <f t="shared" si="690"/>
        <v>0</v>
      </c>
      <c r="GD51" s="593">
        <f t="shared" si="691"/>
        <v>0</v>
      </c>
      <c r="GE51" s="139">
        <f>GD51/GD42</f>
        <v>0</v>
      </c>
      <c r="GF51" s="109">
        <f>GF42*GE51</f>
        <v>0</v>
      </c>
      <c r="GG51" s="136">
        <f t="shared" si="692"/>
        <v>0</v>
      </c>
      <c r="GH51" s="96">
        <f>GH42</f>
        <v>2093.75</v>
      </c>
      <c r="GI51" s="137">
        <f t="shared" si="693"/>
        <v>0</v>
      </c>
      <c r="GJ51" s="109">
        <f t="shared" si="694"/>
        <v>0</v>
      </c>
      <c r="GK51" s="109"/>
      <c r="GL51" s="138"/>
      <c r="GM51" s="139">
        <f t="shared" si="695"/>
        <v>0</v>
      </c>
      <c r="GN51" s="593">
        <f t="shared" si="696"/>
        <v>0</v>
      </c>
      <c r="GO51" s="139">
        <f>GN51/GN42</f>
        <v>0</v>
      </c>
      <c r="GP51" s="109">
        <f>GP42*GO51</f>
        <v>0</v>
      </c>
      <c r="GQ51" s="136">
        <f t="shared" si="697"/>
        <v>0</v>
      </c>
      <c r="GR51" s="96">
        <f>GR42</f>
        <v>2093.75</v>
      </c>
      <c r="GS51" s="137">
        <f t="shared" si="698"/>
        <v>0</v>
      </c>
      <c r="GT51" s="109">
        <f t="shared" si="699"/>
        <v>0</v>
      </c>
      <c r="GU51" s="109"/>
      <c r="GV51" s="138"/>
      <c r="GW51" s="139">
        <f t="shared" si="700"/>
        <v>0</v>
      </c>
      <c r="GX51" s="593">
        <f t="shared" si="701"/>
        <v>0</v>
      </c>
      <c r="GY51" s="139">
        <f>GX51/GX42</f>
        <v>0</v>
      </c>
      <c r="GZ51" s="109">
        <f>GZ42*GY51</f>
        <v>0</v>
      </c>
      <c r="HA51" s="136">
        <f t="shared" si="702"/>
        <v>0</v>
      </c>
      <c r="HB51" s="96">
        <f>HB42</f>
        <v>2293.15</v>
      </c>
      <c r="HC51" s="137">
        <f t="shared" si="703"/>
        <v>0</v>
      </c>
      <c r="HD51" s="109">
        <f t="shared" si="704"/>
        <v>0</v>
      </c>
      <c r="HE51" s="109"/>
      <c r="HF51" s="138"/>
      <c r="HG51" s="139">
        <f t="shared" si="705"/>
        <v>0</v>
      </c>
      <c r="HH51" s="593">
        <f t="shared" si="706"/>
        <v>0</v>
      </c>
      <c r="HI51" s="139">
        <f>HH51/HH42</f>
        <v>0</v>
      </c>
      <c r="HJ51" s="109">
        <f>HJ42*HI51</f>
        <v>0</v>
      </c>
      <c r="HK51" s="136">
        <f t="shared" si="707"/>
        <v>0</v>
      </c>
      <c r="HL51" s="96">
        <f>HL42</f>
        <v>2093.75</v>
      </c>
      <c r="HM51" s="137">
        <f t="shared" si="708"/>
        <v>0</v>
      </c>
      <c r="HN51" s="109">
        <f t="shared" si="709"/>
        <v>0</v>
      </c>
      <c r="HO51" s="109"/>
      <c r="HP51" s="138"/>
      <c r="HQ51" s="139">
        <f t="shared" si="710"/>
        <v>0</v>
      </c>
      <c r="HR51" s="593">
        <f t="shared" si="711"/>
        <v>0</v>
      </c>
      <c r="HS51" s="139">
        <f>HR51/HR42</f>
        <v>0</v>
      </c>
      <c r="HT51" s="109">
        <f>HT42*HS51</f>
        <v>0</v>
      </c>
      <c r="HU51" s="136">
        <f t="shared" si="712"/>
        <v>0</v>
      </c>
      <c r="HV51" s="96">
        <f>HV42</f>
        <v>2196.1</v>
      </c>
      <c r="HW51" s="137">
        <f t="shared" si="713"/>
        <v>0</v>
      </c>
      <c r="HX51" s="109">
        <f t="shared" si="714"/>
        <v>0</v>
      </c>
      <c r="HY51" s="109"/>
      <c r="HZ51" s="138"/>
      <c r="IA51" s="139">
        <f t="shared" si="715"/>
        <v>0</v>
      </c>
      <c r="IB51" s="593">
        <f t="shared" si="716"/>
        <v>0</v>
      </c>
      <c r="IC51" s="139">
        <f>IB51/IB42</f>
        <v>0</v>
      </c>
      <c r="ID51" s="109">
        <f>ID42*IC51</f>
        <v>0</v>
      </c>
      <c r="IE51" s="136">
        <f t="shared" si="717"/>
        <v>0</v>
      </c>
      <c r="IF51" s="96">
        <f>IF42</f>
        <v>2854.65</v>
      </c>
      <c r="IG51" s="137">
        <f t="shared" si="718"/>
        <v>0</v>
      </c>
      <c r="IH51" s="109">
        <f t="shared" si="719"/>
        <v>0</v>
      </c>
      <c r="II51" s="109"/>
      <c r="IJ51" s="138"/>
      <c r="IK51" s="139">
        <f t="shared" si="720"/>
        <v>0</v>
      </c>
      <c r="IL51" s="593">
        <f t="shared" si="721"/>
        <v>0</v>
      </c>
      <c r="IM51" s="139">
        <f>IL51/IL42</f>
        <v>0</v>
      </c>
      <c r="IN51" s="109">
        <f>IN42*IM51</f>
        <v>0</v>
      </c>
      <c r="IO51" s="136">
        <f t="shared" si="722"/>
        <v>0</v>
      </c>
      <c r="IP51" s="96">
        <f>IP42</f>
        <v>2196.1</v>
      </c>
      <c r="IQ51" s="137">
        <f t="shared" si="723"/>
        <v>0</v>
      </c>
      <c r="IR51" s="109">
        <f t="shared" si="724"/>
        <v>0</v>
      </c>
      <c r="IS51" s="109"/>
      <c r="IT51" s="138"/>
      <c r="IU51" s="139">
        <f t="shared" si="725"/>
        <v>0</v>
      </c>
      <c r="IV51" s="593">
        <f t="shared" si="726"/>
        <v>0</v>
      </c>
      <c r="IW51" s="139">
        <f>IV51/IV42</f>
        <v>0</v>
      </c>
      <c r="IX51" s="109">
        <f>IX42*IW51</f>
        <v>0</v>
      </c>
      <c r="IY51" s="136">
        <f t="shared" si="727"/>
        <v>0</v>
      </c>
      <c r="IZ51" s="96">
        <f>IZ42</f>
        <v>2731.08</v>
      </c>
      <c r="JA51" s="137">
        <f t="shared" si="728"/>
        <v>0</v>
      </c>
      <c r="JB51" s="109">
        <f t="shared" si="729"/>
        <v>0</v>
      </c>
      <c r="JC51" s="109"/>
      <c r="JD51" s="138"/>
      <c r="JE51" s="139">
        <f t="shared" si="730"/>
        <v>0</v>
      </c>
      <c r="JF51" s="593">
        <f t="shared" si="731"/>
        <v>0</v>
      </c>
      <c r="JG51" s="139">
        <f>JF51/JF42</f>
        <v>0</v>
      </c>
      <c r="JH51" s="109">
        <f>JH42*JG51</f>
        <v>0</v>
      </c>
      <c r="JI51" s="136">
        <f t="shared" si="732"/>
        <v>0</v>
      </c>
      <c r="JJ51" s="96">
        <f>JJ42</f>
        <v>2196.1</v>
      </c>
      <c r="JK51" s="137">
        <f t="shared" si="733"/>
        <v>0</v>
      </c>
      <c r="JL51" s="109">
        <f t="shared" si="734"/>
        <v>0</v>
      </c>
      <c r="JM51" s="109"/>
      <c r="JN51" s="138"/>
      <c r="JO51" s="139">
        <f t="shared" si="735"/>
        <v>0</v>
      </c>
      <c r="JP51" s="593">
        <f t="shared" si="736"/>
        <v>0</v>
      </c>
      <c r="JQ51" s="139">
        <f>JP51/JP42</f>
        <v>0</v>
      </c>
      <c r="JR51" s="109">
        <f>JR42*JQ51</f>
        <v>0</v>
      </c>
      <c r="JS51" s="136">
        <f t="shared" si="737"/>
        <v>0</v>
      </c>
      <c r="JT51" s="96">
        <f>JT42</f>
        <v>2196.1</v>
      </c>
      <c r="JU51" s="137">
        <f t="shared" si="738"/>
        <v>0</v>
      </c>
      <c r="JV51" s="109">
        <f t="shared" si="739"/>
        <v>0</v>
      </c>
      <c r="JW51" s="109"/>
      <c r="JX51" s="138"/>
      <c r="JY51" s="139">
        <f t="shared" si="740"/>
        <v>0</v>
      </c>
      <c r="JZ51" s="593">
        <f t="shared" si="741"/>
        <v>0</v>
      </c>
      <c r="KA51" s="139">
        <f>JZ51/JZ42</f>
        <v>0</v>
      </c>
      <c r="KB51" s="109">
        <f>KB42*KA51</f>
        <v>0</v>
      </c>
      <c r="KC51" s="136">
        <f t="shared" si="742"/>
        <v>0</v>
      </c>
      <c r="KD51" s="96">
        <f>KD42</f>
        <v>2093.75</v>
      </c>
      <c r="KE51" s="137">
        <f t="shared" si="743"/>
        <v>0</v>
      </c>
      <c r="KF51" s="109">
        <f t="shared" si="744"/>
        <v>0</v>
      </c>
      <c r="KG51" s="109"/>
      <c r="KH51" s="138"/>
      <c r="KI51" s="139">
        <f t="shared" si="745"/>
        <v>0</v>
      </c>
      <c r="KJ51" s="593">
        <f t="shared" si="746"/>
        <v>0</v>
      </c>
      <c r="KK51" s="139">
        <f>KJ51/KJ42</f>
        <v>0</v>
      </c>
      <c r="KL51" s="109">
        <f>KL42*KK51</f>
        <v>0</v>
      </c>
      <c r="KM51" s="136">
        <f t="shared" si="747"/>
        <v>0</v>
      </c>
      <c r="KN51" s="96">
        <f>KN42</f>
        <v>2093.75</v>
      </c>
      <c r="KO51" s="137">
        <f t="shared" si="748"/>
        <v>0</v>
      </c>
      <c r="KP51" s="109">
        <f t="shared" si="749"/>
        <v>0</v>
      </c>
      <c r="KQ51" s="109"/>
      <c r="KR51" s="138"/>
      <c r="KS51" s="139">
        <f t="shared" si="750"/>
        <v>0</v>
      </c>
      <c r="KT51" s="593">
        <f t="shared" si="751"/>
        <v>0</v>
      </c>
      <c r="KU51" s="139">
        <f>KT51/KT42</f>
        <v>0</v>
      </c>
      <c r="KV51" s="109">
        <f>KV42*KU51</f>
        <v>0</v>
      </c>
      <c r="KW51" s="136">
        <f t="shared" si="752"/>
        <v>0</v>
      </c>
      <c r="KX51" s="96">
        <f>KX42</f>
        <v>2100</v>
      </c>
      <c r="KY51" s="137">
        <f t="shared" si="753"/>
        <v>0</v>
      </c>
      <c r="KZ51" s="109">
        <f t="shared" si="754"/>
        <v>0</v>
      </c>
      <c r="LA51" s="109"/>
      <c r="LB51" s="138"/>
      <c r="LC51" s="139">
        <f t="shared" si="755"/>
        <v>0</v>
      </c>
      <c r="LD51" s="593">
        <f t="shared" si="756"/>
        <v>0</v>
      </c>
      <c r="LE51" s="139">
        <f>LD51/LD42</f>
        <v>0</v>
      </c>
      <c r="LF51" s="109">
        <f>LF42*LE51</f>
        <v>0</v>
      </c>
      <c r="LG51" s="136">
        <f t="shared" si="757"/>
        <v>0</v>
      </c>
      <c r="LH51" s="96">
        <f>LH42</f>
        <v>2093.75</v>
      </c>
      <c r="LI51" s="137">
        <f t="shared" si="758"/>
        <v>0</v>
      </c>
      <c r="LJ51" s="109">
        <f t="shared" si="759"/>
        <v>0</v>
      </c>
      <c r="LK51" s="109"/>
      <c r="LL51" s="138"/>
      <c r="LM51" s="139">
        <f t="shared" si="760"/>
        <v>0</v>
      </c>
      <c r="LN51" s="593">
        <f t="shared" si="761"/>
        <v>0</v>
      </c>
      <c r="LO51" s="139">
        <f>LN51/LN42</f>
        <v>0</v>
      </c>
      <c r="LP51" s="109">
        <f>LP42*LO51</f>
        <v>0</v>
      </c>
      <c r="LQ51" s="136">
        <f t="shared" si="762"/>
        <v>0</v>
      </c>
      <c r="LR51" s="96">
        <f>LR42</f>
        <v>2196.1</v>
      </c>
      <c r="LS51" s="137">
        <f t="shared" si="763"/>
        <v>0</v>
      </c>
      <c r="LT51" s="109">
        <f t="shared" si="764"/>
        <v>0</v>
      </c>
      <c r="LU51" s="109"/>
      <c r="LV51" s="138"/>
      <c r="LW51" s="139">
        <f t="shared" si="765"/>
        <v>0</v>
      </c>
      <c r="LX51" s="593">
        <f t="shared" si="766"/>
        <v>0</v>
      </c>
      <c r="LY51" s="139">
        <f>LX51/LX42</f>
        <v>0</v>
      </c>
      <c r="LZ51" s="109">
        <f>LZ42*LY51</f>
        <v>0</v>
      </c>
      <c r="MA51" s="136">
        <f t="shared" si="767"/>
        <v>0</v>
      </c>
      <c r="MB51" s="96">
        <f>MB42</f>
        <v>2093.75</v>
      </c>
      <c r="MC51" s="137">
        <f t="shared" si="768"/>
        <v>0</v>
      </c>
      <c r="MD51" s="109">
        <f t="shared" si="769"/>
        <v>0</v>
      </c>
      <c r="ME51" s="109"/>
      <c r="MF51" s="138"/>
      <c r="MG51" s="139">
        <f t="shared" si="770"/>
        <v>0</v>
      </c>
      <c r="MH51" s="593">
        <f t="shared" si="771"/>
        <v>0</v>
      </c>
      <c r="MI51" s="139">
        <f>MH51/MH42</f>
        <v>0</v>
      </c>
      <c r="MJ51" s="109">
        <f>MJ42*MI51</f>
        <v>0</v>
      </c>
      <c r="MK51" s="136">
        <f t="shared" si="772"/>
        <v>0</v>
      </c>
      <c r="ML51" s="96">
        <f>ML42</f>
        <v>2854.65</v>
      </c>
      <c r="MM51" s="137">
        <f t="shared" si="773"/>
        <v>0</v>
      </c>
      <c r="MN51" s="109">
        <f t="shared" si="774"/>
        <v>0</v>
      </c>
      <c r="MO51" s="109"/>
      <c r="MP51" s="138"/>
      <c r="MQ51" s="139">
        <f t="shared" si="775"/>
        <v>0</v>
      </c>
      <c r="MR51" s="593">
        <f t="shared" si="776"/>
        <v>11</v>
      </c>
      <c r="MS51" s="139">
        <f>MR51/MR42</f>
        <v>0.10476000000000001</v>
      </c>
      <c r="MT51" s="109">
        <f>MT42*MS51</f>
        <v>17.510000000000002</v>
      </c>
      <c r="MU51" s="136">
        <f t="shared" si="777"/>
        <v>1.59181818</v>
      </c>
      <c r="MV51" s="96">
        <f>MV42</f>
        <v>2093.75</v>
      </c>
      <c r="MW51" s="137">
        <f t="shared" si="778"/>
        <v>3332.86931</v>
      </c>
      <c r="MX51" s="109">
        <f t="shared" si="779"/>
        <v>36661.56</v>
      </c>
      <c r="MY51" s="109"/>
      <c r="MZ51" s="138"/>
      <c r="NA51" s="139">
        <f t="shared" si="780"/>
        <v>1.0476700000000001</v>
      </c>
      <c r="NB51" s="593">
        <f t="shared" si="781"/>
        <v>0</v>
      </c>
      <c r="NC51" s="139">
        <f>NB51/NB42</f>
        <v>0</v>
      </c>
      <c r="ND51" s="109">
        <f>ND42*NC51</f>
        <v>0</v>
      </c>
      <c r="NE51" s="136">
        <f t="shared" si="782"/>
        <v>0</v>
      </c>
      <c r="NF51" s="96">
        <f>NF42</f>
        <v>2854.65</v>
      </c>
      <c r="NG51" s="137">
        <f t="shared" si="783"/>
        <v>0</v>
      </c>
      <c r="NH51" s="109">
        <f t="shared" si="784"/>
        <v>0</v>
      </c>
      <c r="NI51" s="109"/>
      <c r="NJ51" s="138"/>
      <c r="NK51" s="139">
        <f t="shared" si="785"/>
        <v>0</v>
      </c>
      <c r="NL51" s="593">
        <f t="shared" si="786"/>
        <v>0</v>
      </c>
      <c r="NM51" s="139">
        <f>NL51/NL42</f>
        <v>0</v>
      </c>
      <c r="NN51" s="109">
        <f>NN42*NM51</f>
        <v>0</v>
      </c>
      <c r="NO51" s="136">
        <f t="shared" si="787"/>
        <v>0</v>
      </c>
      <c r="NP51" s="96">
        <f>NP42</f>
        <v>2018.34</v>
      </c>
      <c r="NQ51" s="137">
        <f t="shared" si="788"/>
        <v>0</v>
      </c>
      <c r="NR51" s="109">
        <f t="shared" si="789"/>
        <v>0</v>
      </c>
      <c r="NS51" s="109"/>
      <c r="NT51" s="138"/>
      <c r="NU51" s="139">
        <f t="shared" si="790"/>
        <v>0</v>
      </c>
      <c r="NV51" s="593">
        <f t="shared" si="791"/>
        <v>0</v>
      </c>
      <c r="NW51" s="139">
        <f>NV51/NV42</f>
        <v>0</v>
      </c>
      <c r="NX51" s="109">
        <f>NX42*NW51</f>
        <v>0</v>
      </c>
      <c r="NY51" s="136">
        <f t="shared" si="792"/>
        <v>0</v>
      </c>
      <c r="NZ51" s="96">
        <f>NZ42</f>
        <v>2854.65</v>
      </c>
      <c r="OA51" s="137">
        <f t="shared" si="793"/>
        <v>0</v>
      </c>
      <c r="OB51" s="109">
        <f t="shared" si="794"/>
        <v>0</v>
      </c>
      <c r="OC51" s="109"/>
      <c r="OD51" s="138"/>
      <c r="OE51" s="139">
        <f t="shared" si="795"/>
        <v>0</v>
      </c>
      <c r="OF51" s="593">
        <f t="shared" si="796"/>
        <v>0</v>
      </c>
      <c r="OG51" s="139">
        <f>OF51/OF42</f>
        <v>0</v>
      </c>
      <c r="OH51" s="109">
        <f>OH42*OG51</f>
        <v>0</v>
      </c>
      <c r="OI51" s="136">
        <f t="shared" si="797"/>
        <v>0</v>
      </c>
      <c r="OJ51" s="96">
        <f>OJ42</f>
        <v>2093.75</v>
      </c>
      <c r="OK51" s="137">
        <f t="shared" si="798"/>
        <v>0</v>
      </c>
      <c r="OL51" s="109">
        <f t="shared" si="799"/>
        <v>0</v>
      </c>
      <c r="OM51" s="109"/>
      <c r="ON51" s="138"/>
      <c r="OO51" s="139">
        <f t="shared" si="800"/>
        <v>0</v>
      </c>
      <c r="OP51" s="593">
        <f t="shared" si="801"/>
        <v>0</v>
      </c>
      <c r="OQ51" s="139">
        <f>OP51/OP42</f>
        <v>0</v>
      </c>
      <c r="OR51" s="109">
        <f>OR42*OQ51</f>
        <v>0</v>
      </c>
      <c r="OS51" s="136">
        <f t="shared" si="802"/>
        <v>0</v>
      </c>
      <c r="OT51" s="96">
        <f>OT42</f>
        <v>2854.65</v>
      </c>
      <c r="OU51" s="137">
        <f t="shared" si="803"/>
        <v>0</v>
      </c>
      <c r="OV51" s="109">
        <f t="shared" si="804"/>
        <v>0</v>
      </c>
      <c r="OW51" s="109"/>
      <c r="OX51" s="138"/>
      <c r="OY51" s="139">
        <f t="shared" si="805"/>
        <v>0</v>
      </c>
      <c r="OZ51" s="593">
        <f t="shared" si="806"/>
        <v>0</v>
      </c>
      <c r="PA51" s="139">
        <f>OZ51/OZ42</f>
        <v>0</v>
      </c>
      <c r="PB51" s="109">
        <f>PB42*PA51</f>
        <v>0</v>
      </c>
      <c r="PC51" s="136">
        <f t="shared" si="807"/>
        <v>0</v>
      </c>
      <c r="PD51" s="96">
        <f>PD42</f>
        <v>2018.34</v>
      </c>
      <c r="PE51" s="137">
        <f t="shared" si="808"/>
        <v>0</v>
      </c>
      <c r="PF51" s="109">
        <f t="shared" si="809"/>
        <v>0</v>
      </c>
      <c r="PG51" s="109"/>
      <c r="PH51" s="138"/>
      <c r="PI51" s="139">
        <f t="shared" si="810"/>
        <v>0</v>
      </c>
      <c r="PJ51" s="593">
        <f t="shared" si="811"/>
        <v>0</v>
      </c>
      <c r="PK51" s="139">
        <f>PJ51/PJ42</f>
        <v>0</v>
      </c>
      <c r="PL51" s="109">
        <f>PL42*PK51</f>
        <v>0</v>
      </c>
      <c r="PM51" s="136">
        <f t="shared" si="812"/>
        <v>0</v>
      </c>
      <c r="PN51" s="96">
        <f>PN42</f>
        <v>2018.34</v>
      </c>
      <c r="PO51" s="137">
        <f t="shared" si="813"/>
        <v>0</v>
      </c>
      <c r="PP51" s="109">
        <f t="shared" si="814"/>
        <v>0</v>
      </c>
      <c r="PQ51" s="109"/>
      <c r="PR51" s="138"/>
      <c r="PS51" s="139">
        <f t="shared" si="815"/>
        <v>0</v>
      </c>
      <c r="PT51" s="593">
        <f t="shared" si="816"/>
        <v>0</v>
      </c>
      <c r="PU51" s="139">
        <f>PT51/PT42</f>
        <v>0</v>
      </c>
      <c r="PV51" s="109">
        <f>PV42*PU51</f>
        <v>0</v>
      </c>
      <c r="PW51" s="136">
        <f t="shared" si="817"/>
        <v>0</v>
      </c>
      <c r="PX51" s="96">
        <f>PX42</f>
        <v>2018.34</v>
      </c>
      <c r="PY51" s="137">
        <f t="shared" si="818"/>
        <v>0</v>
      </c>
      <c r="PZ51" s="109">
        <f t="shared" si="819"/>
        <v>0</v>
      </c>
      <c r="QA51" s="109"/>
      <c r="QB51" s="138"/>
      <c r="QC51" s="139">
        <f t="shared" si="820"/>
        <v>0</v>
      </c>
      <c r="QD51" s="593">
        <f t="shared" si="821"/>
        <v>0</v>
      </c>
      <c r="QE51" s="139">
        <f>QD51/QD42</f>
        <v>0</v>
      </c>
      <c r="QF51" s="109">
        <f>QF42*QE51</f>
        <v>0</v>
      </c>
      <c r="QG51" s="136">
        <f t="shared" si="822"/>
        <v>0</v>
      </c>
      <c r="QH51" s="96">
        <f>QH42</f>
        <v>2854.65</v>
      </c>
      <c r="QI51" s="137">
        <f t="shared" si="823"/>
        <v>0</v>
      </c>
      <c r="QJ51" s="109">
        <f t="shared" si="824"/>
        <v>0</v>
      </c>
      <c r="QK51" s="109"/>
      <c r="QL51" s="138"/>
      <c r="QM51" s="139">
        <f t="shared" si="825"/>
        <v>0</v>
      </c>
      <c r="QN51" s="593">
        <f t="shared" si="826"/>
        <v>0</v>
      </c>
      <c r="QO51" s="139">
        <f>QN51/QN42</f>
        <v>0</v>
      </c>
      <c r="QP51" s="109">
        <f>QP42*QO51</f>
        <v>0</v>
      </c>
      <c r="QQ51" s="136">
        <f t="shared" si="827"/>
        <v>0</v>
      </c>
      <c r="QR51" s="96">
        <f>QR42</f>
        <v>2093.75</v>
      </c>
      <c r="QS51" s="137">
        <f t="shared" si="828"/>
        <v>0</v>
      </c>
      <c r="QT51" s="109">
        <f t="shared" si="829"/>
        <v>0</v>
      </c>
      <c r="QU51" s="109"/>
      <c r="QV51" s="138"/>
      <c r="QW51" s="139">
        <f t="shared" si="830"/>
        <v>0</v>
      </c>
      <c r="QX51" s="593">
        <f t="shared" si="831"/>
        <v>0</v>
      </c>
      <c r="QY51" s="139">
        <f>QX51/QX42</f>
        <v>0</v>
      </c>
      <c r="QZ51" s="109">
        <f>QZ42*QY51</f>
        <v>0</v>
      </c>
      <c r="RA51" s="136">
        <f t="shared" si="832"/>
        <v>0</v>
      </c>
      <c r="RB51" s="96">
        <f>RB42</f>
        <v>2018.34</v>
      </c>
      <c r="RC51" s="137">
        <f t="shared" si="833"/>
        <v>0</v>
      </c>
      <c r="RD51" s="109">
        <f t="shared" si="834"/>
        <v>0</v>
      </c>
      <c r="RE51" s="109"/>
      <c r="RF51" s="138"/>
      <c r="RG51" s="139">
        <f t="shared" si="835"/>
        <v>0</v>
      </c>
      <c r="RH51" s="593">
        <f t="shared" si="836"/>
        <v>0</v>
      </c>
      <c r="RI51" s="139">
        <f>RH51/RH42</f>
        <v>0</v>
      </c>
      <c r="RJ51" s="109">
        <f>RJ42*RI51</f>
        <v>0</v>
      </c>
      <c r="RK51" s="136">
        <f t="shared" si="837"/>
        <v>0</v>
      </c>
      <c r="RL51" s="96">
        <f>RL42</f>
        <v>2018.34</v>
      </c>
      <c r="RM51" s="137">
        <f t="shared" si="838"/>
        <v>0</v>
      </c>
      <c r="RN51" s="109">
        <f t="shared" si="839"/>
        <v>0</v>
      </c>
      <c r="RO51" s="109"/>
      <c r="RP51" s="138"/>
      <c r="RQ51" s="139">
        <f t="shared" si="840"/>
        <v>0</v>
      </c>
      <c r="RR51" s="593">
        <f t="shared" si="841"/>
        <v>0</v>
      </c>
      <c r="RS51" s="139">
        <f>RR51/RR42</f>
        <v>0</v>
      </c>
      <c r="RT51" s="109">
        <f>RT42*RS51</f>
        <v>0</v>
      </c>
      <c r="RU51" s="136">
        <f t="shared" si="842"/>
        <v>0</v>
      </c>
      <c r="RV51" s="96">
        <f>RV42</f>
        <v>2854.65</v>
      </c>
      <c r="RW51" s="137">
        <f t="shared" si="843"/>
        <v>0</v>
      </c>
      <c r="RX51" s="109">
        <f t="shared" si="844"/>
        <v>0</v>
      </c>
      <c r="RY51" s="109"/>
      <c r="RZ51" s="138"/>
      <c r="SA51" s="139">
        <f t="shared" si="845"/>
        <v>0</v>
      </c>
      <c r="SB51" s="593">
        <f t="shared" si="846"/>
        <v>0</v>
      </c>
      <c r="SC51" s="139" t="e">
        <f>SB51/SB42</f>
        <v>#DIV/0!</v>
      </c>
      <c r="SD51" s="109" t="e">
        <f>SD42*SC51</f>
        <v>#DIV/0!</v>
      </c>
      <c r="SE51" s="136">
        <f t="shared" si="847"/>
        <v>0</v>
      </c>
      <c r="SF51" s="96">
        <f>SF42</f>
        <v>0</v>
      </c>
      <c r="SG51" s="137">
        <f t="shared" si="848"/>
        <v>0</v>
      </c>
      <c r="SH51" s="109">
        <f t="shared" si="849"/>
        <v>0</v>
      </c>
      <c r="SI51" s="109"/>
      <c r="SJ51" s="138"/>
      <c r="SK51" s="139">
        <f t="shared" si="850"/>
        <v>0</v>
      </c>
      <c r="SL51" s="593">
        <f t="shared" si="851"/>
        <v>0</v>
      </c>
      <c r="SM51" s="139">
        <f>SL51/SL42</f>
        <v>0</v>
      </c>
      <c r="SN51" s="109">
        <f>SN42*SM51</f>
        <v>0</v>
      </c>
      <c r="SO51" s="136">
        <f t="shared" si="852"/>
        <v>0</v>
      </c>
      <c r="SP51" s="96">
        <f>SP42</f>
        <v>2093.75</v>
      </c>
      <c r="SQ51" s="137">
        <f t="shared" si="853"/>
        <v>0</v>
      </c>
      <c r="SR51" s="109">
        <f t="shared" si="854"/>
        <v>0</v>
      </c>
      <c r="SS51" s="109"/>
      <c r="ST51" s="138"/>
      <c r="SU51" s="139">
        <f t="shared" si="855"/>
        <v>0</v>
      </c>
      <c r="SV51" s="593">
        <f t="shared" si="856"/>
        <v>0</v>
      </c>
      <c r="SW51" s="139">
        <f>SV51/SV42</f>
        <v>0</v>
      </c>
      <c r="SX51" s="109">
        <f>SX42*SW51</f>
        <v>0</v>
      </c>
      <c r="SY51" s="136">
        <f t="shared" si="857"/>
        <v>0</v>
      </c>
      <c r="SZ51" s="96">
        <f>SZ42</f>
        <v>2018.34</v>
      </c>
      <c r="TA51" s="137">
        <f t="shared" si="858"/>
        <v>0</v>
      </c>
      <c r="TB51" s="109">
        <f t="shared" si="859"/>
        <v>0</v>
      </c>
      <c r="TC51" s="109"/>
      <c r="TD51" s="138"/>
      <c r="TE51" s="139">
        <f t="shared" si="860"/>
        <v>0</v>
      </c>
      <c r="TF51" s="593">
        <f t="shared" si="861"/>
        <v>0</v>
      </c>
      <c r="TG51" s="139">
        <f>TF51/TF42</f>
        <v>0</v>
      </c>
      <c r="TH51" s="109">
        <f>TH42*TG51</f>
        <v>0</v>
      </c>
      <c r="TI51" s="136">
        <f t="shared" si="862"/>
        <v>0</v>
      </c>
      <c r="TJ51" s="96">
        <f>TJ42</f>
        <v>2018.34</v>
      </c>
      <c r="TK51" s="137">
        <f t="shared" si="863"/>
        <v>0</v>
      </c>
      <c r="TL51" s="109">
        <f t="shared" si="864"/>
        <v>0</v>
      </c>
      <c r="TM51" s="109"/>
      <c r="TN51" s="138"/>
      <c r="TO51" s="139">
        <f t="shared" si="865"/>
        <v>0</v>
      </c>
      <c r="TP51" s="593">
        <f t="shared" si="866"/>
        <v>0</v>
      </c>
      <c r="TQ51" s="139">
        <f>TP51/TP42</f>
        <v>0</v>
      </c>
      <c r="TR51" s="109">
        <f>TR42*TQ51</f>
        <v>0</v>
      </c>
      <c r="TS51" s="136">
        <f t="shared" si="867"/>
        <v>0</v>
      </c>
      <c r="TT51" s="96">
        <f>TT42</f>
        <v>2093.75</v>
      </c>
      <c r="TU51" s="137">
        <f t="shared" si="868"/>
        <v>0</v>
      </c>
      <c r="TV51" s="109">
        <f t="shared" si="869"/>
        <v>0</v>
      </c>
      <c r="TW51" s="109"/>
      <c r="TX51" s="138"/>
      <c r="TY51" s="139">
        <f t="shared" si="870"/>
        <v>0</v>
      </c>
      <c r="TZ51" s="593">
        <f t="shared" si="871"/>
        <v>0</v>
      </c>
      <c r="UA51" s="139">
        <f>TZ51/TZ42</f>
        <v>0</v>
      </c>
      <c r="UB51" s="109">
        <f>UB42*UA51</f>
        <v>0</v>
      </c>
      <c r="UC51" s="136">
        <f t="shared" si="872"/>
        <v>0</v>
      </c>
      <c r="UD51" s="96">
        <f>UD42</f>
        <v>2093.75</v>
      </c>
      <c r="UE51" s="137">
        <f t="shared" si="873"/>
        <v>0</v>
      </c>
      <c r="UF51" s="109">
        <f t="shared" si="874"/>
        <v>0</v>
      </c>
      <c r="UG51" s="109"/>
      <c r="UH51" s="138"/>
      <c r="UI51" s="139">
        <f t="shared" si="875"/>
        <v>0</v>
      </c>
      <c r="UJ51" s="593">
        <f t="shared" si="876"/>
        <v>0</v>
      </c>
      <c r="UK51" s="139">
        <f>UJ51/UJ42</f>
        <v>0</v>
      </c>
      <c r="UL51" s="109">
        <f>UL42*UK51</f>
        <v>0</v>
      </c>
      <c r="UM51" s="136">
        <f t="shared" si="877"/>
        <v>0</v>
      </c>
      <c r="UN51" s="96">
        <f>UN42</f>
        <v>2093.75</v>
      </c>
      <c r="UO51" s="137">
        <f t="shared" si="878"/>
        <v>0</v>
      </c>
      <c r="UP51" s="109">
        <f t="shared" si="879"/>
        <v>0</v>
      </c>
      <c r="UQ51" s="109"/>
      <c r="UR51" s="138"/>
      <c r="US51" s="139">
        <f t="shared" si="880"/>
        <v>0</v>
      </c>
      <c r="UT51" s="593">
        <f t="shared" si="881"/>
        <v>0</v>
      </c>
      <c r="UU51" s="139">
        <f>UT51/UT42</f>
        <v>0</v>
      </c>
      <c r="UV51" s="109">
        <f>UV42*UU51</f>
        <v>0</v>
      </c>
      <c r="UW51" s="136">
        <f t="shared" si="882"/>
        <v>0</v>
      </c>
      <c r="UX51" s="96">
        <f>UX42</f>
        <v>2093.75</v>
      </c>
      <c r="UY51" s="137">
        <f t="shared" si="883"/>
        <v>0</v>
      </c>
      <c r="UZ51" s="109">
        <f t="shared" si="884"/>
        <v>0</v>
      </c>
      <c r="VA51" s="109"/>
      <c r="VB51" s="138"/>
      <c r="VC51" s="139">
        <f t="shared" si="885"/>
        <v>0</v>
      </c>
      <c r="VD51" s="593">
        <f t="shared" si="886"/>
        <v>0</v>
      </c>
      <c r="VE51" s="139">
        <f>VD51/VD42</f>
        <v>0</v>
      </c>
      <c r="VF51" s="109">
        <f>VF42*VE51</f>
        <v>0</v>
      </c>
      <c r="VG51" s="136">
        <f t="shared" si="887"/>
        <v>0</v>
      </c>
      <c r="VH51" s="96">
        <f>VH42</f>
        <v>2093.75</v>
      </c>
      <c r="VI51" s="137">
        <f t="shared" si="888"/>
        <v>0</v>
      </c>
      <c r="VJ51" s="109">
        <f t="shared" si="889"/>
        <v>0</v>
      </c>
      <c r="VK51" s="109"/>
      <c r="VL51" s="138"/>
      <c r="VM51" s="139">
        <f t="shared" si="890"/>
        <v>0</v>
      </c>
      <c r="VN51" s="593">
        <f t="shared" si="891"/>
        <v>0</v>
      </c>
      <c r="VO51" s="139">
        <f>VN51/VN42</f>
        <v>0</v>
      </c>
      <c r="VP51" s="109">
        <f>VP42*VO51</f>
        <v>0</v>
      </c>
      <c r="VQ51" s="136">
        <f t="shared" si="892"/>
        <v>0</v>
      </c>
      <c r="VR51" s="96">
        <f>VR42</f>
        <v>2093.75</v>
      </c>
      <c r="VS51" s="137">
        <f t="shared" si="893"/>
        <v>0</v>
      </c>
      <c r="VT51" s="109">
        <f t="shared" si="894"/>
        <v>0</v>
      </c>
      <c r="VU51" s="109"/>
      <c r="VV51" s="138"/>
      <c r="VW51" s="139">
        <f t="shared" si="895"/>
        <v>0</v>
      </c>
      <c r="VX51" s="554">
        <f t="shared" si="896"/>
        <v>11</v>
      </c>
      <c r="VY51" s="139">
        <f>VX51/VX42</f>
        <v>9.1E-4</v>
      </c>
      <c r="VZ51" s="109">
        <f>VZ42*VY51</f>
        <v>15.53</v>
      </c>
      <c r="WA51" s="136">
        <f t="shared" si="897"/>
        <v>1.41181818</v>
      </c>
      <c r="WB51" s="96">
        <f>WB42</f>
        <v>2253.27</v>
      </c>
      <c r="WC51" s="137">
        <f t="shared" si="898"/>
        <v>3181.2075500000001</v>
      </c>
      <c r="WD51" s="109">
        <f t="shared" si="899"/>
        <v>34993.279999999999</v>
      </c>
      <c r="WE51" s="109"/>
      <c r="WF51" s="138"/>
    </row>
    <row r="52" spans="1:604" ht="48">
      <c r="A52" s="5"/>
      <c r="B52" s="97" t="s">
        <v>410</v>
      </c>
      <c r="C52" s="11" t="s">
        <v>967</v>
      </c>
      <c r="D52" s="11" t="s">
        <v>422</v>
      </c>
      <c r="E52" s="4" t="s">
        <v>34</v>
      </c>
      <c r="F52" s="593">
        <f t="shared" si="601"/>
        <v>0</v>
      </c>
      <c r="G52" s="139" t="e">
        <f>F52/F42</f>
        <v>#DIV/0!</v>
      </c>
      <c r="H52" s="109" t="e">
        <f>H42*G52</f>
        <v>#DIV/0!</v>
      </c>
      <c r="I52" s="136">
        <f t="shared" si="602"/>
        <v>0</v>
      </c>
      <c r="J52" s="96">
        <f>J42</f>
        <v>0</v>
      </c>
      <c r="K52" s="137">
        <f t="shared" si="603"/>
        <v>0</v>
      </c>
      <c r="L52" s="109">
        <f t="shared" si="604"/>
        <v>0</v>
      </c>
      <c r="M52" s="109"/>
      <c r="N52" s="138"/>
      <c r="O52" s="139">
        <f t="shared" si="605"/>
        <v>0</v>
      </c>
      <c r="P52" s="593">
        <f t="shared" si="606"/>
        <v>0</v>
      </c>
      <c r="Q52" s="139">
        <f>P52/P42</f>
        <v>0</v>
      </c>
      <c r="R52" s="109">
        <f>R42*Q52</f>
        <v>0</v>
      </c>
      <c r="S52" s="136">
        <f t="shared" si="607"/>
        <v>0</v>
      </c>
      <c r="T52" s="96">
        <f>T42</f>
        <v>2093.75</v>
      </c>
      <c r="U52" s="137">
        <f t="shared" si="608"/>
        <v>0</v>
      </c>
      <c r="V52" s="109">
        <f t="shared" si="609"/>
        <v>0</v>
      </c>
      <c r="W52" s="109"/>
      <c r="X52" s="138"/>
      <c r="Y52" s="139">
        <f t="shared" si="610"/>
        <v>0</v>
      </c>
      <c r="Z52" s="593">
        <f t="shared" si="611"/>
        <v>0</v>
      </c>
      <c r="AA52" s="139">
        <f>Z52/Z42</f>
        <v>0</v>
      </c>
      <c r="AB52" s="109">
        <f>AB42*AA52</f>
        <v>0</v>
      </c>
      <c r="AC52" s="136">
        <f t="shared" si="612"/>
        <v>0</v>
      </c>
      <c r="AD52" s="96">
        <f>AD42</f>
        <v>2093.75</v>
      </c>
      <c r="AE52" s="137">
        <f t="shared" si="613"/>
        <v>0</v>
      </c>
      <c r="AF52" s="109">
        <f t="shared" si="614"/>
        <v>0</v>
      </c>
      <c r="AG52" s="109"/>
      <c r="AH52" s="138"/>
      <c r="AI52" s="139">
        <f t="shared" si="615"/>
        <v>0</v>
      </c>
      <c r="AJ52" s="593">
        <f t="shared" si="616"/>
        <v>0</v>
      </c>
      <c r="AK52" s="139" t="e">
        <f>AJ52/AJ42</f>
        <v>#DIV/0!</v>
      </c>
      <c r="AL52" s="109" t="e">
        <f>AL42*AK52</f>
        <v>#DIV/0!</v>
      </c>
      <c r="AM52" s="136">
        <f t="shared" si="617"/>
        <v>0</v>
      </c>
      <c r="AN52" s="96">
        <f>AN42</f>
        <v>0</v>
      </c>
      <c r="AO52" s="137">
        <f t="shared" si="618"/>
        <v>0</v>
      </c>
      <c r="AP52" s="109">
        <f t="shared" si="619"/>
        <v>0</v>
      </c>
      <c r="AQ52" s="109"/>
      <c r="AR52" s="138"/>
      <c r="AS52" s="139">
        <f t="shared" si="620"/>
        <v>0</v>
      </c>
      <c r="AT52" s="593">
        <f t="shared" si="621"/>
        <v>0</v>
      </c>
      <c r="AU52" s="139">
        <f>AT52/AT42</f>
        <v>0</v>
      </c>
      <c r="AV52" s="109">
        <f>AV42*AU52</f>
        <v>0</v>
      </c>
      <c r="AW52" s="136">
        <f t="shared" si="622"/>
        <v>0</v>
      </c>
      <c r="AX52" s="96">
        <f>AX42</f>
        <v>2093.75</v>
      </c>
      <c r="AY52" s="137">
        <f t="shared" si="623"/>
        <v>0</v>
      </c>
      <c r="AZ52" s="109">
        <f t="shared" si="624"/>
        <v>0</v>
      </c>
      <c r="BA52" s="109"/>
      <c r="BB52" s="138"/>
      <c r="BC52" s="139">
        <f t="shared" si="625"/>
        <v>0</v>
      </c>
      <c r="BD52" s="593">
        <f t="shared" si="626"/>
        <v>0</v>
      </c>
      <c r="BE52" s="139">
        <f>BD52/BD42</f>
        <v>0</v>
      </c>
      <c r="BF52" s="109">
        <f>BF42*BE52</f>
        <v>0</v>
      </c>
      <c r="BG52" s="136">
        <f t="shared" si="627"/>
        <v>0</v>
      </c>
      <c r="BH52" s="96">
        <f>BH42</f>
        <v>2474.1999999999998</v>
      </c>
      <c r="BI52" s="137">
        <f t="shared" si="628"/>
        <v>0</v>
      </c>
      <c r="BJ52" s="109">
        <f t="shared" si="629"/>
        <v>0</v>
      </c>
      <c r="BK52" s="109"/>
      <c r="BL52" s="138"/>
      <c r="BM52" s="139">
        <f t="shared" si="630"/>
        <v>0</v>
      </c>
      <c r="BN52" s="593">
        <f t="shared" si="631"/>
        <v>0</v>
      </c>
      <c r="BO52" s="139">
        <f>BN52/BN42</f>
        <v>0</v>
      </c>
      <c r="BP52" s="109">
        <f>BP42*BO52</f>
        <v>0</v>
      </c>
      <c r="BQ52" s="136">
        <f t="shared" si="632"/>
        <v>0</v>
      </c>
      <c r="BR52" s="96">
        <f>BR42</f>
        <v>2854.65</v>
      </c>
      <c r="BS52" s="137">
        <f t="shared" si="633"/>
        <v>0</v>
      </c>
      <c r="BT52" s="109">
        <f t="shared" si="634"/>
        <v>0</v>
      </c>
      <c r="BU52" s="109"/>
      <c r="BV52" s="138"/>
      <c r="BW52" s="139">
        <f t="shared" si="635"/>
        <v>0</v>
      </c>
      <c r="BX52" s="593">
        <f t="shared" si="636"/>
        <v>0</v>
      </c>
      <c r="BY52" s="139">
        <f>BX52/BX42</f>
        <v>0</v>
      </c>
      <c r="BZ52" s="109">
        <f>BZ42*BY52</f>
        <v>0</v>
      </c>
      <c r="CA52" s="136">
        <f t="shared" si="637"/>
        <v>0</v>
      </c>
      <c r="CB52" s="96">
        <f>CB42</f>
        <v>2196.1</v>
      </c>
      <c r="CC52" s="137">
        <f t="shared" si="638"/>
        <v>0</v>
      </c>
      <c r="CD52" s="109">
        <f t="shared" si="639"/>
        <v>0</v>
      </c>
      <c r="CE52" s="109"/>
      <c r="CF52" s="138"/>
      <c r="CG52" s="139">
        <f t="shared" si="640"/>
        <v>0</v>
      </c>
      <c r="CH52" s="593">
        <f t="shared" si="641"/>
        <v>0</v>
      </c>
      <c r="CI52" s="139">
        <f>CH52/CH42</f>
        <v>0</v>
      </c>
      <c r="CJ52" s="109">
        <f>CJ42*CI52</f>
        <v>0</v>
      </c>
      <c r="CK52" s="136">
        <f t="shared" si="642"/>
        <v>0</v>
      </c>
      <c r="CL52" s="96">
        <f>CL42</f>
        <v>2854.65</v>
      </c>
      <c r="CM52" s="137">
        <f t="shared" si="643"/>
        <v>0</v>
      </c>
      <c r="CN52" s="109">
        <f t="shared" si="644"/>
        <v>0</v>
      </c>
      <c r="CO52" s="109"/>
      <c r="CP52" s="138"/>
      <c r="CQ52" s="139">
        <f t="shared" si="645"/>
        <v>0</v>
      </c>
      <c r="CR52" s="593">
        <f t="shared" si="646"/>
        <v>0</v>
      </c>
      <c r="CS52" s="139">
        <f>CR52/CR42</f>
        <v>0</v>
      </c>
      <c r="CT52" s="109">
        <f>CT42*CS52</f>
        <v>0</v>
      </c>
      <c r="CU52" s="136">
        <f t="shared" si="647"/>
        <v>0</v>
      </c>
      <c r="CV52" s="96">
        <f>CV42</f>
        <v>2854.65</v>
      </c>
      <c r="CW52" s="137">
        <f t="shared" si="648"/>
        <v>0</v>
      </c>
      <c r="CX52" s="109">
        <f t="shared" si="649"/>
        <v>0</v>
      </c>
      <c r="CY52" s="109"/>
      <c r="CZ52" s="138"/>
      <c r="DA52" s="139">
        <f t="shared" si="650"/>
        <v>0</v>
      </c>
      <c r="DB52" s="593">
        <f t="shared" si="651"/>
        <v>0</v>
      </c>
      <c r="DC52" s="139">
        <f>DB52/DB42</f>
        <v>0</v>
      </c>
      <c r="DD52" s="109">
        <f>DD42*DC52</f>
        <v>0</v>
      </c>
      <c r="DE52" s="136">
        <f t="shared" si="652"/>
        <v>0</v>
      </c>
      <c r="DF52" s="96">
        <f>DF42</f>
        <v>2854.65</v>
      </c>
      <c r="DG52" s="137">
        <f t="shared" si="653"/>
        <v>0</v>
      </c>
      <c r="DH52" s="109">
        <f t="shared" si="654"/>
        <v>0</v>
      </c>
      <c r="DI52" s="109"/>
      <c r="DJ52" s="138"/>
      <c r="DK52" s="139">
        <f t="shared" si="655"/>
        <v>0</v>
      </c>
      <c r="DL52" s="593">
        <f t="shared" si="656"/>
        <v>0</v>
      </c>
      <c r="DM52" s="139">
        <f>DL52/DL42</f>
        <v>0</v>
      </c>
      <c r="DN52" s="109">
        <f>DN42*DM52</f>
        <v>0</v>
      </c>
      <c r="DO52" s="136">
        <f t="shared" si="657"/>
        <v>0</v>
      </c>
      <c r="DP52" s="96">
        <f>DP42</f>
        <v>2854.65</v>
      </c>
      <c r="DQ52" s="137">
        <f t="shared" si="658"/>
        <v>0</v>
      </c>
      <c r="DR52" s="109">
        <f t="shared" si="659"/>
        <v>0</v>
      </c>
      <c r="DS52" s="109"/>
      <c r="DT52" s="138"/>
      <c r="DU52" s="139">
        <f t="shared" si="660"/>
        <v>0</v>
      </c>
      <c r="DV52" s="593">
        <f t="shared" si="661"/>
        <v>0</v>
      </c>
      <c r="DW52" s="139">
        <f>DV52/DV42</f>
        <v>0</v>
      </c>
      <c r="DX52" s="109">
        <f>DX42*DW52</f>
        <v>0</v>
      </c>
      <c r="DY52" s="136">
        <f t="shared" si="662"/>
        <v>0</v>
      </c>
      <c r="DZ52" s="96">
        <f>DZ42</f>
        <v>0</v>
      </c>
      <c r="EA52" s="137">
        <f t="shared" si="663"/>
        <v>0</v>
      </c>
      <c r="EB52" s="109">
        <f t="shared" si="664"/>
        <v>0</v>
      </c>
      <c r="EC52" s="109"/>
      <c r="ED52" s="138"/>
      <c r="EE52" s="139">
        <f t="shared" si="665"/>
        <v>0</v>
      </c>
      <c r="EF52" s="593">
        <f t="shared" si="666"/>
        <v>0</v>
      </c>
      <c r="EG52" s="139">
        <f>EF52/EF42</f>
        <v>0</v>
      </c>
      <c r="EH52" s="109">
        <f>EH42*EG52</f>
        <v>0</v>
      </c>
      <c r="EI52" s="136">
        <f t="shared" si="667"/>
        <v>0</v>
      </c>
      <c r="EJ52" s="96">
        <f>EJ42</f>
        <v>2018.34</v>
      </c>
      <c r="EK52" s="137">
        <f t="shared" si="668"/>
        <v>0</v>
      </c>
      <c r="EL52" s="109">
        <f t="shared" si="669"/>
        <v>0</v>
      </c>
      <c r="EM52" s="109"/>
      <c r="EN52" s="138"/>
      <c r="EO52" s="139">
        <f t="shared" si="670"/>
        <v>0</v>
      </c>
      <c r="EP52" s="593">
        <f t="shared" si="671"/>
        <v>0</v>
      </c>
      <c r="EQ52" s="139">
        <f>EP52/EP42</f>
        <v>0</v>
      </c>
      <c r="ER52" s="109">
        <f>ER42*EQ52</f>
        <v>0</v>
      </c>
      <c r="ES52" s="136">
        <f t="shared" si="672"/>
        <v>0</v>
      </c>
      <c r="ET52" s="96">
        <f>ET42</f>
        <v>0</v>
      </c>
      <c r="EU52" s="137">
        <f t="shared" si="673"/>
        <v>0</v>
      </c>
      <c r="EV52" s="109">
        <f t="shared" si="674"/>
        <v>0</v>
      </c>
      <c r="EW52" s="109"/>
      <c r="EX52" s="138"/>
      <c r="EY52" s="139">
        <f t="shared" si="675"/>
        <v>0</v>
      </c>
      <c r="EZ52" s="593">
        <f t="shared" si="676"/>
        <v>0</v>
      </c>
      <c r="FA52" s="139">
        <f>EZ52/EZ42</f>
        <v>0</v>
      </c>
      <c r="FB52" s="109">
        <f>FB42*FA52</f>
        <v>0</v>
      </c>
      <c r="FC52" s="136">
        <f t="shared" si="677"/>
        <v>0</v>
      </c>
      <c r="FD52" s="96">
        <f>FD42</f>
        <v>2093.75</v>
      </c>
      <c r="FE52" s="137">
        <f t="shared" si="678"/>
        <v>0</v>
      </c>
      <c r="FF52" s="109">
        <f t="shared" si="679"/>
        <v>0</v>
      </c>
      <c r="FG52" s="109"/>
      <c r="FH52" s="138"/>
      <c r="FI52" s="139">
        <f t="shared" si="680"/>
        <v>0</v>
      </c>
      <c r="FJ52" s="593">
        <f t="shared" si="681"/>
        <v>0</v>
      </c>
      <c r="FK52" s="139">
        <f>FJ52/FJ42</f>
        <v>0</v>
      </c>
      <c r="FL52" s="109">
        <f>FL42*FK52</f>
        <v>0</v>
      </c>
      <c r="FM52" s="136">
        <f t="shared" si="682"/>
        <v>0</v>
      </c>
      <c r="FN52" s="96">
        <f>FN42</f>
        <v>2018.34</v>
      </c>
      <c r="FO52" s="137">
        <f t="shared" si="683"/>
        <v>0</v>
      </c>
      <c r="FP52" s="109">
        <f t="shared" si="684"/>
        <v>0</v>
      </c>
      <c r="FQ52" s="109"/>
      <c r="FR52" s="138"/>
      <c r="FS52" s="139">
        <f t="shared" si="685"/>
        <v>0</v>
      </c>
      <c r="FT52" s="593">
        <f t="shared" si="686"/>
        <v>0</v>
      </c>
      <c r="FU52" s="139">
        <f>FT52/FT42</f>
        <v>0</v>
      </c>
      <c r="FV52" s="109">
        <f>FV42*FU52</f>
        <v>0</v>
      </c>
      <c r="FW52" s="136">
        <f t="shared" si="687"/>
        <v>0</v>
      </c>
      <c r="FX52" s="96">
        <f>FX42</f>
        <v>2196.1</v>
      </c>
      <c r="FY52" s="137">
        <f t="shared" si="688"/>
        <v>0</v>
      </c>
      <c r="FZ52" s="109">
        <f t="shared" si="689"/>
        <v>0</v>
      </c>
      <c r="GA52" s="109"/>
      <c r="GB52" s="138"/>
      <c r="GC52" s="139">
        <f t="shared" si="690"/>
        <v>0</v>
      </c>
      <c r="GD52" s="593">
        <f t="shared" si="691"/>
        <v>0</v>
      </c>
      <c r="GE52" s="139">
        <f>GD52/GD42</f>
        <v>0</v>
      </c>
      <c r="GF52" s="109">
        <f>GF42*GE52</f>
        <v>0</v>
      </c>
      <c r="GG52" s="136">
        <f t="shared" si="692"/>
        <v>0</v>
      </c>
      <c r="GH52" s="96">
        <f>GH42</f>
        <v>2093.75</v>
      </c>
      <c r="GI52" s="137">
        <f t="shared" si="693"/>
        <v>0</v>
      </c>
      <c r="GJ52" s="109">
        <f t="shared" si="694"/>
        <v>0</v>
      </c>
      <c r="GK52" s="109"/>
      <c r="GL52" s="138"/>
      <c r="GM52" s="139">
        <f t="shared" si="695"/>
        <v>0</v>
      </c>
      <c r="GN52" s="593">
        <f t="shared" si="696"/>
        <v>0</v>
      </c>
      <c r="GO52" s="139">
        <f>GN52/GN42</f>
        <v>0</v>
      </c>
      <c r="GP52" s="109">
        <f>GP42*GO52</f>
        <v>0</v>
      </c>
      <c r="GQ52" s="136">
        <f t="shared" si="697"/>
        <v>0</v>
      </c>
      <c r="GR52" s="96">
        <f>GR42</f>
        <v>2093.75</v>
      </c>
      <c r="GS52" s="137">
        <f t="shared" si="698"/>
        <v>0</v>
      </c>
      <c r="GT52" s="109">
        <f t="shared" si="699"/>
        <v>0</v>
      </c>
      <c r="GU52" s="109"/>
      <c r="GV52" s="138"/>
      <c r="GW52" s="139">
        <f t="shared" si="700"/>
        <v>0</v>
      </c>
      <c r="GX52" s="593">
        <f t="shared" si="701"/>
        <v>0</v>
      </c>
      <c r="GY52" s="139">
        <f>GX52/GX42</f>
        <v>0</v>
      </c>
      <c r="GZ52" s="109">
        <f>GZ42*GY52</f>
        <v>0</v>
      </c>
      <c r="HA52" s="136">
        <f t="shared" si="702"/>
        <v>0</v>
      </c>
      <c r="HB52" s="96">
        <f>HB42</f>
        <v>2293.15</v>
      </c>
      <c r="HC52" s="137">
        <f t="shared" si="703"/>
        <v>0</v>
      </c>
      <c r="HD52" s="109">
        <f t="shared" si="704"/>
        <v>0</v>
      </c>
      <c r="HE52" s="109"/>
      <c r="HF52" s="138"/>
      <c r="HG52" s="139">
        <f t="shared" si="705"/>
        <v>0</v>
      </c>
      <c r="HH52" s="593">
        <f t="shared" si="706"/>
        <v>0</v>
      </c>
      <c r="HI52" s="139">
        <f>HH52/HH42</f>
        <v>0</v>
      </c>
      <c r="HJ52" s="109">
        <f>HJ42*HI52</f>
        <v>0</v>
      </c>
      <c r="HK52" s="136">
        <f t="shared" si="707"/>
        <v>0</v>
      </c>
      <c r="HL52" s="96">
        <f>HL42</f>
        <v>2093.75</v>
      </c>
      <c r="HM52" s="137">
        <f t="shared" si="708"/>
        <v>0</v>
      </c>
      <c r="HN52" s="109">
        <f t="shared" si="709"/>
        <v>0</v>
      </c>
      <c r="HO52" s="109"/>
      <c r="HP52" s="138"/>
      <c r="HQ52" s="139">
        <f t="shared" si="710"/>
        <v>0</v>
      </c>
      <c r="HR52" s="593">
        <f t="shared" si="711"/>
        <v>0</v>
      </c>
      <c r="HS52" s="139">
        <f>HR52/HR42</f>
        <v>0</v>
      </c>
      <c r="HT52" s="109">
        <f>HT42*HS52</f>
        <v>0</v>
      </c>
      <c r="HU52" s="136">
        <f t="shared" si="712"/>
        <v>0</v>
      </c>
      <c r="HV52" s="96">
        <f>HV42</f>
        <v>2196.1</v>
      </c>
      <c r="HW52" s="137">
        <f t="shared" si="713"/>
        <v>0</v>
      </c>
      <c r="HX52" s="109">
        <f t="shared" si="714"/>
        <v>0</v>
      </c>
      <c r="HY52" s="109"/>
      <c r="HZ52" s="138"/>
      <c r="IA52" s="139">
        <f t="shared" si="715"/>
        <v>0</v>
      </c>
      <c r="IB52" s="593">
        <f t="shared" si="716"/>
        <v>39</v>
      </c>
      <c r="IC52" s="139">
        <f>IB52/IB42</f>
        <v>0.22806999999999999</v>
      </c>
      <c r="ID52" s="109">
        <f>ID42*IC52</f>
        <v>65.88</v>
      </c>
      <c r="IE52" s="136">
        <f t="shared" si="717"/>
        <v>1.68923077</v>
      </c>
      <c r="IF52" s="96">
        <f>IF42</f>
        <v>2854.65</v>
      </c>
      <c r="IG52" s="137">
        <f t="shared" si="718"/>
        <v>4822.1626200000001</v>
      </c>
      <c r="IH52" s="109">
        <f t="shared" si="719"/>
        <v>188064.34</v>
      </c>
      <c r="II52" s="109"/>
      <c r="IJ52" s="138"/>
      <c r="IK52" s="139">
        <f t="shared" si="720"/>
        <v>1.5157</v>
      </c>
      <c r="IL52" s="593">
        <f t="shared" si="721"/>
        <v>0</v>
      </c>
      <c r="IM52" s="139">
        <f>IL52/IL42</f>
        <v>0</v>
      </c>
      <c r="IN52" s="109">
        <f>IN42*IM52</f>
        <v>0</v>
      </c>
      <c r="IO52" s="136">
        <f t="shared" si="722"/>
        <v>0</v>
      </c>
      <c r="IP52" s="96">
        <f>IP42</f>
        <v>2196.1</v>
      </c>
      <c r="IQ52" s="137">
        <f t="shared" si="723"/>
        <v>0</v>
      </c>
      <c r="IR52" s="109">
        <f t="shared" si="724"/>
        <v>0</v>
      </c>
      <c r="IS52" s="109"/>
      <c r="IT52" s="138"/>
      <c r="IU52" s="139">
        <f t="shared" si="725"/>
        <v>0</v>
      </c>
      <c r="IV52" s="593">
        <f t="shared" si="726"/>
        <v>0</v>
      </c>
      <c r="IW52" s="139">
        <f>IV52/IV42</f>
        <v>0</v>
      </c>
      <c r="IX52" s="109">
        <f>IX42*IW52</f>
        <v>0</v>
      </c>
      <c r="IY52" s="136">
        <f t="shared" si="727"/>
        <v>0</v>
      </c>
      <c r="IZ52" s="96">
        <f>IZ42</f>
        <v>2731.08</v>
      </c>
      <c r="JA52" s="137">
        <f t="shared" si="728"/>
        <v>0</v>
      </c>
      <c r="JB52" s="109">
        <f t="shared" si="729"/>
        <v>0</v>
      </c>
      <c r="JC52" s="109"/>
      <c r="JD52" s="138"/>
      <c r="JE52" s="139">
        <f t="shared" si="730"/>
        <v>0</v>
      </c>
      <c r="JF52" s="593">
        <f t="shared" si="731"/>
        <v>0</v>
      </c>
      <c r="JG52" s="139">
        <f>JF52/JF42</f>
        <v>0</v>
      </c>
      <c r="JH52" s="109">
        <f>JH42*JG52</f>
        <v>0</v>
      </c>
      <c r="JI52" s="136">
        <f t="shared" si="732"/>
        <v>0</v>
      </c>
      <c r="JJ52" s="96">
        <f>JJ42</f>
        <v>2196.1</v>
      </c>
      <c r="JK52" s="137">
        <f t="shared" si="733"/>
        <v>0</v>
      </c>
      <c r="JL52" s="109">
        <f t="shared" si="734"/>
        <v>0</v>
      </c>
      <c r="JM52" s="109"/>
      <c r="JN52" s="138"/>
      <c r="JO52" s="139">
        <f t="shared" si="735"/>
        <v>0</v>
      </c>
      <c r="JP52" s="593">
        <f t="shared" si="736"/>
        <v>0</v>
      </c>
      <c r="JQ52" s="139">
        <f>JP52/JP42</f>
        <v>0</v>
      </c>
      <c r="JR52" s="109">
        <f>JR42*JQ52</f>
        <v>0</v>
      </c>
      <c r="JS52" s="136">
        <f t="shared" si="737"/>
        <v>0</v>
      </c>
      <c r="JT52" s="96">
        <f>JT42</f>
        <v>2196.1</v>
      </c>
      <c r="JU52" s="137">
        <f t="shared" si="738"/>
        <v>0</v>
      </c>
      <c r="JV52" s="109">
        <f t="shared" si="739"/>
        <v>0</v>
      </c>
      <c r="JW52" s="109"/>
      <c r="JX52" s="138"/>
      <c r="JY52" s="139">
        <f t="shared" si="740"/>
        <v>0</v>
      </c>
      <c r="JZ52" s="593">
        <f t="shared" si="741"/>
        <v>0</v>
      </c>
      <c r="KA52" s="139">
        <f>JZ52/JZ42</f>
        <v>0</v>
      </c>
      <c r="KB52" s="109">
        <f>KB42*KA52</f>
        <v>0</v>
      </c>
      <c r="KC52" s="136">
        <f t="shared" si="742"/>
        <v>0</v>
      </c>
      <c r="KD52" s="96">
        <f>KD42</f>
        <v>2093.75</v>
      </c>
      <c r="KE52" s="137">
        <f t="shared" si="743"/>
        <v>0</v>
      </c>
      <c r="KF52" s="109">
        <f t="shared" si="744"/>
        <v>0</v>
      </c>
      <c r="KG52" s="109"/>
      <c r="KH52" s="138"/>
      <c r="KI52" s="139">
        <f t="shared" si="745"/>
        <v>0</v>
      </c>
      <c r="KJ52" s="593">
        <f t="shared" si="746"/>
        <v>0</v>
      </c>
      <c r="KK52" s="139">
        <f>KJ52/KJ42</f>
        <v>0</v>
      </c>
      <c r="KL52" s="109">
        <f>KL42*KK52</f>
        <v>0</v>
      </c>
      <c r="KM52" s="136">
        <f t="shared" si="747"/>
        <v>0</v>
      </c>
      <c r="KN52" s="96">
        <f>KN42</f>
        <v>2093.75</v>
      </c>
      <c r="KO52" s="137">
        <f t="shared" si="748"/>
        <v>0</v>
      </c>
      <c r="KP52" s="109">
        <f t="shared" si="749"/>
        <v>0</v>
      </c>
      <c r="KQ52" s="109"/>
      <c r="KR52" s="138"/>
      <c r="KS52" s="139">
        <f t="shared" si="750"/>
        <v>0</v>
      </c>
      <c r="KT52" s="593">
        <f t="shared" si="751"/>
        <v>0</v>
      </c>
      <c r="KU52" s="139">
        <f>KT52/KT42</f>
        <v>0</v>
      </c>
      <c r="KV52" s="109">
        <f>KV42*KU52</f>
        <v>0</v>
      </c>
      <c r="KW52" s="136">
        <f t="shared" si="752"/>
        <v>0</v>
      </c>
      <c r="KX52" s="96">
        <f>KX42</f>
        <v>2100</v>
      </c>
      <c r="KY52" s="137">
        <f t="shared" si="753"/>
        <v>0</v>
      </c>
      <c r="KZ52" s="109">
        <f t="shared" si="754"/>
        <v>0</v>
      </c>
      <c r="LA52" s="109"/>
      <c r="LB52" s="138"/>
      <c r="LC52" s="139">
        <f t="shared" si="755"/>
        <v>0</v>
      </c>
      <c r="LD52" s="593">
        <f t="shared" si="756"/>
        <v>0</v>
      </c>
      <c r="LE52" s="139">
        <f>LD52/LD42</f>
        <v>0</v>
      </c>
      <c r="LF52" s="109">
        <f>LF42*LE52</f>
        <v>0</v>
      </c>
      <c r="LG52" s="136">
        <f t="shared" si="757"/>
        <v>0</v>
      </c>
      <c r="LH52" s="96">
        <f>LH42</f>
        <v>2093.75</v>
      </c>
      <c r="LI52" s="137">
        <f t="shared" si="758"/>
        <v>0</v>
      </c>
      <c r="LJ52" s="109">
        <f t="shared" si="759"/>
        <v>0</v>
      </c>
      <c r="LK52" s="109"/>
      <c r="LL52" s="138"/>
      <c r="LM52" s="139">
        <f t="shared" si="760"/>
        <v>0</v>
      </c>
      <c r="LN52" s="593">
        <f t="shared" si="761"/>
        <v>0</v>
      </c>
      <c r="LO52" s="139">
        <f>LN52/LN42</f>
        <v>0</v>
      </c>
      <c r="LP52" s="109">
        <f>LP42*LO52</f>
        <v>0</v>
      </c>
      <c r="LQ52" s="136">
        <f t="shared" si="762"/>
        <v>0</v>
      </c>
      <c r="LR52" s="96">
        <f>LR42</f>
        <v>2196.1</v>
      </c>
      <c r="LS52" s="137">
        <f t="shared" si="763"/>
        <v>0</v>
      </c>
      <c r="LT52" s="109">
        <f t="shared" si="764"/>
        <v>0</v>
      </c>
      <c r="LU52" s="109"/>
      <c r="LV52" s="138"/>
      <c r="LW52" s="139">
        <f t="shared" si="765"/>
        <v>0</v>
      </c>
      <c r="LX52" s="593">
        <f t="shared" si="766"/>
        <v>0</v>
      </c>
      <c r="LY52" s="139">
        <f>LX52/LX42</f>
        <v>0</v>
      </c>
      <c r="LZ52" s="109">
        <f>LZ42*LY52</f>
        <v>0</v>
      </c>
      <c r="MA52" s="136">
        <f t="shared" si="767"/>
        <v>0</v>
      </c>
      <c r="MB52" s="96">
        <f>MB42</f>
        <v>2093.75</v>
      </c>
      <c r="MC52" s="137">
        <f t="shared" si="768"/>
        <v>0</v>
      </c>
      <c r="MD52" s="109">
        <f t="shared" si="769"/>
        <v>0</v>
      </c>
      <c r="ME52" s="109"/>
      <c r="MF52" s="138"/>
      <c r="MG52" s="139">
        <f t="shared" si="770"/>
        <v>0</v>
      </c>
      <c r="MH52" s="593">
        <f t="shared" si="771"/>
        <v>0</v>
      </c>
      <c r="MI52" s="139">
        <f>MH52/MH42</f>
        <v>0</v>
      </c>
      <c r="MJ52" s="109">
        <f>MJ42*MI52</f>
        <v>0</v>
      </c>
      <c r="MK52" s="136">
        <f t="shared" si="772"/>
        <v>0</v>
      </c>
      <c r="ML52" s="96">
        <f>ML42</f>
        <v>2854.65</v>
      </c>
      <c r="MM52" s="137">
        <f t="shared" si="773"/>
        <v>0</v>
      </c>
      <c r="MN52" s="109">
        <f t="shared" si="774"/>
        <v>0</v>
      </c>
      <c r="MO52" s="109"/>
      <c r="MP52" s="138"/>
      <c r="MQ52" s="139">
        <f t="shared" si="775"/>
        <v>0</v>
      </c>
      <c r="MR52" s="593">
        <f t="shared" si="776"/>
        <v>57</v>
      </c>
      <c r="MS52" s="139">
        <f>MR52/MR42</f>
        <v>0.54286000000000001</v>
      </c>
      <c r="MT52" s="109">
        <f>MT42*MS52</f>
        <v>90.71</v>
      </c>
      <c r="MU52" s="136">
        <f t="shared" si="777"/>
        <v>1.5914035099999999</v>
      </c>
      <c r="MV52" s="96">
        <f>MV42</f>
        <v>2093.75</v>
      </c>
      <c r="MW52" s="137">
        <f t="shared" si="778"/>
        <v>3332.0011</v>
      </c>
      <c r="MX52" s="109">
        <f t="shared" si="779"/>
        <v>189924.06</v>
      </c>
      <c r="MY52" s="109"/>
      <c r="MZ52" s="138"/>
      <c r="NA52" s="139">
        <f t="shared" si="780"/>
        <v>1.04731</v>
      </c>
      <c r="NB52" s="593">
        <f t="shared" si="781"/>
        <v>0</v>
      </c>
      <c r="NC52" s="139">
        <f>NB52/NB42</f>
        <v>0</v>
      </c>
      <c r="ND52" s="109">
        <f>ND42*NC52</f>
        <v>0</v>
      </c>
      <c r="NE52" s="136">
        <f t="shared" si="782"/>
        <v>0</v>
      </c>
      <c r="NF52" s="96">
        <f>NF42</f>
        <v>2854.65</v>
      </c>
      <c r="NG52" s="137">
        <f t="shared" si="783"/>
        <v>0</v>
      </c>
      <c r="NH52" s="109">
        <f t="shared" si="784"/>
        <v>0</v>
      </c>
      <c r="NI52" s="109"/>
      <c r="NJ52" s="138"/>
      <c r="NK52" s="139">
        <f t="shared" si="785"/>
        <v>0</v>
      </c>
      <c r="NL52" s="593">
        <f t="shared" si="786"/>
        <v>0</v>
      </c>
      <c r="NM52" s="139">
        <f>NL52/NL42</f>
        <v>0</v>
      </c>
      <c r="NN52" s="109">
        <f>NN42*NM52</f>
        <v>0</v>
      </c>
      <c r="NO52" s="136">
        <f t="shared" si="787"/>
        <v>0</v>
      </c>
      <c r="NP52" s="96">
        <f>NP42</f>
        <v>2018.34</v>
      </c>
      <c r="NQ52" s="137">
        <f t="shared" si="788"/>
        <v>0</v>
      </c>
      <c r="NR52" s="109">
        <f t="shared" si="789"/>
        <v>0</v>
      </c>
      <c r="NS52" s="109"/>
      <c r="NT52" s="138"/>
      <c r="NU52" s="139">
        <f t="shared" si="790"/>
        <v>0</v>
      </c>
      <c r="NV52" s="593">
        <f t="shared" si="791"/>
        <v>28</v>
      </c>
      <c r="NW52" s="139">
        <f>NV52/NV42</f>
        <v>0.18301000000000001</v>
      </c>
      <c r="NX52" s="109">
        <f>NX42*NW52</f>
        <v>51.58</v>
      </c>
      <c r="NY52" s="136">
        <f t="shared" si="792"/>
        <v>1.84214286</v>
      </c>
      <c r="NZ52" s="96">
        <f>NZ42</f>
        <v>2854.65</v>
      </c>
      <c r="OA52" s="137">
        <f t="shared" si="793"/>
        <v>5258.6731200000004</v>
      </c>
      <c r="OB52" s="109">
        <f t="shared" si="794"/>
        <v>147242.85</v>
      </c>
      <c r="OC52" s="109"/>
      <c r="OD52" s="138"/>
      <c r="OE52" s="139">
        <f t="shared" si="795"/>
        <v>1.6529100000000001</v>
      </c>
      <c r="OF52" s="593">
        <f t="shared" si="796"/>
        <v>0</v>
      </c>
      <c r="OG52" s="139">
        <f>OF52/OF42</f>
        <v>0</v>
      </c>
      <c r="OH52" s="109">
        <f>OH42*OG52</f>
        <v>0</v>
      </c>
      <c r="OI52" s="136">
        <f t="shared" si="797"/>
        <v>0</v>
      </c>
      <c r="OJ52" s="96">
        <f>OJ42</f>
        <v>2093.75</v>
      </c>
      <c r="OK52" s="137">
        <f t="shared" si="798"/>
        <v>0</v>
      </c>
      <c r="OL52" s="109">
        <f t="shared" si="799"/>
        <v>0</v>
      </c>
      <c r="OM52" s="109"/>
      <c r="ON52" s="138"/>
      <c r="OO52" s="139">
        <f t="shared" si="800"/>
        <v>0</v>
      </c>
      <c r="OP52" s="593">
        <f t="shared" si="801"/>
        <v>0</v>
      </c>
      <c r="OQ52" s="139">
        <f>OP52/OP42</f>
        <v>0</v>
      </c>
      <c r="OR52" s="109">
        <f>OR42*OQ52</f>
        <v>0</v>
      </c>
      <c r="OS52" s="136">
        <f t="shared" si="802"/>
        <v>0</v>
      </c>
      <c r="OT52" s="96">
        <f>OT42</f>
        <v>2854.65</v>
      </c>
      <c r="OU52" s="137">
        <f t="shared" si="803"/>
        <v>0</v>
      </c>
      <c r="OV52" s="109">
        <f t="shared" si="804"/>
        <v>0</v>
      </c>
      <c r="OW52" s="109"/>
      <c r="OX52" s="138"/>
      <c r="OY52" s="139">
        <f t="shared" si="805"/>
        <v>0</v>
      </c>
      <c r="OZ52" s="593">
        <f t="shared" si="806"/>
        <v>0</v>
      </c>
      <c r="PA52" s="139">
        <f>OZ52/OZ42</f>
        <v>0</v>
      </c>
      <c r="PB52" s="109">
        <f>PB42*PA52</f>
        <v>0</v>
      </c>
      <c r="PC52" s="136">
        <f t="shared" si="807"/>
        <v>0</v>
      </c>
      <c r="PD52" s="96">
        <f>PD42</f>
        <v>2018.34</v>
      </c>
      <c r="PE52" s="137">
        <f t="shared" si="808"/>
        <v>0</v>
      </c>
      <c r="PF52" s="109">
        <f t="shared" si="809"/>
        <v>0</v>
      </c>
      <c r="PG52" s="109"/>
      <c r="PH52" s="138"/>
      <c r="PI52" s="139">
        <f t="shared" si="810"/>
        <v>0</v>
      </c>
      <c r="PJ52" s="593">
        <f t="shared" si="811"/>
        <v>0</v>
      </c>
      <c r="PK52" s="139">
        <f>PJ52/PJ42</f>
        <v>0</v>
      </c>
      <c r="PL52" s="109">
        <f>PL42*PK52</f>
        <v>0</v>
      </c>
      <c r="PM52" s="136">
        <f t="shared" si="812"/>
        <v>0</v>
      </c>
      <c r="PN52" s="96">
        <f>PN42</f>
        <v>2018.34</v>
      </c>
      <c r="PO52" s="137">
        <f t="shared" si="813"/>
        <v>0</v>
      </c>
      <c r="PP52" s="109">
        <f t="shared" si="814"/>
        <v>0</v>
      </c>
      <c r="PQ52" s="109"/>
      <c r="PR52" s="138"/>
      <c r="PS52" s="139">
        <f t="shared" si="815"/>
        <v>0</v>
      </c>
      <c r="PT52" s="593">
        <f t="shared" si="816"/>
        <v>0</v>
      </c>
      <c r="PU52" s="139">
        <f>PT52/PT42</f>
        <v>0</v>
      </c>
      <c r="PV52" s="109">
        <f>PV42*PU52</f>
        <v>0</v>
      </c>
      <c r="PW52" s="136">
        <f t="shared" si="817"/>
        <v>0</v>
      </c>
      <c r="PX52" s="96">
        <f>PX42</f>
        <v>2018.34</v>
      </c>
      <c r="PY52" s="137">
        <f t="shared" si="818"/>
        <v>0</v>
      </c>
      <c r="PZ52" s="109">
        <f t="shared" si="819"/>
        <v>0</v>
      </c>
      <c r="QA52" s="109"/>
      <c r="QB52" s="138"/>
      <c r="QC52" s="139">
        <f t="shared" si="820"/>
        <v>0</v>
      </c>
      <c r="QD52" s="593">
        <f t="shared" si="821"/>
        <v>0</v>
      </c>
      <c r="QE52" s="139">
        <f>QD52/QD42</f>
        <v>0</v>
      </c>
      <c r="QF52" s="109">
        <f>QF42*QE52</f>
        <v>0</v>
      </c>
      <c r="QG52" s="136">
        <f t="shared" si="822"/>
        <v>0</v>
      </c>
      <c r="QH52" s="96">
        <f>QH42</f>
        <v>2854.65</v>
      </c>
      <c r="QI52" s="137">
        <f t="shared" si="823"/>
        <v>0</v>
      </c>
      <c r="QJ52" s="109">
        <f t="shared" si="824"/>
        <v>0</v>
      </c>
      <c r="QK52" s="109"/>
      <c r="QL52" s="138"/>
      <c r="QM52" s="139">
        <f t="shared" si="825"/>
        <v>0</v>
      </c>
      <c r="QN52" s="593">
        <f t="shared" si="826"/>
        <v>0</v>
      </c>
      <c r="QO52" s="139">
        <f>QN52/QN42</f>
        <v>0</v>
      </c>
      <c r="QP52" s="109">
        <f>QP42*QO52</f>
        <v>0</v>
      </c>
      <c r="QQ52" s="136">
        <f t="shared" si="827"/>
        <v>0</v>
      </c>
      <c r="QR52" s="96">
        <f>QR42</f>
        <v>2093.75</v>
      </c>
      <c r="QS52" s="137">
        <f t="shared" si="828"/>
        <v>0</v>
      </c>
      <c r="QT52" s="109">
        <f t="shared" si="829"/>
        <v>0</v>
      </c>
      <c r="QU52" s="109"/>
      <c r="QV52" s="138"/>
      <c r="QW52" s="139">
        <f t="shared" si="830"/>
        <v>0</v>
      </c>
      <c r="QX52" s="593">
        <f t="shared" si="831"/>
        <v>0</v>
      </c>
      <c r="QY52" s="139">
        <f>QX52/QX42</f>
        <v>0</v>
      </c>
      <c r="QZ52" s="109">
        <f>QZ42*QY52</f>
        <v>0</v>
      </c>
      <c r="RA52" s="136">
        <f t="shared" si="832"/>
        <v>0</v>
      </c>
      <c r="RB52" s="96">
        <f>RB42</f>
        <v>2018.34</v>
      </c>
      <c r="RC52" s="137">
        <f t="shared" si="833"/>
        <v>0</v>
      </c>
      <c r="RD52" s="109">
        <f t="shared" si="834"/>
        <v>0</v>
      </c>
      <c r="RE52" s="109"/>
      <c r="RF52" s="138"/>
      <c r="RG52" s="139">
        <f t="shared" si="835"/>
        <v>0</v>
      </c>
      <c r="RH52" s="593">
        <f t="shared" si="836"/>
        <v>0</v>
      </c>
      <c r="RI52" s="139">
        <f>RH52/RH42</f>
        <v>0</v>
      </c>
      <c r="RJ52" s="109">
        <f>RJ42*RI52</f>
        <v>0</v>
      </c>
      <c r="RK52" s="136">
        <f t="shared" si="837"/>
        <v>0</v>
      </c>
      <c r="RL52" s="96">
        <f>RL42</f>
        <v>2018.34</v>
      </c>
      <c r="RM52" s="137">
        <f t="shared" si="838"/>
        <v>0</v>
      </c>
      <c r="RN52" s="109">
        <f t="shared" si="839"/>
        <v>0</v>
      </c>
      <c r="RO52" s="109"/>
      <c r="RP52" s="138"/>
      <c r="RQ52" s="139">
        <f t="shared" si="840"/>
        <v>0</v>
      </c>
      <c r="RR52" s="593">
        <f t="shared" si="841"/>
        <v>0</v>
      </c>
      <c r="RS52" s="139">
        <f>RR52/RR42</f>
        <v>0</v>
      </c>
      <c r="RT52" s="109">
        <f>RT42*RS52</f>
        <v>0</v>
      </c>
      <c r="RU52" s="136">
        <f t="shared" si="842"/>
        <v>0</v>
      </c>
      <c r="RV52" s="96">
        <f>RV42</f>
        <v>2854.65</v>
      </c>
      <c r="RW52" s="137">
        <f t="shared" si="843"/>
        <v>0</v>
      </c>
      <c r="RX52" s="109">
        <f t="shared" si="844"/>
        <v>0</v>
      </c>
      <c r="RY52" s="109"/>
      <c r="RZ52" s="138"/>
      <c r="SA52" s="139">
        <f t="shared" si="845"/>
        <v>0</v>
      </c>
      <c r="SB52" s="593">
        <f t="shared" si="846"/>
        <v>0</v>
      </c>
      <c r="SC52" s="139" t="e">
        <f>SB52/SB42</f>
        <v>#DIV/0!</v>
      </c>
      <c r="SD52" s="109" t="e">
        <f>SD42*SC52</f>
        <v>#DIV/0!</v>
      </c>
      <c r="SE52" s="136">
        <f t="shared" si="847"/>
        <v>0</v>
      </c>
      <c r="SF52" s="96">
        <f>SF42</f>
        <v>0</v>
      </c>
      <c r="SG52" s="137">
        <f t="shared" si="848"/>
        <v>0</v>
      </c>
      <c r="SH52" s="109">
        <f t="shared" si="849"/>
        <v>0</v>
      </c>
      <c r="SI52" s="109"/>
      <c r="SJ52" s="138"/>
      <c r="SK52" s="139">
        <f t="shared" si="850"/>
        <v>0</v>
      </c>
      <c r="SL52" s="593">
        <f t="shared" si="851"/>
        <v>0</v>
      </c>
      <c r="SM52" s="139">
        <f>SL52/SL42</f>
        <v>0</v>
      </c>
      <c r="SN52" s="109">
        <f>SN42*SM52</f>
        <v>0</v>
      </c>
      <c r="SO52" s="136">
        <f t="shared" si="852"/>
        <v>0</v>
      </c>
      <c r="SP52" s="96">
        <f>SP42</f>
        <v>2093.75</v>
      </c>
      <c r="SQ52" s="137">
        <f t="shared" si="853"/>
        <v>0</v>
      </c>
      <c r="SR52" s="109">
        <f t="shared" si="854"/>
        <v>0</v>
      </c>
      <c r="SS52" s="109"/>
      <c r="ST52" s="138"/>
      <c r="SU52" s="139">
        <f t="shared" si="855"/>
        <v>0</v>
      </c>
      <c r="SV52" s="593">
        <f t="shared" si="856"/>
        <v>0</v>
      </c>
      <c r="SW52" s="139">
        <f>SV52/SV42</f>
        <v>0</v>
      </c>
      <c r="SX52" s="109">
        <f>SX42*SW52</f>
        <v>0</v>
      </c>
      <c r="SY52" s="136">
        <f t="shared" si="857"/>
        <v>0</v>
      </c>
      <c r="SZ52" s="96">
        <f>SZ42</f>
        <v>2018.34</v>
      </c>
      <c r="TA52" s="137">
        <f t="shared" si="858"/>
        <v>0</v>
      </c>
      <c r="TB52" s="109">
        <f t="shared" si="859"/>
        <v>0</v>
      </c>
      <c r="TC52" s="109"/>
      <c r="TD52" s="138"/>
      <c r="TE52" s="139">
        <f t="shared" si="860"/>
        <v>0</v>
      </c>
      <c r="TF52" s="593">
        <f t="shared" si="861"/>
        <v>0</v>
      </c>
      <c r="TG52" s="139">
        <f>TF52/TF42</f>
        <v>0</v>
      </c>
      <c r="TH52" s="109">
        <f>TH42*TG52</f>
        <v>0</v>
      </c>
      <c r="TI52" s="136">
        <f t="shared" si="862"/>
        <v>0</v>
      </c>
      <c r="TJ52" s="96">
        <f>TJ42</f>
        <v>2018.34</v>
      </c>
      <c r="TK52" s="137">
        <f t="shared" si="863"/>
        <v>0</v>
      </c>
      <c r="TL52" s="109">
        <f t="shared" si="864"/>
        <v>0</v>
      </c>
      <c r="TM52" s="109"/>
      <c r="TN52" s="138"/>
      <c r="TO52" s="139">
        <f t="shared" si="865"/>
        <v>0</v>
      </c>
      <c r="TP52" s="593">
        <f t="shared" si="866"/>
        <v>0</v>
      </c>
      <c r="TQ52" s="139">
        <f>TP52/TP42</f>
        <v>0</v>
      </c>
      <c r="TR52" s="109">
        <f>TR42*TQ52</f>
        <v>0</v>
      </c>
      <c r="TS52" s="136">
        <f t="shared" si="867"/>
        <v>0</v>
      </c>
      <c r="TT52" s="96">
        <f>TT42</f>
        <v>2093.75</v>
      </c>
      <c r="TU52" s="137">
        <f t="shared" si="868"/>
        <v>0</v>
      </c>
      <c r="TV52" s="109">
        <f t="shared" si="869"/>
        <v>0</v>
      </c>
      <c r="TW52" s="109"/>
      <c r="TX52" s="138"/>
      <c r="TY52" s="139">
        <f t="shared" si="870"/>
        <v>0</v>
      </c>
      <c r="TZ52" s="593">
        <f t="shared" si="871"/>
        <v>0</v>
      </c>
      <c r="UA52" s="139">
        <f>TZ52/TZ42</f>
        <v>0</v>
      </c>
      <c r="UB52" s="109">
        <f>UB42*UA52</f>
        <v>0</v>
      </c>
      <c r="UC52" s="136">
        <f t="shared" si="872"/>
        <v>0</v>
      </c>
      <c r="UD52" s="96">
        <f>UD42</f>
        <v>2093.75</v>
      </c>
      <c r="UE52" s="137">
        <f t="shared" si="873"/>
        <v>0</v>
      </c>
      <c r="UF52" s="109">
        <f t="shared" si="874"/>
        <v>0</v>
      </c>
      <c r="UG52" s="109"/>
      <c r="UH52" s="138"/>
      <c r="UI52" s="139">
        <f t="shared" si="875"/>
        <v>0</v>
      </c>
      <c r="UJ52" s="593">
        <f t="shared" si="876"/>
        <v>0</v>
      </c>
      <c r="UK52" s="139">
        <f>UJ52/UJ42</f>
        <v>0</v>
      </c>
      <c r="UL52" s="109">
        <f>UL42*UK52</f>
        <v>0</v>
      </c>
      <c r="UM52" s="136">
        <f t="shared" si="877"/>
        <v>0</v>
      </c>
      <c r="UN52" s="96">
        <f>UN42</f>
        <v>2093.75</v>
      </c>
      <c r="UO52" s="137">
        <f t="shared" si="878"/>
        <v>0</v>
      </c>
      <c r="UP52" s="109">
        <f t="shared" si="879"/>
        <v>0</v>
      </c>
      <c r="UQ52" s="109"/>
      <c r="UR52" s="138"/>
      <c r="US52" s="139">
        <f t="shared" si="880"/>
        <v>0</v>
      </c>
      <c r="UT52" s="593">
        <f t="shared" si="881"/>
        <v>0</v>
      </c>
      <c r="UU52" s="139">
        <f>UT52/UT42</f>
        <v>0</v>
      </c>
      <c r="UV52" s="109">
        <f>UV42*UU52</f>
        <v>0</v>
      </c>
      <c r="UW52" s="136">
        <f t="shared" si="882"/>
        <v>0</v>
      </c>
      <c r="UX52" s="96">
        <f>UX42</f>
        <v>2093.75</v>
      </c>
      <c r="UY52" s="137">
        <f t="shared" si="883"/>
        <v>0</v>
      </c>
      <c r="UZ52" s="109">
        <f t="shared" si="884"/>
        <v>0</v>
      </c>
      <c r="VA52" s="109"/>
      <c r="VB52" s="138"/>
      <c r="VC52" s="139">
        <f t="shared" si="885"/>
        <v>0</v>
      </c>
      <c r="VD52" s="593">
        <f t="shared" si="886"/>
        <v>0</v>
      </c>
      <c r="VE52" s="139">
        <f>VD52/VD42</f>
        <v>0</v>
      </c>
      <c r="VF52" s="109">
        <f>VF42*VE52</f>
        <v>0</v>
      </c>
      <c r="VG52" s="136">
        <f t="shared" si="887"/>
        <v>0</v>
      </c>
      <c r="VH52" s="96">
        <f>VH42</f>
        <v>2093.75</v>
      </c>
      <c r="VI52" s="137">
        <f t="shared" si="888"/>
        <v>0</v>
      </c>
      <c r="VJ52" s="109">
        <f t="shared" si="889"/>
        <v>0</v>
      </c>
      <c r="VK52" s="109"/>
      <c r="VL52" s="138"/>
      <c r="VM52" s="139">
        <f t="shared" si="890"/>
        <v>0</v>
      </c>
      <c r="VN52" s="593">
        <f t="shared" si="891"/>
        <v>0</v>
      </c>
      <c r="VO52" s="139">
        <f>VN52/VN42</f>
        <v>0</v>
      </c>
      <c r="VP52" s="109">
        <f>VP42*VO52</f>
        <v>0</v>
      </c>
      <c r="VQ52" s="136">
        <f t="shared" si="892"/>
        <v>0</v>
      </c>
      <c r="VR52" s="96">
        <f>VR42</f>
        <v>2093.75</v>
      </c>
      <c r="VS52" s="137">
        <f t="shared" si="893"/>
        <v>0</v>
      </c>
      <c r="VT52" s="109">
        <f t="shared" si="894"/>
        <v>0</v>
      </c>
      <c r="VU52" s="109"/>
      <c r="VV52" s="138"/>
      <c r="VW52" s="139">
        <f t="shared" si="895"/>
        <v>0</v>
      </c>
      <c r="VX52" s="554">
        <f t="shared" si="896"/>
        <v>124</v>
      </c>
      <c r="VY52" s="139">
        <f>VX52/VX42</f>
        <v>1.026E-2</v>
      </c>
      <c r="VZ52" s="109">
        <f>VZ42*VY52</f>
        <v>175.08</v>
      </c>
      <c r="WA52" s="136">
        <f t="shared" si="897"/>
        <v>1.4119354799999999</v>
      </c>
      <c r="WB52" s="96">
        <f>WB42</f>
        <v>2253.27</v>
      </c>
      <c r="WC52" s="137">
        <f t="shared" si="898"/>
        <v>3181.4718600000001</v>
      </c>
      <c r="WD52" s="109">
        <f t="shared" si="899"/>
        <v>394502.51</v>
      </c>
      <c r="WE52" s="109"/>
      <c r="WF52" s="138"/>
    </row>
    <row r="53" spans="1:604" ht="17.25" customHeight="1">
      <c r="A53" s="5"/>
      <c r="B53" s="85" t="s">
        <v>415</v>
      </c>
      <c r="C53" s="11" t="s">
        <v>966</v>
      </c>
      <c r="D53" s="11" t="s">
        <v>420</v>
      </c>
      <c r="E53" s="4" t="s">
        <v>34</v>
      </c>
      <c r="F53" s="593">
        <f t="shared" si="601"/>
        <v>0</v>
      </c>
      <c r="G53" s="139" t="e">
        <f>F53/F42</f>
        <v>#DIV/0!</v>
      </c>
      <c r="H53" s="109" t="e">
        <f>H42*G53</f>
        <v>#DIV/0!</v>
      </c>
      <c r="I53" s="136">
        <f t="shared" si="602"/>
        <v>0</v>
      </c>
      <c r="J53" s="96">
        <f>J42</f>
        <v>0</v>
      </c>
      <c r="K53" s="137">
        <f t="shared" si="603"/>
        <v>0</v>
      </c>
      <c r="L53" s="109">
        <f t="shared" si="604"/>
        <v>0</v>
      </c>
      <c r="M53" s="109"/>
      <c r="N53" s="138"/>
      <c r="O53" s="139" t="e">
        <f t="shared" si="605"/>
        <v>#DIV/0!</v>
      </c>
      <c r="P53" s="593">
        <f t="shared" si="606"/>
        <v>0</v>
      </c>
      <c r="Q53" s="139">
        <f>P53/P42</f>
        <v>0</v>
      </c>
      <c r="R53" s="109">
        <f>R42*Q53</f>
        <v>0</v>
      </c>
      <c r="S53" s="136">
        <f t="shared" si="607"/>
        <v>0</v>
      </c>
      <c r="T53" s="96">
        <f>T42</f>
        <v>2093.75</v>
      </c>
      <c r="U53" s="137">
        <f t="shared" si="608"/>
        <v>0</v>
      </c>
      <c r="V53" s="109">
        <f t="shared" si="609"/>
        <v>0</v>
      </c>
      <c r="W53" s="109"/>
      <c r="X53" s="138"/>
      <c r="Y53" s="139" t="e">
        <f t="shared" si="610"/>
        <v>#DIV/0!</v>
      </c>
      <c r="Z53" s="593">
        <f t="shared" si="611"/>
        <v>0</v>
      </c>
      <c r="AA53" s="139">
        <f>Z53/Z42</f>
        <v>0</v>
      </c>
      <c r="AB53" s="109">
        <f>AB42*AA53</f>
        <v>0</v>
      </c>
      <c r="AC53" s="136">
        <f t="shared" si="612"/>
        <v>0</v>
      </c>
      <c r="AD53" s="96">
        <f>AD42</f>
        <v>2093.75</v>
      </c>
      <c r="AE53" s="137">
        <f t="shared" si="613"/>
        <v>0</v>
      </c>
      <c r="AF53" s="109">
        <f t="shared" si="614"/>
        <v>0</v>
      </c>
      <c r="AG53" s="109"/>
      <c r="AH53" s="138"/>
      <c r="AI53" s="139" t="e">
        <f t="shared" si="615"/>
        <v>#DIV/0!</v>
      </c>
      <c r="AJ53" s="593">
        <f t="shared" si="616"/>
        <v>0</v>
      </c>
      <c r="AK53" s="139" t="e">
        <f>AJ53/AJ42</f>
        <v>#DIV/0!</v>
      </c>
      <c r="AL53" s="109" t="e">
        <f>AL42*AK53</f>
        <v>#DIV/0!</v>
      </c>
      <c r="AM53" s="136">
        <f t="shared" si="617"/>
        <v>0</v>
      </c>
      <c r="AN53" s="96">
        <f>AN42</f>
        <v>0</v>
      </c>
      <c r="AO53" s="137">
        <f t="shared" si="618"/>
        <v>0</v>
      </c>
      <c r="AP53" s="109">
        <f t="shared" si="619"/>
        <v>0</v>
      </c>
      <c r="AQ53" s="109"/>
      <c r="AR53" s="138"/>
      <c r="AS53" s="139" t="e">
        <f t="shared" si="620"/>
        <v>#DIV/0!</v>
      </c>
      <c r="AT53" s="593">
        <f t="shared" si="621"/>
        <v>0</v>
      </c>
      <c r="AU53" s="139">
        <f>AT53/AT42</f>
        <v>0</v>
      </c>
      <c r="AV53" s="109">
        <f>AV42*AU53</f>
        <v>0</v>
      </c>
      <c r="AW53" s="136">
        <f t="shared" si="622"/>
        <v>0</v>
      </c>
      <c r="AX53" s="96">
        <f>AX42</f>
        <v>2093.75</v>
      </c>
      <c r="AY53" s="137">
        <f t="shared" si="623"/>
        <v>0</v>
      </c>
      <c r="AZ53" s="109">
        <f t="shared" si="624"/>
        <v>0</v>
      </c>
      <c r="BA53" s="109"/>
      <c r="BB53" s="138"/>
      <c r="BC53" s="139" t="e">
        <f t="shared" si="625"/>
        <v>#DIV/0!</v>
      </c>
      <c r="BD53" s="593">
        <f t="shared" si="626"/>
        <v>0</v>
      </c>
      <c r="BE53" s="139">
        <f>BD53/BD42</f>
        <v>0</v>
      </c>
      <c r="BF53" s="109">
        <f>BF42*BE53</f>
        <v>0</v>
      </c>
      <c r="BG53" s="136">
        <f t="shared" si="627"/>
        <v>0</v>
      </c>
      <c r="BH53" s="96">
        <f>BH42</f>
        <v>2474.1999999999998</v>
      </c>
      <c r="BI53" s="137">
        <f t="shared" si="628"/>
        <v>0</v>
      </c>
      <c r="BJ53" s="109">
        <f t="shared" si="629"/>
        <v>0</v>
      </c>
      <c r="BK53" s="109"/>
      <c r="BL53" s="138"/>
      <c r="BM53" s="139" t="e">
        <f t="shared" si="630"/>
        <v>#DIV/0!</v>
      </c>
      <c r="BN53" s="593">
        <f t="shared" si="631"/>
        <v>0</v>
      </c>
      <c r="BO53" s="139">
        <f>BN53/BN42</f>
        <v>0</v>
      </c>
      <c r="BP53" s="109">
        <f>BP42*BO53</f>
        <v>0</v>
      </c>
      <c r="BQ53" s="136">
        <f t="shared" si="632"/>
        <v>0</v>
      </c>
      <c r="BR53" s="96">
        <f>BR42</f>
        <v>2854.65</v>
      </c>
      <c r="BS53" s="137">
        <f t="shared" si="633"/>
        <v>0</v>
      </c>
      <c r="BT53" s="109">
        <f t="shared" si="634"/>
        <v>0</v>
      </c>
      <c r="BU53" s="109"/>
      <c r="BV53" s="138"/>
      <c r="BW53" s="139" t="e">
        <f t="shared" si="635"/>
        <v>#DIV/0!</v>
      </c>
      <c r="BX53" s="593">
        <f t="shared" si="636"/>
        <v>0</v>
      </c>
      <c r="BY53" s="139">
        <f>BX53/BX42</f>
        <v>0</v>
      </c>
      <c r="BZ53" s="109">
        <f>BZ42*BY53</f>
        <v>0</v>
      </c>
      <c r="CA53" s="136">
        <f t="shared" si="637"/>
        <v>0</v>
      </c>
      <c r="CB53" s="96">
        <f>CB42</f>
        <v>2196.1</v>
      </c>
      <c r="CC53" s="137">
        <f t="shared" si="638"/>
        <v>0</v>
      </c>
      <c r="CD53" s="109">
        <f t="shared" si="639"/>
        <v>0</v>
      </c>
      <c r="CE53" s="109"/>
      <c r="CF53" s="138"/>
      <c r="CG53" s="139" t="e">
        <f t="shared" si="640"/>
        <v>#DIV/0!</v>
      </c>
      <c r="CH53" s="593">
        <f t="shared" si="641"/>
        <v>0</v>
      </c>
      <c r="CI53" s="139">
        <f>CH53/CH42</f>
        <v>0</v>
      </c>
      <c r="CJ53" s="109">
        <f>CJ42*CI53</f>
        <v>0</v>
      </c>
      <c r="CK53" s="136">
        <f t="shared" si="642"/>
        <v>0</v>
      </c>
      <c r="CL53" s="96">
        <f>CL42</f>
        <v>2854.65</v>
      </c>
      <c r="CM53" s="137">
        <f t="shared" si="643"/>
        <v>0</v>
      </c>
      <c r="CN53" s="109">
        <f t="shared" si="644"/>
        <v>0</v>
      </c>
      <c r="CO53" s="109"/>
      <c r="CP53" s="138"/>
      <c r="CQ53" s="139" t="e">
        <f t="shared" si="645"/>
        <v>#DIV/0!</v>
      </c>
      <c r="CR53" s="593">
        <f t="shared" si="646"/>
        <v>0</v>
      </c>
      <c r="CS53" s="139">
        <f>CR53/CR42</f>
        <v>0</v>
      </c>
      <c r="CT53" s="109">
        <f>CT42*CS53</f>
        <v>0</v>
      </c>
      <c r="CU53" s="136">
        <f t="shared" si="647"/>
        <v>0</v>
      </c>
      <c r="CV53" s="96">
        <f>CV42</f>
        <v>2854.65</v>
      </c>
      <c r="CW53" s="137">
        <f t="shared" si="648"/>
        <v>0</v>
      </c>
      <c r="CX53" s="109">
        <f t="shared" si="649"/>
        <v>0</v>
      </c>
      <c r="CY53" s="109"/>
      <c r="CZ53" s="138"/>
      <c r="DA53" s="139" t="e">
        <f t="shared" si="650"/>
        <v>#DIV/0!</v>
      </c>
      <c r="DB53" s="593">
        <f t="shared" si="651"/>
        <v>0</v>
      </c>
      <c r="DC53" s="139">
        <f>DB53/DB42</f>
        <v>0</v>
      </c>
      <c r="DD53" s="109">
        <f>DD42*DC53</f>
        <v>0</v>
      </c>
      <c r="DE53" s="136">
        <f t="shared" si="652"/>
        <v>0</v>
      </c>
      <c r="DF53" s="96">
        <f>DF42</f>
        <v>2854.65</v>
      </c>
      <c r="DG53" s="137">
        <f t="shared" si="653"/>
        <v>0</v>
      </c>
      <c r="DH53" s="109">
        <f t="shared" si="654"/>
        <v>0</v>
      </c>
      <c r="DI53" s="109"/>
      <c r="DJ53" s="138"/>
      <c r="DK53" s="139" t="e">
        <f t="shared" si="655"/>
        <v>#DIV/0!</v>
      </c>
      <c r="DL53" s="593">
        <f t="shared" si="656"/>
        <v>0</v>
      </c>
      <c r="DM53" s="139">
        <f>DL53/DL42</f>
        <v>0</v>
      </c>
      <c r="DN53" s="109">
        <f>DN42*DM53</f>
        <v>0</v>
      </c>
      <c r="DO53" s="136">
        <f t="shared" si="657"/>
        <v>0</v>
      </c>
      <c r="DP53" s="96">
        <f>DP42</f>
        <v>2854.65</v>
      </c>
      <c r="DQ53" s="137">
        <f t="shared" si="658"/>
        <v>0</v>
      </c>
      <c r="DR53" s="109">
        <f t="shared" si="659"/>
        <v>0</v>
      </c>
      <c r="DS53" s="109"/>
      <c r="DT53" s="138"/>
      <c r="DU53" s="139" t="e">
        <f t="shared" si="660"/>
        <v>#DIV/0!</v>
      </c>
      <c r="DV53" s="593">
        <f t="shared" si="661"/>
        <v>0</v>
      </c>
      <c r="DW53" s="139">
        <f>DV53/DV42</f>
        <v>0</v>
      </c>
      <c r="DX53" s="109">
        <f>DX42*DW53</f>
        <v>0</v>
      </c>
      <c r="DY53" s="136">
        <f t="shared" si="662"/>
        <v>0</v>
      </c>
      <c r="DZ53" s="96">
        <f>DZ42</f>
        <v>0</v>
      </c>
      <c r="EA53" s="137">
        <f t="shared" si="663"/>
        <v>0</v>
      </c>
      <c r="EB53" s="109">
        <f t="shared" si="664"/>
        <v>0</v>
      </c>
      <c r="EC53" s="109"/>
      <c r="ED53" s="138"/>
      <c r="EE53" s="139" t="e">
        <f t="shared" si="665"/>
        <v>#DIV/0!</v>
      </c>
      <c r="EF53" s="593">
        <f t="shared" si="666"/>
        <v>0</v>
      </c>
      <c r="EG53" s="139">
        <f>EF53/EF42</f>
        <v>0</v>
      </c>
      <c r="EH53" s="109">
        <f>EH42*EG53</f>
        <v>0</v>
      </c>
      <c r="EI53" s="136">
        <f t="shared" si="667"/>
        <v>0</v>
      </c>
      <c r="EJ53" s="96">
        <f>EJ42</f>
        <v>2018.34</v>
      </c>
      <c r="EK53" s="137">
        <f t="shared" si="668"/>
        <v>0</v>
      </c>
      <c r="EL53" s="109">
        <f t="shared" si="669"/>
        <v>0</v>
      </c>
      <c r="EM53" s="109"/>
      <c r="EN53" s="138"/>
      <c r="EO53" s="139" t="e">
        <f t="shared" si="670"/>
        <v>#DIV/0!</v>
      </c>
      <c r="EP53" s="593">
        <f t="shared" si="671"/>
        <v>0</v>
      </c>
      <c r="EQ53" s="139">
        <f>EP53/EP42</f>
        <v>0</v>
      </c>
      <c r="ER53" s="109">
        <f>ER42*EQ53</f>
        <v>0</v>
      </c>
      <c r="ES53" s="136">
        <f t="shared" si="672"/>
        <v>0</v>
      </c>
      <c r="ET53" s="96">
        <f>ET42</f>
        <v>0</v>
      </c>
      <c r="EU53" s="137">
        <f t="shared" si="673"/>
        <v>0</v>
      </c>
      <c r="EV53" s="109">
        <f t="shared" si="674"/>
        <v>0</v>
      </c>
      <c r="EW53" s="109"/>
      <c r="EX53" s="138"/>
      <c r="EY53" s="139" t="e">
        <f t="shared" si="675"/>
        <v>#DIV/0!</v>
      </c>
      <c r="EZ53" s="593">
        <f t="shared" si="676"/>
        <v>0</v>
      </c>
      <c r="FA53" s="139">
        <f>EZ53/EZ42</f>
        <v>0</v>
      </c>
      <c r="FB53" s="109">
        <f>FB42*FA53</f>
        <v>0</v>
      </c>
      <c r="FC53" s="136">
        <f t="shared" si="677"/>
        <v>0</v>
      </c>
      <c r="FD53" s="96">
        <f>FD42</f>
        <v>2093.75</v>
      </c>
      <c r="FE53" s="137">
        <f t="shared" si="678"/>
        <v>0</v>
      </c>
      <c r="FF53" s="109">
        <f t="shared" si="679"/>
        <v>0</v>
      </c>
      <c r="FG53" s="109"/>
      <c r="FH53" s="138"/>
      <c r="FI53" s="139" t="e">
        <f t="shared" si="680"/>
        <v>#DIV/0!</v>
      </c>
      <c r="FJ53" s="593">
        <f t="shared" si="681"/>
        <v>0</v>
      </c>
      <c r="FK53" s="139">
        <f>FJ53/FJ42</f>
        <v>0</v>
      </c>
      <c r="FL53" s="109">
        <f>FL42*FK53</f>
        <v>0</v>
      </c>
      <c r="FM53" s="136">
        <f t="shared" si="682"/>
        <v>0</v>
      </c>
      <c r="FN53" s="96">
        <f>FN42</f>
        <v>2018.34</v>
      </c>
      <c r="FO53" s="137">
        <f t="shared" si="683"/>
        <v>0</v>
      </c>
      <c r="FP53" s="109">
        <f t="shared" si="684"/>
        <v>0</v>
      </c>
      <c r="FQ53" s="109"/>
      <c r="FR53" s="138"/>
      <c r="FS53" s="139" t="e">
        <f t="shared" si="685"/>
        <v>#DIV/0!</v>
      </c>
      <c r="FT53" s="593">
        <f t="shared" si="686"/>
        <v>0</v>
      </c>
      <c r="FU53" s="139">
        <f>FT53/FT42</f>
        <v>0</v>
      </c>
      <c r="FV53" s="109">
        <f>FV42*FU53</f>
        <v>0</v>
      </c>
      <c r="FW53" s="136">
        <f t="shared" si="687"/>
        <v>0</v>
      </c>
      <c r="FX53" s="96">
        <f>FX42</f>
        <v>2196.1</v>
      </c>
      <c r="FY53" s="137">
        <f t="shared" si="688"/>
        <v>0</v>
      </c>
      <c r="FZ53" s="109">
        <f t="shared" si="689"/>
        <v>0</v>
      </c>
      <c r="GA53" s="109"/>
      <c r="GB53" s="138"/>
      <c r="GC53" s="139" t="e">
        <f t="shared" si="690"/>
        <v>#DIV/0!</v>
      </c>
      <c r="GD53" s="593">
        <f t="shared" si="691"/>
        <v>0</v>
      </c>
      <c r="GE53" s="139">
        <f>GD53/GD42</f>
        <v>0</v>
      </c>
      <c r="GF53" s="109">
        <f>GF42*GE53</f>
        <v>0</v>
      </c>
      <c r="GG53" s="136">
        <f t="shared" si="692"/>
        <v>0</v>
      </c>
      <c r="GH53" s="96">
        <f>GH42</f>
        <v>2093.75</v>
      </c>
      <c r="GI53" s="137">
        <f t="shared" si="693"/>
        <v>0</v>
      </c>
      <c r="GJ53" s="109">
        <f t="shared" si="694"/>
        <v>0</v>
      </c>
      <c r="GK53" s="109"/>
      <c r="GL53" s="138"/>
      <c r="GM53" s="139" t="e">
        <f t="shared" si="695"/>
        <v>#DIV/0!</v>
      </c>
      <c r="GN53" s="593">
        <f t="shared" si="696"/>
        <v>0</v>
      </c>
      <c r="GO53" s="139">
        <f>GN53/GN42</f>
        <v>0</v>
      </c>
      <c r="GP53" s="109">
        <f>GP42*GO53</f>
        <v>0</v>
      </c>
      <c r="GQ53" s="136">
        <f t="shared" si="697"/>
        <v>0</v>
      </c>
      <c r="GR53" s="96">
        <f>GR42</f>
        <v>2093.75</v>
      </c>
      <c r="GS53" s="137">
        <f t="shared" si="698"/>
        <v>0</v>
      </c>
      <c r="GT53" s="109">
        <f t="shared" si="699"/>
        <v>0</v>
      </c>
      <c r="GU53" s="109"/>
      <c r="GV53" s="138"/>
      <c r="GW53" s="139" t="e">
        <f t="shared" si="700"/>
        <v>#DIV/0!</v>
      </c>
      <c r="GX53" s="593">
        <f t="shared" si="701"/>
        <v>0</v>
      </c>
      <c r="GY53" s="139">
        <f>GX53/GX42</f>
        <v>0</v>
      </c>
      <c r="GZ53" s="109">
        <f>GZ42*GY53</f>
        <v>0</v>
      </c>
      <c r="HA53" s="136">
        <f t="shared" si="702"/>
        <v>0</v>
      </c>
      <c r="HB53" s="96">
        <f>HB42</f>
        <v>2293.15</v>
      </c>
      <c r="HC53" s="137">
        <f t="shared" si="703"/>
        <v>0</v>
      </c>
      <c r="HD53" s="109">
        <f t="shared" si="704"/>
        <v>0</v>
      </c>
      <c r="HE53" s="109"/>
      <c r="HF53" s="138"/>
      <c r="HG53" s="139" t="e">
        <f t="shared" si="705"/>
        <v>#DIV/0!</v>
      </c>
      <c r="HH53" s="593">
        <f t="shared" si="706"/>
        <v>0</v>
      </c>
      <c r="HI53" s="139">
        <f>HH53/HH42</f>
        <v>0</v>
      </c>
      <c r="HJ53" s="109">
        <f>HJ42*HI53</f>
        <v>0</v>
      </c>
      <c r="HK53" s="136">
        <f t="shared" si="707"/>
        <v>0</v>
      </c>
      <c r="HL53" s="96">
        <f>HL42</f>
        <v>2093.75</v>
      </c>
      <c r="HM53" s="137">
        <f t="shared" si="708"/>
        <v>0</v>
      </c>
      <c r="HN53" s="109">
        <f t="shared" si="709"/>
        <v>0</v>
      </c>
      <c r="HO53" s="109"/>
      <c r="HP53" s="138"/>
      <c r="HQ53" s="139" t="e">
        <f t="shared" si="710"/>
        <v>#DIV/0!</v>
      </c>
      <c r="HR53" s="593">
        <f t="shared" si="711"/>
        <v>0</v>
      </c>
      <c r="HS53" s="139">
        <f>HR53/HR42</f>
        <v>0</v>
      </c>
      <c r="HT53" s="109">
        <f>HT42*HS53</f>
        <v>0</v>
      </c>
      <c r="HU53" s="136">
        <f t="shared" si="712"/>
        <v>0</v>
      </c>
      <c r="HV53" s="96">
        <f>HV42</f>
        <v>2196.1</v>
      </c>
      <c r="HW53" s="137">
        <f t="shared" si="713"/>
        <v>0</v>
      </c>
      <c r="HX53" s="109">
        <f t="shared" si="714"/>
        <v>0</v>
      </c>
      <c r="HY53" s="109"/>
      <c r="HZ53" s="138"/>
      <c r="IA53" s="139" t="e">
        <f t="shared" si="715"/>
        <v>#DIV/0!</v>
      </c>
      <c r="IB53" s="593">
        <f t="shared" si="716"/>
        <v>0</v>
      </c>
      <c r="IC53" s="139">
        <f>IB53/IB42</f>
        <v>0</v>
      </c>
      <c r="ID53" s="109">
        <f>ID42*IC53</f>
        <v>0</v>
      </c>
      <c r="IE53" s="136">
        <f t="shared" si="717"/>
        <v>0</v>
      </c>
      <c r="IF53" s="96">
        <f>IF42</f>
        <v>2854.65</v>
      </c>
      <c r="IG53" s="137">
        <f t="shared" si="718"/>
        <v>0</v>
      </c>
      <c r="IH53" s="109">
        <f t="shared" si="719"/>
        <v>0</v>
      </c>
      <c r="II53" s="109"/>
      <c r="IJ53" s="138"/>
      <c r="IK53" s="139" t="e">
        <f t="shared" si="720"/>
        <v>#DIV/0!</v>
      </c>
      <c r="IL53" s="593">
        <f t="shared" si="721"/>
        <v>0</v>
      </c>
      <c r="IM53" s="139">
        <f>IL53/IL42</f>
        <v>0</v>
      </c>
      <c r="IN53" s="109">
        <f>IN42*IM53</f>
        <v>0</v>
      </c>
      <c r="IO53" s="136">
        <f t="shared" si="722"/>
        <v>0</v>
      </c>
      <c r="IP53" s="96">
        <f>IP42</f>
        <v>2196.1</v>
      </c>
      <c r="IQ53" s="137">
        <f t="shared" si="723"/>
        <v>0</v>
      </c>
      <c r="IR53" s="109">
        <f t="shared" si="724"/>
        <v>0</v>
      </c>
      <c r="IS53" s="109"/>
      <c r="IT53" s="138"/>
      <c r="IU53" s="139" t="e">
        <f t="shared" si="725"/>
        <v>#DIV/0!</v>
      </c>
      <c r="IV53" s="593">
        <f t="shared" si="726"/>
        <v>0</v>
      </c>
      <c r="IW53" s="139">
        <f>IV53/IV42</f>
        <v>0</v>
      </c>
      <c r="IX53" s="109">
        <f>IX42*IW53</f>
        <v>0</v>
      </c>
      <c r="IY53" s="136">
        <f t="shared" si="727"/>
        <v>0</v>
      </c>
      <c r="IZ53" s="96">
        <f>IZ42</f>
        <v>2731.08</v>
      </c>
      <c r="JA53" s="137">
        <f t="shared" si="728"/>
        <v>0</v>
      </c>
      <c r="JB53" s="109">
        <f t="shared" si="729"/>
        <v>0</v>
      </c>
      <c r="JC53" s="109"/>
      <c r="JD53" s="138"/>
      <c r="JE53" s="139" t="e">
        <f t="shared" si="730"/>
        <v>#DIV/0!</v>
      </c>
      <c r="JF53" s="593">
        <f t="shared" si="731"/>
        <v>0</v>
      </c>
      <c r="JG53" s="139">
        <f>JF53/JF42</f>
        <v>0</v>
      </c>
      <c r="JH53" s="109">
        <f>JH42*JG53</f>
        <v>0</v>
      </c>
      <c r="JI53" s="136">
        <f t="shared" si="732"/>
        <v>0</v>
      </c>
      <c r="JJ53" s="96">
        <f>JJ42</f>
        <v>2196.1</v>
      </c>
      <c r="JK53" s="137">
        <f t="shared" si="733"/>
        <v>0</v>
      </c>
      <c r="JL53" s="109">
        <f t="shared" si="734"/>
        <v>0</v>
      </c>
      <c r="JM53" s="109"/>
      <c r="JN53" s="138"/>
      <c r="JO53" s="139" t="e">
        <f t="shared" si="735"/>
        <v>#DIV/0!</v>
      </c>
      <c r="JP53" s="593">
        <f t="shared" si="736"/>
        <v>0</v>
      </c>
      <c r="JQ53" s="139">
        <f>JP53/JP42</f>
        <v>0</v>
      </c>
      <c r="JR53" s="109">
        <f>JR42*JQ53</f>
        <v>0</v>
      </c>
      <c r="JS53" s="136">
        <f t="shared" si="737"/>
        <v>0</v>
      </c>
      <c r="JT53" s="96">
        <f>JT42</f>
        <v>2196.1</v>
      </c>
      <c r="JU53" s="137">
        <f t="shared" si="738"/>
        <v>0</v>
      </c>
      <c r="JV53" s="109">
        <f t="shared" si="739"/>
        <v>0</v>
      </c>
      <c r="JW53" s="109"/>
      <c r="JX53" s="138"/>
      <c r="JY53" s="139" t="e">
        <f t="shared" si="740"/>
        <v>#DIV/0!</v>
      </c>
      <c r="JZ53" s="593">
        <f t="shared" si="741"/>
        <v>0</v>
      </c>
      <c r="KA53" s="139">
        <f>JZ53/JZ42</f>
        <v>0</v>
      </c>
      <c r="KB53" s="109">
        <f>KB42*KA53</f>
        <v>0</v>
      </c>
      <c r="KC53" s="136">
        <f t="shared" si="742"/>
        <v>0</v>
      </c>
      <c r="KD53" s="96">
        <f>KD42</f>
        <v>2093.75</v>
      </c>
      <c r="KE53" s="137">
        <f t="shared" si="743"/>
        <v>0</v>
      </c>
      <c r="KF53" s="109">
        <f t="shared" si="744"/>
        <v>0</v>
      </c>
      <c r="KG53" s="109"/>
      <c r="KH53" s="138"/>
      <c r="KI53" s="139" t="e">
        <f t="shared" si="745"/>
        <v>#DIV/0!</v>
      </c>
      <c r="KJ53" s="593">
        <f t="shared" si="746"/>
        <v>0</v>
      </c>
      <c r="KK53" s="139">
        <f>KJ53/KJ42</f>
        <v>0</v>
      </c>
      <c r="KL53" s="109">
        <f>KL42*KK53</f>
        <v>0</v>
      </c>
      <c r="KM53" s="136">
        <f t="shared" si="747"/>
        <v>0</v>
      </c>
      <c r="KN53" s="96">
        <f>KN42</f>
        <v>2093.75</v>
      </c>
      <c r="KO53" s="137">
        <f t="shared" si="748"/>
        <v>0</v>
      </c>
      <c r="KP53" s="109">
        <f t="shared" si="749"/>
        <v>0</v>
      </c>
      <c r="KQ53" s="109"/>
      <c r="KR53" s="138"/>
      <c r="KS53" s="139" t="e">
        <f t="shared" si="750"/>
        <v>#DIV/0!</v>
      </c>
      <c r="KT53" s="593">
        <f t="shared" si="751"/>
        <v>0</v>
      </c>
      <c r="KU53" s="139">
        <f>KT53/KT42</f>
        <v>0</v>
      </c>
      <c r="KV53" s="109">
        <f>KV42*KU53</f>
        <v>0</v>
      </c>
      <c r="KW53" s="136">
        <f t="shared" si="752"/>
        <v>0</v>
      </c>
      <c r="KX53" s="96">
        <f>KX42</f>
        <v>2100</v>
      </c>
      <c r="KY53" s="137">
        <f t="shared" si="753"/>
        <v>0</v>
      </c>
      <c r="KZ53" s="109">
        <f t="shared" si="754"/>
        <v>0</v>
      </c>
      <c r="LA53" s="109"/>
      <c r="LB53" s="138"/>
      <c r="LC53" s="139" t="e">
        <f t="shared" si="755"/>
        <v>#DIV/0!</v>
      </c>
      <c r="LD53" s="593">
        <f t="shared" si="756"/>
        <v>0</v>
      </c>
      <c r="LE53" s="139">
        <f>LD53/LD42</f>
        <v>0</v>
      </c>
      <c r="LF53" s="109">
        <f>LF42*LE53</f>
        <v>0</v>
      </c>
      <c r="LG53" s="136">
        <f t="shared" si="757"/>
        <v>0</v>
      </c>
      <c r="LH53" s="96">
        <f>LH42</f>
        <v>2093.75</v>
      </c>
      <c r="LI53" s="137">
        <f t="shared" si="758"/>
        <v>0</v>
      </c>
      <c r="LJ53" s="109">
        <f t="shared" si="759"/>
        <v>0</v>
      </c>
      <c r="LK53" s="109"/>
      <c r="LL53" s="138"/>
      <c r="LM53" s="139" t="e">
        <f t="shared" si="760"/>
        <v>#DIV/0!</v>
      </c>
      <c r="LN53" s="593">
        <f t="shared" si="761"/>
        <v>0</v>
      </c>
      <c r="LO53" s="139">
        <f>LN53/LN42</f>
        <v>0</v>
      </c>
      <c r="LP53" s="109">
        <f>LP42*LO53</f>
        <v>0</v>
      </c>
      <c r="LQ53" s="136">
        <f t="shared" si="762"/>
        <v>0</v>
      </c>
      <c r="LR53" s="96">
        <f>LR42</f>
        <v>2196.1</v>
      </c>
      <c r="LS53" s="137">
        <f t="shared" si="763"/>
        <v>0</v>
      </c>
      <c r="LT53" s="109">
        <f t="shared" si="764"/>
        <v>0</v>
      </c>
      <c r="LU53" s="109"/>
      <c r="LV53" s="138"/>
      <c r="LW53" s="139" t="e">
        <f t="shared" si="765"/>
        <v>#DIV/0!</v>
      </c>
      <c r="LX53" s="593">
        <f t="shared" si="766"/>
        <v>0</v>
      </c>
      <c r="LY53" s="139">
        <f>LX53/LX42</f>
        <v>0</v>
      </c>
      <c r="LZ53" s="109">
        <f>LZ42*LY53</f>
        <v>0</v>
      </c>
      <c r="MA53" s="136">
        <f t="shared" si="767"/>
        <v>0</v>
      </c>
      <c r="MB53" s="96">
        <f>MB42</f>
        <v>2093.75</v>
      </c>
      <c r="MC53" s="137">
        <f t="shared" si="768"/>
        <v>0</v>
      </c>
      <c r="MD53" s="109">
        <f t="shared" si="769"/>
        <v>0</v>
      </c>
      <c r="ME53" s="109"/>
      <c r="MF53" s="138"/>
      <c r="MG53" s="139" t="e">
        <f t="shared" si="770"/>
        <v>#DIV/0!</v>
      </c>
      <c r="MH53" s="593">
        <f t="shared" si="771"/>
        <v>0</v>
      </c>
      <c r="MI53" s="139">
        <f>MH53/MH42</f>
        <v>0</v>
      </c>
      <c r="MJ53" s="109">
        <f>MJ42*MI53</f>
        <v>0</v>
      </c>
      <c r="MK53" s="136">
        <f t="shared" si="772"/>
        <v>0</v>
      </c>
      <c r="ML53" s="96">
        <f>ML42</f>
        <v>2854.65</v>
      </c>
      <c r="MM53" s="137">
        <f t="shared" si="773"/>
        <v>0</v>
      </c>
      <c r="MN53" s="109">
        <f t="shared" si="774"/>
        <v>0</v>
      </c>
      <c r="MO53" s="109"/>
      <c r="MP53" s="138"/>
      <c r="MQ53" s="139" t="e">
        <f t="shared" si="775"/>
        <v>#DIV/0!</v>
      </c>
      <c r="MR53" s="593">
        <f t="shared" si="776"/>
        <v>0</v>
      </c>
      <c r="MS53" s="139">
        <f>MR53/MR42</f>
        <v>0</v>
      </c>
      <c r="MT53" s="109">
        <f>MT42*MS53</f>
        <v>0</v>
      </c>
      <c r="MU53" s="136">
        <f t="shared" si="777"/>
        <v>0</v>
      </c>
      <c r="MV53" s="96">
        <f>MV42</f>
        <v>2093.75</v>
      </c>
      <c r="MW53" s="137">
        <f t="shared" si="778"/>
        <v>0</v>
      </c>
      <c r="MX53" s="109">
        <f t="shared" si="779"/>
        <v>0</v>
      </c>
      <c r="MY53" s="109"/>
      <c r="MZ53" s="138"/>
      <c r="NA53" s="139" t="e">
        <f t="shared" si="780"/>
        <v>#DIV/0!</v>
      </c>
      <c r="NB53" s="593">
        <f t="shared" si="781"/>
        <v>0</v>
      </c>
      <c r="NC53" s="139">
        <f>NB53/NB42</f>
        <v>0</v>
      </c>
      <c r="ND53" s="109">
        <f>ND42*NC53</f>
        <v>0</v>
      </c>
      <c r="NE53" s="136">
        <f t="shared" si="782"/>
        <v>0</v>
      </c>
      <c r="NF53" s="96">
        <f>NF42</f>
        <v>2854.65</v>
      </c>
      <c r="NG53" s="137">
        <f t="shared" si="783"/>
        <v>0</v>
      </c>
      <c r="NH53" s="109">
        <f t="shared" si="784"/>
        <v>0</v>
      </c>
      <c r="NI53" s="109"/>
      <c r="NJ53" s="138"/>
      <c r="NK53" s="139" t="e">
        <f t="shared" si="785"/>
        <v>#DIV/0!</v>
      </c>
      <c r="NL53" s="593">
        <f t="shared" si="786"/>
        <v>0</v>
      </c>
      <c r="NM53" s="139">
        <f>NL53/NL42</f>
        <v>0</v>
      </c>
      <c r="NN53" s="109">
        <f>NN42*NM53</f>
        <v>0</v>
      </c>
      <c r="NO53" s="136">
        <f t="shared" si="787"/>
        <v>0</v>
      </c>
      <c r="NP53" s="96">
        <f>NP42</f>
        <v>2018.34</v>
      </c>
      <c r="NQ53" s="137">
        <f t="shared" si="788"/>
        <v>0</v>
      </c>
      <c r="NR53" s="109">
        <f t="shared" si="789"/>
        <v>0</v>
      </c>
      <c r="NS53" s="109"/>
      <c r="NT53" s="138"/>
      <c r="NU53" s="139" t="e">
        <f t="shared" si="790"/>
        <v>#DIV/0!</v>
      </c>
      <c r="NV53" s="593">
        <f t="shared" si="791"/>
        <v>0</v>
      </c>
      <c r="NW53" s="139">
        <f>NV53/NV42</f>
        <v>0</v>
      </c>
      <c r="NX53" s="109">
        <f>NX42*NW53</f>
        <v>0</v>
      </c>
      <c r="NY53" s="136">
        <f t="shared" si="792"/>
        <v>0</v>
      </c>
      <c r="NZ53" s="96">
        <f>NZ42</f>
        <v>2854.65</v>
      </c>
      <c r="OA53" s="137">
        <f t="shared" si="793"/>
        <v>0</v>
      </c>
      <c r="OB53" s="109">
        <f t="shared" si="794"/>
        <v>0</v>
      </c>
      <c r="OC53" s="109"/>
      <c r="OD53" s="138"/>
      <c r="OE53" s="139" t="e">
        <f t="shared" si="795"/>
        <v>#DIV/0!</v>
      </c>
      <c r="OF53" s="593">
        <f t="shared" si="796"/>
        <v>0</v>
      </c>
      <c r="OG53" s="139">
        <f>OF53/OF42</f>
        <v>0</v>
      </c>
      <c r="OH53" s="109">
        <f>OH42*OG53</f>
        <v>0</v>
      </c>
      <c r="OI53" s="136">
        <f t="shared" si="797"/>
        <v>0</v>
      </c>
      <c r="OJ53" s="96">
        <f>OJ42</f>
        <v>2093.75</v>
      </c>
      <c r="OK53" s="137">
        <f t="shared" si="798"/>
        <v>0</v>
      </c>
      <c r="OL53" s="109">
        <f t="shared" si="799"/>
        <v>0</v>
      </c>
      <c r="OM53" s="109"/>
      <c r="ON53" s="138"/>
      <c r="OO53" s="139" t="e">
        <f t="shared" si="800"/>
        <v>#DIV/0!</v>
      </c>
      <c r="OP53" s="593">
        <f t="shared" si="801"/>
        <v>0</v>
      </c>
      <c r="OQ53" s="139">
        <f>OP53/OP42</f>
        <v>0</v>
      </c>
      <c r="OR53" s="109">
        <f>OR42*OQ53</f>
        <v>0</v>
      </c>
      <c r="OS53" s="136">
        <f t="shared" si="802"/>
        <v>0</v>
      </c>
      <c r="OT53" s="96">
        <f>OT42</f>
        <v>2854.65</v>
      </c>
      <c r="OU53" s="137">
        <f t="shared" si="803"/>
        <v>0</v>
      </c>
      <c r="OV53" s="109">
        <f t="shared" si="804"/>
        <v>0</v>
      </c>
      <c r="OW53" s="109"/>
      <c r="OX53" s="138"/>
      <c r="OY53" s="139" t="e">
        <f t="shared" si="805"/>
        <v>#DIV/0!</v>
      </c>
      <c r="OZ53" s="593">
        <f t="shared" si="806"/>
        <v>0</v>
      </c>
      <c r="PA53" s="139">
        <f>OZ53/OZ42</f>
        <v>0</v>
      </c>
      <c r="PB53" s="109">
        <f>PB42*PA53</f>
        <v>0</v>
      </c>
      <c r="PC53" s="136">
        <f t="shared" si="807"/>
        <v>0</v>
      </c>
      <c r="PD53" s="96">
        <f>PD42</f>
        <v>2018.34</v>
      </c>
      <c r="PE53" s="137">
        <f t="shared" si="808"/>
        <v>0</v>
      </c>
      <c r="PF53" s="109">
        <f t="shared" si="809"/>
        <v>0</v>
      </c>
      <c r="PG53" s="109"/>
      <c r="PH53" s="138"/>
      <c r="PI53" s="139" t="e">
        <f t="shared" si="810"/>
        <v>#DIV/0!</v>
      </c>
      <c r="PJ53" s="593">
        <f t="shared" si="811"/>
        <v>0</v>
      </c>
      <c r="PK53" s="139">
        <f>PJ53/PJ42</f>
        <v>0</v>
      </c>
      <c r="PL53" s="109">
        <f>PL42*PK53</f>
        <v>0</v>
      </c>
      <c r="PM53" s="136">
        <f t="shared" si="812"/>
        <v>0</v>
      </c>
      <c r="PN53" s="96">
        <f>PN42</f>
        <v>2018.34</v>
      </c>
      <c r="PO53" s="137">
        <f t="shared" si="813"/>
        <v>0</v>
      </c>
      <c r="PP53" s="109">
        <f t="shared" si="814"/>
        <v>0</v>
      </c>
      <c r="PQ53" s="109"/>
      <c r="PR53" s="138"/>
      <c r="PS53" s="139" t="e">
        <f t="shared" si="815"/>
        <v>#DIV/0!</v>
      </c>
      <c r="PT53" s="593">
        <f t="shared" si="816"/>
        <v>0</v>
      </c>
      <c r="PU53" s="139">
        <f>PT53/PT42</f>
        <v>0</v>
      </c>
      <c r="PV53" s="109">
        <f>PV42*PU53</f>
        <v>0</v>
      </c>
      <c r="PW53" s="136">
        <f t="shared" si="817"/>
        <v>0</v>
      </c>
      <c r="PX53" s="96">
        <f>PX42</f>
        <v>2018.34</v>
      </c>
      <c r="PY53" s="137">
        <f t="shared" si="818"/>
        <v>0</v>
      </c>
      <c r="PZ53" s="109">
        <f t="shared" si="819"/>
        <v>0</v>
      </c>
      <c r="QA53" s="109"/>
      <c r="QB53" s="138"/>
      <c r="QC53" s="139" t="e">
        <f t="shared" si="820"/>
        <v>#DIV/0!</v>
      </c>
      <c r="QD53" s="593">
        <f t="shared" si="821"/>
        <v>0</v>
      </c>
      <c r="QE53" s="139">
        <f>QD53/QD42</f>
        <v>0</v>
      </c>
      <c r="QF53" s="109">
        <f>QF42*QE53</f>
        <v>0</v>
      </c>
      <c r="QG53" s="136">
        <f t="shared" si="822"/>
        <v>0</v>
      </c>
      <c r="QH53" s="96">
        <f>QH42</f>
        <v>2854.65</v>
      </c>
      <c r="QI53" s="137">
        <f t="shared" si="823"/>
        <v>0</v>
      </c>
      <c r="QJ53" s="109">
        <f t="shared" si="824"/>
        <v>0</v>
      </c>
      <c r="QK53" s="109"/>
      <c r="QL53" s="138"/>
      <c r="QM53" s="139" t="e">
        <f t="shared" si="825"/>
        <v>#DIV/0!</v>
      </c>
      <c r="QN53" s="593">
        <f t="shared" si="826"/>
        <v>0</v>
      </c>
      <c r="QO53" s="139">
        <f>QN53/QN42</f>
        <v>0</v>
      </c>
      <c r="QP53" s="109">
        <f>QP42*QO53</f>
        <v>0</v>
      </c>
      <c r="QQ53" s="136">
        <f t="shared" si="827"/>
        <v>0</v>
      </c>
      <c r="QR53" s="96">
        <f>QR42</f>
        <v>2093.75</v>
      </c>
      <c r="QS53" s="137">
        <f t="shared" si="828"/>
        <v>0</v>
      </c>
      <c r="QT53" s="109">
        <f t="shared" si="829"/>
        <v>0</v>
      </c>
      <c r="QU53" s="109"/>
      <c r="QV53" s="138"/>
      <c r="QW53" s="139" t="e">
        <f t="shared" si="830"/>
        <v>#DIV/0!</v>
      </c>
      <c r="QX53" s="593">
        <f t="shared" si="831"/>
        <v>0</v>
      </c>
      <c r="QY53" s="139">
        <f>QX53/QX42</f>
        <v>0</v>
      </c>
      <c r="QZ53" s="109">
        <f>QZ42*QY53</f>
        <v>0</v>
      </c>
      <c r="RA53" s="136">
        <f t="shared" si="832"/>
        <v>0</v>
      </c>
      <c r="RB53" s="96">
        <f>RB42</f>
        <v>2018.34</v>
      </c>
      <c r="RC53" s="137">
        <f t="shared" si="833"/>
        <v>0</v>
      </c>
      <c r="RD53" s="109">
        <f t="shared" si="834"/>
        <v>0</v>
      </c>
      <c r="RE53" s="109"/>
      <c r="RF53" s="138"/>
      <c r="RG53" s="139" t="e">
        <f t="shared" si="835"/>
        <v>#DIV/0!</v>
      </c>
      <c r="RH53" s="593">
        <f t="shared" si="836"/>
        <v>0</v>
      </c>
      <c r="RI53" s="139">
        <f>RH53/RH42</f>
        <v>0</v>
      </c>
      <c r="RJ53" s="109">
        <f>RJ42*RI53</f>
        <v>0</v>
      </c>
      <c r="RK53" s="136">
        <f t="shared" si="837"/>
        <v>0</v>
      </c>
      <c r="RL53" s="96">
        <f>RL42</f>
        <v>2018.34</v>
      </c>
      <c r="RM53" s="137">
        <f t="shared" si="838"/>
        <v>0</v>
      </c>
      <c r="RN53" s="109">
        <f t="shared" si="839"/>
        <v>0</v>
      </c>
      <c r="RO53" s="109"/>
      <c r="RP53" s="138"/>
      <c r="RQ53" s="139" t="e">
        <f t="shared" si="840"/>
        <v>#DIV/0!</v>
      </c>
      <c r="RR53" s="593">
        <f t="shared" si="841"/>
        <v>0</v>
      </c>
      <c r="RS53" s="139">
        <f>RR53/RR42</f>
        <v>0</v>
      </c>
      <c r="RT53" s="109">
        <f>RT42*RS53</f>
        <v>0</v>
      </c>
      <c r="RU53" s="136">
        <f t="shared" si="842"/>
        <v>0</v>
      </c>
      <c r="RV53" s="96">
        <f>RV42</f>
        <v>2854.65</v>
      </c>
      <c r="RW53" s="137">
        <f t="shared" si="843"/>
        <v>0</v>
      </c>
      <c r="RX53" s="109">
        <f t="shared" si="844"/>
        <v>0</v>
      </c>
      <c r="RY53" s="109"/>
      <c r="RZ53" s="138"/>
      <c r="SA53" s="139" t="e">
        <f t="shared" si="845"/>
        <v>#DIV/0!</v>
      </c>
      <c r="SB53" s="593">
        <f t="shared" si="846"/>
        <v>0</v>
      </c>
      <c r="SC53" s="139" t="e">
        <f>SB53/SB42</f>
        <v>#DIV/0!</v>
      </c>
      <c r="SD53" s="109" t="e">
        <f>SD42*SC53</f>
        <v>#DIV/0!</v>
      </c>
      <c r="SE53" s="136">
        <f t="shared" si="847"/>
        <v>0</v>
      </c>
      <c r="SF53" s="96">
        <f>SF42</f>
        <v>0</v>
      </c>
      <c r="SG53" s="137">
        <f t="shared" si="848"/>
        <v>0</v>
      </c>
      <c r="SH53" s="109">
        <f t="shared" si="849"/>
        <v>0</v>
      </c>
      <c r="SI53" s="109"/>
      <c r="SJ53" s="138"/>
      <c r="SK53" s="139" t="e">
        <f t="shared" si="850"/>
        <v>#DIV/0!</v>
      </c>
      <c r="SL53" s="593">
        <f t="shared" si="851"/>
        <v>0</v>
      </c>
      <c r="SM53" s="139">
        <f>SL53/SL42</f>
        <v>0</v>
      </c>
      <c r="SN53" s="109">
        <f>SN42*SM53</f>
        <v>0</v>
      </c>
      <c r="SO53" s="136">
        <f t="shared" si="852"/>
        <v>0</v>
      </c>
      <c r="SP53" s="96">
        <f>SP42</f>
        <v>2093.75</v>
      </c>
      <c r="SQ53" s="137">
        <f t="shared" si="853"/>
        <v>0</v>
      </c>
      <c r="SR53" s="109">
        <f t="shared" si="854"/>
        <v>0</v>
      </c>
      <c r="SS53" s="109"/>
      <c r="ST53" s="138"/>
      <c r="SU53" s="139" t="e">
        <f t="shared" si="855"/>
        <v>#DIV/0!</v>
      </c>
      <c r="SV53" s="593">
        <f t="shared" si="856"/>
        <v>0</v>
      </c>
      <c r="SW53" s="139">
        <f>SV53/SV42</f>
        <v>0</v>
      </c>
      <c r="SX53" s="109">
        <f>SX42*SW53</f>
        <v>0</v>
      </c>
      <c r="SY53" s="136">
        <f t="shared" si="857"/>
        <v>0</v>
      </c>
      <c r="SZ53" s="96">
        <f>SZ42</f>
        <v>2018.34</v>
      </c>
      <c r="TA53" s="137">
        <f t="shared" si="858"/>
        <v>0</v>
      </c>
      <c r="TB53" s="109">
        <f t="shared" si="859"/>
        <v>0</v>
      </c>
      <c r="TC53" s="109"/>
      <c r="TD53" s="138"/>
      <c r="TE53" s="139" t="e">
        <f t="shared" si="860"/>
        <v>#DIV/0!</v>
      </c>
      <c r="TF53" s="593">
        <f t="shared" si="861"/>
        <v>0</v>
      </c>
      <c r="TG53" s="139">
        <f>TF53/TF42</f>
        <v>0</v>
      </c>
      <c r="TH53" s="109">
        <f>TH42*TG53</f>
        <v>0</v>
      </c>
      <c r="TI53" s="136">
        <f t="shared" si="862"/>
        <v>0</v>
      </c>
      <c r="TJ53" s="96">
        <f>TJ42</f>
        <v>2018.34</v>
      </c>
      <c r="TK53" s="137">
        <f t="shared" si="863"/>
        <v>0</v>
      </c>
      <c r="TL53" s="109">
        <f t="shared" si="864"/>
        <v>0</v>
      </c>
      <c r="TM53" s="109"/>
      <c r="TN53" s="138"/>
      <c r="TO53" s="139" t="e">
        <f t="shared" si="865"/>
        <v>#DIV/0!</v>
      </c>
      <c r="TP53" s="593">
        <f t="shared" si="866"/>
        <v>0</v>
      </c>
      <c r="TQ53" s="139">
        <f>TP53/TP42</f>
        <v>0</v>
      </c>
      <c r="TR53" s="109">
        <f>TR42*TQ53</f>
        <v>0</v>
      </c>
      <c r="TS53" s="136">
        <f t="shared" si="867"/>
        <v>0</v>
      </c>
      <c r="TT53" s="96">
        <f>TT42</f>
        <v>2093.75</v>
      </c>
      <c r="TU53" s="137">
        <f t="shared" si="868"/>
        <v>0</v>
      </c>
      <c r="TV53" s="109">
        <f t="shared" si="869"/>
        <v>0</v>
      </c>
      <c r="TW53" s="109"/>
      <c r="TX53" s="138"/>
      <c r="TY53" s="139" t="e">
        <f t="shared" si="870"/>
        <v>#DIV/0!</v>
      </c>
      <c r="TZ53" s="593">
        <f t="shared" si="871"/>
        <v>0</v>
      </c>
      <c r="UA53" s="139">
        <f>TZ53/TZ42</f>
        <v>0</v>
      </c>
      <c r="UB53" s="109">
        <f>UB42*UA53</f>
        <v>0</v>
      </c>
      <c r="UC53" s="136">
        <f t="shared" si="872"/>
        <v>0</v>
      </c>
      <c r="UD53" s="96">
        <f>UD42</f>
        <v>2093.75</v>
      </c>
      <c r="UE53" s="137">
        <f t="shared" si="873"/>
        <v>0</v>
      </c>
      <c r="UF53" s="109">
        <f t="shared" si="874"/>
        <v>0</v>
      </c>
      <c r="UG53" s="109"/>
      <c r="UH53" s="138"/>
      <c r="UI53" s="139" t="e">
        <f t="shared" si="875"/>
        <v>#DIV/0!</v>
      </c>
      <c r="UJ53" s="593">
        <f t="shared" si="876"/>
        <v>0</v>
      </c>
      <c r="UK53" s="139">
        <f>UJ53/UJ42</f>
        <v>0</v>
      </c>
      <c r="UL53" s="109">
        <f>UL42*UK53</f>
        <v>0</v>
      </c>
      <c r="UM53" s="136">
        <f t="shared" si="877"/>
        <v>0</v>
      </c>
      <c r="UN53" s="96">
        <f>UN42</f>
        <v>2093.75</v>
      </c>
      <c r="UO53" s="137">
        <f t="shared" si="878"/>
        <v>0</v>
      </c>
      <c r="UP53" s="109">
        <f t="shared" si="879"/>
        <v>0</v>
      </c>
      <c r="UQ53" s="109"/>
      <c r="UR53" s="138"/>
      <c r="US53" s="139" t="e">
        <f t="shared" si="880"/>
        <v>#DIV/0!</v>
      </c>
      <c r="UT53" s="593">
        <f t="shared" si="881"/>
        <v>0</v>
      </c>
      <c r="UU53" s="139">
        <f>UT53/UT42</f>
        <v>0</v>
      </c>
      <c r="UV53" s="109">
        <f>UV42*UU53</f>
        <v>0</v>
      </c>
      <c r="UW53" s="136">
        <f t="shared" si="882"/>
        <v>0</v>
      </c>
      <c r="UX53" s="96">
        <f>UX42</f>
        <v>2093.75</v>
      </c>
      <c r="UY53" s="137">
        <f t="shared" si="883"/>
        <v>0</v>
      </c>
      <c r="UZ53" s="109">
        <f t="shared" si="884"/>
        <v>0</v>
      </c>
      <c r="VA53" s="109"/>
      <c r="VB53" s="138"/>
      <c r="VC53" s="139" t="e">
        <f t="shared" si="885"/>
        <v>#DIV/0!</v>
      </c>
      <c r="VD53" s="593">
        <f t="shared" si="886"/>
        <v>0</v>
      </c>
      <c r="VE53" s="139">
        <f>VD53/VD42</f>
        <v>0</v>
      </c>
      <c r="VF53" s="109">
        <f>VF42*VE53</f>
        <v>0</v>
      </c>
      <c r="VG53" s="136">
        <f t="shared" si="887"/>
        <v>0</v>
      </c>
      <c r="VH53" s="96">
        <f>VH42</f>
        <v>2093.75</v>
      </c>
      <c r="VI53" s="137">
        <f t="shared" si="888"/>
        <v>0</v>
      </c>
      <c r="VJ53" s="109">
        <f t="shared" si="889"/>
        <v>0</v>
      </c>
      <c r="VK53" s="109"/>
      <c r="VL53" s="138"/>
      <c r="VM53" s="139" t="e">
        <f t="shared" si="890"/>
        <v>#DIV/0!</v>
      </c>
      <c r="VN53" s="593">
        <f t="shared" si="891"/>
        <v>0</v>
      </c>
      <c r="VO53" s="139">
        <f>VN53/VN42</f>
        <v>0</v>
      </c>
      <c r="VP53" s="109">
        <f>VP42*VO53</f>
        <v>0</v>
      </c>
      <c r="VQ53" s="136">
        <f t="shared" si="892"/>
        <v>0</v>
      </c>
      <c r="VR53" s="96">
        <f>VR42</f>
        <v>2093.75</v>
      </c>
      <c r="VS53" s="137">
        <f t="shared" si="893"/>
        <v>0</v>
      </c>
      <c r="VT53" s="109">
        <f t="shared" si="894"/>
        <v>0</v>
      </c>
      <c r="VU53" s="109"/>
      <c r="VV53" s="138"/>
      <c r="VW53" s="139" t="e">
        <f t="shared" si="895"/>
        <v>#DIV/0!</v>
      </c>
      <c r="VX53" s="554">
        <f t="shared" si="896"/>
        <v>0</v>
      </c>
      <c r="VY53" s="139">
        <f>VX53/VX42</f>
        <v>0</v>
      </c>
      <c r="VZ53" s="109">
        <f>VZ42*VY53</f>
        <v>0</v>
      </c>
      <c r="WA53" s="136">
        <f t="shared" si="897"/>
        <v>0</v>
      </c>
      <c r="WB53" s="96">
        <f>WB42</f>
        <v>2253.27</v>
      </c>
      <c r="WC53" s="137">
        <f t="shared" si="898"/>
        <v>0</v>
      </c>
      <c r="WD53" s="109">
        <f t="shared" si="899"/>
        <v>0</v>
      </c>
      <c r="WE53" s="109"/>
      <c r="WF53" s="138"/>
    </row>
    <row r="54" spans="1:604" ht="17.25" customHeight="1">
      <c r="A54" s="5"/>
      <c r="B54" s="544" t="s">
        <v>411</v>
      </c>
      <c r="C54" s="11" t="s">
        <v>968</v>
      </c>
      <c r="D54" s="11" t="s">
        <v>423</v>
      </c>
      <c r="E54" s="4" t="s">
        <v>34</v>
      </c>
      <c r="F54" s="593">
        <f t="shared" si="601"/>
        <v>0</v>
      </c>
      <c r="G54" s="139" t="e">
        <f>F54/F42</f>
        <v>#DIV/0!</v>
      </c>
      <c r="H54" s="109" t="e">
        <f>H42*G54</f>
        <v>#DIV/0!</v>
      </c>
      <c r="I54" s="136">
        <f t="shared" si="602"/>
        <v>0</v>
      </c>
      <c r="J54" s="96">
        <f>J42</f>
        <v>0</v>
      </c>
      <c r="K54" s="137">
        <f t="shared" si="603"/>
        <v>0</v>
      </c>
      <c r="L54" s="109">
        <f t="shared" si="604"/>
        <v>0</v>
      </c>
      <c r="M54" s="109"/>
      <c r="N54" s="138"/>
      <c r="O54" s="139">
        <f t="shared" si="605"/>
        <v>0</v>
      </c>
      <c r="P54" s="593">
        <f t="shared" si="606"/>
        <v>0</v>
      </c>
      <c r="Q54" s="139">
        <f>P54/P42</f>
        <v>0</v>
      </c>
      <c r="R54" s="109">
        <f>R42*Q54</f>
        <v>0</v>
      </c>
      <c r="S54" s="136">
        <f t="shared" si="607"/>
        <v>0</v>
      </c>
      <c r="T54" s="96">
        <f>T42</f>
        <v>2093.75</v>
      </c>
      <c r="U54" s="137">
        <f t="shared" si="608"/>
        <v>0</v>
      </c>
      <c r="V54" s="109">
        <f t="shared" si="609"/>
        <v>0</v>
      </c>
      <c r="W54" s="109"/>
      <c r="X54" s="138"/>
      <c r="Y54" s="139">
        <f t="shared" si="610"/>
        <v>0</v>
      </c>
      <c r="Z54" s="593">
        <f t="shared" si="611"/>
        <v>0</v>
      </c>
      <c r="AA54" s="139">
        <f>Z54/Z42</f>
        <v>0</v>
      </c>
      <c r="AB54" s="109">
        <f>AB42*AA54</f>
        <v>0</v>
      </c>
      <c r="AC54" s="136">
        <f t="shared" si="612"/>
        <v>0</v>
      </c>
      <c r="AD54" s="96">
        <f>AD42</f>
        <v>2093.75</v>
      </c>
      <c r="AE54" s="137">
        <f t="shared" si="613"/>
        <v>0</v>
      </c>
      <c r="AF54" s="109">
        <f t="shared" si="614"/>
        <v>0</v>
      </c>
      <c r="AG54" s="109"/>
      <c r="AH54" s="138"/>
      <c r="AI54" s="139">
        <f t="shared" si="615"/>
        <v>0</v>
      </c>
      <c r="AJ54" s="593">
        <f t="shared" si="616"/>
        <v>0</v>
      </c>
      <c r="AK54" s="139" t="e">
        <f>AJ54/AJ42</f>
        <v>#DIV/0!</v>
      </c>
      <c r="AL54" s="109" t="e">
        <f>AL42*AK54</f>
        <v>#DIV/0!</v>
      </c>
      <c r="AM54" s="136">
        <f t="shared" si="617"/>
        <v>0</v>
      </c>
      <c r="AN54" s="96">
        <f>AN42</f>
        <v>0</v>
      </c>
      <c r="AO54" s="137">
        <f t="shared" si="618"/>
        <v>0</v>
      </c>
      <c r="AP54" s="109">
        <f t="shared" si="619"/>
        <v>0</v>
      </c>
      <c r="AQ54" s="109"/>
      <c r="AR54" s="138"/>
      <c r="AS54" s="139">
        <f t="shared" si="620"/>
        <v>0</v>
      </c>
      <c r="AT54" s="593">
        <f t="shared" si="621"/>
        <v>0</v>
      </c>
      <c r="AU54" s="139">
        <f>AT54/AT42</f>
        <v>0</v>
      </c>
      <c r="AV54" s="109">
        <f>AV42*AU54</f>
        <v>0</v>
      </c>
      <c r="AW54" s="136">
        <f t="shared" si="622"/>
        <v>0</v>
      </c>
      <c r="AX54" s="96">
        <f>AX42</f>
        <v>2093.75</v>
      </c>
      <c r="AY54" s="137">
        <f t="shared" si="623"/>
        <v>0</v>
      </c>
      <c r="AZ54" s="109">
        <f t="shared" si="624"/>
        <v>0</v>
      </c>
      <c r="BA54" s="109"/>
      <c r="BB54" s="138"/>
      <c r="BC54" s="139">
        <f t="shared" si="625"/>
        <v>0</v>
      </c>
      <c r="BD54" s="593">
        <f t="shared" si="626"/>
        <v>0</v>
      </c>
      <c r="BE54" s="139">
        <f>BD54/BD42</f>
        <v>0</v>
      </c>
      <c r="BF54" s="109">
        <f>BF42*BE54</f>
        <v>0</v>
      </c>
      <c r="BG54" s="136">
        <f t="shared" si="627"/>
        <v>0</v>
      </c>
      <c r="BH54" s="96">
        <f>BH42</f>
        <v>2474.1999999999998</v>
      </c>
      <c r="BI54" s="137">
        <f t="shared" si="628"/>
        <v>0</v>
      </c>
      <c r="BJ54" s="109">
        <f t="shared" si="629"/>
        <v>0</v>
      </c>
      <c r="BK54" s="109"/>
      <c r="BL54" s="138"/>
      <c r="BM54" s="139">
        <f t="shared" si="630"/>
        <v>0</v>
      </c>
      <c r="BN54" s="593">
        <f t="shared" si="631"/>
        <v>0</v>
      </c>
      <c r="BO54" s="139">
        <f>BN54/BN42</f>
        <v>0</v>
      </c>
      <c r="BP54" s="109">
        <f>BP42*BO54</f>
        <v>0</v>
      </c>
      <c r="BQ54" s="136">
        <f t="shared" si="632"/>
        <v>0</v>
      </c>
      <c r="BR54" s="96">
        <f>BR42</f>
        <v>2854.65</v>
      </c>
      <c r="BS54" s="137">
        <f t="shared" si="633"/>
        <v>0</v>
      </c>
      <c r="BT54" s="109">
        <f t="shared" si="634"/>
        <v>0</v>
      </c>
      <c r="BU54" s="109"/>
      <c r="BV54" s="138"/>
      <c r="BW54" s="139">
        <f t="shared" si="635"/>
        <v>0</v>
      </c>
      <c r="BX54" s="593">
        <f t="shared" si="636"/>
        <v>0</v>
      </c>
      <c r="BY54" s="139">
        <f>BX54/BX42</f>
        <v>0</v>
      </c>
      <c r="BZ54" s="109">
        <f>BZ42*BY54</f>
        <v>0</v>
      </c>
      <c r="CA54" s="136">
        <f t="shared" si="637"/>
        <v>0</v>
      </c>
      <c r="CB54" s="96">
        <f>CB42</f>
        <v>2196.1</v>
      </c>
      <c r="CC54" s="137">
        <f t="shared" si="638"/>
        <v>0</v>
      </c>
      <c r="CD54" s="109">
        <f t="shared" si="639"/>
        <v>0</v>
      </c>
      <c r="CE54" s="109"/>
      <c r="CF54" s="138"/>
      <c r="CG54" s="139">
        <f t="shared" si="640"/>
        <v>0</v>
      </c>
      <c r="CH54" s="593">
        <f t="shared" si="641"/>
        <v>0</v>
      </c>
      <c r="CI54" s="139">
        <f>CH54/CH42</f>
        <v>0</v>
      </c>
      <c r="CJ54" s="109">
        <f>CJ42*CI54</f>
        <v>0</v>
      </c>
      <c r="CK54" s="136">
        <f t="shared" si="642"/>
        <v>0</v>
      </c>
      <c r="CL54" s="96">
        <f>CL42</f>
        <v>2854.65</v>
      </c>
      <c r="CM54" s="137">
        <f t="shared" si="643"/>
        <v>0</v>
      </c>
      <c r="CN54" s="109">
        <f t="shared" si="644"/>
        <v>0</v>
      </c>
      <c r="CO54" s="109"/>
      <c r="CP54" s="138"/>
      <c r="CQ54" s="139">
        <f t="shared" si="645"/>
        <v>0</v>
      </c>
      <c r="CR54" s="593">
        <f t="shared" si="646"/>
        <v>0</v>
      </c>
      <c r="CS54" s="139">
        <f>CR54/CR42</f>
        <v>0</v>
      </c>
      <c r="CT54" s="109">
        <f>CT42*CS54</f>
        <v>0</v>
      </c>
      <c r="CU54" s="136">
        <f t="shared" si="647"/>
        <v>0</v>
      </c>
      <c r="CV54" s="96">
        <f>CV42</f>
        <v>2854.65</v>
      </c>
      <c r="CW54" s="137">
        <f t="shared" si="648"/>
        <v>0</v>
      </c>
      <c r="CX54" s="109">
        <f t="shared" si="649"/>
        <v>0</v>
      </c>
      <c r="CY54" s="109"/>
      <c r="CZ54" s="138"/>
      <c r="DA54" s="139">
        <f t="shared" si="650"/>
        <v>0</v>
      </c>
      <c r="DB54" s="593">
        <f t="shared" si="651"/>
        <v>0</v>
      </c>
      <c r="DC54" s="139">
        <f>DB54/DB42</f>
        <v>0</v>
      </c>
      <c r="DD54" s="109">
        <f>DD42*DC54</f>
        <v>0</v>
      </c>
      <c r="DE54" s="136">
        <f t="shared" si="652"/>
        <v>0</v>
      </c>
      <c r="DF54" s="96">
        <f>DF42</f>
        <v>2854.65</v>
      </c>
      <c r="DG54" s="137">
        <f t="shared" si="653"/>
        <v>0</v>
      </c>
      <c r="DH54" s="109">
        <f t="shared" si="654"/>
        <v>0</v>
      </c>
      <c r="DI54" s="109"/>
      <c r="DJ54" s="138"/>
      <c r="DK54" s="139">
        <f t="shared" si="655"/>
        <v>0</v>
      </c>
      <c r="DL54" s="593">
        <f t="shared" si="656"/>
        <v>0</v>
      </c>
      <c r="DM54" s="139">
        <f>DL54/DL42</f>
        <v>0</v>
      </c>
      <c r="DN54" s="109">
        <f>DN42*DM54</f>
        <v>0</v>
      </c>
      <c r="DO54" s="136">
        <f t="shared" si="657"/>
        <v>0</v>
      </c>
      <c r="DP54" s="96">
        <f>DP42</f>
        <v>2854.65</v>
      </c>
      <c r="DQ54" s="137">
        <f t="shared" si="658"/>
        <v>0</v>
      </c>
      <c r="DR54" s="109">
        <f t="shared" si="659"/>
        <v>0</v>
      </c>
      <c r="DS54" s="109"/>
      <c r="DT54" s="138"/>
      <c r="DU54" s="139">
        <f t="shared" si="660"/>
        <v>0</v>
      </c>
      <c r="DV54" s="593">
        <f t="shared" si="661"/>
        <v>0</v>
      </c>
      <c r="DW54" s="139">
        <f>DV54/DV42</f>
        <v>0</v>
      </c>
      <c r="DX54" s="109">
        <f>DX42*DW54</f>
        <v>0</v>
      </c>
      <c r="DY54" s="136">
        <f t="shared" si="662"/>
        <v>0</v>
      </c>
      <c r="DZ54" s="96">
        <f>DZ42</f>
        <v>0</v>
      </c>
      <c r="EA54" s="137">
        <f t="shared" si="663"/>
        <v>0</v>
      </c>
      <c r="EB54" s="109">
        <f t="shared" si="664"/>
        <v>0</v>
      </c>
      <c r="EC54" s="109"/>
      <c r="ED54" s="138"/>
      <c r="EE54" s="139">
        <f t="shared" si="665"/>
        <v>0</v>
      </c>
      <c r="EF54" s="593">
        <f t="shared" si="666"/>
        <v>0</v>
      </c>
      <c r="EG54" s="139">
        <f>EF54/EF42</f>
        <v>0</v>
      </c>
      <c r="EH54" s="109">
        <f>EH42*EG54</f>
        <v>0</v>
      </c>
      <c r="EI54" s="136">
        <f t="shared" si="667"/>
        <v>0</v>
      </c>
      <c r="EJ54" s="96">
        <f>EJ42</f>
        <v>2018.34</v>
      </c>
      <c r="EK54" s="137">
        <f t="shared" si="668"/>
        <v>0</v>
      </c>
      <c r="EL54" s="109">
        <f t="shared" si="669"/>
        <v>0</v>
      </c>
      <c r="EM54" s="109"/>
      <c r="EN54" s="138"/>
      <c r="EO54" s="139">
        <f t="shared" si="670"/>
        <v>0</v>
      </c>
      <c r="EP54" s="593">
        <f t="shared" si="671"/>
        <v>0</v>
      </c>
      <c r="EQ54" s="139">
        <f>EP54/EP42</f>
        <v>0</v>
      </c>
      <c r="ER54" s="109">
        <f>ER42*EQ54</f>
        <v>0</v>
      </c>
      <c r="ES54" s="136">
        <f t="shared" si="672"/>
        <v>0</v>
      </c>
      <c r="ET54" s="96">
        <f>ET42</f>
        <v>0</v>
      </c>
      <c r="EU54" s="137">
        <f t="shared" si="673"/>
        <v>0</v>
      </c>
      <c r="EV54" s="109">
        <f t="shared" si="674"/>
        <v>0</v>
      </c>
      <c r="EW54" s="109"/>
      <c r="EX54" s="138"/>
      <c r="EY54" s="139">
        <f t="shared" si="675"/>
        <v>0</v>
      </c>
      <c r="EZ54" s="593">
        <f t="shared" si="676"/>
        <v>0</v>
      </c>
      <c r="FA54" s="139">
        <f>EZ54/EZ42</f>
        <v>0</v>
      </c>
      <c r="FB54" s="109">
        <f>FB42*FA54</f>
        <v>0</v>
      </c>
      <c r="FC54" s="136">
        <f t="shared" si="677"/>
        <v>0</v>
      </c>
      <c r="FD54" s="96">
        <f>FD42</f>
        <v>2093.75</v>
      </c>
      <c r="FE54" s="137">
        <f t="shared" si="678"/>
        <v>0</v>
      </c>
      <c r="FF54" s="109">
        <f t="shared" si="679"/>
        <v>0</v>
      </c>
      <c r="FG54" s="109"/>
      <c r="FH54" s="138"/>
      <c r="FI54" s="139">
        <f t="shared" si="680"/>
        <v>0</v>
      </c>
      <c r="FJ54" s="593">
        <f t="shared" si="681"/>
        <v>0</v>
      </c>
      <c r="FK54" s="139">
        <f>FJ54/FJ42</f>
        <v>0</v>
      </c>
      <c r="FL54" s="109">
        <f>FL42*FK54</f>
        <v>0</v>
      </c>
      <c r="FM54" s="136">
        <f t="shared" si="682"/>
        <v>0</v>
      </c>
      <c r="FN54" s="96">
        <f>FN42</f>
        <v>2018.34</v>
      </c>
      <c r="FO54" s="137">
        <f t="shared" si="683"/>
        <v>0</v>
      </c>
      <c r="FP54" s="109">
        <f t="shared" si="684"/>
        <v>0</v>
      </c>
      <c r="FQ54" s="109"/>
      <c r="FR54" s="138"/>
      <c r="FS54" s="139">
        <f t="shared" si="685"/>
        <v>0</v>
      </c>
      <c r="FT54" s="593">
        <f t="shared" si="686"/>
        <v>0</v>
      </c>
      <c r="FU54" s="139">
        <f>FT54/FT42</f>
        <v>0</v>
      </c>
      <c r="FV54" s="109">
        <f>FV42*FU54</f>
        <v>0</v>
      </c>
      <c r="FW54" s="136">
        <f t="shared" si="687"/>
        <v>0</v>
      </c>
      <c r="FX54" s="96">
        <f>FX42</f>
        <v>2196.1</v>
      </c>
      <c r="FY54" s="137">
        <f t="shared" si="688"/>
        <v>0</v>
      </c>
      <c r="FZ54" s="109">
        <f t="shared" si="689"/>
        <v>0</v>
      </c>
      <c r="GA54" s="109"/>
      <c r="GB54" s="138"/>
      <c r="GC54" s="139">
        <f t="shared" si="690"/>
        <v>0</v>
      </c>
      <c r="GD54" s="593">
        <f t="shared" si="691"/>
        <v>0</v>
      </c>
      <c r="GE54" s="139">
        <f>GD54/GD42</f>
        <v>0</v>
      </c>
      <c r="GF54" s="109">
        <f>GF42*GE54</f>
        <v>0</v>
      </c>
      <c r="GG54" s="136">
        <f t="shared" si="692"/>
        <v>0</v>
      </c>
      <c r="GH54" s="96">
        <f>GH42</f>
        <v>2093.75</v>
      </c>
      <c r="GI54" s="137">
        <f t="shared" si="693"/>
        <v>0</v>
      </c>
      <c r="GJ54" s="109">
        <f t="shared" si="694"/>
        <v>0</v>
      </c>
      <c r="GK54" s="109"/>
      <c r="GL54" s="138"/>
      <c r="GM54" s="139">
        <f t="shared" si="695"/>
        <v>0</v>
      </c>
      <c r="GN54" s="593">
        <f t="shared" si="696"/>
        <v>0</v>
      </c>
      <c r="GO54" s="139">
        <f>GN54/GN42</f>
        <v>0</v>
      </c>
      <c r="GP54" s="109">
        <f>GP42*GO54</f>
        <v>0</v>
      </c>
      <c r="GQ54" s="136">
        <f t="shared" si="697"/>
        <v>0</v>
      </c>
      <c r="GR54" s="96">
        <f>GR42</f>
        <v>2093.75</v>
      </c>
      <c r="GS54" s="137">
        <f t="shared" si="698"/>
        <v>0</v>
      </c>
      <c r="GT54" s="109">
        <f t="shared" si="699"/>
        <v>0</v>
      </c>
      <c r="GU54" s="109"/>
      <c r="GV54" s="138"/>
      <c r="GW54" s="139">
        <f t="shared" si="700"/>
        <v>0</v>
      </c>
      <c r="GX54" s="593">
        <f t="shared" si="701"/>
        <v>0</v>
      </c>
      <c r="GY54" s="139">
        <f>GX54/GX42</f>
        <v>0</v>
      </c>
      <c r="GZ54" s="109">
        <f>GZ42*GY54</f>
        <v>0</v>
      </c>
      <c r="HA54" s="136">
        <f t="shared" si="702"/>
        <v>0</v>
      </c>
      <c r="HB54" s="96">
        <f>HB42</f>
        <v>2293.15</v>
      </c>
      <c r="HC54" s="137">
        <f t="shared" si="703"/>
        <v>0</v>
      </c>
      <c r="HD54" s="109">
        <f t="shared" si="704"/>
        <v>0</v>
      </c>
      <c r="HE54" s="109"/>
      <c r="HF54" s="138"/>
      <c r="HG54" s="139">
        <f t="shared" si="705"/>
        <v>0</v>
      </c>
      <c r="HH54" s="593">
        <f t="shared" si="706"/>
        <v>0</v>
      </c>
      <c r="HI54" s="139">
        <f>HH54/HH42</f>
        <v>0</v>
      </c>
      <c r="HJ54" s="109">
        <f>HJ42*HI54</f>
        <v>0</v>
      </c>
      <c r="HK54" s="136">
        <f t="shared" si="707"/>
        <v>0</v>
      </c>
      <c r="HL54" s="96">
        <f>HL42</f>
        <v>2093.75</v>
      </c>
      <c r="HM54" s="137">
        <f t="shared" si="708"/>
        <v>0</v>
      </c>
      <c r="HN54" s="109">
        <f t="shared" si="709"/>
        <v>0</v>
      </c>
      <c r="HO54" s="109"/>
      <c r="HP54" s="138"/>
      <c r="HQ54" s="139">
        <f t="shared" si="710"/>
        <v>0</v>
      </c>
      <c r="HR54" s="593">
        <f t="shared" si="711"/>
        <v>0</v>
      </c>
      <c r="HS54" s="139">
        <f>HR54/HR42</f>
        <v>0</v>
      </c>
      <c r="HT54" s="109">
        <f>HT42*HS54</f>
        <v>0</v>
      </c>
      <c r="HU54" s="136">
        <f t="shared" si="712"/>
        <v>0</v>
      </c>
      <c r="HV54" s="96">
        <f>HV42</f>
        <v>2196.1</v>
      </c>
      <c r="HW54" s="137">
        <f t="shared" si="713"/>
        <v>0</v>
      </c>
      <c r="HX54" s="109">
        <f t="shared" si="714"/>
        <v>0</v>
      </c>
      <c r="HY54" s="109"/>
      <c r="HZ54" s="138"/>
      <c r="IA54" s="139">
        <f t="shared" si="715"/>
        <v>0</v>
      </c>
      <c r="IB54" s="593">
        <f t="shared" si="716"/>
        <v>0</v>
      </c>
      <c r="IC54" s="139">
        <f>IB54/IB42</f>
        <v>0</v>
      </c>
      <c r="ID54" s="109">
        <f>ID42*IC54</f>
        <v>0</v>
      </c>
      <c r="IE54" s="136">
        <f t="shared" si="717"/>
        <v>0</v>
      </c>
      <c r="IF54" s="96">
        <f>IF42</f>
        <v>2854.65</v>
      </c>
      <c r="IG54" s="137">
        <f t="shared" si="718"/>
        <v>0</v>
      </c>
      <c r="IH54" s="109">
        <f t="shared" si="719"/>
        <v>0</v>
      </c>
      <c r="II54" s="109"/>
      <c r="IJ54" s="138"/>
      <c r="IK54" s="139">
        <f t="shared" si="720"/>
        <v>0</v>
      </c>
      <c r="IL54" s="593">
        <f t="shared" si="721"/>
        <v>0</v>
      </c>
      <c r="IM54" s="139">
        <f>IL54/IL42</f>
        <v>0</v>
      </c>
      <c r="IN54" s="109">
        <f>IN42*IM54</f>
        <v>0</v>
      </c>
      <c r="IO54" s="136">
        <f t="shared" si="722"/>
        <v>0</v>
      </c>
      <c r="IP54" s="96">
        <f>IP42</f>
        <v>2196.1</v>
      </c>
      <c r="IQ54" s="137">
        <f t="shared" si="723"/>
        <v>0</v>
      </c>
      <c r="IR54" s="109">
        <f t="shared" si="724"/>
        <v>0</v>
      </c>
      <c r="IS54" s="109"/>
      <c r="IT54" s="138"/>
      <c r="IU54" s="139">
        <f t="shared" si="725"/>
        <v>0</v>
      </c>
      <c r="IV54" s="593">
        <f t="shared" si="726"/>
        <v>0</v>
      </c>
      <c r="IW54" s="139">
        <f>IV54/IV42</f>
        <v>0</v>
      </c>
      <c r="IX54" s="109">
        <f>IX42*IW54</f>
        <v>0</v>
      </c>
      <c r="IY54" s="136">
        <f t="shared" si="727"/>
        <v>0</v>
      </c>
      <c r="IZ54" s="96">
        <f>IZ42</f>
        <v>2731.08</v>
      </c>
      <c r="JA54" s="137">
        <f t="shared" si="728"/>
        <v>0</v>
      </c>
      <c r="JB54" s="109">
        <f t="shared" si="729"/>
        <v>0</v>
      </c>
      <c r="JC54" s="109"/>
      <c r="JD54" s="138"/>
      <c r="JE54" s="139">
        <f t="shared" si="730"/>
        <v>0</v>
      </c>
      <c r="JF54" s="593">
        <f t="shared" si="731"/>
        <v>25</v>
      </c>
      <c r="JG54" s="139">
        <f>JF54/JF42</f>
        <v>7.485E-2</v>
      </c>
      <c r="JH54" s="109">
        <f>JH42*JG54</f>
        <v>28.83</v>
      </c>
      <c r="JI54" s="136">
        <f t="shared" si="732"/>
        <v>1.1532</v>
      </c>
      <c r="JJ54" s="96">
        <f>JJ42</f>
        <v>2196.1</v>
      </c>
      <c r="JK54" s="137">
        <f t="shared" si="733"/>
        <v>2532.54252</v>
      </c>
      <c r="JL54" s="109">
        <f t="shared" si="734"/>
        <v>63313.56</v>
      </c>
      <c r="JM54" s="109"/>
      <c r="JN54" s="138"/>
      <c r="JO54" s="139">
        <f t="shared" si="735"/>
        <v>0.79554000000000002</v>
      </c>
      <c r="JP54" s="593">
        <f t="shared" si="736"/>
        <v>0</v>
      </c>
      <c r="JQ54" s="139">
        <f>JP54/JP42</f>
        <v>0</v>
      </c>
      <c r="JR54" s="109">
        <f>JR42*JQ54</f>
        <v>0</v>
      </c>
      <c r="JS54" s="136">
        <f t="shared" si="737"/>
        <v>0</v>
      </c>
      <c r="JT54" s="96">
        <f>JT42</f>
        <v>2196.1</v>
      </c>
      <c r="JU54" s="137">
        <f t="shared" si="738"/>
        <v>0</v>
      </c>
      <c r="JV54" s="109">
        <f t="shared" si="739"/>
        <v>0</v>
      </c>
      <c r="JW54" s="109"/>
      <c r="JX54" s="138"/>
      <c r="JY54" s="139">
        <f t="shared" si="740"/>
        <v>0</v>
      </c>
      <c r="JZ54" s="593">
        <f t="shared" si="741"/>
        <v>0</v>
      </c>
      <c r="KA54" s="139">
        <f>JZ54/JZ42</f>
        <v>0</v>
      </c>
      <c r="KB54" s="109">
        <f>KB42*KA54</f>
        <v>0</v>
      </c>
      <c r="KC54" s="136">
        <f t="shared" si="742"/>
        <v>0</v>
      </c>
      <c r="KD54" s="96">
        <f>KD42</f>
        <v>2093.75</v>
      </c>
      <c r="KE54" s="137">
        <f t="shared" si="743"/>
        <v>0</v>
      </c>
      <c r="KF54" s="109">
        <f t="shared" si="744"/>
        <v>0</v>
      </c>
      <c r="KG54" s="109"/>
      <c r="KH54" s="138"/>
      <c r="KI54" s="139">
        <f t="shared" si="745"/>
        <v>0</v>
      </c>
      <c r="KJ54" s="593">
        <f t="shared" si="746"/>
        <v>0</v>
      </c>
      <c r="KK54" s="139">
        <f>KJ54/KJ42</f>
        <v>0</v>
      </c>
      <c r="KL54" s="109">
        <f>KL42*KK54</f>
        <v>0</v>
      </c>
      <c r="KM54" s="136">
        <f t="shared" si="747"/>
        <v>0</v>
      </c>
      <c r="KN54" s="96">
        <f>KN42</f>
        <v>2093.75</v>
      </c>
      <c r="KO54" s="137">
        <f t="shared" si="748"/>
        <v>0</v>
      </c>
      <c r="KP54" s="109">
        <f t="shared" si="749"/>
        <v>0</v>
      </c>
      <c r="KQ54" s="109"/>
      <c r="KR54" s="138"/>
      <c r="KS54" s="139">
        <f t="shared" si="750"/>
        <v>0</v>
      </c>
      <c r="KT54" s="593">
        <f t="shared" si="751"/>
        <v>0</v>
      </c>
      <c r="KU54" s="139">
        <f>KT54/KT42</f>
        <v>0</v>
      </c>
      <c r="KV54" s="109">
        <f>KV42*KU54</f>
        <v>0</v>
      </c>
      <c r="KW54" s="136">
        <f t="shared" si="752"/>
        <v>0</v>
      </c>
      <c r="KX54" s="96">
        <f>KX42</f>
        <v>2100</v>
      </c>
      <c r="KY54" s="137">
        <f t="shared" si="753"/>
        <v>0</v>
      </c>
      <c r="KZ54" s="109">
        <f t="shared" si="754"/>
        <v>0</v>
      </c>
      <c r="LA54" s="109"/>
      <c r="LB54" s="138"/>
      <c r="LC54" s="139">
        <f t="shared" si="755"/>
        <v>0</v>
      </c>
      <c r="LD54" s="593">
        <f t="shared" si="756"/>
        <v>0</v>
      </c>
      <c r="LE54" s="139">
        <f>LD54/LD42</f>
        <v>0</v>
      </c>
      <c r="LF54" s="109">
        <f>LF42*LE54</f>
        <v>0</v>
      </c>
      <c r="LG54" s="136">
        <f t="shared" si="757"/>
        <v>0</v>
      </c>
      <c r="LH54" s="96">
        <f>LH42</f>
        <v>2093.75</v>
      </c>
      <c r="LI54" s="137">
        <f t="shared" si="758"/>
        <v>0</v>
      </c>
      <c r="LJ54" s="109">
        <f t="shared" si="759"/>
        <v>0</v>
      </c>
      <c r="LK54" s="109"/>
      <c r="LL54" s="138"/>
      <c r="LM54" s="139">
        <f t="shared" si="760"/>
        <v>0</v>
      </c>
      <c r="LN54" s="593">
        <f t="shared" si="761"/>
        <v>0</v>
      </c>
      <c r="LO54" s="139">
        <f>LN54/LN42</f>
        <v>0</v>
      </c>
      <c r="LP54" s="109">
        <f>LP42*LO54</f>
        <v>0</v>
      </c>
      <c r="LQ54" s="136">
        <f t="shared" si="762"/>
        <v>0</v>
      </c>
      <c r="LR54" s="96">
        <f>LR42</f>
        <v>2196.1</v>
      </c>
      <c r="LS54" s="137">
        <f t="shared" si="763"/>
        <v>0</v>
      </c>
      <c r="LT54" s="109">
        <f t="shared" si="764"/>
        <v>0</v>
      </c>
      <c r="LU54" s="109"/>
      <c r="LV54" s="138"/>
      <c r="LW54" s="139">
        <f t="shared" si="765"/>
        <v>0</v>
      </c>
      <c r="LX54" s="593">
        <f t="shared" si="766"/>
        <v>0</v>
      </c>
      <c r="LY54" s="139">
        <f>LX54/LX42</f>
        <v>0</v>
      </c>
      <c r="LZ54" s="109">
        <f>LZ42*LY54</f>
        <v>0</v>
      </c>
      <c r="MA54" s="136">
        <f t="shared" si="767"/>
        <v>0</v>
      </c>
      <c r="MB54" s="96">
        <f>MB42</f>
        <v>2093.75</v>
      </c>
      <c r="MC54" s="137">
        <f t="shared" si="768"/>
        <v>0</v>
      </c>
      <c r="MD54" s="109">
        <f t="shared" si="769"/>
        <v>0</v>
      </c>
      <c r="ME54" s="109"/>
      <c r="MF54" s="138"/>
      <c r="MG54" s="139">
        <f t="shared" si="770"/>
        <v>0</v>
      </c>
      <c r="MH54" s="593">
        <f t="shared" si="771"/>
        <v>0</v>
      </c>
      <c r="MI54" s="139">
        <f>MH54/MH42</f>
        <v>0</v>
      </c>
      <c r="MJ54" s="109">
        <f>MJ42*MI54</f>
        <v>0</v>
      </c>
      <c r="MK54" s="136">
        <f t="shared" si="772"/>
        <v>0</v>
      </c>
      <c r="ML54" s="96">
        <f>ML42</f>
        <v>2854.65</v>
      </c>
      <c r="MM54" s="137">
        <f t="shared" si="773"/>
        <v>0</v>
      </c>
      <c r="MN54" s="109">
        <f t="shared" si="774"/>
        <v>0</v>
      </c>
      <c r="MO54" s="109"/>
      <c r="MP54" s="138"/>
      <c r="MQ54" s="139">
        <f t="shared" si="775"/>
        <v>0</v>
      </c>
      <c r="MR54" s="593">
        <f t="shared" si="776"/>
        <v>0</v>
      </c>
      <c r="MS54" s="139">
        <f>MR54/MR42</f>
        <v>0</v>
      </c>
      <c r="MT54" s="109">
        <f>MT42*MS54</f>
        <v>0</v>
      </c>
      <c r="MU54" s="136">
        <f t="shared" si="777"/>
        <v>0</v>
      </c>
      <c r="MV54" s="96">
        <f>MV42</f>
        <v>2093.75</v>
      </c>
      <c r="MW54" s="137">
        <f t="shared" si="778"/>
        <v>0</v>
      </c>
      <c r="MX54" s="109">
        <f t="shared" si="779"/>
        <v>0</v>
      </c>
      <c r="MY54" s="109"/>
      <c r="MZ54" s="138"/>
      <c r="NA54" s="139">
        <f t="shared" si="780"/>
        <v>0</v>
      </c>
      <c r="NB54" s="593">
        <f t="shared" si="781"/>
        <v>0</v>
      </c>
      <c r="NC54" s="139">
        <f>NB54/NB42</f>
        <v>0</v>
      </c>
      <c r="ND54" s="109">
        <f>ND42*NC54</f>
        <v>0</v>
      </c>
      <c r="NE54" s="136">
        <f t="shared" si="782"/>
        <v>0</v>
      </c>
      <c r="NF54" s="96">
        <f>NF42</f>
        <v>2854.65</v>
      </c>
      <c r="NG54" s="137">
        <f t="shared" si="783"/>
        <v>0</v>
      </c>
      <c r="NH54" s="109">
        <f t="shared" si="784"/>
        <v>0</v>
      </c>
      <c r="NI54" s="109"/>
      <c r="NJ54" s="138"/>
      <c r="NK54" s="139">
        <f t="shared" si="785"/>
        <v>0</v>
      </c>
      <c r="NL54" s="593">
        <f t="shared" si="786"/>
        <v>0</v>
      </c>
      <c r="NM54" s="139">
        <f>NL54/NL42</f>
        <v>0</v>
      </c>
      <c r="NN54" s="109">
        <f>NN42*NM54</f>
        <v>0</v>
      </c>
      <c r="NO54" s="136">
        <f t="shared" si="787"/>
        <v>0</v>
      </c>
      <c r="NP54" s="96">
        <f>NP42</f>
        <v>2018.34</v>
      </c>
      <c r="NQ54" s="137">
        <f t="shared" si="788"/>
        <v>0</v>
      </c>
      <c r="NR54" s="109">
        <f t="shared" si="789"/>
        <v>0</v>
      </c>
      <c r="NS54" s="109"/>
      <c r="NT54" s="138"/>
      <c r="NU54" s="139">
        <f t="shared" si="790"/>
        <v>0</v>
      </c>
      <c r="NV54" s="593">
        <f t="shared" si="791"/>
        <v>0</v>
      </c>
      <c r="NW54" s="139">
        <f>NV54/NV42</f>
        <v>0</v>
      </c>
      <c r="NX54" s="109">
        <f>NX42*NW54</f>
        <v>0</v>
      </c>
      <c r="NY54" s="136">
        <f t="shared" si="792"/>
        <v>0</v>
      </c>
      <c r="NZ54" s="96">
        <f>NZ42</f>
        <v>2854.65</v>
      </c>
      <c r="OA54" s="137">
        <f t="shared" si="793"/>
        <v>0</v>
      </c>
      <c r="OB54" s="109">
        <f t="shared" si="794"/>
        <v>0</v>
      </c>
      <c r="OC54" s="109"/>
      <c r="OD54" s="138"/>
      <c r="OE54" s="139">
        <f t="shared" si="795"/>
        <v>0</v>
      </c>
      <c r="OF54" s="593">
        <f t="shared" si="796"/>
        <v>0</v>
      </c>
      <c r="OG54" s="139">
        <f>OF54/OF42</f>
        <v>0</v>
      </c>
      <c r="OH54" s="109">
        <f>OH42*OG54</f>
        <v>0</v>
      </c>
      <c r="OI54" s="136">
        <f t="shared" si="797"/>
        <v>0</v>
      </c>
      <c r="OJ54" s="96">
        <f>OJ42</f>
        <v>2093.75</v>
      </c>
      <c r="OK54" s="137">
        <f t="shared" si="798"/>
        <v>0</v>
      </c>
      <c r="OL54" s="109">
        <f t="shared" si="799"/>
        <v>0</v>
      </c>
      <c r="OM54" s="109"/>
      <c r="ON54" s="138"/>
      <c r="OO54" s="139">
        <f t="shared" si="800"/>
        <v>0</v>
      </c>
      <c r="OP54" s="593">
        <f t="shared" si="801"/>
        <v>0</v>
      </c>
      <c r="OQ54" s="139">
        <f>OP54/OP42</f>
        <v>0</v>
      </c>
      <c r="OR54" s="109">
        <f>OR42*OQ54</f>
        <v>0</v>
      </c>
      <c r="OS54" s="136">
        <f t="shared" si="802"/>
        <v>0</v>
      </c>
      <c r="OT54" s="96">
        <f>OT42</f>
        <v>2854.65</v>
      </c>
      <c r="OU54" s="137">
        <f t="shared" si="803"/>
        <v>0</v>
      </c>
      <c r="OV54" s="109">
        <f t="shared" si="804"/>
        <v>0</v>
      </c>
      <c r="OW54" s="109"/>
      <c r="OX54" s="138"/>
      <c r="OY54" s="139">
        <f t="shared" si="805"/>
        <v>0</v>
      </c>
      <c r="OZ54" s="593">
        <f t="shared" si="806"/>
        <v>0</v>
      </c>
      <c r="PA54" s="139">
        <f>OZ54/OZ42</f>
        <v>0</v>
      </c>
      <c r="PB54" s="109">
        <f>PB42*PA54</f>
        <v>0</v>
      </c>
      <c r="PC54" s="136">
        <f t="shared" si="807"/>
        <v>0</v>
      </c>
      <c r="PD54" s="96">
        <f>PD42</f>
        <v>2018.34</v>
      </c>
      <c r="PE54" s="137">
        <f t="shared" si="808"/>
        <v>0</v>
      </c>
      <c r="PF54" s="109">
        <f t="shared" si="809"/>
        <v>0</v>
      </c>
      <c r="PG54" s="109"/>
      <c r="PH54" s="138"/>
      <c r="PI54" s="139">
        <f t="shared" si="810"/>
        <v>0</v>
      </c>
      <c r="PJ54" s="593">
        <f t="shared" si="811"/>
        <v>0</v>
      </c>
      <c r="PK54" s="139">
        <f>PJ54/PJ42</f>
        <v>0</v>
      </c>
      <c r="PL54" s="109">
        <f>PL42*PK54</f>
        <v>0</v>
      </c>
      <c r="PM54" s="136">
        <f t="shared" si="812"/>
        <v>0</v>
      </c>
      <c r="PN54" s="96">
        <f>PN42</f>
        <v>2018.34</v>
      </c>
      <c r="PO54" s="137">
        <f t="shared" si="813"/>
        <v>0</v>
      </c>
      <c r="PP54" s="109">
        <f t="shared" si="814"/>
        <v>0</v>
      </c>
      <c r="PQ54" s="109"/>
      <c r="PR54" s="138"/>
      <c r="PS54" s="139">
        <f t="shared" si="815"/>
        <v>0</v>
      </c>
      <c r="PT54" s="593">
        <f t="shared" si="816"/>
        <v>0</v>
      </c>
      <c r="PU54" s="139">
        <f>PT54/PT42</f>
        <v>0</v>
      </c>
      <c r="PV54" s="109">
        <f>PV42*PU54</f>
        <v>0</v>
      </c>
      <c r="PW54" s="136">
        <f t="shared" si="817"/>
        <v>0</v>
      </c>
      <c r="PX54" s="96">
        <f>PX42</f>
        <v>2018.34</v>
      </c>
      <c r="PY54" s="137">
        <f t="shared" si="818"/>
        <v>0</v>
      </c>
      <c r="PZ54" s="109">
        <f t="shared" si="819"/>
        <v>0</v>
      </c>
      <c r="QA54" s="109"/>
      <c r="QB54" s="138"/>
      <c r="QC54" s="139">
        <f t="shared" si="820"/>
        <v>0</v>
      </c>
      <c r="QD54" s="593">
        <f t="shared" si="821"/>
        <v>0</v>
      </c>
      <c r="QE54" s="139">
        <f>QD54/QD42</f>
        <v>0</v>
      </c>
      <c r="QF54" s="109">
        <f>QF42*QE54</f>
        <v>0</v>
      </c>
      <c r="QG54" s="136">
        <f t="shared" si="822"/>
        <v>0</v>
      </c>
      <c r="QH54" s="96">
        <f>QH42</f>
        <v>2854.65</v>
      </c>
      <c r="QI54" s="137">
        <f t="shared" si="823"/>
        <v>0</v>
      </c>
      <c r="QJ54" s="109">
        <f t="shared" si="824"/>
        <v>0</v>
      </c>
      <c r="QK54" s="109"/>
      <c r="QL54" s="138"/>
      <c r="QM54" s="139">
        <f t="shared" si="825"/>
        <v>0</v>
      </c>
      <c r="QN54" s="593">
        <f t="shared" si="826"/>
        <v>0</v>
      </c>
      <c r="QO54" s="139">
        <f>QN54/QN42</f>
        <v>0</v>
      </c>
      <c r="QP54" s="109">
        <f>QP42*QO54</f>
        <v>0</v>
      </c>
      <c r="QQ54" s="136">
        <f t="shared" si="827"/>
        <v>0</v>
      </c>
      <c r="QR54" s="96">
        <f>QR42</f>
        <v>2093.75</v>
      </c>
      <c r="QS54" s="137">
        <f t="shared" si="828"/>
        <v>0</v>
      </c>
      <c r="QT54" s="109">
        <f t="shared" si="829"/>
        <v>0</v>
      </c>
      <c r="QU54" s="109"/>
      <c r="QV54" s="138"/>
      <c r="QW54" s="139">
        <f t="shared" si="830"/>
        <v>0</v>
      </c>
      <c r="QX54" s="593">
        <f t="shared" si="831"/>
        <v>0</v>
      </c>
      <c r="QY54" s="139">
        <f>QX54/QX42</f>
        <v>0</v>
      </c>
      <c r="QZ54" s="109">
        <f>QZ42*QY54</f>
        <v>0</v>
      </c>
      <c r="RA54" s="136">
        <f t="shared" si="832"/>
        <v>0</v>
      </c>
      <c r="RB54" s="96">
        <f>RB42</f>
        <v>2018.34</v>
      </c>
      <c r="RC54" s="137">
        <f t="shared" si="833"/>
        <v>0</v>
      </c>
      <c r="RD54" s="109">
        <f t="shared" si="834"/>
        <v>0</v>
      </c>
      <c r="RE54" s="109"/>
      <c r="RF54" s="138"/>
      <c r="RG54" s="139">
        <f t="shared" si="835"/>
        <v>0</v>
      </c>
      <c r="RH54" s="593">
        <f t="shared" si="836"/>
        <v>0</v>
      </c>
      <c r="RI54" s="139">
        <f>RH54/RH42</f>
        <v>0</v>
      </c>
      <c r="RJ54" s="109">
        <f>RJ42*RI54</f>
        <v>0</v>
      </c>
      <c r="RK54" s="136">
        <f t="shared" si="837"/>
        <v>0</v>
      </c>
      <c r="RL54" s="96">
        <f>RL42</f>
        <v>2018.34</v>
      </c>
      <c r="RM54" s="137">
        <f t="shared" si="838"/>
        <v>0</v>
      </c>
      <c r="RN54" s="109">
        <f t="shared" si="839"/>
        <v>0</v>
      </c>
      <c r="RO54" s="109"/>
      <c r="RP54" s="138"/>
      <c r="RQ54" s="139">
        <f t="shared" si="840"/>
        <v>0</v>
      </c>
      <c r="RR54" s="593">
        <f t="shared" si="841"/>
        <v>0</v>
      </c>
      <c r="RS54" s="139">
        <f>RR54/RR42</f>
        <v>0</v>
      </c>
      <c r="RT54" s="109">
        <f>RT42*RS54</f>
        <v>0</v>
      </c>
      <c r="RU54" s="136">
        <f t="shared" si="842"/>
        <v>0</v>
      </c>
      <c r="RV54" s="96">
        <f>RV42</f>
        <v>2854.65</v>
      </c>
      <c r="RW54" s="137">
        <f t="shared" si="843"/>
        <v>0</v>
      </c>
      <c r="RX54" s="109">
        <f t="shared" si="844"/>
        <v>0</v>
      </c>
      <c r="RY54" s="109"/>
      <c r="RZ54" s="138"/>
      <c r="SA54" s="139">
        <f t="shared" si="845"/>
        <v>0</v>
      </c>
      <c r="SB54" s="593">
        <f t="shared" si="846"/>
        <v>0</v>
      </c>
      <c r="SC54" s="139" t="e">
        <f>SB54/SB42</f>
        <v>#DIV/0!</v>
      </c>
      <c r="SD54" s="109" t="e">
        <f>SD42*SC54</f>
        <v>#DIV/0!</v>
      </c>
      <c r="SE54" s="136">
        <f t="shared" si="847"/>
        <v>0</v>
      </c>
      <c r="SF54" s="96">
        <f>SF42</f>
        <v>0</v>
      </c>
      <c r="SG54" s="137">
        <f t="shared" si="848"/>
        <v>0</v>
      </c>
      <c r="SH54" s="109">
        <f t="shared" si="849"/>
        <v>0</v>
      </c>
      <c r="SI54" s="109"/>
      <c r="SJ54" s="138"/>
      <c r="SK54" s="139">
        <f t="shared" si="850"/>
        <v>0</v>
      </c>
      <c r="SL54" s="593">
        <f t="shared" si="851"/>
        <v>0</v>
      </c>
      <c r="SM54" s="139">
        <f>SL54/SL42</f>
        <v>0</v>
      </c>
      <c r="SN54" s="109">
        <f>SN42*SM54</f>
        <v>0</v>
      </c>
      <c r="SO54" s="136">
        <f t="shared" si="852"/>
        <v>0</v>
      </c>
      <c r="SP54" s="96">
        <f>SP42</f>
        <v>2093.75</v>
      </c>
      <c r="SQ54" s="137">
        <f t="shared" si="853"/>
        <v>0</v>
      </c>
      <c r="SR54" s="109">
        <f t="shared" si="854"/>
        <v>0</v>
      </c>
      <c r="SS54" s="109"/>
      <c r="ST54" s="138"/>
      <c r="SU54" s="139">
        <f t="shared" si="855"/>
        <v>0</v>
      </c>
      <c r="SV54" s="593">
        <f t="shared" si="856"/>
        <v>0</v>
      </c>
      <c r="SW54" s="139">
        <f>SV54/SV42</f>
        <v>0</v>
      </c>
      <c r="SX54" s="109">
        <f>SX42*SW54</f>
        <v>0</v>
      </c>
      <c r="SY54" s="136">
        <f t="shared" si="857"/>
        <v>0</v>
      </c>
      <c r="SZ54" s="96">
        <f>SZ42</f>
        <v>2018.34</v>
      </c>
      <c r="TA54" s="137">
        <f t="shared" si="858"/>
        <v>0</v>
      </c>
      <c r="TB54" s="109">
        <f t="shared" si="859"/>
        <v>0</v>
      </c>
      <c r="TC54" s="109"/>
      <c r="TD54" s="138"/>
      <c r="TE54" s="139">
        <f t="shared" si="860"/>
        <v>0</v>
      </c>
      <c r="TF54" s="593">
        <f t="shared" si="861"/>
        <v>0</v>
      </c>
      <c r="TG54" s="139">
        <f>TF54/TF42</f>
        <v>0</v>
      </c>
      <c r="TH54" s="109">
        <f>TH42*TG54</f>
        <v>0</v>
      </c>
      <c r="TI54" s="136">
        <f t="shared" si="862"/>
        <v>0</v>
      </c>
      <c r="TJ54" s="96">
        <f>TJ42</f>
        <v>2018.34</v>
      </c>
      <c r="TK54" s="137">
        <f t="shared" si="863"/>
        <v>0</v>
      </c>
      <c r="TL54" s="109">
        <f t="shared" si="864"/>
        <v>0</v>
      </c>
      <c r="TM54" s="109"/>
      <c r="TN54" s="138"/>
      <c r="TO54" s="139">
        <f t="shared" si="865"/>
        <v>0</v>
      </c>
      <c r="TP54" s="593">
        <f t="shared" si="866"/>
        <v>0</v>
      </c>
      <c r="TQ54" s="139">
        <f>TP54/TP42</f>
        <v>0</v>
      </c>
      <c r="TR54" s="109">
        <f>TR42*TQ54</f>
        <v>0</v>
      </c>
      <c r="TS54" s="136">
        <f t="shared" si="867"/>
        <v>0</v>
      </c>
      <c r="TT54" s="96">
        <f>TT42</f>
        <v>2093.75</v>
      </c>
      <c r="TU54" s="137">
        <f t="shared" si="868"/>
        <v>0</v>
      </c>
      <c r="TV54" s="109">
        <f t="shared" si="869"/>
        <v>0</v>
      </c>
      <c r="TW54" s="109"/>
      <c r="TX54" s="138"/>
      <c r="TY54" s="139">
        <f t="shared" si="870"/>
        <v>0</v>
      </c>
      <c r="TZ54" s="593">
        <f t="shared" si="871"/>
        <v>0</v>
      </c>
      <c r="UA54" s="139">
        <f>TZ54/TZ42</f>
        <v>0</v>
      </c>
      <c r="UB54" s="109">
        <f>UB42*UA54</f>
        <v>0</v>
      </c>
      <c r="UC54" s="136">
        <f t="shared" si="872"/>
        <v>0</v>
      </c>
      <c r="UD54" s="96">
        <f>UD42</f>
        <v>2093.75</v>
      </c>
      <c r="UE54" s="137">
        <f t="shared" si="873"/>
        <v>0</v>
      </c>
      <c r="UF54" s="109">
        <f t="shared" si="874"/>
        <v>0</v>
      </c>
      <c r="UG54" s="109"/>
      <c r="UH54" s="138"/>
      <c r="UI54" s="139">
        <f t="shared" si="875"/>
        <v>0</v>
      </c>
      <c r="UJ54" s="593">
        <f t="shared" si="876"/>
        <v>0</v>
      </c>
      <c r="UK54" s="139">
        <f>UJ54/UJ42</f>
        <v>0</v>
      </c>
      <c r="UL54" s="109">
        <f>UL42*UK54</f>
        <v>0</v>
      </c>
      <c r="UM54" s="136">
        <f t="shared" si="877"/>
        <v>0</v>
      </c>
      <c r="UN54" s="96">
        <f>UN42</f>
        <v>2093.75</v>
      </c>
      <c r="UO54" s="137">
        <f t="shared" si="878"/>
        <v>0</v>
      </c>
      <c r="UP54" s="109">
        <f t="shared" si="879"/>
        <v>0</v>
      </c>
      <c r="UQ54" s="109"/>
      <c r="UR54" s="138"/>
      <c r="US54" s="139">
        <f t="shared" si="880"/>
        <v>0</v>
      </c>
      <c r="UT54" s="593">
        <f t="shared" si="881"/>
        <v>0</v>
      </c>
      <c r="UU54" s="139">
        <f>UT54/UT42</f>
        <v>0</v>
      </c>
      <c r="UV54" s="109">
        <f>UV42*UU54</f>
        <v>0</v>
      </c>
      <c r="UW54" s="136">
        <f t="shared" si="882"/>
        <v>0</v>
      </c>
      <c r="UX54" s="96">
        <f>UX42</f>
        <v>2093.75</v>
      </c>
      <c r="UY54" s="137">
        <f t="shared" si="883"/>
        <v>0</v>
      </c>
      <c r="UZ54" s="109">
        <f t="shared" si="884"/>
        <v>0</v>
      </c>
      <c r="VA54" s="109"/>
      <c r="VB54" s="138"/>
      <c r="VC54" s="139">
        <f t="shared" si="885"/>
        <v>0</v>
      </c>
      <c r="VD54" s="593">
        <f t="shared" si="886"/>
        <v>0</v>
      </c>
      <c r="VE54" s="139">
        <f>VD54/VD42</f>
        <v>0</v>
      </c>
      <c r="VF54" s="109">
        <f>VF42*VE54</f>
        <v>0</v>
      </c>
      <c r="VG54" s="136">
        <f t="shared" si="887"/>
        <v>0</v>
      </c>
      <c r="VH54" s="96">
        <f>VH42</f>
        <v>2093.75</v>
      </c>
      <c r="VI54" s="137">
        <f t="shared" si="888"/>
        <v>0</v>
      </c>
      <c r="VJ54" s="109">
        <f t="shared" si="889"/>
        <v>0</v>
      </c>
      <c r="VK54" s="109"/>
      <c r="VL54" s="138"/>
      <c r="VM54" s="139">
        <f t="shared" si="890"/>
        <v>0</v>
      </c>
      <c r="VN54" s="593">
        <f t="shared" si="891"/>
        <v>0</v>
      </c>
      <c r="VO54" s="139">
        <f>VN54/VN42</f>
        <v>0</v>
      </c>
      <c r="VP54" s="109">
        <f>VP42*VO54</f>
        <v>0</v>
      </c>
      <c r="VQ54" s="136">
        <f t="shared" si="892"/>
        <v>0</v>
      </c>
      <c r="VR54" s="96">
        <f>VR42</f>
        <v>2093.75</v>
      </c>
      <c r="VS54" s="137">
        <f t="shared" si="893"/>
        <v>0</v>
      </c>
      <c r="VT54" s="109">
        <f t="shared" si="894"/>
        <v>0</v>
      </c>
      <c r="VU54" s="109"/>
      <c r="VV54" s="138"/>
      <c r="VW54" s="139">
        <f t="shared" si="895"/>
        <v>0</v>
      </c>
      <c r="VX54" s="554">
        <f t="shared" si="896"/>
        <v>25</v>
      </c>
      <c r="VY54" s="139">
        <f>VX54/VX42</f>
        <v>2.0699999999999998E-3</v>
      </c>
      <c r="VZ54" s="109">
        <f>VZ42*VY54</f>
        <v>35.32</v>
      </c>
      <c r="WA54" s="136">
        <f t="shared" si="897"/>
        <v>1.4128000000000001</v>
      </c>
      <c r="WB54" s="96">
        <f>WB42</f>
        <v>2253.27</v>
      </c>
      <c r="WC54" s="137">
        <f t="shared" si="898"/>
        <v>3183.41986</v>
      </c>
      <c r="WD54" s="109">
        <f t="shared" si="899"/>
        <v>79585.5</v>
      </c>
      <c r="WE54" s="109"/>
      <c r="WF54" s="138"/>
    </row>
    <row r="55" spans="1:604" ht="17.25" customHeight="1">
      <c r="A55" s="5"/>
      <c r="B55" s="85" t="s">
        <v>416</v>
      </c>
      <c r="C55" s="11" t="s">
        <v>966</v>
      </c>
      <c r="D55" s="11" t="s">
        <v>420</v>
      </c>
      <c r="E55" s="4" t="s">
        <v>34</v>
      </c>
      <c r="F55" s="593">
        <f t="shared" si="601"/>
        <v>0</v>
      </c>
      <c r="G55" s="139" t="e">
        <f>F55/F42</f>
        <v>#DIV/0!</v>
      </c>
      <c r="H55" s="109" t="e">
        <f>H42*G55</f>
        <v>#DIV/0!</v>
      </c>
      <c r="I55" s="136">
        <f t="shared" si="602"/>
        <v>0</v>
      </c>
      <c r="J55" s="96">
        <f>J42</f>
        <v>0</v>
      </c>
      <c r="K55" s="137">
        <f t="shared" si="603"/>
        <v>0</v>
      </c>
      <c r="L55" s="109">
        <f t="shared" si="604"/>
        <v>0</v>
      </c>
      <c r="M55" s="109"/>
      <c r="N55" s="138"/>
      <c r="O55" s="139" t="e">
        <f t="shared" si="605"/>
        <v>#DIV/0!</v>
      </c>
      <c r="P55" s="593">
        <f t="shared" si="606"/>
        <v>0</v>
      </c>
      <c r="Q55" s="139">
        <f>P55/P42</f>
        <v>0</v>
      </c>
      <c r="R55" s="109">
        <f>R42*Q55</f>
        <v>0</v>
      </c>
      <c r="S55" s="136">
        <f t="shared" si="607"/>
        <v>0</v>
      </c>
      <c r="T55" s="96">
        <f>T42</f>
        <v>2093.75</v>
      </c>
      <c r="U55" s="137">
        <f t="shared" si="608"/>
        <v>0</v>
      </c>
      <c r="V55" s="109">
        <f t="shared" si="609"/>
        <v>0</v>
      </c>
      <c r="W55" s="109"/>
      <c r="X55" s="138"/>
      <c r="Y55" s="139" t="e">
        <f t="shared" si="610"/>
        <v>#DIV/0!</v>
      </c>
      <c r="Z55" s="593">
        <f t="shared" si="611"/>
        <v>0</v>
      </c>
      <c r="AA55" s="139">
        <f>Z55/Z42</f>
        <v>0</v>
      </c>
      <c r="AB55" s="109">
        <f>AB42*AA55</f>
        <v>0</v>
      </c>
      <c r="AC55" s="136">
        <f t="shared" si="612"/>
        <v>0</v>
      </c>
      <c r="AD55" s="96">
        <f>AD42</f>
        <v>2093.75</v>
      </c>
      <c r="AE55" s="137">
        <f t="shared" si="613"/>
        <v>0</v>
      </c>
      <c r="AF55" s="109">
        <f t="shared" si="614"/>
        <v>0</v>
      </c>
      <c r="AG55" s="109"/>
      <c r="AH55" s="138"/>
      <c r="AI55" s="139" t="e">
        <f t="shared" si="615"/>
        <v>#DIV/0!</v>
      </c>
      <c r="AJ55" s="593">
        <f t="shared" si="616"/>
        <v>0</v>
      </c>
      <c r="AK55" s="139" t="e">
        <f>AJ55/AJ42</f>
        <v>#DIV/0!</v>
      </c>
      <c r="AL55" s="109" t="e">
        <f>AL42*AK55</f>
        <v>#DIV/0!</v>
      </c>
      <c r="AM55" s="136">
        <f t="shared" si="617"/>
        <v>0</v>
      </c>
      <c r="AN55" s="96">
        <f>AN42</f>
        <v>0</v>
      </c>
      <c r="AO55" s="137">
        <f t="shared" si="618"/>
        <v>0</v>
      </c>
      <c r="AP55" s="109">
        <f t="shared" si="619"/>
        <v>0</v>
      </c>
      <c r="AQ55" s="109"/>
      <c r="AR55" s="138"/>
      <c r="AS55" s="139" t="e">
        <f t="shared" si="620"/>
        <v>#DIV/0!</v>
      </c>
      <c r="AT55" s="593">
        <f t="shared" si="621"/>
        <v>0</v>
      </c>
      <c r="AU55" s="139">
        <f>AT55/AT42</f>
        <v>0</v>
      </c>
      <c r="AV55" s="109">
        <f>AV42*AU55</f>
        <v>0</v>
      </c>
      <c r="AW55" s="136">
        <f t="shared" si="622"/>
        <v>0</v>
      </c>
      <c r="AX55" s="96">
        <f>AX42</f>
        <v>2093.75</v>
      </c>
      <c r="AY55" s="137">
        <f t="shared" si="623"/>
        <v>0</v>
      </c>
      <c r="AZ55" s="109">
        <f t="shared" si="624"/>
        <v>0</v>
      </c>
      <c r="BA55" s="109"/>
      <c r="BB55" s="138"/>
      <c r="BC55" s="139" t="e">
        <f t="shared" si="625"/>
        <v>#DIV/0!</v>
      </c>
      <c r="BD55" s="593">
        <f t="shared" si="626"/>
        <v>0</v>
      </c>
      <c r="BE55" s="139">
        <f>BD55/BD42</f>
        <v>0</v>
      </c>
      <c r="BF55" s="109">
        <f>BF42*BE55</f>
        <v>0</v>
      </c>
      <c r="BG55" s="136">
        <f t="shared" si="627"/>
        <v>0</v>
      </c>
      <c r="BH55" s="96">
        <f>BH42</f>
        <v>2474.1999999999998</v>
      </c>
      <c r="BI55" s="137">
        <f t="shared" si="628"/>
        <v>0</v>
      </c>
      <c r="BJ55" s="109">
        <f t="shared" si="629"/>
        <v>0</v>
      </c>
      <c r="BK55" s="109"/>
      <c r="BL55" s="138"/>
      <c r="BM55" s="139" t="e">
        <f t="shared" si="630"/>
        <v>#DIV/0!</v>
      </c>
      <c r="BN55" s="593">
        <f t="shared" si="631"/>
        <v>0</v>
      </c>
      <c r="BO55" s="139">
        <f>BN55/BN42</f>
        <v>0</v>
      </c>
      <c r="BP55" s="109">
        <f>BP42*BO55</f>
        <v>0</v>
      </c>
      <c r="BQ55" s="136">
        <f t="shared" si="632"/>
        <v>0</v>
      </c>
      <c r="BR55" s="96">
        <f>BR42</f>
        <v>2854.65</v>
      </c>
      <c r="BS55" s="137">
        <f t="shared" si="633"/>
        <v>0</v>
      </c>
      <c r="BT55" s="109">
        <f t="shared" si="634"/>
        <v>0</v>
      </c>
      <c r="BU55" s="109"/>
      <c r="BV55" s="138"/>
      <c r="BW55" s="139" t="e">
        <f t="shared" si="635"/>
        <v>#DIV/0!</v>
      </c>
      <c r="BX55" s="593">
        <f t="shared" si="636"/>
        <v>0</v>
      </c>
      <c r="BY55" s="139">
        <f>BX55/BX42</f>
        <v>0</v>
      </c>
      <c r="BZ55" s="109">
        <f>BZ42*BY55</f>
        <v>0</v>
      </c>
      <c r="CA55" s="136">
        <f t="shared" si="637"/>
        <v>0</v>
      </c>
      <c r="CB55" s="96">
        <f>CB42</f>
        <v>2196.1</v>
      </c>
      <c r="CC55" s="137">
        <f t="shared" si="638"/>
        <v>0</v>
      </c>
      <c r="CD55" s="109">
        <f t="shared" si="639"/>
        <v>0</v>
      </c>
      <c r="CE55" s="109"/>
      <c r="CF55" s="138"/>
      <c r="CG55" s="139" t="e">
        <f t="shared" si="640"/>
        <v>#DIV/0!</v>
      </c>
      <c r="CH55" s="593">
        <f t="shared" si="641"/>
        <v>0</v>
      </c>
      <c r="CI55" s="139">
        <f>CH55/CH42</f>
        <v>0</v>
      </c>
      <c r="CJ55" s="109">
        <f>CJ42*CI55</f>
        <v>0</v>
      </c>
      <c r="CK55" s="136">
        <f t="shared" si="642"/>
        <v>0</v>
      </c>
      <c r="CL55" s="96">
        <f>CL42</f>
        <v>2854.65</v>
      </c>
      <c r="CM55" s="137">
        <f t="shared" si="643"/>
        <v>0</v>
      </c>
      <c r="CN55" s="109">
        <f t="shared" si="644"/>
        <v>0</v>
      </c>
      <c r="CO55" s="109"/>
      <c r="CP55" s="138"/>
      <c r="CQ55" s="139" t="e">
        <f t="shared" si="645"/>
        <v>#DIV/0!</v>
      </c>
      <c r="CR55" s="593">
        <f t="shared" si="646"/>
        <v>0</v>
      </c>
      <c r="CS55" s="139">
        <f>CR55/CR42</f>
        <v>0</v>
      </c>
      <c r="CT55" s="109">
        <f>CT42*CS55</f>
        <v>0</v>
      </c>
      <c r="CU55" s="136">
        <f t="shared" si="647"/>
        <v>0</v>
      </c>
      <c r="CV55" s="96">
        <f>CV42</f>
        <v>2854.65</v>
      </c>
      <c r="CW55" s="137">
        <f t="shared" si="648"/>
        <v>0</v>
      </c>
      <c r="CX55" s="109">
        <f t="shared" si="649"/>
        <v>0</v>
      </c>
      <c r="CY55" s="109"/>
      <c r="CZ55" s="138"/>
      <c r="DA55" s="139" t="e">
        <f t="shared" si="650"/>
        <v>#DIV/0!</v>
      </c>
      <c r="DB55" s="593">
        <f t="shared" si="651"/>
        <v>0</v>
      </c>
      <c r="DC55" s="139">
        <f>DB55/DB42</f>
        <v>0</v>
      </c>
      <c r="DD55" s="109">
        <f>DD42*DC55</f>
        <v>0</v>
      </c>
      <c r="DE55" s="136">
        <f t="shared" si="652"/>
        <v>0</v>
      </c>
      <c r="DF55" s="96">
        <f>DF42</f>
        <v>2854.65</v>
      </c>
      <c r="DG55" s="137">
        <f t="shared" si="653"/>
        <v>0</v>
      </c>
      <c r="DH55" s="109">
        <f t="shared" si="654"/>
        <v>0</v>
      </c>
      <c r="DI55" s="109"/>
      <c r="DJ55" s="138"/>
      <c r="DK55" s="139" t="e">
        <f t="shared" si="655"/>
        <v>#DIV/0!</v>
      </c>
      <c r="DL55" s="593">
        <f t="shared" si="656"/>
        <v>0</v>
      </c>
      <c r="DM55" s="139">
        <f>DL55/DL42</f>
        <v>0</v>
      </c>
      <c r="DN55" s="109">
        <f>DN42*DM55</f>
        <v>0</v>
      </c>
      <c r="DO55" s="136">
        <f t="shared" si="657"/>
        <v>0</v>
      </c>
      <c r="DP55" s="96">
        <f>DP42</f>
        <v>2854.65</v>
      </c>
      <c r="DQ55" s="137">
        <f t="shared" si="658"/>
        <v>0</v>
      </c>
      <c r="DR55" s="109">
        <f t="shared" si="659"/>
        <v>0</v>
      </c>
      <c r="DS55" s="109"/>
      <c r="DT55" s="138"/>
      <c r="DU55" s="139" t="e">
        <f t="shared" si="660"/>
        <v>#DIV/0!</v>
      </c>
      <c r="DV55" s="593">
        <f t="shared" si="661"/>
        <v>0</v>
      </c>
      <c r="DW55" s="139">
        <f>DV55/DV42</f>
        <v>0</v>
      </c>
      <c r="DX55" s="109">
        <f>DX42*DW55</f>
        <v>0</v>
      </c>
      <c r="DY55" s="136">
        <f t="shared" si="662"/>
        <v>0</v>
      </c>
      <c r="DZ55" s="96">
        <f>DZ42</f>
        <v>0</v>
      </c>
      <c r="EA55" s="137">
        <f t="shared" si="663"/>
        <v>0</v>
      </c>
      <c r="EB55" s="109">
        <f t="shared" si="664"/>
        <v>0</v>
      </c>
      <c r="EC55" s="109"/>
      <c r="ED55" s="138"/>
      <c r="EE55" s="139" t="e">
        <f t="shared" si="665"/>
        <v>#DIV/0!</v>
      </c>
      <c r="EF55" s="593">
        <f t="shared" si="666"/>
        <v>0</v>
      </c>
      <c r="EG55" s="139">
        <f>EF55/EF42</f>
        <v>0</v>
      </c>
      <c r="EH55" s="109">
        <f>EH42*EG55</f>
        <v>0</v>
      </c>
      <c r="EI55" s="136">
        <f t="shared" si="667"/>
        <v>0</v>
      </c>
      <c r="EJ55" s="96">
        <f>EJ42</f>
        <v>2018.34</v>
      </c>
      <c r="EK55" s="137">
        <f t="shared" si="668"/>
        <v>0</v>
      </c>
      <c r="EL55" s="109">
        <f t="shared" si="669"/>
        <v>0</v>
      </c>
      <c r="EM55" s="109"/>
      <c r="EN55" s="138"/>
      <c r="EO55" s="139" t="e">
        <f t="shared" si="670"/>
        <v>#DIV/0!</v>
      </c>
      <c r="EP55" s="593">
        <f t="shared" si="671"/>
        <v>0</v>
      </c>
      <c r="EQ55" s="139">
        <f>EP55/EP42</f>
        <v>0</v>
      </c>
      <c r="ER55" s="109">
        <f>ER42*EQ55</f>
        <v>0</v>
      </c>
      <c r="ES55" s="136">
        <f t="shared" si="672"/>
        <v>0</v>
      </c>
      <c r="ET55" s="96">
        <f>ET42</f>
        <v>0</v>
      </c>
      <c r="EU55" s="137">
        <f t="shared" si="673"/>
        <v>0</v>
      </c>
      <c r="EV55" s="109">
        <f t="shared" si="674"/>
        <v>0</v>
      </c>
      <c r="EW55" s="109"/>
      <c r="EX55" s="138"/>
      <c r="EY55" s="139" t="e">
        <f t="shared" si="675"/>
        <v>#DIV/0!</v>
      </c>
      <c r="EZ55" s="593">
        <f t="shared" si="676"/>
        <v>0</v>
      </c>
      <c r="FA55" s="139">
        <f>EZ55/EZ42</f>
        <v>0</v>
      </c>
      <c r="FB55" s="109">
        <f>FB42*FA55</f>
        <v>0</v>
      </c>
      <c r="FC55" s="136">
        <f t="shared" si="677"/>
        <v>0</v>
      </c>
      <c r="FD55" s="96">
        <f>FD42</f>
        <v>2093.75</v>
      </c>
      <c r="FE55" s="137">
        <f t="shared" si="678"/>
        <v>0</v>
      </c>
      <c r="FF55" s="109">
        <f t="shared" si="679"/>
        <v>0</v>
      </c>
      <c r="FG55" s="109"/>
      <c r="FH55" s="138"/>
      <c r="FI55" s="139" t="e">
        <f t="shared" si="680"/>
        <v>#DIV/0!</v>
      </c>
      <c r="FJ55" s="593">
        <f t="shared" si="681"/>
        <v>0</v>
      </c>
      <c r="FK55" s="139">
        <f>FJ55/FJ42</f>
        <v>0</v>
      </c>
      <c r="FL55" s="109">
        <f>FL42*FK55</f>
        <v>0</v>
      </c>
      <c r="FM55" s="136">
        <f t="shared" si="682"/>
        <v>0</v>
      </c>
      <c r="FN55" s="96">
        <f>FN42</f>
        <v>2018.34</v>
      </c>
      <c r="FO55" s="137">
        <f t="shared" si="683"/>
        <v>0</v>
      </c>
      <c r="FP55" s="109">
        <f t="shared" si="684"/>
        <v>0</v>
      </c>
      <c r="FQ55" s="109"/>
      <c r="FR55" s="138"/>
      <c r="FS55" s="139" t="e">
        <f t="shared" si="685"/>
        <v>#DIV/0!</v>
      </c>
      <c r="FT55" s="593">
        <f t="shared" si="686"/>
        <v>0</v>
      </c>
      <c r="FU55" s="139">
        <f>FT55/FT42</f>
        <v>0</v>
      </c>
      <c r="FV55" s="109">
        <f>FV42*FU55</f>
        <v>0</v>
      </c>
      <c r="FW55" s="136">
        <f t="shared" si="687"/>
        <v>0</v>
      </c>
      <c r="FX55" s="96">
        <f>FX42</f>
        <v>2196.1</v>
      </c>
      <c r="FY55" s="137">
        <f t="shared" si="688"/>
        <v>0</v>
      </c>
      <c r="FZ55" s="109">
        <f t="shared" si="689"/>
        <v>0</v>
      </c>
      <c r="GA55" s="109"/>
      <c r="GB55" s="138"/>
      <c r="GC55" s="139" t="e">
        <f t="shared" si="690"/>
        <v>#DIV/0!</v>
      </c>
      <c r="GD55" s="593">
        <f t="shared" si="691"/>
        <v>0</v>
      </c>
      <c r="GE55" s="139">
        <f>GD55/GD42</f>
        <v>0</v>
      </c>
      <c r="GF55" s="109">
        <f>GF42*GE55</f>
        <v>0</v>
      </c>
      <c r="GG55" s="136">
        <f t="shared" si="692"/>
        <v>0</v>
      </c>
      <c r="GH55" s="96">
        <f>GH42</f>
        <v>2093.75</v>
      </c>
      <c r="GI55" s="137">
        <f t="shared" si="693"/>
        <v>0</v>
      </c>
      <c r="GJ55" s="109">
        <f t="shared" si="694"/>
        <v>0</v>
      </c>
      <c r="GK55" s="109"/>
      <c r="GL55" s="138"/>
      <c r="GM55" s="139" t="e">
        <f t="shared" si="695"/>
        <v>#DIV/0!</v>
      </c>
      <c r="GN55" s="593">
        <f t="shared" si="696"/>
        <v>0</v>
      </c>
      <c r="GO55" s="139">
        <f>GN55/GN42</f>
        <v>0</v>
      </c>
      <c r="GP55" s="109">
        <f>GP42*GO55</f>
        <v>0</v>
      </c>
      <c r="GQ55" s="136">
        <f t="shared" si="697"/>
        <v>0</v>
      </c>
      <c r="GR55" s="96">
        <f>GR42</f>
        <v>2093.75</v>
      </c>
      <c r="GS55" s="137">
        <f t="shared" si="698"/>
        <v>0</v>
      </c>
      <c r="GT55" s="109">
        <f t="shared" si="699"/>
        <v>0</v>
      </c>
      <c r="GU55" s="109"/>
      <c r="GV55" s="138"/>
      <c r="GW55" s="139" t="e">
        <f t="shared" si="700"/>
        <v>#DIV/0!</v>
      </c>
      <c r="GX55" s="593">
        <f t="shared" si="701"/>
        <v>0</v>
      </c>
      <c r="GY55" s="139">
        <f>GX55/GX42</f>
        <v>0</v>
      </c>
      <c r="GZ55" s="109">
        <f>GZ42*GY55</f>
        <v>0</v>
      </c>
      <c r="HA55" s="136">
        <f t="shared" si="702"/>
        <v>0</v>
      </c>
      <c r="HB55" s="96">
        <f>HB42</f>
        <v>2293.15</v>
      </c>
      <c r="HC55" s="137">
        <f t="shared" si="703"/>
        <v>0</v>
      </c>
      <c r="HD55" s="109">
        <f t="shared" si="704"/>
        <v>0</v>
      </c>
      <c r="HE55" s="109"/>
      <c r="HF55" s="138"/>
      <c r="HG55" s="139" t="e">
        <f t="shared" si="705"/>
        <v>#DIV/0!</v>
      </c>
      <c r="HH55" s="593">
        <f t="shared" si="706"/>
        <v>0</v>
      </c>
      <c r="HI55" s="139">
        <f>HH55/HH42</f>
        <v>0</v>
      </c>
      <c r="HJ55" s="109">
        <f>HJ42*HI55</f>
        <v>0</v>
      </c>
      <c r="HK55" s="136">
        <f t="shared" si="707"/>
        <v>0</v>
      </c>
      <c r="HL55" s="96">
        <f>HL42</f>
        <v>2093.75</v>
      </c>
      <c r="HM55" s="137">
        <f t="shared" si="708"/>
        <v>0</v>
      </c>
      <c r="HN55" s="109">
        <f t="shared" si="709"/>
        <v>0</v>
      </c>
      <c r="HO55" s="109"/>
      <c r="HP55" s="138"/>
      <c r="HQ55" s="139" t="e">
        <f t="shared" si="710"/>
        <v>#DIV/0!</v>
      </c>
      <c r="HR55" s="593">
        <f t="shared" si="711"/>
        <v>0</v>
      </c>
      <c r="HS55" s="139">
        <f>HR55/HR42</f>
        <v>0</v>
      </c>
      <c r="HT55" s="109">
        <f>HT42*HS55</f>
        <v>0</v>
      </c>
      <c r="HU55" s="136">
        <f t="shared" si="712"/>
        <v>0</v>
      </c>
      <c r="HV55" s="96">
        <f>HV42</f>
        <v>2196.1</v>
      </c>
      <c r="HW55" s="137">
        <f t="shared" si="713"/>
        <v>0</v>
      </c>
      <c r="HX55" s="109">
        <f t="shared" si="714"/>
        <v>0</v>
      </c>
      <c r="HY55" s="109"/>
      <c r="HZ55" s="138"/>
      <c r="IA55" s="139" t="e">
        <f t="shared" si="715"/>
        <v>#DIV/0!</v>
      </c>
      <c r="IB55" s="593">
        <f t="shared" si="716"/>
        <v>0</v>
      </c>
      <c r="IC55" s="139">
        <f>IB55/IB42</f>
        <v>0</v>
      </c>
      <c r="ID55" s="109">
        <f>ID42*IC55</f>
        <v>0</v>
      </c>
      <c r="IE55" s="136">
        <f t="shared" si="717"/>
        <v>0</v>
      </c>
      <c r="IF55" s="96">
        <f>IF42</f>
        <v>2854.65</v>
      </c>
      <c r="IG55" s="137">
        <f t="shared" si="718"/>
        <v>0</v>
      </c>
      <c r="IH55" s="109">
        <f t="shared" si="719"/>
        <v>0</v>
      </c>
      <c r="II55" s="109"/>
      <c r="IJ55" s="138"/>
      <c r="IK55" s="139" t="e">
        <f t="shared" si="720"/>
        <v>#DIV/0!</v>
      </c>
      <c r="IL55" s="593">
        <f t="shared" si="721"/>
        <v>0</v>
      </c>
      <c r="IM55" s="139">
        <f>IL55/IL42</f>
        <v>0</v>
      </c>
      <c r="IN55" s="109">
        <f>IN42*IM55</f>
        <v>0</v>
      </c>
      <c r="IO55" s="136">
        <f t="shared" si="722"/>
        <v>0</v>
      </c>
      <c r="IP55" s="96">
        <f>IP42</f>
        <v>2196.1</v>
      </c>
      <c r="IQ55" s="137">
        <f t="shared" si="723"/>
        <v>0</v>
      </c>
      <c r="IR55" s="109">
        <f t="shared" si="724"/>
        <v>0</v>
      </c>
      <c r="IS55" s="109"/>
      <c r="IT55" s="138"/>
      <c r="IU55" s="139" t="e">
        <f t="shared" si="725"/>
        <v>#DIV/0!</v>
      </c>
      <c r="IV55" s="593">
        <f t="shared" si="726"/>
        <v>0</v>
      </c>
      <c r="IW55" s="139">
        <f>IV55/IV42</f>
        <v>0</v>
      </c>
      <c r="IX55" s="109">
        <f>IX42*IW55</f>
        <v>0</v>
      </c>
      <c r="IY55" s="136">
        <f t="shared" si="727"/>
        <v>0</v>
      </c>
      <c r="IZ55" s="96">
        <f>IZ42</f>
        <v>2731.08</v>
      </c>
      <c r="JA55" s="137">
        <f t="shared" si="728"/>
        <v>0</v>
      </c>
      <c r="JB55" s="109">
        <f t="shared" si="729"/>
        <v>0</v>
      </c>
      <c r="JC55" s="109"/>
      <c r="JD55" s="138"/>
      <c r="JE55" s="139" t="e">
        <f t="shared" si="730"/>
        <v>#DIV/0!</v>
      </c>
      <c r="JF55" s="593">
        <f t="shared" si="731"/>
        <v>0</v>
      </c>
      <c r="JG55" s="139">
        <f>JF55/JF42</f>
        <v>0</v>
      </c>
      <c r="JH55" s="109">
        <f>JH42*JG55</f>
        <v>0</v>
      </c>
      <c r="JI55" s="136">
        <f t="shared" si="732"/>
        <v>0</v>
      </c>
      <c r="JJ55" s="96">
        <f>JJ42</f>
        <v>2196.1</v>
      </c>
      <c r="JK55" s="137">
        <f t="shared" si="733"/>
        <v>0</v>
      </c>
      <c r="JL55" s="109">
        <f t="shared" si="734"/>
        <v>0</v>
      </c>
      <c r="JM55" s="109"/>
      <c r="JN55" s="138"/>
      <c r="JO55" s="139" t="e">
        <f t="shared" si="735"/>
        <v>#DIV/0!</v>
      </c>
      <c r="JP55" s="593">
        <f t="shared" si="736"/>
        <v>0</v>
      </c>
      <c r="JQ55" s="139">
        <f>JP55/JP42</f>
        <v>0</v>
      </c>
      <c r="JR55" s="109">
        <f>JR42*JQ55</f>
        <v>0</v>
      </c>
      <c r="JS55" s="136">
        <f t="shared" si="737"/>
        <v>0</v>
      </c>
      <c r="JT55" s="96">
        <f>JT42</f>
        <v>2196.1</v>
      </c>
      <c r="JU55" s="137">
        <f t="shared" si="738"/>
        <v>0</v>
      </c>
      <c r="JV55" s="109">
        <f t="shared" si="739"/>
        <v>0</v>
      </c>
      <c r="JW55" s="109"/>
      <c r="JX55" s="138"/>
      <c r="JY55" s="139" t="e">
        <f t="shared" si="740"/>
        <v>#DIV/0!</v>
      </c>
      <c r="JZ55" s="593">
        <f t="shared" si="741"/>
        <v>0</v>
      </c>
      <c r="KA55" s="139">
        <f>JZ55/JZ42</f>
        <v>0</v>
      </c>
      <c r="KB55" s="109">
        <f>KB42*KA55</f>
        <v>0</v>
      </c>
      <c r="KC55" s="136">
        <f t="shared" si="742"/>
        <v>0</v>
      </c>
      <c r="KD55" s="96">
        <f>KD42</f>
        <v>2093.75</v>
      </c>
      <c r="KE55" s="137">
        <f t="shared" si="743"/>
        <v>0</v>
      </c>
      <c r="KF55" s="109">
        <f t="shared" si="744"/>
        <v>0</v>
      </c>
      <c r="KG55" s="109"/>
      <c r="KH55" s="138"/>
      <c r="KI55" s="139" t="e">
        <f t="shared" si="745"/>
        <v>#DIV/0!</v>
      </c>
      <c r="KJ55" s="593">
        <f t="shared" si="746"/>
        <v>0</v>
      </c>
      <c r="KK55" s="139">
        <f>KJ55/KJ42</f>
        <v>0</v>
      </c>
      <c r="KL55" s="109">
        <f>KL42*KK55</f>
        <v>0</v>
      </c>
      <c r="KM55" s="136">
        <f t="shared" si="747"/>
        <v>0</v>
      </c>
      <c r="KN55" s="96">
        <f>KN42</f>
        <v>2093.75</v>
      </c>
      <c r="KO55" s="137">
        <f t="shared" si="748"/>
        <v>0</v>
      </c>
      <c r="KP55" s="109">
        <f t="shared" si="749"/>
        <v>0</v>
      </c>
      <c r="KQ55" s="109"/>
      <c r="KR55" s="138"/>
      <c r="KS55" s="139" t="e">
        <f t="shared" si="750"/>
        <v>#DIV/0!</v>
      </c>
      <c r="KT55" s="593">
        <f t="shared" si="751"/>
        <v>0</v>
      </c>
      <c r="KU55" s="139">
        <f>KT55/KT42</f>
        <v>0</v>
      </c>
      <c r="KV55" s="109">
        <f>KV42*KU55</f>
        <v>0</v>
      </c>
      <c r="KW55" s="136">
        <f t="shared" si="752"/>
        <v>0</v>
      </c>
      <c r="KX55" s="96">
        <f>KX42</f>
        <v>2100</v>
      </c>
      <c r="KY55" s="137">
        <f t="shared" si="753"/>
        <v>0</v>
      </c>
      <c r="KZ55" s="109">
        <f t="shared" si="754"/>
        <v>0</v>
      </c>
      <c r="LA55" s="109"/>
      <c r="LB55" s="138"/>
      <c r="LC55" s="139" t="e">
        <f t="shared" si="755"/>
        <v>#DIV/0!</v>
      </c>
      <c r="LD55" s="593">
        <f t="shared" si="756"/>
        <v>0</v>
      </c>
      <c r="LE55" s="139">
        <f>LD55/LD42</f>
        <v>0</v>
      </c>
      <c r="LF55" s="109">
        <f>LF42*LE55</f>
        <v>0</v>
      </c>
      <c r="LG55" s="136">
        <f t="shared" si="757"/>
        <v>0</v>
      </c>
      <c r="LH55" s="96">
        <f>LH42</f>
        <v>2093.75</v>
      </c>
      <c r="LI55" s="137">
        <f t="shared" si="758"/>
        <v>0</v>
      </c>
      <c r="LJ55" s="109">
        <f t="shared" si="759"/>
        <v>0</v>
      </c>
      <c r="LK55" s="109"/>
      <c r="LL55" s="138"/>
      <c r="LM55" s="139" t="e">
        <f t="shared" si="760"/>
        <v>#DIV/0!</v>
      </c>
      <c r="LN55" s="593">
        <f t="shared" si="761"/>
        <v>0</v>
      </c>
      <c r="LO55" s="139">
        <f>LN55/LN42</f>
        <v>0</v>
      </c>
      <c r="LP55" s="109">
        <f>LP42*LO55</f>
        <v>0</v>
      </c>
      <c r="LQ55" s="136">
        <f t="shared" si="762"/>
        <v>0</v>
      </c>
      <c r="LR55" s="96">
        <f>LR42</f>
        <v>2196.1</v>
      </c>
      <c r="LS55" s="137">
        <f t="shared" si="763"/>
        <v>0</v>
      </c>
      <c r="LT55" s="109">
        <f t="shared" si="764"/>
        <v>0</v>
      </c>
      <c r="LU55" s="109"/>
      <c r="LV55" s="138"/>
      <c r="LW55" s="139" t="e">
        <f t="shared" si="765"/>
        <v>#DIV/0!</v>
      </c>
      <c r="LX55" s="593">
        <f t="shared" si="766"/>
        <v>0</v>
      </c>
      <c r="LY55" s="139">
        <f>LX55/LX42</f>
        <v>0</v>
      </c>
      <c r="LZ55" s="109">
        <f>LZ42*LY55</f>
        <v>0</v>
      </c>
      <c r="MA55" s="136">
        <f t="shared" si="767"/>
        <v>0</v>
      </c>
      <c r="MB55" s="96">
        <f>MB42</f>
        <v>2093.75</v>
      </c>
      <c r="MC55" s="137">
        <f t="shared" si="768"/>
        <v>0</v>
      </c>
      <c r="MD55" s="109">
        <f t="shared" si="769"/>
        <v>0</v>
      </c>
      <c r="ME55" s="109"/>
      <c r="MF55" s="138"/>
      <c r="MG55" s="139" t="e">
        <f t="shared" si="770"/>
        <v>#DIV/0!</v>
      </c>
      <c r="MH55" s="593">
        <f t="shared" si="771"/>
        <v>0</v>
      </c>
      <c r="MI55" s="139">
        <f>MH55/MH42</f>
        <v>0</v>
      </c>
      <c r="MJ55" s="109">
        <f>MJ42*MI55</f>
        <v>0</v>
      </c>
      <c r="MK55" s="136">
        <f t="shared" si="772"/>
        <v>0</v>
      </c>
      <c r="ML55" s="96">
        <f>ML42</f>
        <v>2854.65</v>
      </c>
      <c r="MM55" s="137">
        <f t="shared" si="773"/>
        <v>0</v>
      </c>
      <c r="MN55" s="109">
        <f t="shared" si="774"/>
        <v>0</v>
      </c>
      <c r="MO55" s="109"/>
      <c r="MP55" s="138"/>
      <c r="MQ55" s="139" t="e">
        <f t="shared" si="775"/>
        <v>#DIV/0!</v>
      </c>
      <c r="MR55" s="593">
        <f t="shared" si="776"/>
        <v>0</v>
      </c>
      <c r="MS55" s="139">
        <f>MR55/MR42</f>
        <v>0</v>
      </c>
      <c r="MT55" s="109">
        <f>MT42*MS55</f>
        <v>0</v>
      </c>
      <c r="MU55" s="136">
        <f t="shared" si="777"/>
        <v>0</v>
      </c>
      <c r="MV55" s="96">
        <f>MV42</f>
        <v>2093.75</v>
      </c>
      <c r="MW55" s="137">
        <f t="shared" si="778"/>
        <v>0</v>
      </c>
      <c r="MX55" s="109">
        <f t="shared" si="779"/>
        <v>0</v>
      </c>
      <c r="MY55" s="109"/>
      <c r="MZ55" s="138"/>
      <c r="NA55" s="139" t="e">
        <f t="shared" si="780"/>
        <v>#DIV/0!</v>
      </c>
      <c r="NB55" s="593">
        <f t="shared" si="781"/>
        <v>0</v>
      </c>
      <c r="NC55" s="139">
        <f>NB55/NB42</f>
        <v>0</v>
      </c>
      <c r="ND55" s="109">
        <f>ND42*NC55</f>
        <v>0</v>
      </c>
      <c r="NE55" s="136">
        <f t="shared" si="782"/>
        <v>0</v>
      </c>
      <c r="NF55" s="96">
        <f>NF42</f>
        <v>2854.65</v>
      </c>
      <c r="NG55" s="137">
        <f t="shared" si="783"/>
        <v>0</v>
      </c>
      <c r="NH55" s="109">
        <f t="shared" si="784"/>
        <v>0</v>
      </c>
      <c r="NI55" s="109"/>
      <c r="NJ55" s="138"/>
      <c r="NK55" s="139" t="e">
        <f t="shared" si="785"/>
        <v>#DIV/0!</v>
      </c>
      <c r="NL55" s="593">
        <f t="shared" si="786"/>
        <v>0</v>
      </c>
      <c r="NM55" s="139">
        <f>NL55/NL42</f>
        <v>0</v>
      </c>
      <c r="NN55" s="109">
        <f>NN42*NM55</f>
        <v>0</v>
      </c>
      <c r="NO55" s="136">
        <f t="shared" si="787"/>
        <v>0</v>
      </c>
      <c r="NP55" s="96">
        <f>NP42</f>
        <v>2018.34</v>
      </c>
      <c r="NQ55" s="137">
        <f t="shared" si="788"/>
        <v>0</v>
      </c>
      <c r="NR55" s="109">
        <f t="shared" si="789"/>
        <v>0</v>
      </c>
      <c r="NS55" s="109"/>
      <c r="NT55" s="138"/>
      <c r="NU55" s="139" t="e">
        <f t="shared" si="790"/>
        <v>#DIV/0!</v>
      </c>
      <c r="NV55" s="593">
        <f t="shared" si="791"/>
        <v>0</v>
      </c>
      <c r="NW55" s="139">
        <f>NV55/NV42</f>
        <v>0</v>
      </c>
      <c r="NX55" s="109">
        <f>NX42*NW55</f>
        <v>0</v>
      </c>
      <c r="NY55" s="136">
        <f t="shared" si="792"/>
        <v>0</v>
      </c>
      <c r="NZ55" s="96">
        <f>NZ42</f>
        <v>2854.65</v>
      </c>
      <c r="OA55" s="137">
        <f t="shared" si="793"/>
        <v>0</v>
      </c>
      <c r="OB55" s="109">
        <f t="shared" si="794"/>
        <v>0</v>
      </c>
      <c r="OC55" s="109"/>
      <c r="OD55" s="138"/>
      <c r="OE55" s="139" t="e">
        <f t="shared" si="795"/>
        <v>#DIV/0!</v>
      </c>
      <c r="OF55" s="593">
        <f t="shared" si="796"/>
        <v>0</v>
      </c>
      <c r="OG55" s="139">
        <f>OF55/OF42</f>
        <v>0</v>
      </c>
      <c r="OH55" s="109">
        <f>OH42*OG55</f>
        <v>0</v>
      </c>
      <c r="OI55" s="136">
        <f t="shared" si="797"/>
        <v>0</v>
      </c>
      <c r="OJ55" s="96">
        <f>OJ42</f>
        <v>2093.75</v>
      </c>
      <c r="OK55" s="137">
        <f t="shared" si="798"/>
        <v>0</v>
      </c>
      <c r="OL55" s="109">
        <f t="shared" si="799"/>
        <v>0</v>
      </c>
      <c r="OM55" s="109"/>
      <c r="ON55" s="138"/>
      <c r="OO55" s="139" t="e">
        <f t="shared" si="800"/>
        <v>#DIV/0!</v>
      </c>
      <c r="OP55" s="593">
        <f t="shared" si="801"/>
        <v>0</v>
      </c>
      <c r="OQ55" s="139">
        <f>OP55/OP42</f>
        <v>0</v>
      </c>
      <c r="OR55" s="109">
        <f>OR42*OQ55</f>
        <v>0</v>
      </c>
      <c r="OS55" s="136">
        <f t="shared" si="802"/>
        <v>0</v>
      </c>
      <c r="OT55" s="96">
        <f>OT42</f>
        <v>2854.65</v>
      </c>
      <c r="OU55" s="137">
        <f t="shared" si="803"/>
        <v>0</v>
      </c>
      <c r="OV55" s="109">
        <f t="shared" si="804"/>
        <v>0</v>
      </c>
      <c r="OW55" s="109"/>
      <c r="OX55" s="138"/>
      <c r="OY55" s="139" t="e">
        <f t="shared" si="805"/>
        <v>#DIV/0!</v>
      </c>
      <c r="OZ55" s="593">
        <f t="shared" si="806"/>
        <v>0</v>
      </c>
      <c r="PA55" s="139">
        <f>OZ55/OZ42</f>
        <v>0</v>
      </c>
      <c r="PB55" s="109">
        <f>PB42*PA55</f>
        <v>0</v>
      </c>
      <c r="PC55" s="136">
        <f t="shared" si="807"/>
        <v>0</v>
      </c>
      <c r="PD55" s="96">
        <f>PD42</f>
        <v>2018.34</v>
      </c>
      <c r="PE55" s="137">
        <f t="shared" si="808"/>
        <v>0</v>
      </c>
      <c r="PF55" s="109">
        <f t="shared" si="809"/>
        <v>0</v>
      </c>
      <c r="PG55" s="109"/>
      <c r="PH55" s="138"/>
      <c r="PI55" s="139" t="e">
        <f t="shared" si="810"/>
        <v>#DIV/0!</v>
      </c>
      <c r="PJ55" s="593">
        <f t="shared" si="811"/>
        <v>0</v>
      </c>
      <c r="PK55" s="139">
        <f>PJ55/PJ42</f>
        <v>0</v>
      </c>
      <c r="PL55" s="109">
        <f>PL42*PK55</f>
        <v>0</v>
      </c>
      <c r="PM55" s="136">
        <f t="shared" si="812"/>
        <v>0</v>
      </c>
      <c r="PN55" s="96">
        <f>PN42</f>
        <v>2018.34</v>
      </c>
      <c r="PO55" s="137">
        <f t="shared" si="813"/>
        <v>0</v>
      </c>
      <c r="PP55" s="109">
        <f t="shared" si="814"/>
        <v>0</v>
      </c>
      <c r="PQ55" s="109"/>
      <c r="PR55" s="138"/>
      <c r="PS55" s="139" t="e">
        <f t="shared" si="815"/>
        <v>#DIV/0!</v>
      </c>
      <c r="PT55" s="593">
        <f t="shared" si="816"/>
        <v>0</v>
      </c>
      <c r="PU55" s="139">
        <f>PT55/PT42</f>
        <v>0</v>
      </c>
      <c r="PV55" s="109">
        <f>PV42*PU55</f>
        <v>0</v>
      </c>
      <c r="PW55" s="136">
        <f t="shared" si="817"/>
        <v>0</v>
      </c>
      <c r="PX55" s="96">
        <f>PX42</f>
        <v>2018.34</v>
      </c>
      <c r="PY55" s="137">
        <f t="shared" si="818"/>
        <v>0</v>
      </c>
      <c r="PZ55" s="109">
        <f t="shared" si="819"/>
        <v>0</v>
      </c>
      <c r="QA55" s="109"/>
      <c r="QB55" s="138"/>
      <c r="QC55" s="139" t="e">
        <f t="shared" si="820"/>
        <v>#DIV/0!</v>
      </c>
      <c r="QD55" s="593">
        <f t="shared" si="821"/>
        <v>0</v>
      </c>
      <c r="QE55" s="139">
        <f>QD55/QD42</f>
        <v>0</v>
      </c>
      <c r="QF55" s="109">
        <f>QF42*QE55</f>
        <v>0</v>
      </c>
      <c r="QG55" s="136">
        <f t="shared" si="822"/>
        <v>0</v>
      </c>
      <c r="QH55" s="96">
        <f>QH42</f>
        <v>2854.65</v>
      </c>
      <c r="QI55" s="137">
        <f t="shared" si="823"/>
        <v>0</v>
      </c>
      <c r="QJ55" s="109">
        <f t="shared" si="824"/>
        <v>0</v>
      </c>
      <c r="QK55" s="109"/>
      <c r="QL55" s="138"/>
      <c r="QM55" s="139" t="e">
        <f t="shared" si="825"/>
        <v>#DIV/0!</v>
      </c>
      <c r="QN55" s="593">
        <f t="shared" si="826"/>
        <v>0</v>
      </c>
      <c r="QO55" s="139">
        <f>QN55/QN42</f>
        <v>0</v>
      </c>
      <c r="QP55" s="109">
        <f>QP42*QO55</f>
        <v>0</v>
      </c>
      <c r="QQ55" s="136">
        <f t="shared" si="827"/>
        <v>0</v>
      </c>
      <c r="QR55" s="96">
        <f>QR42</f>
        <v>2093.75</v>
      </c>
      <c r="QS55" s="137">
        <f t="shared" si="828"/>
        <v>0</v>
      </c>
      <c r="QT55" s="109">
        <f t="shared" si="829"/>
        <v>0</v>
      </c>
      <c r="QU55" s="109"/>
      <c r="QV55" s="138"/>
      <c r="QW55" s="139" t="e">
        <f t="shared" si="830"/>
        <v>#DIV/0!</v>
      </c>
      <c r="QX55" s="593">
        <f t="shared" si="831"/>
        <v>0</v>
      </c>
      <c r="QY55" s="139">
        <f>QX55/QX42</f>
        <v>0</v>
      </c>
      <c r="QZ55" s="109">
        <f>QZ42*QY55</f>
        <v>0</v>
      </c>
      <c r="RA55" s="136">
        <f t="shared" si="832"/>
        <v>0</v>
      </c>
      <c r="RB55" s="96">
        <f>RB42</f>
        <v>2018.34</v>
      </c>
      <c r="RC55" s="137">
        <f t="shared" si="833"/>
        <v>0</v>
      </c>
      <c r="RD55" s="109">
        <f t="shared" si="834"/>
        <v>0</v>
      </c>
      <c r="RE55" s="109"/>
      <c r="RF55" s="138"/>
      <c r="RG55" s="139" t="e">
        <f t="shared" si="835"/>
        <v>#DIV/0!</v>
      </c>
      <c r="RH55" s="593">
        <f t="shared" si="836"/>
        <v>0</v>
      </c>
      <c r="RI55" s="139">
        <f>RH55/RH42</f>
        <v>0</v>
      </c>
      <c r="RJ55" s="109">
        <f>RJ42*RI55</f>
        <v>0</v>
      </c>
      <c r="RK55" s="136">
        <f t="shared" si="837"/>
        <v>0</v>
      </c>
      <c r="RL55" s="96">
        <f>RL42</f>
        <v>2018.34</v>
      </c>
      <c r="RM55" s="137">
        <f t="shared" si="838"/>
        <v>0</v>
      </c>
      <c r="RN55" s="109">
        <f t="shared" si="839"/>
        <v>0</v>
      </c>
      <c r="RO55" s="109"/>
      <c r="RP55" s="138"/>
      <c r="RQ55" s="139" t="e">
        <f t="shared" si="840"/>
        <v>#DIV/0!</v>
      </c>
      <c r="RR55" s="593">
        <f t="shared" si="841"/>
        <v>0</v>
      </c>
      <c r="RS55" s="139">
        <f>RR55/RR42</f>
        <v>0</v>
      </c>
      <c r="RT55" s="109">
        <f>RT42*RS55</f>
        <v>0</v>
      </c>
      <c r="RU55" s="136">
        <f t="shared" si="842"/>
        <v>0</v>
      </c>
      <c r="RV55" s="96">
        <f>RV42</f>
        <v>2854.65</v>
      </c>
      <c r="RW55" s="137">
        <f t="shared" si="843"/>
        <v>0</v>
      </c>
      <c r="RX55" s="109">
        <f t="shared" si="844"/>
        <v>0</v>
      </c>
      <c r="RY55" s="109"/>
      <c r="RZ55" s="138"/>
      <c r="SA55" s="139" t="e">
        <f t="shared" si="845"/>
        <v>#DIV/0!</v>
      </c>
      <c r="SB55" s="593">
        <f t="shared" si="846"/>
        <v>0</v>
      </c>
      <c r="SC55" s="139" t="e">
        <f>SB55/SB42</f>
        <v>#DIV/0!</v>
      </c>
      <c r="SD55" s="109" t="e">
        <f>SD42*SC55</f>
        <v>#DIV/0!</v>
      </c>
      <c r="SE55" s="136">
        <f t="shared" si="847"/>
        <v>0</v>
      </c>
      <c r="SF55" s="96">
        <f>SF42</f>
        <v>0</v>
      </c>
      <c r="SG55" s="137">
        <f t="shared" si="848"/>
        <v>0</v>
      </c>
      <c r="SH55" s="109">
        <f t="shared" si="849"/>
        <v>0</v>
      </c>
      <c r="SI55" s="109"/>
      <c r="SJ55" s="138"/>
      <c r="SK55" s="139" t="e">
        <f t="shared" si="850"/>
        <v>#DIV/0!</v>
      </c>
      <c r="SL55" s="593">
        <f t="shared" si="851"/>
        <v>0</v>
      </c>
      <c r="SM55" s="139">
        <f>SL55/SL42</f>
        <v>0</v>
      </c>
      <c r="SN55" s="109">
        <f>SN42*SM55</f>
        <v>0</v>
      </c>
      <c r="SO55" s="136">
        <f t="shared" si="852"/>
        <v>0</v>
      </c>
      <c r="SP55" s="96">
        <f>SP42</f>
        <v>2093.75</v>
      </c>
      <c r="SQ55" s="137">
        <f t="shared" si="853"/>
        <v>0</v>
      </c>
      <c r="SR55" s="109">
        <f t="shared" si="854"/>
        <v>0</v>
      </c>
      <c r="SS55" s="109"/>
      <c r="ST55" s="138"/>
      <c r="SU55" s="139" t="e">
        <f t="shared" si="855"/>
        <v>#DIV/0!</v>
      </c>
      <c r="SV55" s="593">
        <f t="shared" si="856"/>
        <v>0</v>
      </c>
      <c r="SW55" s="139">
        <f>SV55/SV42</f>
        <v>0</v>
      </c>
      <c r="SX55" s="109">
        <f>SX42*SW55</f>
        <v>0</v>
      </c>
      <c r="SY55" s="136">
        <f t="shared" si="857"/>
        <v>0</v>
      </c>
      <c r="SZ55" s="96">
        <f>SZ42</f>
        <v>2018.34</v>
      </c>
      <c r="TA55" s="137">
        <f t="shared" si="858"/>
        <v>0</v>
      </c>
      <c r="TB55" s="109">
        <f t="shared" si="859"/>
        <v>0</v>
      </c>
      <c r="TC55" s="109"/>
      <c r="TD55" s="138"/>
      <c r="TE55" s="139" t="e">
        <f t="shared" si="860"/>
        <v>#DIV/0!</v>
      </c>
      <c r="TF55" s="593">
        <f t="shared" si="861"/>
        <v>0</v>
      </c>
      <c r="TG55" s="139">
        <f>TF55/TF42</f>
        <v>0</v>
      </c>
      <c r="TH55" s="109">
        <f>TH42*TG55</f>
        <v>0</v>
      </c>
      <c r="TI55" s="136">
        <f t="shared" si="862"/>
        <v>0</v>
      </c>
      <c r="TJ55" s="96">
        <f>TJ42</f>
        <v>2018.34</v>
      </c>
      <c r="TK55" s="137">
        <f t="shared" si="863"/>
        <v>0</v>
      </c>
      <c r="TL55" s="109">
        <f t="shared" si="864"/>
        <v>0</v>
      </c>
      <c r="TM55" s="109"/>
      <c r="TN55" s="138"/>
      <c r="TO55" s="139" t="e">
        <f t="shared" si="865"/>
        <v>#DIV/0!</v>
      </c>
      <c r="TP55" s="593">
        <f t="shared" si="866"/>
        <v>0</v>
      </c>
      <c r="TQ55" s="139">
        <f>TP55/TP42</f>
        <v>0</v>
      </c>
      <c r="TR55" s="109">
        <f>TR42*TQ55</f>
        <v>0</v>
      </c>
      <c r="TS55" s="136">
        <f t="shared" si="867"/>
        <v>0</v>
      </c>
      <c r="TT55" s="96">
        <f>TT42</f>
        <v>2093.75</v>
      </c>
      <c r="TU55" s="137">
        <f t="shared" si="868"/>
        <v>0</v>
      </c>
      <c r="TV55" s="109">
        <f t="shared" si="869"/>
        <v>0</v>
      </c>
      <c r="TW55" s="109"/>
      <c r="TX55" s="138"/>
      <c r="TY55" s="139" t="e">
        <f t="shared" si="870"/>
        <v>#DIV/0!</v>
      </c>
      <c r="TZ55" s="593">
        <f t="shared" si="871"/>
        <v>0</v>
      </c>
      <c r="UA55" s="139">
        <f>TZ55/TZ42</f>
        <v>0</v>
      </c>
      <c r="UB55" s="109">
        <f>UB42*UA55</f>
        <v>0</v>
      </c>
      <c r="UC55" s="136">
        <f t="shared" si="872"/>
        <v>0</v>
      </c>
      <c r="UD55" s="96">
        <f>UD42</f>
        <v>2093.75</v>
      </c>
      <c r="UE55" s="137">
        <f t="shared" si="873"/>
        <v>0</v>
      </c>
      <c r="UF55" s="109">
        <f t="shared" si="874"/>
        <v>0</v>
      </c>
      <c r="UG55" s="109"/>
      <c r="UH55" s="138"/>
      <c r="UI55" s="139" t="e">
        <f t="shared" si="875"/>
        <v>#DIV/0!</v>
      </c>
      <c r="UJ55" s="593">
        <f t="shared" si="876"/>
        <v>0</v>
      </c>
      <c r="UK55" s="139">
        <f>UJ55/UJ42</f>
        <v>0</v>
      </c>
      <c r="UL55" s="109">
        <f>UL42*UK55</f>
        <v>0</v>
      </c>
      <c r="UM55" s="136">
        <f t="shared" si="877"/>
        <v>0</v>
      </c>
      <c r="UN55" s="96">
        <f>UN42</f>
        <v>2093.75</v>
      </c>
      <c r="UO55" s="137">
        <f t="shared" si="878"/>
        <v>0</v>
      </c>
      <c r="UP55" s="109">
        <f t="shared" si="879"/>
        <v>0</v>
      </c>
      <c r="UQ55" s="109"/>
      <c r="UR55" s="138"/>
      <c r="US55" s="139" t="e">
        <f t="shared" si="880"/>
        <v>#DIV/0!</v>
      </c>
      <c r="UT55" s="593">
        <f t="shared" si="881"/>
        <v>0</v>
      </c>
      <c r="UU55" s="139">
        <f>UT55/UT42</f>
        <v>0</v>
      </c>
      <c r="UV55" s="109">
        <f>UV42*UU55</f>
        <v>0</v>
      </c>
      <c r="UW55" s="136">
        <f t="shared" si="882"/>
        <v>0</v>
      </c>
      <c r="UX55" s="96">
        <f>UX42</f>
        <v>2093.75</v>
      </c>
      <c r="UY55" s="137">
        <f t="shared" si="883"/>
        <v>0</v>
      </c>
      <c r="UZ55" s="109">
        <f t="shared" si="884"/>
        <v>0</v>
      </c>
      <c r="VA55" s="109"/>
      <c r="VB55" s="138"/>
      <c r="VC55" s="139" t="e">
        <f t="shared" si="885"/>
        <v>#DIV/0!</v>
      </c>
      <c r="VD55" s="593">
        <f t="shared" si="886"/>
        <v>0</v>
      </c>
      <c r="VE55" s="139">
        <f>VD55/VD42</f>
        <v>0</v>
      </c>
      <c r="VF55" s="109">
        <f>VF42*VE55</f>
        <v>0</v>
      </c>
      <c r="VG55" s="136">
        <f t="shared" si="887"/>
        <v>0</v>
      </c>
      <c r="VH55" s="96">
        <f>VH42</f>
        <v>2093.75</v>
      </c>
      <c r="VI55" s="137">
        <f t="shared" si="888"/>
        <v>0</v>
      </c>
      <c r="VJ55" s="109">
        <f t="shared" si="889"/>
        <v>0</v>
      </c>
      <c r="VK55" s="109"/>
      <c r="VL55" s="138"/>
      <c r="VM55" s="139" t="e">
        <f t="shared" si="890"/>
        <v>#DIV/0!</v>
      </c>
      <c r="VN55" s="593">
        <f t="shared" si="891"/>
        <v>0</v>
      </c>
      <c r="VO55" s="139">
        <f>VN55/VN42</f>
        <v>0</v>
      </c>
      <c r="VP55" s="109">
        <f>VP42*VO55</f>
        <v>0</v>
      </c>
      <c r="VQ55" s="136">
        <f t="shared" si="892"/>
        <v>0</v>
      </c>
      <c r="VR55" s="96">
        <f>VR42</f>
        <v>2093.75</v>
      </c>
      <c r="VS55" s="137">
        <f t="shared" si="893"/>
        <v>0</v>
      </c>
      <c r="VT55" s="109">
        <f t="shared" si="894"/>
        <v>0</v>
      </c>
      <c r="VU55" s="109"/>
      <c r="VV55" s="138"/>
      <c r="VW55" s="139" t="e">
        <f t="shared" si="895"/>
        <v>#DIV/0!</v>
      </c>
      <c r="VX55" s="554">
        <f t="shared" si="896"/>
        <v>0</v>
      </c>
      <c r="VY55" s="139">
        <f>VX55/VX42</f>
        <v>0</v>
      </c>
      <c r="VZ55" s="109">
        <f>VZ42*VY55</f>
        <v>0</v>
      </c>
      <c r="WA55" s="136">
        <f t="shared" si="897"/>
        <v>0</v>
      </c>
      <c r="WB55" s="96">
        <f>WB42</f>
        <v>2253.27</v>
      </c>
      <c r="WC55" s="137">
        <f t="shared" si="898"/>
        <v>0</v>
      </c>
      <c r="WD55" s="109">
        <f t="shared" si="899"/>
        <v>0</v>
      </c>
      <c r="WE55" s="109"/>
      <c r="WF55" s="138"/>
    </row>
    <row r="56" spans="1:604" ht="17.25" customHeight="1">
      <c r="A56" s="5"/>
      <c r="B56" s="544" t="s">
        <v>412</v>
      </c>
      <c r="C56" s="11" t="s">
        <v>968</v>
      </c>
      <c r="D56" s="11" t="s">
        <v>423</v>
      </c>
      <c r="E56" s="4" t="s">
        <v>34</v>
      </c>
      <c r="F56" s="593">
        <f t="shared" si="601"/>
        <v>0</v>
      </c>
      <c r="G56" s="139" t="e">
        <f>F56/F42</f>
        <v>#DIV/0!</v>
      </c>
      <c r="H56" s="109" t="e">
        <f>H42*G56</f>
        <v>#DIV/0!</v>
      </c>
      <c r="I56" s="136">
        <f t="shared" si="602"/>
        <v>0</v>
      </c>
      <c r="J56" s="96">
        <f>J42</f>
        <v>0</v>
      </c>
      <c r="K56" s="137">
        <f t="shared" si="603"/>
        <v>0</v>
      </c>
      <c r="L56" s="109">
        <f t="shared" si="604"/>
        <v>0</v>
      </c>
      <c r="M56" s="109"/>
      <c r="N56" s="138"/>
      <c r="O56" s="139">
        <f t="shared" si="605"/>
        <v>0</v>
      </c>
      <c r="P56" s="593">
        <f t="shared" si="606"/>
        <v>0</v>
      </c>
      <c r="Q56" s="139">
        <f>P56/P42</f>
        <v>0</v>
      </c>
      <c r="R56" s="109">
        <f>R42*Q56</f>
        <v>0</v>
      </c>
      <c r="S56" s="136">
        <f t="shared" si="607"/>
        <v>0</v>
      </c>
      <c r="T56" s="96">
        <f>T42</f>
        <v>2093.75</v>
      </c>
      <c r="U56" s="137">
        <f t="shared" si="608"/>
        <v>0</v>
      </c>
      <c r="V56" s="109">
        <f t="shared" si="609"/>
        <v>0</v>
      </c>
      <c r="W56" s="109"/>
      <c r="X56" s="138"/>
      <c r="Y56" s="139">
        <f t="shared" si="610"/>
        <v>0</v>
      </c>
      <c r="Z56" s="593">
        <f t="shared" si="611"/>
        <v>0</v>
      </c>
      <c r="AA56" s="139">
        <f>Z56/Z42</f>
        <v>0</v>
      </c>
      <c r="AB56" s="109">
        <f>AB42*AA56</f>
        <v>0</v>
      </c>
      <c r="AC56" s="136">
        <f t="shared" si="612"/>
        <v>0</v>
      </c>
      <c r="AD56" s="96">
        <f>AD42</f>
        <v>2093.75</v>
      </c>
      <c r="AE56" s="137">
        <f t="shared" si="613"/>
        <v>0</v>
      </c>
      <c r="AF56" s="109">
        <f t="shared" si="614"/>
        <v>0</v>
      </c>
      <c r="AG56" s="109"/>
      <c r="AH56" s="138"/>
      <c r="AI56" s="139">
        <f t="shared" si="615"/>
        <v>0</v>
      </c>
      <c r="AJ56" s="593">
        <f t="shared" si="616"/>
        <v>0</v>
      </c>
      <c r="AK56" s="139" t="e">
        <f>AJ56/AJ42</f>
        <v>#DIV/0!</v>
      </c>
      <c r="AL56" s="109" t="e">
        <f>AL42*AK56</f>
        <v>#DIV/0!</v>
      </c>
      <c r="AM56" s="136">
        <f t="shared" si="617"/>
        <v>0</v>
      </c>
      <c r="AN56" s="96">
        <f>AN42</f>
        <v>0</v>
      </c>
      <c r="AO56" s="137">
        <f t="shared" si="618"/>
        <v>0</v>
      </c>
      <c r="AP56" s="109">
        <f t="shared" si="619"/>
        <v>0</v>
      </c>
      <c r="AQ56" s="109"/>
      <c r="AR56" s="138"/>
      <c r="AS56" s="139">
        <f t="shared" si="620"/>
        <v>0</v>
      </c>
      <c r="AT56" s="593">
        <f t="shared" si="621"/>
        <v>0</v>
      </c>
      <c r="AU56" s="139">
        <f>AT56/AT42</f>
        <v>0</v>
      </c>
      <c r="AV56" s="109">
        <f>AV42*AU56</f>
        <v>0</v>
      </c>
      <c r="AW56" s="136">
        <f t="shared" si="622"/>
        <v>0</v>
      </c>
      <c r="AX56" s="96">
        <f>AX42</f>
        <v>2093.75</v>
      </c>
      <c r="AY56" s="137">
        <f t="shared" si="623"/>
        <v>0</v>
      </c>
      <c r="AZ56" s="109">
        <f t="shared" si="624"/>
        <v>0</v>
      </c>
      <c r="BA56" s="109"/>
      <c r="BB56" s="138"/>
      <c r="BC56" s="139">
        <f t="shared" si="625"/>
        <v>0</v>
      </c>
      <c r="BD56" s="593">
        <f t="shared" si="626"/>
        <v>0</v>
      </c>
      <c r="BE56" s="139">
        <f>BD56/BD42</f>
        <v>0</v>
      </c>
      <c r="BF56" s="109">
        <f>BF42*BE56</f>
        <v>0</v>
      </c>
      <c r="BG56" s="136">
        <f t="shared" si="627"/>
        <v>0</v>
      </c>
      <c r="BH56" s="96">
        <f>BH42</f>
        <v>2474.1999999999998</v>
      </c>
      <c r="BI56" s="137">
        <f t="shared" si="628"/>
        <v>0</v>
      </c>
      <c r="BJ56" s="109">
        <f t="shared" si="629"/>
        <v>0</v>
      </c>
      <c r="BK56" s="109"/>
      <c r="BL56" s="138"/>
      <c r="BM56" s="139">
        <f t="shared" si="630"/>
        <v>0</v>
      </c>
      <c r="BN56" s="593">
        <f t="shared" si="631"/>
        <v>0</v>
      </c>
      <c r="BO56" s="139">
        <f>BN56/BN42</f>
        <v>0</v>
      </c>
      <c r="BP56" s="109">
        <f>BP42*BO56</f>
        <v>0</v>
      </c>
      <c r="BQ56" s="136">
        <f t="shared" si="632"/>
        <v>0</v>
      </c>
      <c r="BR56" s="96">
        <f>BR42</f>
        <v>2854.65</v>
      </c>
      <c r="BS56" s="137">
        <f t="shared" si="633"/>
        <v>0</v>
      </c>
      <c r="BT56" s="109">
        <f t="shared" si="634"/>
        <v>0</v>
      </c>
      <c r="BU56" s="109"/>
      <c r="BV56" s="138"/>
      <c r="BW56" s="139">
        <f t="shared" si="635"/>
        <v>0</v>
      </c>
      <c r="BX56" s="593">
        <f t="shared" si="636"/>
        <v>0</v>
      </c>
      <c r="BY56" s="139">
        <f>BX56/BX42</f>
        <v>0</v>
      </c>
      <c r="BZ56" s="109">
        <f>BZ42*BY56</f>
        <v>0</v>
      </c>
      <c r="CA56" s="136">
        <f t="shared" si="637"/>
        <v>0</v>
      </c>
      <c r="CB56" s="96">
        <f>CB42</f>
        <v>2196.1</v>
      </c>
      <c r="CC56" s="137">
        <f t="shared" si="638"/>
        <v>0</v>
      </c>
      <c r="CD56" s="109">
        <f t="shared" si="639"/>
        <v>0</v>
      </c>
      <c r="CE56" s="109"/>
      <c r="CF56" s="138"/>
      <c r="CG56" s="139">
        <f t="shared" si="640"/>
        <v>0</v>
      </c>
      <c r="CH56" s="593">
        <f t="shared" si="641"/>
        <v>0</v>
      </c>
      <c r="CI56" s="139">
        <f>CH56/CH42</f>
        <v>0</v>
      </c>
      <c r="CJ56" s="109">
        <f>CJ42*CI56</f>
        <v>0</v>
      </c>
      <c r="CK56" s="136">
        <f t="shared" si="642"/>
        <v>0</v>
      </c>
      <c r="CL56" s="96">
        <f>CL42</f>
        <v>2854.65</v>
      </c>
      <c r="CM56" s="137">
        <f t="shared" si="643"/>
        <v>0</v>
      </c>
      <c r="CN56" s="109">
        <f t="shared" si="644"/>
        <v>0</v>
      </c>
      <c r="CO56" s="109"/>
      <c r="CP56" s="138"/>
      <c r="CQ56" s="139">
        <f t="shared" si="645"/>
        <v>0</v>
      </c>
      <c r="CR56" s="593">
        <f t="shared" si="646"/>
        <v>0</v>
      </c>
      <c r="CS56" s="139">
        <f>CR56/CR42</f>
        <v>0</v>
      </c>
      <c r="CT56" s="109">
        <f>CT42*CS56</f>
        <v>0</v>
      </c>
      <c r="CU56" s="136">
        <f t="shared" si="647"/>
        <v>0</v>
      </c>
      <c r="CV56" s="96">
        <f>CV42</f>
        <v>2854.65</v>
      </c>
      <c r="CW56" s="137">
        <f t="shared" si="648"/>
        <v>0</v>
      </c>
      <c r="CX56" s="109">
        <f t="shared" si="649"/>
        <v>0</v>
      </c>
      <c r="CY56" s="109"/>
      <c r="CZ56" s="138"/>
      <c r="DA56" s="139">
        <f t="shared" si="650"/>
        <v>0</v>
      </c>
      <c r="DB56" s="593">
        <f t="shared" si="651"/>
        <v>0</v>
      </c>
      <c r="DC56" s="139">
        <f>DB56/DB42</f>
        <v>0</v>
      </c>
      <c r="DD56" s="109">
        <f>DD42*DC56</f>
        <v>0</v>
      </c>
      <c r="DE56" s="136">
        <f t="shared" si="652"/>
        <v>0</v>
      </c>
      <c r="DF56" s="96">
        <f>DF42</f>
        <v>2854.65</v>
      </c>
      <c r="DG56" s="137">
        <f t="shared" si="653"/>
        <v>0</v>
      </c>
      <c r="DH56" s="109">
        <f t="shared" si="654"/>
        <v>0</v>
      </c>
      <c r="DI56" s="109"/>
      <c r="DJ56" s="138"/>
      <c r="DK56" s="139">
        <f t="shared" si="655"/>
        <v>0</v>
      </c>
      <c r="DL56" s="593">
        <f t="shared" si="656"/>
        <v>0</v>
      </c>
      <c r="DM56" s="139">
        <f>DL56/DL42</f>
        <v>0</v>
      </c>
      <c r="DN56" s="109">
        <f>DN42*DM56</f>
        <v>0</v>
      </c>
      <c r="DO56" s="136">
        <f t="shared" si="657"/>
        <v>0</v>
      </c>
      <c r="DP56" s="96">
        <f>DP42</f>
        <v>2854.65</v>
      </c>
      <c r="DQ56" s="137">
        <f t="shared" si="658"/>
        <v>0</v>
      </c>
      <c r="DR56" s="109">
        <f t="shared" si="659"/>
        <v>0</v>
      </c>
      <c r="DS56" s="109"/>
      <c r="DT56" s="138"/>
      <c r="DU56" s="139">
        <f t="shared" si="660"/>
        <v>0</v>
      </c>
      <c r="DV56" s="593">
        <f t="shared" si="661"/>
        <v>0</v>
      </c>
      <c r="DW56" s="139">
        <f>DV56/DV42</f>
        <v>0</v>
      </c>
      <c r="DX56" s="109">
        <f>DX42*DW56</f>
        <v>0</v>
      </c>
      <c r="DY56" s="136">
        <f t="shared" si="662"/>
        <v>0</v>
      </c>
      <c r="DZ56" s="96">
        <f>DZ42</f>
        <v>0</v>
      </c>
      <c r="EA56" s="137">
        <f t="shared" si="663"/>
        <v>0</v>
      </c>
      <c r="EB56" s="109">
        <f t="shared" si="664"/>
        <v>0</v>
      </c>
      <c r="EC56" s="109"/>
      <c r="ED56" s="138"/>
      <c r="EE56" s="139">
        <f t="shared" si="665"/>
        <v>0</v>
      </c>
      <c r="EF56" s="593">
        <f t="shared" si="666"/>
        <v>0</v>
      </c>
      <c r="EG56" s="139">
        <f>EF56/EF42</f>
        <v>0</v>
      </c>
      <c r="EH56" s="109">
        <f>EH42*EG56</f>
        <v>0</v>
      </c>
      <c r="EI56" s="136">
        <f t="shared" si="667"/>
        <v>0</v>
      </c>
      <c r="EJ56" s="96">
        <f>EJ42</f>
        <v>2018.34</v>
      </c>
      <c r="EK56" s="137">
        <f t="shared" si="668"/>
        <v>0</v>
      </c>
      <c r="EL56" s="109">
        <f t="shared" si="669"/>
        <v>0</v>
      </c>
      <c r="EM56" s="109"/>
      <c r="EN56" s="138"/>
      <c r="EO56" s="139">
        <f t="shared" si="670"/>
        <v>0</v>
      </c>
      <c r="EP56" s="593">
        <f t="shared" si="671"/>
        <v>0</v>
      </c>
      <c r="EQ56" s="139">
        <f>EP56/EP42</f>
        <v>0</v>
      </c>
      <c r="ER56" s="109">
        <f>ER42*EQ56</f>
        <v>0</v>
      </c>
      <c r="ES56" s="136">
        <f t="shared" si="672"/>
        <v>0</v>
      </c>
      <c r="ET56" s="96">
        <f>ET42</f>
        <v>0</v>
      </c>
      <c r="EU56" s="137">
        <f t="shared" si="673"/>
        <v>0</v>
      </c>
      <c r="EV56" s="109">
        <f t="shared" si="674"/>
        <v>0</v>
      </c>
      <c r="EW56" s="109"/>
      <c r="EX56" s="138"/>
      <c r="EY56" s="139">
        <f t="shared" si="675"/>
        <v>0</v>
      </c>
      <c r="EZ56" s="593">
        <f t="shared" si="676"/>
        <v>0</v>
      </c>
      <c r="FA56" s="139">
        <f>EZ56/EZ42</f>
        <v>0</v>
      </c>
      <c r="FB56" s="109">
        <f>FB42*FA56</f>
        <v>0</v>
      </c>
      <c r="FC56" s="136">
        <f t="shared" si="677"/>
        <v>0</v>
      </c>
      <c r="FD56" s="96">
        <f>FD42</f>
        <v>2093.75</v>
      </c>
      <c r="FE56" s="137">
        <f t="shared" si="678"/>
        <v>0</v>
      </c>
      <c r="FF56" s="109">
        <f t="shared" si="679"/>
        <v>0</v>
      </c>
      <c r="FG56" s="109"/>
      <c r="FH56" s="138"/>
      <c r="FI56" s="139">
        <f t="shared" si="680"/>
        <v>0</v>
      </c>
      <c r="FJ56" s="593">
        <f t="shared" si="681"/>
        <v>0</v>
      </c>
      <c r="FK56" s="139">
        <f>FJ56/FJ42</f>
        <v>0</v>
      </c>
      <c r="FL56" s="109">
        <f>FL42*FK56</f>
        <v>0</v>
      </c>
      <c r="FM56" s="136">
        <f t="shared" si="682"/>
        <v>0</v>
      </c>
      <c r="FN56" s="96">
        <f>FN42</f>
        <v>2018.34</v>
      </c>
      <c r="FO56" s="137">
        <f t="shared" si="683"/>
        <v>0</v>
      </c>
      <c r="FP56" s="109">
        <f t="shared" si="684"/>
        <v>0</v>
      </c>
      <c r="FQ56" s="109"/>
      <c r="FR56" s="138"/>
      <c r="FS56" s="139">
        <f t="shared" si="685"/>
        <v>0</v>
      </c>
      <c r="FT56" s="593">
        <f t="shared" si="686"/>
        <v>0</v>
      </c>
      <c r="FU56" s="139">
        <f>FT56/FT42</f>
        <v>0</v>
      </c>
      <c r="FV56" s="109">
        <f>FV42*FU56</f>
        <v>0</v>
      </c>
      <c r="FW56" s="136">
        <f t="shared" si="687"/>
        <v>0</v>
      </c>
      <c r="FX56" s="96">
        <f>FX42</f>
        <v>2196.1</v>
      </c>
      <c r="FY56" s="137">
        <f t="shared" si="688"/>
        <v>0</v>
      </c>
      <c r="FZ56" s="109">
        <f t="shared" si="689"/>
        <v>0</v>
      </c>
      <c r="GA56" s="109"/>
      <c r="GB56" s="138"/>
      <c r="GC56" s="139">
        <f t="shared" si="690"/>
        <v>0</v>
      </c>
      <c r="GD56" s="593">
        <f t="shared" si="691"/>
        <v>0</v>
      </c>
      <c r="GE56" s="139">
        <f>GD56/GD42</f>
        <v>0</v>
      </c>
      <c r="GF56" s="109">
        <f>GF42*GE56</f>
        <v>0</v>
      </c>
      <c r="GG56" s="136">
        <f t="shared" si="692"/>
        <v>0</v>
      </c>
      <c r="GH56" s="96">
        <f>GH42</f>
        <v>2093.75</v>
      </c>
      <c r="GI56" s="137">
        <f t="shared" si="693"/>
        <v>0</v>
      </c>
      <c r="GJ56" s="109">
        <f t="shared" si="694"/>
        <v>0</v>
      </c>
      <c r="GK56" s="109"/>
      <c r="GL56" s="138"/>
      <c r="GM56" s="139">
        <f t="shared" si="695"/>
        <v>0</v>
      </c>
      <c r="GN56" s="593">
        <f t="shared" si="696"/>
        <v>0</v>
      </c>
      <c r="GO56" s="139">
        <f>GN56/GN42</f>
        <v>0</v>
      </c>
      <c r="GP56" s="109">
        <f>GP42*GO56</f>
        <v>0</v>
      </c>
      <c r="GQ56" s="136">
        <f t="shared" si="697"/>
        <v>0</v>
      </c>
      <c r="GR56" s="96">
        <f>GR42</f>
        <v>2093.75</v>
      </c>
      <c r="GS56" s="137">
        <f t="shared" si="698"/>
        <v>0</v>
      </c>
      <c r="GT56" s="109">
        <f t="shared" si="699"/>
        <v>0</v>
      </c>
      <c r="GU56" s="109"/>
      <c r="GV56" s="138"/>
      <c r="GW56" s="139">
        <f t="shared" si="700"/>
        <v>0</v>
      </c>
      <c r="GX56" s="593">
        <f t="shared" si="701"/>
        <v>0</v>
      </c>
      <c r="GY56" s="139">
        <f>GX56/GX42</f>
        <v>0</v>
      </c>
      <c r="GZ56" s="109">
        <f>GZ42*GY56</f>
        <v>0</v>
      </c>
      <c r="HA56" s="136">
        <f t="shared" si="702"/>
        <v>0</v>
      </c>
      <c r="HB56" s="96">
        <f>HB42</f>
        <v>2293.15</v>
      </c>
      <c r="HC56" s="137">
        <f t="shared" si="703"/>
        <v>0</v>
      </c>
      <c r="HD56" s="109">
        <f t="shared" si="704"/>
        <v>0</v>
      </c>
      <c r="HE56" s="109"/>
      <c r="HF56" s="138"/>
      <c r="HG56" s="139">
        <f t="shared" si="705"/>
        <v>0</v>
      </c>
      <c r="HH56" s="593">
        <f t="shared" si="706"/>
        <v>0</v>
      </c>
      <c r="HI56" s="139">
        <f>HH56/HH42</f>
        <v>0</v>
      </c>
      <c r="HJ56" s="109">
        <f>HJ42*HI56</f>
        <v>0</v>
      </c>
      <c r="HK56" s="136">
        <f t="shared" si="707"/>
        <v>0</v>
      </c>
      <c r="HL56" s="96">
        <f>HL42</f>
        <v>2093.75</v>
      </c>
      <c r="HM56" s="137">
        <f t="shared" si="708"/>
        <v>0</v>
      </c>
      <c r="HN56" s="109">
        <f t="shared" si="709"/>
        <v>0</v>
      </c>
      <c r="HO56" s="109"/>
      <c r="HP56" s="138"/>
      <c r="HQ56" s="139">
        <f t="shared" si="710"/>
        <v>0</v>
      </c>
      <c r="HR56" s="593">
        <f t="shared" si="711"/>
        <v>0</v>
      </c>
      <c r="HS56" s="139">
        <f>HR56/HR42</f>
        <v>0</v>
      </c>
      <c r="HT56" s="109">
        <f>HT42*HS56</f>
        <v>0</v>
      </c>
      <c r="HU56" s="136">
        <f t="shared" si="712"/>
        <v>0</v>
      </c>
      <c r="HV56" s="96">
        <f>HV42</f>
        <v>2196.1</v>
      </c>
      <c r="HW56" s="137">
        <f t="shared" si="713"/>
        <v>0</v>
      </c>
      <c r="HX56" s="109">
        <f t="shared" si="714"/>
        <v>0</v>
      </c>
      <c r="HY56" s="109"/>
      <c r="HZ56" s="138"/>
      <c r="IA56" s="139">
        <f t="shared" si="715"/>
        <v>0</v>
      </c>
      <c r="IB56" s="593">
        <f t="shared" si="716"/>
        <v>0</v>
      </c>
      <c r="IC56" s="139">
        <f>IB56/IB42</f>
        <v>0</v>
      </c>
      <c r="ID56" s="109">
        <f>ID42*IC56</f>
        <v>0</v>
      </c>
      <c r="IE56" s="136">
        <f t="shared" si="717"/>
        <v>0</v>
      </c>
      <c r="IF56" s="96">
        <f>IF42</f>
        <v>2854.65</v>
      </c>
      <c r="IG56" s="137">
        <f t="shared" si="718"/>
        <v>0</v>
      </c>
      <c r="IH56" s="109">
        <f t="shared" si="719"/>
        <v>0</v>
      </c>
      <c r="II56" s="109"/>
      <c r="IJ56" s="138"/>
      <c r="IK56" s="139">
        <f t="shared" si="720"/>
        <v>0</v>
      </c>
      <c r="IL56" s="593">
        <f t="shared" si="721"/>
        <v>0</v>
      </c>
      <c r="IM56" s="139">
        <f>IL56/IL42</f>
        <v>0</v>
      </c>
      <c r="IN56" s="109">
        <f>IN42*IM56</f>
        <v>0</v>
      </c>
      <c r="IO56" s="136">
        <f t="shared" si="722"/>
        <v>0</v>
      </c>
      <c r="IP56" s="96">
        <f>IP42</f>
        <v>2196.1</v>
      </c>
      <c r="IQ56" s="137">
        <f t="shared" si="723"/>
        <v>0</v>
      </c>
      <c r="IR56" s="109">
        <f t="shared" si="724"/>
        <v>0</v>
      </c>
      <c r="IS56" s="109"/>
      <c r="IT56" s="138"/>
      <c r="IU56" s="139">
        <f t="shared" si="725"/>
        <v>0</v>
      </c>
      <c r="IV56" s="593">
        <f t="shared" si="726"/>
        <v>0</v>
      </c>
      <c r="IW56" s="139">
        <f>IV56/IV42</f>
        <v>0</v>
      </c>
      <c r="IX56" s="109">
        <f>IX42*IW56</f>
        <v>0</v>
      </c>
      <c r="IY56" s="136">
        <f t="shared" si="727"/>
        <v>0</v>
      </c>
      <c r="IZ56" s="96">
        <f>IZ42</f>
        <v>2731.08</v>
      </c>
      <c r="JA56" s="137">
        <f t="shared" si="728"/>
        <v>0</v>
      </c>
      <c r="JB56" s="109">
        <f t="shared" si="729"/>
        <v>0</v>
      </c>
      <c r="JC56" s="109"/>
      <c r="JD56" s="138"/>
      <c r="JE56" s="139">
        <f t="shared" si="730"/>
        <v>0</v>
      </c>
      <c r="JF56" s="593">
        <f t="shared" si="731"/>
        <v>0</v>
      </c>
      <c r="JG56" s="139">
        <f>JF56/JF42</f>
        <v>0</v>
      </c>
      <c r="JH56" s="109">
        <f>JH42*JG56</f>
        <v>0</v>
      </c>
      <c r="JI56" s="136">
        <f t="shared" si="732"/>
        <v>0</v>
      </c>
      <c r="JJ56" s="96">
        <f>JJ42</f>
        <v>2196.1</v>
      </c>
      <c r="JK56" s="137">
        <f t="shared" si="733"/>
        <v>0</v>
      </c>
      <c r="JL56" s="109">
        <f t="shared" si="734"/>
        <v>0</v>
      </c>
      <c r="JM56" s="109"/>
      <c r="JN56" s="138"/>
      <c r="JO56" s="139">
        <f t="shared" si="735"/>
        <v>0</v>
      </c>
      <c r="JP56" s="593">
        <f t="shared" si="736"/>
        <v>0</v>
      </c>
      <c r="JQ56" s="139">
        <f>JP56/JP42</f>
        <v>0</v>
      </c>
      <c r="JR56" s="109">
        <f>JR42*JQ56</f>
        <v>0</v>
      </c>
      <c r="JS56" s="136">
        <f t="shared" si="737"/>
        <v>0</v>
      </c>
      <c r="JT56" s="96">
        <f>JT42</f>
        <v>2196.1</v>
      </c>
      <c r="JU56" s="137">
        <f t="shared" si="738"/>
        <v>0</v>
      </c>
      <c r="JV56" s="109">
        <f t="shared" si="739"/>
        <v>0</v>
      </c>
      <c r="JW56" s="109"/>
      <c r="JX56" s="138"/>
      <c r="JY56" s="139">
        <f t="shared" si="740"/>
        <v>0</v>
      </c>
      <c r="JZ56" s="593">
        <f t="shared" si="741"/>
        <v>0</v>
      </c>
      <c r="KA56" s="139">
        <f>JZ56/JZ42</f>
        <v>0</v>
      </c>
      <c r="KB56" s="109">
        <f>KB42*KA56</f>
        <v>0</v>
      </c>
      <c r="KC56" s="136">
        <f t="shared" si="742"/>
        <v>0</v>
      </c>
      <c r="KD56" s="96">
        <f>KD42</f>
        <v>2093.75</v>
      </c>
      <c r="KE56" s="137">
        <f t="shared" si="743"/>
        <v>0</v>
      </c>
      <c r="KF56" s="109">
        <f t="shared" si="744"/>
        <v>0</v>
      </c>
      <c r="KG56" s="109"/>
      <c r="KH56" s="138"/>
      <c r="KI56" s="139">
        <f t="shared" si="745"/>
        <v>0</v>
      </c>
      <c r="KJ56" s="593">
        <f t="shared" si="746"/>
        <v>0</v>
      </c>
      <c r="KK56" s="139">
        <f>KJ56/KJ42</f>
        <v>0</v>
      </c>
      <c r="KL56" s="109">
        <f>KL42*KK56</f>
        <v>0</v>
      </c>
      <c r="KM56" s="136">
        <f t="shared" si="747"/>
        <v>0</v>
      </c>
      <c r="KN56" s="96">
        <f>KN42</f>
        <v>2093.75</v>
      </c>
      <c r="KO56" s="137">
        <f t="shared" si="748"/>
        <v>0</v>
      </c>
      <c r="KP56" s="109">
        <f t="shared" si="749"/>
        <v>0</v>
      </c>
      <c r="KQ56" s="109"/>
      <c r="KR56" s="138"/>
      <c r="KS56" s="139">
        <f t="shared" si="750"/>
        <v>0</v>
      </c>
      <c r="KT56" s="593">
        <f t="shared" si="751"/>
        <v>0</v>
      </c>
      <c r="KU56" s="139">
        <f>KT56/KT42</f>
        <v>0</v>
      </c>
      <c r="KV56" s="109">
        <f>KV42*KU56</f>
        <v>0</v>
      </c>
      <c r="KW56" s="136">
        <f t="shared" si="752"/>
        <v>0</v>
      </c>
      <c r="KX56" s="96">
        <f>KX42</f>
        <v>2100</v>
      </c>
      <c r="KY56" s="137">
        <f t="shared" si="753"/>
        <v>0</v>
      </c>
      <c r="KZ56" s="109">
        <f t="shared" si="754"/>
        <v>0</v>
      </c>
      <c r="LA56" s="109"/>
      <c r="LB56" s="138"/>
      <c r="LC56" s="139">
        <f t="shared" si="755"/>
        <v>0</v>
      </c>
      <c r="LD56" s="593">
        <f t="shared" si="756"/>
        <v>0</v>
      </c>
      <c r="LE56" s="139">
        <f>LD56/LD42</f>
        <v>0</v>
      </c>
      <c r="LF56" s="109">
        <f>LF42*LE56</f>
        <v>0</v>
      </c>
      <c r="LG56" s="136">
        <f t="shared" si="757"/>
        <v>0</v>
      </c>
      <c r="LH56" s="96">
        <f>LH42</f>
        <v>2093.75</v>
      </c>
      <c r="LI56" s="137">
        <f t="shared" si="758"/>
        <v>0</v>
      </c>
      <c r="LJ56" s="109">
        <f t="shared" si="759"/>
        <v>0</v>
      </c>
      <c r="LK56" s="109"/>
      <c r="LL56" s="138"/>
      <c r="LM56" s="139">
        <f t="shared" si="760"/>
        <v>0</v>
      </c>
      <c r="LN56" s="593">
        <f t="shared" si="761"/>
        <v>0</v>
      </c>
      <c r="LO56" s="139">
        <f>LN56/LN42</f>
        <v>0</v>
      </c>
      <c r="LP56" s="109">
        <f>LP42*LO56</f>
        <v>0</v>
      </c>
      <c r="LQ56" s="136">
        <f t="shared" si="762"/>
        <v>0</v>
      </c>
      <c r="LR56" s="96">
        <f>LR42</f>
        <v>2196.1</v>
      </c>
      <c r="LS56" s="137">
        <f t="shared" si="763"/>
        <v>0</v>
      </c>
      <c r="LT56" s="109">
        <f t="shared" si="764"/>
        <v>0</v>
      </c>
      <c r="LU56" s="109"/>
      <c r="LV56" s="138"/>
      <c r="LW56" s="139">
        <f t="shared" si="765"/>
        <v>0</v>
      </c>
      <c r="LX56" s="593">
        <f t="shared" si="766"/>
        <v>0</v>
      </c>
      <c r="LY56" s="139">
        <f>LX56/LX42</f>
        <v>0</v>
      </c>
      <c r="LZ56" s="109">
        <f>LZ42*LY56</f>
        <v>0</v>
      </c>
      <c r="MA56" s="136">
        <f t="shared" si="767"/>
        <v>0</v>
      </c>
      <c r="MB56" s="96">
        <f>MB42</f>
        <v>2093.75</v>
      </c>
      <c r="MC56" s="137">
        <f t="shared" si="768"/>
        <v>0</v>
      </c>
      <c r="MD56" s="109">
        <f t="shared" si="769"/>
        <v>0</v>
      </c>
      <c r="ME56" s="109"/>
      <c r="MF56" s="138"/>
      <c r="MG56" s="139">
        <f t="shared" si="770"/>
        <v>0</v>
      </c>
      <c r="MH56" s="593">
        <f t="shared" si="771"/>
        <v>63</v>
      </c>
      <c r="MI56" s="139">
        <f>MH56/MH42</f>
        <v>0.20521</v>
      </c>
      <c r="MJ56" s="109">
        <f>MJ42*MI56</f>
        <v>119.69</v>
      </c>
      <c r="MK56" s="136">
        <f t="shared" si="772"/>
        <v>1.89984127</v>
      </c>
      <c r="ML56" s="96">
        <f>ML42</f>
        <v>2854.65</v>
      </c>
      <c r="MM56" s="137">
        <f t="shared" si="773"/>
        <v>5423.3818799999999</v>
      </c>
      <c r="MN56" s="109">
        <f t="shared" si="774"/>
        <v>341673.06</v>
      </c>
      <c r="MO56" s="109"/>
      <c r="MP56" s="138"/>
      <c r="MQ56" s="139">
        <f t="shared" si="775"/>
        <v>1.7048399999999999</v>
      </c>
      <c r="MR56" s="593">
        <f t="shared" si="776"/>
        <v>0</v>
      </c>
      <c r="MS56" s="139">
        <f>MR56/MR42</f>
        <v>0</v>
      </c>
      <c r="MT56" s="109">
        <f>MT42*MS56</f>
        <v>0</v>
      </c>
      <c r="MU56" s="136">
        <f t="shared" si="777"/>
        <v>0</v>
      </c>
      <c r="MV56" s="96">
        <f>MV42</f>
        <v>2093.75</v>
      </c>
      <c r="MW56" s="137">
        <f t="shared" si="778"/>
        <v>0</v>
      </c>
      <c r="MX56" s="109">
        <f t="shared" si="779"/>
        <v>0</v>
      </c>
      <c r="MY56" s="109"/>
      <c r="MZ56" s="138"/>
      <c r="NA56" s="139">
        <f t="shared" si="780"/>
        <v>0</v>
      </c>
      <c r="NB56" s="593">
        <f t="shared" si="781"/>
        <v>0</v>
      </c>
      <c r="NC56" s="139">
        <f>NB56/NB42</f>
        <v>0</v>
      </c>
      <c r="ND56" s="109">
        <f>ND42*NC56</f>
        <v>0</v>
      </c>
      <c r="NE56" s="136">
        <f t="shared" si="782"/>
        <v>0</v>
      </c>
      <c r="NF56" s="96">
        <f>NF42</f>
        <v>2854.65</v>
      </c>
      <c r="NG56" s="137">
        <f t="shared" si="783"/>
        <v>0</v>
      </c>
      <c r="NH56" s="109">
        <f t="shared" si="784"/>
        <v>0</v>
      </c>
      <c r="NI56" s="109"/>
      <c r="NJ56" s="138"/>
      <c r="NK56" s="139">
        <f t="shared" si="785"/>
        <v>0</v>
      </c>
      <c r="NL56" s="593">
        <f t="shared" si="786"/>
        <v>64</v>
      </c>
      <c r="NM56" s="139">
        <f>NL56/NL42</f>
        <v>0.19394</v>
      </c>
      <c r="NN56" s="109">
        <f>NN42*NM56</f>
        <v>86.83</v>
      </c>
      <c r="NO56" s="136">
        <f t="shared" si="787"/>
        <v>1.35671875</v>
      </c>
      <c r="NP56" s="96">
        <f>NP42</f>
        <v>2018.34</v>
      </c>
      <c r="NQ56" s="137">
        <f t="shared" si="788"/>
        <v>2738.31972</v>
      </c>
      <c r="NR56" s="109">
        <f t="shared" si="789"/>
        <v>175252.46</v>
      </c>
      <c r="NS56" s="109"/>
      <c r="NT56" s="138"/>
      <c r="NU56" s="139">
        <f t="shared" si="790"/>
        <v>0.86079000000000006</v>
      </c>
      <c r="NV56" s="593">
        <f t="shared" si="791"/>
        <v>0</v>
      </c>
      <c r="NW56" s="139">
        <f>NV56/NV42</f>
        <v>0</v>
      </c>
      <c r="NX56" s="109">
        <f>NX42*NW56</f>
        <v>0</v>
      </c>
      <c r="NY56" s="136">
        <f t="shared" si="792"/>
        <v>0</v>
      </c>
      <c r="NZ56" s="96">
        <f>NZ42</f>
        <v>2854.65</v>
      </c>
      <c r="OA56" s="137">
        <f t="shared" si="793"/>
        <v>0</v>
      </c>
      <c r="OB56" s="109">
        <f t="shared" si="794"/>
        <v>0</v>
      </c>
      <c r="OC56" s="109"/>
      <c r="OD56" s="138"/>
      <c r="OE56" s="139">
        <f t="shared" si="795"/>
        <v>0</v>
      </c>
      <c r="OF56" s="593">
        <f t="shared" si="796"/>
        <v>0</v>
      </c>
      <c r="OG56" s="139">
        <f>OF56/OF42</f>
        <v>0</v>
      </c>
      <c r="OH56" s="109">
        <f>OH42*OG56</f>
        <v>0</v>
      </c>
      <c r="OI56" s="136">
        <f t="shared" si="797"/>
        <v>0</v>
      </c>
      <c r="OJ56" s="96">
        <f>OJ42</f>
        <v>2093.75</v>
      </c>
      <c r="OK56" s="137">
        <f t="shared" si="798"/>
        <v>0</v>
      </c>
      <c r="OL56" s="109">
        <f t="shared" si="799"/>
        <v>0</v>
      </c>
      <c r="OM56" s="109"/>
      <c r="ON56" s="138"/>
      <c r="OO56" s="139">
        <f t="shared" si="800"/>
        <v>0</v>
      </c>
      <c r="OP56" s="593">
        <f t="shared" si="801"/>
        <v>0</v>
      </c>
      <c r="OQ56" s="139">
        <f>OP56/OP42</f>
        <v>0</v>
      </c>
      <c r="OR56" s="109">
        <f>OR42*OQ56</f>
        <v>0</v>
      </c>
      <c r="OS56" s="136">
        <f t="shared" si="802"/>
        <v>0</v>
      </c>
      <c r="OT56" s="96">
        <f>OT42</f>
        <v>2854.65</v>
      </c>
      <c r="OU56" s="137">
        <f t="shared" si="803"/>
        <v>0</v>
      </c>
      <c r="OV56" s="109">
        <f t="shared" si="804"/>
        <v>0</v>
      </c>
      <c r="OW56" s="109"/>
      <c r="OX56" s="138"/>
      <c r="OY56" s="139">
        <f t="shared" si="805"/>
        <v>0</v>
      </c>
      <c r="OZ56" s="593">
        <f t="shared" si="806"/>
        <v>0</v>
      </c>
      <c r="PA56" s="139">
        <f>OZ56/OZ42</f>
        <v>0</v>
      </c>
      <c r="PB56" s="109">
        <f>PB42*PA56</f>
        <v>0</v>
      </c>
      <c r="PC56" s="136">
        <f t="shared" si="807"/>
        <v>0</v>
      </c>
      <c r="PD56" s="96">
        <f>PD42</f>
        <v>2018.34</v>
      </c>
      <c r="PE56" s="137">
        <f t="shared" si="808"/>
        <v>0</v>
      </c>
      <c r="PF56" s="109">
        <f t="shared" si="809"/>
        <v>0</v>
      </c>
      <c r="PG56" s="109"/>
      <c r="PH56" s="138"/>
      <c r="PI56" s="139">
        <f t="shared" si="810"/>
        <v>0</v>
      </c>
      <c r="PJ56" s="593">
        <f t="shared" si="811"/>
        <v>0</v>
      </c>
      <c r="PK56" s="139">
        <f>PJ56/PJ42</f>
        <v>0</v>
      </c>
      <c r="PL56" s="109">
        <f>PL42*PK56</f>
        <v>0</v>
      </c>
      <c r="PM56" s="136">
        <f t="shared" si="812"/>
        <v>0</v>
      </c>
      <c r="PN56" s="96">
        <f>PN42</f>
        <v>2018.34</v>
      </c>
      <c r="PO56" s="137">
        <f t="shared" si="813"/>
        <v>0</v>
      </c>
      <c r="PP56" s="109">
        <f t="shared" si="814"/>
        <v>0</v>
      </c>
      <c r="PQ56" s="109"/>
      <c r="PR56" s="138"/>
      <c r="PS56" s="139">
        <f t="shared" si="815"/>
        <v>0</v>
      </c>
      <c r="PT56" s="593">
        <f t="shared" si="816"/>
        <v>0</v>
      </c>
      <c r="PU56" s="139">
        <f>PT56/PT42</f>
        <v>0</v>
      </c>
      <c r="PV56" s="109">
        <f>PV42*PU56</f>
        <v>0</v>
      </c>
      <c r="PW56" s="136">
        <f t="shared" si="817"/>
        <v>0</v>
      </c>
      <c r="PX56" s="96">
        <f>PX42</f>
        <v>2018.34</v>
      </c>
      <c r="PY56" s="137">
        <f t="shared" si="818"/>
        <v>0</v>
      </c>
      <c r="PZ56" s="109">
        <f t="shared" si="819"/>
        <v>0</v>
      </c>
      <c r="QA56" s="109"/>
      <c r="QB56" s="138"/>
      <c r="QC56" s="139">
        <f t="shared" si="820"/>
        <v>0</v>
      </c>
      <c r="QD56" s="593">
        <f t="shared" si="821"/>
        <v>0</v>
      </c>
      <c r="QE56" s="139">
        <f>QD56/QD42</f>
        <v>0</v>
      </c>
      <c r="QF56" s="109">
        <f>QF42*QE56</f>
        <v>0</v>
      </c>
      <c r="QG56" s="136">
        <f t="shared" si="822"/>
        <v>0</v>
      </c>
      <c r="QH56" s="96">
        <f>QH42</f>
        <v>2854.65</v>
      </c>
      <c r="QI56" s="137">
        <f t="shared" si="823"/>
        <v>0</v>
      </c>
      <c r="QJ56" s="109">
        <f t="shared" si="824"/>
        <v>0</v>
      </c>
      <c r="QK56" s="109"/>
      <c r="QL56" s="138"/>
      <c r="QM56" s="139">
        <f t="shared" si="825"/>
        <v>0</v>
      </c>
      <c r="QN56" s="593">
        <f t="shared" si="826"/>
        <v>0</v>
      </c>
      <c r="QO56" s="139">
        <f>QN56/QN42</f>
        <v>0</v>
      </c>
      <c r="QP56" s="109">
        <f>QP42*QO56</f>
        <v>0</v>
      </c>
      <c r="QQ56" s="136">
        <f t="shared" si="827"/>
        <v>0</v>
      </c>
      <c r="QR56" s="96">
        <f>QR42</f>
        <v>2093.75</v>
      </c>
      <c r="QS56" s="137">
        <f t="shared" si="828"/>
        <v>0</v>
      </c>
      <c r="QT56" s="109">
        <f t="shared" si="829"/>
        <v>0</v>
      </c>
      <c r="QU56" s="109"/>
      <c r="QV56" s="138"/>
      <c r="QW56" s="139">
        <f t="shared" si="830"/>
        <v>0</v>
      </c>
      <c r="QX56" s="593">
        <f t="shared" si="831"/>
        <v>0</v>
      </c>
      <c r="QY56" s="139">
        <f>QX56/QX42</f>
        <v>0</v>
      </c>
      <c r="QZ56" s="109">
        <f>QZ42*QY56</f>
        <v>0</v>
      </c>
      <c r="RA56" s="136">
        <f t="shared" si="832"/>
        <v>0</v>
      </c>
      <c r="RB56" s="96">
        <f>RB42</f>
        <v>2018.34</v>
      </c>
      <c r="RC56" s="137">
        <f t="shared" si="833"/>
        <v>0</v>
      </c>
      <c r="RD56" s="109">
        <f t="shared" si="834"/>
        <v>0</v>
      </c>
      <c r="RE56" s="109"/>
      <c r="RF56" s="138"/>
      <c r="RG56" s="139">
        <f t="shared" si="835"/>
        <v>0</v>
      </c>
      <c r="RH56" s="593">
        <f t="shared" si="836"/>
        <v>0</v>
      </c>
      <c r="RI56" s="139">
        <f>RH56/RH42</f>
        <v>0</v>
      </c>
      <c r="RJ56" s="109">
        <f>RJ42*RI56</f>
        <v>0</v>
      </c>
      <c r="RK56" s="136">
        <f t="shared" si="837"/>
        <v>0</v>
      </c>
      <c r="RL56" s="96">
        <f>RL42</f>
        <v>2018.34</v>
      </c>
      <c r="RM56" s="137">
        <f t="shared" si="838"/>
        <v>0</v>
      </c>
      <c r="RN56" s="109">
        <f t="shared" si="839"/>
        <v>0</v>
      </c>
      <c r="RO56" s="109"/>
      <c r="RP56" s="138"/>
      <c r="RQ56" s="139">
        <f t="shared" si="840"/>
        <v>0</v>
      </c>
      <c r="RR56" s="593">
        <f t="shared" si="841"/>
        <v>0</v>
      </c>
      <c r="RS56" s="139">
        <f>RR56/RR42</f>
        <v>0</v>
      </c>
      <c r="RT56" s="109">
        <f>RT42*RS56</f>
        <v>0</v>
      </c>
      <c r="RU56" s="136">
        <f t="shared" si="842"/>
        <v>0</v>
      </c>
      <c r="RV56" s="96">
        <f>RV42</f>
        <v>2854.65</v>
      </c>
      <c r="RW56" s="137">
        <f t="shared" si="843"/>
        <v>0</v>
      </c>
      <c r="RX56" s="109">
        <f t="shared" si="844"/>
        <v>0</v>
      </c>
      <c r="RY56" s="109"/>
      <c r="RZ56" s="138"/>
      <c r="SA56" s="139">
        <f t="shared" si="845"/>
        <v>0</v>
      </c>
      <c r="SB56" s="593">
        <f t="shared" si="846"/>
        <v>0</v>
      </c>
      <c r="SC56" s="139" t="e">
        <f>SB56/SB42</f>
        <v>#DIV/0!</v>
      </c>
      <c r="SD56" s="109" t="e">
        <f>SD42*SC56</f>
        <v>#DIV/0!</v>
      </c>
      <c r="SE56" s="136">
        <f t="shared" si="847"/>
        <v>0</v>
      </c>
      <c r="SF56" s="96">
        <f>SF42</f>
        <v>0</v>
      </c>
      <c r="SG56" s="137">
        <f t="shared" si="848"/>
        <v>0</v>
      </c>
      <c r="SH56" s="109">
        <f t="shared" si="849"/>
        <v>0</v>
      </c>
      <c r="SI56" s="109"/>
      <c r="SJ56" s="138"/>
      <c r="SK56" s="139">
        <f t="shared" si="850"/>
        <v>0</v>
      </c>
      <c r="SL56" s="593">
        <f t="shared" si="851"/>
        <v>0</v>
      </c>
      <c r="SM56" s="139">
        <f>SL56/SL42</f>
        <v>0</v>
      </c>
      <c r="SN56" s="109">
        <f>SN42*SM56</f>
        <v>0</v>
      </c>
      <c r="SO56" s="136">
        <f t="shared" si="852"/>
        <v>0</v>
      </c>
      <c r="SP56" s="96">
        <f>SP42</f>
        <v>2093.75</v>
      </c>
      <c r="SQ56" s="137">
        <f t="shared" si="853"/>
        <v>0</v>
      </c>
      <c r="SR56" s="109">
        <f t="shared" si="854"/>
        <v>0</v>
      </c>
      <c r="SS56" s="109"/>
      <c r="ST56" s="138"/>
      <c r="SU56" s="139">
        <f t="shared" si="855"/>
        <v>0</v>
      </c>
      <c r="SV56" s="593">
        <f t="shared" si="856"/>
        <v>23</v>
      </c>
      <c r="SW56" s="139">
        <f>SV56/SV42</f>
        <v>7.4190000000000006E-2</v>
      </c>
      <c r="SX56" s="109">
        <f>SX42*SW56</f>
        <v>27.66</v>
      </c>
      <c r="SY56" s="136">
        <f t="shared" si="857"/>
        <v>1.2026087000000001</v>
      </c>
      <c r="SZ56" s="96">
        <f>SZ42</f>
        <v>2018.34</v>
      </c>
      <c r="TA56" s="137">
        <f t="shared" si="858"/>
        <v>2427.27324</v>
      </c>
      <c r="TB56" s="109">
        <f t="shared" si="859"/>
        <v>55827.28</v>
      </c>
      <c r="TC56" s="109"/>
      <c r="TD56" s="138"/>
      <c r="TE56" s="139">
        <f t="shared" si="860"/>
        <v>0.76300999999999997</v>
      </c>
      <c r="TF56" s="593">
        <f t="shared" si="861"/>
        <v>0</v>
      </c>
      <c r="TG56" s="139">
        <f>TF56/TF42</f>
        <v>0</v>
      </c>
      <c r="TH56" s="109">
        <f>TH42*TG56</f>
        <v>0</v>
      </c>
      <c r="TI56" s="136">
        <f t="shared" si="862"/>
        <v>0</v>
      </c>
      <c r="TJ56" s="96">
        <f>TJ42</f>
        <v>2018.34</v>
      </c>
      <c r="TK56" s="137">
        <f t="shared" si="863"/>
        <v>0</v>
      </c>
      <c r="TL56" s="109">
        <f t="shared" si="864"/>
        <v>0</v>
      </c>
      <c r="TM56" s="109"/>
      <c r="TN56" s="138"/>
      <c r="TO56" s="139">
        <f t="shared" si="865"/>
        <v>0</v>
      </c>
      <c r="TP56" s="593">
        <f t="shared" si="866"/>
        <v>0</v>
      </c>
      <c r="TQ56" s="139">
        <f>TP56/TP42</f>
        <v>0</v>
      </c>
      <c r="TR56" s="109">
        <f>TR42*TQ56</f>
        <v>0</v>
      </c>
      <c r="TS56" s="136">
        <f t="shared" si="867"/>
        <v>0</v>
      </c>
      <c r="TT56" s="96">
        <f>TT42</f>
        <v>2093.75</v>
      </c>
      <c r="TU56" s="137">
        <f t="shared" si="868"/>
        <v>0</v>
      </c>
      <c r="TV56" s="109">
        <f t="shared" si="869"/>
        <v>0</v>
      </c>
      <c r="TW56" s="109"/>
      <c r="TX56" s="138"/>
      <c r="TY56" s="139">
        <f t="shared" si="870"/>
        <v>0</v>
      </c>
      <c r="TZ56" s="593">
        <f t="shared" si="871"/>
        <v>0</v>
      </c>
      <c r="UA56" s="139">
        <f>TZ56/TZ42</f>
        <v>0</v>
      </c>
      <c r="UB56" s="109">
        <f>UB42*UA56</f>
        <v>0</v>
      </c>
      <c r="UC56" s="136">
        <f t="shared" si="872"/>
        <v>0</v>
      </c>
      <c r="UD56" s="96">
        <f>UD42</f>
        <v>2093.75</v>
      </c>
      <c r="UE56" s="137">
        <f t="shared" si="873"/>
        <v>0</v>
      </c>
      <c r="UF56" s="109">
        <f t="shared" si="874"/>
        <v>0</v>
      </c>
      <c r="UG56" s="109"/>
      <c r="UH56" s="138"/>
      <c r="UI56" s="139">
        <f t="shared" si="875"/>
        <v>0</v>
      </c>
      <c r="UJ56" s="593">
        <f t="shared" si="876"/>
        <v>0</v>
      </c>
      <c r="UK56" s="139">
        <f>UJ56/UJ42</f>
        <v>0</v>
      </c>
      <c r="UL56" s="109">
        <f>UL42*UK56</f>
        <v>0</v>
      </c>
      <c r="UM56" s="136">
        <f t="shared" si="877"/>
        <v>0</v>
      </c>
      <c r="UN56" s="96">
        <f>UN42</f>
        <v>2093.75</v>
      </c>
      <c r="UO56" s="137">
        <f t="shared" si="878"/>
        <v>0</v>
      </c>
      <c r="UP56" s="109">
        <f t="shared" si="879"/>
        <v>0</v>
      </c>
      <c r="UQ56" s="109"/>
      <c r="UR56" s="138"/>
      <c r="US56" s="139">
        <f t="shared" si="880"/>
        <v>0</v>
      </c>
      <c r="UT56" s="593">
        <f t="shared" si="881"/>
        <v>0</v>
      </c>
      <c r="UU56" s="139">
        <f>UT56/UT42</f>
        <v>0</v>
      </c>
      <c r="UV56" s="109">
        <f>UV42*UU56</f>
        <v>0</v>
      </c>
      <c r="UW56" s="136">
        <f t="shared" si="882"/>
        <v>0</v>
      </c>
      <c r="UX56" s="96">
        <f>UX42</f>
        <v>2093.75</v>
      </c>
      <c r="UY56" s="137">
        <f t="shared" si="883"/>
        <v>0</v>
      </c>
      <c r="UZ56" s="109">
        <f t="shared" si="884"/>
        <v>0</v>
      </c>
      <c r="VA56" s="109"/>
      <c r="VB56" s="138"/>
      <c r="VC56" s="139">
        <f t="shared" si="885"/>
        <v>0</v>
      </c>
      <c r="VD56" s="593">
        <f t="shared" si="886"/>
        <v>0</v>
      </c>
      <c r="VE56" s="139">
        <f>VD56/VD42</f>
        <v>0</v>
      </c>
      <c r="VF56" s="109">
        <f>VF42*VE56</f>
        <v>0</v>
      </c>
      <c r="VG56" s="136">
        <f t="shared" si="887"/>
        <v>0</v>
      </c>
      <c r="VH56" s="96">
        <f>VH42</f>
        <v>2093.75</v>
      </c>
      <c r="VI56" s="137">
        <f t="shared" si="888"/>
        <v>0</v>
      </c>
      <c r="VJ56" s="109">
        <f t="shared" si="889"/>
        <v>0</v>
      </c>
      <c r="VK56" s="109"/>
      <c r="VL56" s="138"/>
      <c r="VM56" s="139">
        <f t="shared" si="890"/>
        <v>0</v>
      </c>
      <c r="VN56" s="593">
        <f t="shared" si="891"/>
        <v>0</v>
      </c>
      <c r="VO56" s="139">
        <f>VN56/VN42</f>
        <v>0</v>
      </c>
      <c r="VP56" s="109">
        <f>VP42*VO56</f>
        <v>0</v>
      </c>
      <c r="VQ56" s="136">
        <f t="shared" si="892"/>
        <v>0</v>
      </c>
      <c r="VR56" s="96">
        <f>VR42</f>
        <v>2093.75</v>
      </c>
      <c r="VS56" s="137">
        <f t="shared" si="893"/>
        <v>0</v>
      </c>
      <c r="VT56" s="109">
        <f t="shared" si="894"/>
        <v>0</v>
      </c>
      <c r="VU56" s="109"/>
      <c r="VV56" s="138"/>
      <c r="VW56" s="139">
        <f t="shared" si="895"/>
        <v>0</v>
      </c>
      <c r="VX56" s="554">
        <f t="shared" si="896"/>
        <v>150</v>
      </c>
      <c r="VY56" s="139">
        <f>VX56/VX42</f>
        <v>1.2409999999999999E-2</v>
      </c>
      <c r="VZ56" s="109">
        <f>VZ42*VY56</f>
        <v>211.77</v>
      </c>
      <c r="WA56" s="136">
        <f t="shared" si="897"/>
        <v>1.4117999999999999</v>
      </c>
      <c r="WB56" s="96">
        <f>WB42</f>
        <v>2253.27</v>
      </c>
      <c r="WC56" s="137">
        <f t="shared" si="898"/>
        <v>3181.1665899999998</v>
      </c>
      <c r="WD56" s="109">
        <f t="shared" si="899"/>
        <v>477174.99</v>
      </c>
      <c r="WE56" s="109"/>
      <c r="WF56" s="138"/>
    </row>
    <row r="57" spans="1:604">
      <c r="A57" s="5"/>
      <c r="B57" s="11"/>
      <c r="C57" s="11"/>
      <c r="D57" s="11"/>
      <c r="E57" s="4" t="s">
        <v>34</v>
      </c>
      <c r="F57" s="593">
        <f t="shared" si="601"/>
        <v>0</v>
      </c>
      <c r="G57" s="139" t="e">
        <f>F57/F42</f>
        <v>#DIV/0!</v>
      </c>
      <c r="H57" s="109" t="e">
        <f>H42*G57</f>
        <v>#DIV/0!</v>
      </c>
      <c r="I57" s="136">
        <f t="shared" si="602"/>
        <v>0</v>
      </c>
      <c r="J57" s="96">
        <f>J42</f>
        <v>0</v>
      </c>
      <c r="K57" s="137">
        <f t="shared" si="603"/>
        <v>0</v>
      </c>
      <c r="L57" s="109">
        <f t="shared" si="604"/>
        <v>0</v>
      </c>
      <c r="M57" s="109"/>
      <c r="N57" s="138"/>
      <c r="O57" s="139" t="e">
        <f t="shared" si="605"/>
        <v>#DIV/0!</v>
      </c>
      <c r="P57" s="593">
        <f t="shared" si="606"/>
        <v>0</v>
      </c>
      <c r="Q57" s="139">
        <f>P57/P42</f>
        <v>0</v>
      </c>
      <c r="R57" s="109">
        <f>R42*Q57</f>
        <v>0</v>
      </c>
      <c r="S57" s="136">
        <f t="shared" si="607"/>
        <v>0</v>
      </c>
      <c r="T57" s="96">
        <f>T42</f>
        <v>2093.75</v>
      </c>
      <c r="U57" s="137">
        <f t="shared" si="608"/>
        <v>0</v>
      </c>
      <c r="V57" s="109">
        <f t="shared" si="609"/>
        <v>0</v>
      </c>
      <c r="W57" s="109"/>
      <c r="X57" s="138"/>
      <c r="Y57" s="139" t="e">
        <f t="shared" si="610"/>
        <v>#DIV/0!</v>
      </c>
      <c r="Z57" s="593">
        <f t="shared" si="611"/>
        <v>0</v>
      </c>
      <c r="AA57" s="139">
        <f>Z57/Z42</f>
        <v>0</v>
      </c>
      <c r="AB57" s="109">
        <f>AB42*AA57</f>
        <v>0</v>
      </c>
      <c r="AC57" s="136">
        <f t="shared" si="612"/>
        <v>0</v>
      </c>
      <c r="AD57" s="96">
        <f>AD42</f>
        <v>2093.75</v>
      </c>
      <c r="AE57" s="137">
        <f t="shared" si="613"/>
        <v>0</v>
      </c>
      <c r="AF57" s="109">
        <f t="shared" si="614"/>
        <v>0</v>
      </c>
      <c r="AG57" s="109"/>
      <c r="AH57" s="138"/>
      <c r="AI57" s="139" t="e">
        <f t="shared" si="615"/>
        <v>#DIV/0!</v>
      </c>
      <c r="AJ57" s="593">
        <f t="shared" si="616"/>
        <v>0</v>
      </c>
      <c r="AK57" s="139" t="e">
        <f>AJ57/AJ42</f>
        <v>#DIV/0!</v>
      </c>
      <c r="AL57" s="109" t="e">
        <f>AL42*AK57</f>
        <v>#DIV/0!</v>
      </c>
      <c r="AM57" s="136">
        <f t="shared" si="617"/>
        <v>0</v>
      </c>
      <c r="AN57" s="96">
        <f>AN42</f>
        <v>0</v>
      </c>
      <c r="AO57" s="137">
        <f t="shared" si="618"/>
        <v>0</v>
      </c>
      <c r="AP57" s="109">
        <f t="shared" si="619"/>
        <v>0</v>
      </c>
      <c r="AQ57" s="109"/>
      <c r="AR57" s="138"/>
      <c r="AS57" s="139" t="e">
        <f t="shared" si="620"/>
        <v>#DIV/0!</v>
      </c>
      <c r="AT57" s="593">
        <f t="shared" si="621"/>
        <v>0</v>
      </c>
      <c r="AU57" s="139">
        <f>AT57/AT42</f>
        <v>0</v>
      </c>
      <c r="AV57" s="109">
        <f>AV42*AU57</f>
        <v>0</v>
      </c>
      <c r="AW57" s="136">
        <f t="shared" si="622"/>
        <v>0</v>
      </c>
      <c r="AX57" s="96">
        <f>AX42</f>
        <v>2093.75</v>
      </c>
      <c r="AY57" s="137">
        <f t="shared" si="623"/>
        <v>0</v>
      </c>
      <c r="AZ57" s="109">
        <f t="shared" si="624"/>
        <v>0</v>
      </c>
      <c r="BA57" s="109"/>
      <c r="BB57" s="138"/>
      <c r="BC57" s="139" t="e">
        <f t="shared" si="625"/>
        <v>#DIV/0!</v>
      </c>
      <c r="BD57" s="593">
        <f t="shared" si="626"/>
        <v>0</v>
      </c>
      <c r="BE57" s="139">
        <f>BD57/BD42</f>
        <v>0</v>
      </c>
      <c r="BF57" s="109">
        <f>BF42*BE57</f>
        <v>0</v>
      </c>
      <c r="BG57" s="136">
        <f t="shared" si="627"/>
        <v>0</v>
      </c>
      <c r="BH57" s="96">
        <f>BH42</f>
        <v>2474.1999999999998</v>
      </c>
      <c r="BI57" s="137">
        <f t="shared" si="628"/>
        <v>0</v>
      </c>
      <c r="BJ57" s="109">
        <f t="shared" si="629"/>
        <v>0</v>
      </c>
      <c r="BK57" s="109"/>
      <c r="BL57" s="138"/>
      <c r="BM57" s="139" t="e">
        <f t="shared" si="630"/>
        <v>#DIV/0!</v>
      </c>
      <c r="BN57" s="593">
        <f t="shared" si="631"/>
        <v>0</v>
      </c>
      <c r="BO57" s="139">
        <f>BN57/BN42</f>
        <v>0</v>
      </c>
      <c r="BP57" s="109">
        <f>BP42*BO57</f>
        <v>0</v>
      </c>
      <c r="BQ57" s="136">
        <f t="shared" si="632"/>
        <v>0</v>
      </c>
      <c r="BR57" s="96">
        <f>BR42</f>
        <v>2854.65</v>
      </c>
      <c r="BS57" s="137">
        <f t="shared" si="633"/>
        <v>0</v>
      </c>
      <c r="BT57" s="109">
        <f t="shared" si="634"/>
        <v>0</v>
      </c>
      <c r="BU57" s="109"/>
      <c r="BV57" s="138"/>
      <c r="BW57" s="139" t="e">
        <f t="shared" si="635"/>
        <v>#DIV/0!</v>
      </c>
      <c r="BX57" s="593">
        <f t="shared" si="636"/>
        <v>0</v>
      </c>
      <c r="BY57" s="139">
        <f>BX57/BX42</f>
        <v>0</v>
      </c>
      <c r="BZ57" s="109">
        <f>BZ42*BY57</f>
        <v>0</v>
      </c>
      <c r="CA57" s="136">
        <f t="shared" si="637"/>
        <v>0</v>
      </c>
      <c r="CB57" s="96">
        <f>CB42</f>
        <v>2196.1</v>
      </c>
      <c r="CC57" s="137">
        <f t="shared" si="638"/>
        <v>0</v>
      </c>
      <c r="CD57" s="109">
        <f t="shared" si="639"/>
        <v>0</v>
      </c>
      <c r="CE57" s="109"/>
      <c r="CF57" s="138"/>
      <c r="CG57" s="139" t="e">
        <f t="shared" si="640"/>
        <v>#DIV/0!</v>
      </c>
      <c r="CH57" s="593">
        <f t="shared" si="641"/>
        <v>0</v>
      </c>
      <c r="CI57" s="139">
        <f>CH57/CH42</f>
        <v>0</v>
      </c>
      <c r="CJ57" s="109">
        <f>CJ42*CI57</f>
        <v>0</v>
      </c>
      <c r="CK57" s="136">
        <f t="shared" si="642"/>
        <v>0</v>
      </c>
      <c r="CL57" s="96">
        <f>CL42</f>
        <v>2854.65</v>
      </c>
      <c r="CM57" s="137">
        <f t="shared" si="643"/>
        <v>0</v>
      </c>
      <c r="CN57" s="109">
        <f t="shared" si="644"/>
        <v>0</v>
      </c>
      <c r="CO57" s="109"/>
      <c r="CP57" s="138"/>
      <c r="CQ57" s="139" t="e">
        <f t="shared" si="645"/>
        <v>#DIV/0!</v>
      </c>
      <c r="CR57" s="593">
        <f t="shared" si="646"/>
        <v>0</v>
      </c>
      <c r="CS57" s="139">
        <f>CR57/CR42</f>
        <v>0</v>
      </c>
      <c r="CT57" s="109">
        <f>CT42*CS57</f>
        <v>0</v>
      </c>
      <c r="CU57" s="136">
        <f t="shared" si="647"/>
        <v>0</v>
      </c>
      <c r="CV57" s="96">
        <f>CV42</f>
        <v>2854.65</v>
      </c>
      <c r="CW57" s="137">
        <f t="shared" si="648"/>
        <v>0</v>
      </c>
      <c r="CX57" s="109">
        <f t="shared" si="649"/>
        <v>0</v>
      </c>
      <c r="CY57" s="109"/>
      <c r="CZ57" s="138"/>
      <c r="DA57" s="139" t="e">
        <f t="shared" si="650"/>
        <v>#DIV/0!</v>
      </c>
      <c r="DB57" s="593">
        <f t="shared" si="651"/>
        <v>0</v>
      </c>
      <c r="DC57" s="139">
        <f>DB57/DB42</f>
        <v>0</v>
      </c>
      <c r="DD57" s="109">
        <f>DD42*DC57</f>
        <v>0</v>
      </c>
      <c r="DE57" s="136">
        <f t="shared" si="652"/>
        <v>0</v>
      </c>
      <c r="DF57" s="96">
        <f>DF42</f>
        <v>2854.65</v>
      </c>
      <c r="DG57" s="137">
        <f t="shared" si="653"/>
        <v>0</v>
      </c>
      <c r="DH57" s="109">
        <f t="shared" si="654"/>
        <v>0</v>
      </c>
      <c r="DI57" s="109"/>
      <c r="DJ57" s="138"/>
      <c r="DK57" s="139" t="e">
        <f t="shared" si="655"/>
        <v>#DIV/0!</v>
      </c>
      <c r="DL57" s="593">
        <f t="shared" si="656"/>
        <v>0</v>
      </c>
      <c r="DM57" s="139">
        <f>DL57/DL42</f>
        <v>0</v>
      </c>
      <c r="DN57" s="109">
        <f>DN42*DM57</f>
        <v>0</v>
      </c>
      <c r="DO57" s="136">
        <f t="shared" si="657"/>
        <v>0</v>
      </c>
      <c r="DP57" s="96">
        <f>DP42</f>
        <v>2854.65</v>
      </c>
      <c r="DQ57" s="137">
        <f t="shared" si="658"/>
        <v>0</v>
      </c>
      <c r="DR57" s="109">
        <f t="shared" si="659"/>
        <v>0</v>
      </c>
      <c r="DS57" s="109"/>
      <c r="DT57" s="138"/>
      <c r="DU57" s="139" t="e">
        <f t="shared" si="660"/>
        <v>#DIV/0!</v>
      </c>
      <c r="DV57" s="593">
        <f t="shared" si="661"/>
        <v>0</v>
      </c>
      <c r="DW57" s="139">
        <f>DV57/DV42</f>
        <v>0</v>
      </c>
      <c r="DX57" s="109">
        <f>DX42*DW57</f>
        <v>0</v>
      </c>
      <c r="DY57" s="136">
        <f t="shared" si="662"/>
        <v>0</v>
      </c>
      <c r="DZ57" s="96">
        <f>DZ42</f>
        <v>0</v>
      </c>
      <c r="EA57" s="137">
        <f t="shared" si="663"/>
        <v>0</v>
      </c>
      <c r="EB57" s="109">
        <f t="shared" si="664"/>
        <v>0</v>
      </c>
      <c r="EC57" s="109"/>
      <c r="ED57" s="138"/>
      <c r="EE57" s="139" t="e">
        <f t="shared" si="665"/>
        <v>#DIV/0!</v>
      </c>
      <c r="EF57" s="593">
        <f t="shared" si="666"/>
        <v>0</v>
      </c>
      <c r="EG57" s="139">
        <f>EF57/EF42</f>
        <v>0</v>
      </c>
      <c r="EH57" s="109">
        <f>EH42*EG57</f>
        <v>0</v>
      </c>
      <c r="EI57" s="136">
        <f t="shared" si="667"/>
        <v>0</v>
      </c>
      <c r="EJ57" s="96">
        <f>EJ42</f>
        <v>2018.34</v>
      </c>
      <c r="EK57" s="137">
        <f t="shared" si="668"/>
        <v>0</v>
      </c>
      <c r="EL57" s="109">
        <f t="shared" si="669"/>
        <v>0</v>
      </c>
      <c r="EM57" s="109"/>
      <c r="EN57" s="138"/>
      <c r="EO57" s="139" t="e">
        <f t="shared" si="670"/>
        <v>#DIV/0!</v>
      </c>
      <c r="EP57" s="593">
        <f t="shared" si="671"/>
        <v>0</v>
      </c>
      <c r="EQ57" s="139">
        <f>EP57/EP42</f>
        <v>0</v>
      </c>
      <c r="ER57" s="109">
        <f>ER42*EQ57</f>
        <v>0</v>
      </c>
      <c r="ES57" s="136">
        <f t="shared" si="672"/>
        <v>0</v>
      </c>
      <c r="ET57" s="96">
        <f>ET42</f>
        <v>0</v>
      </c>
      <c r="EU57" s="137">
        <f t="shared" si="673"/>
        <v>0</v>
      </c>
      <c r="EV57" s="109">
        <f t="shared" si="674"/>
        <v>0</v>
      </c>
      <c r="EW57" s="109"/>
      <c r="EX57" s="138"/>
      <c r="EY57" s="139" t="e">
        <f t="shared" si="675"/>
        <v>#DIV/0!</v>
      </c>
      <c r="EZ57" s="593">
        <f t="shared" si="676"/>
        <v>0</v>
      </c>
      <c r="FA57" s="139">
        <f>EZ57/EZ42</f>
        <v>0</v>
      </c>
      <c r="FB57" s="109">
        <f>FB42*FA57</f>
        <v>0</v>
      </c>
      <c r="FC57" s="136">
        <f t="shared" si="677"/>
        <v>0</v>
      </c>
      <c r="FD57" s="96">
        <f>FD42</f>
        <v>2093.75</v>
      </c>
      <c r="FE57" s="137">
        <f t="shared" si="678"/>
        <v>0</v>
      </c>
      <c r="FF57" s="109">
        <f t="shared" si="679"/>
        <v>0</v>
      </c>
      <c r="FG57" s="109"/>
      <c r="FH57" s="138"/>
      <c r="FI57" s="139" t="e">
        <f t="shared" si="680"/>
        <v>#DIV/0!</v>
      </c>
      <c r="FJ57" s="593">
        <f t="shared" si="681"/>
        <v>0</v>
      </c>
      <c r="FK57" s="139">
        <f>FJ57/FJ42</f>
        <v>0</v>
      </c>
      <c r="FL57" s="109">
        <f>FL42*FK57</f>
        <v>0</v>
      </c>
      <c r="FM57" s="136">
        <f t="shared" si="682"/>
        <v>0</v>
      </c>
      <c r="FN57" s="96">
        <f>FN42</f>
        <v>2018.34</v>
      </c>
      <c r="FO57" s="137">
        <f t="shared" si="683"/>
        <v>0</v>
      </c>
      <c r="FP57" s="109">
        <f t="shared" si="684"/>
        <v>0</v>
      </c>
      <c r="FQ57" s="109"/>
      <c r="FR57" s="138"/>
      <c r="FS57" s="139" t="e">
        <f t="shared" si="685"/>
        <v>#DIV/0!</v>
      </c>
      <c r="FT57" s="593">
        <f t="shared" si="686"/>
        <v>0</v>
      </c>
      <c r="FU57" s="139">
        <f>FT57/FT42</f>
        <v>0</v>
      </c>
      <c r="FV57" s="109">
        <f>FV42*FU57</f>
        <v>0</v>
      </c>
      <c r="FW57" s="136">
        <f t="shared" si="687"/>
        <v>0</v>
      </c>
      <c r="FX57" s="96">
        <f>FX42</f>
        <v>2196.1</v>
      </c>
      <c r="FY57" s="137">
        <f t="shared" si="688"/>
        <v>0</v>
      </c>
      <c r="FZ57" s="109">
        <f t="shared" si="689"/>
        <v>0</v>
      </c>
      <c r="GA57" s="109"/>
      <c r="GB57" s="138"/>
      <c r="GC57" s="139" t="e">
        <f t="shared" si="690"/>
        <v>#DIV/0!</v>
      </c>
      <c r="GD57" s="593">
        <f t="shared" si="691"/>
        <v>0</v>
      </c>
      <c r="GE57" s="139">
        <f>GD57/GD42</f>
        <v>0</v>
      </c>
      <c r="GF57" s="109">
        <f>GF42*GE57</f>
        <v>0</v>
      </c>
      <c r="GG57" s="136">
        <f t="shared" si="692"/>
        <v>0</v>
      </c>
      <c r="GH57" s="96">
        <f>GH42</f>
        <v>2093.75</v>
      </c>
      <c r="GI57" s="137">
        <f t="shared" si="693"/>
        <v>0</v>
      </c>
      <c r="GJ57" s="109">
        <f t="shared" si="694"/>
        <v>0</v>
      </c>
      <c r="GK57" s="109"/>
      <c r="GL57" s="138"/>
      <c r="GM57" s="139" t="e">
        <f t="shared" si="695"/>
        <v>#DIV/0!</v>
      </c>
      <c r="GN57" s="593">
        <f t="shared" si="696"/>
        <v>0</v>
      </c>
      <c r="GO57" s="139">
        <f>GN57/GN42</f>
        <v>0</v>
      </c>
      <c r="GP57" s="109">
        <f>GP42*GO57</f>
        <v>0</v>
      </c>
      <c r="GQ57" s="136">
        <f t="shared" si="697"/>
        <v>0</v>
      </c>
      <c r="GR57" s="96">
        <f>GR42</f>
        <v>2093.75</v>
      </c>
      <c r="GS57" s="137">
        <f t="shared" si="698"/>
        <v>0</v>
      </c>
      <c r="GT57" s="109">
        <f t="shared" si="699"/>
        <v>0</v>
      </c>
      <c r="GU57" s="109"/>
      <c r="GV57" s="138"/>
      <c r="GW57" s="139" t="e">
        <f t="shared" si="700"/>
        <v>#DIV/0!</v>
      </c>
      <c r="GX57" s="593">
        <f t="shared" si="701"/>
        <v>0</v>
      </c>
      <c r="GY57" s="139">
        <f>GX57/GX42</f>
        <v>0</v>
      </c>
      <c r="GZ57" s="109">
        <f>GZ42*GY57</f>
        <v>0</v>
      </c>
      <c r="HA57" s="136">
        <f t="shared" si="702"/>
        <v>0</v>
      </c>
      <c r="HB57" s="96">
        <f>HB42</f>
        <v>2293.15</v>
      </c>
      <c r="HC57" s="137">
        <f t="shared" si="703"/>
        <v>0</v>
      </c>
      <c r="HD57" s="109">
        <f t="shared" si="704"/>
        <v>0</v>
      </c>
      <c r="HE57" s="109"/>
      <c r="HF57" s="138"/>
      <c r="HG57" s="139" t="e">
        <f t="shared" si="705"/>
        <v>#DIV/0!</v>
      </c>
      <c r="HH57" s="593">
        <f t="shared" si="706"/>
        <v>0</v>
      </c>
      <c r="HI57" s="139">
        <f>HH57/HH42</f>
        <v>0</v>
      </c>
      <c r="HJ57" s="109">
        <f>HJ42*HI57</f>
        <v>0</v>
      </c>
      <c r="HK57" s="136">
        <f t="shared" si="707"/>
        <v>0</v>
      </c>
      <c r="HL57" s="96">
        <f>HL42</f>
        <v>2093.75</v>
      </c>
      <c r="HM57" s="137">
        <f t="shared" si="708"/>
        <v>0</v>
      </c>
      <c r="HN57" s="109">
        <f t="shared" si="709"/>
        <v>0</v>
      </c>
      <c r="HO57" s="109"/>
      <c r="HP57" s="138"/>
      <c r="HQ57" s="139" t="e">
        <f t="shared" si="710"/>
        <v>#DIV/0!</v>
      </c>
      <c r="HR57" s="593">
        <f t="shared" si="711"/>
        <v>0</v>
      </c>
      <c r="HS57" s="139">
        <f>HR57/HR42</f>
        <v>0</v>
      </c>
      <c r="HT57" s="109">
        <f>HT42*HS57</f>
        <v>0</v>
      </c>
      <c r="HU57" s="136">
        <f t="shared" si="712"/>
        <v>0</v>
      </c>
      <c r="HV57" s="96">
        <f>HV42</f>
        <v>2196.1</v>
      </c>
      <c r="HW57" s="137">
        <f t="shared" si="713"/>
        <v>0</v>
      </c>
      <c r="HX57" s="109">
        <f t="shared" si="714"/>
        <v>0</v>
      </c>
      <c r="HY57" s="109"/>
      <c r="HZ57" s="138"/>
      <c r="IA57" s="139" t="e">
        <f t="shared" si="715"/>
        <v>#DIV/0!</v>
      </c>
      <c r="IB57" s="593">
        <f t="shared" si="716"/>
        <v>0</v>
      </c>
      <c r="IC57" s="139">
        <f>IB57/IB42</f>
        <v>0</v>
      </c>
      <c r="ID57" s="109">
        <f>ID42*IC57</f>
        <v>0</v>
      </c>
      <c r="IE57" s="136">
        <f t="shared" si="717"/>
        <v>0</v>
      </c>
      <c r="IF57" s="96">
        <f>IF42</f>
        <v>2854.65</v>
      </c>
      <c r="IG57" s="137">
        <f t="shared" si="718"/>
        <v>0</v>
      </c>
      <c r="IH57" s="109">
        <f t="shared" si="719"/>
        <v>0</v>
      </c>
      <c r="II57" s="109"/>
      <c r="IJ57" s="138"/>
      <c r="IK57" s="139" t="e">
        <f t="shared" si="720"/>
        <v>#DIV/0!</v>
      </c>
      <c r="IL57" s="593">
        <f t="shared" si="721"/>
        <v>0</v>
      </c>
      <c r="IM57" s="139">
        <f>IL57/IL42</f>
        <v>0</v>
      </c>
      <c r="IN57" s="109">
        <f>IN42*IM57</f>
        <v>0</v>
      </c>
      <c r="IO57" s="136">
        <f t="shared" si="722"/>
        <v>0</v>
      </c>
      <c r="IP57" s="96">
        <f>IP42</f>
        <v>2196.1</v>
      </c>
      <c r="IQ57" s="137">
        <f t="shared" si="723"/>
        <v>0</v>
      </c>
      <c r="IR57" s="109">
        <f t="shared" si="724"/>
        <v>0</v>
      </c>
      <c r="IS57" s="109"/>
      <c r="IT57" s="138"/>
      <c r="IU57" s="139" t="e">
        <f t="shared" si="725"/>
        <v>#DIV/0!</v>
      </c>
      <c r="IV57" s="593">
        <f t="shared" si="726"/>
        <v>0</v>
      </c>
      <c r="IW57" s="139">
        <f>IV57/IV42</f>
        <v>0</v>
      </c>
      <c r="IX57" s="109">
        <f>IX42*IW57</f>
        <v>0</v>
      </c>
      <c r="IY57" s="136">
        <f t="shared" si="727"/>
        <v>0</v>
      </c>
      <c r="IZ57" s="96">
        <f>IZ42</f>
        <v>2731.08</v>
      </c>
      <c r="JA57" s="137">
        <f t="shared" si="728"/>
        <v>0</v>
      </c>
      <c r="JB57" s="109">
        <f t="shared" si="729"/>
        <v>0</v>
      </c>
      <c r="JC57" s="109"/>
      <c r="JD57" s="138"/>
      <c r="JE57" s="139" t="e">
        <f t="shared" si="730"/>
        <v>#DIV/0!</v>
      </c>
      <c r="JF57" s="593">
        <f t="shared" si="731"/>
        <v>0</v>
      </c>
      <c r="JG57" s="139">
        <f>JF57/JF42</f>
        <v>0</v>
      </c>
      <c r="JH57" s="109">
        <f>JH42*JG57</f>
        <v>0</v>
      </c>
      <c r="JI57" s="136">
        <f t="shared" si="732"/>
        <v>0</v>
      </c>
      <c r="JJ57" s="96">
        <f>JJ42</f>
        <v>2196.1</v>
      </c>
      <c r="JK57" s="137">
        <f t="shared" si="733"/>
        <v>0</v>
      </c>
      <c r="JL57" s="109">
        <f t="shared" si="734"/>
        <v>0</v>
      </c>
      <c r="JM57" s="109"/>
      <c r="JN57" s="138"/>
      <c r="JO57" s="139" t="e">
        <f t="shared" si="735"/>
        <v>#DIV/0!</v>
      </c>
      <c r="JP57" s="593">
        <f t="shared" si="736"/>
        <v>0</v>
      </c>
      <c r="JQ57" s="139">
        <f>JP57/JP42</f>
        <v>0</v>
      </c>
      <c r="JR57" s="109">
        <f>JR42*JQ57</f>
        <v>0</v>
      </c>
      <c r="JS57" s="136">
        <f t="shared" si="737"/>
        <v>0</v>
      </c>
      <c r="JT57" s="96">
        <f>JT42</f>
        <v>2196.1</v>
      </c>
      <c r="JU57" s="137">
        <f t="shared" si="738"/>
        <v>0</v>
      </c>
      <c r="JV57" s="109">
        <f t="shared" si="739"/>
        <v>0</v>
      </c>
      <c r="JW57" s="109"/>
      <c r="JX57" s="138"/>
      <c r="JY57" s="139" t="e">
        <f t="shared" si="740"/>
        <v>#DIV/0!</v>
      </c>
      <c r="JZ57" s="593">
        <f t="shared" si="741"/>
        <v>0</v>
      </c>
      <c r="KA57" s="139">
        <f>JZ57/JZ42</f>
        <v>0</v>
      </c>
      <c r="KB57" s="109">
        <f>KB42*KA57</f>
        <v>0</v>
      </c>
      <c r="KC57" s="136">
        <f t="shared" si="742"/>
        <v>0</v>
      </c>
      <c r="KD57" s="96">
        <f>KD42</f>
        <v>2093.75</v>
      </c>
      <c r="KE57" s="137">
        <f t="shared" si="743"/>
        <v>0</v>
      </c>
      <c r="KF57" s="109">
        <f t="shared" si="744"/>
        <v>0</v>
      </c>
      <c r="KG57" s="109"/>
      <c r="KH57" s="138"/>
      <c r="KI57" s="139" t="e">
        <f t="shared" si="745"/>
        <v>#DIV/0!</v>
      </c>
      <c r="KJ57" s="593">
        <f t="shared" si="746"/>
        <v>0</v>
      </c>
      <c r="KK57" s="139">
        <f>KJ57/KJ42</f>
        <v>0</v>
      </c>
      <c r="KL57" s="109">
        <f>KL42*KK57</f>
        <v>0</v>
      </c>
      <c r="KM57" s="136">
        <f t="shared" si="747"/>
        <v>0</v>
      </c>
      <c r="KN57" s="96">
        <f>KN42</f>
        <v>2093.75</v>
      </c>
      <c r="KO57" s="137">
        <f t="shared" si="748"/>
        <v>0</v>
      </c>
      <c r="KP57" s="109">
        <f t="shared" si="749"/>
        <v>0</v>
      </c>
      <c r="KQ57" s="109"/>
      <c r="KR57" s="138"/>
      <c r="KS57" s="139" t="e">
        <f t="shared" si="750"/>
        <v>#DIV/0!</v>
      </c>
      <c r="KT57" s="593">
        <f t="shared" si="751"/>
        <v>0</v>
      </c>
      <c r="KU57" s="139">
        <f>KT57/KT42</f>
        <v>0</v>
      </c>
      <c r="KV57" s="109">
        <f>KV42*KU57</f>
        <v>0</v>
      </c>
      <c r="KW57" s="136">
        <f t="shared" si="752"/>
        <v>0</v>
      </c>
      <c r="KX57" s="96">
        <f>KX42</f>
        <v>2100</v>
      </c>
      <c r="KY57" s="137">
        <f t="shared" si="753"/>
        <v>0</v>
      </c>
      <c r="KZ57" s="109">
        <f t="shared" si="754"/>
        <v>0</v>
      </c>
      <c r="LA57" s="109"/>
      <c r="LB57" s="138"/>
      <c r="LC57" s="139" t="e">
        <f t="shared" si="755"/>
        <v>#DIV/0!</v>
      </c>
      <c r="LD57" s="593">
        <f t="shared" si="756"/>
        <v>0</v>
      </c>
      <c r="LE57" s="139">
        <f>LD57/LD42</f>
        <v>0</v>
      </c>
      <c r="LF57" s="109">
        <f>LF42*LE57</f>
        <v>0</v>
      </c>
      <c r="LG57" s="136">
        <f t="shared" si="757"/>
        <v>0</v>
      </c>
      <c r="LH57" s="96">
        <f>LH42</f>
        <v>2093.75</v>
      </c>
      <c r="LI57" s="137">
        <f t="shared" si="758"/>
        <v>0</v>
      </c>
      <c r="LJ57" s="109">
        <f t="shared" si="759"/>
        <v>0</v>
      </c>
      <c r="LK57" s="109"/>
      <c r="LL57" s="138"/>
      <c r="LM57" s="139" t="e">
        <f t="shared" si="760"/>
        <v>#DIV/0!</v>
      </c>
      <c r="LN57" s="593">
        <f t="shared" si="761"/>
        <v>0</v>
      </c>
      <c r="LO57" s="139">
        <f>LN57/LN42</f>
        <v>0</v>
      </c>
      <c r="LP57" s="109">
        <f>LP42*LO57</f>
        <v>0</v>
      </c>
      <c r="LQ57" s="136">
        <f t="shared" si="762"/>
        <v>0</v>
      </c>
      <c r="LR57" s="96">
        <f>LR42</f>
        <v>2196.1</v>
      </c>
      <c r="LS57" s="137">
        <f t="shared" si="763"/>
        <v>0</v>
      </c>
      <c r="LT57" s="109">
        <f t="shared" si="764"/>
        <v>0</v>
      </c>
      <c r="LU57" s="109"/>
      <c r="LV57" s="138"/>
      <c r="LW57" s="139" t="e">
        <f t="shared" si="765"/>
        <v>#DIV/0!</v>
      </c>
      <c r="LX57" s="593">
        <f t="shared" si="766"/>
        <v>0</v>
      </c>
      <c r="LY57" s="139">
        <f>LX57/LX42</f>
        <v>0</v>
      </c>
      <c r="LZ57" s="109">
        <f>LZ42*LY57</f>
        <v>0</v>
      </c>
      <c r="MA57" s="136">
        <f t="shared" si="767"/>
        <v>0</v>
      </c>
      <c r="MB57" s="96">
        <f>MB42</f>
        <v>2093.75</v>
      </c>
      <c r="MC57" s="137">
        <f t="shared" si="768"/>
        <v>0</v>
      </c>
      <c r="MD57" s="109">
        <f t="shared" si="769"/>
        <v>0</v>
      </c>
      <c r="ME57" s="109"/>
      <c r="MF57" s="138"/>
      <c r="MG57" s="139" t="e">
        <f t="shared" si="770"/>
        <v>#DIV/0!</v>
      </c>
      <c r="MH57" s="593">
        <f t="shared" si="771"/>
        <v>0</v>
      </c>
      <c r="MI57" s="139">
        <f>MH57/MH42</f>
        <v>0</v>
      </c>
      <c r="MJ57" s="109">
        <f>MJ42*MI57</f>
        <v>0</v>
      </c>
      <c r="MK57" s="136">
        <f t="shared" si="772"/>
        <v>0</v>
      </c>
      <c r="ML57" s="96">
        <f>ML42</f>
        <v>2854.65</v>
      </c>
      <c r="MM57" s="137">
        <f t="shared" si="773"/>
        <v>0</v>
      </c>
      <c r="MN57" s="109">
        <f t="shared" si="774"/>
        <v>0</v>
      </c>
      <c r="MO57" s="109"/>
      <c r="MP57" s="138"/>
      <c r="MQ57" s="139" t="e">
        <f t="shared" si="775"/>
        <v>#DIV/0!</v>
      </c>
      <c r="MR57" s="593">
        <f t="shared" si="776"/>
        <v>0</v>
      </c>
      <c r="MS57" s="139">
        <f>MR57/MR42</f>
        <v>0</v>
      </c>
      <c r="MT57" s="109">
        <f>MT42*MS57</f>
        <v>0</v>
      </c>
      <c r="MU57" s="136">
        <f t="shared" si="777"/>
        <v>0</v>
      </c>
      <c r="MV57" s="96">
        <f>MV42</f>
        <v>2093.75</v>
      </c>
      <c r="MW57" s="137">
        <f t="shared" si="778"/>
        <v>0</v>
      </c>
      <c r="MX57" s="109">
        <f t="shared" si="779"/>
        <v>0</v>
      </c>
      <c r="MY57" s="109"/>
      <c r="MZ57" s="138"/>
      <c r="NA57" s="139" t="e">
        <f t="shared" si="780"/>
        <v>#DIV/0!</v>
      </c>
      <c r="NB57" s="593">
        <f t="shared" si="781"/>
        <v>0</v>
      </c>
      <c r="NC57" s="139">
        <f>NB57/NB42</f>
        <v>0</v>
      </c>
      <c r="ND57" s="109">
        <f>ND42*NC57</f>
        <v>0</v>
      </c>
      <c r="NE57" s="136">
        <f t="shared" si="782"/>
        <v>0</v>
      </c>
      <c r="NF57" s="96">
        <f>NF42</f>
        <v>2854.65</v>
      </c>
      <c r="NG57" s="137">
        <f t="shared" si="783"/>
        <v>0</v>
      </c>
      <c r="NH57" s="109">
        <f t="shared" si="784"/>
        <v>0</v>
      </c>
      <c r="NI57" s="109"/>
      <c r="NJ57" s="138"/>
      <c r="NK57" s="139" t="e">
        <f t="shared" si="785"/>
        <v>#DIV/0!</v>
      </c>
      <c r="NL57" s="593">
        <f t="shared" si="786"/>
        <v>0</v>
      </c>
      <c r="NM57" s="139">
        <f>NL57/NL42</f>
        <v>0</v>
      </c>
      <c r="NN57" s="109">
        <f>NN42*NM57</f>
        <v>0</v>
      </c>
      <c r="NO57" s="136">
        <f t="shared" si="787"/>
        <v>0</v>
      </c>
      <c r="NP57" s="96">
        <f>NP42</f>
        <v>2018.34</v>
      </c>
      <c r="NQ57" s="137">
        <f t="shared" si="788"/>
        <v>0</v>
      </c>
      <c r="NR57" s="109">
        <f t="shared" si="789"/>
        <v>0</v>
      </c>
      <c r="NS57" s="109"/>
      <c r="NT57" s="138"/>
      <c r="NU57" s="139" t="e">
        <f t="shared" si="790"/>
        <v>#DIV/0!</v>
      </c>
      <c r="NV57" s="593">
        <f t="shared" si="791"/>
        <v>0</v>
      </c>
      <c r="NW57" s="139">
        <f>NV57/NV42</f>
        <v>0</v>
      </c>
      <c r="NX57" s="109">
        <f>NX42*NW57</f>
        <v>0</v>
      </c>
      <c r="NY57" s="136">
        <f t="shared" si="792"/>
        <v>0</v>
      </c>
      <c r="NZ57" s="96">
        <f>NZ42</f>
        <v>2854.65</v>
      </c>
      <c r="OA57" s="137">
        <f t="shared" si="793"/>
        <v>0</v>
      </c>
      <c r="OB57" s="109">
        <f t="shared" si="794"/>
        <v>0</v>
      </c>
      <c r="OC57" s="109"/>
      <c r="OD57" s="138"/>
      <c r="OE57" s="139" t="e">
        <f t="shared" si="795"/>
        <v>#DIV/0!</v>
      </c>
      <c r="OF57" s="593">
        <f t="shared" si="796"/>
        <v>0</v>
      </c>
      <c r="OG57" s="139">
        <f>OF57/OF42</f>
        <v>0</v>
      </c>
      <c r="OH57" s="109">
        <f>OH42*OG57</f>
        <v>0</v>
      </c>
      <c r="OI57" s="136">
        <f t="shared" si="797"/>
        <v>0</v>
      </c>
      <c r="OJ57" s="96">
        <f>OJ42</f>
        <v>2093.75</v>
      </c>
      <c r="OK57" s="137">
        <f t="shared" si="798"/>
        <v>0</v>
      </c>
      <c r="OL57" s="109">
        <f t="shared" si="799"/>
        <v>0</v>
      </c>
      <c r="OM57" s="109"/>
      <c r="ON57" s="138"/>
      <c r="OO57" s="139" t="e">
        <f t="shared" si="800"/>
        <v>#DIV/0!</v>
      </c>
      <c r="OP57" s="593">
        <f t="shared" si="801"/>
        <v>0</v>
      </c>
      <c r="OQ57" s="139">
        <f>OP57/OP42</f>
        <v>0</v>
      </c>
      <c r="OR57" s="109">
        <f>OR42*OQ57</f>
        <v>0</v>
      </c>
      <c r="OS57" s="136">
        <f t="shared" si="802"/>
        <v>0</v>
      </c>
      <c r="OT57" s="96">
        <f>OT42</f>
        <v>2854.65</v>
      </c>
      <c r="OU57" s="137">
        <f t="shared" si="803"/>
        <v>0</v>
      </c>
      <c r="OV57" s="109">
        <f t="shared" si="804"/>
        <v>0</v>
      </c>
      <c r="OW57" s="109"/>
      <c r="OX57" s="138"/>
      <c r="OY57" s="139" t="e">
        <f t="shared" si="805"/>
        <v>#DIV/0!</v>
      </c>
      <c r="OZ57" s="593">
        <f t="shared" si="806"/>
        <v>0</v>
      </c>
      <c r="PA57" s="139">
        <f>OZ57/OZ42</f>
        <v>0</v>
      </c>
      <c r="PB57" s="109">
        <f>PB42*PA57</f>
        <v>0</v>
      </c>
      <c r="PC57" s="136">
        <f t="shared" si="807"/>
        <v>0</v>
      </c>
      <c r="PD57" s="96">
        <f>PD42</f>
        <v>2018.34</v>
      </c>
      <c r="PE57" s="137">
        <f t="shared" si="808"/>
        <v>0</v>
      </c>
      <c r="PF57" s="109">
        <f t="shared" si="809"/>
        <v>0</v>
      </c>
      <c r="PG57" s="109"/>
      <c r="PH57" s="138"/>
      <c r="PI57" s="139" t="e">
        <f t="shared" si="810"/>
        <v>#DIV/0!</v>
      </c>
      <c r="PJ57" s="593">
        <f t="shared" si="811"/>
        <v>0</v>
      </c>
      <c r="PK57" s="139">
        <f>PJ57/PJ42</f>
        <v>0</v>
      </c>
      <c r="PL57" s="109">
        <f>PL42*PK57</f>
        <v>0</v>
      </c>
      <c r="PM57" s="136">
        <f t="shared" si="812"/>
        <v>0</v>
      </c>
      <c r="PN57" s="96">
        <f>PN42</f>
        <v>2018.34</v>
      </c>
      <c r="PO57" s="137">
        <f t="shared" si="813"/>
        <v>0</v>
      </c>
      <c r="PP57" s="109">
        <f t="shared" si="814"/>
        <v>0</v>
      </c>
      <c r="PQ57" s="109"/>
      <c r="PR57" s="138"/>
      <c r="PS57" s="139" t="e">
        <f t="shared" si="815"/>
        <v>#DIV/0!</v>
      </c>
      <c r="PT57" s="593">
        <f t="shared" si="816"/>
        <v>0</v>
      </c>
      <c r="PU57" s="139">
        <f>PT57/PT42</f>
        <v>0</v>
      </c>
      <c r="PV57" s="109">
        <f>PV42*PU57</f>
        <v>0</v>
      </c>
      <c r="PW57" s="136">
        <f t="shared" si="817"/>
        <v>0</v>
      </c>
      <c r="PX57" s="96">
        <f>PX42</f>
        <v>2018.34</v>
      </c>
      <c r="PY57" s="137">
        <f t="shared" si="818"/>
        <v>0</v>
      </c>
      <c r="PZ57" s="109">
        <f t="shared" si="819"/>
        <v>0</v>
      </c>
      <c r="QA57" s="109"/>
      <c r="QB57" s="138"/>
      <c r="QC57" s="139" t="e">
        <f t="shared" si="820"/>
        <v>#DIV/0!</v>
      </c>
      <c r="QD57" s="593">
        <f t="shared" si="821"/>
        <v>0</v>
      </c>
      <c r="QE57" s="139">
        <f>QD57/QD42</f>
        <v>0</v>
      </c>
      <c r="QF57" s="109">
        <f>QF42*QE57</f>
        <v>0</v>
      </c>
      <c r="QG57" s="136">
        <f t="shared" si="822"/>
        <v>0</v>
      </c>
      <c r="QH57" s="96">
        <f>QH42</f>
        <v>2854.65</v>
      </c>
      <c r="QI57" s="137">
        <f t="shared" si="823"/>
        <v>0</v>
      </c>
      <c r="QJ57" s="109">
        <f t="shared" si="824"/>
        <v>0</v>
      </c>
      <c r="QK57" s="109"/>
      <c r="QL57" s="138"/>
      <c r="QM57" s="139" t="e">
        <f t="shared" si="825"/>
        <v>#DIV/0!</v>
      </c>
      <c r="QN57" s="593">
        <f t="shared" si="826"/>
        <v>0</v>
      </c>
      <c r="QO57" s="139">
        <f>QN57/QN42</f>
        <v>0</v>
      </c>
      <c r="QP57" s="109">
        <f>QP42*QO57</f>
        <v>0</v>
      </c>
      <c r="QQ57" s="136">
        <f t="shared" si="827"/>
        <v>0</v>
      </c>
      <c r="QR57" s="96">
        <f>QR42</f>
        <v>2093.75</v>
      </c>
      <c r="QS57" s="137">
        <f t="shared" si="828"/>
        <v>0</v>
      </c>
      <c r="QT57" s="109">
        <f t="shared" si="829"/>
        <v>0</v>
      </c>
      <c r="QU57" s="109"/>
      <c r="QV57" s="138"/>
      <c r="QW57" s="139" t="e">
        <f t="shared" si="830"/>
        <v>#DIV/0!</v>
      </c>
      <c r="QX57" s="593">
        <f t="shared" si="831"/>
        <v>0</v>
      </c>
      <c r="QY57" s="139">
        <f>QX57/QX42</f>
        <v>0</v>
      </c>
      <c r="QZ57" s="109">
        <f>QZ42*QY57</f>
        <v>0</v>
      </c>
      <c r="RA57" s="136">
        <f t="shared" si="832"/>
        <v>0</v>
      </c>
      <c r="RB57" s="96">
        <f>RB42</f>
        <v>2018.34</v>
      </c>
      <c r="RC57" s="137">
        <f t="shared" si="833"/>
        <v>0</v>
      </c>
      <c r="RD57" s="109">
        <f t="shared" si="834"/>
        <v>0</v>
      </c>
      <c r="RE57" s="109"/>
      <c r="RF57" s="138"/>
      <c r="RG57" s="139" t="e">
        <f t="shared" si="835"/>
        <v>#DIV/0!</v>
      </c>
      <c r="RH57" s="593">
        <f t="shared" si="836"/>
        <v>0</v>
      </c>
      <c r="RI57" s="139">
        <f>RH57/RH42</f>
        <v>0</v>
      </c>
      <c r="RJ57" s="109">
        <f>RJ42*RI57</f>
        <v>0</v>
      </c>
      <c r="RK57" s="136">
        <f t="shared" si="837"/>
        <v>0</v>
      </c>
      <c r="RL57" s="96">
        <f>RL42</f>
        <v>2018.34</v>
      </c>
      <c r="RM57" s="137">
        <f t="shared" si="838"/>
        <v>0</v>
      </c>
      <c r="RN57" s="109">
        <f t="shared" si="839"/>
        <v>0</v>
      </c>
      <c r="RO57" s="109"/>
      <c r="RP57" s="138"/>
      <c r="RQ57" s="139" t="e">
        <f t="shared" si="840"/>
        <v>#DIV/0!</v>
      </c>
      <c r="RR57" s="593">
        <f t="shared" si="841"/>
        <v>0</v>
      </c>
      <c r="RS57" s="139">
        <f>RR57/RR42</f>
        <v>0</v>
      </c>
      <c r="RT57" s="109">
        <f>RT42*RS57</f>
        <v>0</v>
      </c>
      <c r="RU57" s="136">
        <f t="shared" si="842"/>
        <v>0</v>
      </c>
      <c r="RV57" s="96">
        <f>RV42</f>
        <v>2854.65</v>
      </c>
      <c r="RW57" s="137">
        <f t="shared" si="843"/>
        <v>0</v>
      </c>
      <c r="RX57" s="109">
        <f t="shared" si="844"/>
        <v>0</v>
      </c>
      <c r="RY57" s="109"/>
      <c r="RZ57" s="138"/>
      <c r="SA57" s="139" t="e">
        <f t="shared" si="845"/>
        <v>#DIV/0!</v>
      </c>
      <c r="SB57" s="593">
        <f t="shared" si="846"/>
        <v>0</v>
      </c>
      <c r="SC57" s="139" t="e">
        <f>SB57/SB42</f>
        <v>#DIV/0!</v>
      </c>
      <c r="SD57" s="109" t="e">
        <f>SD42*SC57</f>
        <v>#DIV/0!</v>
      </c>
      <c r="SE57" s="136">
        <f t="shared" si="847"/>
        <v>0</v>
      </c>
      <c r="SF57" s="96">
        <f>SF42</f>
        <v>0</v>
      </c>
      <c r="SG57" s="137">
        <f t="shared" si="848"/>
        <v>0</v>
      </c>
      <c r="SH57" s="109">
        <f t="shared" si="849"/>
        <v>0</v>
      </c>
      <c r="SI57" s="109"/>
      <c r="SJ57" s="138"/>
      <c r="SK57" s="139" t="e">
        <f t="shared" si="850"/>
        <v>#DIV/0!</v>
      </c>
      <c r="SL57" s="593">
        <f t="shared" si="851"/>
        <v>0</v>
      </c>
      <c r="SM57" s="139">
        <f>SL57/SL42</f>
        <v>0</v>
      </c>
      <c r="SN57" s="109">
        <f>SN42*SM57</f>
        <v>0</v>
      </c>
      <c r="SO57" s="136">
        <f t="shared" si="852"/>
        <v>0</v>
      </c>
      <c r="SP57" s="96">
        <f>SP42</f>
        <v>2093.75</v>
      </c>
      <c r="SQ57" s="137">
        <f t="shared" si="853"/>
        <v>0</v>
      </c>
      <c r="SR57" s="109">
        <f t="shared" si="854"/>
        <v>0</v>
      </c>
      <c r="SS57" s="109"/>
      <c r="ST57" s="138"/>
      <c r="SU57" s="139" t="e">
        <f t="shared" si="855"/>
        <v>#DIV/0!</v>
      </c>
      <c r="SV57" s="593">
        <f t="shared" si="856"/>
        <v>0</v>
      </c>
      <c r="SW57" s="139">
        <f>SV57/SV42</f>
        <v>0</v>
      </c>
      <c r="SX57" s="109">
        <f>SX42*SW57</f>
        <v>0</v>
      </c>
      <c r="SY57" s="136">
        <f t="shared" si="857"/>
        <v>0</v>
      </c>
      <c r="SZ57" s="96">
        <f>SZ42</f>
        <v>2018.34</v>
      </c>
      <c r="TA57" s="137">
        <f t="shared" si="858"/>
        <v>0</v>
      </c>
      <c r="TB57" s="109">
        <f t="shared" si="859"/>
        <v>0</v>
      </c>
      <c r="TC57" s="109"/>
      <c r="TD57" s="138"/>
      <c r="TE57" s="139" t="e">
        <f t="shared" si="860"/>
        <v>#DIV/0!</v>
      </c>
      <c r="TF57" s="593">
        <f t="shared" si="861"/>
        <v>0</v>
      </c>
      <c r="TG57" s="139">
        <f>TF57/TF42</f>
        <v>0</v>
      </c>
      <c r="TH57" s="109">
        <f>TH42*TG57</f>
        <v>0</v>
      </c>
      <c r="TI57" s="136">
        <f t="shared" si="862"/>
        <v>0</v>
      </c>
      <c r="TJ57" s="96">
        <f>TJ42</f>
        <v>2018.34</v>
      </c>
      <c r="TK57" s="137">
        <f t="shared" si="863"/>
        <v>0</v>
      </c>
      <c r="TL57" s="109">
        <f t="shared" si="864"/>
        <v>0</v>
      </c>
      <c r="TM57" s="109"/>
      <c r="TN57" s="138"/>
      <c r="TO57" s="139" t="e">
        <f t="shared" si="865"/>
        <v>#DIV/0!</v>
      </c>
      <c r="TP57" s="593">
        <f t="shared" si="866"/>
        <v>0</v>
      </c>
      <c r="TQ57" s="139">
        <f>TP57/TP42</f>
        <v>0</v>
      </c>
      <c r="TR57" s="109">
        <f>TR42*TQ57</f>
        <v>0</v>
      </c>
      <c r="TS57" s="136">
        <f t="shared" si="867"/>
        <v>0</v>
      </c>
      <c r="TT57" s="96">
        <f>TT42</f>
        <v>2093.75</v>
      </c>
      <c r="TU57" s="137">
        <f t="shared" si="868"/>
        <v>0</v>
      </c>
      <c r="TV57" s="109">
        <f t="shared" si="869"/>
        <v>0</v>
      </c>
      <c r="TW57" s="109"/>
      <c r="TX57" s="138"/>
      <c r="TY57" s="139" t="e">
        <f t="shared" si="870"/>
        <v>#DIV/0!</v>
      </c>
      <c r="TZ57" s="593">
        <f t="shared" si="871"/>
        <v>0</v>
      </c>
      <c r="UA57" s="139">
        <f>TZ57/TZ42</f>
        <v>0</v>
      </c>
      <c r="UB57" s="109">
        <f>UB42*UA57</f>
        <v>0</v>
      </c>
      <c r="UC57" s="136">
        <f t="shared" si="872"/>
        <v>0</v>
      </c>
      <c r="UD57" s="96">
        <f>UD42</f>
        <v>2093.75</v>
      </c>
      <c r="UE57" s="137">
        <f t="shared" si="873"/>
        <v>0</v>
      </c>
      <c r="UF57" s="109">
        <f t="shared" si="874"/>
        <v>0</v>
      </c>
      <c r="UG57" s="109"/>
      <c r="UH57" s="138"/>
      <c r="UI57" s="139" t="e">
        <f t="shared" si="875"/>
        <v>#DIV/0!</v>
      </c>
      <c r="UJ57" s="593">
        <f t="shared" si="876"/>
        <v>0</v>
      </c>
      <c r="UK57" s="139">
        <f>UJ57/UJ42</f>
        <v>0</v>
      </c>
      <c r="UL57" s="109">
        <f>UL42*UK57</f>
        <v>0</v>
      </c>
      <c r="UM57" s="136">
        <f t="shared" si="877"/>
        <v>0</v>
      </c>
      <c r="UN57" s="96">
        <f>UN42</f>
        <v>2093.75</v>
      </c>
      <c r="UO57" s="137">
        <f t="shared" si="878"/>
        <v>0</v>
      </c>
      <c r="UP57" s="109">
        <f t="shared" si="879"/>
        <v>0</v>
      </c>
      <c r="UQ57" s="109"/>
      <c r="UR57" s="138"/>
      <c r="US57" s="139" t="e">
        <f t="shared" si="880"/>
        <v>#DIV/0!</v>
      </c>
      <c r="UT57" s="593">
        <f t="shared" si="881"/>
        <v>0</v>
      </c>
      <c r="UU57" s="139">
        <f>UT57/UT42</f>
        <v>0</v>
      </c>
      <c r="UV57" s="109">
        <f>UV42*UU57</f>
        <v>0</v>
      </c>
      <c r="UW57" s="136">
        <f t="shared" si="882"/>
        <v>0</v>
      </c>
      <c r="UX57" s="96">
        <f>UX42</f>
        <v>2093.75</v>
      </c>
      <c r="UY57" s="137">
        <f t="shared" si="883"/>
        <v>0</v>
      </c>
      <c r="UZ57" s="109">
        <f t="shared" si="884"/>
        <v>0</v>
      </c>
      <c r="VA57" s="109"/>
      <c r="VB57" s="138"/>
      <c r="VC57" s="139" t="e">
        <f t="shared" si="885"/>
        <v>#DIV/0!</v>
      </c>
      <c r="VD57" s="593">
        <f t="shared" si="886"/>
        <v>0</v>
      </c>
      <c r="VE57" s="139">
        <f>VD57/VD42</f>
        <v>0</v>
      </c>
      <c r="VF57" s="109">
        <f>VF42*VE57</f>
        <v>0</v>
      </c>
      <c r="VG57" s="136">
        <f t="shared" si="887"/>
        <v>0</v>
      </c>
      <c r="VH57" s="96">
        <f>VH42</f>
        <v>2093.75</v>
      </c>
      <c r="VI57" s="137">
        <f t="shared" si="888"/>
        <v>0</v>
      </c>
      <c r="VJ57" s="109">
        <f t="shared" si="889"/>
        <v>0</v>
      </c>
      <c r="VK57" s="109"/>
      <c r="VL57" s="138"/>
      <c r="VM57" s="139" t="e">
        <f t="shared" si="890"/>
        <v>#DIV/0!</v>
      </c>
      <c r="VN57" s="593">
        <f t="shared" si="891"/>
        <v>0</v>
      </c>
      <c r="VO57" s="139">
        <f>VN57/VN42</f>
        <v>0</v>
      </c>
      <c r="VP57" s="109">
        <f>VP42*VO57</f>
        <v>0</v>
      </c>
      <c r="VQ57" s="136">
        <f t="shared" si="892"/>
        <v>0</v>
      </c>
      <c r="VR57" s="96">
        <f>VR42</f>
        <v>2093.75</v>
      </c>
      <c r="VS57" s="137">
        <f t="shared" si="893"/>
        <v>0</v>
      </c>
      <c r="VT57" s="109">
        <f t="shared" si="894"/>
        <v>0</v>
      </c>
      <c r="VU57" s="109"/>
      <c r="VV57" s="138"/>
      <c r="VW57" s="139" t="e">
        <f t="shared" si="895"/>
        <v>#DIV/0!</v>
      </c>
      <c r="VX57" s="554">
        <f t="shared" si="896"/>
        <v>0</v>
      </c>
      <c r="VY57" s="139">
        <f>VX57/VX42</f>
        <v>0</v>
      </c>
      <c r="VZ57" s="109">
        <f>VZ42*VY57</f>
        <v>0</v>
      </c>
      <c r="WA57" s="136">
        <f t="shared" si="897"/>
        <v>0</v>
      </c>
      <c r="WB57" s="96">
        <f>WB42</f>
        <v>2253.27</v>
      </c>
      <c r="WC57" s="137">
        <f t="shared" si="898"/>
        <v>0</v>
      </c>
      <c r="WD57" s="109">
        <f t="shared" si="899"/>
        <v>0</v>
      </c>
      <c r="WE57" s="109"/>
      <c r="WF57" s="138"/>
    </row>
    <row r="58" spans="1:604">
      <c r="A58" s="5" t="s">
        <v>43</v>
      </c>
      <c r="B58" s="13" t="s">
        <v>44</v>
      </c>
      <c r="C58" s="13"/>
      <c r="D58" s="13"/>
      <c r="E58" s="4" t="s">
        <v>32</v>
      </c>
      <c r="F58" s="17">
        <f>SUM(F60:F73)</f>
        <v>0</v>
      </c>
      <c r="G58" s="4"/>
      <c r="H58" s="101"/>
      <c r="I58" s="136">
        <f>IF(F58&gt;0,H58/F58,0)</f>
        <v>0</v>
      </c>
      <c r="J58" s="109">
        <f>IF(M58&gt;0,M58/H58,0)</f>
        <v>0</v>
      </c>
      <c r="K58" s="137">
        <f>I58*J58</f>
        <v>0</v>
      </c>
      <c r="L58" s="109">
        <f>K58*F58</f>
        <v>0</v>
      </c>
      <c r="M58" s="101"/>
      <c r="N58" s="138">
        <f>M58-L58</f>
        <v>0</v>
      </c>
      <c r="O58" s="139">
        <f t="shared" si="605"/>
        <v>0</v>
      </c>
      <c r="P58" s="17">
        <f>SUM(P60:P73)</f>
        <v>396</v>
      </c>
      <c r="Q58" s="4"/>
      <c r="R58" s="101">
        <v>11913</v>
      </c>
      <c r="S58" s="136">
        <f>IF(P58&gt;0,R58/P58,0)</f>
        <v>30.083333329999999</v>
      </c>
      <c r="T58" s="109">
        <f>IF(W58&gt;0,W58/R58,0)</f>
        <v>41.1</v>
      </c>
      <c r="U58" s="137">
        <f>S58*T58</f>
        <v>1236.425</v>
      </c>
      <c r="V58" s="109">
        <f>U58*P58</f>
        <v>489624.3</v>
      </c>
      <c r="W58" s="101">
        <v>489624.3</v>
      </c>
      <c r="X58" s="138">
        <f>W58-V58</f>
        <v>0</v>
      </c>
      <c r="Y58" s="139">
        <f t="shared" si="610"/>
        <v>2.0184299999999999</v>
      </c>
      <c r="Z58" s="17">
        <f>SUM(Z60:Z73)</f>
        <v>273</v>
      </c>
      <c r="AA58" s="4"/>
      <c r="AB58" s="101">
        <v>7068</v>
      </c>
      <c r="AC58" s="136">
        <f>IF(Z58&gt;0,AB58/Z58,0)</f>
        <v>25.890109890000002</v>
      </c>
      <c r="AD58" s="109">
        <f>IF(AG58&gt;0,AG58/AB58,0)</f>
        <v>41.1</v>
      </c>
      <c r="AE58" s="137">
        <f>AC58*AD58</f>
        <v>1064.0835199999999</v>
      </c>
      <c r="AF58" s="109">
        <f>AE58*Z58</f>
        <v>290494.8</v>
      </c>
      <c r="AG58" s="101">
        <v>290494.8</v>
      </c>
      <c r="AH58" s="138">
        <f>AG58-AF58</f>
        <v>0</v>
      </c>
      <c r="AI58" s="139">
        <f t="shared" si="615"/>
        <v>1.73709</v>
      </c>
      <c r="AJ58" s="17">
        <f>SUM(AJ60:AJ73)</f>
        <v>0</v>
      </c>
      <c r="AK58" s="4"/>
      <c r="AL58" s="101"/>
      <c r="AM58" s="136">
        <f>IF(AJ58&gt;0,AL58/AJ58,0)</f>
        <v>0</v>
      </c>
      <c r="AN58" s="109">
        <f>IF(AQ58&gt;0,AQ58/AL58,0)</f>
        <v>0</v>
      </c>
      <c r="AO58" s="137">
        <f>AM58*AN58</f>
        <v>0</v>
      </c>
      <c r="AP58" s="109">
        <f>AO58*AJ58</f>
        <v>0</v>
      </c>
      <c r="AQ58" s="101"/>
      <c r="AR58" s="138">
        <f>AQ58-AP58</f>
        <v>0</v>
      </c>
      <c r="AS58" s="139">
        <f t="shared" si="620"/>
        <v>0</v>
      </c>
      <c r="AT58" s="17">
        <f>SUM(AT60:AT73)</f>
        <v>131</v>
      </c>
      <c r="AU58" s="4"/>
      <c r="AV58" s="101">
        <v>2860</v>
      </c>
      <c r="AW58" s="136">
        <f>IF(AT58&gt;0,AV58/AT58,0)</f>
        <v>21.832061070000002</v>
      </c>
      <c r="AX58" s="109">
        <f>IF(BA58&gt;0,BA58/AV58,0)</f>
        <v>41.1</v>
      </c>
      <c r="AY58" s="137">
        <f>AW58*AX58</f>
        <v>897.29771000000005</v>
      </c>
      <c r="AZ58" s="109">
        <f>AY58*AT58</f>
        <v>117546</v>
      </c>
      <c r="BA58" s="101">
        <v>117546</v>
      </c>
      <c r="BB58" s="138">
        <f>BA58-AZ58</f>
        <v>0</v>
      </c>
      <c r="BC58" s="139">
        <f t="shared" si="625"/>
        <v>1.4648099999999999</v>
      </c>
      <c r="BD58" s="17">
        <f>SUM(BD60:BD73)</f>
        <v>153</v>
      </c>
      <c r="BE58" s="4"/>
      <c r="BF58" s="101">
        <v>1195</v>
      </c>
      <c r="BG58" s="136">
        <f>IF(BD58&gt;0,BF58/BD58,0)</f>
        <v>7.8104575199999999</v>
      </c>
      <c r="BH58" s="109">
        <f>IF(BK58&gt;0,BK58/BF58,0)</f>
        <v>41.1</v>
      </c>
      <c r="BI58" s="137">
        <f>BG58*BH58</f>
        <v>321.00979999999998</v>
      </c>
      <c r="BJ58" s="109">
        <f>BI58*BD58</f>
        <v>49114.5</v>
      </c>
      <c r="BK58" s="101">
        <v>49114.5</v>
      </c>
      <c r="BL58" s="138">
        <f>BK58-BJ58</f>
        <v>0</v>
      </c>
      <c r="BM58" s="139">
        <f t="shared" si="630"/>
        <v>0.52403999999999995</v>
      </c>
      <c r="BN58" s="17">
        <f>SUM(BN60:BN73)</f>
        <v>54</v>
      </c>
      <c r="BO58" s="4"/>
      <c r="BP58" s="101">
        <v>940</v>
      </c>
      <c r="BQ58" s="136">
        <f>IF(BN58&gt;0,BP58/BN58,0)</f>
        <v>17.407407410000001</v>
      </c>
      <c r="BR58" s="109">
        <f>IF(BU58&gt;0,BU58/BP58,0)</f>
        <v>41.1</v>
      </c>
      <c r="BS58" s="137">
        <f>BQ58*BR58</f>
        <v>715.44443999999999</v>
      </c>
      <c r="BT58" s="109">
        <f>BS58*BN58</f>
        <v>38634</v>
      </c>
      <c r="BU58" s="101">
        <v>38634</v>
      </c>
      <c r="BV58" s="138">
        <f>BU58-BT58</f>
        <v>0</v>
      </c>
      <c r="BW58" s="139">
        <f t="shared" si="635"/>
        <v>1.16794</v>
      </c>
      <c r="BX58" s="17">
        <f>SUM(BX60:BX73)</f>
        <v>165</v>
      </c>
      <c r="BY58" s="4"/>
      <c r="BZ58" s="101">
        <v>1300</v>
      </c>
      <c r="CA58" s="136">
        <f>IF(BX58&gt;0,BZ58/BX58,0)</f>
        <v>7.87878788</v>
      </c>
      <c r="CB58" s="109">
        <f>IF(CE58&gt;0,CE58/BZ58,0)</f>
        <v>41.1</v>
      </c>
      <c r="CC58" s="137">
        <f>CA58*CB58</f>
        <v>323.81817999999998</v>
      </c>
      <c r="CD58" s="109">
        <f>CC58*BX58</f>
        <v>53430</v>
      </c>
      <c r="CE58" s="101">
        <v>53430</v>
      </c>
      <c r="CF58" s="138">
        <f>CE58-CD58</f>
        <v>0</v>
      </c>
      <c r="CG58" s="139">
        <f t="shared" si="640"/>
        <v>0.52861999999999998</v>
      </c>
      <c r="CH58" s="17">
        <f>SUM(CH60:CH73)</f>
        <v>163</v>
      </c>
      <c r="CI58" s="4"/>
      <c r="CJ58" s="101">
        <v>2113</v>
      </c>
      <c r="CK58" s="136">
        <f>IF(CH58&gt;0,CJ58/CH58,0)</f>
        <v>12.96319018</v>
      </c>
      <c r="CL58" s="109">
        <f>IF(CO58&gt;0,CO58/CJ58,0)</f>
        <v>41.1</v>
      </c>
      <c r="CM58" s="137">
        <f>CK58*CL58</f>
        <v>532.78711999999996</v>
      </c>
      <c r="CN58" s="109">
        <f>CM58*CH58</f>
        <v>86844.3</v>
      </c>
      <c r="CO58" s="101">
        <v>86844.3</v>
      </c>
      <c r="CP58" s="138">
        <f>CO58-CN58</f>
        <v>0</v>
      </c>
      <c r="CQ58" s="139">
        <f t="shared" si="645"/>
        <v>0.86975999999999998</v>
      </c>
      <c r="CR58" s="17">
        <f>SUM(CR60:CR73)</f>
        <v>111</v>
      </c>
      <c r="CS58" s="4"/>
      <c r="CT58" s="101">
        <v>1320</v>
      </c>
      <c r="CU58" s="136">
        <f>IF(CR58&gt;0,CT58/CR58,0)</f>
        <v>11.89189189</v>
      </c>
      <c r="CV58" s="109">
        <f>IF(CY58&gt;0,CY58/CT58,0)</f>
        <v>41.1</v>
      </c>
      <c r="CW58" s="137">
        <f>CU58*CV58</f>
        <v>488.75675999999999</v>
      </c>
      <c r="CX58" s="109">
        <f>CW58*CR58</f>
        <v>54252</v>
      </c>
      <c r="CY58" s="101">
        <v>54252</v>
      </c>
      <c r="CZ58" s="138">
        <f>CY58-CX58</f>
        <v>0</v>
      </c>
      <c r="DA58" s="139">
        <f t="shared" si="650"/>
        <v>0.79788000000000003</v>
      </c>
      <c r="DB58" s="17">
        <f>SUM(DB60:DB73)</f>
        <v>179</v>
      </c>
      <c r="DC58" s="4"/>
      <c r="DD58" s="101">
        <v>1540</v>
      </c>
      <c r="DE58" s="136">
        <f>IF(DB58&gt;0,DD58/DB58,0)</f>
        <v>8.6033519599999995</v>
      </c>
      <c r="DF58" s="109">
        <f>IF(DI58&gt;0,DI58/DD58,0)</f>
        <v>41.1</v>
      </c>
      <c r="DG58" s="137">
        <f>DE58*DF58</f>
        <v>353.59777000000003</v>
      </c>
      <c r="DH58" s="109">
        <f>DG58*DB58</f>
        <v>63294</v>
      </c>
      <c r="DI58" s="101">
        <v>63294</v>
      </c>
      <c r="DJ58" s="138">
        <f>DI58-DH58</f>
        <v>0</v>
      </c>
      <c r="DK58" s="139">
        <f t="shared" si="655"/>
        <v>0.57723999999999998</v>
      </c>
      <c r="DL58" s="17">
        <f>SUM(DL60:DL73)</f>
        <v>171</v>
      </c>
      <c r="DM58" s="4"/>
      <c r="DN58" s="101">
        <v>2030</v>
      </c>
      <c r="DO58" s="136">
        <f>IF(DL58&gt;0,DN58/DL58,0)</f>
        <v>11.871345030000001</v>
      </c>
      <c r="DP58" s="109">
        <f>IF(DS58&gt;0,DS58/DN58,0)</f>
        <v>41.1</v>
      </c>
      <c r="DQ58" s="137">
        <f>DO58*DP58</f>
        <v>487.91228000000001</v>
      </c>
      <c r="DR58" s="109">
        <f>DQ58*DL58</f>
        <v>83433</v>
      </c>
      <c r="DS58" s="101">
        <v>83433</v>
      </c>
      <c r="DT58" s="138">
        <f>DS58-DR58</f>
        <v>0</v>
      </c>
      <c r="DU58" s="139">
        <f t="shared" si="660"/>
        <v>0.79649999999999999</v>
      </c>
      <c r="DV58" s="17">
        <f>SUM(DV60:DV73)</f>
        <v>51</v>
      </c>
      <c r="DW58" s="4"/>
      <c r="DX58" s="101">
        <v>843</v>
      </c>
      <c r="DY58" s="136">
        <f>IF(DV58&gt;0,DX58/DV58,0)</f>
        <v>16.529411759999999</v>
      </c>
      <c r="DZ58" s="109">
        <f>IF(EC58&gt;0,EC58/DX58,0)</f>
        <v>41.1</v>
      </c>
      <c r="EA58" s="137">
        <f>DY58*DZ58</f>
        <v>679.35882000000004</v>
      </c>
      <c r="EB58" s="109">
        <f>EA58*DV58</f>
        <v>34647.300000000003</v>
      </c>
      <c r="EC58" s="101">
        <v>34647.300000000003</v>
      </c>
      <c r="ED58" s="138">
        <f>EC58-EB58</f>
        <v>0</v>
      </c>
      <c r="EE58" s="139">
        <f t="shared" si="665"/>
        <v>1.10903</v>
      </c>
      <c r="EF58" s="17">
        <f>SUM(EF60:EF73)</f>
        <v>250</v>
      </c>
      <c r="EG58" s="4"/>
      <c r="EH58" s="101">
        <v>5400</v>
      </c>
      <c r="EI58" s="136">
        <f>IF(EF58&gt;0,EH58/EF58,0)</f>
        <v>21.6</v>
      </c>
      <c r="EJ58" s="109">
        <f>IF(EM58&gt;0,EM58/EH58,0)</f>
        <v>41.1</v>
      </c>
      <c r="EK58" s="137">
        <f>EI58*EJ58</f>
        <v>887.76</v>
      </c>
      <c r="EL58" s="109">
        <f>EK58*EF58</f>
        <v>221940</v>
      </c>
      <c r="EM58" s="101">
        <v>221940</v>
      </c>
      <c r="EN58" s="138">
        <f>EM58-EL58</f>
        <v>0</v>
      </c>
      <c r="EO58" s="139">
        <f t="shared" si="670"/>
        <v>1.4492400000000001</v>
      </c>
      <c r="EP58" s="17">
        <f>SUM(EP60:EP73)</f>
        <v>325</v>
      </c>
      <c r="EQ58" s="4"/>
      <c r="ER58" s="101">
        <v>4420</v>
      </c>
      <c r="ES58" s="136">
        <f>IF(EP58&gt;0,ER58/EP58,0)</f>
        <v>13.6</v>
      </c>
      <c r="ET58" s="109">
        <f>IF(EW58&gt;0,EW58/ER58,0)</f>
        <v>41.1</v>
      </c>
      <c r="EU58" s="137">
        <f>ES58*ET58</f>
        <v>558.96</v>
      </c>
      <c r="EV58" s="109">
        <f>EU58*EP58</f>
        <v>181662</v>
      </c>
      <c r="EW58" s="101">
        <v>181662</v>
      </c>
      <c r="EX58" s="138">
        <f>EW58-EV58</f>
        <v>0</v>
      </c>
      <c r="EY58" s="139">
        <f t="shared" si="675"/>
        <v>0.91249000000000002</v>
      </c>
      <c r="EZ58" s="17">
        <f>SUM(EZ60:EZ73)</f>
        <v>99</v>
      </c>
      <c r="FA58" s="4"/>
      <c r="FB58" s="101">
        <v>930</v>
      </c>
      <c r="FC58" s="136">
        <f>IF(EZ58&gt;0,FB58/EZ58,0)</f>
        <v>9.3939393899999999</v>
      </c>
      <c r="FD58" s="109">
        <f>IF(FG58&gt;0,FG58/FB58,0)</f>
        <v>41.1</v>
      </c>
      <c r="FE58" s="137">
        <f>FC58*FD58</f>
        <v>386.09091000000001</v>
      </c>
      <c r="FF58" s="109">
        <f>FE58*EZ58</f>
        <v>38223</v>
      </c>
      <c r="FG58" s="101">
        <v>38223</v>
      </c>
      <c r="FH58" s="138">
        <f>FG58-FF58</f>
        <v>0</v>
      </c>
      <c r="FI58" s="139">
        <f t="shared" si="680"/>
        <v>0.63027999999999995</v>
      </c>
      <c r="FJ58" s="17">
        <f>SUM(FJ60:FJ73)</f>
        <v>167</v>
      </c>
      <c r="FK58" s="4"/>
      <c r="FL58" s="101">
        <v>2420</v>
      </c>
      <c r="FM58" s="136">
        <f>IF(FJ58&gt;0,FL58/FJ58,0)</f>
        <v>14.491017960000001</v>
      </c>
      <c r="FN58" s="109">
        <f>IF(FQ58&gt;0,FQ58/FL58,0)</f>
        <v>41.1</v>
      </c>
      <c r="FO58" s="137">
        <f>FM58*FN58</f>
        <v>595.58083999999997</v>
      </c>
      <c r="FP58" s="109">
        <f>FO58*FJ58</f>
        <v>99462</v>
      </c>
      <c r="FQ58" s="101">
        <v>99462</v>
      </c>
      <c r="FR58" s="138">
        <f>FQ58-FP58</f>
        <v>0</v>
      </c>
      <c r="FS58" s="139">
        <f t="shared" si="685"/>
        <v>0.97226999999999997</v>
      </c>
      <c r="FT58" s="17">
        <f>SUM(FT60:FT73)</f>
        <v>267</v>
      </c>
      <c r="FU58" s="4"/>
      <c r="FV58" s="101">
        <v>3067</v>
      </c>
      <c r="FW58" s="136">
        <f>IF(FT58&gt;0,FV58/FT58,0)</f>
        <v>11.48689139</v>
      </c>
      <c r="FX58" s="109">
        <f>IF(GA58&gt;0,GA58/FV58,0)</f>
        <v>41.1</v>
      </c>
      <c r="FY58" s="137">
        <f>FW58*FX58</f>
        <v>472.11124000000001</v>
      </c>
      <c r="FZ58" s="109">
        <f>FY58*FT58</f>
        <v>126053.7</v>
      </c>
      <c r="GA58" s="101">
        <v>126053.7</v>
      </c>
      <c r="GB58" s="138">
        <f>GA58-FZ58</f>
        <v>0</v>
      </c>
      <c r="GC58" s="139">
        <f t="shared" si="690"/>
        <v>0.77071000000000001</v>
      </c>
      <c r="GD58" s="17">
        <f>SUM(GD60:GD73)</f>
        <v>152</v>
      </c>
      <c r="GE58" s="4"/>
      <c r="GF58" s="101">
        <v>1735</v>
      </c>
      <c r="GG58" s="136">
        <f>IF(GD58&gt;0,GF58/GD58,0)</f>
        <v>11.41447368</v>
      </c>
      <c r="GH58" s="109">
        <f>IF(GK58&gt;0,GK58/GF58,0)</f>
        <v>41.1</v>
      </c>
      <c r="GI58" s="137">
        <f>GG58*GH58</f>
        <v>469.13486999999998</v>
      </c>
      <c r="GJ58" s="109">
        <f>GI58*GD58</f>
        <v>71308.5</v>
      </c>
      <c r="GK58" s="101">
        <v>71308.5</v>
      </c>
      <c r="GL58" s="138">
        <f>GK58-GJ58</f>
        <v>0</v>
      </c>
      <c r="GM58" s="139">
        <f t="shared" si="695"/>
        <v>0.76585000000000003</v>
      </c>
      <c r="GN58" s="17">
        <f>SUM(GN60:GN73)</f>
        <v>90</v>
      </c>
      <c r="GO58" s="4"/>
      <c r="GP58" s="101">
        <v>1540</v>
      </c>
      <c r="GQ58" s="136">
        <f>IF(GN58&gt;0,GP58/GN58,0)</f>
        <v>17.11111111</v>
      </c>
      <c r="GR58" s="109">
        <f>IF(GU58&gt;0,GU58/GP58,0)</f>
        <v>41.1</v>
      </c>
      <c r="GS58" s="137">
        <f>GQ58*GR58</f>
        <v>703.26666999999998</v>
      </c>
      <c r="GT58" s="109">
        <f>GS58*GN58</f>
        <v>63294</v>
      </c>
      <c r="GU58" s="101">
        <v>63294</v>
      </c>
      <c r="GV58" s="138">
        <f>GU58-GT58</f>
        <v>0</v>
      </c>
      <c r="GW58" s="139">
        <f t="shared" si="700"/>
        <v>1.1480600000000001</v>
      </c>
      <c r="GX58" s="17">
        <f>SUM(GX60:GX73)</f>
        <v>195</v>
      </c>
      <c r="GY58" s="4"/>
      <c r="GZ58" s="101">
        <v>3780</v>
      </c>
      <c r="HA58" s="136">
        <f>IF(GX58&gt;0,GZ58/GX58,0)</f>
        <v>19.38461538</v>
      </c>
      <c r="HB58" s="109">
        <f>IF(HE58&gt;0,HE58/GZ58,0)</f>
        <v>41.1</v>
      </c>
      <c r="HC58" s="137">
        <f>HA58*HB58</f>
        <v>796.70768999999996</v>
      </c>
      <c r="HD58" s="109">
        <f>HC58*GX58</f>
        <v>155358</v>
      </c>
      <c r="HE58" s="101">
        <v>155358</v>
      </c>
      <c r="HF58" s="138">
        <f>HE58-HD58</f>
        <v>0</v>
      </c>
      <c r="HG58" s="139">
        <f t="shared" si="705"/>
        <v>1.3006</v>
      </c>
      <c r="HH58" s="17">
        <f>SUM(HH60:HH73)</f>
        <v>275</v>
      </c>
      <c r="HI58" s="4"/>
      <c r="HJ58" s="101">
        <v>4520</v>
      </c>
      <c r="HK58" s="136">
        <f>IF(HH58&gt;0,HJ58/HH58,0)</f>
        <v>16.43636364</v>
      </c>
      <c r="HL58" s="109">
        <f>IF(HO58&gt;0,HO58/HJ58,0)</f>
        <v>41.1</v>
      </c>
      <c r="HM58" s="137">
        <f>HK58*HL58</f>
        <v>675.53454999999997</v>
      </c>
      <c r="HN58" s="109">
        <f>HM58*HH58</f>
        <v>185772</v>
      </c>
      <c r="HO58" s="101">
        <v>185772</v>
      </c>
      <c r="HP58" s="138">
        <f>HO58-HN58</f>
        <v>0</v>
      </c>
      <c r="HQ58" s="139">
        <f t="shared" si="710"/>
        <v>1.1027899999999999</v>
      </c>
      <c r="HR58" s="17">
        <f>SUM(HR60:HR73)</f>
        <v>424</v>
      </c>
      <c r="HS58" s="4"/>
      <c r="HT58" s="101">
        <v>5774</v>
      </c>
      <c r="HU58" s="136">
        <f>IF(HR58&gt;0,HT58/HR58,0)</f>
        <v>13.61792453</v>
      </c>
      <c r="HV58" s="109">
        <f>IF(HY58&gt;0,HY58/HT58,0)</f>
        <v>41.1</v>
      </c>
      <c r="HW58" s="137">
        <f>HU58*HV58</f>
        <v>559.69669999999996</v>
      </c>
      <c r="HX58" s="109">
        <f>HW58*HR58</f>
        <v>237311.4</v>
      </c>
      <c r="HY58" s="101">
        <v>237311.4</v>
      </c>
      <c r="HZ58" s="138">
        <f>HY58-HX58</f>
        <v>0</v>
      </c>
      <c r="IA58" s="139">
        <f t="shared" si="715"/>
        <v>0.91369</v>
      </c>
      <c r="IB58" s="17">
        <f>SUM(IB60:IB73)</f>
        <v>171</v>
      </c>
      <c r="IC58" s="4"/>
      <c r="ID58" s="101">
        <v>1960</v>
      </c>
      <c r="IE58" s="136">
        <f>IF(IB58&gt;0,ID58/IB58,0)</f>
        <v>11.4619883</v>
      </c>
      <c r="IF58" s="109">
        <f>IF(II58&gt;0,II58/ID58,0)</f>
        <v>41.1</v>
      </c>
      <c r="IG58" s="137">
        <f>IE58*IF58</f>
        <v>471.08771999999999</v>
      </c>
      <c r="IH58" s="109">
        <f>IG58*IB58</f>
        <v>80556</v>
      </c>
      <c r="II58" s="101">
        <v>80556</v>
      </c>
      <c r="IJ58" s="138">
        <f>II58-IH58</f>
        <v>0</v>
      </c>
      <c r="IK58" s="139">
        <f t="shared" si="720"/>
        <v>0.76903999999999995</v>
      </c>
      <c r="IL58" s="17">
        <f>SUM(IL60:IL73)</f>
        <v>119</v>
      </c>
      <c r="IM58" s="4"/>
      <c r="IN58" s="101">
        <v>1340</v>
      </c>
      <c r="IO58" s="136">
        <f>IF(IL58&gt;0,IN58/IL58,0)</f>
        <v>11.2605042</v>
      </c>
      <c r="IP58" s="109">
        <f>IF(IS58&gt;0,IS58/IN58,0)</f>
        <v>41.1</v>
      </c>
      <c r="IQ58" s="137">
        <f>IO58*IP58</f>
        <v>462.80671999999998</v>
      </c>
      <c r="IR58" s="109">
        <f>IQ58*IL58</f>
        <v>55074</v>
      </c>
      <c r="IS58" s="101">
        <v>55074</v>
      </c>
      <c r="IT58" s="138">
        <f>IS58-IR58</f>
        <v>0</v>
      </c>
      <c r="IU58" s="139">
        <f t="shared" si="725"/>
        <v>0.75551999999999997</v>
      </c>
      <c r="IV58" s="17">
        <f>SUM(IV60:IV73)</f>
        <v>140</v>
      </c>
      <c r="IW58" s="4"/>
      <c r="IX58" s="101">
        <v>1305</v>
      </c>
      <c r="IY58" s="136">
        <f>IF(IV58&gt;0,IX58/IV58,0)</f>
        <v>9.3214285700000001</v>
      </c>
      <c r="IZ58" s="109">
        <f>IF(JC58&gt;0,JC58/IX58,0)</f>
        <v>41.1</v>
      </c>
      <c r="JA58" s="137">
        <f>IY58*IZ58</f>
        <v>383.11070999999998</v>
      </c>
      <c r="JB58" s="109">
        <f>JA58*IV58</f>
        <v>53635.5</v>
      </c>
      <c r="JC58" s="101">
        <v>53635.5</v>
      </c>
      <c r="JD58" s="138">
        <f>JC58-JB58</f>
        <v>0</v>
      </c>
      <c r="JE58" s="139">
        <f t="shared" si="730"/>
        <v>0.62541999999999998</v>
      </c>
      <c r="JF58" s="17">
        <f>SUM(JF60:JF73)</f>
        <v>334</v>
      </c>
      <c r="JG58" s="4"/>
      <c r="JH58" s="101">
        <v>5090</v>
      </c>
      <c r="JI58" s="136">
        <f>IF(JF58&gt;0,JH58/JF58,0)</f>
        <v>15.23952096</v>
      </c>
      <c r="JJ58" s="109">
        <f>IF(JM58&gt;0,JM58/JH58,0)</f>
        <v>41.1</v>
      </c>
      <c r="JK58" s="137">
        <f>JI58*JJ58</f>
        <v>626.34430999999995</v>
      </c>
      <c r="JL58" s="109">
        <f>JK58*JF58</f>
        <v>209199</v>
      </c>
      <c r="JM58" s="101">
        <v>209199</v>
      </c>
      <c r="JN58" s="138">
        <f>JM58-JL58</f>
        <v>0</v>
      </c>
      <c r="JO58" s="139">
        <f t="shared" si="735"/>
        <v>1.0224899999999999</v>
      </c>
      <c r="JP58" s="17">
        <f>SUM(JP60:JP73)</f>
        <v>177</v>
      </c>
      <c r="JQ58" s="4"/>
      <c r="JR58" s="101">
        <v>2040</v>
      </c>
      <c r="JS58" s="136">
        <f>IF(JP58&gt;0,JR58/JP58,0)</f>
        <v>11.52542373</v>
      </c>
      <c r="JT58" s="109">
        <f>IF(JW58&gt;0,JW58/JR58,0)</f>
        <v>41.1</v>
      </c>
      <c r="JU58" s="137">
        <f>JS58*JT58</f>
        <v>473.69492000000002</v>
      </c>
      <c r="JV58" s="109">
        <f>JU58*JP58</f>
        <v>83844</v>
      </c>
      <c r="JW58" s="101">
        <v>83844</v>
      </c>
      <c r="JX58" s="138">
        <f>JW58-JV58</f>
        <v>0</v>
      </c>
      <c r="JY58" s="139">
        <f t="shared" si="740"/>
        <v>0.77329000000000003</v>
      </c>
      <c r="JZ58" s="17">
        <f>SUM(JZ60:JZ73)</f>
        <v>181</v>
      </c>
      <c r="KA58" s="4"/>
      <c r="KB58" s="101">
        <v>2500</v>
      </c>
      <c r="KC58" s="136">
        <f>IF(JZ58&gt;0,KB58/JZ58,0)</f>
        <v>13.812154700000001</v>
      </c>
      <c r="KD58" s="109">
        <f>IF(KG58&gt;0,KG58/KB58,0)</f>
        <v>41.1</v>
      </c>
      <c r="KE58" s="137">
        <f>KC58*KD58</f>
        <v>567.67956000000004</v>
      </c>
      <c r="KF58" s="109">
        <f>KE58*JZ58</f>
        <v>102750</v>
      </c>
      <c r="KG58" s="101">
        <v>102750</v>
      </c>
      <c r="KH58" s="138">
        <f>KG58-KF58</f>
        <v>0</v>
      </c>
      <c r="KI58" s="139">
        <f t="shared" si="745"/>
        <v>0.92671999999999999</v>
      </c>
      <c r="KJ58" s="17">
        <f>SUM(KJ60:KJ73)</f>
        <v>351</v>
      </c>
      <c r="KK58" s="4"/>
      <c r="KL58" s="101">
        <v>5700</v>
      </c>
      <c r="KM58" s="136">
        <f>IF(KJ58&gt;0,KL58/KJ58,0)</f>
        <v>16.239316240000001</v>
      </c>
      <c r="KN58" s="109">
        <f>IF(KQ58&gt;0,KQ58/KL58,0)</f>
        <v>41.1</v>
      </c>
      <c r="KO58" s="137">
        <f>KM58*KN58</f>
        <v>667.43589999999995</v>
      </c>
      <c r="KP58" s="109">
        <f>KO58*KJ58</f>
        <v>234270</v>
      </c>
      <c r="KQ58" s="101">
        <v>234270</v>
      </c>
      <c r="KR58" s="138">
        <f>KQ58-KP58</f>
        <v>0</v>
      </c>
      <c r="KS58" s="139">
        <f t="shared" si="750"/>
        <v>1.0895699999999999</v>
      </c>
      <c r="KT58" s="17">
        <f>SUM(KT60:KT73)</f>
        <v>298</v>
      </c>
      <c r="KU58" s="4"/>
      <c r="KV58" s="101">
        <v>3640</v>
      </c>
      <c r="KW58" s="136">
        <f>IF(KT58&gt;0,KV58/KT58,0)</f>
        <v>12.214765099999999</v>
      </c>
      <c r="KX58" s="109">
        <f>IF(LA58&gt;0,LA58/KV58,0)</f>
        <v>58.2</v>
      </c>
      <c r="KY58" s="137">
        <f>KW58*KX58</f>
        <v>710.89932999999996</v>
      </c>
      <c r="KZ58" s="109">
        <f>KY58*KT58</f>
        <v>211848</v>
      </c>
      <c r="LA58" s="101">
        <v>211848</v>
      </c>
      <c r="LB58" s="138">
        <f>LA58-KZ58</f>
        <v>0</v>
      </c>
      <c r="LC58" s="139">
        <f t="shared" si="755"/>
        <v>1.16052</v>
      </c>
      <c r="LD58" s="17">
        <f>SUM(LD60:LD73)</f>
        <v>230</v>
      </c>
      <c r="LE58" s="4"/>
      <c r="LF58" s="101">
        <v>2614</v>
      </c>
      <c r="LG58" s="136">
        <f>IF(LD58&gt;0,LF58/LD58,0)</f>
        <v>11.36521739</v>
      </c>
      <c r="LH58" s="109">
        <f>IF(LK58&gt;0,LK58/LF58,0)</f>
        <v>41.1</v>
      </c>
      <c r="LI58" s="137">
        <f>LG58*LH58</f>
        <v>467.11043000000001</v>
      </c>
      <c r="LJ58" s="109">
        <f>LI58*LD58</f>
        <v>107435.4</v>
      </c>
      <c r="LK58" s="101">
        <v>107435.4</v>
      </c>
      <c r="LL58" s="138">
        <f>LK58-LJ58</f>
        <v>0</v>
      </c>
      <c r="LM58" s="139">
        <f t="shared" si="760"/>
        <v>0.76254</v>
      </c>
      <c r="LN58" s="17">
        <f>SUM(LN60:LN73)</f>
        <v>153</v>
      </c>
      <c r="LO58" s="4"/>
      <c r="LP58" s="101">
        <v>1530</v>
      </c>
      <c r="LQ58" s="136">
        <f>IF(LN58&gt;0,LP58/LN58,0)</f>
        <v>10</v>
      </c>
      <c r="LR58" s="109">
        <f>IF(LU58&gt;0,LU58/LP58,0)</f>
        <v>41.1</v>
      </c>
      <c r="LS58" s="137">
        <f>LQ58*LR58</f>
        <v>411</v>
      </c>
      <c r="LT58" s="109">
        <f>LS58*LN58</f>
        <v>62883</v>
      </c>
      <c r="LU58" s="101">
        <v>62883</v>
      </c>
      <c r="LV58" s="138">
        <f>LU58-LT58</f>
        <v>0</v>
      </c>
      <c r="LW58" s="139">
        <f t="shared" si="765"/>
        <v>0.67095000000000005</v>
      </c>
      <c r="LX58" s="17">
        <f>SUM(LX60:LX73)</f>
        <v>149</v>
      </c>
      <c r="LY58" s="4"/>
      <c r="LZ58" s="101">
        <v>3520</v>
      </c>
      <c r="MA58" s="136">
        <f>IF(LX58&gt;0,LZ58/LX58,0)</f>
        <v>23.62416107</v>
      </c>
      <c r="MB58" s="109">
        <f>IF(ME58&gt;0,ME58/LZ58,0)</f>
        <v>41.1</v>
      </c>
      <c r="MC58" s="137">
        <f>MA58*MB58</f>
        <v>970.95302000000004</v>
      </c>
      <c r="MD58" s="109">
        <f>MC58*LX58</f>
        <v>144672</v>
      </c>
      <c r="ME58" s="101">
        <v>144672</v>
      </c>
      <c r="MF58" s="138">
        <f>ME58-MD58</f>
        <v>0</v>
      </c>
      <c r="MG58" s="139">
        <f t="shared" si="770"/>
        <v>1.5850500000000001</v>
      </c>
      <c r="MH58" s="17">
        <f>SUM(MH60:MH73)</f>
        <v>307</v>
      </c>
      <c r="MI58" s="4"/>
      <c r="MJ58" s="101">
        <v>3323</v>
      </c>
      <c r="MK58" s="136">
        <f>IF(MH58&gt;0,MJ58/MH58,0)</f>
        <v>10.82410423</v>
      </c>
      <c r="ML58" s="109">
        <f>IF(MO58&gt;0,MO58/MJ58,0)</f>
        <v>41.1</v>
      </c>
      <c r="MM58" s="137">
        <f>MK58*ML58</f>
        <v>444.87067999999999</v>
      </c>
      <c r="MN58" s="109">
        <f>MM58*MH58</f>
        <v>136575.29999999999</v>
      </c>
      <c r="MO58" s="101">
        <v>136575.29999999999</v>
      </c>
      <c r="MP58" s="138">
        <f>MO58-MN58</f>
        <v>0</v>
      </c>
      <c r="MQ58" s="139">
        <f t="shared" si="775"/>
        <v>0.72624</v>
      </c>
      <c r="MR58" s="17">
        <f>SUM(MR60:MR73)</f>
        <v>105</v>
      </c>
      <c r="MS58" s="4"/>
      <c r="MT58" s="101">
        <v>1350</v>
      </c>
      <c r="MU58" s="136">
        <f>IF(MR58&gt;0,MT58/MR58,0)</f>
        <v>12.85714286</v>
      </c>
      <c r="MV58" s="109">
        <f>IF(MY58&gt;0,MY58/MT58,0)</f>
        <v>41.1</v>
      </c>
      <c r="MW58" s="137">
        <f>MU58*MV58</f>
        <v>528.42857000000004</v>
      </c>
      <c r="MX58" s="109">
        <f>MW58*MR58</f>
        <v>55485</v>
      </c>
      <c r="MY58" s="101">
        <v>55485</v>
      </c>
      <c r="MZ58" s="138">
        <f>MY58-MX58</f>
        <v>0</v>
      </c>
      <c r="NA58" s="139">
        <f t="shared" si="780"/>
        <v>0.86263999999999996</v>
      </c>
      <c r="NB58" s="17">
        <f>SUM(NB60:NB73)</f>
        <v>157</v>
      </c>
      <c r="NC58" s="4"/>
      <c r="ND58" s="101">
        <v>1840</v>
      </c>
      <c r="NE58" s="136">
        <f>IF(NB58&gt;0,ND58/NB58,0)</f>
        <v>11.71974522</v>
      </c>
      <c r="NF58" s="109">
        <f>IF(NI58&gt;0,NI58/ND58,0)</f>
        <v>41.1</v>
      </c>
      <c r="NG58" s="137">
        <f>NE58*NF58</f>
        <v>481.68153000000001</v>
      </c>
      <c r="NH58" s="109">
        <f>NG58*NB58</f>
        <v>75624</v>
      </c>
      <c r="NI58" s="101">
        <v>75624</v>
      </c>
      <c r="NJ58" s="138">
        <f>NI58-NH58</f>
        <v>0</v>
      </c>
      <c r="NK58" s="139">
        <f t="shared" si="785"/>
        <v>0.78632999999999997</v>
      </c>
      <c r="NL58" s="17">
        <f>SUM(NL60:NL73)</f>
        <v>330</v>
      </c>
      <c r="NM58" s="4"/>
      <c r="NN58" s="101">
        <v>4470</v>
      </c>
      <c r="NO58" s="136">
        <f>IF(NL58&gt;0,NN58/NL58,0)</f>
        <v>13.545454550000001</v>
      </c>
      <c r="NP58" s="109">
        <f>IF(NS58&gt;0,NS58/NN58,0)</f>
        <v>41.1</v>
      </c>
      <c r="NQ58" s="137">
        <f>NO58*NP58</f>
        <v>556.71817999999996</v>
      </c>
      <c r="NR58" s="109">
        <f>NQ58*NL58</f>
        <v>183717</v>
      </c>
      <c r="NS58" s="101">
        <v>183717</v>
      </c>
      <c r="NT58" s="138">
        <f>NS58-NR58</f>
        <v>0</v>
      </c>
      <c r="NU58" s="139">
        <f t="shared" si="790"/>
        <v>0.90883000000000003</v>
      </c>
      <c r="NV58" s="17">
        <f>SUM(NV60:NV73)</f>
        <v>153</v>
      </c>
      <c r="NW58" s="4"/>
      <c r="NX58" s="101">
        <v>1430</v>
      </c>
      <c r="NY58" s="136">
        <f>IF(NV58&gt;0,NX58/NV58,0)</f>
        <v>9.3464052300000002</v>
      </c>
      <c r="NZ58" s="109">
        <f>IF(OC58&gt;0,OC58/NX58,0)</f>
        <v>41.1</v>
      </c>
      <c r="OA58" s="137">
        <f>NY58*NZ58</f>
        <v>384.13724999999999</v>
      </c>
      <c r="OB58" s="109">
        <f>OA58*NV58</f>
        <v>58773</v>
      </c>
      <c r="OC58" s="101">
        <v>58773</v>
      </c>
      <c r="OD58" s="138">
        <f>OC58-OB58</f>
        <v>0</v>
      </c>
      <c r="OE58" s="139">
        <f t="shared" si="795"/>
        <v>0.62709000000000004</v>
      </c>
      <c r="OF58" s="17">
        <f>SUM(OF60:OF73)</f>
        <v>141</v>
      </c>
      <c r="OG58" s="4"/>
      <c r="OH58" s="101">
        <v>1110</v>
      </c>
      <c r="OI58" s="136">
        <f>IF(OF58&gt;0,OH58/OF58,0)</f>
        <v>7.8723404300000004</v>
      </c>
      <c r="OJ58" s="109">
        <f>IF(OM58&gt;0,OM58/OH58,0)</f>
        <v>41.1</v>
      </c>
      <c r="OK58" s="137">
        <f>OI58*OJ58</f>
        <v>323.55318999999997</v>
      </c>
      <c r="OL58" s="109">
        <f>OK58*OF58</f>
        <v>45621</v>
      </c>
      <c r="OM58" s="101">
        <v>45621</v>
      </c>
      <c r="ON58" s="138">
        <f>OM58-OL58</f>
        <v>0</v>
      </c>
      <c r="OO58" s="139">
        <f t="shared" si="800"/>
        <v>0.52819000000000005</v>
      </c>
      <c r="OP58" s="17">
        <f>SUM(OP60:OP73)</f>
        <v>231</v>
      </c>
      <c r="OQ58" s="4"/>
      <c r="OR58" s="101">
        <v>2100</v>
      </c>
      <c r="OS58" s="136">
        <f>IF(OP58&gt;0,OR58/OP58,0)</f>
        <v>9.0909090900000002</v>
      </c>
      <c r="OT58" s="109">
        <f>IF(OW58&gt;0,OW58/OR58,0)</f>
        <v>41.1</v>
      </c>
      <c r="OU58" s="137">
        <f>OS58*OT58</f>
        <v>373.63636000000002</v>
      </c>
      <c r="OV58" s="109">
        <f>OU58*OP58</f>
        <v>86310</v>
      </c>
      <c r="OW58" s="101">
        <v>86310</v>
      </c>
      <c r="OX58" s="138">
        <f>OW58-OV58</f>
        <v>0</v>
      </c>
      <c r="OY58" s="139">
        <f t="shared" si="805"/>
        <v>0.60994999999999999</v>
      </c>
      <c r="OZ58" s="17">
        <f>SUM(OZ60:OZ73)</f>
        <v>63</v>
      </c>
      <c r="PA58" s="4"/>
      <c r="PB58" s="101">
        <v>760</v>
      </c>
      <c r="PC58" s="136">
        <f>IF(OZ58&gt;0,PB58/OZ58,0)</f>
        <v>12.06349206</v>
      </c>
      <c r="PD58" s="109">
        <f>IF(PG58&gt;0,PG58/PB58,0)</f>
        <v>41.1</v>
      </c>
      <c r="PE58" s="137">
        <f>PC58*PD58</f>
        <v>495.80952000000002</v>
      </c>
      <c r="PF58" s="109">
        <f>PE58*OZ58</f>
        <v>31236</v>
      </c>
      <c r="PG58" s="101">
        <v>31236</v>
      </c>
      <c r="PH58" s="138">
        <f>PG58-PF58</f>
        <v>0</v>
      </c>
      <c r="PI58" s="139">
        <f t="shared" si="810"/>
        <v>0.80939000000000005</v>
      </c>
      <c r="PJ58" s="17">
        <f>SUM(PJ60:PJ73)</f>
        <v>163</v>
      </c>
      <c r="PK58" s="4"/>
      <c r="PL58" s="101">
        <v>2200</v>
      </c>
      <c r="PM58" s="136">
        <f>IF(PJ58&gt;0,PL58/PJ58,0)</f>
        <v>13.49693252</v>
      </c>
      <c r="PN58" s="109">
        <f>IF(PQ58&gt;0,PQ58/PL58,0)</f>
        <v>41.1</v>
      </c>
      <c r="PO58" s="137">
        <f>PM58*PN58</f>
        <v>554.72393</v>
      </c>
      <c r="PP58" s="109">
        <f>PO58*PJ58</f>
        <v>90420</v>
      </c>
      <c r="PQ58" s="101">
        <v>90420</v>
      </c>
      <c r="PR58" s="138">
        <f>PQ58-PP58</f>
        <v>0</v>
      </c>
      <c r="PS58" s="139">
        <f t="shared" si="815"/>
        <v>0.90556999999999999</v>
      </c>
      <c r="PT58" s="17">
        <f>SUM(PT60:PT73)</f>
        <v>153</v>
      </c>
      <c r="PU58" s="4"/>
      <c r="PV58" s="101">
        <v>1620</v>
      </c>
      <c r="PW58" s="136">
        <f>IF(PT58&gt;0,PV58/PT58,0)</f>
        <v>10.58823529</v>
      </c>
      <c r="PX58" s="109">
        <f>IF(QA58&gt;0,QA58/PV58,0)</f>
        <v>41.1</v>
      </c>
      <c r="PY58" s="137">
        <f>PW58*PX58</f>
        <v>435.17646999999999</v>
      </c>
      <c r="PZ58" s="109">
        <f>PY58*PT58</f>
        <v>66582</v>
      </c>
      <c r="QA58" s="101">
        <v>66582</v>
      </c>
      <c r="QB58" s="138">
        <f>QA58-PZ58</f>
        <v>0</v>
      </c>
      <c r="QC58" s="139">
        <f t="shared" si="820"/>
        <v>0.71040999999999999</v>
      </c>
      <c r="QD58" s="17">
        <f>SUM(QD60:QD73)</f>
        <v>225</v>
      </c>
      <c r="QE58" s="4"/>
      <c r="QF58" s="101">
        <v>1540</v>
      </c>
      <c r="QG58" s="136">
        <f>IF(QD58&gt;0,QF58/QD58,0)</f>
        <v>6.8444444400000002</v>
      </c>
      <c r="QH58" s="109">
        <f>IF(QK58&gt;0,QK58/QF58,0)</f>
        <v>41.1</v>
      </c>
      <c r="QI58" s="137">
        <f>QG58*QH58</f>
        <v>281.30667</v>
      </c>
      <c r="QJ58" s="109">
        <f>QI58*QD58</f>
        <v>63294</v>
      </c>
      <c r="QK58" s="101">
        <v>63294</v>
      </c>
      <c r="QL58" s="138">
        <f>QK58-QJ58</f>
        <v>0</v>
      </c>
      <c r="QM58" s="139">
        <f t="shared" si="825"/>
        <v>0.45923000000000003</v>
      </c>
      <c r="QN58" s="17">
        <f>SUM(QN60:QN73)</f>
        <v>165</v>
      </c>
      <c r="QO58" s="4"/>
      <c r="QP58" s="101">
        <v>1400</v>
      </c>
      <c r="QQ58" s="136">
        <f>IF(QN58&gt;0,QP58/QN58,0)</f>
        <v>8.4848484800000001</v>
      </c>
      <c r="QR58" s="109">
        <f>IF(QU58&gt;0,QU58/QP58,0)</f>
        <v>41.1</v>
      </c>
      <c r="QS58" s="137">
        <f>QQ58*QR58</f>
        <v>348.72726999999998</v>
      </c>
      <c r="QT58" s="109">
        <f>QS58*QN58</f>
        <v>57540</v>
      </c>
      <c r="QU58" s="101">
        <v>57540</v>
      </c>
      <c r="QV58" s="138">
        <f>QU58-QT58</f>
        <v>0</v>
      </c>
      <c r="QW58" s="139">
        <f t="shared" si="830"/>
        <v>0.56928999999999996</v>
      </c>
      <c r="QX58" s="17">
        <f>SUM(QX60:QX73)</f>
        <v>171</v>
      </c>
      <c r="QY58" s="4"/>
      <c r="QZ58" s="101">
        <v>1490</v>
      </c>
      <c r="RA58" s="136">
        <f>IF(QX58&gt;0,QZ58/QX58,0)</f>
        <v>8.7134502900000008</v>
      </c>
      <c r="RB58" s="109">
        <f>IF(RE58&gt;0,RE58/QZ58,0)</f>
        <v>41.1</v>
      </c>
      <c r="RC58" s="137">
        <f>RA58*RB58</f>
        <v>358.12281000000002</v>
      </c>
      <c r="RD58" s="109">
        <f>RC58*QX58</f>
        <v>61239</v>
      </c>
      <c r="RE58" s="101">
        <v>61239</v>
      </c>
      <c r="RF58" s="138">
        <f>RE58-RD58</f>
        <v>0</v>
      </c>
      <c r="RG58" s="139">
        <f t="shared" si="835"/>
        <v>0.58462999999999998</v>
      </c>
      <c r="RH58" s="17">
        <f>SUM(RH60:RH73)</f>
        <v>150</v>
      </c>
      <c r="RI58" s="4"/>
      <c r="RJ58" s="101">
        <v>2090</v>
      </c>
      <c r="RK58" s="136">
        <f>IF(RH58&gt;0,RJ58/RH58,0)</f>
        <v>13.93333333</v>
      </c>
      <c r="RL58" s="109">
        <f>IF(RO58&gt;0,RO58/RJ58,0)</f>
        <v>41.1</v>
      </c>
      <c r="RM58" s="137">
        <f>RK58*RL58</f>
        <v>572.66</v>
      </c>
      <c r="RN58" s="109">
        <f>RM58*RH58</f>
        <v>85899</v>
      </c>
      <c r="RO58" s="101">
        <v>85899</v>
      </c>
      <c r="RP58" s="138">
        <f>RO58-RN58</f>
        <v>0</v>
      </c>
      <c r="RQ58" s="139">
        <f t="shared" si="840"/>
        <v>0.93484999999999996</v>
      </c>
      <c r="RR58" s="17">
        <f>SUM(RR60:RR73)</f>
        <v>335</v>
      </c>
      <c r="RS58" s="4"/>
      <c r="RT58" s="101">
        <v>4830</v>
      </c>
      <c r="RU58" s="136">
        <f>IF(RR58&gt;0,RT58/RR58,0)</f>
        <v>14.417910450000001</v>
      </c>
      <c r="RV58" s="109">
        <f>IF(RY58&gt;0,RY58/RT58,0)</f>
        <v>41.1</v>
      </c>
      <c r="RW58" s="137">
        <f>RU58*RV58</f>
        <v>592.57611999999995</v>
      </c>
      <c r="RX58" s="109">
        <f>RW58*RR58</f>
        <v>198513</v>
      </c>
      <c r="RY58" s="101">
        <v>198513</v>
      </c>
      <c r="RZ58" s="138">
        <f>RY58-RX58</f>
        <v>0</v>
      </c>
      <c r="SA58" s="139">
        <f t="shared" si="845"/>
        <v>0.96736</v>
      </c>
      <c r="SB58" s="17">
        <f>SUM(SB60:SB73)</f>
        <v>0</v>
      </c>
      <c r="SC58" s="4"/>
      <c r="SD58" s="101"/>
      <c r="SE58" s="136">
        <f>IF(SB58&gt;0,SD58/SB58,0)</f>
        <v>0</v>
      </c>
      <c r="SF58" s="109">
        <f>IF(SI58&gt;0,SI58/SD58,0)</f>
        <v>0</v>
      </c>
      <c r="SG58" s="137">
        <f>SE58*SF58</f>
        <v>0</v>
      </c>
      <c r="SH58" s="109">
        <f>SG58*SB58</f>
        <v>0</v>
      </c>
      <c r="SI58" s="101"/>
      <c r="SJ58" s="138">
        <f>SI58-SH58</f>
        <v>0</v>
      </c>
      <c r="SK58" s="139">
        <f t="shared" si="850"/>
        <v>0</v>
      </c>
      <c r="SL58" s="17">
        <f>SUM(SL60:SL73)</f>
        <v>297</v>
      </c>
      <c r="SM58" s="4"/>
      <c r="SN58" s="101">
        <v>4024</v>
      </c>
      <c r="SO58" s="136">
        <f>IF(SL58&gt;0,SN58/SL58,0)</f>
        <v>13.54882155</v>
      </c>
      <c r="SP58" s="109">
        <f>IF(SS58&gt;0,SS58/SN58,0)</f>
        <v>41.1</v>
      </c>
      <c r="SQ58" s="137">
        <f>SO58*SP58</f>
        <v>556.85657000000003</v>
      </c>
      <c r="SR58" s="109">
        <f>SQ58*SL58</f>
        <v>165386.4</v>
      </c>
      <c r="SS58" s="101">
        <v>165386.4</v>
      </c>
      <c r="ST58" s="138">
        <f>SS58-SR58</f>
        <v>0</v>
      </c>
      <c r="SU58" s="139">
        <f t="shared" si="855"/>
        <v>0.90905000000000002</v>
      </c>
      <c r="SV58" s="17">
        <f>SUM(SV60:SV73)</f>
        <v>310</v>
      </c>
      <c r="SW58" s="4"/>
      <c r="SX58" s="101">
        <v>3970</v>
      </c>
      <c r="SY58" s="136">
        <f>IF(SV58&gt;0,SX58/SV58,0)</f>
        <v>12.80645161</v>
      </c>
      <c r="SZ58" s="109">
        <f>IF(TC58&gt;0,TC58/SX58,0)</f>
        <v>41.1</v>
      </c>
      <c r="TA58" s="137">
        <f>SY58*SZ58</f>
        <v>526.34515999999996</v>
      </c>
      <c r="TB58" s="109">
        <f>TA58*SV58</f>
        <v>163167</v>
      </c>
      <c r="TC58" s="101">
        <v>163167</v>
      </c>
      <c r="TD58" s="138">
        <f>TC58-TB58</f>
        <v>0</v>
      </c>
      <c r="TE58" s="139">
        <f t="shared" si="860"/>
        <v>0.85924</v>
      </c>
      <c r="TF58" s="17">
        <f>SUM(TF60:TF73)</f>
        <v>175</v>
      </c>
      <c r="TG58" s="4"/>
      <c r="TH58" s="101">
        <v>2310</v>
      </c>
      <c r="TI58" s="136">
        <f>IF(TF58&gt;0,TH58/TF58,0)</f>
        <v>13.2</v>
      </c>
      <c r="TJ58" s="109">
        <f>IF(TM58&gt;0,TM58/TH58,0)</f>
        <v>41.69</v>
      </c>
      <c r="TK58" s="137">
        <f>TI58*TJ58</f>
        <v>550.30799999999999</v>
      </c>
      <c r="TL58" s="109">
        <f>TK58*TF58</f>
        <v>96303.9</v>
      </c>
      <c r="TM58" s="101">
        <v>96315</v>
      </c>
      <c r="TN58" s="138">
        <f>TM58-TL58</f>
        <v>11.1</v>
      </c>
      <c r="TO58" s="139">
        <f t="shared" si="865"/>
        <v>0.89836000000000005</v>
      </c>
      <c r="TP58" s="17">
        <f>SUM(TP60:TP73)</f>
        <v>286</v>
      </c>
      <c r="TQ58" s="4"/>
      <c r="TR58" s="101">
        <v>5260</v>
      </c>
      <c r="TS58" s="136">
        <f>IF(TP58&gt;0,TR58/TP58,0)</f>
        <v>18.391608389999998</v>
      </c>
      <c r="TT58" s="109">
        <f>IF(TW58&gt;0,TW58/TR58,0)</f>
        <v>41.1</v>
      </c>
      <c r="TU58" s="137">
        <f>TS58*TT58</f>
        <v>755.89509999999996</v>
      </c>
      <c r="TV58" s="109">
        <f>TU58*TP58</f>
        <v>216186</v>
      </c>
      <c r="TW58" s="101">
        <v>216186</v>
      </c>
      <c r="TX58" s="138">
        <f>TW58-TV58</f>
        <v>0</v>
      </c>
      <c r="TY58" s="139">
        <f t="shared" si="870"/>
        <v>1.2339800000000001</v>
      </c>
      <c r="TZ58" s="17">
        <f>SUM(TZ60:TZ73)</f>
        <v>185</v>
      </c>
      <c r="UA58" s="4"/>
      <c r="UB58" s="101">
        <v>3460</v>
      </c>
      <c r="UC58" s="136">
        <f>IF(TZ58&gt;0,UB58/TZ58,0)</f>
        <v>18.7027027</v>
      </c>
      <c r="UD58" s="109">
        <f>IF(UG58&gt;0,UG58/UB58,0)</f>
        <v>41.1</v>
      </c>
      <c r="UE58" s="137">
        <f>UC58*UD58</f>
        <v>768.68107999999995</v>
      </c>
      <c r="UF58" s="109">
        <f>UE58*TZ58</f>
        <v>142206</v>
      </c>
      <c r="UG58" s="101">
        <v>142206</v>
      </c>
      <c r="UH58" s="138">
        <f>UG58-UF58</f>
        <v>0</v>
      </c>
      <c r="UI58" s="139">
        <f t="shared" si="875"/>
        <v>1.25485</v>
      </c>
      <c r="UJ58" s="17">
        <f>SUM(UJ60:UJ73)</f>
        <v>343</v>
      </c>
      <c r="UK58" s="4"/>
      <c r="UL58" s="101">
        <v>8720</v>
      </c>
      <c r="UM58" s="136">
        <f>IF(UJ58&gt;0,UL58/UJ58,0)</f>
        <v>25.422740520000001</v>
      </c>
      <c r="UN58" s="109">
        <f>IF(UQ58&gt;0,UQ58/UL58,0)</f>
        <v>41.1</v>
      </c>
      <c r="UO58" s="137">
        <f>UM58*UN58</f>
        <v>1044.87464</v>
      </c>
      <c r="UP58" s="109">
        <f>UO58*UJ58</f>
        <v>358392</v>
      </c>
      <c r="UQ58" s="101">
        <v>358392</v>
      </c>
      <c r="UR58" s="138">
        <f>UQ58-UP58</f>
        <v>0</v>
      </c>
      <c r="US58" s="139">
        <f t="shared" si="880"/>
        <v>1.70573</v>
      </c>
      <c r="UT58" s="17">
        <f>SUM(UT60:UT73)</f>
        <v>317</v>
      </c>
      <c r="UU58" s="4"/>
      <c r="UV58" s="101">
        <v>4920</v>
      </c>
      <c r="UW58" s="136">
        <f>IF(UT58&gt;0,UV58/UT58,0)</f>
        <v>15.520504730000001</v>
      </c>
      <c r="UX58" s="109">
        <f>IF(VA58&gt;0,VA58/UV58,0)</f>
        <v>41.1</v>
      </c>
      <c r="UY58" s="137">
        <f>UW58*UX58</f>
        <v>637.89274</v>
      </c>
      <c r="UZ58" s="109">
        <f>UY58*UT58</f>
        <v>202212</v>
      </c>
      <c r="VA58" s="101">
        <v>202212</v>
      </c>
      <c r="VB58" s="138">
        <f>VA58-UZ58</f>
        <v>0</v>
      </c>
      <c r="VC58" s="139">
        <f t="shared" si="885"/>
        <v>1.0413399999999999</v>
      </c>
      <c r="VD58" s="17">
        <f>SUM(VD60:VD73)</f>
        <v>573</v>
      </c>
      <c r="VE58" s="4"/>
      <c r="VF58" s="101">
        <v>10800</v>
      </c>
      <c r="VG58" s="136">
        <f>IF(VD58&gt;0,VF58/VD58,0)</f>
        <v>18.848167539999999</v>
      </c>
      <c r="VH58" s="109">
        <f>IF(VK58&gt;0,VK58/VF58,0)</f>
        <v>41.1</v>
      </c>
      <c r="VI58" s="137">
        <f>VG58*VH58</f>
        <v>774.65968999999996</v>
      </c>
      <c r="VJ58" s="109">
        <f>VI58*VD58</f>
        <v>443880</v>
      </c>
      <c r="VK58" s="101">
        <v>443880</v>
      </c>
      <c r="VL58" s="138">
        <f>VK58-VJ58</f>
        <v>0</v>
      </c>
      <c r="VM58" s="139">
        <f t="shared" si="890"/>
        <v>1.26461</v>
      </c>
      <c r="VN58" s="17">
        <f>SUM(VN60:VN73)</f>
        <v>360</v>
      </c>
      <c r="VO58" s="4"/>
      <c r="VP58" s="101">
        <v>5650</v>
      </c>
      <c r="VQ58" s="136">
        <f>IF(VN58&gt;0,VP58/VN58,0)</f>
        <v>15.69444444</v>
      </c>
      <c r="VR58" s="109">
        <f>IF(VU58&gt;0,VU58/VP58,0)</f>
        <v>41.1</v>
      </c>
      <c r="VS58" s="137">
        <f>VQ58*VR58</f>
        <v>645.04166999999995</v>
      </c>
      <c r="VT58" s="109">
        <f>VS58*VN58</f>
        <v>232215</v>
      </c>
      <c r="VU58" s="101">
        <v>232215</v>
      </c>
      <c r="VV58" s="138">
        <f>VU58-VT58</f>
        <v>0</v>
      </c>
      <c r="VW58" s="139">
        <f t="shared" si="895"/>
        <v>1.05301</v>
      </c>
      <c r="VX58" s="17">
        <f>SUM(VX60:VX73)</f>
        <v>12089</v>
      </c>
      <c r="VY58" s="4"/>
      <c r="VZ58" s="144">
        <f>H58+R58+AB58+AL58+AV58+BF58+BP58+BZ58+CJ58+CT58+DD58+DN58+DX58+EH58+ER58+FB58+FL58+FV58+GF58+GP58+GZ58+HJ58+HT58+ID58+IN58+IX58+JH58+JR58+KB58+KL58+KV58+LF58+LP58+LZ58+MJ58+MT58+ND58+NN58+NX58+OH58+OR58+PB58+PL58+PV58+QF58+QP58+QZ58+RJ58+RT58+SD58+SN58+SX58+TH58+TR58+UB58+UL58+UV58+VF58+VP58</f>
        <v>178614</v>
      </c>
      <c r="WA58" s="136">
        <f>IF(VX58&gt;0,VZ58/VX58,0)</f>
        <v>14.774919349999999</v>
      </c>
      <c r="WB58" s="109">
        <f>IF(WE58&gt;0,WE58/VZ58,0)</f>
        <v>41.46</v>
      </c>
      <c r="WC58" s="137">
        <f>WA58*WB58</f>
        <v>612.56816000000003</v>
      </c>
      <c r="WD58" s="109">
        <f>WC58*VX58</f>
        <v>7405336.4900000002</v>
      </c>
      <c r="WE58" s="144">
        <f>M58+W58+AG58+AQ58+BA58+BK58+BU58+CE58+CO58+CY58+DI58+DS58+EC58+EM58+EW58+FG58+FQ58+GA58+GK58+GU58+HE58+HO58+HY58+II58+IS58+JC58+JM58+JW58+KG58+KQ58+LA58+LK58+LU58+ME58+MO58+MY58+NI58+NS58+OC58+OM58+OW58+PG58+PQ58+QA58+QK58+QU58+RE58+RO58+RY58+SI58+SS58+TC58+TM58+TW58+UG58+UQ58+VA58+VK58+VU58</f>
        <v>7404653.4000000004</v>
      </c>
      <c r="WF58" s="138">
        <f>WE58-WD58</f>
        <v>-683.09</v>
      </c>
    </row>
    <row r="59" spans="1:604" s="131" customFormat="1">
      <c r="A59" s="129"/>
      <c r="B59" s="130" t="s">
        <v>455</v>
      </c>
      <c r="C59" s="130"/>
      <c r="D59" s="130"/>
      <c r="E59" s="130"/>
      <c r="F59" s="140"/>
      <c r="G59" s="130"/>
      <c r="H59" s="138" t="e">
        <f>H58-(SUM(H60:H73))</f>
        <v>#DIV/0!</v>
      </c>
      <c r="I59" s="141"/>
      <c r="J59" s="138"/>
      <c r="K59" s="142"/>
      <c r="L59" s="138">
        <f>L58-(SUM(L60:L73))</f>
        <v>0</v>
      </c>
      <c r="M59" s="138"/>
      <c r="N59" s="138"/>
      <c r="O59" s="130"/>
      <c r="P59" s="140"/>
      <c r="Q59" s="130"/>
      <c r="R59" s="138">
        <f>R58-(SUM(R60:R73))</f>
        <v>0</v>
      </c>
      <c r="S59" s="141"/>
      <c r="T59" s="138"/>
      <c r="U59" s="142"/>
      <c r="V59" s="138">
        <f>V58-(SUM(V60:V73))</f>
        <v>0</v>
      </c>
      <c r="W59" s="138"/>
      <c r="X59" s="138"/>
      <c r="Y59" s="130"/>
      <c r="Z59" s="140"/>
      <c r="AA59" s="130"/>
      <c r="AB59" s="138">
        <f>AB58-(SUM(AB60:AB73))</f>
        <v>-0.01</v>
      </c>
      <c r="AC59" s="141"/>
      <c r="AD59" s="138"/>
      <c r="AE59" s="142"/>
      <c r="AF59" s="138">
        <f>AF58-(SUM(AF60:AF73))</f>
        <v>-0.41</v>
      </c>
      <c r="AG59" s="138"/>
      <c r="AH59" s="138"/>
      <c r="AI59" s="130"/>
      <c r="AJ59" s="140"/>
      <c r="AK59" s="130"/>
      <c r="AL59" s="138" t="e">
        <f>AL58-(SUM(AL60:AL73))</f>
        <v>#DIV/0!</v>
      </c>
      <c r="AM59" s="141"/>
      <c r="AN59" s="138"/>
      <c r="AO59" s="142"/>
      <c r="AP59" s="138">
        <f>AP58-(SUM(AP60:AP73))</f>
        <v>0</v>
      </c>
      <c r="AQ59" s="138"/>
      <c r="AR59" s="138"/>
      <c r="AS59" s="130"/>
      <c r="AT59" s="140"/>
      <c r="AU59" s="130"/>
      <c r="AV59" s="138">
        <f>AV58-(SUM(AV60:AV73))</f>
        <v>0</v>
      </c>
      <c r="AW59" s="141"/>
      <c r="AX59" s="138"/>
      <c r="AY59" s="142"/>
      <c r="AZ59" s="138">
        <f>AZ58-(SUM(AZ60:AZ73))</f>
        <v>0</v>
      </c>
      <c r="BA59" s="138"/>
      <c r="BB59" s="138"/>
      <c r="BC59" s="130"/>
      <c r="BD59" s="140"/>
      <c r="BE59" s="130"/>
      <c r="BF59" s="138">
        <f>BF58-(SUM(BF60:BF73))</f>
        <v>0</v>
      </c>
      <c r="BG59" s="141"/>
      <c r="BH59" s="138"/>
      <c r="BI59" s="142"/>
      <c r="BJ59" s="138">
        <f>BJ58-(SUM(BJ60:BJ73))</f>
        <v>0</v>
      </c>
      <c r="BK59" s="138"/>
      <c r="BL59" s="138"/>
      <c r="BM59" s="130"/>
      <c r="BN59" s="140"/>
      <c r="BO59" s="130"/>
      <c r="BP59" s="138">
        <f>BP58-(SUM(BP60:BP73))</f>
        <v>0</v>
      </c>
      <c r="BQ59" s="141"/>
      <c r="BR59" s="138"/>
      <c r="BS59" s="142"/>
      <c r="BT59" s="138">
        <f>BT58-(SUM(BT60:BT73))</f>
        <v>0</v>
      </c>
      <c r="BU59" s="138"/>
      <c r="BV59" s="138"/>
      <c r="BW59" s="130"/>
      <c r="BX59" s="140"/>
      <c r="BY59" s="130"/>
      <c r="BZ59" s="138">
        <f>BZ58-(SUM(BZ60:BZ73))</f>
        <v>0</v>
      </c>
      <c r="CA59" s="141"/>
      <c r="CB59" s="138"/>
      <c r="CC59" s="142"/>
      <c r="CD59" s="138">
        <f>CD58-(SUM(CD60:CD73))</f>
        <v>0</v>
      </c>
      <c r="CE59" s="138"/>
      <c r="CF59" s="138"/>
      <c r="CG59" s="130"/>
      <c r="CH59" s="140"/>
      <c r="CI59" s="130"/>
      <c r="CJ59" s="138">
        <f>CJ58-(SUM(CJ60:CJ73))</f>
        <v>0</v>
      </c>
      <c r="CK59" s="141"/>
      <c r="CL59" s="138"/>
      <c r="CM59" s="142"/>
      <c r="CN59" s="138">
        <f>CN58-(SUM(CN60:CN73))</f>
        <v>0</v>
      </c>
      <c r="CO59" s="138"/>
      <c r="CP59" s="138"/>
      <c r="CQ59" s="130"/>
      <c r="CR59" s="140"/>
      <c r="CS59" s="130"/>
      <c r="CT59" s="138">
        <f>CT58-(SUM(CT60:CT73))</f>
        <v>0</v>
      </c>
      <c r="CU59" s="141"/>
      <c r="CV59" s="138"/>
      <c r="CW59" s="142"/>
      <c r="CX59" s="138">
        <f>CX58-(SUM(CX60:CX73))</f>
        <v>0</v>
      </c>
      <c r="CY59" s="138"/>
      <c r="CZ59" s="138"/>
      <c r="DA59" s="130"/>
      <c r="DB59" s="140"/>
      <c r="DC59" s="130"/>
      <c r="DD59" s="138">
        <f>DD58-(SUM(DD60:DD73))</f>
        <v>0</v>
      </c>
      <c r="DE59" s="141"/>
      <c r="DF59" s="138"/>
      <c r="DG59" s="142"/>
      <c r="DH59" s="138">
        <f>DH58-(SUM(DH60:DH73))</f>
        <v>0</v>
      </c>
      <c r="DI59" s="138"/>
      <c r="DJ59" s="138"/>
      <c r="DK59" s="130"/>
      <c r="DL59" s="140"/>
      <c r="DM59" s="130"/>
      <c r="DN59" s="138">
        <f>DN58-(SUM(DN60:DN73))</f>
        <v>0</v>
      </c>
      <c r="DO59" s="141"/>
      <c r="DP59" s="138"/>
      <c r="DQ59" s="142"/>
      <c r="DR59" s="138">
        <f>DR58-(SUM(DR60:DR73))</f>
        <v>0</v>
      </c>
      <c r="DS59" s="138"/>
      <c r="DT59" s="138"/>
      <c r="DU59" s="130"/>
      <c r="DV59" s="140"/>
      <c r="DW59" s="130"/>
      <c r="DX59" s="138">
        <f>DX58-(SUM(DX60:DX73))</f>
        <v>0</v>
      </c>
      <c r="DY59" s="141"/>
      <c r="DZ59" s="138"/>
      <c r="EA59" s="142"/>
      <c r="EB59" s="138">
        <f>EB58-(SUM(EB60:EB73))</f>
        <v>0</v>
      </c>
      <c r="EC59" s="138"/>
      <c r="ED59" s="138"/>
      <c r="EE59" s="130"/>
      <c r="EF59" s="140"/>
      <c r="EG59" s="130"/>
      <c r="EH59" s="138">
        <f>EH58-(SUM(EH60:EH73))</f>
        <v>0</v>
      </c>
      <c r="EI59" s="141"/>
      <c r="EJ59" s="138"/>
      <c r="EK59" s="142"/>
      <c r="EL59" s="138">
        <f>EL58-(SUM(EL60:EL73))</f>
        <v>0</v>
      </c>
      <c r="EM59" s="138"/>
      <c r="EN59" s="138"/>
      <c r="EO59" s="130"/>
      <c r="EP59" s="140"/>
      <c r="EQ59" s="130"/>
      <c r="ER59" s="138">
        <f>ER58-(SUM(ER60:ER73))</f>
        <v>0</v>
      </c>
      <c r="ES59" s="141"/>
      <c r="ET59" s="138"/>
      <c r="EU59" s="142"/>
      <c r="EV59" s="138">
        <f>EV58-(SUM(EV60:EV73))</f>
        <v>0</v>
      </c>
      <c r="EW59" s="138"/>
      <c r="EX59" s="138"/>
      <c r="EY59" s="130"/>
      <c r="EZ59" s="140"/>
      <c r="FA59" s="130"/>
      <c r="FB59" s="138">
        <f>FB58-(SUM(FB60:FB73))</f>
        <v>0.01</v>
      </c>
      <c r="FC59" s="141"/>
      <c r="FD59" s="138"/>
      <c r="FE59" s="142"/>
      <c r="FF59" s="138">
        <f>FF58-(SUM(FF60:FF73))</f>
        <v>0.41</v>
      </c>
      <c r="FG59" s="138"/>
      <c r="FH59" s="138"/>
      <c r="FI59" s="130"/>
      <c r="FJ59" s="140"/>
      <c r="FK59" s="130"/>
      <c r="FL59" s="138">
        <f>FL58-(SUM(FL60:FL73))</f>
        <v>0</v>
      </c>
      <c r="FM59" s="141"/>
      <c r="FN59" s="138"/>
      <c r="FO59" s="142"/>
      <c r="FP59" s="138">
        <f>FP58-(SUM(FP60:FP73))</f>
        <v>0</v>
      </c>
      <c r="FQ59" s="138"/>
      <c r="FR59" s="138"/>
      <c r="FS59" s="130"/>
      <c r="FT59" s="140"/>
      <c r="FU59" s="130"/>
      <c r="FV59" s="138">
        <f>FV58-(SUM(FV60:FV73))</f>
        <v>0</v>
      </c>
      <c r="FW59" s="141"/>
      <c r="FX59" s="138"/>
      <c r="FY59" s="142"/>
      <c r="FZ59" s="138">
        <f>FZ58-(SUM(FZ60:FZ73))</f>
        <v>-0.01</v>
      </c>
      <c r="GA59" s="138"/>
      <c r="GB59" s="138"/>
      <c r="GC59" s="130"/>
      <c r="GD59" s="140"/>
      <c r="GE59" s="130"/>
      <c r="GF59" s="138">
        <f>GF58-(SUM(GF60:GF73))</f>
        <v>0</v>
      </c>
      <c r="GG59" s="141"/>
      <c r="GH59" s="138"/>
      <c r="GI59" s="142"/>
      <c r="GJ59" s="138">
        <f>GJ58-(SUM(GJ60:GJ73))</f>
        <v>0</v>
      </c>
      <c r="GK59" s="138"/>
      <c r="GL59" s="138"/>
      <c r="GM59" s="130"/>
      <c r="GN59" s="140"/>
      <c r="GO59" s="130"/>
      <c r="GP59" s="138">
        <f>GP58-(SUM(GP60:GP73))</f>
        <v>0</v>
      </c>
      <c r="GQ59" s="141"/>
      <c r="GR59" s="138"/>
      <c r="GS59" s="142"/>
      <c r="GT59" s="138">
        <f>GT58-(SUM(GT60:GT73))</f>
        <v>0</v>
      </c>
      <c r="GU59" s="138"/>
      <c r="GV59" s="138"/>
      <c r="GW59" s="130"/>
      <c r="GX59" s="140"/>
      <c r="GY59" s="130"/>
      <c r="GZ59" s="138">
        <f>GZ58-(SUM(GZ60:GZ73))</f>
        <v>0</v>
      </c>
      <c r="HA59" s="141"/>
      <c r="HB59" s="138"/>
      <c r="HC59" s="142"/>
      <c r="HD59" s="138">
        <f>HD58-(SUM(HD60:HD73))</f>
        <v>0</v>
      </c>
      <c r="HE59" s="138"/>
      <c r="HF59" s="138"/>
      <c r="HG59" s="130"/>
      <c r="HH59" s="140"/>
      <c r="HI59" s="130"/>
      <c r="HJ59" s="138">
        <f>HJ58-(SUM(HJ60:HJ73))</f>
        <v>0</v>
      </c>
      <c r="HK59" s="141"/>
      <c r="HL59" s="138"/>
      <c r="HM59" s="142"/>
      <c r="HN59" s="138">
        <f>HN58-(SUM(HN60:HN73))</f>
        <v>0</v>
      </c>
      <c r="HO59" s="138"/>
      <c r="HP59" s="138"/>
      <c r="HQ59" s="130"/>
      <c r="HR59" s="140"/>
      <c r="HS59" s="130"/>
      <c r="HT59" s="138">
        <f>HT58-(SUM(HT60:HT73))</f>
        <v>0</v>
      </c>
      <c r="HU59" s="141"/>
      <c r="HV59" s="138"/>
      <c r="HW59" s="142"/>
      <c r="HX59" s="138">
        <f>HX58-(SUM(HX60:HX73))</f>
        <v>-0.01</v>
      </c>
      <c r="HY59" s="138"/>
      <c r="HZ59" s="138"/>
      <c r="IA59" s="130"/>
      <c r="IB59" s="140"/>
      <c r="IC59" s="130"/>
      <c r="ID59" s="138">
        <f>ID58-(SUM(ID60:ID73))</f>
        <v>-0.01</v>
      </c>
      <c r="IE59" s="141"/>
      <c r="IF59" s="138"/>
      <c r="IG59" s="142"/>
      <c r="IH59" s="138">
        <f>IH58-(SUM(IH60:IH73))</f>
        <v>-0.41</v>
      </c>
      <c r="II59" s="138"/>
      <c r="IJ59" s="138"/>
      <c r="IK59" s="130"/>
      <c r="IL59" s="140"/>
      <c r="IM59" s="130"/>
      <c r="IN59" s="138">
        <f>IN58-(SUM(IN60:IN73))</f>
        <v>0</v>
      </c>
      <c r="IO59" s="141"/>
      <c r="IP59" s="138"/>
      <c r="IQ59" s="142"/>
      <c r="IR59" s="138">
        <f>IR58-(SUM(IR60:IR73))</f>
        <v>0</v>
      </c>
      <c r="IS59" s="138"/>
      <c r="IT59" s="138"/>
      <c r="IU59" s="130"/>
      <c r="IV59" s="140"/>
      <c r="IW59" s="130"/>
      <c r="IX59" s="138">
        <f>IX58-(SUM(IX60:IX73))</f>
        <v>0</v>
      </c>
      <c r="IY59" s="141"/>
      <c r="IZ59" s="138"/>
      <c r="JA59" s="142"/>
      <c r="JB59" s="138">
        <f>JB58-(SUM(JB60:JB73))</f>
        <v>0</v>
      </c>
      <c r="JC59" s="138"/>
      <c r="JD59" s="138"/>
      <c r="JE59" s="130"/>
      <c r="JF59" s="140"/>
      <c r="JG59" s="130"/>
      <c r="JH59" s="138">
        <f>JH58-(SUM(JH60:JH73))</f>
        <v>-0.01</v>
      </c>
      <c r="JI59" s="141"/>
      <c r="JJ59" s="138"/>
      <c r="JK59" s="142"/>
      <c r="JL59" s="138">
        <f>JL58-(SUM(JL60:JL73))</f>
        <v>-0.42</v>
      </c>
      <c r="JM59" s="138"/>
      <c r="JN59" s="138"/>
      <c r="JO59" s="130"/>
      <c r="JP59" s="140"/>
      <c r="JQ59" s="130"/>
      <c r="JR59" s="138">
        <f>JR58-(SUM(JR60:JR73))</f>
        <v>0</v>
      </c>
      <c r="JS59" s="141"/>
      <c r="JT59" s="138"/>
      <c r="JU59" s="142"/>
      <c r="JV59" s="138">
        <f>JV58-(SUM(JV60:JV73))</f>
        <v>0</v>
      </c>
      <c r="JW59" s="138"/>
      <c r="JX59" s="138"/>
      <c r="JY59" s="130"/>
      <c r="JZ59" s="140"/>
      <c r="KA59" s="130"/>
      <c r="KB59" s="138">
        <f>KB58-(SUM(KB60:KB73))</f>
        <v>-0.01</v>
      </c>
      <c r="KC59" s="141"/>
      <c r="KD59" s="138"/>
      <c r="KE59" s="142"/>
      <c r="KF59" s="138">
        <f>KF58-(SUM(KF60:KF73))</f>
        <v>-0.41</v>
      </c>
      <c r="KG59" s="138"/>
      <c r="KH59" s="138"/>
      <c r="KI59" s="130"/>
      <c r="KJ59" s="140"/>
      <c r="KK59" s="130"/>
      <c r="KL59" s="138">
        <f>KL58-(SUM(KL60:KL73))</f>
        <v>0</v>
      </c>
      <c r="KM59" s="141"/>
      <c r="KN59" s="138"/>
      <c r="KO59" s="142"/>
      <c r="KP59" s="138">
        <f>KP58-(SUM(KP60:KP73))</f>
        <v>0</v>
      </c>
      <c r="KQ59" s="138"/>
      <c r="KR59" s="138"/>
      <c r="KS59" s="130"/>
      <c r="KT59" s="140"/>
      <c r="KU59" s="130"/>
      <c r="KV59" s="138">
        <f>KV58-(SUM(KV60:KV73))</f>
        <v>-0.04</v>
      </c>
      <c r="KW59" s="141"/>
      <c r="KX59" s="138"/>
      <c r="KY59" s="142"/>
      <c r="KZ59" s="138">
        <f>KZ58-(SUM(KZ60:KZ73))</f>
        <v>-2.33</v>
      </c>
      <c r="LA59" s="138"/>
      <c r="LB59" s="138"/>
      <c r="LC59" s="130"/>
      <c r="LD59" s="140"/>
      <c r="LE59" s="130"/>
      <c r="LF59" s="138">
        <f>LF58-(SUM(LF60:LF73))</f>
        <v>0</v>
      </c>
      <c r="LG59" s="141"/>
      <c r="LH59" s="138"/>
      <c r="LI59" s="142"/>
      <c r="LJ59" s="138">
        <f>LJ58-(SUM(LJ60:LJ73))</f>
        <v>0</v>
      </c>
      <c r="LK59" s="138"/>
      <c r="LL59" s="138"/>
      <c r="LM59" s="130"/>
      <c r="LN59" s="140"/>
      <c r="LO59" s="130"/>
      <c r="LP59" s="138">
        <f>LP58-(SUM(LP60:LP73))</f>
        <v>0</v>
      </c>
      <c r="LQ59" s="141"/>
      <c r="LR59" s="138"/>
      <c r="LS59" s="142"/>
      <c r="LT59" s="138">
        <f>LT58-(SUM(LT60:LT73))</f>
        <v>0</v>
      </c>
      <c r="LU59" s="138"/>
      <c r="LV59" s="138"/>
      <c r="LW59" s="130"/>
      <c r="LX59" s="140"/>
      <c r="LY59" s="130"/>
      <c r="LZ59" s="138">
        <f>LZ58-(SUM(LZ60:LZ73))</f>
        <v>0</v>
      </c>
      <c r="MA59" s="141"/>
      <c r="MB59" s="138"/>
      <c r="MC59" s="142"/>
      <c r="MD59" s="138">
        <f>MD58-(SUM(MD60:MD73))</f>
        <v>0</v>
      </c>
      <c r="ME59" s="138"/>
      <c r="MF59" s="138"/>
      <c r="MG59" s="130"/>
      <c r="MH59" s="140"/>
      <c r="MI59" s="130"/>
      <c r="MJ59" s="138">
        <f>MJ58-(SUM(MJ60:MJ73))</f>
        <v>0</v>
      </c>
      <c r="MK59" s="141"/>
      <c r="ML59" s="138"/>
      <c r="MM59" s="142"/>
      <c r="MN59" s="138">
        <f>MN58-(SUM(MN60:MN73))</f>
        <v>0</v>
      </c>
      <c r="MO59" s="138"/>
      <c r="MP59" s="138"/>
      <c r="MQ59" s="130"/>
      <c r="MR59" s="140"/>
      <c r="MS59" s="130"/>
      <c r="MT59" s="138">
        <f>MT58-(SUM(MT60:MT73))</f>
        <v>0</v>
      </c>
      <c r="MU59" s="141"/>
      <c r="MV59" s="138"/>
      <c r="MW59" s="142"/>
      <c r="MX59" s="138">
        <f>MX58-(SUM(MX60:MX73))</f>
        <v>0</v>
      </c>
      <c r="MY59" s="138"/>
      <c r="MZ59" s="138"/>
      <c r="NA59" s="130"/>
      <c r="NB59" s="140"/>
      <c r="NC59" s="130"/>
      <c r="ND59" s="138">
        <f>ND58-(SUM(ND60:ND73))</f>
        <v>0</v>
      </c>
      <c r="NE59" s="141"/>
      <c r="NF59" s="138"/>
      <c r="NG59" s="142"/>
      <c r="NH59" s="138">
        <f>NH58-(SUM(NH60:NH73))</f>
        <v>0</v>
      </c>
      <c r="NI59" s="138"/>
      <c r="NJ59" s="138"/>
      <c r="NK59" s="130"/>
      <c r="NL59" s="140"/>
      <c r="NM59" s="130"/>
      <c r="NN59" s="138">
        <f>NN58-(SUM(NN60:NN73))</f>
        <v>0</v>
      </c>
      <c r="NO59" s="141"/>
      <c r="NP59" s="138"/>
      <c r="NQ59" s="142"/>
      <c r="NR59" s="138">
        <f>NR58-(SUM(NR60:NR73))</f>
        <v>0</v>
      </c>
      <c r="NS59" s="138"/>
      <c r="NT59" s="138"/>
      <c r="NU59" s="130"/>
      <c r="NV59" s="140"/>
      <c r="NW59" s="130"/>
      <c r="NX59" s="138">
        <f>NX58-(SUM(NX60:NX73))</f>
        <v>0.01</v>
      </c>
      <c r="NY59" s="141"/>
      <c r="NZ59" s="138"/>
      <c r="OA59" s="142"/>
      <c r="OB59" s="138">
        <f>OB58-(SUM(OB60:OB73))</f>
        <v>0.41</v>
      </c>
      <c r="OC59" s="138"/>
      <c r="OD59" s="138"/>
      <c r="OE59" s="130"/>
      <c r="OF59" s="140"/>
      <c r="OG59" s="130"/>
      <c r="OH59" s="138">
        <f>OH58-(SUM(OH60:OH73))</f>
        <v>0</v>
      </c>
      <c r="OI59" s="141"/>
      <c r="OJ59" s="138"/>
      <c r="OK59" s="142"/>
      <c r="OL59" s="138">
        <f>OL58-(SUM(OL60:OL73))</f>
        <v>0</v>
      </c>
      <c r="OM59" s="138"/>
      <c r="ON59" s="138"/>
      <c r="OO59" s="130"/>
      <c r="OP59" s="140"/>
      <c r="OQ59" s="130"/>
      <c r="OR59" s="138">
        <f>OR58-(SUM(OR60:OR73))</f>
        <v>0</v>
      </c>
      <c r="OS59" s="141"/>
      <c r="OT59" s="138"/>
      <c r="OU59" s="142"/>
      <c r="OV59" s="138">
        <f>OV58-(SUM(OV60:OV73))</f>
        <v>0</v>
      </c>
      <c r="OW59" s="138"/>
      <c r="OX59" s="138"/>
      <c r="OY59" s="130"/>
      <c r="OZ59" s="140"/>
      <c r="PA59" s="130"/>
      <c r="PB59" s="138">
        <f>PB58-(SUM(PB60:PB73))</f>
        <v>0</v>
      </c>
      <c r="PC59" s="141"/>
      <c r="PD59" s="138"/>
      <c r="PE59" s="142"/>
      <c r="PF59" s="138">
        <f>PF58-(SUM(PF60:PF73))</f>
        <v>0</v>
      </c>
      <c r="PG59" s="138"/>
      <c r="PH59" s="138"/>
      <c r="PI59" s="130"/>
      <c r="PJ59" s="140"/>
      <c r="PK59" s="130"/>
      <c r="PL59" s="138">
        <f>PL58-(SUM(PL60:PL73))</f>
        <v>0</v>
      </c>
      <c r="PM59" s="141"/>
      <c r="PN59" s="138"/>
      <c r="PO59" s="142"/>
      <c r="PP59" s="138">
        <f>PP58-(SUM(PP60:PP73))</f>
        <v>0</v>
      </c>
      <c r="PQ59" s="138"/>
      <c r="PR59" s="138"/>
      <c r="PS59" s="130"/>
      <c r="PT59" s="140"/>
      <c r="PU59" s="130"/>
      <c r="PV59" s="138">
        <f>PV58-(SUM(PV60:PV73))</f>
        <v>0</v>
      </c>
      <c r="PW59" s="141"/>
      <c r="PX59" s="138"/>
      <c r="PY59" s="142"/>
      <c r="PZ59" s="138">
        <f>PZ58-(SUM(PZ60:PZ73))</f>
        <v>0</v>
      </c>
      <c r="QA59" s="138"/>
      <c r="QB59" s="138"/>
      <c r="QC59" s="130"/>
      <c r="QD59" s="140"/>
      <c r="QE59" s="130"/>
      <c r="QF59" s="138">
        <f>QF58-(SUM(QF60:QF73))</f>
        <v>0</v>
      </c>
      <c r="QG59" s="141"/>
      <c r="QH59" s="138"/>
      <c r="QI59" s="142"/>
      <c r="QJ59" s="138">
        <f>QJ58-(SUM(QJ60:QJ73))</f>
        <v>0</v>
      </c>
      <c r="QK59" s="138"/>
      <c r="QL59" s="138"/>
      <c r="QM59" s="130"/>
      <c r="QN59" s="140"/>
      <c r="QO59" s="130"/>
      <c r="QP59" s="138">
        <f>QP58-(SUM(QP60:QP73))</f>
        <v>0</v>
      </c>
      <c r="QQ59" s="141"/>
      <c r="QR59" s="138"/>
      <c r="QS59" s="142"/>
      <c r="QT59" s="138">
        <f>QT58-(SUM(QT60:QT73))</f>
        <v>0</v>
      </c>
      <c r="QU59" s="138"/>
      <c r="QV59" s="138"/>
      <c r="QW59" s="130"/>
      <c r="QX59" s="140"/>
      <c r="QY59" s="130"/>
      <c r="QZ59" s="138">
        <f>QZ58-(SUM(QZ60:QZ73))</f>
        <v>0.01</v>
      </c>
      <c r="RA59" s="141"/>
      <c r="RB59" s="138"/>
      <c r="RC59" s="142"/>
      <c r="RD59" s="138">
        <f>RD58-(SUM(RD60:RD73))</f>
        <v>0.41</v>
      </c>
      <c r="RE59" s="138"/>
      <c r="RF59" s="138"/>
      <c r="RG59" s="130"/>
      <c r="RH59" s="140"/>
      <c r="RI59" s="130"/>
      <c r="RJ59" s="138">
        <f>RJ58-(SUM(RJ60:RJ73))</f>
        <v>0</v>
      </c>
      <c r="RK59" s="141"/>
      <c r="RL59" s="138"/>
      <c r="RM59" s="142"/>
      <c r="RN59" s="138">
        <f>RN58-(SUM(RN60:RN73))</f>
        <v>0</v>
      </c>
      <c r="RO59" s="138"/>
      <c r="RP59" s="138"/>
      <c r="RQ59" s="130"/>
      <c r="RR59" s="140"/>
      <c r="RS59" s="130"/>
      <c r="RT59" s="138">
        <f>RT58-(SUM(RT60:RT73))</f>
        <v>0</v>
      </c>
      <c r="RU59" s="141"/>
      <c r="RV59" s="138"/>
      <c r="RW59" s="142"/>
      <c r="RX59" s="138">
        <f>RX58-(SUM(RX60:RX73))</f>
        <v>-0.01</v>
      </c>
      <c r="RY59" s="138"/>
      <c r="RZ59" s="138"/>
      <c r="SA59" s="130"/>
      <c r="SB59" s="140"/>
      <c r="SC59" s="130"/>
      <c r="SD59" s="138" t="e">
        <f>SD58-(SUM(SD60:SD73))</f>
        <v>#DIV/0!</v>
      </c>
      <c r="SE59" s="141"/>
      <c r="SF59" s="138"/>
      <c r="SG59" s="142"/>
      <c r="SH59" s="138">
        <f>SH58-(SUM(SH60:SH73))</f>
        <v>0</v>
      </c>
      <c r="SI59" s="138"/>
      <c r="SJ59" s="138"/>
      <c r="SK59" s="130"/>
      <c r="SL59" s="140"/>
      <c r="SM59" s="130"/>
      <c r="SN59" s="138">
        <f>SN58-(SUM(SN60:SN73))</f>
        <v>-0.04</v>
      </c>
      <c r="SO59" s="141"/>
      <c r="SP59" s="138"/>
      <c r="SQ59" s="142"/>
      <c r="SR59" s="138">
        <f>SR58-(SUM(SR60:SR73))</f>
        <v>-1.64</v>
      </c>
      <c r="SS59" s="138"/>
      <c r="ST59" s="138"/>
      <c r="SU59" s="130"/>
      <c r="SV59" s="140"/>
      <c r="SW59" s="130"/>
      <c r="SX59" s="138">
        <f>SX58-(SUM(SX60:SX73))</f>
        <v>0.05</v>
      </c>
      <c r="SY59" s="141"/>
      <c r="SZ59" s="138"/>
      <c r="TA59" s="142"/>
      <c r="TB59" s="138">
        <f>TB58-(SUM(TB60:TB73))</f>
        <v>2.06</v>
      </c>
      <c r="TC59" s="138"/>
      <c r="TD59" s="138"/>
      <c r="TE59" s="130"/>
      <c r="TF59" s="140"/>
      <c r="TG59" s="130"/>
      <c r="TH59" s="138">
        <f>TH58-(SUM(TH60:TH73))</f>
        <v>0</v>
      </c>
      <c r="TI59" s="141"/>
      <c r="TJ59" s="138"/>
      <c r="TK59" s="142"/>
      <c r="TL59" s="138">
        <f>TL58-(SUM(TL60:TL73))</f>
        <v>0</v>
      </c>
      <c r="TM59" s="138"/>
      <c r="TN59" s="138"/>
      <c r="TO59" s="130"/>
      <c r="TP59" s="140"/>
      <c r="TQ59" s="130"/>
      <c r="TR59" s="138">
        <f>TR58-(SUM(TR60:TR73))</f>
        <v>-0.01</v>
      </c>
      <c r="TS59" s="141"/>
      <c r="TT59" s="138"/>
      <c r="TU59" s="142"/>
      <c r="TV59" s="138">
        <f>TV58-(SUM(TV60:TV73))</f>
        <v>-0.41</v>
      </c>
      <c r="TW59" s="138"/>
      <c r="TX59" s="138"/>
      <c r="TY59" s="130"/>
      <c r="TZ59" s="140"/>
      <c r="UA59" s="130"/>
      <c r="UB59" s="138">
        <f>UB58-(SUM(UB60:UB73))</f>
        <v>0</v>
      </c>
      <c r="UC59" s="141"/>
      <c r="UD59" s="138"/>
      <c r="UE59" s="142"/>
      <c r="UF59" s="138">
        <f>UF58-(SUM(UF60:UF73))</f>
        <v>0</v>
      </c>
      <c r="UG59" s="138"/>
      <c r="UH59" s="138"/>
      <c r="UI59" s="130"/>
      <c r="UJ59" s="140"/>
      <c r="UK59" s="130"/>
      <c r="UL59" s="138">
        <f>UL58-(SUM(UL60:UL73))</f>
        <v>0</v>
      </c>
      <c r="UM59" s="141"/>
      <c r="UN59" s="138"/>
      <c r="UO59" s="142"/>
      <c r="UP59" s="138">
        <f>UP58-(SUM(UP60:UP73))</f>
        <v>0</v>
      </c>
      <c r="UQ59" s="138"/>
      <c r="UR59" s="138"/>
      <c r="US59" s="130"/>
      <c r="UT59" s="140"/>
      <c r="UU59" s="130"/>
      <c r="UV59" s="138">
        <f>UV58-(SUM(UV60:UV73))</f>
        <v>0</v>
      </c>
      <c r="UW59" s="141"/>
      <c r="UX59" s="138"/>
      <c r="UY59" s="142"/>
      <c r="UZ59" s="138">
        <f>UZ58-(SUM(UZ60:UZ73))</f>
        <v>0.01</v>
      </c>
      <c r="VA59" s="138"/>
      <c r="VB59" s="138"/>
      <c r="VC59" s="130"/>
      <c r="VD59" s="140"/>
      <c r="VE59" s="130"/>
      <c r="VF59" s="138">
        <f>VF58-(SUM(VF60:VF73))</f>
        <v>0</v>
      </c>
      <c r="VG59" s="141"/>
      <c r="VH59" s="138"/>
      <c r="VI59" s="142"/>
      <c r="VJ59" s="138">
        <f>VJ58-(SUM(VJ60:VJ73))</f>
        <v>0</v>
      </c>
      <c r="VK59" s="138"/>
      <c r="VL59" s="138"/>
      <c r="VM59" s="130"/>
      <c r="VN59" s="140"/>
      <c r="VO59" s="130"/>
      <c r="VP59" s="138">
        <f>VP58-(SUM(VP60:VP73))</f>
        <v>0</v>
      </c>
      <c r="VQ59" s="141"/>
      <c r="VR59" s="138"/>
      <c r="VS59" s="142"/>
      <c r="VT59" s="138">
        <f>VT58-(SUM(VT60:VT73))</f>
        <v>0</v>
      </c>
      <c r="VU59" s="138"/>
      <c r="VV59" s="138"/>
      <c r="VW59" s="130"/>
      <c r="VX59" s="140"/>
      <c r="VY59" s="130"/>
      <c r="VZ59" s="138">
        <f>VZ58-(SUM(VZ60:VZ73))</f>
        <v>0</v>
      </c>
      <c r="WA59" s="141"/>
      <c r="WB59" s="138"/>
      <c r="WC59" s="142"/>
      <c r="WD59" s="138">
        <f>WD58-(SUM(WD60:WD73))</f>
        <v>-0.02</v>
      </c>
      <c r="WE59" s="138"/>
      <c r="WF59" s="138"/>
    </row>
    <row r="60" spans="1:604" ht="26.25" customHeight="1">
      <c r="A60" s="5"/>
      <c r="B60" s="544" t="s">
        <v>413</v>
      </c>
      <c r="C60" s="11" t="s">
        <v>966</v>
      </c>
      <c r="D60" s="11" t="s">
        <v>420</v>
      </c>
      <c r="E60" s="4" t="s">
        <v>32</v>
      </c>
      <c r="F60" s="593">
        <f t="shared" ref="F60:F73" si="900">F12</f>
        <v>0</v>
      </c>
      <c r="G60" s="139" t="e">
        <f>F60/F58</f>
        <v>#DIV/0!</v>
      </c>
      <c r="H60" s="109" t="e">
        <f>H58*G60</f>
        <v>#DIV/0!</v>
      </c>
      <c r="I60" s="136">
        <f t="shared" ref="I60:I73" si="901">IF(F60&gt;0,H60/F60,0)</f>
        <v>0</v>
      </c>
      <c r="J60" s="96">
        <f>J58</f>
        <v>0</v>
      </c>
      <c r="K60" s="137">
        <f t="shared" ref="K60:K73" si="902">I60*J60</f>
        <v>0</v>
      </c>
      <c r="L60" s="109">
        <f t="shared" ref="L60:L73" si="903">K60*F60</f>
        <v>0</v>
      </c>
      <c r="M60" s="109"/>
      <c r="N60" s="138"/>
      <c r="O60" s="139">
        <f t="shared" ref="O60:O74" si="904">K60/$WC60</f>
        <v>0</v>
      </c>
      <c r="P60" s="593">
        <f t="shared" ref="P60:P73" si="905">P12</f>
        <v>39</v>
      </c>
      <c r="Q60" s="139">
        <f>P60/P58</f>
        <v>9.8479999999999998E-2</v>
      </c>
      <c r="R60" s="109">
        <f>R58*Q60</f>
        <v>1173.19</v>
      </c>
      <c r="S60" s="136">
        <f t="shared" ref="S60:S73" si="906">IF(P60&gt;0,R60/P60,0)</f>
        <v>30.08179487</v>
      </c>
      <c r="T60" s="96">
        <f>T58</f>
        <v>41.1</v>
      </c>
      <c r="U60" s="137">
        <f t="shared" ref="U60:U73" si="907">S60*T60</f>
        <v>1236.36177</v>
      </c>
      <c r="V60" s="109">
        <f t="shared" ref="V60:V73" si="908">U60*P60</f>
        <v>48218.11</v>
      </c>
      <c r="W60" s="109"/>
      <c r="X60" s="138"/>
      <c r="Y60" s="139">
        <f t="shared" ref="Y60:Y74" si="909">U60/$WC60</f>
        <v>2.01837</v>
      </c>
      <c r="Z60" s="593">
        <f t="shared" ref="Z60:Z73" si="910">Z12</f>
        <v>165</v>
      </c>
      <c r="AA60" s="139">
        <f>Z60/Z58</f>
        <v>0.60440000000000005</v>
      </c>
      <c r="AB60" s="109">
        <f>AB58*AA60</f>
        <v>4271.8999999999996</v>
      </c>
      <c r="AC60" s="136">
        <f t="shared" ref="AC60:AC73" si="911">IF(Z60&gt;0,AB60/Z60,0)</f>
        <v>25.890303029999998</v>
      </c>
      <c r="AD60" s="96">
        <f>AD58</f>
        <v>41.1</v>
      </c>
      <c r="AE60" s="137">
        <f t="shared" ref="AE60:AE73" si="912">AC60*AD60</f>
        <v>1064.0914499999999</v>
      </c>
      <c r="AF60" s="109">
        <f t="shared" ref="AF60:AF73" si="913">AE60*Z60</f>
        <v>175575.09</v>
      </c>
      <c r="AG60" s="109"/>
      <c r="AH60" s="138"/>
      <c r="AI60" s="139">
        <f t="shared" ref="AI60:AI74" si="914">AE60/$WC60</f>
        <v>1.7371399999999999</v>
      </c>
      <c r="AJ60" s="593">
        <f t="shared" ref="AJ60:AJ73" si="915">AJ12</f>
        <v>0</v>
      </c>
      <c r="AK60" s="139" t="e">
        <f>AJ60/AJ58</f>
        <v>#DIV/0!</v>
      </c>
      <c r="AL60" s="109" t="e">
        <f>AL58*AK60</f>
        <v>#DIV/0!</v>
      </c>
      <c r="AM60" s="136">
        <f t="shared" ref="AM60:AM73" si="916">IF(AJ60&gt;0,AL60/AJ60,0)</f>
        <v>0</v>
      </c>
      <c r="AN60" s="96">
        <f>AN58</f>
        <v>0</v>
      </c>
      <c r="AO60" s="137">
        <f t="shared" ref="AO60:AO73" si="917">AM60*AN60</f>
        <v>0</v>
      </c>
      <c r="AP60" s="109">
        <f t="shared" ref="AP60:AP73" si="918">AO60*AJ60</f>
        <v>0</v>
      </c>
      <c r="AQ60" s="109"/>
      <c r="AR60" s="138"/>
      <c r="AS60" s="139">
        <f t="shared" ref="AS60:AS74" si="919">AO60/$WC60</f>
        <v>0</v>
      </c>
      <c r="AT60" s="593">
        <f t="shared" ref="AT60:AT73" si="920">AT12</f>
        <v>0</v>
      </c>
      <c r="AU60" s="139">
        <f>AT60/AT58</f>
        <v>0</v>
      </c>
      <c r="AV60" s="109">
        <f>AV58*AU60</f>
        <v>0</v>
      </c>
      <c r="AW60" s="136">
        <f t="shared" ref="AW60:AW73" si="921">IF(AT60&gt;0,AV60/AT60,0)</f>
        <v>0</v>
      </c>
      <c r="AX60" s="96">
        <f>AX58</f>
        <v>41.1</v>
      </c>
      <c r="AY60" s="137">
        <f t="shared" ref="AY60:AY73" si="922">AW60*AX60</f>
        <v>0</v>
      </c>
      <c r="AZ60" s="109">
        <f t="shared" ref="AZ60:AZ73" si="923">AY60*AT60</f>
        <v>0</v>
      </c>
      <c r="BA60" s="109"/>
      <c r="BB60" s="138"/>
      <c r="BC60" s="139">
        <f t="shared" ref="BC60:BC74" si="924">AY60/$WC60</f>
        <v>0</v>
      </c>
      <c r="BD60" s="593">
        <f t="shared" ref="BD60:BD73" si="925">BD12</f>
        <v>0</v>
      </c>
      <c r="BE60" s="139">
        <f>BD60/BD58</f>
        <v>0</v>
      </c>
      <c r="BF60" s="109">
        <f>BF58*BE60</f>
        <v>0</v>
      </c>
      <c r="BG60" s="136">
        <f t="shared" ref="BG60:BG73" si="926">IF(BD60&gt;0,BF60/BD60,0)</f>
        <v>0</v>
      </c>
      <c r="BH60" s="96">
        <f>BH58</f>
        <v>41.1</v>
      </c>
      <c r="BI60" s="137">
        <f t="shared" ref="BI60:BI73" si="927">BG60*BH60</f>
        <v>0</v>
      </c>
      <c r="BJ60" s="109">
        <f t="shared" ref="BJ60:BJ73" si="928">BI60*BD60</f>
        <v>0</v>
      </c>
      <c r="BK60" s="109"/>
      <c r="BL60" s="138"/>
      <c r="BM60" s="139">
        <f t="shared" ref="BM60:BM74" si="929">BI60/$WC60</f>
        <v>0</v>
      </c>
      <c r="BN60" s="593">
        <f t="shared" ref="BN60:BN73" si="930">BN12</f>
        <v>0</v>
      </c>
      <c r="BO60" s="139">
        <f>BN60/BN58</f>
        <v>0</v>
      </c>
      <c r="BP60" s="109">
        <f>BP58*BO60</f>
        <v>0</v>
      </c>
      <c r="BQ60" s="136">
        <f t="shared" ref="BQ60:BQ73" si="931">IF(BN60&gt;0,BP60/BN60,0)</f>
        <v>0</v>
      </c>
      <c r="BR60" s="96">
        <f>BR58</f>
        <v>41.1</v>
      </c>
      <c r="BS60" s="137">
        <f t="shared" ref="BS60:BS73" si="932">BQ60*BR60</f>
        <v>0</v>
      </c>
      <c r="BT60" s="109">
        <f t="shared" ref="BT60:BT73" si="933">BS60*BN60</f>
        <v>0</v>
      </c>
      <c r="BU60" s="109"/>
      <c r="BV60" s="138"/>
      <c r="BW60" s="139">
        <f t="shared" ref="BW60:BW74" si="934">BS60/$WC60</f>
        <v>0</v>
      </c>
      <c r="BX60" s="593">
        <f t="shared" ref="BX60:BX73" si="935">BX12</f>
        <v>27</v>
      </c>
      <c r="BY60" s="139">
        <f>BX60/BX58</f>
        <v>0.16364000000000001</v>
      </c>
      <c r="BZ60" s="109">
        <f>BZ58*BY60</f>
        <v>212.73</v>
      </c>
      <c r="CA60" s="136">
        <f t="shared" ref="CA60:CA73" si="936">IF(BX60&gt;0,BZ60/BX60,0)</f>
        <v>7.8788888899999998</v>
      </c>
      <c r="CB60" s="96">
        <f>CB58</f>
        <v>41.1</v>
      </c>
      <c r="CC60" s="137">
        <f t="shared" ref="CC60:CC73" si="937">CA60*CB60</f>
        <v>323.82233000000002</v>
      </c>
      <c r="CD60" s="109">
        <f t="shared" ref="CD60:CD73" si="938">CC60*BX60</f>
        <v>8743.2000000000007</v>
      </c>
      <c r="CE60" s="109"/>
      <c r="CF60" s="138"/>
      <c r="CG60" s="139">
        <f t="shared" ref="CG60:CG74" si="939">CC60/$WC60</f>
        <v>0.52864</v>
      </c>
      <c r="CH60" s="593">
        <f t="shared" ref="CH60:CH73" si="940">CH12</f>
        <v>16</v>
      </c>
      <c r="CI60" s="139">
        <f>CH60/CH58</f>
        <v>9.8159999999999997E-2</v>
      </c>
      <c r="CJ60" s="109">
        <f>CJ58*CI60</f>
        <v>207.41</v>
      </c>
      <c r="CK60" s="136">
        <f t="shared" ref="CK60:CK73" si="941">IF(CH60&gt;0,CJ60/CH60,0)</f>
        <v>12.963125</v>
      </c>
      <c r="CL60" s="96">
        <f>CL58</f>
        <v>41.1</v>
      </c>
      <c r="CM60" s="137">
        <f t="shared" ref="CM60:CM73" si="942">CK60*CL60</f>
        <v>532.78444000000002</v>
      </c>
      <c r="CN60" s="109">
        <f t="shared" ref="CN60:CN73" si="943">CM60*CH60</f>
        <v>8524.5499999999993</v>
      </c>
      <c r="CO60" s="109"/>
      <c r="CP60" s="138"/>
      <c r="CQ60" s="139">
        <f t="shared" ref="CQ60:CQ74" si="944">CM60/$WC60</f>
        <v>0.86978</v>
      </c>
      <c r="CR60" s="593">
        <f t="shared" ref="CR60:CR73" si="945">CR12</f>
        <v>0</v>
      </c>
      <c r="CS60" s="139">
        <f>CR60/CR58</f>
        <v>0</v>
      </c>
      <c r="CT60" s="109">
        <f>CT58*CS60</f>
        <v>0</v>
      </c>
      <c r="CU60" s="136">
        <f t="shared" ref="CU60:CU73" si="946">IF(CR60&gt;0,CT60/CR60,0)</f>
        <v>0</v>
      </c>
      <c r="CV60" s="96">
        <f>CV58</f>
        <v>41.1</v>
      </c>
      <c r="CW60" s="137">
        <f t="shared" ref="CW60:CW73" si="947">CU60*CV60</f>
        <v>0</v>
      </c>
      <c r="CX60" s="109">
        <f t="shared" ref="CX60:CX73" si="948">CW60*CR60</f>
        <v>0</v>
      </c>
      <c r="CY60" s="109"/>
      <c r="CZ60" s="138"/>
      <c r="DA60" s="139">
        <f t="shared" ref="DA60:DA74" si="949">CW60/$WC60</f>
        <v>0</v>
      </c>
      <c r="DB60" s="593">
        <f t="shared" ref="DB60:DB73" si="950">DB12</f>
        <v>28</v>
      </c>
      <c r="DC60" s="139">
        <f>DB60/DB58</f>
        <v>0.15642</v>
      </c>
      <c r="DD60" s="109">
        <f>DD58*DC60</f>
        <v>240.89</v>
      </c>
      <c r="DE60" s="136">
        <f t="shared" ref="DE60:DE73" si="951">IF(DB60&gt;0,DD60/DB60,0)</f>
        <v>8.6032142900000004</v>
      </c>
      <c r="DF60" s="96">
        <f>DF58</f>
        <v>41.1</v>
      </c>
      <c r="DG60" s="137">
        <f t="shared" ref="DG60:DG73" si="952">DE60*DF60</f>
        <v>353.59210999999999</v>
      </c>
      <c r="DH60" s="109">
        <f t="shared" ref="DH60:DH73" si="953">DG60*DB60</f>
        <v>9900.58</v>
      </c>
      <c r="DI60" s="109"/>
      <c r="DJ60" s="138"/>
      <c r="DK60" s="139">
        <f t="shared" ref="DK60:DK74" si="954">DG60/$WC60</f>
        <v>0.57723999999999998</v>
      </c>
      <c r="DL60" s="593">
        <f t="shared" ref="DL60:DL73" si="955">DL12</f>
        <v>0</v>
      </c>
      <c r="DM60" s="139">
        <f>DL60/DL58</f>
        <v>0</v>
      </c>
      <c r="DN60" s="109">
        <f>DN58*DM60</f>
        <v>0</v>
      </c>
      <c r="DO60" s="136">
        <f t="shared" ref="DO60:DO73" si="956">IF(DL60&gt;0,DN60/DL60,0)</f>
        <v>0</v>
      </c>
      <c r="DP60" s="96">
        <f>DP58</f>
        <v>41.1</v>
      </c>
      <c r="DQ60" s="137">
        <f t="shared" ref="DQ60:DQ73" si="957">DO60*DP60</f>
        <v>0</v>
      </c>
      <c r="DR60" s="109">
        <f t="shared" ref="DR60:DR73" si="958">DQ60*DL60</f>
        <v>0</v>
      </c>
      <c r="DS60" s="109"/>
      <c r="DT60" s="138"/>
      <c r="DU60" s="139">
        <f t="shared" ref="DU60:DU74" si="959">DQ60/$WC60</f>
        <v>0</v>
      </c>
      <c r="DV60" s="593">
        <f t="shared" ref="DV60:DV73" si="960">DV12</f>
        <v>0</v>
      </c>
      <c r="DW60" s="139">
        <f>DV60/DV58</f>
        <v>0</v>
      </c>
      <c r="DX60" s="109">
        <f>DX58*DW60</f>
        <v>0</v>
      </c>
      <c r="DY60" s="136">
        <f t="shared" ref="DY60:DY73" si="961">IF(DV60&gt;0,DX60/DV60,0)</f>
        <v>0</v>
      </c>
      <c r="DZ60" s="96">
        <f>DZ58</f>
        <v>41.1</v>
      </c>
      <c r="EA60" s="137">
        <f t="shared" ref="EA60:EA73" si="962">DY60*DZ60</f>
        <v>0</v>
      </c>
      <c r="EB60" s="109">
        <f t="shared" ref="EB60:EB73" si="963">EA60*DV60</f>
        <v>0</v>
      </c>
      <c r="EC60" s="109"/>
      <c r="ED60" s="138"/>
      <c r="EE60" s="139">
        <f t="shared" ref="EE60:EE74" si="964">EA60/$WC60</f>
        <v>0</v>
      </c>
      <c r="EF60" s="593">
        <f t="shared" ref="EF60:EF73" si="965">EF12</f>
        <v>42</v>
      </c>
      <c r="EG60" s="139">
        <f>EF60/EF58</f>
        <v>0.16800000000000001</v>
      </c>
      <c r="EH60" s="109">
        <f>EH58*EG60</f>
        <v>907.2</v>
      </c>
      <c r="EI60" s="136">
        <f t="shared" ref="EI60:EI73" si="966">IF(EF60&gt;0,EH60/EF60,0)</f>
        <v>21.6</v>
      </c>
      <c r="EJ60" s="96">
        <f>EJ58</f>
        <v>41.1</v>
      </c>
      <c r="EK60" s="137">
        <f t="shared" ref="EK60:EK73" si="967">EI60*EJ60</f>
        <v>887.76</v>
      </c>
      <c r="EL60" s="109">
        <f t="shared" ref="EL60:EL73" si="968">EK60*EF60</f>
        <v>37285.919999999998</v>
      </c>
      <c r="EM60" s="109"/>
      <c r="EN60" s="138"/>
      <c r="EO60" s="139">
        <f t="shared" ref="EO60:EO74" si="969">EK60/$WC60</f>
        <v>1.4492799999999999</v>
      </c>
      <c r="EP60" s="593">
        <f t="shared" ref="EP60:EP73" si="970">EP12</f>
        <v>59</v>
      </c>
      <c r="EQ60" s="139">
        <f>EP60/EP58</f>
        <v>0.18154000000000001</v>
      </c>
      <c r="ER60" s="109">
        <f>ER58*EQ60</f>
        <v>802.41</v>
      </c>
      <c r="ES60" s="136">
        <f t="shared" ref="ES60:ES73" si="971">IF(EP60&gt;0,ER60/EP60,0)</f>
        <v>13.600169490000001</v>
      </c>
      <c r="ET60" s="96">
        <f>ET58</f>
        <v>41.1</v>
      </c>
      <c r="EU60" s="137">
        <f t="shared" ref="EU60:EU73" si="972">ES60*ET60</f>
        <v>558.96696999999995</v>
      </c>
      <c r="EV60" s="109">
        <f t="shared" ref="EV60:EV73" si="973">EU60*EP60</f>
        <v>32979.050000000003</v>
      </c>
      <c r="EW60" s="109"/>
      <c r="EX60" s="138"/>
      <c r="EY60" s="139">
        <f t="shared" ref="EY60:EY74" si="974">EU60/$WC60</f>
        <v>0.91252</v>
      </c>
      <c r="EZ60" s="593">
        <f t="shared" ref="EZ60:EZ73" si="975">EZ12</f>
        <v>32</v>
      </c>
      <c r="FA60" s="139">
        <f>EZ60/EZ58</f>
        <v>0.32323000000000002</v>
      </c>
      <c r="FB60" s="109">
        <f>FB58*FA60</f>
        <v>300.60000000000002</v>
      </c>
      <c r="FC60" s="136">
        <f t="shared" ref="FC60:FC73" si="976">IF(EZ60&gt;0,FB60/EZ60,0)</f>
        <v>9.3937500000000007</v>
      </c>
      <c r="FD60" s="96">
        <f>FD58</f>
        <v>41.1</v>
      </c>
      <c r="FE60" s="137">
        <f t="shared" ref="FE60:FE73" si="977">FC60*FD60</f>
        <v>386.08312999999998</v>
      </c>
      <c r="FF60" s="109">
        <f t="shared" ref="FF60:FF73" si="978">FE60*EZ60</f>
        <v>12354.66</v>
      </c>
      <c r="FG60" s="109"/>
      <c r="FH60" s="138"/>
      <c r="FI60" s="139">
        <f t="shared" ref="FI60:FI74" si="979">FE60/$WC60</f>
        <v>0.63027999999999995</v>
      </c>
      <c r="FJ60" s="593">
        <f t="shared" ref="FJ60:FJ73" si="980">FJ12</f>
        <v>30</v>
      </c>
      <c r="FK60" s="139">
        <f>FJ60/FJ58</f>
        <v>0.17963999999999999</v>
      </c>
      <c r="FL60" s="109">
        <f>FL58*FK60</f>
        <v>434.73</v>
      </c>
      <c r="FM60" s="136">
        <f t="shared" ref="FM60:FM73" si="981">IF(FJ60&gt;0,FL60/FJ60,0)</f>
        <v>14.491</v>
      </c>
      <c r="FN60" s="96">
        <f>FN58</f>
        <v>41.1</v>
      </c>
      <c r="FO60" s="137">
        <f t="shared" ref="FO60:FO73" si="982">FM60*FN60</f>
        <v>595.58010000000002</v>
      </c>
      <c r="FP60" s="109">
        <f t="shared" ref="FP60:FP73" si="983">FO60*FJ60</f>
        <v>17867.400000000001</v>
      </c>
      <c r="FQ60" s="109"/>
      <c r="FR60" s="138"/>
      <c r="FS60" s="139">
        <f t="shared" ref="FS60:FS74" si="984">FO60/$WC60</f>
        <v>0.97228999999999999</v>
      </c>
      <c r="FT60" s="593">
        <f t="shared" ref="FT60:FT73" si="985">FT12</f>
        <v>34</v>
      </c>
      <c r="FU60" s="139">
        <f>FT60/FT58</f>
        <v>0.12734000000000001</v>
      </c>
      <c r="FV60" s="109">
        <f>FV58*FU60</f>
        <v>390.55</v>
      </c>
      <c r="FW60" s="136">
        <f t="shared" ref="FW60:FW73" si="986">IF(FT60&gt;0,FV60/FT60,0)</f>
        <v>11.486764709999999</v>
      </c>
      <c r="FX60" s="96">
        <f>FX58</f>
        <v>41.1</v>
      </c>
      <c r="FY60" s="137">
        <f t="shared" ref="FY60:FY73" si="987">FW60*FX60</f>
        <v>472.10602999999998</v>
      </c>
      <c r="FZ60" s="109">
        <f t="shared" ref="FZ60:FZ73" si="988">FY60*FT60</f>
        <v>16051.61</v>
      </c>
      <c r="GA60" s="109"/>
      <c r="GB60" s="138"/>
      <c r="GC60" s="139">
        <f t="shared" ref="GC60:GC74" si="989">FY60/$WC60</f>
        <v>0.77071999999999996</v>
      </c>
      <c r="GD60" s="593">
        <f t="shared" ref="GD60:GD73" si="990">GD12</f>
        <v>0</v>
      </c>
      <c r="GE60" s="139">
        <f>GD60/GD58</f>
        <v>0</v>
      </c>
      <c r="GF60" s="109">
        <f>GF58*GE60</f>
        <v>0</v>
      </c>
      <c r="GG60" s="136">
        <f t="shared" ref="GG60:GG73" si="991">IF(GD60&gt;0,GF60/GD60,0)</f>
        <v>0</v>
      </c>
      <c r="GH60" s="96">
        <f>GH58</f>
        <v>41.1</v>
      </c>
      <c r="GI60" s="137">
        <f t="shared" ref="GI60:GI73" si="992">GG60*GH60</f>
        <v>0</v>
      </c>
      <c r="GJ60" s="109">
        <f t="shared" ref="GJ60:GJ73" si="993">GI60*GD60</f>
        <v>0</v>
      </c>
      <c r="GK60" s="109"/>
      <c r="GL60" s="138"/>
      <c r="GM60" s="139">
        <f t="shared" ref="GM60:GM74" si="994">GI60/$WC60</f>
        <v>0</v>
      </c>
      <c r="GN60" s="593">
        <f t="shared" ref="GN60:GN73" si="995">GN12</f>
        <v>0</v>
      </c>
      <c r="GO60" s="139">
        <f>GN60/GN58</f>
        <v>0</v>
      </c>
      <c r="GP60" s="109">
        <f>GP58*GO60</f>
        <v>0</v>
      </c>
      <c r="GQ60" s="136">
        <f t="shared" ref="GQ60:GQ73" si="996">IF(GN60&gt;0,GP60/GN60,0)</f>
        <v>0</v>
      </c>
      <c r="GR60" s="96">
        <f>GR58</f>
        <v>41.1</v>
      </c>
      <c r="GS60" s="137">
        <f t="shared" ref="GS60:GS73" si="997">GQ60*GR60</f>
        <v>0</v>
      </c>
      <c r="GT60" s="109">
        <f t="shared" ref="GT60:GT73" si="998">GS60*GN60</f>
        <v>0</v>
      </c>
      <c r="GU60" s="109"/>
      <c r="GV60" s="138"/>
      <c r="GW60" s="139">
        <f t="shared" ref="GW60:GW74" si="999">GS60/$WC60</f>
        <v>0</v>
      </c>
      <c r="GX60" s="593">
        <f t="shared" ref="GX60:GX73" si="1000">GX12</f>
        <v>50</v>
      </c>
      <c r="GY60" s="139">
        <f>GX60/GX58</f>
        <v>0.25641000000000003</v>
      </c>
      <c r="GZ60" s="109">
        <f>GZ58*GY60</f>
        <v>969.23</v>
      </c>
      <c r="HA60" s="136">
        <f t="shared" ref="HA60:HA73" si="1001">IF(GX60&gt;0,GZ60/GX60,0)</f>
        <v>19.384599999999999</v>
      </c>
      <c r="HB60" s="96">
        <f>HB58</f>
        <v>41.1</v>
      </c>
      <c r="HC60" s="137">
        <f t="shared" ref="HC60:HC73" si="1002">HA60*HB60</f>
        <v>796.70705999999996</v>
      </c>
      <c r="HD60" s="109">
        <f t="shared" ref="HD60:HD73" si="1003">HC60*GX60</f>
        <v>39835.35</v>
      </c>
      <c r="HE60" s="109"/>
      <c r="HF60" s="138"/>
      <c r="HG60" s="139">
        <f t="shared" ref="HG60:HG74" si="1004">HC60/$WC60</f>
        <v>1.30063</v>
      </c>
      <c r="HH60" s="593">
        <f t="shared" ref="HH60:HH73" si="1005">HH12</f>
        <v>31</v>
      </c>
      <c r="HI60" s="139">
        <f>HH60/HH58</f>
        <v>0.11273</v>
      </c>
      <c r="HJ60" s="109">
        <f>HJ58*HI60</f>
        <v>509.54</v>
      </c>
      <c r="HK60" s="136">
        <f t="shared" ref="HK60:HK73" si="1006">IF(HH60&gt;0,HJ60/HH60,0)</f>
        <v>16.436774190000001</v>
      </c>
      <c r="HL60" s="96">
        <f>HL58</f>
        <v>41.1</v>
      </c>
      <c r="HM60" s="137">
        <f t="shared" ref="HM60:HM73" si="1007">HK60*HL60</f>
        <v>675.55142000000001</v>
      </c>
      <c r="HN60" s="109">
        <f t="shared" ref="HN60:HN73" si="1008">HM60*HH60</f>
        <v>20942.09</v>
      </c>
      <c r="HO60" s="109"/>
      <c r="HP60" s="138"/>
      <c r="HQ60" s="139">
        <f t="shared" ref="HQ60:HQ74" si="1009">HM60/$WC60</f>
        <v>1.10284</v>
      </c>
      <c r="HR60" s="593">
        <f t="shared" ref="HR60:HR73" si="1010">HR12</f>
        <v>53</v>
      </c>
      <c r="HS60" s="139">
        <f>HR60/HR58</f>
        <v>0.125</v>
      </c>
      <c r="HT60" s="109">
        <f>HT58*HS60</f>
        <v>721.75</v>
      </c>
      <c r="HU60" s="136">
        <f t="shared" ref="HU60:HU73" si="1011">IF(HR60&gt;0,HT60/HR60,0)</f>
        <v>13.61792453</v>
      </c>
      <c r="HV60" s="96">
        <f>HV58</f>
        <v>41.1</v>
      </c>
      <c r="HW60" s="137">
        <f t="shared" ref="HW60:HW73" si="1012">HU60*HV60</f>
        <v>559.69669999999996</v>
      </c>
      <c r="HX60" s="109">
        <f t="shared" ref="HX60:HX73" si="1013">HW60*HR60</f>
        <v>29663.93</v>
      </c>
      <c r="HY60" s="109"/>
      <c r="HZ60" s="138"/>
      <c r="IA60" s="139">
        <f t="shared" ref="IA60:IA74" si="1014">HW60/$WC60</f>
        <v>0.91371000000000002</v>
      </c>
      <c r="IB60" s="593">
        <f t="shared" ref="IB60:IB73" si="1015">IB12</f>
        <v>0</v>
      </c>
      <c r="IC60" s="139">
        <f>IB60/IB58</f>
        <v>0</v>
      </c>
      <c r="ID60" s="109">
        <f>ID58*IC60</f>
        <v>0</v>
      </c>
      <c r="IE60" s="136">
        <f t="shared" ref="IE60:IE73" si="1016">IF(IB60&gt;0,ID60/IB60,0)</f>
        <v>0</v>
      </c>
      <c r="IF60" s="96">
        <f>IF58</f>
        <v>41.1</v>
      </c>
      <c r="IG60" s="137">
        <f t="shared" ref="IG60:IG73" si="1017">IE60*IF60</f>
        <v>0</v>
      </c>
      <c r="IH60" s="109">
        <f t="shared" ref="IH60:IH73" si="1018">IG60*IB60</f>
        <v>0</v>
      </c>
      <c r="II60" s="109"/>
      <c r="IJ60" s="138"/>
      <c r="IK60" s="139">
        <f t="shared" ref="IK60:IK74" si="1019">IG60/$WC60</f>
        <v>0</v>
      </c>
      <c r="IL60" s="593">
        <f t="shared" ref="IL60:IL73" si="1020">IL12</f>
        <v>27</v>
      </c>
      <c r="IM60" s="139">
        <f>IL60/IL58</f>
        <v>0.22689000000000001</v>
      </c>
      <c r="IN60" s="109">
        <f>IN58*IM60</f>
        <v>304.02999999999997</v>
      </c>
      <c r="IO60" s="136">
        <f t="shared" ref="IO60:IO73" si="1021">IF(IL60&gt;0,IN60/IL60,0)</f>
        <v>11.26037037</v>
      </c>
      <c r="IP60" s="96">
        <f>IP58</f>
        <v>41.1</v>
      </c>
      <c r="IQ60" s="137">
        <f t="shared" ref="IQ60:IQ73" si="1022">IO60*IP60</f>
        <v>462.80122</v>
      </c>
      <c r="IR60" s="109">
        <f t="shared" ref="IR60:IR73" si="1023">IQ60*IL60</f>
        <v>12495.63</v>
      </c>
      <c r="IS60" s="109"/>
      <c r="IT60" s="138"/>
      <c r="IU60" s="139">
        <f t="shared" ref="IU60:IU74" si="1024">IQ60/$WC60</f>
        <v>0.75553000000000003</v>
      </c>
      <c r="IV60" s="593">
        <f t="shared" ref="IV60:IV73" si="1025">IV12</f>
        <v>22</v>
      </c>
      <c r="IW60" s="139">
        <f>IV60/IV58</f>
        <v>0.15714</v>
      </c>
      <c r="IX60" s="109">
        <f>IX58*IW60</f>
        <v>205.07</v>
      </c>
      <c r="IY60" s="136">
        <f t="shared" ref="IY60:IY73" si="1026">IF(IV60&gt;0,IX60/IV60,0)</f>
        <v>9.3213636399999995</v>
      </c>
      <c r="IZ60" s="96">
        <f>IZ58</f>
        <v>41.1</v>
      </c>
      <c r="JA60" s="137">
        <f t="shared" ref="JA60:JA73" si="1027">IY60*IZ60</f>
        <v>383.10804999999999</v>
      </c>
      <c r="JB60" s="109">
        <f t="shared" ref="JB60:JB73" si="1028">JA60*IV60</f>
        <v>8428.3799999999992</v>
      </c>
      <c r="JC60" s="109"/>
      <c r="JD60" s="138"/>
      <c r="JE60" s="139">
        <f t="shared" ref="JE60:JE74" si="1029">JA60/$WC60</f>
        <v>0.62543000000000004</v>
      </c>
      <c r="JF60" s="593">
        <f t="shared" ref="JF60:JF73" si="1030">JF12</f>
        <v>90</v>
      </c>
      <c r="JG60" s="139">
        <f>JF60/JF58</f>
        <v>0.26945999999999998</v>
      </c>
      <c r="JH60" s="109">
        <f>JH58*JG60</f>
        <v>1371.55</v>
      </c>
      <c r="JI60" s="136">
        <f t="shared" ref="JI60:JI73" si="1031">IF(JF60&gt;0,JH60/JF60,0)</f>
        <v>15.23944444</v>
      </c>
      <c r="JJ60" s="96">
        <f>JJ58</f>
        <v>41.1</v>
      </c>
      <c r="JK60" s="137">
        <f t="shared" ref="JK60:JK73" si="1032">JI60*JJ60</f>
        <v>626.34117000000003</v>
      </c>
      <c r="JL60" s="109">
        <f t="shared" ref="JL60:JL73" si="1033">JK60*JF60</f>
        <v>56370.71</v>
      </c>
      <c r="JM60" s="109"/>
      <c r="JN60" s="138"/>
      <c r="JO60" s="139">
        <f t="shared" ref="JO60:JO74" si="1034">JK60/$WC60</f>
        <v>1.02251</v>
      </c>
      <c r="JP60" s="593">
        <f t="shared" ref="JP60:JP73" si="1035">JP12</f>
        <v>32</v>
      </c>
      <c r="JQ60" s="139">
        <f>JP60/JP58</f>
        <v>0.18079000000000001</v>
      </c>
      <c r="JR60" s="109">
        <f>JR58*JQ60</f>
        <v>368.81</v>
      </c>
      <c r="JS60" s="136">
        <f t="shared" ref="JS60:JS73" si="1036">IF(JP60&gt;0,JR60/JP60,0)</f>
        <v>11.5253125</v>
      </c>
      <c r="JT60" s="96">
        <f>JT58</f>
        <v>41.1</v>
      </c>
      <c r="JU60" s="137">
        <f t="shared" ref="JU60:JU73" si="1037">JS60*JT60</f>
        <v>473.69033999999999</v>
      </c>
      <c r="JV60" s="109">
        <f t="shared" ref="JV60:JV73" si="1038">JU60*JP60</f>
        <v>15158.09</v>
      </c>
      <c r="JW60" s="109"/>
      <c r="JX60" s="138"/>
      <c r="JY60" s="139">
        <f t="shared" ref="JY60:JY74" si="1039">JU60/$WC60</f>
        <v>0.77329999999999999</v>
      </c>
      <c r="JZ60" s="593">
        <f t="shared" ref="JZ60:JZ73" si="1040">JZ12</f>
        <v>67</v>
      </c>
      <c r="KA60" s="139">
        <f>JZ60/JZ58</f>
        <v>0.37017</v>
      </c>
      <c r="KB60" s="109">
        <f>KB58*KA60</f>
        <v>925.43</v>
      </c>
      <c r="KC60" s="136">
        <f t="shared" ref="KC60:KC73" si="1041">IF(JZ60&gt;0,KB60/JZ60,0)</f>
        <v>13.81238806</v>
      </c>
      <c r="KD60" s="96">
        <f>KD58</f>
        <v>41.1</v>
      </c>
      <c r="KE60" s="137">
        <f t="shared" ref="KE60:KE73" si="1042">KC60*KD60</f>
        <v>567.68915000000004</v>
      </c>
      <c r="KF60" s="109">
        <f t="shared" ref="KF60:KF73" si="1043">KE60*JZ60</f>
        <v>38035.17</v>
      </c>
      <c r="KG60" s="109"/>
      <c r="KH60" s="138"/>
      <c r="KI60" s="139">
        <f t="shared" ref="KI60:KI74" si="1044">KE60/$WC60</f>
        <v>0.92676000000000003</v>
      </c>
      <c r="KJ60" s="593">
        <f t="shared" ref="KJ60:KJ73" si="1045">KJ12</f>
        <v>45</v>
      </c>
      <c r="KK60" s="139">
        <f>KJ60/KJ58</f>
        <v>0.12820999999999999</v>
      </c>
      <c r="KL60" s="109">
        <f>KL58*KK60</f>
        <v>730.8</v>
      </c>
      <c r="KM60" s="136">
        <f t="shared" ref="KM60:KM73" si="1046">IF(KJ60&gt;0,KL60/KJ60,0)</f>
        <v>16.239999999999998</v>
      </c>
      <c r="KN60" s="96">
        <f>KN58</f>
        <v>41.1</v>
      </c>
      <c r="KO60" s="137">
        <f t="shared" ref="KO60:KO73" si="1047">KM60*KN60</f>
        <v>667.46400000000006</v>
      </c>
      <c r="KP60" s="109">
        <f t="shared" ref="KP60:KP73" si="1048">KO60*KJ60</f>
        <v>30035.88</v>
      </c>
      <c r="KQ60" s="109"/>
      <c r="KR60" s="138"/>
      <c r="KS60" s="139">
        <f t="shared" ref="KS60:KS74" si="1049">KO60/$WC60</f>
        <v>1.0896399999999999</v>
      </c>
      <c r="KT60" s="593">
        <f t="shared" ref="KT60:KT73" si="1050">KT12</f>
        <v>87</v>
      </c>
      <c r="KU60" s="139">
        <f>KT60/KT58</f>
        <v>0.29194999999999999</v>
      </c>
      <c r="KV60" s="109">
        <f>KV58*KU60</f>
        <v>1062.7</v>
      </c>
      <c r="KW60" s="136">
        <f t="shared" ref="KW60:KW73" si="1051">IF(KT60&gt;0,KV60/KT60,0)</f>
        <v>12.21494253</v>
      </c>
      <c r="KX60" s="96">
        <f>KX58</f>
        <v>58.2</v>
      </c>
      <c r="KY60" s="137">
        <f t="shared" ref="KY60:KY73" si="1052">KW60*KX60</f>
        <v>710.90966000000003</v>
      </c>
      <c r="KZ60" s="109">
        <f t="shared" ref="KZ60:KZ73" si="1053">KY60*KT60</f>
        <v>61849.14</v>
      </c>
      <c r="LA60" s="109"/>
      <c r="LB60" s="138"/>
      <c r="LC60" s="139">
        <f t="shared" ref="LC60:LC74" si="1054">KY60/$WC60</f>
        <v>1.1605700000000001</v>
      </c>
      <c r="LD60" s="593">
        <f t="shared" ref="LD60:LD73" si="1055">LD12</f>
        <v>27</v>
      </c>
      <c r="LE60" s="139">
        <f>LD60/LD58</f>
        <v>0.11738999999999999</v>
      </c>
      <c r="LF60" s="109">
        <f>LF58*LE60</f>
        <v>306.86</v>
      </c>
      <c r="LG60" s="136">
        <f t="shared" ref="LG60:LG73" si="1056">IF(LD60&gt;0,LF60/LD60,0)</f>
        <v>11.36518519</v>
      </c>
      <c r="LH60" s="96">
        <f>LH58</f>
        <v>41.1</v>
      </c>
      <c r="LI60" s="137">
        <f t="shared" ref="LI60:LI73" si="1057">LG60*LH60</f>
        <v>467.10910999999999</v>
      </c>
      <c r="LJ60" s="109">
        <f t="shared" ref="LJ60:LJ73" si="1058">LI60*LD60</f>
        <v>12611.95</v>
      </c>
      <c r="LK60" s="109"/>
      <c r="LL60" s="138"/>
      <c r="LM60" s="139">
        <f t="shared" ref="LM60:LM74" si="1059">LI60/$WC60</f>
        <v>0.76256000000000002</v>
      </c>
      <c r="LN60" s="593">
        <f t="shared" ref="LN60:LN73" si="1060">LN12</f>
        <v>21</v>
      </c>
      <c r="LO60" s="139">
        <f>LN60/LN58</f>
        <v>0.13725000000000001</v>
      </c>
      <c r="LP60" s="109">
        <f>LP58*LO60</f>
        <v>209.99</v>
      </c>
      <c r="LQ60" s="136">
        <f t="shared" ref="LQ60:LQ73" si="1061">IF(LN60&gt;0,LP60/LN60,0)</f>
        <v>9.9995238099999995</v>
      </c>
      <c r="LR60" s="96">
        <f>LR58</f>
        <v>41.1</v>
      </c>
      <c r="LS60" s="137">
        <f t="shared" ref="LS60:LS73" si="1062">LQ60*LR60</f>
        <v>410.98043000000001</v>
      </c>
      <c r="LT60" s="109">
        <f t="shared" ref="LT60:LT73" si="1063">LS60*LN60</f>
        <v>8630.59</v>
      </c>
      <c r="LU60" s="109"/>
      <c r="LV60" s="138"/>
      <c r="LW60" s="139">
        <f t="shared" ref="LW60:LW74" si="1064">LS60/$WC60</f>
        <v>0.67093000000000003</v>
      </c>
      <c r="LX60" s="593">
        <f t="shared" ref="LX60:LX73" si="1065">LX12</f>
        <v>23</v>
      </c>
      <c r="LY60" s="139">
        <f>LX60/LX58</f>
        <v>0.15436</v>
      </c>
      <c r="LZ60" s="109">
        <f>LZ58*LY60</f>
        <v>543.35</v>
      </c>
      <c r="MA60" s="136">
        <f t="shared" ref="MA60:MA73" si="1066">IF(LX60&gt;0,LZ60/LX60,0)</f>
        <v>23.623913040000001</v>
      </c>
      <c r="MB60" s="96">
        <f>MB58</f>
        <v>41.1</v>
      </c>
      <c r="MC60" s="137">
        <f t="shared" ref="MC60:MC73" si="1067">MA60*MB60</f>
        <v>970.94282999999996</v>
      </c>
      <c r="MD60" s="109">
        <f t="shared" ref="MD60:MD73" si="1068">MC60*LX60</f>
        <v>22331.69</v>
      </c>
      <c r="ME60" s="109"/>
      <c r="MF60" s="138"/>
      <c r="MG60" s="139">
        <f t="shared" ref="MG60:MG74" si="1069">MC60/$WC60</f>
        <v>1.58507</v>
      </c>
      <c r="MH60" s="593">
        <f t="shared" ref="MH60:MH73" si="1070">MH12</f>
        <v>25</v>
      </c>
      <c r="MI60" s="139">
        <f>MH60/MH58</f>
        <v>8.1430000000000002E-2</v>
      </c>
      <c r="MJ60" s="109">
        <f>MJ58*MI60</f>
        <v>270.58999999999997</v>
      </c>
      <c r="MK60" s="136">
        <f t="shared" ref="MK60:MK73" si="1071">IF(MH60&gt;0,MJ60/MH60,0)</f>
        <v>10.823600000000001</v>
      </c>
      <c r="ML60" s="96">
        <f>ML58</f>
        <v>41.1</v>
      </c>
      <c r="MM60" s="137">
        <f t="shared" ref="MM60:MM73" si="1072">MK60*ML60</f>
        <v>444.84996000000001</v>
      </c>
      <c r="MN60" s="109">
        <f t="shared" ref="MN60:MN73" si="1073">MM60*MH60</f>
        <v>11121.25</v>
      </c>
      <c r="MO60" s="109"/>
      <c r="MP60" s="138"/>
      <c r="MQ60" s="139">
        <f t="shared" ref="MQ60:MQ74" si="1074">MM60/$WC60</f>
        <v>0.72621999999999998</v>
      </c>
      <c r="MR60" s="593">
        <f t="shared" ref="MR60:MR73" si="1075">MR12</f>
        <v>0</v>
      </c>
      <c r="MS60" s="139">
        <f>MR60/MR58</f>
        <v>0</v>
      </c>
      <c r="MT60" s="109">
        <f>MT58*MS60</f>
        <v>0</v>
      </c>
      <c r="MU60" s="136">
        <f t="shared" ref="MU60:MU73" si="1076">IF(MR60&gt;0,MT60/MR60,0)</f>
        <v>0</v>
      </c>
      <c r="MV60" s="96">
        <f>MV58</f>
        <v>41.1</v>
      </c>
      <c r="MW60" s="137">
        <f t="shared" ref="MW60:MW73" si="1077">MU60*MV60</f>
        <v>0</v>
      </c>
      <c r="MX60" s="109">
        <f t="shared" ref="MX60:MX73" si="1078">MW60*MR60</f>
        <v>0</v>
      </c>
      <c r="MY60" s="109"/>
      <c r="MZ60" s="138"/>
      <c r="NA60" s="139">
        <f t="shared" ref="NA60:NA74" si="1079">MW60/$WC60</f>
        <v>0</v>
      </c>
      <c r="NB60" s="593">
        <f t="shared" ref="NB60:NB73" si="1080">NB12</f>
        <v>29</v>
      </c>
      <c r="NC60" s="139">
        <f>NB60/NB58</f>
        <v>0.18471000000000001</v>
      </c>
      <c r="ND60" s="109">
        <f>ND58*NC60</f>
        <v>339.87</v>
      </c>
      <c r="NE60" s="136">
        <f t="shared" ref="NE60:NE73" si="1081">IF(NB60&gt;0,ND60/NB60,0)</f>
        <v>11.719655169999999</v>
      </c>
      <c r="NF60" s="96">
        <f>NF58</f>
        <v>41.1</v>
      </c>
      <c r="NG60" s="137">
        <f t="shared" ref="NG60:NG73" si="1082">NE60*NF60</f>
        <v>481.67782999999997</v>
      </c>
      <c r="NH60" s="109">
        <f t="shared" ref="NH60:NH73" si="1083">NG60*NB60</f>
        <v>13968.66</v>
      </c>
      <c r="NI60" s="109"/>
      <c r="NJ60" s="138"/>
      <c r="NK60" s="139">
        <f t="shared" ref="NK60:NK74" si="1084">NG60/$WC60</f>
        <v>0.78634000000000004</v>
      </c>
      <c r="NL60" s="593">
        <f t="shared" ref="NL60:NL73" si="1085">NL12</f>
        <v>66</v>
      </c>
      <c r="NM60" s="139">
        <f>NL60/NL58</f>
        <v>0.2</v>
      </c>
      <c r="NN60" s="109">
        <f>NN58*NM60</f>
        <v>894</v>
      </c>
      <c r="NO60" s="136">
        <f t="shared" ref="NO60:NO73" si="1086">IF(NL60&gt;0,NN60/NL60,0)</f>
        <v>13.545454550000001</v>
      </c>
      <c r="NP60" s="96">
        <f>NP58</f>
        <v>41.1</v>
      </c>
      <c r="NQ60" s="137">
        <f t="shared" ref="NQ60:NQ73" si="1087">NO60*NP60</f>
        <v>556.71817999999996</v>
      </c>
      <c r="NR60" s="109">
        <f t="shared" ref="NR60:NR73" si="1088">NQ60*NL60</f>
        <v>36743.4</v>
      </c>
      <c r="NS60" s="109"/>
      <c r="NT60" s="138"/>
      <c r="NU60" s="139">
        <f t="shared" ref="NU60:NU74" si="1089">NQ60/$WC60</f>
        <v>0.90885000000000005</v>
      </c>
      <c r="NV60" s="593">
        <f t="shared" ref="NV60:NV73" si="1090">NV12</f>
        <v>0</v>
      </c>
      <c r="NW60" s="139">
        <f>NV60/NV58</f>
        <v>0</v>
      </c>
      <c r="NX60" s="109">
        <f>NX58*NW60</f>
        <v>0</v>
      </c>
      <c r="NY60" s="136">
        <f t="shared" ref="NY60:NY73" si="1091">IF(NV60&gt;0,NX60/NV60,0)</f>
        <v>0</v>
      </c>
      <c r="NZ60" s="96">
        <f>NZ58</f>
        <v>41.1</v>
      </c>
      <c r="OA60" s="137">
        <f t="shared" ref="OA60:OA73" si="1092">NY60*NZ60</f>
        <v>0</v>
      </c>
      <c r="OB60" s="109">
        <f t="shared" ref="OB60:OB73" si="1093">OA60*NV60</f>
        <v>0</v>
      </c>
      <c r="OC60" s="109"/>
      <c r="OD60" s="138"/>
      <c r="OE60" s="139">
        <f t="shared" ref="OE60:OE74" si="1094">OA60/$WC60</f>
        <v>0</v>
      </c>
      <c r="OF60" s="593">
        <f t="shared" ref="OF60:OF73" si="1095">OF12</f>
        <v>0</v>
      </c>
      <c r="OG60" s="139">
        <f>OF60/OF58</f>
        <v>0</v>
      </c>
      <c r="OH60" s="109">
        <f>OH58*OG60</f>
        <v>0</v>
      </c>
      <c r="OI60" s="136">
        <f t="shared" ref="OI60:OI73" si="1096">IF(OF60&gt;0,OH60/OF60,0)</f>
        <v>0</v>
      </c>
      <c r="OJ60" s="96">
        <f>OJ58</f>
        <v>41.1</v>
      </c>
      <c r="OK60" s="137">
        <f t="shared" ref="OK60:OK73" si="1097">OI60*OJ60</f>
        <v>0</v>
      </c>
      <c r="OL60" s="109">
        <f t="shared" ref="OL60:OL73" si="1098">OK60*OF60</f>
        <v>0</v>
      </c>
      <c r="OM60" s="109"/>
      <c r="ON60" s="138"/>
      <c r="OO60" s="139">
        <f t="shared" ref="OO60:OO74" si="1099">OK60/$WC60</f>
        <v>0</v>
      </c>
      <c r="OP60" s="593">
        <f t="shared" ref="OP60:OP73" si="1100">OP12</f>
        <v>31</v>
      </c>
      <c r="OQ60" s="139">
        <f>OP60/OP58</f>
        <v>0.13420000000000001</v>
      </c>
      <c r="OR60" s="109">
        <f>OR58*OQ60</f>
        <v>281.82</v>
      </c>
      <c r="OS60" s="136">
        <f t="shared" ref="OS60:OS73" si="1101">IF(OP60&gt;0,OR60/OP60,0)</f>
        <v>9.09096774</v>
      </c>
      <c r="OT60" s="96">
        <f>OT58</f>
        <v>41.1</v>
      </c>
      <c r="OU60" s="137">
        <f t="shared" ref="OU60:OU73" si="1102">OS60*OT60</f>
        <v>373.63877000000002</v>
      </c>
      <c r="OV60" s="109">
        <f t="shared" ref="OV60:OV73" si="1103">OU60*OP60</f>
        <v>11582.8</v>
      </c>
      <c r="OW60" s="109"/>
      <c r="OX60" s="138"/>
      <c r="OY60" s="139">
        <f t="shared" ref="OY60:OY74" si="1104">OU60/$WC60</f>
        <v>0.60997000000000001</v>
      </c>
      <c r="OZ60" s="593">
        <f t="shared" ref="OZ60:OZ73" si="1105">OZ12</f>
        <v>0</v>
      </c>
      <c r="PA60" s="139">
        <f>OZ60/OZ58</f>
        <v>0</v>
      </c>
      <c r="PB60" s="109">
        <f>PB58*PA60</f>
        <v>0</v>
      </c>
      <c r="PC60" s="136">
        <f t="shared" ref="PC60:PC73" si="1106">IF(OZ60&gt;0,PB60/OZ60,0)</f>
        <v>0</v>
      </c>
      <c r="PD60" s="96">
        <f>PD58</f>
        <v>41.1</v>
      </c>
      <c r="PE60" s="137">
        <f t="shared" ref="PE60:PE73" si="1107">PC60*PD60</f>
        <v>0</v>
      </c>
      <c r="PF60" s="109">
        <f t="shared" ref="PF60:PF73" si="1108">PE60*OZ60</f>
        <v>0</v>
      </c>
      <c r="PG60" s="109"/>
      <c r="PH60" s="138"/>
      <c r="PI60" s="139">
        <f t="shared" ref="PI60:PI74" si="1109">PE60/$WC60</f>
        <v>0</v>
      </c>
      <c r="PJ60" s="593">
        <f t="shared" ref="PJ60:PJ73" si="1110">PJ12</f>
        <v>51</v>
      </c>
      <c r="PK60" s="139">
        <f>PJ60/PJ58</f>
        <v>0.31287999999999999</v>
      </c>
      <c r="PL60" s="109">
        <f>PL58*PK60</f>
        <v>688.34</v>
      </c>
      <c r="PM60" s="136">
        <f t="shared" ref="PM60:PM73" si="1111">IF(PJ60&gt;0,PL60/PJ60,0)</f>
        <v>13.49686275</v>
      </c>
      <c r="PN60" s="96">
        <f>PN58</f>
        <v>41.1</v>
      </c>
      <c r="PO60" s="137">
        <f t="shared" ref="PO60:PO73" si="1112">PM60*PN60</f>
        <v>554.72105999999997</v>
      </c>
      <c r="PP60" s="109">
        <f t="shared" ref="PP60:PP73" si="1113">PO60*PJ60</f>
        <v>28290.77</v>
      </c>
      <c r="PQ60" s="109"/>
      <c r="PR60" s="138"/>
      <c r="PS60" s="139">
        <f t="shared" ref="PS60:PS74" si="1114">PO60/$WC60</f>
        <v>0.90559000000000001</v>
      </c>
      <c r="PT60" s="593">
        <f t="shared" ref="PT60:PT73" si="1115">PT12</f>
        <v>27</v>
      </c>
      <c r="PU60" s="139">
        <f>PT60/PT58</f>
        <v>0.17646999999999999</v>
      </c>
      <c r="PV60" s="109">
        <f>PV58*PU60</f>
        <v>285.88</v>
      </c>
      <c r="PW60" s="136">
        <f t="shared" ref="PW60:PW73" si="1116">IF(PT60&gt;0,PV60/PT60,0)</f>
        <v>10.58814815</v>
      </c>
      <c r="PX60" s="96">
        <f>PX58</f>
        <v>41.1</v>
      </c>
      <c r="PY60" s="137">
        <f t="shared" ref="PY60:PY73" si="1117">PW60*PX60</f>
        <v>435.17289</v>
      </c>
      <c r="PZ60" s="109">
        <f t="shared" ref="PZ60:PZ73" si="1118">PY60*PT60</f>
        <v>11749.67</v>
      </c>
      <c r="QA60" s="109"/>
      <c r="QB60" s="138"/>
      <c r="QC60" s="139">
        <f t="shared" ref="QC60:QC74" si="1119">PY60/$WC60</f>
        <v>0.71042000000000005</v>
      </c>
      <c r="QD60" s="593">
        <f t="shared" ref="QD60:QD73" si="1120">QD12</f>
        <v>40</v>
      </c>
      <c r="QE60" s="139">
        <f>QD60/QD58</f>
        <v>0.17777999999999999</v>
      </c>
      <c r="QF60" s="109">
        <f>QF58*QE60</f>
        <v>273.77999999999997</v>
      </c>
      <c r="QG60" s="136">
        <f t="shared" ref="QG60:QG73" si="1121">IF(QD60&gt;0,QF60/QD60,0)</f>
        <v>6.8445</v>
      </c>
      <c r="QH60" s="96">
        <f>QH58</f>
        <v>41.1</v>
      </c>
      <c r="QI60" s="137">
        <f t="shared" ref="QI60:QI73" si="1122">QG60*QH60</f>
        <v>281.30894999999998</v>
      </c>
      <c r="QJ60" s="109">
        <f t="shared" ref="QJ60:QJ73" si="1123">QI60*QD60</f>
        <v>11252.36</v>
      </c>
      <c r="QK60" s="109"/>
      <c r="QL60" s="138"/>
      <c r="QM60" s="139">
        <f t="shared" ref="QM60:QM74" si="1124">QI60/$WC60</f>
        <v>0.45923999999999998</v>
      </c>
      <c r="QN60" s="593">
        <f t="shared" ref="QN60:QN73" si="1125">QN12</f>
        <v>25</v>
      </c>
      <c r="QO60" s="139">
        <f>QN60/QN58</f>
        <v>0.15151999999999999</v>
      </c>
      <c r="QP60" s="109">
        <f>QP58*QO60</f>
        <v>212.13</v>
      </c>
      <c r="QQ60" s="136">
        <f t="shared" ref="QQ60:QQ73" si="1126">IF(QN60&gt;0,QP60/QN60,0)</f>
        <v>8.4852000000000007</v>
      </c>
      <c r="QR60" s="96">
        <f>QR58</f>
        <v>41.1</v>
      </c>
      <c r="QS60" s="137">
        <f t="shared" ref="QS60:QS73" si="1127">QQ60*QR60</f>
        <v>348.74171999999999</v>
      </c>
      <c r="QT60" s="109">
        <f t="shared" ref="QT60:QT73" si="1128">QS60*QN60</f>
        <v>8718.5400000000009</v>
      </c>
      <c r="QU60" s="109"/>
      <c r="QV60" s="138"/>
      <c r="QW60" s="139">
        <f t="shared" ref="QW60:QW74" si="1129">QS60/$WC60</f>
        <v>0.56932000000000005</v>
      </c>
      <c r="QX60" s="593">
        <f t="shared" ref="QX60:QX73" si="1130">QX12</f>
        <v>28</v>
      </c>
      <c r="QY60" s="139">
        <f>QX60/QX58</f>
        <v>0.16374</v>
      </c>
      <c r="QZ60" s="109">
        <f>QZ58*QY60</f>
        <v>243.97</v>
      </c>
      <c r="RA60" s="136">
        <f t="shared" ref="RA60:RA73" si="1131">IF(QX60&gt;0,QZ60/QX60,0)</f>
        <v>8.7132142899999998</v>
      </c>
      <c r="RB60" s="96">
        <f>RB58</f>
        <v>41.1</v>
      </c>
      <c r="RC60" s="137">
        <f t="shared" ref="RC60:RC73" si="1132">RA60*RB60</f>
        <v>358.11311000000001</v>
      </c>
      <c r="RD60" s="109">
        <f t="shared" ref="RD60:RD73" si="1133">RC60*QX60</f>
        <v>10027.17</v>
      </c>
      <c r="RE60" s="109"/>
      <c r="RF60" s="138"/>
      <c r="RG60" s="139">
        <f t="shared" ref="RG60:RG74" si="1134">RC60/$WC60</f>
        <v>0.58462000000000003</v>
      </c>
      <c r="RH60" s="593">
        <f t="shared" ref="RH60:RH73" si="1135">RH12</f>
        <v>27</v>
      </c>
      <c r="RI60" s="139">
        <f>RH60/RH58</f>
        <v>0.18</v>
      </c>
      <c r="RJ60" s="109">
        <f>RJ58*RI60</f>
        <v>376.2</v>
      </c>
      <c r="RK60" s="136">
        <f t="shared" ref="RK60:RK73" si="1136">IF(RH60&gt;0,RJ60/RH60,0)</f>
        <v>13.93333333</v>
      </c>
      <c r="RL60" s="96">
        <f>RL58</f>
        <v>41.1</v>
      </c>
      <c r="RM60" s="137">
        <f t="shared" ref="RM60:RM73" si="1137">RK60*RL60</f>
        <v>572.66</v>
      </c>
      <c r="RN60" s="109">
        <f t="shared" ref="RN60:RN73" si="1138">RM60*RH60</f>
        <v>15461.82</v>
      </c>
      <c r="RO60" s="109"/>
      <c r="RP60" s="138"/>
      <c r="RQ60" s="139">
        <f t="shared" ref="RQ60:RQ74" si="1139">RM60/$WC60</f>
        <v>0.93486999999999998</v>
      </c>
      <c r="RR60" s="593">
        <f t="shared" ref="RR60:RR73" si="1140">RR12</f>
        <v>26</v>
      </c>
      <c r="RS60" s="139">
        <f>RR60/RR58</f>
        <v>7.7609999999999998E-2</v>
      </c>
      <c r="RT60" s="109">
        <f>RT58*RS60</f>
        <v>374.86</v>
      </c>
      <c r="RU60" s="136">
        <f t="shared" ref="RU60:RU73" si="1141">IF(RR60&gt;0,RT60/RR60,0)</f>
        <v>14.41769231</v>
      </c>
      <c r="RV60" s="96">
        <f>RV58</f>
        <v>41.1</v>
      </c>
      <c r="RW60" s="137">
        <f t="shared" ref="RW60:RW73" si="1142">RU60*RV60</f>
        <v>592.56714999999997</v>
      </c>
      <c r="RX60" s="109">
        <f t="shared" ref="RX60:RX73" si="1143">RW60*RR60</f>
        <v>15406.75</v>
      </c>
      <c r="RY60" s="109"/>
      <c r="RZ60" s="138"/>
      <c r="SA60" s="139">
        <f t="shared" ref="SA60:SA74" si="1144">RW60/$WC60</f>
        <v>0.96736999999999995</v>
      </c>
      <c r="SB60" s="593">
        <f t="shared" ref="SB60:SB73" si="1145">SB12</f>
        <v>0</v>
      </c>
      <c r="SC60" s="139" t="e">
        <f>SB60/SB58</f>
        <v>#DIV/0!</v>
      </c>
      <c r="SD60" s="109" t="e">
        <f>SD58*SC60</f>
        <v>#DIV/0!</v>
      </c>
      <c r="SE60" s="136">
        <f t="shared" ref="SE60:SE73" si="1146">IF(SB60&gt;0,SD60/SB60,0)</f>
        <v>0</v>
      </c>
      <c r="SF60" s="96">
        <f>SF58</f>
        <v>0</v>
      </c>
      <c r="SG60" s="137">
        <f t="shared" ref="SG60:SG73" si="1147">SE60*SF60</f>
        <v>0</v>
      </c>
      <c r="SH60" s="109">
        <f t="shared" ref="SH60:SH73" si="1148">SG60*SB60</f>
        <v>0</v>
      </c>
      <c r="SI60" s="109"/>
      <c r="SJ60" s="138"/>
      <c r="SK60" s="139">
        <f t="shared" ref="SK60:SK74" si="1149">SG60/$WC60</f>
        <v>0</v>
      </c>
      <c r="SL60" s="593">
        <f t="shared" ref="SL60:SL73" si="1150">SL12</f>
        <v>25</v>
      </c>
      <c r="SM60" s="139">
        <f>SL60/SL58</f>
        <v>8.4180000000000005E-2</v>
      </c>
      <c r="SN60" s="109">
        <f>SN58*SM60</f>
        <v>338.74</v>
      </c>
      <c r="SO60" s="136">
        <f t="shared" ref="SO60:SO73" si="1151">IF(SL60&gt;0,SN60/SL60,0)</f>
        <v>13.5496</v>
      </c>
      <c r="SP60" s="96">
        <f>SP58</f>
        <v>41.1</v>
      </c>
      <c r="SQ60" s="137">
        <f t="shared" ref="SQ60:SQ73" si="1152">SO60*SP60</f>
        <v>556.88855999999998</v>
      </c>
      <c r="SR60" s="109">
        <f t="shared" ref="SR60:SR73" si="1153">SQ60*SL60</f>
        <v>13922.21</v>
      </c>
      <c r="SS60" s="109"/>
      <c r="ST60" s="138"/>
      <c r="SU60" s="139">
        <f t="shared" ref="SU60:SU74" si="1154">SQ60/$WC60</f>
        <v>0.90912999999999999</v>
      </c>
      <c r="SV60" s="593">
        <f t="shared" ref="SV60:SV73" si="1155">SV12</f>
        <v>48</v>
      </c>
      <c r="SW60" s="139">
        <f>SV60/SV58</f>
        <v>0.15484000000000001</v>
      </c>
      <c r="SX60" s="109">
        <f>SX58*SW60</f>
        <v>614.71</v>
      </c>
      <c r="SY60" s="136">
        <f t="shared" ref="SY60:SY73" si="1156">IF(SV60&gt;0,SX60/SV60,0)</f>
        <v>12.80645833</v>
      </c>
      <c r="SZ60" s="96">
        <f>SZ58</f>
        <v>41.1</v>
      </c>
      <c r="TA60" s="137">
        <f t="shared" ref="TA60:TA73" si="1157">SY60*SZ60</f>
        <v>526.34544000000005</v>
      </c>
      <c r="TB60" s="109">
        <f t="shared" ref="TB60:TB73" si="1158">TA60*SV60</f>
        <v>25264.58</v>
      </c>
      <c r="TC60" s="109"/>
      <c r="TD60" s="138"/>
      <c r="TE60" s="139">
        <f t="shared" ref="TE60:TE74" si="1159">TA60/$WC60</f>
        <v>0.85926000000000002</v>
      </c>
      <c r="TF60" s="593">
        <f t="shared" ref="TF60:TF73" si="1160">TF12</f>
        <v>19</v>
      </c>
      <c r="TG60" s="139">
        <f>TF60/TF58</f>
        <v>0.10857</v>
      </c>
      <c r="TH60" s="109">
        <f>TH58*TG60</f>
        <v>250.8</v>
      </c>
      <c r="TI60" s="136">
        <f t="shared" ref="TI60:TI73" si="1161">IF(TF60&gt;0,TH60/TF60,0)</f>
        <v>13.2</v>
      </c>
      <c r="TJ60" s="96">
        <f>TJ58</f>
        <v>41.69</v>
      </c>
      <c r="TK60" s="137">
        <f t="shared" ref="TK60:TK73" si="1162">TI60*TJ60</f>
        <v>550.30799999999999</v>
      </c>
      <c r="TL60" s="109">
        <f t="shared" ref="TL60:TL73" si="1163">TK60*TF60</f>
        <v>10455.85</v>
      </c>
      <c r="TM60" s="109"/>
      <c r="TN60" s="138"/>
      <c r="TO60" s="139">
        <f t="shared" ref="TO60:TO74" si="1164">TK60/$WC60</f>
        <v>0.89837999999999996</v>
      </c>
      <c r="TP60" s="593">
        <f t="shared" ref="TP60:TP73" si="1165">TP12</f>
        <v>27</v>
      </c>
      <c r="TQ60" s="139">
        <f>TP60/TP58</f>
        <v>9.4409999999999994E-2</v>
      </c>
      <c r="TR60" s="109">
        <f>TR58*TQ60</f>
        <v>496.6</v>
      </c>
      <c r="TS60" s="136">
        <f t="shared" ref="TS60:TS73" si="1166">IF(TP60&gt;0,TR60/TP60,0)</f>
        <v>18.39259259</v>
      </c>
      <c r="TT60" s="96">
        <f>TT58</f>
        <v>41.1</v>
      </c>
      <c r="TU60" s="137">
        <f t="shared" ref="TU60:TU73" si="1167">TS60*TT60</f>
        <v>755.93556000000001</v>
      </c>
      <c r="TV60" s="109">
        <f t="shared" ref="TV60:TV73" si="1168">TU60*TP60</f>
        <v>20410.259999999998</v>
      </c>
      <c r="TW60" s="109"/>
      <c r="TX60" s="138"/>
      <c r="TY60" s="139">
        <f t="shared" ref="TY60:TY74" si="1169">TU60/$WC60</f>
        <v>1.23407</v>
      </c>
      <c r="TZ60" s="593">
        <f t="shared" ref="TZ60:TZ73" si="1170">TZ12</f>
        <v>27</v>
      </c>
      <c r="UA60" s="139">
        <f>TZ60/TZ58</f>
        <v>0.14595</v>
      </c>
      <c r="UB60" s="109">
        <f>UB58*UA60</f>
        <v>504.99</v>
      </c>
      <c r="UC60" s="136">
        <f t="shared" ref="UC60:UC73" si="1171">IF(TZ60&gt;0,UB60/TZ60,0)</f>
        <v>18.70333333</v>
      </c>
      <c r="UD60" s="96">
        <f>UD58</f>
        <v>41.1</v>
      </c>
      <c r="UE60" s="137">
        <f t="shared" ref="UE60:UE73" si="1172">UC60*UD60</f>
        <v>768.70699999999999</v>
      </c>
      <c r="UF60" s="109">
        <f t="shared" ref="UF60:UF73" si="1173">UE60*TZ60</f>
        <v>20755.09</v>
      </c>
      <c r="UG60" s="109"/>
      <c r="UH60" s="138"/>
      <c r="UI60" s="139">
        <f t="shared" ref="UI60:UI74" si="1174">UE60/$WC60</f>
        <v>1.25492</v>
      </c>
      <c r="UJ60" s="593">
        <f t="shared" ref="UJ60:UJ73" si="1175">UJ12</f>
        <v>31</v>
      </c>
      <c r="UK60" s="139">
        <f>UJ60/UJ58</f>
        <v>9.0380000000000002E-2</v>
      </c>
      <c r="UL60" s="109">
        <f>UL58*UK60</f>
        <v>788.11</v>
      </c>
      <c r="UM60" s="136">
        <f t="shared" ref="UM60:UM73" si="1176">IF(UJ60&gt;0,UL60/UJ60,0)</f>
        <v>25.422903229999999</v>
      </c>
      <c r="UN60" s="96">
        <f>UN58</f>
        <v>41.1</v>
      </c>
      <c r="UO60" s="137">
        <f t="shared" ref="UO60:UO73" si="1177">UM60*UN60</f>
        <v>1044.88132</v>
      </c>
      <c r="UP60" s="109">
        <f t="shared" ref="UP60:UP73" si="1178">UO60*UJ60</f>
        <v>32391.32</v>
      </c>
      <c r="UQ60" s="109"/>
      <c r="UR60" s="138"/>
      <c r="US60" s="139">
        <f t="shared" ref="US60:US74" si="1179">UO60/$WC60</f>
        <v>1.7057800000000001</v>
      </c>
      <c r="UT60" s="593">
        <f t="shared" ref="UT60:UT73" si="1180">UT12</f>
        <v>54</v>
      </c>
      <c r="UU60" s="139">
        <f>UT60/UT58</f>
        <v>0.17035</v>
      </c>
      <c r="UV60" s="109">
        <f>UV58*UU60</f>
        <v>838.12</v>
      </c>
      <c r="UW60" s="136">
        <f t="shared" ref="UW60:UW73" si="1181">IF(UT60&gt;0,UV60/UT60,0)</f>
        <v>15.520740740000001</v>
      </c>
      <c r="UX60" s="96">
        <f>UX58</f>
        <v>41.1</v>
      </c>
      <c r="UY60" s="137">
        <f t="shared" ref="UY60:UY73" si="1182">UW60*UX60</f>
        <v>637.90243999999996</v>
      </c>
      <c r="UZ60" s="109">
        <f t="shared" ref="UZ60:UZ73" si="1183">UY60*UT60</f>
        <v>34446.730000000003</v>
      </c>
      <c r="VA60" s="109"/>
      <c r="VB60" s="138"/>
      <c r="VC60" s="139">
        <f t="shared" ref="VC60:VC74" si="1184">UY60/$WC60</f>
        <v>1.04138</v>
      </c>
      <c r="VD60" s="593">
        <f t="shared" ref="VD60:VD73" si="1185">VD12</f>
        <v>50</v>
      </c>
      <c r="VE60" s="139">
        <f>VD60/VD58</f>
        <v>8.7260000000000004E-2</v>
      </c>
      <c r="VF60" s="109">
        <f>VF58*VE60</f>
        <v>942.41</v>
      </c>
      <c r="VG60" s="136">
        <f t="shared" ref="VG60:VG73" si="1186">IF(VD60&gt;0,VF60/VD60,0)</f>
        <v>18.848199999999999</v>
      </c>
      <c r="VH60" s="96">
        <f>VH58</f>
        <v>41.1</v>
      </c>
      <c r="VI60" s="137">
        <f t="shared" ref="VI60:VI73" si="1187">VG60*VH60</f>
        <v>774.66102000000001</v>
      </c>
      <c r="VJ60" s="109">
        <f t="shared" ref="VJ60:VJ73" si="1188">VI60*VD60</f>
        <v>38733.050000000003</v>
      </c>
      <c r="VK60" s="109"/>
      <c r="VL60" s="138"/>
      <c r="VM60" s="139">
        <f t="shared" ref="VM60:VM74" si="1189">VI60/$WC60</f>
        <v>1.26464</v>
      </c>
      <c r="VN60" s="593">
        <f t="shared" ref="VN60:VN73" si="1190">VN12</f>
        <v>52</v>
      </c>
      <c r="VO60" s="139">
        <f>VN60/VN58</f>
        <v>0.14444000000000001</v>
      </c>
      <c r="VP60" s="109">
        <f>VP58*VO60</f>
        <v>816.09</v>
      </c>
      <c r="VQ60" s="136">
        <f t="shared" ref="VQ60:VQ73" si="1191">IF(VN60&gt;0,VP60/VN60,0)</f>
        <v>15.69403846</v>
      </c>
      <c r="VR60" s="96">
        <f>VR58</f>
        <v>41.1</v>
      </c>
      <c r="VS60" s="137">
        <f t="shared" ref="VS60:VS73" si="1192">VQ60*VR60</f>
        <v>645.02498000000003</v>
      </c>
      <c r="VT60" s="109">
        <f t="shared" ref="VT60:VT73" si="1193">VS60*VN60</f>
        <v>33541.300000000003</v>
      </c>
      <c r="VU60" s="109"/>
      <c r="VV60" s="138"/>
      <c r="VW60" s="139">
        <f t="shared" ref="VW60:VW74" si="1194">VS60/$WC60</f>
        <v>1.05301</v>
      </c>
      <c r="VX60" s="554">
        <f t="shared" ref="VX60:VX73" si="1195">F60+P60+Z60+AJ60+AT60+BD60+BN60+BX60+CH60+CR60+DB60+DL60+DV60+EF60+EP60+EZ60+FJ60+FT60+GD60+GN60+GX60+HH60+HR60+IB60+IL60+IV60+JF60+JP60+JZ60+KJ60+KT60+LD60+LN60+LX60+MH60+MR60+NB60+NL60+NV60+OF60+OP60+OZ60+PJ60+PT60+QD60+QN60+QX60+RH60+RR60+SB60+SL60+SV60+TF60+TP60+TZ60+UJ60+UT60+VD60+VN60</f>
        <v>1755</v>
      </c>
      <c r="VY60" s="139">
        <f>VX60/VX58</f>
        <v>0.14516999999999999</v>
      </c>
      <c r="VZ60" s="109">
        <f>VZ58*VY60</f>
        <v>25929.39</v>
      </c>
      <c r="WA60" s="136">
        <f t="shared" ref="WA60:WA73" si="1196">IF(VX60&gt;0,VZ60/VX60,0)</f>
        <v>14.7745812</v>
      </c>
      <c r="WB60" s="96">
        <f>WB58</f>
        <v>41.46</v>
      </c>
      <c r="WC60" s="137">
        <f t="shared" ref="WC60:WC73" si="1197">WA60*WB60</f>
        <v>612.55413999999996</v>
      </c>
      <c r="WD60" s="109">
        <f t="shared" ref="WD60:WD73" si="1198">WC60*VX60</f>
        <v>1075032.52</v>
      </c>
      <c r="WE60" s="109"/>
      <c r="WF60" s="138"/>
    </row>
    <row r="61" spans="1:604" ht="24.75" customHeight="1">
      <c r="A61" s="5"/>
      <c r="B61" s="544" t="s">
        <v>405</v>
      </c>
      <c r="C61" s="11" t="s">
        <v>968</v>
      </c>
      <c r="D61" s="11" t="s">
        <v>423</v>
      </c>
      <c r="E61" s="4" t="s">
        <v>32</v>
      </c>
      <c r="F61" s="593">
        <f t="shared" si="900"/>
        <v>0</v>
      </c>
      <c r="G61" s="139" t="e">
        <f>F61/F58</f>
        <v>#DIV/0!</v>
      </c>
      <c r="H61" s="109" t="e">
        <f>H58*G61</f>
        <v>#DIV/0!</v>
      </c>
      <c r="I61" s="136">
        <f t="shared" si="901"/>
        <v>0</v>
      </c>
      <c r="J61" s="96">
        <f>J58</f>
        <v>0</v>
      </c>
      <c r="K61" s="137">
        <f t="shared" si="902"/>
        <v>0</v>
      </c>
      <c r="L61" s="109">
        <f t="shared" si="903"/>
        <v>0</v>
      </c>
      <c r="M61" s="109"/>
      <c r="N61" s="138"/>
      <c r="O61" s="139">
        <f t="shared" si="904"/>
        <v>0</v>
      </c>
      <c r="P61" s="593">
        <f t="shared" si="905"/>
        <v>300</v>
      </c>
      <c r="Q61" s="139">
        <f>P61/P58</f>
        <v>0.75758000000000003</v>
      </c>
      <c r="R61" s="109">
        <f>R58*Q61</f>
        <v>9025.0499999999993</v>
      </c>
      <c r="S61" s="136">
        <f t="shared" si="906"/>
        <v>30.083500000000001</v>
      </c>
      <c r="T61" s="96">
        <f>T58</f>
        <v>41.1</v>
      </c>
      <c r="U61" s="137">
        <f t="shared" si="907"/>
        <v>1236.4318499999999</v>
      </c>
      <c r="V61" s="109">
        <f t="shared" si="908"/>
        <v>370929.56</v>
      </c>
      <c r="W61" s="109"/>
      <c r="X61" s="138"/>
      <c r="Y61" s="139">
        <f t="shared" si="909"/>
        <v>2.01844</v>
      </c>
      <c r="Z61" s="593">
        <f t="shared" si="910"/>
        <v>81</v>
      </c>
      <c r="AA61" s="139">
        <f>Z61/Z58</f>
        <v>0.29670000000000002</v>
      </c>
      <c r="AB61" s="109">
        <f>AB58*AA61</f>
        <v>2097.08</v>
      </c>
      <c r="AC61" s="136">
        <f t="shared" si="911"/>
        <v>25.889876539999999</v>
      </c>
      <c r="AD61" s="96">
        <f>AD58</f>
        <v>41.1</v>
      </c>
      <c r="AE61" s="137">
        <f t="shared" si="912"/>
        <v>1064.07393</v>
      </c>
      <c r="AF61" s="109">
        <f t="shared" si="913"/>
        <v>86189.99</v>
      </c>
      <c r="AG61" s="109"/>
      <c r="AH61" s="138"/>
      <c r="AI61" s="139">
        <f t="shared" si="914"/>
        <v>1.7370699999999999</v>
      </c>
      <c r="AJ61" s="593">
        <f t="shared" si="915"/>
        <v>0</v>
      </c>
      <c r="AK61" s="139" t="e">
        <f>AJ61/AJ58</f>
        <v>#DIV/0!</v>
      </c>
      <c r="AL61" s="109" t="e">
        <f>AL58*AK61</f>
        <v>#DIV/0!</v>
      </c>
      <c r="AM61" s="136">
        <f t="shared" si="916"/>
        <v>0</v>
      </c>
      <c r="AN61" s="96">
        <f>AN58</f>
        <v>0</v>
      </c>
      <c r="AO61" s="137">
        <f t="shared" si="917"/>
        <v>0</v>
      </c>
      <c r="AP61" s="109">
        <f t="shared" si="918"/>
        <v>0</v>
      </c>
      <c r="AQ61" s="109"/>
      <c r="AR61" s="138"/>
      <c r="AS61" s="139">
        <f t="shared" si="919"/>
        <v>0</v>
      </c>
      <c r="AT61" s="593">
        <f t="shared" si="920"/>
        <v>131</v>
      </c>
      <c r="AU61" s="139">
        <f>AT61/AT58</f>
        <v>1</v>
      </c>
      <c r="AV61" s="109">
        <f>AV58*AU61</f>
        <v>2860</v>
      </c>
      <c r="AW61" s="136">
        <f t="shared" si="921"/>
        <v>21.832061070000002</v>
      </c>
      <c r="AX61" s="96">
        <f>AX58</f>
        <v>41.1</v>
      </c>
      <c r="AY61" s="137">
        <f t="shared" si="922"/>
        <v>897.29771000000005</v>
      </c>
      <c r="AZ61" s="109">
        <f t="shared" si="923"/>
        <v>117546</v>
      </c>
      <c r="BA61" s="109"/>
      <c r="BB61" s="138"/>
      <c r="BC61" s="139">
        <f t="shared" si="924"/>
        <v>1.4648099999999999</v>
      </c>
      <c r="BD61" s="593">
        <f t="shared" si="925"/>
        <v>128</v>
      </c>
      <c r="BE61" s="139">
        <f>BD61/BD58</f>
        <v>0.83660000000000001</v>
      </c>
      <c r="BF61" s="109">
        <f>BF58*BE61</f>
        <v>999.74</v>
      </c>
      <c r="BG61" s="136">
        <f t="shared" si="926"/>
        <v>7.8104687500000001</v>
      </c>
      <c r="BH61" s="96">
        <f>BH58</f>
        <v>41.1</v>
      </c>
      <c r="BI61" s="137">
        <f t="shared" si="927"/>
        <v>321.01026999999999</v>
      </c>
      <c r="BJ61" s="109">
        <f t="shared" si="928"/>
        <v>41089.31</v>
      </c>
      <c r="BK61" s="109"/>
      <c r="BL61" s="138"/>
      <c r="BM61" s="139">
        <f t="shared" si="929"/>
        <v>0.52403999999999995</v>
      </c>
      <c r="BN61" s="593">
        <f t="shared" si="930"/>
        <v>0</v>
      </c>
      <c r="BO61" s="139">
        <f>BN61/BN58</f>
        <v>0</v>
      </c>
      <c r="BP61" s="109">
        <f>BP58*BO61</f>
        <v>0</v>
      </c>
      <c r="BQ61" s="136">
        <f t="shared" si="931"/>
        <v>0</v>
      </c>
      <c r="BR61" s="96">
        <f>BR58</f>
        <v>41.1</v>
      </c>
      <c r="BS61" s="137">
        <f t="shared" si="932"/>
        <v>0</v>
      </c>
      <c r="BT61" s="109">
        <f t="shared" si="933"/>
        <v>0</v>
      </c>
      <c r="BU61" s="109"/>
      <c r="BV61" s="138"/>
      <c r="BW61" s="139">
        <f t="shared" si="934"/>
        <v>0</v>
      </c>
      <c r="BX61" s="593">
        <f t="shared" si="935"/>
        <v>138</v>
      </c>
      <c r="BY61" s="139">
        <f>BX61/BX58</f>
        <v>0.83635999999999999</v>
      </c>
      <c r="BZ61" s="109">
        <f>BZ58*BY61</f>
        <v>1087.27</v>
      </c>
      <c r="CA61" s="136">
        <f t="shared" si="936"/>
        <v>7.8787681200000002</v>
      </c>
      <c r="CB61" s="96">
        <f>CB58</f>
        <v>41.1</v>
      </c>
      <c r="CC61" s="137">
        <f t="shared" si="937"/>
        <v>323.81736999999998</v>
      </c>
      <c r="CD61" s="109">
        <f t="shared" si="938"/>
        <v>44686.8</v>
      </c>
      <c r="CE61" s="109"/>
      <c r="CF61" s="138"/>
      <c r="CG61" s="139">
        <f t="shared" si="939"/>
        <v>0.52861999999999998</v>
      </c>
      <c r="CH61" s="593">
        <f t="shared" si="940"/>
        <v>119</v>
      </c>
      <c r="CI61" s="139">
        <f>CH61/CH58</f>
        <v>0.73006000000000004</v>
      </c>
      <c r="CJ61" s="109">
        <f>CJ58*CI61</f>
        <v>1542.62</v>
      </c>
      <c r="CK61" s="136">
        <f t="shared" si="941"/>
        <v>12.96319328</v>
      </c>
      <c r="CL61" s="96">
        <f>CL58</f>
        <v>41.1</v>
      </c>
      <c r="CM61" s="137">
        <f t="shared" si="942"/>
        <v>532.78724</v>
      </c>
      <c r="CN61" s="109">
        <f t="shared" si="943"/>
        <v>63401.68</v>
      </c>
      <c r="CO61" s="109"/>
      <c r="CP61" s="138"/>
      <c r="CQ61" s="139">
        <f t="shared" si="944"/>
        <v>0.86975999999999998</v>
      </c>
      <c r="CR61" s="593">
        <f t="shared" si="945"/>
        <v>111</v>
      </c>
      <c r="CS61" s="139">
        <f>CR61/CR58</f>
        <v>1</v>
      </c>
      <c r="CT61" s="109">
        <f>CT58*CS61</f>
        <v>1320</v>
      </c>
      <c r="CU61" s="136">
        <f t="shared" si="946"/>
        <v>11.89189189</v>
      </c>
      <c r="CV61" s="96">
        <f>CV58</f>
        <v>41.1</v>
      </c>
      <c r="CW61" s="137">
        <f t="shared" si="947"/>
        <v>488.75675999999999</v>
      </c>
      <c r="CX61" s="109">
        <f t="shared" si="948"/>
        <v>54252</v>
      </c>
      <c r="CY61" s="109"/>
      <c r="CZ61" s="138"/>
      <c r="DA61" s="139">
        <f t="shared" si="949"/>
        <v>0.79788000000000003</v>
      </c>
      <c r="DB61" s="593">
        <f t="shared" si="950"/>
        <v>151</v>
      </c>
      <c r="DC61" s="139">
        <f>DB61/DB58</f>
        <v>0.84358</v>
      </c>
      <c r="DD61" s="109">
        <f>DD58*DC61</f>
        <v>1299.1099999999999</v>
      </c>
      <c r="DE61" s="136">
        <f t="shared" si="951"/>
        <v>8.6033774800000007</v>
      </c>
      <c r="DF61" s="96">
        <f>DF58</f>
        <v>41.1</v>
      </c>
      <c r="DG61" s="137">
        <f t="shared" si="952"/>
        <v>353.59881000000001</v>
      </c>
      <c r="DH61" s="109">
        <f t="shared" si="953"/>
        <v>53393.42</v>
      </c>
      <c r="DI61" s="109"/>
      <c r="DJ61" s="138"/>
      <c r="DK61" s="139">
        <f t="shared" si="954"/>
        <v>0.57723999999999998</v>
      </c>
      <c r="DL61" s="593">
        <f t="shared" si="955"/>
        <v>171</v>
      </c>
      <c r="DM61" s="139">
        <f>DL61/DL58</f>
        <v>1</v>
      </c>
      <c r="DN61" s="109">
        <f>DN58*DM61</f>
        <v>2030</v>
      </c>
      <c r="DO61" s="136">
        <f t="shared" si="956"/>
        <v>11.871345030000001</v>
      </c>
      <c r="DP61" s="96">
        <f>DP58</f>
        <v>41.1</v>
      </c>
      <c r="DQ61" s="137">
        <f t="shared" si="957"/>
        <v>487.91228000000001</v>
      </c>
      <c r="DR61" s="109">
        <f t="shared" si="958"/>
        <v>83433</v>
      </c>
      <c r="DS61" s="109"/>
      <c r="DT61" s="138"/>
      <c r="DU61" s="139">
        <f t="shared" si="959"/>
        <v>0.79649999999999999</v>
      </c>
      <c r="DV61" s="593">
        <f t="shared" si="960"/>
        <v>0</v>
      </c>
      <c r="DW61" s="139">
        <f>DV61/DV58</f>
        <v>0</v>
      </c>
      <c r="DX61" s="109">
        <f>DX58*DW61</f>
        <v>0</v>
      </c>
      <c r="DY61" s="136">
        <f t="shared" si="961"/>
        <v>0</v>
      </c>
      <c r="DZ61" s="96">
        <f>DZ58</f>
        <v>41.1</v>
      </c>
      <c r="EA61" s="137">
        <f t="shared" si="962"/>
        <v>0</v>
      </c>
      <c r="EB61" s="109">
        <f t="shared" si="963"/>
        <v>0</v>
      </c>
      <c r="EC61" s="109"/>
      <c r="ED61" s="138"/>
      <c r="EE61" s="139">
        <f t="shared" si="964"/>
        <v>0</v>
      </c>
      <c r="EF61" s="593">
        <f t="shared" si="965"/>
        <v>208</v>
      </c>
      <c r="EG61" s="139">
        <f>EF61/EF58</f>
        <v>0.83199999999999996</v>
      </c>
      <c r="EH61" s="109">
        <f>EH58*EG61</f>
        <v>4492.8</v>
      </c>
      <c r="EI61" s="136">
        <f t="shared" si="966"/>
        <v>21.6</v>
      </c>
      <c r="EJ61" s="96">
        <f>EJ58</f>
        <v>41.1</v>
      </c>
      <c r="EK61" s="137">
        <f t="shared" si="967"/>
        <v>887.76</v>
      </c>
      <c r="EL61" s="109">
        <f t="shared" si="968"/>
        <v>184654.07999999999</v>
      </c>
      <c r="EM61" s="109"/>
      <c r="EN61" s="138"/>
      <c r="EO61" s="139">
        <f t="shared" si="969"/>
        <v>1.4492400000000001</v>
      </c>
      <c r="EP61" s="593">
        <f t="shared" si="970"/>
        <v>266</v>
      </c>
      <c r="EQ61" s="139">
        <f>EP61/EP58</f>
        <v>0.81845999999999997</v>
      </c>
      <c r="ER61" s="109">
        <f>ER58*EQ61</f>
        <v>3617.59</v>
      </c>
      <c r="ES61" s="136">
        <f t="shared" si="971"/>
        <v>13.59996241</v>
      </c>
      <c r="ET61" s="96">
        <f>ET58</f>
        <v>41.1</v>
      </c>
      <c r="EU61" s="137">
        <f t="shared" si="972"/>
        <v>558.95845999999995</v>
      </c>
      <c r="EV61" s="109">
        <f t="shared" si="973"/>
        <v>148682.95000000001</v>
      </c>
      <c r="EW61" s="109"/>
      <c r="EX61" s="138"/>
      <c r="EY61" s="139">
        <f t="shared" si="974"/>
        <v>0.91247999999999996</v>
      </c>
      <c r="EZ61" s="593">
        <f t="shared" si="975"/>
        <v>24</v>
      </c>
      <c r="FA61" s="139">
        <f>EZ61/EZ58</f>
        <v>0.24242</v>
      </c>
      <c r="FB61" s="109">
        <f>FB58*FA61</f>
        <v>225.45</v>
      </c>
      <c r="FC61" s="136">
        <f t="shared" si="976"/>
        <v>9.3937500000000007</v>
      </c>
      <c r="FD61" s="96">
        <f>FD58</f>
        <v>41.1</v>
      </c>
      <c r="FE61" s="137">
        <f t="shared" si="977"/>
        <v>386.08312999999998</v>
      </c>
      <c r="FF61" s="109">
        <f t="shared" si="978"/>
        <v>9266</v>
      </c>
      <c r="FG61" s="109"/>
      <c r="FH61" s="138"/>
      <c r="FI61" s="139">
        <f t="shared" si="979"/>
        <v>0.63027</v>
      </c>
      <c r="FJ61" s="593">
        <f t="shared" si="980"/>
        <v>137</v>
      </c>
      <c r="FK61" s="139">
        <f>FJ61/FJ58</f>
        <v>0.82035999999999998</v>
      </c>
      <c r="FL61" s="109">
        <f>FL58*FK61</f>
        <v>1985.27</v>
      </c>
      <c r="FM61" s="136">
        <f t="shared" si="981"/>
        <v>14.4910219</v>
      </c>
      <c r="FN61" s="96">
        <f>FN58</f>
        <v>41.1</v>
      </c>
      <c r="FO61" s="137">
        <f t="shared" si="982"/>
        <v>595.58100000000002</v>
      </c>
      <c r="FP61" s="109">
        <f t="shared" si="983"/>
        <v>81594.600000000006</v>
      </c>
      <c r="FQ61" s="109"/>
      <c r="FR61" s="138"/>
      <c r="FS61" s="139">
        <f t="shared" si="984"/>
        <v>0.97226999999999997</v>
      </c>
      <c r="FT61" s="593">
        <f t="shared" si="985"/>
        <v>233</v>
      </c>
      <c r="FU61" s="139">
        <f>FT61/FT58</f>
        <v>0.87265999999999999</v>
      </c>
      <c r="FV61" s="109">
        <f>FV58*FU61</f>
        <v>2676.45</v>
      </c>
      <c r="FW61" s="136">
        <f t="shared" si="986"/>
        <v>11.48690987</v>
      </c>
      <c r="FX61" s="96">
        <f>FX58</f>
        <v>41.1</v>
      </c>
      <c r="FY61" s="137">
        <f t="shared" si="987"/>
        <v>472.11200000000002</v>
      </c>
      <c r="FZ61" s="109">
        <f t="shared" si="988"/>
        <v>110002.1</v>
      </c>
      <c r="GA61" s="109"/>
      <c r="GB61" s="138"/>
      <c r="GC61" s="139">
        <f t="shared" si="989"/>
        <v>0.77071000000000001</v>
      </c>
      <c r="GD61" s="593">
        <f t="shared" si="990"/>
        <v>152</v>
      </c>
      <c r="GE61" s="139">
        <f>GD61/GD58</f>
        <v>1</v>
      </c>
      <c r="GF61" s="109">
        <f>GF58*GE61</f>
        <v>1735</v>
      </c>
      <c r="GG61" s="136">
        <f t="shared" si="991"/>
        <v>11.41447368</v>
      </c>
      <c r="GH61" s="96">
        <f>GH58</f>
        <v>41.1</v>
      </c>
      <c r="GI61" s="137">
        <f t="shared" si="992"/>
        <v>469.13486999999998</v>
      </c>
      <c r="GJ61" s="109">
        <f t="shared" si="993"/>
        <v>71308.5</v>
      </c>
      <c r="GK61" s="109"/>
      <c r="GL61" s="138"/>
      <c r="GM61" s="139">
        <f t="shared" si="994"/>
        <v>0.76585000000000003</v>
      </c>
      <c r="GN61" s="593">
        <f t="shared" si="995"/>
        <v>0</v>
      </c>
      <c r="GO61" s="139">
        <f>GN61/GN58</f>
        <v>0</v>
      </c>
      <c r="GP61" s="109">
        <f>GP58*GO61</f>
        <v>0</v>
      </c>
      <c r="GQ61" s="136">
        <f t="shared" si="996"/>
        <v>0</v>
      </c>
      <c r="GR61" s="96">
        <f>GR58</f>
        <v>41.1</v>
      </c>
      <c r="GS61" s="137">
        <f t="shared" si="997"/>
        <v>0</v>
      </c>
      <c r="GT61" s="109">
        <f t="shared" si="998"/>
        <v>0</v>
      </c>
      <c r="GU61" s="109"/>
      <c r="GV61" s="138"/>
      <c r="GW61" s="139">
        <f t="shared" si="999"/>
        <v>0</v>
      </c>
      <c r="GX61" s="593">
        <f t="shared" si="1000"/>
        <v>145</v>
      </c>
      <c r="GY61" s="139">
        <f>GX61/GX58</f>
        <v>0.74358999999999997</v>
      </c>
      <c r="GZ61" s="109">
        <f>GZ58*GY61</f>
        <v>2810.77</v>
      </c>
      <c r="HA61" s="136">
        <f t="shared" si="1001"/>
        <v>19.384620689999998</v>
      </c>
      <c r="HB61" s="96">
        <f>HB58</f>
        <v>41.1</v>
      </c>
      <c r="HC61" s="137">
        <f t="shared" si="1002"/>
        <v>796.70790999999997</v>
      </c>
      <c r="HD61" s="109">
        <f t="shared" si="1003"/>
        <v>115522.65</v>
      </c>
      <c r="HE61" s="109"/>
      <c r="HF61" s="138"/>
      <c r="HG61" s="139">
        <f t="shared" si="1004"/>
        <v>1.3006</v>
      </c>
      <c r="HH61" s="593">
        <f t="shared" si="1005"/>
        <v>244</v>
      </c>
      <c r="HI61" s="139">
        <f>HH61/HH58</f>
        <v>0.88727</v>
      </c>
      <c r="HJ61" s="109">
        <f>HJ58*HI61</f>
        <v>4010.46</v>
      </c>
      <c r="HK61" s="136">
        <f t="shared" si="1006"/>
        <v>16.436311480000001</v>
      </c>
      <c r="HL61" s="96">
        <f>HL58</f>
        <v>41.1</v>
      </c>
      <c r="HM61" s="137">
        <f t="shared" si="1007"/>
        <v>675.53240000000005</v>
      </c>
      <c r="HN61" s="109">
        <f t="shared" si="1008"/>
        <v>164829.91</v>
      </c>
      <c r="HO61" s="109"/>
      <c r="HP61" s="138"/>
      <c r="HQ61" s="139">
        <f t="shared" si="1009"/>
        <v>1.1027899999999999</v>
      </c>
      <c r="HR61" s="593">
        <f t="shared" si="1010"/>
        <v>371</v>
      </c>
      <c r="HS61" s="139">
        <f>HR61/HR58</f>
        <v>0.875</v>
      </c>
      <c r="HT61" s="109">
        <f>HT58*HS61</f>
        <v>5052.25</v>
      </c>
      <c r="HU61" s="136">
        <f t="shared" si="1011"/>
        <v>13.61792453</v>
      </c>
      <c r="HV61" s="96">
        <f>HV58</f>
        <v>41.1</v>
      </c>
      <c r="HW61" s="137">
        <f t="shared" si="1012"/>
        <v>559.69669999999996</v>
      </c>
      <c r="HX61" s="109">
        <f t="shared" si="1013"/>
        <v>207647.48</v>
      </c>
      <c r="HY61" s="109"/>
      <c r="HZ61" s="138"/>
      <c r="IA61" s="139">
        <f t="shared" si="1014"/>
        <v>0.91369</v>
      </c>
      <c r="IB61" s="593">
        <f t="shared" si="1015"/>
        <v>121</v>
      </c>
      <c r="IC61" s="139">
        <f>IB61/IB58</f>
        <v>0.70760000000000001</v>
      </c>
      <c r="ID61" s="109">
        <f>ID58*IC61</f>
        <v>1386.9</v>
      </c>
      <c r="IE61" s="136">
        <f t="shared" si="1016"/>
        <v>11.46198347</v>
      </c>
      <c r="IF61" s="96">
        <f>IF58</f>
        <v>41.1</v>
      </c>
      <c r="IG61" s="137">
        <f t="shared" si="1017"/>
        <v>471.08751999999998</v>
      </c>
      <c r="IH61" s="109">
        <f t="shared" si="1018"/>
        <v>57001.59</v>
      </c>
      <c r="II61" s="109"/>
      <c r="IJ61" s="138"/>
      <c r="IK61" s="139">
        <f t="shared" si="1019"/>
        <v>0.76903999999999995</v>
      </c>
      <c r="IL61" s="593">
        <f t="shared" si="1020"/>
        <v>92</v>
      </c>
      <c r="IM61" s="139">
        <f>IL61/IL58</f>
        <v>0.77310999999999996</v>
      </c>
      <c r="IN61" s="109">
        <f>IN58*IM61</f>
        <v>1035.97</v>
      </c>
      <c r="IO61" s="136">
        <f t="shared" si="1021"/>
        <v>11.260543480000001</v>
      </c>
      <c r="IP61" s="96">
        <f>IP58</f>
        <v>41.1</v>
      </c>
      <c r="IQ61" s="137">
        <f t="shared" si="1022"/>
        <v>462.80833999999999</v>
      </c>
      <c r="IR61" s="109">
        <f t="shared" si="1023"/>
        <v>42578.37</v>
      </c>
      <c r="IS61" s="109"/>
      <c r="IT61" s="138"/>
      <c r="IU61" s="139">
        <f t="shared" si="1024"/>
        <v>0.75551999999999997</v>
      </c>
      <c r="IV61" s="593">
        <f t="shared" si="1025"/>
        <v>118</v>
      </c>
      <c r="IW61" s="139">
        <f>IV61/IV58</f>
        <v>0.84286000000000005</v>
      </c>
      <c r="IX61" s="109">
        <f>IX58*IW61</f>
        <v>1099.93</v>
      </c>
      <c r="IY61" s="136">
        <f t="shared" si="1026"/>
        <v>9.3214406800000003</v>
      </c>
      <c r="IZ61" s="96">
        <f>IZ58</f>
        <v>41.1</v>
      </c>
      <c r="JA61" s="137">
        <f t="shared" si="1027"/>
        <v>383.11121000000003</v>
      </c>
      <c r="JB61" s="109">
        <f t="shared" si="1028"/>
        <v>45207.12</v>
      </c>
      <c r="JC61" s="109"/>
      <c r="JD61" s="138"/>
      <c r="JE61" s="139">
        <f t="shared" si="1029"/>
        <v>0.62541999999999998</v>
      </c>
      <c r="JF61" s="593">
        <f t="shared" si="1030"/>
        <v>192</v>
      </c>
      <c r="JG61" s="139">
        <f>JF61/JF58</f>
        <v>0.57484999999999997</v>
      </c>
      <c r="JH61" s="109">
        <f>JH58*JG61</f>
        <v>2925.99</v>
      </c>
      <c r="JI61" s="136">
        <f t="shared" si="1031"/>
        <v>15.239531250000001</v>
      </c>
      <c r="JJ61" s="96">
        <f>JJ58</f>
        <v>41.1</v>
      </c>
      <c r="JK61" s="137">
        <f t="shared" si="1032"/>
        <v>626.34473000000003</v>
      </c>
      <c r="JL61" s="109">
        <f t="shared" si="1033"/>
        <v>120258.19</v>
      </c>
      <c r="JM61" s="109"/>
      <c r="JN61" s="138"/>
      <c r="JO61" s="139">
        <f t="shared" si="1034"/>
        <v>1.0224899999999999</v>
      </c>
      <c r="JP61" s="593">
        <f t="shared" si="1035"/>
        <v>145</v>
      </c>
      <c r="JQ61" s="139">
        <f>JP61/JP58</f>
        <v>0.81920999999999999</v>
      </c>
      <c r="JR61" s="109">
        <f>JR58*JQ61</f>
        <v>1671.19</v>
      </c>
      <c r="JS61" s="136">
        <f t="shared" si="1036"/>
        <v>11.525448280000001</v>
      </c>
      <c r="JT61" s="96">
        <f>JT58</f>
        <v>41.1</v>
      </c>
      <c r="JU61" s="137">
        <f t="shared" si="1037"/>
        <v>473.69592</v>
      </c>
      <c r="JV61" s="109">
        <f t="shared" si="1038"/>
        <v>68685.91</v>
      </c>
      <c r="JW61" s="109"/>
      <c r="JX61" s="138"/>
      <c r="JY61" s="139">
        <f t="shared" si="1039"/>
        <v>0.77329000000000003</v>
      </c>
      <c r="JZ61" s="593">
        <f t="shared" si="1040"/>
        <v>114</v>
      </c>
      <c r="KA61" s="139">
        <f>JZ61/JZ58</f>
        <v>0.62983</v>
      </c>
      <c r="KB61" s="109">
        <f>KB58*KA61</f>
        <v>1574.58</v>
      </c>
      <c r="KC61" s="136">
        <f t="shared" si="1041"/>
        <v>13.812105259999999</v>
      </c>
      <c r="KD61" s="96">
        <f>KD58</f>
        <v>41.1</v>
      </c>
      <c r="KE61" s="137">
        <f t="shared" si="1042"/>
        <v>567.67753000000005</v>
      </c>
      <c r="KF61" s="109">
        <f t="shared" si="1043"/>
        <v>64715.24</v>
      </c>
      <c r="KG61" s="109"/>
      <c r="KH61" s="138"/>
      <c r="KI61" s="139">
        <f t="shared" si="1044"/>
        <v>0.92671999999999999</v>
      </c>
      <c r="KJ61" s="593">
        <f t="shared" si="1045"/>
        <v>276</v>
      </c>
      <c r="KK61" s="139">
        <f>KJ61/KJ58</f>
        <v>0.78632000000000002</v>
      </c>
      <c r="KL61" s="109">
        <f>KL58*KK61</f>
        <v>4482.0200000000004</v>
      </c>
      <c r="KM61" s="136">
        <f t="shared" si="1046"/>
        <v>16.239202899999999</v>
      </c>
      <c r="KN61" s="96">
        <f>KN58</f>
        <v>41.1</v>
      </c>
      <c r="KO61" s="137">
        <f t="shared" si="1047"/>
        <v>667.43124</v>
      </c>
      <c r="KP61" s="109">
        <f t="shared" si="1048"/>
        <v>184211.02</v>
      </c>
      <c r="KQ61" s="109"/>
      <c r="KR61" s="138"/>
      <c r="KS61" s="139">
        <f t="shared" si="1049"/>
        <v>1.0895600000000001</v>
      </c>
      <c r="KT61" s="593">
        <f t="shared" si="1050"/>
        <v>196</v>
      </c>
      <c r="KU61" s="139">
        <f>KT61/KT58</f>
        <v>0.65771999999999997</v>
      </c>
      <c r="KV61" s="109">
        <f>KV58*KU61</f>
        <v>2394.1</v>
      </c>
      <c r="KW61" s="136">
        <f t="shared" si="1051"/>
        <v>12.21479592</v>
      </c>
      <c r="KX61" s="96">
        <f>KX58</f>
        <v>58.2</v>
      </c>
      <c r="KY61" s="137">
        <f t="shared" si="1052"/>
        <v>710.90111999999999</v>
      </c>
      <c r="KZ61" s="109">
        <f t="shared" si="1053"/>
        <v>139336.62</v>
      </c>
      <c r="LA61" s="109"/>
      <c r="LB61" s="138"/>
      <c r="LC61" s="139">
        <f t="shared" si="1054"/>
        <v>1.1605300000000001</v>
      </c>
      <c r="LD61" s="593">
        <f t="shared" si="1055"/>
        <v>203</v>
      </c>
      <c r="LE61" s="139">
        <f>LD61/LD58</f>
        <v>0.88261000000000001</v>
      </c>
      <c r="LF61" s="109">
        <f>LF58*LE61</f>
        <v>2307.14</v>
      </c>
      <c r="LG61" s="136">
        <f t="shared" si="1056"/>
        <v>11.36522167</v>
      </c>
      <c r="LH61" s="96">
        <f>LH58</f>
        <v>41.1</v>
      </c>
      <c r="LI61" s="137">
        <f t="shared" si="1057"/>
        <v>467.11061000000001</v>
      </c>
      <c r="LJ61" s="109">
        <f t="shared" si="1058"/>
        <v>94823.45</v>
      </c>
      <c r="LK61" s="109"/>
      <c r="LL61" s="138"/>
      <c r="LM61" s="139">
        <f t="shared" si="1059"/>
        <v>0.76254</v>
      </c>
      <c r="LN61" s="593">
        <f t="shared" si="1060"/>
        <v>132</v>
      </c>
      <c r="LO61" s="139">
        <f>LN61/LN58</f>
        <v>0.86275000000000002</v>
      </c>
      <c r="LP61" s="109">
        <f>LP58*LO61</f>
        <v>1320.01</v>
      </c>
      <c r="LQ61" s="136">
        <f t="shared" si="1061"/>
        <v>10.00007576</v>
      </c>
      <c r="LR61" s="96">
        <f>LR58</f>
        <v>41.1</v>
      </c>
      <c r="LS61" s="137">
        <f t="shared" si="1062"/>
        <v>411.00310999999999</v>
      </c>
      <c r="LT61" s="109">
        <f t="shared" si="1063"/>
        <v>54252.41</v>
      </c>
      <c r="LU61" s="109"/>
      <c r="LV61" s="138"/>
      <c r="LW61" s="139">
        <f t="shared" si="1064"/>
        <v>0.67095000000000005</v>
      </c>
      <c r="LX61" s="593">
        <f t="shared" si="1065"/>
        <v>126</v>
      </c>
      <c r="LY61" s="139">
        <f>LX61/LX58</f>
        <v>0.84563999999999995</v>
      </c>
      <c r="LZ61" s="109">
        <f>LZ58*LY61</f>
        <v>2976.65</v>
      </c>
      <c r="MA61" s="136">
        <f t="shared" si="1066"/>
        <v>23.624206350000001</v>
      </c>
      <c r="MB61" s="96">
        <f>MB58</f>
        <v>41.1</v>
      </c>
      <c r="MC61" s="137">
        <f t="shared" si="1067"/>
        <v>970.95488</v>
      </c>
      <c r="MD61" s="109">
        <f t="shared" si="1068"/>
        <v>122340.31</v>
      </c>
      <c r="ME61" s="109"/>
      <c r="MF61" s="138"/>
      <c r="MG61" s="139">
        <f t="shared" si="1069"/>
        <v>1.5850599999999999</v>
      </c>
      <c r="MH61" s="593">
        <f t="shared" si="1070"/>
        <v>146</v>
      </c>
      <c r="MI61" s="139">
        <f>MH61/MH58</f>
        <v>0.47556999999999999</v>
      </c>
      <c r="MJ61" s="109">
        <f>MJ58*MI61</f>
        <v>1580.32</v>
      </c>
      <c r="MK61" s="136">
        <f t="shared" si="1071"/>
        <v>10.824109590000001</v>
      </c>
      <c r="ML61" s="96">
        <f>ML58</f>
        <v>41.1</v>
      </c>
      <c r="MM61" s="137">
        <f t="shared" si="1072"/>
        <v>444.87090000000001</v>
      </c>
      <c r="MN61" s="109">
        <f t="shared" si="1073"/>
        <v>64951.15</v>
      </c>
      <c r="MO61" s="109"/>
      <c r="MP61" s="138"/>
      <c r="MQ61" s="139">
        <f t="shared" si="1074"/>
        <v>0.72624</v>
      </c>
      <c r="MR61" s="593">
        <f t="shared" si="1075"/>
        <v>21</v>
      </c>
      <c r="MS61" s="139">
        <f>MR61/MR58</f>
        <v>0.2</v>
      </c>
      <c r="MT61" s="109">
        <f>MT58*MS61</f>
        <v>270</v>
      </c>
      <c r="MU61" s="136">
        <f t="shared" si="1076"/>
        <v>12.85714286</v>
      </c>
      <c r="MV61" s="96">
        <f>MV58</f>
        <v>41.1</v>
      </c>
      <c r="MW61" s="137">
        <f t="shared" si="1077"/>
        <v>528.42857000000004</v>
      </c>
      <c r="MX61" s="109">
        <f t="shared" si="1078"/>
        <v>11097</v>
      </c>
      <c r="MY61" s="109"/>
      <c r="MZ61" s="138"/>
      <c r="NA61" s="139">
        <f t="shared" si="1079"/>
        <v>0.86263999999999996</v>
      </c>
      <c r="NB61" s="593">
        <f t="shared" si="1080"/>
        <v>128</v>
      </c>
      <c r="NC61" s="139">
        <f>NB61/NB58</f>
        <v>0.81528999999999996</v>
      </c>
      <c r="ND61" s="109">
        <f>ND58*NC61</f>
        <v>1500.13</v>
      </c>
      <c r="NE61" s="136">
        <f t="shared" si="1081"/>
        <v>11.719765629999999</v>
      </c>
      <c r="NF61" s="96">
        <f>NF58</f>
        <v>41.1</v>
      </c>
      <c r="NG61" s="137">
        <f t="shared" si="1082"/>
        <v>481.68236999999999</v>
      </c>
      <c r="NH61" s="109">
        <f t="shared" si="1083"/>
        <v>61655.34</v>
      </c>
      <c r="NI61" s="109"/>
      <c r="NJ61" s="138"/>
      <c r="NK61" s="139">
        <f t="shared" si="1084"/>
        <v>0.78632999999999997</v>
      </c>
      <c r="NL61" s="593">
        <f t="shared" si="1085"/>
        <v>200</v>
      </c>
      <c r="NM61" s="139">
        <f>NL61/NL58</f>
        <v>0.60606000000000004</v>
      </c>
      <c r="NN61" s="109">
        <f>NN58*NM61</f>
        <v>2709.09</v>
      </c>
      <c r="NO61" s="136">
        <f t="shared" si="1086"/>
        <v>13.545450000000001</v>
      </c>
      <c r="NP61" s="96">
        <f>NP58</f>
        <v>41.1</v>
      </c>
      <c r="NQ61" s="137">
        <f t="shared" si="1087"/>
        <v>556.71799999999996</v>
      </c>
      <c r="NR61" s="109">
        <f t="shared" si="1088"/>
        <v>111343.6</v>
      </c>
      <c r="NS61" s="109"/>
      <c r="NT61" s="138"/>
      <c r="NU61" s="139">
        <f t="shared" si="1089"/>
        <v>0.90883000000000003</v>
      </c>
      <c r="NV61" s="593">
        <f t="shared" si="1090"/>
        <v>91</v>
      </c>
      <c r="NW61" s="139">
        <f>NV61/NV58</f>
        <v>0.59477000000000002</v>
      </c>
      <c r="NX61" s="109">
        <f>NX58*NW61</f>
        <v>850.52</v>
      </c>
      <c r="NY61" s="136">
        <f t="shared" si="1091"/>
        <v>9.3463736300000004</v>
      </c>
      <c r="NZ61" s="96">
        <f>NZ58</f>
        <v>41.1</v>
      </c>
      <c r="OA61" s="137">
        <f t="shared" si="1092"/>
        <v>384.13596000000001</v>
      </c>
      <c r="OB61" s="109">
        <f t="shared" si="1093"/>
        <v>34956.370000000003</v>
      </c>
      <c r="OC61" s="109"/>
      <c r="OD61" s="138"/>
      <c r="OE61" s="139">
        <f t="shared" si="1094"/>
        <v>0.62709000000000004</v>
      </c>
      <c r="OF61" s="593">
        <f t="shared" si="1095"/>
        <v>127</v>
      </c>
      <c r="OG61" s="139">
        <f>OF61/OF58</f>
        <v>0.90071000000000001</v>
      </c>
      <c r="OH61" s="109">
        <f>OH58*OG61</f>
        <v>999.79</v>
      </c>
      <c r="OI61" s="136">
        <f t="shared" si="1096"/>
        <v>7.8723622000000004</v>
      </c>
      <c r="OJ61" s="96">
        <f>OJ58</f>
        <v>41.1</v>
      </c>
      <c r="OK61" s="137">
        <f t="shared" si="1097"/>
        <v>323.55408999999997</v>
      </c>
      <c r="OL61" s="109">
        <f t="shared" si="1098"/>
        <v>41091.370000000003</v>
      </c>
      <c r="OM61" s="109"/>
      <c r="ON61" s="138"/>
      <c r="OO61" s="139">
        <f t="shared" si="1099"/>
        <v>0.52819000000000005</v>
      </c>
      <c r="OP61" s="593">
        <f t="shared" si="1100"/>
        <v>200</v>
      </c>
      <c r="OQ61" s="139">
        <f>OP61/OP58</f>
        <v>0.86580000000000001</v>
      </c>
      <c r="OR61" s="109">
        <f>OR58*OQ61</f>
        <v>1818.18</v>
      </c>
      <c r="OS61" s="136">
        <f t="shared" si="1101"/>
        <v>9.0908999999999995</v>
      </c>
      <c r="OT61" s="96">
        <f>OT58</f>
        <v>41.1</v>
      </c>
      <c r="OU61" s="137">
        <f t="shared" si="1102"/>
        <v>373.63598999999999</v>
      </c>
      <c r="OV61" s="109">
        <f t="shared" si="1103"/>
        <v>74727.199999999997</v>
      </c>
      <c r="OW61" s="109"/>
      <c r="OX61" s="138"/>
      <c r="OY61" s="139">
        <f t="shared" si="1104"/>
        <v>0.60994999999999999</v>
      </c>
      <c r="OZ61" s="593">
        <f t="shared" si="1105"/>
        <v>0</v>
      </c>
      <c r="PA61" s="139">
        <f>OZ61/OZ58</f>
        <v>0</v>
      </c>
      <c r="PB61" s="109">
        <f>PB58*PA61</f>
        <v>0</v>
      </c>
      <c r="PC61" s="136">
        <f t="shared" si="1106"/>
        <v>0</v>
      </c>
      <c r="PD61" s="96">
        <f>PD58</f>
        <v>41.1</v>
      </c>
      <c r="PE61" s="137">
        <f t="shared" si="1107"/>
        <v>0</v>
      </c>
      <c r="PF61" s="109">
        <f t="shared" si="1108"/>
        <v>0</v>
      </c>
      <c r="PG61" s="109"/>
      <c r="PH61" s="138"/>
      <c r="PI61" s="139">
        <f t="shared" si="1109"/>
        <v>0</v>
      </c>
      <c r="PJ61" s="593">
        <f t="shared" si="1110"/>
        <v>112</v>
      </c>
      <c r="PK61" s="139">
        <f>PJ61/PJ58</f>
        <v>0.68711999999999995</v>
      </c>
      <c r="PL61" s="109">
        <f>PL58*PK61</f>
        <v>1511.66</v>
      </c>
      <c r="PM61" s="136">
        <f t="shared" si="1111"/>
        <v>13.496964289999999</v>
      </c>
      <c r="PN61" s="96">
        <f>PN58</f>
        <v>41.1</v>
      </c>
      <c r="PO61" s="137">
        <f t="shared" si="1112"/>
        <v>554.72523000000001</v>
      </c>
      <c r="PP61" s="109">
        <f t="shared" si="1113"/>
        <v>62129.23</v>
      </c>
      <c r="PQ61" s="109"/>
      <c r="PR61" s="138"/>
      <c r="PS61" s="139">
        <f t="shared" si="1114"/>
        <v>0.90556999999999999</v>
      </c>
      <c r="PT61" s="593">
        <f t="shared" si="1115"/>
        <v>126</v>
      </c>
      <c r="PU61" s="139">
        <f>PT61/PT58</f>
        <v>0.82352999999999998</v>
      </c>
      <c r="PV61" s="109">
        <f>PV58*PU61</f>
        <v>1334.12</v>
      </c>
      <c r="PW61" s="136">
        <f t="shared" si="1116"/>
        <v>10.58825397</v>
      </c>
      <c r="PX61" s="96">
        <f>PX58</f>
        <v>41.1</v>
      </c>
      <c r="PY61" s="137">
        <f t="shared" si="1117"/>
        <v>435.17723999999998</v>
      </c>
      <c r="PZ61" s="109">
        <f t="shared" si="1118"/>
        <v>54832.33</v>
      </c>
      <c r="QA61" s="109"/>
      <c r="QB61" s="138"/>
      <c r="QC61" s="139">
        <f t="shared" si="1119"/>
        <v>0.71040999999999999</v>
      </c>
      <c r="QD61" s="593">
        <f t="shared" si="1120"/>
        <v>185</v>
      </c>
      <c r="QE61" s="139">
        <f>QD61/QD58</f>
        <v>0.82221999999999995</v>
      </c>
      <c r="QF61" s="109">
        <f>QF58*QE61</f>
        <v>1266.22</v>
      </c>
      <c r="QG61" s="136">
        <f t="shared" si="1121"/>
        <v>6.8444324300000003</v>
      </c>
      <c r="QH61" s="96">
        <f>QH58</f>
        <v>41.1</v>
      </c>
      <c r="QI61" s="137">
        <f t="shared" si="1122"/>
        <v>281.30617000000001</v>
      </c>
      <c r="QJ61" s="109">
        <f t="shared" si="1123"/>
        <v>52041.64</v>
      </c>
      <c r="QK61" s="109"/>
      <c r="QL61" s="138"/>
      <c r="QM61" s="139">
        <f t="shared" si="1124"/>
        <v>0.45922000000000002</v>
      </c>
      <c r="QN61" s="593">
        <f t="shared" si="1125"/>
        <v>140</v>
      </c>
      <c r="QO61" s="139">
        <f>QN61/QN58</f>
        <v>0.84848000000000001</v>
      </c>
      <c r="QP61" s="109">
        <f>QP58*QO61</f>
        <v>1187.8699999999999</v>
      </c>
      <c r="QQ61" s="136">
        <f t="shared" si="1126"/>
        <v>8.4847857100000006</v>
      </c>
      <c r="QR61" s="96">
        <f>QR58</f>
        <v>41.1</v>
      </c>
      <c r="QS61" s="137">
        <f t="shared" si="1127"/>
        <v>348.72469000000001</v>
      </c>
      <c r="QT61" s="109">
        <f t="shared" si="1128"/>
        <v>48821.46</v>
      </c>
      <c r="QU61" s="109"/>
      <c r="QV61" s="138"/>
      <c r="QW61" s="139">
        <f t="shared" si="1129"/>
        <v>0.56928000000000001</v>
      </c>
      <c r="QX61" s="593">
        <f t="shared" si="1130"/>
        <v>120</v>
      </c>
      <c r="QY61" s="139">
        <f>QX61/QX58</f>
        <v>0.70174999999999998</v>
      </c>
      <c r="QZ61" s="109">
        <f>QZ58*QY61</f>
        <v>1045.6099999999999</v>
      </c>
      <c r="RA61" s="136">
        <f t="shared" si="1131"/>
        <v>8.7134166700000009</v>
      </c>
      <c r="RB61" s="96">
        <f>RB58</f>
        <v>41.1</v>
      </c>
      <c r="RC61" s="137">
        <f t="shared" si="1132"/>
        <v>358.12142999999998</v>
      </c>
      <c r="RD61" s="109">
        <f t="shared" si="1133"/>
        <v>42974.57</v>
      </c>
      <c r="RE61" s="109"/>
      <c r="RF61" s="138"/>
      <c r="RG61" s="139">
        <f t="shared" si="1134"/>
        <v>0.58462000000000003</v>
      </c>
      <c r="RH61" s="593">
        <f t="shared" si="1135"/>
        <v>123</v>
      </c>
      <c r="RI61" s="139">
        <f>RH61/RH58</f>
        <v>0.82</v>
      </c>
      <c r="RJ61" s="109">
        <f>RJ58*RI61</f>
        <v>1713.8</v>
      </c>
      <c r="RK61" s="136">
        <f t="shared" si="1136"/>
        <v>13.93333333</v>
      </c>
      <c r="RL61" s="96">
        <f>RL58</f>
        <v>41.1</v>
      </c>
      <c r="RM61" s="137">
        <f t="shared" si="1137"/>
        <v>572.66</v>
      </c>
      <c r="RN61" s="109">
        <f t="shared" si="1138"/>
        <v>70437.179999999993</v>
      </c>
      <c r="RO61" s="109"/>
      <c r="RP61" s="138"/>
      <c r="RQ61" s="139">
        <f t="shared" si="1139"/>
        <v>0.93484999999999996</v>
      </c>
      <c r="RR61" s="593">
        <f t="shared" si="1140"/>
        <v>262</v>
      </c>
      <c r="RS61" s="139">
        <f>RR61/RR58</f>
        <v>0.78208999999999995</v>
      </c>
      <c r="RT61" s="109">
        <f>RT58*RS61</f>
        <v>3777.49</v>
      </c>
      <c r="RU61" s="136">
        <f t="shared" si="1141"/>
        <v>14.41790076</v>
      </c>
      <c r="RV61" s="96">
        <f>RV58</f>
        <v>41.1</v>
      </c>
      <c r="RW61" s="137">
        <f t="shared" si="1142"/>
        <v>592.57572000000005</v>
      </c>
      <c r="RX61" s="109">
        <f t="shared" si="1143"/>
        <v>155254.84</v>
      </c>
      <c r="RY61" s="109"/>
      <c r="RZ61" s="138"/>
      <c r="SA61" s="139">
        <f t="shared" si="1144"/>
        <v>0.96736</v>
      </c>
      <c r="SB61" s="593">
        <f t="shared" si="1145"/>
        <v>0</v>
      </c>
      <c r="SC61" s="139" t="e">
        <f>SB61/SB58</f>
        <v>#DIV/0!</v>
      </c>
      <c r="SD61" s="109" t="e">
        <f>SD58*SC61</f>
        <v>#DIV/0!</v>
      </c>
      <c r="SE61" s="136">
        <f t="shared" si="1146"/>
        <v>0</v>
      </c>
      <c r="SF61" s="96">
        <f>SF58</f>
        <v>0</v>
      </c>
      <c r="SG61" s="137">
        <f t="shared" si="1147"/>
        <v>0</v>
      </c>
      <c r="SH61" s="109">
        <f t="shared" si="1148"/>
        <v>0</v>
      </c>
      <c r="SI61" s="109"/>
      <c r="SJ61" s="138"/>
      <c r="SK61" s="139">
        <f t="shared" si="1149"/>
        <v>0</v>
      </c>
      <c r="SL61" s="593">
        <f t="shared" si="1150"/>
        <v>237</v>
      </c>
      <c r="SM61" s="139">
        <f>SL61/SL58</f>
        <v>0.79798000000000002</v>
      </c>
      <c r="SN61" s="109">
        <f>SN58*SM61</f>
        <v>3211.07</v>
      </c>
      <c r="SO61" s="136">
        <f t="shared" si="1151"/>
        <v>13.54881857</v>
      </c>
      <c r="SP61" s="96">
        <f>SP58</f>
        <v>41.1</v>
      </c>
      <c r="SQ61" s="137">
        <f t="shared" si="1152"/>
        <v>556.85644000000002</v>
      </c>
      <c r="SR61" s="109">
        <f t="shared" si="1153"/>
        <v>131974.98000000001</v>
      </c>
      <c r="SS61" s="109"/>
      <c r="ST61" s="138"/>
      <c r="SU61" s="139">
        <f t="shared" si="1154"/>
        <v>0.90905000000000002</v>
      </c>
      <c r="SV61" s="593">
        <f t="shared" si="1155"/>
        <v>216</v>
      </c>
      <c r="SW61" s="139">
        <f>SV61/SV58</f>
        <v>0.69677</v>
      </c>
      <c r="SX61" s="109">
        <f>SX58*SW61</f>
        <v>2766.18</v>
      </c>
      <c r="SY61" s="136">
        <f t="shared" si="1156"/>
        <v>12.806388889999999</v>
      </c>
      <c r="SZ61" s="96">
        <f>SZ58</f>
        <v>41.1</v>
      </c>
      <c r="TA61" s="137">
        <f t="shared" si="1157"/>
        <v>526.34258</v>
      </c>
      <c r="TB61" s="109">
        <f t="shared" si="1158"/>
        <v>113690</v>
      </c>
      <c r="TC61" s="109"/>
      <c r="TD61" s="138"/>
      <c r="TE61" s="139">
        <f t="shared" si="1159"/>
        <v>0.85924</v>
      </c>
      <c r="TF61" s="593">
        <f t="shared" si="1160"/>
        <v>156</v>
      </c>
      <c r="TG61" s="139">
        <f>TF61/TF58</f>
        <v>0.89142999999999994</v>
      </c>
      <c r="TH61" s="109">
        <f>TH58*TG61</f>
        <v>2059.1999999999998</v>
      </c>
      <c r="TI61" s="136">
        <f t="shared" si="1161"/>
        <v>13.2</v>
      </c>
      <c r="TJ61" s="96">
        <f>TJ58</f>
        <v>41.69</v>
      </c>
      <c r="TK61" s="137">
        <f t="shared" si="1162"/>
        <v>550.30799999999999</v>
      </c>
      <c r="TL61" s="109">
        <f t="shared" si="1163"/>
        <v>85848.05</v>
      </c>
      <c r="TM61" s="109"/>
      <c r="TN61" s="138"/>
      <c r="TO61" s="139">
        <f t="shared" si="1164"/>
        <v>0.89836000000000005</v>
      </c>
      <c r="TP61" s="593">
        <f t="shared" si="1165"/>
        <v>211</v>
      </c>
      <c r="TQ61" s="139">
        <f>TP61/TP58</f>
        <v>0.73775999999999997</v>
      </c>
      <c r="TR61" s="109">
        <f>TR58*TQ61</f>
        <v>3880.62</v>
      </c>
      <c r="TS61" s="136">
        <f t="shared" si="1166"/>
        <v>18.391563980000001</v>
      </c>
      <c r="TT61" s="96">
        <f>TT58</f>
        <v>41.1</v>
      </c>
      <c r="TU61" s="137">
        <f t="shared" si="1167"/>
        <v>755.89328</v>
      </c>
      <c r="TV61" s="109">
        <f t="shared" si="1168"/>
        <v>159493.48000000001</v>
      </c>
      <c r="TW61" s="109"/>
      <c r="TX61" s="138"/>
      <c r="TY61" s="139">
        <f t="shared" si="1169"/>
        <v>1.23397</v>
      </c>
      <c r="TZ61" s="593">
        <f t="shared" si="1170"/>
        <v>158</v>
      </c>
      <c r="UA61" s="139">
        <f>TZ61/TZ58</f>
        <v>0.85404999999999998</v>
      </c>
      <c r="UB61" s="109">
        <f>UB58*UA61</f>
        <v>2955.01</v>
      </c>
      <c r="UC61" s="136">
        <f t="shared" si="1171"/>
        <v>18.702594940000001</v>
      </c>
      <c r="UD61" s="96">
        <f>UD58</f>
        <v>41.1</v>
      </c>
      <c r="UE61" s="137">
        <f t="shared" si="1172"/>
        <v>768.67665</v>
      </c>
      <c r="UF61" s="109">
        <f t="shared" si="1173"/>
        <v>121450.91</v>
      </c>
      <c r="UG61" s="109"/>
      <c r="UH61" s="138"/>
      <c r="UI61" s="139">
        <f t="shared" si="1174"/>
        <v>1.25484</v>
      </c>
      <c r="UJ61" s="593">
        <f t="shared" si="1175"/>
        <v>312</v>
      </c>
      <c r="UK61" s="139">
        <f>UJ61/UJ58</f>
        <v>0.90961999999999998</v>
      </c>
      <c r="UL61" s="109">
        <f>UL58*UK61</f>
        <v>7931.89</v>
      </c>
      <c r="UM61" s="136">
        <f t="shared" si="1176"/>
        <v>25.42272436</v>
      </c>
      <c r="UN61" s="96">
        <f>UN58</f>
        <v>41.1</v>
      </c>
      <c r="UO61" s="137">
        <f t="shared" si="1177"/>
        <v>1044.8739700000001</v>
      </c>
      <c r="UP61" s="109">
        <f t="shared" si="1178"/>
        <v>326000.68</v>
      </c>
      <c r="UQ61" s="109"/>
      <c r="UR61" s="138"/>
      <c r="US61" s="139">
        <f t="shared" si="1179"/>
        <v>1.70573</v>
      </c>
      <c r="UT61" s="593">
        <f t="shared" si="1180"/>
        <v>237</v>
      </c>
      <c r="UU61" s="139">
        <f>UT61/UT58</f>
        <v>0.74763000000000002</v>
      </c>
      <c r="UV61" s="109">
        <f>UV58*UU61</f>
        <v>3678.34</v>
      </c>
      <c r="UW61" s="136">
        <f t="shared" si="1181"/>
        <v>15.52042194</v>
      </c>
      <c r="UX61" s="96">
        <f>UX58</f>
        <v>41.1</v>
      </c>
      <c r="UY61" s="137">
        <f t="shared" si="1182"/>
        <v>637.88933999999995</v>
      </c>
      <c r="UZ61" s="109">
        <f t="shared" si="1183"/>
        <v>151179.76999999999</v>
      </c>
      <c r="VA61" s="109"/>
      <c r="VB61" s="138"/>
      <c r="VC61" s="139">
        <f t="shared" si="1184"/>
        <v>1.0413399999999999</v>
      </c>
      <c r="VD61" s="593">
        <f t="shared" si="1185"/>
        <v>471</v>
      </c>
      <c r="VE61" s="139">
        <f>VD61/VD58</f>
        <v>0.82199</v>
      </c>
      <c r="VF61" s="109">
        <f>VF58*VE61</f>
        <v>8877.49</v>
      </c>
      <c r="VG61" s="136">
        <f t="shared" si="1186"/>
        <v>18.848174100000001</v>
      </c>
      <c r="VH61" s="96">
        <f>VH58</f>
        <v>41.1</v>
      </c>
      <c r="VI61" s="137">
        <f t="shared" si="1187"/>
        <v>774.65995999999996</v>
      </c>
      <c r="VJ61" s="109">
        <f t="shared" si="1188"/>
        <v>364864.84</v>
      </c>
      <c r="VK61" s="109"/>
      <c r="VL61" s="138"/>
      <c r="VM61" s="139">
        <f t="shared" si="1189"/>
        <v>1.26461</v>
      </c>
      <c r="VN61" s="593">
        <f t="shared" si="1190"/>
        <v>281</v>
      </c>
      <c r="VO61" s="139">
        <f>VN61/VN58</f>
        <v>0.78056000000000003</v>
      </c>
      <c r="VP61" s="109">
        <f>VP58*VO61</f>
        <v>4410.16</v>
      </c>
      <c r="VQ61" s="136">
        <f t="shared" si="1191"/>
        <v>15.694519570000001</v>
      </c>
      <c r="VR61" s="96">
        <f>VR58</f>
        <v>41.1</v>
      </c>
      <c r="VS61" s="137">
        <f t="shared" si="1192"/>
        <v>645.04475000000002</v>
      </c>
      <c r="VT61" s="109">
        <f t="shared" si="1193"/>
        <v>181257.57</v>
      </c>
      <c r="VU61" s="109"/>
      <c r="VV61" s="138"/>
      <c r="VW61" s="139">
        <f t="shared" si="1194"/>
        <v>1.0530200000000001</v>
      </c>
      <c r="VX61" s="554">
        <f t="shared" si="1195"/>
        <v>9085</v>
      </c>
      <c r="VY61" s="139">
        <f>VX61/VX58</f>
        <v>0.75151000000000001</v>
      </c>
      <c r="VZ61" s="109">
        <f>VZ58*VY61</f>
        <v>134230.21</v>
      </c>
      <c r="WA61" s="136">
        <f t="shared" si="1196"/>
        <v>14.774926799999999</v>
      </c>
      <c r="WB61" s="96">
        <f>WB58</f>
        <v>41.46</v>
      </c>
      <c r="WC61" s="137">
        <f t="shared" si="1197"/>
        <v>612.56847000000005</v>
      </c>
      <c r="WD61" s="109">
        <f t="shared" si="1198"/>
        <v>5565184.5499999998</v>
      </c>
      <c r="WE61" s="109"/>
      <c r="WF61" s="138"/>
    </row>
    <row r="62" spans="1:604" ht="27.75" customHeight="1">
      <c r="A62" s="5"/>
      <c r="B62" s="544" t="s">
        <v>885</v>
      </c>
      <c r="C62" s="11" t="s">
        <v>966</v>
      </c>
      <c r="D62" s="11" t="s">
        <v>420</v>
      </c>
      <c r="E62" s="4" t="s">
        <v>32</v>
      </c>
      <c r="F62" s="593">
        <f t="shared" si="900"/>
        <v>0</v>
      </c>
      <c r="G62" s="139" t="e">
        <f>F62/F58</f>
        <v>#DIV/0!</v>
      </c>
      <c r="H62" s="109" t="e">
        <f>H58*G62</f>
        <v>#DIV/0!</v>
      </c>
      <c r="I62" s="136">
        <f t="shared" si="901"/>
        <v>0</v>
      </c>
      <c r="J62" s="96">
        <f>J58</f>
        <v>0</v>
      </c>
      <c r="K62" s="137">
        <f t="shared" si="902"/>
        <v>0</v>
      </c>
      <c r="L62" s="109">
        <f t="shared" si="903"/>
        <v>0</v>
      </c>
      <c r="M62" s="109"/>
      <c r="N62" s="138"/>
      <c r="O62" s="139">
        <f t="shared" si="904"/>
        <v>0</v>
      </c>
      <c r="P62" s="593">
        <f t="shared" si="905"/>
        <v>0</v>
      </c>
      <c r="Q62" s="139">
        <f>P62/P58</f>
        <v>0</v>
      </c>
      <c r="R62" s="109">
        <f>R58*Q62</f>
        <v>0</v>
      </c>
      <c r="S62" s="136">
        <f t="shared" si="906"/>
        <v>0</v>
      </c>
      <c r="T62" s="96">
        <f>T58</f>
        <v>41.1</v>
      </c>
      <c r="U62" s="137">
        <f t="shared" si="907"/>
        <v>0</v>
      </c>
      <c r="V62" s="109">
        <f t="shared" si="908"/>
        <v>0</v>
      </c>
      <c r="W62" s="109"/>
      <c r="X62" s="138"/>
      <c r="Y62" s="139">
        <f t="shared" si="909"/>
        <v>0</v>
      </c>
      <c r="Z62" s="593">
        <f t="shared" si="910"/>
        <v>0</v>
      </c>
      <c r="AA62" s="139">
        <f>Z62/Z58</f>
        <v>0</v>
      </c>
      <c r="AB62" s="109">
        <f>AB58*AA62</f>
        <v>0</v>
      </c>
      <c r="AC62" s="136">
        <f t="shared" si="911"/>
        <v>0</v>
      </c>
      <c r="AD62" s="96">
        <f>AD58</f>
        <v>41.1</v>
      </c>
      <c r="AE62" s="137">
        <f t="shared" si="912"/>
        <v>0</v>
      </c>
      <c r="AF62" s="109">
        <f t="shared" si="913"/>
        <v>0</v>
      </c>
      <c r="AG62" s="109"/>
      <c r="AH62" s="138"/>
      <c r="AI62" s="139">
        <f t="shared" si="914"/>
        <v>0</v>
      </c>
      <c r="AJ62" s="593">
        <f t="shared" si="915"/>
        <v>0</v>
      </c>
      <c r="AK62" s="139" t="e">
        <f>AJ62/AJ58</f>
        <v>#DIV/0!</v>
      </c>
      <c r="AL62" s="109" t="e">
        <f>AL58*AK62</f>
        <v>#DIV/0!</v>
      </c>
      <c r="AM62" s="136">
        <f t="shared" si="916"/>
        <v>0</v>
      </c>
      <c r="AN62" s="96">
        <f>AN58</f>
        <v>0</v>
      </c>
      <c r="AO62" s="137">
        <f t="shared" si="917"/>
        <v>0</v>
      </c>
      <c r="AP62" s="109">
        <f t="shared" si="918"/>
        <v>0</v>
      </c>
      <c r="AQ62" s="109"/>
      <c r="AR62" s="138"/>
      <c r="AS62" s="139">
        <f t="shared" si="919"/>
        <v>0</v>
      </c>
      <c r="AT62" s="593">
        <f t="shared" si="920"/>
        <v>0</v>
      </c>
      <c r="AU62" s="139">
        <f>AT62/AT58</f>
        <v>0</v>
      </c>
      <c r="AV62" s="109">
        <f>AV58*AU62</f>
        <v>0</v>
      </c>
      <c r="AW62" s="136">
        <f t="shared" si="921"/>
        <v>0</v>
      </c>
      <c r="AX62" s="96">
        <f>AX58</f>
        <v>41.1</v>
      </c>
      <c r="AY62" s="137">
        <f t="shared" si="922"/>
        <v>0</v>
      </c>
      <c r="AZ62" s="109">
        <f t="shared" si="923"/>
        <v>0</v>
      </c>
      <c r="BA62" s="109"/>
      <c r="BB62" s="138"/>
      <c r="BC62" s="139">
        <f t="shared" si="924"/>
        <v>0</v>
      </c>
      <c r="BD62" s="593">
        <f t="shared" si="925"/>
        <v>0</v>
      </c>
      <c r="BE62" s="139">
        <f>BD62/BD58</f>
        <v>0</v>
      </c>
      <c r="BF62" s="109">
        <f>BF58*BE62</f>
        <v>0</v>
      </c>
      <c r="BG62" s="136">
        <f t="shared" si="926"/>
        <v>0</v>
      </c>
      <c r="BH62" s="96">
        <f>BH58</f>
        <v>41.1</v>
      </c>
      <c r="BI62" s="137">
        <f t="shared" si="927"/>
        <v>0</v>
      </c>
      <c r="BJ62" s="109">
        <f t="shared" si="928"/>
        <v>0</v>
      </c>
      <c r="BK62" s="109"/>
      <c r="BL62" s="138"/>
      <c r="BM62" s="139">
        <f t="shared" si="929"/>
        <v>0</v>
      </c>
      <c r="BN62" s="593">
        <f t="shared" si="930"/>
        <v>0</v>
      </c>
      <c r="BO62" s="139">
        <f>BN62/BN58</f>
        <v>0</v>
      </c>
      <c r="BP62" s="109">
        <f>BP58*BO62</f>
        <v>0</v>
      </c>
      <c r="BQ62" s="136">
        <f t="shared" si="931"/>
        <v>0</v>
      </c>
      <c r="BR62" s="96">
        <f>BR58</f>
        <v>41.1</v>
      </c>
      <c r="BS62" s="137">
        <f t="shared" si="932"/>
        <v>0</v>
      </c>
      <c r="BT62" s="109">
        <f t="shared" si="933"/>
        <v>0</v>
      </c>
      <c r="BU62" s="109"/>
      <c r="BV62" s="138"/>
      <c r="BW62" s="139">
        <f t="shared" si="934"/>
        <v>0</v>
      </c>
      <c r="BX62" s="593">
        <f t="shared" si="935"/>
        <v>0</v>
      </c>
      <c r="BY62" s="139">
        <f>BX62/BX58</f>
        <v>0</v>
      </c>
      <c r="BZ62" s="109">
        <f>BZ58*BY62</f>
        <v>0</v>
      </c>
      <c r="CA62" s="136">
        <f t="shared" si="936"/>
        <v>0</v>
      </c>
      <c r="CB62" s="96">
        <f>CB58</f>
        <v>41.1</v>
      </c>
      <c r="CC62" s="137">
        <f t="shared" si="937"/>
        <v>0</v>
      </c>
      <c r="CD62" s="109">
        <f t="shared" si="938"/>
        <v>0</v>
      </c>
      <c r="CE62" s="109"/>
      <c r="CF62" s="138"/>
      <c r="CG62" s="139">
        <f t="shared" si="939"/>
        <v>0</v>
      </c>
      <c r="CH62" s="593">
        <f t="shared" si="940"/>
        <v>0</v>
      </c>
      <c r="CI62" s="139">
        <f>CH62/CH58</f>
        <v>0</v>
      </c>
      <c r="CJ62" s="109">
        <f>CJ58*CI62</f>
        <v>0</v>
      </c>
      <c r="CK62" s="136">
        <f t="shared" si="941"/>
        <v>0</v>
      </c>
      <c r="CL62" s="96">
        <f>CL58</f>
        <v>41.1</v>
      </c>
      <c r="CM62" s="137">
        <f t="shared" si="942"/>
        <v>0</v>
      </c>
      <c r="CN62" s="109">
        <f t="shared" si="943"/>
        <v>0</v>
      </c>
      <c r="CO62" s="109"/>
      <c r="CP62" s="138"/>
      <c r="CQ62" s="139">
        <f t="shared" si="944"/>
        <v>0</v>
      </c>
      <c r="CR62" s="593">
        <f t="shared" si="945"/>
        <v>0</v>
      </c>
      <c r="CS62" s="139">
        <f>CR62/CR58</f>
        <v>0</v>
      </c>
      <c r="CT62" s="109">
        <f>CT58*CS62</f>
        <v>0</v>
      </c>
      <c r="CU62" s="136">
        <f t="shared" si="946"/>
        <v>0</v>
      </c>
      <c r="CV62" s="96">
        <f>CV58</f>
        <v>41.1</v>
      </c>
      <c r="CW62" s="137">
        <f t="shared" si="947"/>
        <v>0</v>
      </c>
      <c r="CX62" s="109">
        <f t="shared" si="948"/>
        <v>0</v>
      </c>
      <c r="CY62" s="109"/>
      <c r="CZ62" s="138"/>
      <c r="DA62" s="139">
        <f t="shared" si="949"/>
        <v>0</v>
      </c>
      <c r="DB62" s="593">
        <f t="shared" si="950"/>
        <v>0</v>
      </c>
      <c r="DC62" s="139">
        <f>DB62/DB58</f>
        <v>0</v>
      </c>
      <c r="DD62" s="109">
        <f>DD58*DC62</f>
        <v>0</v>
      </c>
      <c r="DE62" s="136">
        <f t="shared" si="951"/>
        <v>0</v>
      </c>
      <c r="DF62" s="96">
        <f>DF58</f>
        <v>41.1</v>
      </c>
      <c r="DG62" s="137">
        <f t="shared" si="952"/>
        <v>0</v>
      </c>
      <c r="DH62" s="109">
        <f t="shared" si="953"/>
        <v>0</v>
      </c>
      <c r="DI62" s="109"/>
      <c r="DJ62" s="138"/>
      <c r="DK62" s="139">
        <f t="shared" si="954"/>
        <v>0</v>
      </c>
      <c r="DL62" s="593">
        <f t="shared" si="955"/>
        <v>0</v>
      </c>
      <c r="DM62" s="139">
        <f>DL62/DL58</f>
        <v>0</v>
      </c>
      <c r="DN62" s="109">
        <f>DN58*DM62</f>
        <v>0</v>
      </c>
      <c r="DO62" s="136">
        <f t="shared" si="956"/>
        <v>0</v>
      </c>
      <c r="DP62" s="96">
        <f>DP58</f>
        <v>41.1</v>
      </c>
      <c r="DQ62" s="137">
        <f t="shared" si="957"/>
        <v>0</v>
      </c>
      <c r="DR62" s="109">
        <f t="shared" si="958"/>
        <v>0</v>
      </c>
      <c r="DS62" s="109"/>
      <c r="DT62" s="138"/>
      <c r="DU62" s="139">
        <f t="shared" si="959"/>
        <v>0</v>
      </c>
      <c r="DV62" s="593">
        <f t="shared" si="960"/>
        <v>0</v>
      </c>
      <c r="DW62" s="139">
        <f>DV62/DV58</f>
        <v>0</v>
      </c>
      <c r="DX62" s="109">
        <f>DX58*DW62</f>
        <v>0</v>
      </c>
      <c r="DY62" s="136">
        <f t="shared" si="961"/>
        <v>0</v>
      </c>
      <c r="DZ62" s="96">
        <f>DZ58</f>
        <v>41.1</v>
      </c>
      <c r="EA62" s="137">
        <f t="shared" si="962"/>
        <v>0</v>
      </c>
      <c r="EB62" s="109">
        <f t="shared" si="963"/>
        <v>0</v>
      </c>
      <c r="EC62" s="109"/>
      <c r="ED62" s="138"/>
      <c r="EE62" s="139">
        <f t="shared" si="964"/>
        <v>0</v>
      </c>
      <c r="EF62" s="593">
        <f t="shared" si="965"/>
        <v>0</v>
      </c>
      <c r="EG62" s="139">
        <f>EF62/EF58</f>
        <v>0</v>
      </c>
      <c r="EH62" s="109">
        <f>EH58*EG62</f>
        <v>0</v>
      </c>
      <c r="EI62" s="136">
        <f t="shared" si="966"/>
        <v>0</v>
      </c>
      <c r="EJ62" s="96">
        <f>EJ58</f>
        <v>41.1</v>
      </c>
      <c r="EK62" s="137">
        <f t="shared" si="967"/>
        <v>0</v>
      </c>
      <c r="EL62" s="109">
        <f t="shared" si="968"/>
        <v>0</v>
      </c>
      <c r="EM62" s="109"/>
      <c r="EN62" s="138"/>
      <c r="EO62" s="139">
        <f t="shared" si="969"/>
        <v>0</v>
      </c>
      <c r="EP62" s="593">
        <f t="shared" si="970"/>
        <v>0</v>
      </c>
      <c r="EQ62" s="139">
        <f>EP62/EP58</f>
        <v>0</v>
      </c>
      <c r="ER62" s="109">
        <f>ER58*EQ62</f>
        <v>0</v>
      </c>
      <c r="ES62" s="136">
        <f t="shared" si="971"/>
        <v>0</v>
      </c>
      <c r="ET62" s="96">
        <f>ET58</f>
        <v>41.1</v>
      </c>
      <c r="EU62" s="137">
        <f t="shared" si="972"/>
        <v>0</v>
      </c>
      <c r="EV62" s="109">
        <f t="shared" si="973"/>
        <v>0</v>
      </c>
      <c r="EW62" s="109"/>
      <c r="EX62" s="138"/>
      <c r="EY62" s="139">
        <f t="shared" si="974"/>
        <v>0</v>
      </c>
      <c r="EZ62" s="593">
        <f t="shared" si="975"/>
        <v>0</v>
      </c>
      <c r="FA62" s="139">
        <f>EZ62/EZ58</f>
        <v>0</v>
      </c>
      <c r="FB62" s="109">
        <f>FB58*FA62</f>
        <v>0</v>
      </c>
      <c r="FC62" s="136">
        <f t="shared" si="976"/>
        <v>0</v>
      </c>
      <c r="FD62" s="96">
        <f>FD58</f>
        <v>41.1</v>
      </c>
      <c r="FE62" s="137">
        <f t="shared" si="977"/>
        <v>0</v>
      </c>
      <c r="FF62" s="109">
        <f t="shared" si="978"/>
        <v>0</v>
      </c>
      <c r="FG62" s="109"/>
      <c r="FH62" s="138"/>
      <c r="FI62" s="139">
        <f t="shared" si="979"/>
        <v>0</v>
      </c>
      <c r="FJ62" s="593">
        <f t="shared" si="980"/>
        <v>0</v>
      </c>
      <c r="FK62" s="139">
        <f>FJ62/FJ58</f>
        <v>0</v>
      </c>
      <c r="FL62" s="109">
        <f>FL58*FK62</f>
        <v>0</v>
      </c>
      <c r="FM62" s="136">
        <f t="shared" si="981"/>
        <v>0</v>
      </c>
      <c r="FN62" s="96">
        <f>FN58</f>
        <v>41.1</v>
      </c>
      <c r="FO62" s="137">
        <f t="shared" si="982"/>
        <v>0</v>
      </c>
      <c r="FP62" s="109">
        <f t="shared" si="983"/>
        <v>0</v>
      </c>
      <c r="FQ62" s="109"/>
      <c r="FR62" s="138"/>
      <c r="FS62" s="139">
        <f t="shared" si="984"/>
        <v>0</v>
      </c>
      <c r="FT62" s="593">
        <f t="shared" si="985"/>
        <v>0</v>
      </c>
      <c r="FU62" s="139">
        <f>FT62/FT58</f>
        <v>0</v>
      </c>
      <c r="FV62" s="109">
        <f>FV58*FU62</f>
        <v>0</v>
      </c>
      <c r="FW62" s="136">
        <f t="shared" si="986"/>
        <v>0</v>
      </c>
      <c r="FX62" s="96">
        <f>FX58</f>
        <v>41.1</v>
      </c>
      <c r="FY62" s="137">
        <f t="shared" si="987"/>
        <v>0</v>
      </c>
      <c r="FZ62" s="109">
        <f t="shared" si="988"/>
        <v>0</v>
      </c>
      <c r="GA62" s="109"/>
      <c r="GB62" s="138"/>
      <c r="GC62" s="139">
        <f t="shared" si="989"/>
        <v>0</v>
      </c>
      <c r="GD62" s="593">
        <f t="shared" si="990"/>
        <v>0</v>
      </c>
      <c r="GE62" s="139">
        <f>GD62/GD58</f>
        <v>0</v>
      </c>
      <c r="GF62" s="109">
        <f>GF58*GE62</f>
        <v>0</v>
      </c>
      <c r="GG62" s="136">
        <f t="shared" si="991"/>
        <v>0</v>
      </c>
      <c r="GH62" s="96">
        <f>GH58</f>
        <v>41.1</v>
      </c>
      <c r="GI62" s="137">
        <f t="shared" si="992"/>
        <v>0</v>
      </c>
      <c r="GJ62" s="109">
        <f t="shared" si="993"/>
        <v>0</v>
      </c>
      <c r="GK62" s="109"/>
      <c r="GL62" s="138"/>
      <c r="GM62" s="139">
        <f t="shared" si="994"/>
        <v>0</v>
      </c>
      <c r="GN62" s="593">
        <f t="shared" si="995"/>
        <v>0</v>
      </c>
      <c r="GO62" s="139">
        <f>GN62/GN58</f>
        <v>0</v>
      </c>
      <c r="GP62" s="109">
        <f>GP58*GO62</f>
        <v>0</v>
      </c>
      <c r="GQ62" s="136">
        <f t="shared" si="996"/>
        <v>0</v>
      </c>
      <c r="GR62" s="96">
        <f>GR58</f>
        <v>41.1</v>
      </c>
      <c r="GS62" s="137">
        <f t="shared" si="997"/>
        <v>0</v>
      </c>
      <c r="GT62" s="109">
        <f t="shared" si="998"/>
        <v>0</v>
      </c>
      <c r="GU62" s="109"/>
      <c r="GV62" s="138"/>
      <c r="GW62" s="139">
        <f t="shared" si="999"/>
        <v>0</v>
      </c>
      <c r="GX62" s="593">
        <f t="shared" si="1000"/>
        <v>0</v>
      </c>
      <c r="GY62" s="139">
        <f>GX62/GX58</f>
        <v>0</v>
      </c>
      <c r="GZ62" s="109">
        <f>GZ58*GY62</f>
        <v>0</v>
      </c>
      <c r="HA62" s="136">
        <f t="shared" si="1001"/>
        <v>0</v>
      </c>
      <c r="HB62" s="96">
        <f>HB58</f>
        <v>41.1</v>
      </c>
      <c r="HC62" s="137">
        <f t="shared" si="1002"/>
        <v>0</v>
      </c>
      <c r="HD62" s="109">
        <f t="shared" si="1003"/>
        <v>0</v>
      </c>
      <c r="HE62" s="109"/>
      <c r="HF62" s="138"/>
      <c r="HG62" s="139">
        <f t="shared" si="1004"/>
        <v>0</v>
      </c>
      <c r="HH62" s="593">
        <f t="shared" si="1005"/>
        <v>0</v>
      </c>
      <c r="HI62" s="139">
        <f>HH62/HH58</f>
        <v>0</v>
      </c>
      <c r="HJ62" s="109">
        <f>HJ58*HI62</f>
        <v>0</v>
      </c>
      <c r="HK62" s="136">
        <f t="shared" si="1006"/>
        <v>0</v>
      </c>
      <c r="HL62" s="96">
        <f>HL58</f>
        <v>41.1</v>
      </c>
      <c r="HM62" s="137">
        <f t="shared" si="1007"/>
        <v>0</v>
      </c>
      <c r="HN62" s="109">
        <f t="shared" si="1008"/>
        <v>0</v>
      </c>
      <c r="HO62" s="109"/>
      <c r="HP62" s="138"/>
      <c r="HQ62" s="139">
        <f t="shared" si="1009"/>
        <v>0</v>
      </c>
      <c r="HR62" s="593">
        <f t="shared" si="1010"/>
        <v>0</v>
      </c>
      <c r="HS62" s="139">
        <f>HR62/HR58</f>
        <v>0</v>
      </c>
      <c r="HT62" s="109">
        <f>HT58*HS62</f>
        <v>0</v>
      </c>
      <c r="HU62" s="136">
        <f t="shared" si="1011"/>
        <v>0</v>
      </c>
      <c r="HV62" s="96">
        <f>HV58</f>
        <v>41.1</v>
      </c>
      <c r="HW62" s="137">
        <f t="shared" si="1012"/>
        <v>0</v>
      </c>
      <c r="HX62" s="109">
        <f t="shared" si="1013"/>
        <v>0</v>
      </c>
      <c r="HY62" s="109"/>
      <c r="HZ62" s="138"/>
      <c r="IA62" s="139">
        <f t="shared" si="1014"/>
        <v>0</v>
      </c>
      <c r="IB62" s="593">
        <f t="shared" si="1015"/>
        <v>0</v>
      </c>
      <c r="IC62" s="139">
        <f>IB62/IB58</f>
        <v>0</v>
      </c>
      <c r="ID62" s="109">
        <f>ID58*IC62</f>
        <v>0</v>
      </c>
      <c r="IE62" s="136">
        <f t="shared" si="1016"/>
        <v>0</v>
      </c>
      <c r="IF62" s="96">
        <f>IF58</f>
        <v>41.1</v>
      </c>
      <c r="IG62" s="137">
        <f t="shared" si="1017"/>
        <v>0</v>
      </c>
      <c r="IH62" s="109">
        <f t="shared" si="1018"/>
        <v>0</v>
      </c>
      <c r="II62" s="109"/>
      <c r="IJ62" s="138"/>
      <c r="IK62" s="139">
        <f t="shared" si="1019"/>
        <v>0</v>
      </c>
      <c r="IL62" s="593">
        <f t="shared" si="1020"/>
        <v>0</v>
      </c>
      <c r="IM62" s="139">
        <f>IL62/IL58</f>
        <v>0</v>
      </c>
      <c r="IN62" s="109">
        <f>IN58*IM62</f>
        <v>0</v>
      </c>
      <c r="IO62" s="136">
        <f t="shared" si="1021"/>
        <v>0</v>
      </c>
      <c r="IP62" s="96">
        <f>IP58</f>
        <v>41.1</v>
      </c>
      <c r="IQ62" s="137">
        <f t="shared" si="1022"/>
        <v>0</v>
      </c>
      <c r="IR62" s="109">
        <f t="shared" si="1023"/>
        <v>0</v>
      </c>
      <c r="IS62" s="109"/>
      <c r="IT62" s="138"/>
      <c r="IU62" s="139">
        <f t="shared" si="1024"/>
        <v>0</v>
      </c>
      <c r="IV62" s="593">
        <f t="shared" si="1025"/>
        <v>0</v>
      </c>
      <c r="IW62" s="139">
        <f>IV62/IV58</f>
        <v>0</v>
      </c>
      <c r="IX62" s="109">
        <f>IX58*IW62</f>
        <v>0</v>
      </c>
      <c r="IY62" s="136">
        <f t="shared" si="1026"/>
        <v>0</v>
      </c>
      <c r="IZ62" s="96">
        <f>IZ58</f>
        <v>41.1</v>
      </c>
      <c r="JA62" s="137">
        <f t="shared" si="1027"/>
        <v>0</v>
      </c>
      <c r="JB62" s="109">
        <f t="shared" si="1028"/>
        <v>0</v>
      </c>
      <c r="JC62" s="109"/>
      <c r="JD62" s="138"/>
      <c r="JE62" s="139">
        <f t="shared" si="1029"/>
        <v>0</v>
      </c>
      <c r="JF62" s="593">
        <f t="shared" si="1030"/>
        <v>0</v>
      </c>
      <c r="JG62" s="139">
        <f>JF62/JF58</f>
        <v>0</v>
      </c>
      <c r="JH62" s="109">
        <f>JH58*JG62</f>
        <v>0</v>
      </c>
      <c r="JI62" s="136">
        <f t="shared" si="1031"/>
        <v>0</v>
      </c>
      <c r="JJ62" s="96">
        <f>JJ58</f>
        <v>41.1</v>
      </c>
      <c r="JK62" s="137">
        <f t="shared" si="1032"/>
        <v>0</v>
      </c>
      <c r="JL62" s="109">
        <f t="shared" si="1033"/>
        <v>0</v>
      </c>
      <c r="JM62" s="109"/>
      <c r="JN62" s="138"/>
      <c r="JO62" s="139">
        <f t="shared" si="1034"/>
        <v>0</v>
      </c>
      <c r="JP62" s="593">
        <f t="shared" si="1035"/>
        <v>0</v>
      </c>
      <c r="JQ62" s="139">
        <f>JP62/JP58</f>
        <v>0</v>
      </c>
      <c r="JR62" s="109">
        <f>JR58*JQ62</f>
        <v>0</v>
      </c>
      <c r="JS62" s="136">
        <f t="shared" si="1036"/>
        <v>0</v>
      </c>
      <c r="JT62" s="96">
        <f>JT58</f>
        <v>41.1</v>
      </c>
      <c r="JU62" s="137">
        <f t="shared" si="1037"/>
        <v>0</v>
      </c>
      <c r="JV62" s="109">
        <f t="shared" si="1038"/>
        <v>0</v>
      </c>
      <c r="JW62" s="109"/>
      <c r="JX62" s="138"/>
      <c r="JY62" s="139">
        <f t="shared" si="1039"/>
        <v>0</v>
      </c>
      <c r="JZ62" s="593">
        <f t="shared" si="1040"/>
        <v>0</v>
      </c>
      <c r="KA62" s="139">
        <f>JZ62/JZ58</f>
        <v>0</v>
      </c>
      <c r="KB62" s="109">
        <f>KB58*KA62</f>
        <v>0</v>
      </c>
      <c r="KC62" s="136">
        <f t="shared" si="1041"/>
        <v>0</v>
      </c>
      <c r="KD62" s="96">
        <f>KD58</f>
        <v>41.1</v>
      </c>
      <c r="KE62" s="137">
        <f t="shared" si="1042"/>
        <v>0</v>
      </c>
      <c r="KF62" s="109">
        <f t="shared" si="1043"/>
        <v>0</v>
      </c>
      <c r="KG62" s="109"/>
      <c r="KH62" s="138"/>
      <c r="KI62" s="139">
        <f t="shared" si="1044"/>
        <v>0</v>
      </c>
      <c r="KJ62" s="593">
        <f t="shared" si="1045"/>
        <v>0</v>
      </c>
      <c r="KK62" s="139">
        <f>KJ62/KJ58</f>
        <v>0</v>
      </c>
      <c r="KL62" s="109">
        <f>KL58*KK62</f>
        <v>0</v>
      </c>
      <c r="KM62" s="136">
        <f t="shared" si="1046"/>
        <v>0</v>
      </c>
      <c r="KN62" s="96">
        <f>KN58</f>
        <v>41.1</v>
      </c>
      <c r="KO62" s="137">
        <f t="shared" si="1047"/>
        <v>0</v>
      </c>
      <c r="KP62" s="109">
        <f t="shared" si="1048"/>
        <v>0</v>
      </c>
      <c r="KQ62" s="109"/>
      <c r="KR62" s="138"/>
      <c r="KS62" s="139">
        <f t="shared" si="1049"/>
        <v>0</v>
      </c>
      <c r="KT62" s="593">
        <f t="shared" si="1050"/>
        <v>0</v>
      </c>
      <c r="KU62" s="139">
        <f>KT62/KT58</f>
        <v>0</v>
      </c>
      <c r="KV62" s="109">
        <f>KV58*KU62</f>
        <v>0</v>
      </c>
      <c r="KW62" s="136">
        <f t="shared" si="1051"/>
        <v>0</v>
      </c>
      <c r="KX62" s="96">
        <f>KX58</f>
        <v>58.2</v>
      </c>
      <c r="KY62" s="137">
        <f t="shared" si="1052"/>
        <v>0</v>
      </c>
      <c r="KZ62" s="109">
        <f t="shared" si="1053"/>
        <v>0</v>
      </c>
      <c r="LA62" s="109"/>
      <c r="LB62" s="138"/>
      <c r="LC62" s="139">
        <f t="shared" si="1054"/>
        <v>0</v>
      </c>
      <c r="LD62" s="593">
        <f t="shared" si="1055"/>
        <v>0</v>
      </c>
      <c r="LE62" s="139">
        <f>LD62/LD58</f>
        <v>0</v>
      </c>
      <c r="LF62" s="109">
        <f>LF58*LE62</f>
        <v>0</v>
      </c>
      <c r="LG62" s="136">
        <f t="shared" si="1056"/>
        <v>0</v>
      </c>
      <c r="LH62" s="96">
        <f>LH58</f>
        <v>41.1</v>
      </c>
      <c r="LI62" s="137">
        <f t="shared" si="1057"/>
        <v>0</v>
      </c>
      <c r="LJ62" s="109">
        <f t="shared" si="1058"/>
        <v>0</v>
      </c>
      <c r="LK62" s="109"/>
      <c r="LL62" s="138"/>
      <c r="LM62" s="139">
        <f t="shared" si="1059"/>
        <v>0</v>
      </c>
      <c r="LN62" s="593">
        <f t="shared" si="1060"/>
        <v>0</v>
      </c>
      <c r="LO62" s="139">
        <f>LN62/LN58</f>
        <v>0</v>
      </c>
      <c r="LP62" s="109">
        <f>LP58*LO62</f>
        <v>0</v>
      </c>
      <c r="LQ62" s="136">
        <f t="shared" si="1061"/>
        <v>0</v>
      </c>
      <c r="LR62" s="96">
        <f>LR58</f>
        <v>41.1</v>
      </c>
      <c r="LS62" s="137">
        <f t="shared" si="1062"/>
        <v>0</v>
      </c>
      <c r="LT62" s="109">
        <f t="shared" si="1063"/>
        <v>0</v>
      </c>
      <c r="LU62" s="109"/>
      <c r="LV62" s="138"/>
      <c r="LW62" s="139">
        <f t="shared" si="1064"/>
        <v>0</v>
      </c>
      <c r="LX62" s="593">
        <f t="shared" si="1065"/>
        <v>0</v>
      </c>
      <c r="LY62" s="139">
        <f>LX62/LX58</f>
        <v>0</v>
      </c>
      <c r="LZ62" s="109">
        <f>LZ58*LY62</f>
        <v>0</v>
      </c>
      <c r="MA62" s="136">
        <f t="shared" si="1066"/>
        <v>0</v>
      </c>
      <c r="MB62" s="96">
        <f>MB58</f>
        <v>41.1</v>
      </c>
      <c r="MC62" s="137">
        <f t="shared" si="1067"/>
        <v>0</v>
      </c>
      <c r="MD62" s="109">
        <f t="shared" si="1068"/>
        <v>0</v>
      </c>
      <c r="ME62" s="109"/>
      <c r="MF62" s="138"/>
      <c r="MG62" s="139">
        <f t="shared" si="1069"/>
        <v>0</v>
      </c>
      <c r="MH62" s="593">
        <f t="shared" si="1070"/>
        <v>0</v>
      </c>
      <c r="MI62" s="139">
        <f>MH62/MH58</f>
        <v>0</v>
      </c>
      <c r="MJ62" s="109">
        <f>MJ58*MI62</f>
        <v>0</v>
      </c>
      <c r="MK62" s="136">
        <f t="shared" si="1071"/>
        <v>0</v>
      </c>
      <c r="ML62" s="96">
        <f>ML58</f>
        <v>41.1</v>
      </c>
      <c r="MM62" s="137">
        <f t="shared" si="1072"/>
        <v>0</v>
      </c>
      <c r="MN62" s="109">
        <f t="shared" si="1073"/>
        <v>0</v>
      </c>
      <c r="MO62" s="109"/>
      <c r="MP62" s="138"/>
      <c r="MQ62" s="139">
        <f t="shared" si="1074"/>
        <v>0</v>
      </c>
      <c r="MR62" s="593">
        <f t="shared" si="1075"/>
        <v>0</v>
      </c>
      <c r="MS62" s="139">
        <f>MR62/MR58</f>
        <v>0</v>
      </c>
      <c r="MT62" s="109">
        <f>MT58*MS62</f>
        <v>0</v>
      </c>
      <c r="MU62" s="136">
        <f t="shared" si="1076"/>
        <v>0</v>
      </c>
      <c r="MV62" s="96">
        <f>MV58</f>
        <v>41.1</v>
      </c>
      <c r="MW62" s="137">
        <f t="shared" si="1077"/>
        <v>0</v>
      </c>
      <c r="MX62" s="109">
        <f t="shared" si="1078"/>
        <v>0</v>
      </c>
      <c r="MY62" s="109"/>
      <c r="MZ62" s="138"/>
      <c r="NA62" s="139">
        <f t="shared" si="1079"/>
        <v>0</v>
      </c>
      <c r="NB62" s="593">
        <f t="shared" si="1080"/>
        <v>0</v>
      </c>
      <c r="NC62" s="139">
        <f>NB62/NB58</f>
        <v>0</v>
      </c>
      <c r="ND62" s="109">
        <f>ND58*NC62</f>
        <v>0</v>
      </c>
      <c r="NE62" s="136">
        <f t="shared" si="1081"/>
        <v>0</v>
      </c>
      <c r="NF62" s="96">
        <f>NF58</f>
        <v>41.1</v>
      </c>
      <c r="NG62" s="137">
        <f t="shared" si="1082"/>
        <v>0</v>
      </c>
      <c r="NH62" s="109">
        <f t="shared" si="1083"/>
        <v>0</v>
      </c>
      <c r="NI62" s="109"/>
      <c r="NJ62" s="138"/>
      <c r="NK62" s="139">
        <f t="shared" si="1084"/>
        <v>0</v>
      </c>
      <c r="NL62" s="593">
        <f t="shared" si="1085"/>
        <v>0</v>
      </c>
      <c r="NM62" s="139">
        <f>NL62/NL58</f>
        <v>0</v>
      </c>
      <c r="NN62" s="109">
        <f>NN58*NM62</f>
        <v>0</v>
      </c>
      <c r="NO62" s="136">
        <f t="shared" si="1086"/>
        <v>0</v>
      </c>
      <c r="NP62" s="96">
        <f>NP58</f>
        <v>41.1</v>
      </c>
      <c r="NQ62" s="137">
        <f t="shared" si="1087"/>
        <v>0</v>
      </c>
      <c r="NR62" s="109">
        <f t="shared" si="1088"/>
        <v>0</v>
      </c>
      <c r="NS62" s="109"/>
      <c r="NT62" s="138"/>
      <c r="NU62" s="139">
        <f t="shared" si="1089"/>
        <v>0</v>
      </c>
      <c r="NV62" s="593">
        <f t="shared" si="1090"/>
        <v>34</v>
      </c>
      <c r="NW62" s="139">
        <f>NV62/NV58</f>
        <v>0.22222</v>
      </c>
      <c r="NX62" s="109">
        <f>NX58*NW62</f>
        <v>317.77</v>
      </c>
      <c r="NY62" s="136">
        <f t="shared" si="1091"/>
        <v>9.3461764699999996</v>
      </c>
      <c r="NZ62" s="96">
        <f>NZ58</f>
        <v>41.1</v>
      </c>
      <c r="OA62" s="137">
        <f t="shared" si="1092"/>
        <v>384.12785000000002</v>
      </c>
      <c r="OB62" s="109">
        <f t="shared" si="1093"/>
        <v>13060.35</v>
      </c>
      <c r="OC62" s="109"/>
      <c r="OD62" s="138"/>
      <c r="OE62" s="139">
        <f t="shared" si="1094"/>
        <v>0.62761999999999996</v>
      </c>
      <c r="OF62" s="593">
        <f t="shared" si="1095"/>
        <v>0</v>
      </c>
      <c r="OG62" s="139">
        <f>OF62/OF58</f>
        <v>0</v>
      </c>
      <c r="OH62" s="109">
        <f>OH58*OG62</f>
        <v>0</v>
      </c>
      <c r="OI62" s="136">
        <f t="shared" si="1096"/>
        <v>0</v>
      </c>
      <c r="OJ62" s="96">
        <f>OJ58</f>
        <v>41.1</v>
      </c>
      <c r="OK62" s="137">
        <f t="shared" si="1097"/>
        <v>0</v>
      </c>
      <c r="OL62" s="109">
        <f t="shared" si="1098"/>
        <v>0</v>
      </c>
      <c r="OM62" s="109"/>
      <c r="ON62" s="138"/>
      <c r="OO62" s="139">
        <f t="shared" si="1099"/>
        <v>0</v>
      </c>
      <c r="OP62" s="593">
        <f t="shared" si="1100"/>
        <v>0</v>
      </c>
      <c r="OQ62" s="139">
        <f>OP62/OP58</f>
        <v>0</v>
      </c>
      <c r="OR62" s="109">
        <f>OR58*OQ62</f>
        <v>0</v>
      </c>
      <c r="OS62" s="136">
        <f t="shared" si="1101"/>
        <v>0</v>
      </c>
      <c r="OT62" s="96">
        <f>OT58</f>
        <v>41.1</v>
      </c>
      <c r="OU62" s="137">
        <f t="shared" si="1102"/>
        <v>0</v>
      </c>
      <c r="OV62" s="109">
        <f t="shared" si="1103"/>
        <v>0</v>
      </c>
      <c r="OW62" s="109"/>
      <c r="OX62" s="138"/>
      <c r="OY62" s="139">
        <f t="shared" si="1104"/>
        <v>0</v>
      </c>
      <c r="OZ62" s="593">
        <f t="shared" si="1105"/>
        <v>0</v>
      </c>
      <c r="PA62" s="139">
        <f>OZ62/OZ58</f>
        <v>0</v>
      </c>
      <c r="PB62" s="109">
        <f>PB58*PA62</f>
        <v>0</v>
      </c>
      <c r="PC62" s="136">
        <f t="shared" si="1106"/>
        <v>0</v>
      </c>
      <c r="PD62" s="96">
        <f>PD58</f>
        <v>41.1</v>
      </c>
      <c r="PE62" s="137">
        <f t="shared" si="1107"/>
        <v>0</v>
      </c>
      <c r="PF62" s="109">
        <f t="shared" si="1108"/>
        <v>0</v>
      </c>
      <c r="PG62" s="109"/>
      <c r="PH62" s="138"/>
      <c r="PI62" s="139">
        <f t="shared" si="1109"/>
        <v>0</v>
      </c>
      <c r="PJ62" s="593">
        <f t="shared" si="1110"/>
        <v>0</v>
      </c>
      <c r="PK62" s="139">
        <f>PJ62/PJ58</f>
        <v>0</v>
      </c>
      <c r="PL62" s="109">
        <f>PL58*PK62</f>
        <v>0</v>
      </c>
      <c r="PM62" s="136">
        <f t="shared" si="1111"/>
        <v>0</v>
      </c>
      <c r="PN62" s="96">
        <f>PN58</f>
        <v>41.1</v>
      </c>
      <c r="PO62" s="137">
        <f t="shared" si="1112"/>
        <v>0</v>
      </c>
      <c r="PP62" s="109">
        <f t="shared" si="1113"/>
        <v>0</v>
      </c>
      <c r="PQ62" s="109"/>
      <c r="PR62" s="138"/>
      <c r="PS62" s="139">
        <f t="shared" si="1114"/>
        <v>0</v>
      </c>
      <c r="PT62" s="593">
        <f t="shared" si="1115"/>
        <v>0</v>
      </c>
      <c r="PU62" s="139">
        <f>PT62/PT58</f>
        <v>0</v>
      </c>
      <c r="PV62" s="109">
        <f>PV58*PU62</f>
        <v>0</v>
      </c>
      <c r="PW62" s="136">
        <f t="shared" si="1116"/>
        <v>0</v>
      </c>
      <c r="PX62" s="96">
        <f>PX58</f>
        <v>41.1</v>
      </c>
      <c r="PY62" s="137">
        <f t="shared" si="1117"/>
        <v>0</v>
      </c>
      <c r="PZ62" s="109">
        <f t="shared" si="1118"/>
        <v>0</v>
      </c>
      <c r="QA62" s="109"/>
      <c r="QB62" s="138"/>
      <c r="QC62" s="139">
        <f t="shared" si="1119"/>
        <v>0</v>
      </c>
      <c r="QD62" s="593">
        <f t="shared" si="1120"/>
        <v>0</v>
      </c>
      <c r="QE62" s="139">
        <f>QD62/QD58</f>
        <v>0</v>
      </c>
      <c r="QF62" s="109">
        <f>QF58*QE62</f>
        <v>0</v>
      </c>
      <c r="QG62" s="136">
        <f t="shared" si="1121"/>
        <v>0</v>
      </c>
      <c r="QH62" s="96">
        <f>QH58</f>
        <v>41.1</v>
      </c>
      <c r="QI62" s="137">
        <f t="shared" si="1122"/>
        <v>0</v>
      </c>
      <c r="QJ62" s="109">
        <f t="shared" si="1123"/>
        <v>0</v>
      </c>
      <c r="QK62" s="109"/>
      <c r="QL62" s="138"/>
      <c r="QM62" s="139">
        <f t="shared" si="1124"/>
        <v>0</v>
      </c>
      <c r="QN62" s="593">
        <f t="shared" si="1125"/>
        <v>0</v>
      </c>
      <c r="QO62" s="139">
        <f>QN62/QN58</f>
        <v>0</v>
      </c>
      <c r="QP62" s="109">
        <f>QP58*QO62</f>
        <v>0</v>
      </c>
      <c r="QQ62" s="136">
        <f t="shared" si="1126"/>
        <v>0</v>
      </c>
      <c r="QR62" s="96">
        <f>QR58</f>
        <v>41.1</v>
      </c>
      <c r="QS62" s="137">
        <f t="shared" si="1127"/>
        <v>0</v>
      </c>
      <c r="QT62" s="109">
        <f t="shared" si="1128"/>
        <v>0</v>
      </c>
      <c r="QU62" s="109"/>
      <c r="QV62" s="138"/>
      <c r="QW62" s="139">
        <f t="shared" si="1129"/>
        <v>0</v>
      </c>
      <c r="QX62" s="593">
        <f t="shared" si="1130"/>
        <v>0</v>
      </c>
      <c r="QY62" s="139">
        <f>QX62/QX58</f>
        <v>0</v>
      </c>
      <c r="QZ62" s="109">
        <f>QZ58*QY62</f>
        <v>0</v>
      </c>
      <c r="RA62" s="136">
        <f t="shared" si="1131"/>
        <v>0</v>
      </c>
      <c r="RB62" s="96">
        <f>RB58</f>
        <v>41.1</v>
      </c>
      <c r="RC62" s="137">
        <f t="shared" si="1132"/>
        <v>0</v>
      </c>
      <c r="RD62" s="109">
        <f t="shared" si="1133"/>
        <v>0</v>
      </c>
      <c r="RE62" s="109"/>
      <c r="RF62" s="138"/>
      <c r="RG62" s="139">
        <f t="shared" si="1134"/>
        <v>0</v>
      </c>
      <c r="RH62" s="593">
        <f t="shared" si="1135"/>
        <v>0</v>
      </c>
      <c r="RI62" s="139">
        <f>RH62/RH58</f>
        <v>0</v>
      </c>
      <c r="RJ62" s="109">
        <f>RJ58*RI62</f>
        <v>0</v>
      </c>
      <c r="RK62" s="136">
        <f t="shared" si="1136"/>
        <v>0</v>
      </c>
      <c r="RL62" s="96">
        <f>RL58</f>
        <v>41.1</v>
      </c>
      <c r="RM62" s="137">
        <f t="shared" si="1137"/>
        <v>0</v>
      </c>
      <c r="RN62" s="109">
        <f t="shared" si="1138"/>
        <v>0</v>
      </c>
      <c r="RO62" s="109"/>
      <c r="RP62" s="138"/>
      <c r="RQ62" s="139">
        <f t="shared" si="1139"/>
        <v>0</v>
      </c>
      <c r="RR62" s="593">
        <f t="shared" si="1140"/>
        <v>0</v>
      </c>
      <c r="RS62" s="139">
        <f>RR62/RR58</f>
        <v>0</v>
      </c>
      <c r="RT62" s="109">
        <f>RT58*RS62</f>
        <v>0</v>
      </c>
      <c r="RU62" s="136">
        <f t="shared" si="1141"/>
        <v>0</v>
      </c>
      <c r="RV62" s="96">
        <f>RV58</f>
        <v>41.1</v>
      </c>
      <c r="RW62" s="137">
        <f t="shared" si="1142"/>
        <v>0</v>
      </c>
      <c r="RX62" s="109">
        <f t="shared" si="1143"/>
        <v>0</v>
      </c>
      <c r="RY62" s="109"/>
      <c r="RZ62" s="138"/>
      <c r="SA62" s="139">
        <f t="shared" si="1144"/>
        <v>0</v>
      </c>
      <c r="SB62" s="593">
        <f t="shared" si="1145"/>
        <v>0</v>
      </c>
      <c r="SC62" s="139" t="e">
        <f>SB62/SB58</f>
        <v>#DIV/0!</v>
      </c>
      <c r="SD62" s="109" t="e">
        <f>SD58*SC62</f>
        <v>#DIV/0!</v>
      </c>
      <c r="SE62" s="136">
        <f t="shared" si="1146"/>
        <v>0</v>
      </c>
      <c r="SF62" s="96">
        <f>SF58</f>
        <v>0</v>
      </c>
      <c r="SG62" s="137">
        <f t="shared" si="1147"/>
        <v>0</v>
      </c>
      <c r="SH62" s="109">
        <f t="shared" si="1148"/>
        <v>0</v>
      </c>
      <c r="SI62" s="109"/>
      <c r="SJ62" s="138"/>
      <c r="SK62" s="139">
        <f t="shared" si="1149"/>
        <v>0</v>
      </c>
      <c r="SL62" s="593">
        <f t="shared" si="1150"/>
        <v>0</v>
      </c>
      <c r="SM62" s="139">
        <f>SL62/SL58</f>
        <v>0</v>
      </c>
      <c r="SN62" s="109">
        <f>SN58*SM62</f>
        <v>0</v>
      </c>
      <c r="SO62" s="136">
        <f t="shared" si="1151"/>
        <v>0</v>
      </c>
      <c r="SP62" s="96">
        <f>SP58</f>
        <v>41.1</v>
      </c>
      <c r="SQ62" s="137">
        <f t="shared" si="1152"/>
        <v>0</v>
      </c>
      <c r="SR62" s="109">
        <f t="shared" si="1153"/>
        <v>0</v>
      </c>
      <c r="SS62" s="109"/>
      <c r="ST62" s="138"/>
      <c r="SU62" s="139">
        <f t="shared" si="1154"/>
        <v>0</v>
      </c>
      <c r="SV62" s="593">
        <f t="shared" si="1155"/>
        <v>0</v>
      </c>
      <c r="SW62" s="139">
        <f>SV62/SV58</f>
        <v>0</v>
      </c>
      <c r="SX62" s="109">
        <f>SX58*SW62</f>
        <v>0</v>
      </c>
      <c r="SY62" s="136">
        <f t="shared" si="1156"/>
        <v>0</v>
      </c>
      <c r="SZ62" s="96">
        <f>SZ58</f>
        <v>41.1</v>
      </c>
      <c r="TA62" s="137">
        <f t="shared" si="1157"/>
        <v>0</v>
      </c>
      <c r="TB62" s="109">
        <f t="shared" si="1158"/>
        <v>0</v>
      </c>
      <c r="TC62" s="109"/>
      <c r="TD62" s="138"/>
      <c r="TE62" s="139">
        <f t="shared" si="1159"/>
        <v>0</v>
      </c>
      <c r="TF62" s="593">
        <f t="shared" si="1160"/>
        <v>0</v>
      </c>
      <c r="TG62" s="139">
        <f>TF62/TF58</f>
        <v>0</v>
      </c>
      <c r="TH62" s="109">
        <f>TH58*TG62</f>
        <v>0</v>
      </c>
      <c r="TI62" s="136">
        <f t="shared" si="1161"/>
        <v>0</v>
      </c>
      <c r="TJ62" s="96">
        <f>TJ58</f>
        <v>41.69</v>
      </c>
      <c r="TK62" s="137">
        <f t="shared" si="1162"/>
        <v>0</v>
      </c>
      <c r="TL62" s="109">
        <f t="shared" si="1163"/>
        <v>0</v>
      </c>
      <c r="TM62" s="109"/>
      <c r="TN62" s="138"/>
      <c r="TO62" s="139">
        <f t="shared" si="1164"/>
        <v>0</v>
      </c>
      <c r="TP62" s="593">
        <f t="shared" si="1165"/>
        <v>0</v>
      </c>
      <c r="TQ62" s="139">
        <f>TP62/TP58</f>
        <v>0</v>
      </c>
      <c r="TR62" s="109">
        <f>TR58*TQ62</f>
        <v>0</v>
      </c>
      <c r="TS62" s="136">
        <f t="shared" si="1166"/>
        <v>0</v>
      </c>
      <c r="TT62" s="96">
        <f>TT58</f>
        <v>41.1</v>
      </c>
      <c r="TU62" s="137">
        <f t="shared" si="1167"/>
        <v>0</v>
      </c>
      <c r="TV62" s="109">
        <f t="shared" si="1168"/>
        <v>0</v>
      </c>
      <c r="TW62" s="109"/>
      <c r="TX62" s="138"/>
      <c r="TY62" s="139">
        <f t="shared" si="1169"/>
        <v>0</v>
      </c>
      <c r="TZ62" s="593">
        <f t="shared" si="1170"/>
        <v>0</v>
      </c>
      <c r="UA62" s="139">
        <f>TZ62/TZ58</f>
        <v>0</v>
      </c>
      <c r="UB62" s="109">
        <f>UB58*UA62</f>
        <v>0</v>
      </c>
      <c r="UC62" s="136">
        <f t="shared" si="1171"/>
        <v>0</v>
      </c>
      <c r="UD62" s="96">
        <f>UD58</f>
        <v>41.1</v>
      </c>
      <c r="UE62" s="137">
        <f t="shared" si="1172"/>
        <v>0</v>
      </c>
      <c r="UF62" s="109">
        <f t="shared" si="1173"/>
        <v>0</v>
      </c>
      <c r="UG62" s="109"/>
      <c r="UH62" s="138"/>
      <c r="UI62" s="139">
        <f t="shared" si="1174"/>
        <v>0</v>
      </c>
      <c r="UJ62" s="593">
        <f t="shared" si="1175"/>
        <v>0</v>
      </c>
      <c r="UK62" s="139">
        <f>UJ62/UJ58</f>
        <v>0</v>
      </c>
      <c r="UL62" s="109">
        <f>UL58*UK62</f>
        <v>0</v>
      </c>
      <c r="UM62" s="136">
        <f t="shared" si="1176"/>
        <v>0</v>
      </c>
      <c r="UN62" s="96">
        <f>UN58</f>
        <v>41.1</v>
      </c>
      <c r="UO62" s="137">
        <f t="shared" si="1177"/>
        <v>0</v>
      </c>
      <c r="UP62" s="109">
        <f t="shared" si="1178"/>
        <v>0</v>
      </c>
      <c r="UQ62" s="109"/>
      <c r="UR62" s="138"/>
      <c r="US62" s="139">
        <f t="shared" si="1179"/>
        <v>0</v>
      </c>
      <c r="UT62" s="593">
        <f t="shared" si="1180"/>
        <v>0</v>
      </c>
      <c r="UU62" s="139">
        <f>UT62/UT58</f>
        <v>0</v>
      </c>
      <c r="UV62" s="109">
        <f>UV58*UU62</f>
        <v>0</v>
      </c>
      <c r="UW62" s="136">
        <f t="shared" si="1181"/>
        <v>0</v>
      </c>
      <c r="UX62" s="96">
        <f>UX58</f>
        <v>41.1</v>
      </c>
      <c r="UY62" s="137">
        <f t="shared" si="1182"/>
        <v>0</v>
      </c>
      <c r="UZ62" s="109">
        <f t="shared" si="1183"/>
        <v>0</v>
      </c>
      <c r="VA62" s="109"/>
      <c r="VB62" s="138"/>
      <c r="VC62" s="139">
        <f t="shared" si="1184"/>
        <v>0</v>
      </c>
      <c r="VD62" s="593">
        <f t="shared" si="1185"/>
        <v>0</v>
      </c>
      <c r="VE62" s="139">
        <f>VD62/VD58</f>
        <v>0</v>
      </c>
      <c r="VF62" s="109">
        <f>VF58*VE62</f>
        <v>0</v>
      </c>
      <c r="VG62" s="136">
        <f t="shared" si="1186"/>
        <v>0</v>
      </c>
      <c r="VH62" s="96">
        <f>VH58</f>
        <v>41.1</v>
      </c>
      <c r="VI62" s="137">
        <f t="shared" si="1187"/>
        <v>0</v>
      </c>
      <c r="VJ62" s="109">
        <f t="shared" si="1188"/>
        <v>0</v>
      </c>
      <c r="VK62" s="109"/>
      <c r="VL62" s="138"/>
      <c r="VM62" s="139">
        <f t="shared" si="1189"/>
        <v>0</v>
      </c>
      <c r="VN62" s="593">
        <f t="shared" si="1190"/>
        <v>0</v>
      </c>
      <c r="VO62" s="139">
        <f>VN62/VN58</f>
        <v>0</v>
      </c>
      <c r="VP62" s="109">
        <f>VP58*VO62</f>
        <v>0</v>
      </c>
      <c r="VQ62" s="136">
        <f t="shared" si="1191"/>
        <v>0</v>
      </c>
      <c r="VR62" s="96">
        <f>VR58</f>
        <v>41.1</v>
      </c>
      <c r="VS62" s="137">
        <f t="shared" si="1192"/>
        <v>0</v>
      </c>
      <c r="VT62" s="109">
        <f t="shared" si="1193"/>
        <v>0</v>
      </c>
      <c r="VU62" s="109"/>
      <c r="VV62" s="138"/>
      <c r="VW62" s="139">
        <f t="shared" si="1194"/>
        <v>0</v>
      </c>
      <c r="VX62" s="554">
        <f t="shared" si="1195"/>
        <v>34</v>
      </c>
      <c r="VY62" s="139">
        <f>VX62/VX58</f>
        <v>2.81E-3</v>
      </c>
      <c r="VZ62" s="109">
        <f>VZ58*VY62</f>
        <v>501.91</v>
      </c>
      <c r="WA62" s="136">
        <f t="shared" si="1196"/>
        <v>14.76205882</v>
      </c>
      <c r="WB62" s="96">
        <f>WB58</f>
        <v>41.46</v>
      </c>
      <c r="WC62" s="137">
        <f t="shared" si="1197"/>
        <v>612.03495999999996</v>
      </c>
      <c r="WD62" s="109">
        <f t="shared" si="1198"/>
        <v>20809.189999999999</v>
      </c>
      <c r="WE62" s="109"/>
      <c r="WF62" s="138"/>
    </row>
    <row r="63" spans="1:604" ht="26.25" customHeight="1">
      <c r="A63" s="5"/>
      <c r="B63" s="544" t="s">
        <v>406</v>
      </c>
      <c r="C63" s="11" t="s">
        <v>968</v>
      </c>
      <c r="D63" s="11" t="s">
        <v>423</v>
      </c>
      <c r="E63" s="4" t="s">
        <v>32</v>
      </c>
      <c r="F63" s="593">
        <f t="shared" si="900"/>
        <v>0</v>
      </c>
      <c r="G63" s="139" t="e">
        <f>F63/F58</f>
        <v>#DIV/0!</v>
      </c>
      <c r="H63" s="109" t="e">
        <f>H58*G63</f>
        <v>#DIV/0!</v>
      </c>
      <c r="I63" s="136">
        <f t="shared" si="901"/>
        <v>0</v>
      </c>
      <c r="J63" s="96">
        <f>J58</f>
        <v>0</v>
      </c>
      <c r="K63" s="137">
        <f t="shared" si="902"/>
        <v>0</v>
      </c>
      <c r="L63" s="109">
        <f t="shared" si="903"/>
        <v>0</v>
      </c>
      <c r="M63" s="109"/>
      <c r="N63" s="138"/>
      <c r="O63" s="139">
        <f t="shared" si="904"/>
        <v>0</v>
      </c>
      <c r="P63" s="593">
        <f t="shared" si="905"/>
        <v>0</v>
      </c>
      <c r="Q63" s="139">
        <f>P63/P58</f>
        <v>0</v>
      </c>
      <c r="R63" s="109">
        <f>R58*Q63</f>
        <v>0</v>
      </c>
      <c r="S63" s="136">
        <f t="shared" si="906"/>
        <v>0</v>
      </c>
      <c r="T63" s="96">
        <f>T58</f>
        <v>41.1</v>
      </c>
      <c r="U63" s="137">
        <f t="shared" si="907"/>
        <v>0</v>
      </c>
      <c r="V63" s="109">
        <f t="shared" si="908"/>
        <v>0</v>
      </c>
      <c r="W63" s="109"/>
      <c r="X63" s="138"/>
      <c r="Y63" s="139">
        <f t="shared" si="909"/>
        <v>0</v>
      </c>
      <c r="Z63" s="593">
        <f t="shared" si="910"/>
        <v>27</v>
      </c>
      <c r="AA63" s="139">
        <f>Z63/Z58</f>
        <v>9.8900000000000002E-2</v>
      </c>
      <c r="AB63" s="109">
        <f>AB58*AA63</f>
        <v>699.03</v>
      </c>
      <c r="AC63" s="136">
        <f t="shared" si="911"/>
        <v>25.89</v>
      </c>
      <c r="AD63" s="96">
        <f>AD58</f>
        <v>41.1</v>
      </c>
      <c r="AE63" s="137">
        <f t="shared" si="912"/>
        <v>1064.079</v>
      </c>
      <c r="AF63" s="109">
        <f t="shared" si="913"/>
        <v>28730.13</v>
      </c>
      <c r="AG63" s="109"/>
      <c r="AH63" s="138"/>
      <c r="AI63" s="139">
        <f t="shared" si="914"/>
        <v>1.7375499999999999</v>
      </c>
      <c r="AJ63" s="593">
        <f t="shared" si="915"/>
        <v>0</v>
      </c>
      <c r="AK63" s="139" t="e">
        <f>AJ63/AJ58</f>
        <v>#DIV/0!</v>
      </c>
      <c r="AL63" s="109" t="e">
        <f>AL58*AK63</f>
        <v>#DIV/0!</v>
      </c>
      <c r="AM63" s="136">
        <f t="shared" si="916"/>
        <v>0</v>
      </c>
      <c r="AN63" s="96">
        <f>AN58</f>
        <v>0</v>
      </c>
      <c r="AO63" s="137">
        <f t="shared" si="917"/>
        <v>0</v>
      </c>
      <c r="AP63" s="109">
        <f t="shared" si="918"/>
        <v>0</v>
      </c>
      <c r="AQ63" s="109"/>
      <c r="AR63" s="138"/>
      <c r="AS63" s="139">
        <f t="shared" si="919"/>
        <v>0</v>
      </c>
      <c r="AT63" s="593">
        <f t="shared" si="920"/>
        <v>0</v>
      </c>
      <c r="AU63" s="139">
        <f>AT63/AT58</f>
        <v>0</v>
      </c>
      <c r="AV63" s="109">
        <f>AV58*AU63</f>
        <v>0</v>
      </c>
      <c r="AW63" s="136">
        <f t="shared" si="921"/>
        <v>0</v>
      </c>
      <c r="AX63" s="96">
        <f>AX58</f>
        <v>41.1</v>
      </c>
      <c r="AY63" s="137">
        <f t="shared" si="922"/>
        <v>0</v>
      </c>
      <c r="AZ63" s="109">
        <f t="shared" si="923"/>
        <v>0</v>
      </c>
      <c r="BA63" s="109"/>
      <c r="BB63" s="138"/>
      <c r="BC63" s="139">
        <f t="shared" si="924"/>
        <v>0</v>
      </c>
      <c r="BD63" s="593">
        <f t="shared" si="925"/>
        <v>0</v>
      </c>
      <c r="BE63" s="139">
        <f>BD63/BD58</f>
        <v>0</v>
      </c>
      <c r="BF63" s="109">
        <f>BF58*BE63</f>
        <v>0</v>
      </c>
      <c r="BG63" s="136">
        <f t="shared" si="926"/>
        <v>0</v>
      </c>
      <c r="BH63" s="96">
        <f>BH58</f>
        <v>41.1</v>
      </c>
      <c r="BI63" s="137">
        <f t="shared" si="927"/>
        <v>0</v>
      </c>
      <c r="BJ63" s="109">
        <f t="shared" si="928"/>
        <v>0</v>
      </c>
      <c r="BK63" s="109"/>
      <c r="BL63" s="138"/>
      <c r="BM63" s="139">
        <f t="shared" si="929"/>
        <v>0</v>
      </c>
      <c r="BN63" s="593">
        <f t="shared" si="930"/>
        <v>0</v>
      </c>
      <c r="BO63" s="139">
        <f>BN63/BN58</f>
        <v>0</v>
      </c>
      <c r="BP63" s="109">
        <f>BP58*BO63</f>
        <v>0</v>
      </c>
      <c r="BQ63" s="136">
        <f t="shared" si="931"/>
        <v>0</v>
      </c>
      <c r="BR63" s="96">
        <f>BR58</f>
        <v>41.1</v>
      </c>
      <c r="BS63" s="137">
        <f t="shared" si="932"/>
        <v>0</v>
      </c>
      <c r="BT63" s="109">
        <f t="shared" si="933"/>
        <v>0</v>
      </c>
      <c r="BU63" s="109"/>
      <c r="BV63" s="138"/>
      <c r="BW63" s="139">
        <f t="shared" si="934"/>
        <v>0</v>
      </c>
      <c r="BX63" s="593">
        <f t="shared" si="935"/>
        <v>0</v>
      </c>
      <c r="BY63" s="139">
        <f>BX63/BX58</f>
        <v>0</v>
      </c>
      <c r="BZ63" s="109">
        <f>BZ58*BY63</f>
        <v>0</v>
      </c>
      <c r="CA63" s="136">
        <f t="shared" si="936"/>
        <v>0</v>
      </c>
      <c r="CB63" s="96">
        <f>CB58</f>
        <v>41.1</v>
      </c>
      <c r="CC63" s="137">
        <f t="shared" si="937"/>
        <v>0</v>
      </c>
      <c r="CD63" s="109">
        <f t="shared" si="938"/>
        <v>0</v>
      </c>
      <c r="CE63" s="109"/>
      <c r="CF63" s="138"/>
      <c r="CG63" s="139">
        <f t="shared" si="939"/>
        <v>0</v>
      </c>
      <c r="CH63" s="593">
        <f t="shared" si="940"/>
        <v>0</v>
      </c>
      <c r="CI63" s="139">
        <f>CH63/CH58</f>
        <v>0</v>
      </c>
      <c r="CJ63" s="109">
        <f>CJ58*CI63</f>
        <v>0</v>
      </c>
      <c r="CK63" s="136">
        <f t="shared" si="941"/>
        <v>0</v>
      </c>
      <c r="CL63" s="96">
        <f>CL58</f>
        <v>41.1</v>
      </c>
      <c r="CM63" s="137">
        <f t="shared" si="942"/>
        <v>0</v>
      </c>
      <c r="CN63" s="109">
        <f t="shared" si="943"/>
        <v>0</v>
      </c>
      <c r="CO63" s="109"/>
      <c r="CP63" s="138"/>
      <c r="CQ63" s="139">
        <f t="shared" si="944"/>
        <v>0</v>
      </c>
      <c r="CR63" s="593">
        <f t="shared" si="945"/>
        <v>0</v>
      </c>
      <c r="CS63" s="139">
        <f>CR63/CR58</f>
        <v>0</v>
      </c>
      <c r="CT63" s="109">
        <f>CT58*CS63</f>
        <v>0</v>
      </c>
      <c r="CU63" s="136">
        <f t="shared" si="946"/>
        <v>0</v>
      </c>
      <c r="CV63" s="96">
        <f>CV58</f>
        <v>41.1</v>
      </c>
      <c r="CW63" s="137">
        <f t="shared" si="947"/>
        <v>0</v>
      </c>
      <c r="CX63" s="109">
        <f t="shared" si="948"/>
        <v>0</v>
      </c>
      <c r="CY63" s="109"/>
      <c r="CZ63" s="138"/>
      <c r="DA63" s="139">
        <f t="shared" si="949"/>
        <v>0</v>
      </c>
      <c r="DB63" s="593">
        <f t="shared" si="950"/>
        <v>0</v>
      </c>
      <c r="DC63" s="139">
        <f>DB63/DB58</f>
        <v>0</v>
      </c>
      <c r="DD63" s="109">
        <f>DD58*DC63</f>
        <v>0</v>
      </c>
      <c r="DE63" s="136">
        <f t="shared" si="951"/>
        <v>0</v>
      </c>
      <c r="DF63" s="96">
        <f>DF58</f>
        <v>41.1</v>
      </c>
      <c r="DG63" s="137">
        <f t="shared" si="952"/>
        <v>0</v>
      </c>
      <c r="DH63" s="109">
        <f t="shared" si="953"/>
        <v>0</v>
      </c>
      <c r="DI63" s="109"/>
      <c r="DJ63" s="138"/>
      <c r="DK63" s="139">
        <f t="shared" si="954"/>
        <v>0</v>
      </c>
      <c r="DL63" s="593">
        <f t="shared" si="955"/>
        <v>0</v>
      </c>
      <c r="DM63" s="139">
        <f>DL63/DL58</f>
        <v>0</v>
      </c>
      <c r="DN63" s="109">
        <f>DN58*DM63</f>
        <v>0</v>
      </c>
      <c r="DO63" s="136">
        <f t="shared" si="956"/>
        <v>0</v>
      </c>
      <c r="DP63" s="96">
        <f>DP58</f>
        <v>41.1</v>
      </c>
      <c r="DQ63" s="137">
        <f t="shared" si="957"/>
        <v>0</v>
      </c>
      <c r="DR63" s="109">
        <f t="shared" si="958"/>
        <v>0</v>
      </c>
      <c r="DS63" s="109"/>
      <c r="DT63" s="138"/>
      <c r="DU63" s="139">
        <f t="shared" si="959"/>
        <v>0</v>
      </c>
      <c r="DV63" s="593">
        <f t="shared" si="960"/>
        <v>0</v>
      </c>
      <c r="DW63" s="139">
        <f>DV63/DV58</f>
        <v>0</v>
      </c>
      <c r="DX63" s="109">
        <f>DX58*DW63</f>
        <v>0</v>
      </c>
      <c r="DY63" s="136">
        <f t="shared" si="961"/>
        <v>0</v>
      </c>
      <c r="DZ63" s="96">
        <f>DZ58</f>
        <v>41.1</v>
      </c>
      <c r="EA63" s="137">
        <f t="shared" si="962"/>
        <v>0</v>
      </c>
      <c r="EB63" s="109">
        <f t="shared" si="963"/>
        <v>0</v>
      </c>
      <c r="EC63" s="109"/>
      <c r="ED63" s="138"/>
      <c r="EE63" s="139">
        <f t="shared" si="964"/>
        <v>0</v>
      </c>
      <c r="EF63" s="593">
        <f t="shared" si="965"/>
        <v>0</v>
      </c>
      <c r="EG63" s="139">
        <f>EF63/EF58</f>
        <v>0</v>
      </c>
      <c r="EH63" s="109">
        <f>EH58*EG63</f>
        <v>0</v>
      </c>
      <c r="EI63" s="136">
        <f t="shared" si="966"/>
        <v>0</v>
      </c>
      <c r="EJ63" s="96">
        <f>EJ58</f>
        <v>41.1</v>
      </c>
      <c r="EK63" s="137">
        <f t="shared" si="967"/>
        <v>0</v>
      </c>
      <c r="EL63" s="109">
        <f t="shared" si="968"/>
        <v>0</v>
      </c>
      <c r="EM63" s="109"/>
      <c r="EN63" s="138"/>
      <c r="EO63" s="139">
        <f t="shared" si="969"/>
        <v>0</v>
      </c>
      <c r="EP63" s="593">
        <f t="shared" si="970"/>
        <v>0</v>
      </c>
      <c r="EQ63" s="139">
        <f>EP63/EP58</f>
        <v>0</v>
      </c>
      <c r="ER63" s="109">
        <f>ER58*EQ63</f>
        <v>0</v>
      </c>
      <c r="ES63" s="136">
        <f t="shared" si="971"/>
        <v>0</v>
      </c>
      <c r="ET63" s="96">
        <f>ET58</f>
        <v>41.1</v>
      </c>
      <c r="EU63" s="137">
        <f t="shared" si="972"/>
        <v>0</v>
      </c>
      <c r="EV63" s="109">
        <f t="shared" si="973"/>
        <v>0</v>
      </c>
      <c r="EW63" s="109"/>
      <c r="EX63" s="138"/>
      <c r="EY63" s="139">
        <f t="shared" si="974"/>
        <v>0</v>
      </c>
      <c r="EZ63" s="593">
        <f t="shared" si="975"/>
        <v>31</v>
      </c>
      <c r="FA63" s="139">
        <f>EZ63/EZ58</f>
        <v>0.31313000000000002</v>
      </c>
      <c r="FB63" s="109">
        <f>FB58*FA63</f>
        <v>291.20999999999998</v>
      </c>
      <c r="FC63" s="136">
        <f t="shared" si="976"/>
        <v>9.39387097</v>
      </c>
      <c r="FD63" s="96">
        <f>FD58</f>
        <v>41.1</v>
      </c>
      <c r="FE63" s="137">
        <f t="shared" si="977"/>
        <v>386.0881</v>
      </c>
      <c r="FF63" s="109">
        <f t="shared" si="978"/>
        <v>11968.73</v>
      </c>
      <c r="FG63" s="109"/>
      <c r="FH63" s="138"/>
      <c r="FI63" s="139">
        <f t="shared" si="979"/>
        <v>0.63044999999999995</v>
      </c>
      <c r="FJ63" s="593">
        <f t="shared" si="980"/>
        <v>0</v>
      </c>
      <c r="FK63" s="139">
        <f>FJ63/FJ58</f>
        <v>0</v>
      </c>
      <c r="FL63" s="109">
        <f>FL58*FK63</f>
        <v>0</v>
      </c>
      <c r="FM63" s="136">
        <f t="shared" si="981"/>
        <v>0</v>
      </c>
      <c r="FN63" s="96">
        <f>FN58</f>
        <v>41.1</v>
      </c>
      <c r="FO63" s="137">
        <f t="shared" si="982"/>
        <v>0</v>
      </c>
      <c r="FP63" s="109">
        <f t="shared" si="983"/>
        <v>0</v>
      </c>
      <c r="FQ63" s="109"/>
      <c r="FR63" s="138"/>
      <c r="FS63" s="139">
        <f t="shared" si="984"/>
        <v>0</v>
      </c>
      <c r="FT63" s="593">
        <f t="shared" si="985"/>
        <v>0</v>
      </c>
      <c r="FU63" s="139">
        <f>FT63/FT58</f>
        <v>0</v>
      </c>
      <c r="FV63" s="109">
        <f>FV58*FU63</f>
        <v>0</v>
      </c>
      <c r="FW63" s="136">
        <f t="shared" si="986"/>
        <v>0</v>
      </c>
      <c r="FX63" s="96">
        <f>FX58</f>
        <v>41.1</v>
      </c>
      <c r="FY63" s="137">
        <f t="shared" si="987"/>
        <v>0</v>
      </c>
      <c r="FZ63" s="109">
        <f t="shared" si="988"/>
        <v>0</v>
      </c>
      <c r="GA63" s="109"/>
      <c r="GB63" s="138"/>
      <c r="GC63" s="139">
        <f t="shared" si="989"/>
        <v>0</v>
      </c>
      <c r="GD63" s="593">
        <f t="shared" si="990"/>
        <v>0</v>
      </c>
      <c r="GE63" s="139">
        <f>GD63/GD58</f>
        <v>0</v>
      </c>
      <c r="GF63" s="109">
        <f>GF58*GE63</f>
        <v>0</v>
      </c>
      <c r="GG63" s="136">
        <f t="shared" si="991"/>
        <v>0</v>
      </c>
      <c r="GH63" s="96">
        <f>GH58</f>
        <v>41.1</v>
      </c>
      <c r="GI63" s="137">
        <f t="shared" si="992"/>
        <v>0</v>
      </c>
      <c r="GJ63" s="109">
        <f t="shared" si="993"/>
        <v>0</v>
      </c>
      <c r="GK63" s="109"/>
      <c r="GL63" s="138"/>
      <c r="GM63" s="139">
        <f t="shared" si="994"/>
        <v>0</v>
      </c>
      <c r="GN63" s="593">
        <f t="shared" si="995"/>
        <v>0</v>
      </c>
      <c r="GO63" s="139">
        <f>GN63/GN58</f>
        <v>0</v>
      </c>
      <c r="GP63" s="109">
        <f>GP58*GO63</f>
        <v>0</v>
      </c>
      <c r="GQ63" s="136">
        <f t="shared" si="996"/>
        <v>0</v>
      </c>
      <c r="GR63" s="96">
        <f>GR58</f>
        <v>41.1</v>
      </c>
      <c r="GS63" s="137">
        <f t="shared" si="997"/>
        <v>0</v>
      </c>
      <c r="GT63" s="109">
        <f t="shared" si="998"/>
        <v>0</v>
      </c>
      <c r="GU63" s="109"/>
      <c r="GV63" s="138"/>
      <c r="GW63" s="139">
        <f t="shared" si="999"/>
        <v>0</v>
      </c>
      <c r="GX63" s="593">
        <f t="shared" si="1000"/>
        <v>0</v>
      </c>
      <c r="GY63" s="139">
        <f>GX63/GX58</f>
        <v>0</v>
      </c>
      <c r="GZ63" s="109">
        <f>GZ58*GY63</f>
        <v>0</v>
      </c>
      <c r="HA63" s="136">
        <f t="shared" si="1001"/>
        <v>0</v>
      </c>
      <c r="HB63" s="96">
        <f>HB58</f>
        <v>41.1</v>
      </c>
      <c r="HC63" s="137">
        <f t="shared" si="1002"/>
        <v>0</v>
      </c>
      <c r="HD63" s="109">
        <f t="shared" si="1003"/>
        <v>0</v>
      </c>
      <c r="HE63" s="109"/>
      <c r="HF63" s="138"/>
      <c r="HG63" s="139">
        <f t="shared" si="1004"/>
        <v>0</v>
      </c>
      <c r="HH63" s="593">
        <f t="shared" si="1005"/>
        <v>0</v>
      </c>
      <c r="HI63" s="139">
        <f>HH63/HH58</f>
        <v>0</v>
      </c>
      <c r="HJ63" s="109">
        <f>HJ58*HI63</f>
        <v>0</v>
      </c>
      <c r="HK63" s="136">
        <f t="shared" si="1006"/>
        <v>0</v>
      </c>
      <c r="HL63" s="96">
        <f>HL58</f>
        <v>41.1</v>
      </c>
      <c r="HM63" s="137">
        <f t="shared" si="1007"/>
        <v>0</v>
      </c>
      <c r="HN63" s="109">
        <f t="shared" si="1008"/>
        <v>0</v>
      </c>
      <c r="HO63" s="109"/>
      <c r="HP63" s="138"/>
      <c r="HQ63" s="139">
        <f t="shared" si="1009"/>
        <v>0</v>
      </c>
      <c r="HR63" s="593">
        <f t="shared" si="1010"/>
        <v>0</v>
      </c>
      <c r="HS63" s="139">
        <f>HR63/HR58</f>
        <v>0</v>
      </c>
      <c r="HT63" s="109">
        <f>HT58*HS63</f>
        <v>0</v>
      </c>
      <c r="HU63" s="136">
        <f t="shared" si="1011"/>
        <v>0</v>
      </c>
      <c r="HV63" s="96">
        <f>HV58</f>
        <v>41.1</v>
      </c>
      <c r="HW63" s="137">
        <f t="shared" si="1012"/>
        <v>0</v>
      </c>
      <c r="HX63" s="109">
        <f t="shared" si="1013"/>
        <v>0</v>
      </c>
      <c r="HY63" s="109"/>
      <c r="HZ63" s="138"/>
      <c r="IA63" s="139">
        <f t="shared" si="1014"/>
        <v>0</v>
      </c>
      <c r="IB63" s="593">
        <f t="shared" si="1015"/>
        <v>0</v>
      </c>
      <c r="IC63" s="139">
        <f>IB63/IB58</f>
        <v>0</v>
      </c>
      <c r="ID63" s="109">
        <f>ID58*IC63</f>
        <v>0</v>
      </c>
      <c r="IE63" s="136">
        <f t="shared" si="1016"/>
        <v>0</v>
      </c>
      <c r="IF63" s="96">
        <f>IF58</f>
        <v>41.1</v>
      </c>
      <c r="IG63" s="137">
        <f t="shared" si="1017"/>
        <v>0</v>
      </c>
      <c r="IH63" s="109">
        <f t="shared" si="1018"/>
        <v>0</v>
      </c>
      <c r="II63" s="109"/>
      <c r="IJ63" s="138"/>
      <c r="IK63" s="139">
        <f t="shared" si="1019"/>
        <v>0</v>
      </c>
      <c r="IL63" s="593">
        <f t="shared" si="1020"/>
        <v>0</v>
      </c>
      <c r="IM63" s="139">
        <f>IL63/IL58</f>
        <v>0</v>
      </c>
      <c r="IN63" s="109">
        <f>IN58*IM63</f>
        <v>0</v>
      </c>
      <c r="IO63" s="136">
        <f t="shared" si="1021"/>
        <v>0</v>
      </c>
      <c r="IP63" s="96">
        <f>IP58</f>
        <v>41.1</v>
      </c>
      <c r="IQ63" s="137">
        <f t="shared" si="1022"/>
        <v>0</v>
      </c>
      <c r="IR63" s="109">
        <f t="shared" si="1023"/>
        <v>0</v>
      </c>
      <c r="IS63" s="109"/>
      <c r="IT63" s="138"/>
      <c r="IU63" s="139">
        <f t="shared" si="1024"/>
        <v>0</v>
      </c>
      <c r="IV63" s="593">
        <f t="shared" si="1025"/>
        <v>0</v>
      </c>
      <c r="IW63" s="139">
        <f>IV63/IV58</f>
        <v>0</v>
      </c>
      <c r="IX63" s="109">
        <f>IX58*IW63</f>
        <v>0</v>
      </c>
      <c r="IY63" s="136">
        <f t="shared" si="1026"/>
        <v>0</v>
      </c>
      <c r="IZ63" s="96">
        <f>IZ58</f>
        <v>41.1</v>
      </c>
      <c r="JA63" s="137">
        <f t="shared" si="1027"/>
        <v>0</v>
      </c>
      <c r="JB63" s="109">
        <f t="shared" si="1028"/>
        <v>0</v>
      </c>
      <c r="JC63" s="109"/>
      <c r="JD63" s="138"/>
      <c r="JE63" s="139">
        <f t="shared" si="1029"/>
        <v>0</v>
      </c>
      <c r="JF63" s="593">
        <f t="shared" si="1030"/>
        <v>0</v>
      </c>
      <c r="JG63" s="139">
        <f>JF63/JF58</f>
        <v>0</v>
      </c>
      <c r="JH63" s="109">
        <f>JH58*JG63</f>
        <v>0</v>
      </c>
      <c r="JI63" s="136">
        <f t="shared" si="1031"/>
        <v>0</v>
      </c>
      <c r="JJ63" s="96">
        <f>JJ58</f>
        <v>41.1</v>
      </c>
      <c r="JK63" s="137">
        <f t="shared" si="1032"/>
        <v>0</v>
      </c>
      <c r="JL63" s="109">
        <f t="shared" si="1033"/>
        <v>0</v>
      </c>
      <c r="JM63" s="109"/>
      <c r="JN63" s="138"/>
      <c r="JO63" s="139">
        <f t="shared" si="1034"/>
        <v>0</v>
      </c>
      <c r="JP63" s="593">
        <f t="shared" si="1035"/>
        <v>0</v>
      </c>
      <c r="JQ63" s="139">
        <f>JP63/JP58</f>
        <v>0</v>
      </c>
      <c r="JR63" s="109">
        <f>JR58*JQ63</f>
        <v>0</v>
      </c>
      <c r="JS63" s="136">
        <f t="shared" si="1036"/>
        <v>0</v>
      </c>
      <c r="JT63" s="96">
        <f>JT58</f>
        <v>41.1</v>
      </c>
      <c r="JU63" s="137">
        <f t="shared" si="1037"/>
        <v>0</v>
      </c>
      <c r="JV63" s="109">
        <f t="shared" si="1038"/>
        <v>0</v>
      </c>
      <c r="JW63" s="109"/>
      <c r="JX63" s="138"/>
      <c r="JY63" s="139">
        <f t="shared" si="1039"/>
        <v>0</v>
      </c>
      <c r="JZ63" s="593">
        <f t="shared" si="1040"/>
        <v>0</v>
      </c>
      <c r="KA63" s="139">
        <f>JZ63/JZ58</f>
        <v>0</v>
      </c>
      <c r="KB63" s="109">
        <f>KB58*KA63</f>
        <v>0</v>
      </c>
      <c r="KC63" s="136">
        <f t="shared" si="1041"/>
        <v>0</v>
      </c>
      <c r="KD63" s="96">
        <f>KD58</f>
        <v>41.1</v>
      </c>
      <c r="KE63" s="137">
        <f t="shared" si="1042"/>
        <v>0</v>
      </c>
      <c r="KF63" s="109">
        <f t="shared" si="1043"/>
        <v>0</v>
      </c>
      <c r="KG63" s="109"/>
      <c r="KH63" s="138"/>
      <c r="KI63" s="139">
        <f t="shared" si="1044"/>
        <v>0</v>
      </c>
      <c r="KJ63" s="593">
        <f t="shared" si="1045"/>
        <v>0</v>
      </c>
      <c r="KK63" s="139">
        <f>KJ63/KJ58</f>
        <v>0</v>
      </c>
      <c r="KL63" s="109">
        <f>KL58*KK63</f>
        <v>0</v>
      </c>
      <c r="KM63" s="136">
        <f t="shared" si="1046"/>
        <v>0</v>
      </c>
      <c r="KN63" s="96">
        <f>KN58</f>
        <v>41.1</v>
      </c>
      <c r="KO63" s="137">
        <f t="shared" si="1047"/>
        <v>0</v>
      </c>
      <c r="KP63" s="109">
        <f t="shared" si="1048"/>
        <v>0</v>
      </c>
      <c r="KQ63" s="109"/>
      <c r="KR63" s="138"/>
      <c r="KS63" s="139">
        <f t="shared" si="1049"/>
        <v>0</v>
      </c>
      <c r="KT63" s="593">
        <f t="shared" si="1050"/>
        <v>0</v>
      </c>
      <c r="KU63" s="139">
        <f>KT63/KT58</f>
        <v>0</v>
      </c>
      <c r="KV63" s="109">
        <f>KV58*KU63</f>
        <v>0</v>
      </c>
      <c r="KW63" s="136">
        <f t="shared" si="1051"/>
        <v>0</v>
      </c>
      <c r="KX63" s="96">
        <f>KX58</f>
        <v>58.2</v>
      </c>
      <c r="KY63" s="137">
        <f t="shared" si="1052"/>
        <v>0</v>
      </c>
      <c r="KZ63" s="109">
        <f t="shared" si="1053"/>
        <v>0</v>
      </c>
      <c r="LA63" s="109"/>
      <c r="LB63" s="138"/>
      <c r="LC63" s="139">
        <f t="shared" si="1054"/>
        <v>0</v>
      </c>
      <c r="LD63" s="593">
        <f t="shared" si="1055"/>
        <v>0</v>
      </c>
      <c r="LE63" s="139">
        <f>LD63/LD58</f>
        <v>0</v>
      </c>
      <c r="LF63" s="109">
        <f>LF58*LE63</f>
        <v>0</v>
      </c>
      <c r="LG63" s="136">
        <f t="shared" si="1056"/>
        <v>0</v>
      </c>
      <c r="LH63" s="96">
        <f>LH58</f>
        <v>41.1</v>
      </c>
      <c r="LI63" s="137">
        <f t="shared" si="1057"/>
        <v>0</v>
      </c>
      <c r="LJ63" s="109">
        <f t="shared" si="1058"/>
        <v>0</v>
      </c>
      <c r="LK63" s="109"/>
      <c r="LL63" s="138"/>
      <c r="LM63" s="139">
        <f t="shared" si="1059"/>
        <v>0</v>
      </c>
      <c r="LN63" s="593">
        <f t="shared" si="1060"/>
        <v>0</v>
      </c>
      <c r="LO63" s="139">
        <f>LN63/LN58</f>
        <v>0</v>
      </c>
      <c r="LP63" s="109">
        <f>LP58*LO63</f>
        <v>0</v>
      </c>
      <c r="LQ63" s="136">
        <f t="shared" si="1061"/>
        <v>0</v>
      </c>
      <c r="LR63" s="96">
        <f>LR58</f>
        <v>41.1</v>
      </c>
      <c r="LS63" s="137">
        <f t="shared" si="1062"/>
        <v>0</v>
      </c>
      <c r="LT63" s="109">
        <f t="shared" si="1063"/>
        <v>0</v>
      </c>
      <c r="LU63" s="109"/>
      <c r="LV63" s="138"/>
      <c r="LW63" s="139">
        <f t="shared" si="1064"/>
        <v>0</v>
      </c>
      <c r="LX63" s="593">
        <f t="shared" si="1065"/>
        <v>0</v>
      </c>
      <c r="LY63" s="139">
        <f>LX63/LX58</f>
        <v>0</v>
      </c>
      <c r="LZ63" s="109">
        <f>LZ58*LY63</f>
        <v>0</v>
      </c>
      <c r="MA63" s="136">
        <f t="shared" si="1066"/>
        <v>0</v>
      </c>
      <c r="MB63" s="96">
        <f>MB58</f>
        <v>41.1</v>
      </c>
      <c r="MC63" s="137">
        <f t="shared" si="1067"/>
        <v>0</v>
      </c>
      <c r="MD63" s="109">
        <f t="shared" si="1068"/>
        <v>0</v>
      </c>
      <c r="ME63" s="109"/>
      <c r="MF63" s="138"/>
      <c r="MG63" s="139">
        <f t="shared" si="1069"/>
        <v>0</v>
      </c>
      <c r="MH63" s="593">
        <f t="shared" si="1070"/>
        <v>0</v>
      </c>
      <c r="MI63" s="139">
        <f>MH63/MH58</f>
        <v>0</v>
      </c>
      <c r="MJ63" s="109">
        <f>MJ58*MI63</f>
        <v>0</v>
      </c>
      <c r="MK63" s="136">
        <f t="shared" si="1071"/>
        <v>0</v>
      </c>
      <c r="ML63" s="96">
        <f>ML58</f>
        <v>41.1</v>
      </c>
      <c r="MM63" s="137">
        <f t="shared" si="1072"/>
        <v>0</v>
      </c>
      <c r="MN63" s="109">
        <f t="shared" si="1073"/>
        <v>0</v>
      </c>
      <c r="MO63" s="109"/>
      <c r="MP63" s="138"/>
      <c r="MQ63" s="139">
        <f t="shared" si="1074"/>
        <v>0</v>
      </c>
      <c r="MR63" s="593">
        <f t="shared" si="1075"/>
        <v>0</v>
      </c>
      <c r="MS63" s="139">
        <f>MR63/MR58</f>
        <v>0</v>
      </c>
      <c r="MT63" s="109">
        <f>MT58*MS63</f>
        <v>0</v>
      </c>
      <c r="MU63" s="136">
        <f t="shared" si="1076"/>
        <v>0</v>
      </c>
      <c r="MV63" s="96">
        <f>MV58</f>
        <v>41.1</v>
      </c>
      <c r="MW63" s="137">
        <f t="shared" si="1077"/>
        <v>0</v>
      </c>
      <c r="MX63" s="109">
        <f t="shared" si="1078"/>
        <v>0</v>
      </c>
      <c r="MY63" s="109"/>
      <c r="MZ63" s="138"/>
      <c r="NA63" s="139">
        <f t="shared" si="1079"/>
        <v>0</v>
      </c>
      <c r="NB63" s="593">
        <f t="shared" si="1080"/>
        <v>0</v>
      </c>
      <c r="NC63" s="139">
        <f>NB63/NB58</f>
        <v>0</v>
      </c>
      <c r="ND63" s="109">
        <f>ND58*NC63</f>
        <v>0</v>
      </c>
      <c r="NE63" s="136">
        <f t="shared" si="1081"/>
        <v>0</v>
      </c>
      <c r="NF63" s="96">
        <f>NF58</f>
        <v>41.1</v>
      </c>
      <c r="NG63" s="137">
        <f t="shared" si="1082"/>
        <v>0</v>
      </c>
      <c r="NH63" s="109">
        <f t="shared" si="1083"/>
        <v>0</v>
      </c>
      <c r="NI63" s="109"/>
      <c r="NJ63" s="138"/>
      <c r="NK63" s="139">
        <f t="shared" si="1084"/>
        <v>0</v>
      </c>
      <c r="NL63" s="593">
        <f t="shared" si="1085"/>
        <v>0</v>
      </c>
      <c r="NM63" s="139">
        <f>NL63/NL58</f>
        <v>0</v>
      </c>
      <c r="NN63" s="109">
        <f>NN58*NM63</f>
        <v>0</v>
      </c>
      <c r="NO63" s="136">
        <f t="shared" si="1086"/>
        <v>0</v>
      </c>
      <c r="NP63" s="96">
        <f>NP58</f>
        <v>41.1</v>
      </c>
      <c r="NQ63" s="137">
        <f t="shared" si="1087"/>
        <v>0</v>
      </c>
      <c r="NR63" s="109">
        <f t="shared" si="1088"/>
        <v>0</v>
      </c>
      <c r="NS63" s="109"/>
      <c r="NT63" s="138"/>
      <c r="NU63" s="139">
        <f t="shared" si="1089"/>
        <v>0</v>
      </c>
      <c r="NV63" s="593">
        <f t="shared" si="1090"/>
        <v>0</v>
      </c>
      <c r="NW63" s="139">
        <f>NV63/NV58</f>
        <v>0</v>
      </c>
      <c r="NX63" s="109">
        <f>NX58*NW63</f>
        <v>0</v>
      </c>
      <c r="NY63" s="136">
        <f t="shared" si="1091"/>
        <v>0</v>
      </c>
      <c r="NZ63" s="96">
        <f>NZ58</f>
        <v>41.1</v>
      </c>
      <c r="OA63" s="137">
        <f t="shared" si="1092"/>
        <v>0</v>
      </c>
      <c r="OB63" s="109">
        <f t="shared" si="1093"/>
        <v>0</v>
      </c>
      <c r="OC63" s="109"/>
      <c r="OD63" s="138"/>
      <c r="OE63" s="139">
        <f t="shared" si="1094"/>
        <v>0</v>
      </c>
      <c r="OF63" s="593">
        <f t="shared" si="1095"/>
        <v>0</v>
      </c>
      <c r="OG63" s="139">
        <f>OF63/OF58</f>
        <v>0</v>
      </c>
      <c r="OH63" s="109">
        <f>OH58*OG63</f>
        <v>0</v>
      </c>
      <c r="OI63" s="136">
        <f t="shared" si="1096"/>
        <v>0</v>
      </c>
      <c r="OJ63" s="96">
        <f>OJ58</f>
        <v>41.1</v>
      </c>
      <c r="OK63" s="137">
        <f t="shared" si="1097"/>
        <v>0</v>
      </c>
      <c r="OL63" s="109">
        <f t="shared" si="1098"/>
        <v>0</v>
      </c>
      <c r="OM63" s="109"/>
      <c r="ON63" s="138"/>
      <c r="OO63" s="139">
        <f t="shared" si="1099"/>
        <v>0</v>
      </c>
      <c r="OP63" s="593">
        <f t="shared" si="1100"/>
        <v>0</v>
      </c>
      <c r="OQ63" s="139">
        <f>OP63/OP58</f>
        <v>0</v>
      </c>
      <c r="OR63" s="109">
        <f>OR58*OQ63</f>
        <v>0</v>
      </c>
      <c r="OS63" s="136">
        <f t="shared" si="1101"/>
        <v>0</v>
      </c>
      <c r="OT63" s="96">
        <f>OT58</f>
        <v>41.1</v>
      </c>
      <c r="OU63" s="137">
        <f t="shared" si="1102"/>
        <v>0</v>
      </c>
      <c r="OV63" s="109">
        <f t="shared" si="1103"/>
        <v>0</v>
      </c>
      <c r="OW63" s="109"/>
      <c r="OX63" s="138"/>
      <c r="OY63" s="139">
        <f t="shared" si="1104"/>
        <v>0</v>
      </c>
      <c r="OZ63" s="593">
        <f t="shared" si="1105"/>
        <v>63</v>
      </c>
      <c r="PA63" s="139">
        <f>OZ63/OZ58</f>
        <v>1</v>
      </c>
      <c r="PB63" s="109">
        <f>PB58*PA63</f>
        <v>760</v>
      </c>
      <c r="PC63" s="136">
        <f t="shared" si="1106"/>
        <v>12.06349206</v>
      </c>
      <c r="PD63" s="96">
        <f>PD58</f>
        <v>41.1</v>
      </c>
      <c r="PE63" s="137">
        <f t="shared" si="1107"/>
        <v>495.80952000000002</v>
      </c>
      <c r="PF63" s="109">
        <f t="shared" si="1108"/>
        <v>31236</v>
      </c>
      <c r="PG63" s="109"/>
      <c r="PH63" s="138"/>
      <c r="PI63" s="139">
        <f t="shared" si="1109"/>
        <v>0.80961000000000005</v>
      </c>
      <c r="PJ63" s="593">
        <f t="shared" si="1110"/>
        <v>0</v>
      </c>
      <c r="PK63" s="139">
        <f>PJ63/PJ58</f>
        <v>0</v>
      </c>
      <c r="PL63" s="109">
        <f>PL58*PK63</f>
        <v>0</v>
      </c>
      <c r="PM63" s="136">
        <f t="shared" si="1111"/>
        <v>0</v>
      </c>
      <c r="PN63" s="96">
        <f>PN58</f>
        <v>41.1</v>
      </c>
      <c r="PO63" s="137">
        <f t="shared" si="1112"/>
        <v>0</v>
      </c>
      <c r="PP63" s="109">
        <f t="shared" si="1113"/>
        <v>0</v>
      </c>
      <c r="PQ63" s="109"/>
      <c r="PR63" s="138"/>
      <c r="PS63" s="139">
        <f t="shared" si="1114"/>
        <v>0</v>
      </c>
      <c r="PT63" s="593">
        <f t="shared" si="1115"/>
        <v>0</v>
      </c>
      <c r="PU63" s="139">
        <f>PT63/PT58</f>
        <v>0</v>
      </c>
      <c r="PV63" s="109">
        <f>PV58*PU63</f>
        <v>0</v>
      </c>
      <c r="PW63" s="136">
        <f t="shared" si="1116"/>
        <v>0</v>
      </c>
      <c r="PX63" s="96">
        <f>PX58</f>
        <v>41.1</v>
      </c>
      <c r="PY63" s="137">
        <f t="shared" si="1117"/>
        <v>0</v>
      </c>
      <c r="PZ63" s="109">
        <f t="shared" si="1118"/>
        <v>0</v>
      </c>
      <c r="QA63" s="109"/>
      <c r="QB63" s="138"/>
      <c r="QC63" s="139">
        <f t="shared" si="1119"/>
        <v>0</v>
      </c>
      <c r="QD63" s="593">
        <f t="shared" si="1120"/>
        <v>0</v>
      </c>
      <c r="QE63" s="139">
        <f>QD63/QD58</f>
        <v>0</v>
      </c>
      <c r="QF63" s="109">
        <f>QF58*QE63</f>
        <v>0</v>
      </c>
      <c r="QG63" s="136">
        <f t="shared" si="1121"/>
        <v>0</v>
      </c>
      <c r="QH63" s="96">
        <f>QH58</f>
        <v>41.1</v>
      </c>
      <c r="QI63" s="137">
        <f t="shared" si="1122"/>
        <v>0</v>
      </c>
      <c r="QJ63" s="109">
        <f t="shared" si="1123"/>
        <v>0</v>
      </c>
      <c r="QK63" s="109"/>
      <c r="QL63" s="138"/>
      <c r="QM63" s="139">
        <f t="shared" si="1124"/>
        <v>0</v>
      </c>
      <c r="QN63" s="593">
        <f t="shared" si="1125"/>
        <v>0</v>
      </c>
      <c r="QO63" s="139">
        <f>QN63/QN58</f>
        <v>0</v>
      </c>
      <c r="QP63" s="109">
        <f>QP58*QO63</f>
        <v>0</v>
      </c>
      <c r="QQ63" s="136">
        <f t="shared" si="1126"/>
        <v>0</v>
      </c>
      <c r="QR63" s="96">
        <f>QR58</f>
        <v>41.1</v>
      </c>
      <c r="QS63" s="137">
        <f t="shared" si="1127"/>
        <v>0</v>
      </c>
      <c r="QT63" s="109">
        <f t="shared" si="1128"/>
        <v>0</v>
      </c>
      <c r="QU63" s="109"/>
      <c r="QV63" s="138"/>
      <c r="QW63" s="139">
        <f t="shared" si="1129"/>
        <v>0</v>
      </c>
      <c r="QX63" s="593">
        <f t="shared" si="1130"/>
        <v>0</v>
      </c>
      <c r="QY63" s="139">
        <f>QX63/QX58</f>
        <v>0</v>
      </c>
      <c r="QZ63" s="109">
        <f>QZ58*QY63</f>
        <v>0</v>
      </c>
      <c r="RA63" s="136">
        <f t="shared" si="1131"/>
        <v>0</v>
      </c>
      <c r="RB63" s="96">
        <f>RB58</f>
        <v>41.1</v>
      </c>
      <c r="RC63" s="137">
        <f t="shared" si="1132"/>
        <v>0</v>
      </c>
      <c r="RD63" s="109">
        <f t="shared" si="1133"/>
        <v>0</v>
      </c>
      <c r="RE63" s="109"/>
      <c r="RF63" s="138"/>
      <c r="RG63" s="139">
        <f t="shared" si="1134"/>
        <v>0</v>
      </c>
      <c r="RH63" s="593">
        <f t="shared" si="1135"/>
        <v>0</v>
      </c>
      <c r="RI63" s="139">
        <f>RH63/RH58</f>
        <v>0</v>
      </c>
      <c r="RJ63" s="109">
        <f>RJ58*RI63</f>
        <v>0</v>
      </c>
      <c r="RK63" s="136">
        <f t="shared" si="1136"/>
        <v>0</v>
      </c>
      <c r="RL63" s="96">
        <f>RL58</f>
        <v>41.1</v>
      </c>
      <c r="RM63" s="137">
        <f t="shared" si="1137"/>
        <v>0</v>
      </c>
      <c r="RN63" s="109">
        <f t="shared" si="1138"/>
        <v>0</v>
      </c>
      <c r="RO63" s="109"/>
      <c r="RP63" s="138"/>
      <c r="RQ63" s="139">
        <f t="shared" si="1139"/>
        <v>0</v>
      </c>
      <c r="RR63" s="593">
        <f t="shared" si="1140"/>
        <v>0</v>
      </c>
      <c r="RS63" s="139">
        <f>RR63/RR58</f>
        <v>0</v>
      </c>
      <c r="RT63" s="109">
        <f>RT58*RS63</f>
        <v>0</v>
      </c>
      <c r="RU63" s="136">
        <f t="shared" si="1141"/>
        <v>0</v>
      </c>
      <c r="RV63" s="96">
        <f>RV58</f>
        <v>41.1</v>
      </c>
      <c r="RW63" s="137">
        <f t="shared" si="1142"/>
        <v>0</v>
      </c>
      <c r="RX63" s="109">
        <f t="shared" si="1143"/>
        <v>0</v>
      </c>
      <c r="RY63" s="109"/>
      <c r="RZ63" s="138"/>
      <c r="SA63" s="139">
        <f t="shared" si="1144"/>
        <v>0</v>
      </c>
      <c r="SB63" s="593">
        <f t="shared" si="1145"/>
        <v>0</v>
      </c>
      <c r="SC63" s="139" t="e">
        <f>SB63/SB58</f>
        <v>#DIV/0!</v>
      </c>
      <c r="SD63" s="109" t="e">
        <f>SD58*SC63</f>
        <v>#DIV/0!</v>
      </c>
      <c r="SE63" s="136">
        <f t="shared" si="1146"/>
        <v>0</v>
      </c>
      <c r="SF63" s="96">
        <f>SF58</f>
        <v>0</v>
      </c>
      <c r="SG63" s="137">
        <f t="shared" si="1147"/>
        <v>0</v>
      </c>
      <c r="SH63" s="109">
        <f t="shared" si="1148"/>
        <v>0</v>
      </c>
      <c r="SI63" s="109"/>
      <c r="SJ63" s="138"/>
      <c r="SK63" s="139">
        <f t="shared" si="1149"/>
        <v>0</v>
      </c>
      <c r="SL63" s="593">
        <f t="shared" si="1150"/>
        <v>0</v>
      </c>
      <c r="SM63" s="139">
        <f>SL63/SL58</f>
        <v>0</v>
      </c>
      <c r="SN63" s="109">
        <f>SN58*SM63</f>
        <v>0</v>
      </c>
      <c r="SO63" s="136">
        <f t="shared" si="1151"/>
        <v>0</v>
      </c>
      <c r="SP63" s="96">
        <f>SP58</f>
        <v>41.1</v>
      </c>
      <c r="SQ63" s="137">
        <f t="shared" si="1152"/>
        <v>0</v>
      </c>
      <c r="SR63" s="109">
        <f t="shared" si="1153"/>
        <v>0</v>
      </c>
      <c r="SS63" s="109"/>
      <c r="ST63" s="138"/>
      <c r="SU63" s="139">
        <f t="shared" si="1154"/>
        <v>0</v>
      </c>
      <c r="SV63" s="593">
        <f t="shared" si="1155"/>
        <v>0</v>
      </c>
      <c r="SW63" s="139">
        <f>SV63/SV58</f>
        <v>0</v>
      </c>
      <c r="SX63" s="109">
        <f>SX58*SW63</f>
        <v>0</v>
      </c>
      <c r="SY63" s="136">
        <f t="shared" si="1156"/>
        <v>0</v>
      </c>
      <c r="SZ63" s="96">
        <f>SZ58</f>
        <v>41.1</v>
      </c>
      <c r="TA63" s="137">
        <f t="shared" si="1157"/>
        <v>0</v>
      </c>
      <c r="TB63" s="109">
        <f t="shared" si="1158"/>
        <v>0</v>
      </c>
      <c r="TC63" s="109"/>
      <c r="TD63" s="138"/>
      <c r="TE63" s="139">
        <f t="shared" si="1159"/>
        <v>0</v>
      </c>
      <c r="TF63" s="593">
        <f t="shared" si="1160"/>
        <v>0</v>
      </c>
      <c r="TG63" s="139">
        <f>TF63/TF58</f>
        <v>0</v>
      </c>
      <c r="TH63" s="109">
        <f>TH58*TG63</f>
        <v>0</v>
      </c>
      <c r="TI63" s="136">
        <f t="shared" si="1161"/>
        <v>0</v>
      </c>
      <c r="TJ63" s="96">
        <f>TJ58</f>
        <v>41.69</v>
      </c>
      <c r="TK63" s="137">
        <f t="shared" si="1162"/>
        <v>0</v>
      </c>
      <c r="TL63" s="109">
        <f t="shared" si="1163"/>
        <v>0</v>
      </c>
      <c r="TM63" s="109"/>
      <c r="TN63" s="138"/>
      <c r="TO63" s="139">
        <f t="shared" si="1164"/>
        <v>0</v>
      </c>
      <c r="TP63" s="593">
        <f t="shared" si="1165"/>
        <v>0</v>
      </c>
      <c r="TQ63" s="139">
        <f>TP63/TP58</f>
        <v>0</v>
      </c>
      <c r="TR63" s="109">
        <f>TR58*TQ63</f>
        <v>0</v>
      </c>
      <c r="TS63" s="136">
        <f t="shared" si="1166"/>
        <v>0</v>
      </c>
      <c r="TT63" s="96">
        <f>TT58</f>
        <v>41.1</v>
      </c>
      <c r="TU63" s="137">
        <f t="shared" si="1167"/>
        <v>0</v>
      </c>
      <c r="TV63" s="109">
        <f t="shared" si="1168"/>
        <v>0</v>
      </c>
      <c r="TW63" s="109"/>
      <c r="TX63" s="138"/>
      <c r="TY63" s="139">
        <f t="shared" si="1169"/>
        <v>0</v>
      </c>
      <c r="TZ63" s="593">
        <f t="shared" si="1170"/>
        <v>0</v>
      </c>
      <c r="UA63" s="139">
        <f>TZ63/TZ58</f>
        <v>0</v>
      </c>
      <c r="UB63" s="109">
        <f>UB58*UA63</f>
        <v>0</v>
      </c>
      <c r="UC63" s="136">
        <f t="shared" si="1171"/>
        <v>0</v>
      </c>
      <c r="UD63" s="96">
        <f>UD58</f>
        <v>41.1</v>
      </c>
      <c r="UE63" s="137">
        <f t="shared" si="1172"/>
        <v>0</v>
      </c>
      <c r="UF63" s="109">
        <f t="shared" si="1173"/>
        <v>0</v>
      </c>
      <c r="UG63" s="109"/>
      <c r="UH63" s="138"/>
      <c r="UI63" s="139">
        <f t="shared" si="1174"/>
        <v>0</v>
      </c>
      <c r="UJ63" s="593">
        <f t="shared" si="1175"/>
        <v>0</v>
      </c>
      <c r="UK63" s="139">
        <f>UJ63/UJ58</f>
        <v>0</v>
      </c>
      <c r="UL63" s="109">
        <f>UL58*UK63</f>
        <v>0</v>
      </c>
      <c r="UM63" s="136">
        <f t="shared" si="1176"/>
        <v>0</v>
      </c>
      <c r="UN63" s="96">
        <f>UN58</f>
        <v>41.1</v>
      </c>
      <c r="UO63" s="137">
        <f t="shared" si="1177"/>
        <v>0</v>
      </c>
      <c r="UP63" s="109">
        <f t="shared" si="1178"/>
        <v>0</v>
      </c>
      <c r="UQ63" s="109"/>
      <c r="UR63" s="138"/>
      <c r="US63" s="139">
        <f t="shared" si="1179"/>
        <v>0</v>
      </c>
      <c r="UT63" s="593">
        <f t="shared" si="1180"/>
        <v>0</v>
      </c>
      <c r="UU63" s="139">
        <f>UT63/UT58</f>
        <v>0</v>
      </c>
      <c r="UV63" s="109">
        <f>UV58*UU63</f>
        <v>0</v>
      </c>
      <c r="UW63" s="136">
        <f t="shared" si="1181"/>
        <v>0</v>
      </c>
      <c r="UX63" s="96">
        <f>UX58</f>
        <v>41.1</v>
      </c>
      <c r="UY63" s="137">
        <f t="shared" si="1182"/>
        <v>0</v>
      </c>
      <c r="UZ63" s="109">
        <f t="shared" si="1183"/>
        <v>0</v>
      </c>
      <c r="VA63" s="109"/>
      <c r="VB63" s="138"/>
      <c r="VC63" s="139">
        <f t="shared" si="1184"/>
        <v>0</v>
      </c>
      <c r="VD63" s="593">
        <f t="shared" si="1185"/>
        <v>31</v>
      </c>
      <c r="VE63" s="139">
        <f>VD63/VD58</f>
        <v>5.4100000000000002E-2</v>
      </c>
      <c r="VF63" s="109">
        <f>VF58*VE63</f>
        <v>584.28</v>
      </c>
      <c r="VG63" s="136">
        <f t="shared" si="1186"/>
        <v>18.847741939999999</v>
      </c>
      <c r="VH63" s="96">
        <f>VH58</f>
        <v>41.1</v>
      </c>
      <c r="VI63" s="137">
        <f t="shared" si="1187"/>
        <v>774.64219000000003</v>
      </c>
      <c r="VJ63" s="109">
        <f t="shared" si="1188"/>
        <v>24013.91</v>
      </c>
      <c r="VK63" s="109"/>
      <c r="VL63" s="138"/>
      <c r="VM63" s="139">
        <f t="shared" si="1189"/>
        <v>1.26492</v>
      </c>
      <c r="VN63" s="593">
        <f t="shared" si="1190"/>
        <v>0</v>
      </c>
      <c r="VO63" s="139">
        <f>VN63/VN58</f>
        <v>0</v>
      </c>
      <c r="VP63" s="109">
        <f>VP58*VO63</f>
        <v>0</v>
      </c>
      <c r="VQ63" s="136">
        <f t="shared" si="1191"/>
        <v>0</v>
      </c>
      <c r="VR63" s="96">
        <f>VR58</f>
        <v>41.1</v>
      </c>
      <c r="VS63" s="137">
        <f t="shared" si="1192"/>
        <v>0</v>
      </c>
      <c r="VT63" s="109">
        <f t="shared" si="1193"/>
        <v>0</v>
      </c>
      <c r="VU63" s="109"/>
      <c r="VV63" s="138"/>
      <c r="VW63" s="139">
        <f t="shared" si="1194"/>
        <v>0</v>
      </c>
      <c r="VX63" s="554">
        <f t="shared" si="1195"/>
        <v>152</v>
      </c>
      <c r="VY63" s="139">
        <f>VX63/VX58</f>
        <v>1.257E-2</v>
      </c>
      <c r="VZ63" s="109">
        <f>VZ58*VY63</f>
        <v>2245.1799999999998</v>
      </c>
      <c r="WA63" s="136">
        <f t="shared" si="1196"/>
        <v>14.77092105</v>
      </c>
      <c r="WB63" s="96">
        <f>WB58</f>
        <v>41.46</v>
      </c>
      <c r="WC63" s="137">
        <f t="shared" si="1197"/>
        <v>612.40238999999997</v>
      </c>
      <c r="WD63" s="109">
        <f t="shared" si="1198"/>
        <v>93085.16</v>
      </c>
      <c r="WE63" s="109"/>
      <c r="WF63" s="138"/>
    </row>
    <row r="64" spans="1:604" ht="26.25" customHeight="1">
      <c r="A64" s="5"/>
      <c r="B64" s="544" t="s">
        <v>407</v>
      </c>
      <c r="C64" s="11" t="s">
        <v>968</v>
      </c>
      <c r="D64" s="11" t="s">
        <v>423</v>
      </c>
      <c r="E64" s="4" t="s">
        <v>32</v>
      </c>
      <c r="F64" s="593">
        <f t="shared" si="900"/>
        <v>0</v>
      </c>
      <c r="G64" s="139" t="e">
        <f>F64/F58</f>
        <v>#DIV/0!</v>
      </c>
      <c r="H64" s="109" t="e">
        <f>H58*G64</f>
        <v>#DIV/0!</v>
      </c>
      <c r="I64" s="136">
        <f t="shared" si="901"/>
        <v>0</v>
      </c>
      <c r="J64" s="96">
        <f>J58</f>
        <v>0</v>
      </c>
      <c r="K64" s="137">
        <f t="shared" si="902"/>
        <v>0</v>
      </c>
      <c r="L64" s="109">
        <f t="shared" si="903"/>
        <v>0</v>
      </c>
      <c r="M64" s="109"/>
      <c r="N64" s="138"/>
      <c r="O64" s="139">
        <f t="shared" si="904"/>
        <v>0</v>
      </c>
      <c r="P64" s="593">
        <f t="shared" si="905"/>
        <v>20</v>
      </c>
      <c r="Q64" s="139">
        <f>P64/P58</f>
        <v>5.0509999999999999E-2</v>
      </c>
      <c r="R64" s="109">
        <f>R58*Q64</f>
        <v>601.73</v>
      </c>
      <c r="S64" s="136">
        <f t="shared" si="906"/>
        <v>30.086500000000001</v>
      </c>
      <c r="T64" s="96">
        <f>T58</f>
        <v>41.1</v>
      </c>
      <c r="U64" s="137">
        <f t="shared" si="907"/>
        <v>1236.5551499999999</v>
      </c>
      <c r="V64" s="109">
        <f t="shared" si="908"/>
        <v>24731.1</v>
      </c>
      <c r="W64" s="109"/>
      <c r="X64" s="138"/>
      <c r="Y64" s="139">
        <f t="shared" si="909"/>
        <v>2.0182699999999998</v>
      </c>
      <c r="Z64" s="593">
        <f t="shared" si="910"/>
        <v>0</v>
      </c>
      <c r="AA64" s="139">
        <f>Z64/Z58</f>
        <v>0</v>
      </c>
      <c r="AB64" s="109">
        <f>AB58*AA64</f>
        <v>0</v>
      </c>
      <c r="AC64" s="136">
        <f t="shared" si="911"/>
        <v>0</v>
      </c>
      <c r="AD64" s="96">
        <f>AD58</f>
        <v>41.1</v>
      </c>
      <c r="AE64" s="137">
        <f t="shared" si="912"/>
        <v>0</v>
      </c>
      <c r="AF64" s="109">
        <f t="shared" si="913"/>
        <v>0</v>
      </c>
      <c r="AG64" s="109"/>
      <c r="AH64" s="138"/>
      <c r="AI64" s="139">
        <f t="shared" si="914"/>
        <v>0</v>
      </c>
      <c r="AJ64" s="593">
        <f t="shared" si="915"/>
        <v>0</v>
      </c>
      <c r="AK64" s="139" t="e">
        <f>AJ64/AJ58</f>
        <v>#DIV/0!</v>
      </c>
      <c r="AL64" s="109" t="e">
        <f>AL58*AK64</f>
        <v>#DIV/0!</v>
      </c>
      <c r="AM64" s="136">
        <f t="shared" si="916"/>
        <v>0</v>
      </c>
      <c r="AN64" s="96">
        <f>AN58</f>
        <v>0</v>
      </c>
      <c r="AO64" s="137">
        <f t="shared" si="917"/>
        <v>0</v>
      </c>
      <c r="AP64" s="109">
        <f t="shared" si="918"/>
        <v>0</v>
      </c>
      <c r="AQ64" s="109"/>
      <c r="AR64" s="138"/>
      <c r="AS64" s="139">
        <f t="shared" si="919"/>
        <v>0</v>
      </c>
      <c r="AT64" s="593">
        <f t="shared" si="920"/>
        <v>0</v>
      </c>
      <c r="AU64" s="139">
        <f>AT64/AT58</f>
        <v>0</v>
      </c>
      <c r="AV64" s="109">
        <f>AV58*AU64</f>
        <v>0</v>
      </c>
      <c r="AW64" s="136">
        <f t="shared" si="921"/>
        <v>0</v>
      </c>
      <c r="AX64" s="96">
        <f>AX58</f>
        <v>41.1</v>
      </c>
      <c r="AY64" s="137">
        <f t="shared" si="922"/>
        <v>0</v>
      </c>
      <c r="AZ64" s="109">
        <f t="shared" si="923"/>
        <v>0</v>
      </c>
      <c r="BA64" s="109"/>
      <c r="BB64" s="138"/>
      <c r="BC64" s="139">
        <f t="shared" si="924"/>
        <v>0</v>
      </c>
      <c r="BD64" s="593">
        <f t="shared" si="925"/>
        <v>25</v>
      </c>
      <c r="BE64" s="139">
        <f>BD64/BD58</f>
        <v>0.16339999999999999</v>
      </c>
      <c r="BF64" s="109">
        <f>BF58*BE64</f>
        <v>195.26</v>
      </c>
      <c r="BG64" s="136">
        <f t="shared" si="926"/>
        <v>7.8103999999999996</v>
      </c>
      <c r="BH64" s="96">
        <f>BH58</f>
        <v>41.1</v>
      </c>
      <c r="BI64" s="137">
        <f t="shared" si="927"/>
        <v>321.00743999999997</v>
      </c>
      <c r="BJ64" s="109">
        <f t="shared" si="928"/>
        <v>8025.19</v>
      </c>
      <c r="BK64" s="109"/>
      <c r="BL64" s="138"/>
      <c r="BM64" s="139">
        <f t="shared" si="929"/>
        <v>0.52393999999999996</v>
      </c>
      <c r="BN64" s="593">
        <f t="shared" si="930"/>
        <v>0</v>
      </c>
      <c r="BO64" s="139">
        <f>BN64/BN58</f>
        <v>0</v>
      </c>
      <c r="BP64" s="109">
        <f>BP58*BO64</f>
        <v>0</v>
      </c>
      <c r="BQ64" s="136">
        <f t="shared" si="931"/>
        <v>0</v>
      </c>
      <c r="BR64" s="96">
        <f>BR58</f>
        <v>41.1</v>
      </c>
      <c r="BS64" s="137">
        <f t="shared" si="932"/>
        <v>0</v>
      </c>
      <c r="BT64" s="109">
        <f t="shared" si="933"/>
        <v>0</v>
      </c>
      <c r="BU64" s="109"/>
      <c r="BV64" s="138"/>
      <c r="BW64" s="139">
        <f t="shared" si="934"/>
        <v>0</v>
      </c>
      <c r="BX64" s="593">
        <f t="shared" si="935"/>
        <v>0</v>
      </c>
      <c r="BY64" s="139">
        <f>BX64/BX58</f>
        <v>0</v>
      </c>
      <c r="BZ64" s="109">
        <f>BZ58*BY64</f>
        <v>0</v>
      </c>
      <c r="CA64" s="136">
        <f t="shared" si="936"/>
        <v>0</v>
      </c>
      <c r="CB64" s="96">
        <f>CB58</f>
        <v>41.1</v>
      </c>
      <c r="CC64" s="137">
        <f t="shared" si="937"/>
        <v>0</v>
      </c>
      <c r="CD64" s="109">
        <f t="shared" si="938"/>
        <v>0</v>
      </c>
      <c r="CE64" s="109"/>
      <c r="CF64" s="138"/>
      <c r="CG64" s="139">
        <f t="shared" si="939"/>
        <v>0</v>
      </c>
      <c r="CH64" s="593">
        <f t="shared" si="940"/>
        <v>0</v>
      </c>
      <c r="CI64" s="139">
        <f>CH64/CH58</f>
        <v>0</v>
      </c>
      <c r="CJ64" s="109">
        <f>CJ58*CI64</f>
        <v>0</v>
      </c>
      <c r="CK64" s="136">
        <f t="shared" si="941"/>
        <v>0</v>
      </c>
      <c r="CL64" s="96">
        <f>CL58</f>
        <v>41.1</v>
      </c>
      <c r="CM64" s="137">
        <f t="shared" si="942"/>
        <v>0</v>
      </c>
      <c r="CN64" s="109">
        <f t="shared" si="943"/>
        <v>0</v>
      </c>
      <c r="CO64" s="109"/>
      <c r="CP64" s="138"/>
      <c r="CQ64" s="139">
        <f t="shared" si="944"/>
        <v>0</v>
      </c>
      <c r="CR64" s="593">
        <f t="shared" si="945"/>
        <v>0</v>
      </c>
      <c r="CS64" s="139">
        <f>CR64/CR58</f>
        <v>0</v>
      </c>
      <c r="CT64" s="109">
        <f>CT58*CS64</f>
        <v>0</v>
      </c>
      <c r="CU64" s="136">
        <f t="shared" si="946"/>
        <v>0</v>
      </c>
      <c r="CV64" s="96">
        <f>CV58</f>
        <v>41.1</v>
      </c>
      <c r="CW64" s="137">
        <f t="shared" si="947"/>
        <v>0</v>
      </c>
      <c r="CX64" s="109">
        <f t="shared" si="948"/>
        <v>0</v>
      </c>
      <c r="CY64" s="109"/>
      <c r="CZ64" s="138"/>
      <c r="DA64" s="139">
        <f t="shared" si="949"/>
        <v>0</v>
      </c>
      <c r="DB64" s="593">
        <f t="shared" si="950"/>
        <v>0</v>
      </c>
      <c r="DC64" s="139">
        <f>DB64/DB58</f>
        <v>0</v>
      </c>
      <c r="DD64" s="109">
        <f>DD58*DC64</f>
        <v>0</v>
      </c>
      <c r="DE64" s="136">
        <f t="shared" si="951"/>
        <v>0</v>
      </c>
      <c r="DF64" s="96">
        <f>DF58</f>
        <v>41.1</v>
      </c>
      <c r="DG64" s="137">
        <f t="shared" si="952"/>
        <v>0</v>
      </c>
      <c r="DH64" s="109">
        <f t="shared" si="953"/>
        <v>0</v>
      </c>
      <c r="DI64" s="109"/>
      <c r="DJ64" s="138"/>
      <c r="DK64" s="139">
        <f t="shared" si="954"/>
        <v>0</v>
      </c>
      <c r="DL64" s="593">
        <f t="shared" si="955"/>
        <v>0</v>
      </c>
      <c r="DM64" s="139">
        <f>DL64/DL58</f>
        <v>0</v>
      </c>
      <c r="DN64" s="109">
        <f>DN58*DM64</f>
        <v>0</v>
      </c>
      <c r="DO64" s="136">
        <f t="shared" si="956"/>
        <v>0</v>
      </c>
      <c r="DP64" s="96">
        <f>DP58</f>
        <v>41.1</v>
      </c>
      <c r="DQ64" s="137">
        <f t="shared" si="957"/>
        <v>0</v>
      </c>
      <c r="DR64" s="109">
        <f t="shared" si="958"/>
        <v>0</v>
      </c>
      <c r="DS64" s="109"/>
      <c r="DT64" s="138"/>
      <c r="DU64" s="139">
        <f t="shared" si="959"/>
        <v>0</v>
      </c>
      <c r="DV64" s="593">
        <f t="shared" si="960"/>
        <v>0</v>
      </c>
      <c r="DW64" s="139">
        <f>DV64/DV58</f>
        <v>0</v>
      </c>
      <c r="DX64" s="109">
        <f>DX58*DW64</f>
        <v>0</v>
      </c>
      <c r="DY64" s="136">
        <f t="shared" si="961"/>
        <v>0</v>
      </c>
      <c r="DZ64" s="96">
        <f>DZ58</f>
        <v>41.1</v>
      </c>
      <c r="EA64" s="137">
        <f t="shared" si="962"/>
        <v>0</v>
      </c>
      <c r="EB64" s="109">
        <f t="shared" si="963"/>
        <v>0</v>
      </c>
      <c r="EC64" s="109"/>
      <c r="ED64" s="138"/>
      <c r="EE64" s="139">
        <f t="shared" si="964"/>
        <v>0</v>
      </c>
      <c r="EF64" s="593">
        <f t="shared" si="965"/>
        <v>0</v>
      </c>
      <c r="EG64" s="139">
        <f>EF64/EF58</f>
        <v>0</v>
      </c>
      <c r="EH64" s="109">
        <f>EH58*EG64</f>
        <v>0</v>
      </c>
      <c r="EI64" s="136">
        <f t="shared" si="966"/>
        <v>0</v>
      </c>
      <c r="EJ64" s="96">
        <f>EJ58</f>
        <v>41.1</v>
      </c>
      <c r="EK64" s="137">
        <f t="shared" si="967"/>
        <v>0</v>
      </c>
      <c r="EL64" s="109">
        <f t="shared" si="968"/>
        <v>0</v>
      </c>
      <c r="EM64" s="109"/>
      <c r="EN64" s="138"/>
      <c r="EO64" s="139">
        <f t="shared" si="969"/>
        <v>0</v>
      </c>
      <c r="EP64" s="593">
        <f t="shared" si="970"/>
        <v>0</v>
      </c>
      <c r="EQ64" s="139">
        <f>EP64/EP58</f>
        <v>0</v>
      </c>
      <c r="ER64" s="109">
        <f>ER58*EQ64</f>
        <v>0</v>
      </c>
      <c r="ES64" s="136">
        <f t="shared" si="971"/>
        <v>0</v>
      </c>
      <c r="ET64" s="96">
        <f>ET58</f>
        <v>41.1</v>
      </c>
      <c r="EU64" s="137">
        <f t="shared" si="972"/>
        <v>0</v>
      </c>
      <c r="EV64" s="109">
        <f t="shared" si="973"/>
        <v>0</v>
      </c>
      <c r="EW64" s="109"/>
      <c r="EX64" s="138"/>
      <c r="EY64" s="139">
        <f t="shared" si="974"/>
        <v>0</v>
      </c>
      <c r="EZ64" s="593">
        <f t="shared" si="975"/>
        <v>12</v>
      </c>
      <c r="FA64" s="139">
        <f>EZ64/EZ58</f>
        <v>0.12121</v>
      </c>
      <c r="FB64" s="109">
        <f>FB58*FA64</f>
        <v>112.73</v>
      </c>
      <c r="FC64" s="136">
        <f t="shared" si="976"/>
        <v>9.3941666700000006</v>
      </c>
      <c r="FD64" s="96">
        <f>FD58</f>
        <v>41.1</v>
      </c>
      <c r="FE64" s="137">
        <f t="shared" si="977"/>
        <v>386.10025000000002</v>
      </c>
      <c r="FF64" s="109">
        <f t="shared" si="978"/>
        <v>4633.2</v>
      </c>
      <c r="FG64" s="109"/>
      <c r="FH64" s="138"/>
      <c r="FI64" s="139">
        <f t="shared" si="979"/>
        <v>0.63017999999999996</v>
      </c>
      <c r="FJ64" s="593">
        <f t="shared" si="980"/>
        <v>0</v>
      </c>
      <c r="FK64" s="139">
        <f>FJ64/FJ58</f>
        <v>0</v>
      </c>
      <c r="FL64" s="109">
        <f>FL58*FK64</f>
        <v>0</v>
      </c>
      <c r="FM64" s="136">
        <f t="shared" si="981"/>
        <v>0</v>
      </c>
      <c r="FN64" s="96">
        <f>FN58</f>
        <v>41.1</v>
      </c>
      <c r="FO64" s="137">
        <f t="shared" si="982"/>
        <v>0</v>
      </c>
      <c r="FP64" s="109">
        <f t="shared" si="983"/>
        <v>0</v>
      </c>
      <c r="FQ64" s="109"/>
      <c r="FR64" s="138"/>
      <c r="FS64" s="139">
        <f t="shared" si="984"/>
        <v>0</v>
      </c>
      <c r="FT64" s="593">
        <f t="shared" si="985"/>
        <v>0</v>
      </c>
      <c r="FU64" s="139">
        <f>FT64/FT58</f>
        <v>0</v>
      </c>
      <c r="FV64" s="109">
        <f>FV58*FU64</f>
        <v>0</v>
      </c>
      <c r="FW64" s="136">
        <f t="shared" si="986"/>
        <v>0</v>
      </c>
      <c r="FX64" s="96">
        <f>FX58</f>
        <v>41.1</v>
      </c>
      <c r="FY64" s="137">
        <f t="shared" si="987"/>
        <v>0</v>
      </c>
      <c r="FZ64" s="109">
        <f t="shared" si="988"/>
        <v>0</v>
      </c>
      <c r="GA64" s="109"/>
      <c r="GB64" s="138"/>
      <c r="GC64" s="139">
        <f t="shared" si="989"/>
        <v>0</v>
      </c>
      <c r="GD64" s="593">
        <f t="shared" si="990"/>
        <v>0</v>
      </c>
      <c r="GE64" s="139">
        <f>GD64/GD58</f>
        <v>0</v>
      </c>
      <c r="GF64" s="109">
        <f>GF58*GE64</f>
        <v>0</v>
      </c>
      <c r="GG64" s="136">
        <f t="shared" si="991"/>
        <v>0</v>
      </c>
      <c r="GH64" s="96">
        <f>GH58</f>
        <v>41.1</v>
      </c>
      <c r="GI64" s="137">
        <f t="shared" si="992"/>
        <v>0</v>
      </c>
      <c r="GJ64" s="109">
        <f t="shared" si="993"/>
        <v>0</v>
      </c>
      <c r="GK64" s="109"/>
      <c r="GL64" s="138"/>
      <c r="GM64" s="139">
        <f t="shared" si="994"/>
        <v>0</v>
      </c>
      <c r="GN64" s="593">
        <f t="shared" si="995"/>
        <v>0</v>
      </c>
      <c r="GO64" s="139">
        <f>GN64/GN58</f>
        <v>0</v>
      </c>
      <c r="GP64" s="109">
        <f>GP58*GO64</f>
        <v>0</v>
      </c>
      <c r="GQ64" s="136">
        <f t="shared" si="996"/>
        <v>0</v>
      </c>
      <c r="GR64" s="96">
        <f>GR58</f>
        <v>41.1</v>
      </c>
      <c r="GS64" s="137">
        <f t="shared" si="997"/>
        <v>0</v>
      </c>
      <c r="GT64" s="109">
        <f t="shared" si="998"/>
        <v>0</v>
      </c>
      <c r="GU64" s="109"/>
      <c r="GV64" s="138"/>
      <c r="GW64" s="139">
        <f t="shared" si="999"/>
        <v>0</v>
      </c>
      <c r="GX64" s="593">
        <f t="shared" si="1000"/>
        <v>0</v>
      </c>
      <c r="GY64" s="139">
        <f>GX64/GX58</f>
        <v>0</v>
      </c>
      <c r="GZ64" s="109">
        <f>GZ58*GY64</f>
        <v>0</v>
      </c>
      <c r="HA64" s="136">
        <f t="shared" si="1001"/>
        <v>0</v>
      </c>
      <c r="HB64" s="96">
        <f>HB58</f>
        <v>41.1</v>
      </c>
      <c r="HC64" s="137">
        <f t="shared" si="1002"/>
        <v>0</v>
      </c>
      <c r="HD64" s="109">
        <f t="shared" si="1003"/>
        <v>0</v>
      </c>
      <c r="HE64" s="109"/>
      <c r="HF64" s="138"/>
      <c r="HG64" s="139">
        <f t="shared" si="1004"/>
        <v>0</v>
      </c>
      <c r="HH64" s="593">
        <f t="shared" si="1005"/>
        <v>0</v>
      </c>
      <c r="HI64" s="139">
        <f>HH64/HH58</f>
        <v>0</v>
      </c>
      <c r="HJ64" s="109">
        <f>HJ58*HI64</f>
        <v>0</v>
      </c>
      <c r="HK64" s="136">
        <f t="shared" si="1006"/>
        <v>0</v>
      </c>
      <c r="HL64" s="96">
        <f>HL58</f>
        <v>41.1</v>
      </c>
      <c r="HM64" s="137">
        <f t="shared" si="1007"/>
        <v>0</v>
      </c>
      <c r="HN64" s="109">
        <f t="shared" si="1008"/>
        <v>0</v>
      </c>
      <c r="HO64" s="109"/>
      <c r="HP64" s="138"/>
      <c r="HQ64" s="139">
        <f t="shared" si="1009"/>
        <v>0</v>
      </c>
      <c r="HR64" s="593">
        <f t="shared" si="1010"/>
        <v>0</v>
      </c>
      <c r="HS64" s="139">
        <f>HR64/HR58</f>
        <v>0</v>
      </c>
      <c r="HT64" s="109">
        <f>HT58*HS64</f>
        <v>0</v>
      </c>
      <c r="HU64" s="136">
        <f t="shared" si="1011"/>
        <v>0</v>
      </c>
      <c r="HV64" s="96">
        <f>HV58</f>
        <v>41.1</v>
      </c>
      <c r="HW64" s="137">
        <f t="shared" si="1012"/>
        <v>0</v>
      </c>
      <c r="HX64" s="109">
        <f t="shared" si="1013"/>
        <v>0</v>
      </c>
      <c r="HY64" s="109"/>
      <c r="HZ64" s="138"/>
      <c r="IA64" s="139">
        <f t="shared" si="1014"/>
        <v>0</v>
      </c>
      <c r="IB64" s="593">
        <f t="shared" si="1015"/>
        <v>0</v>
      </c>
      <c r="IC64" s="139">
        <f>IB64/IB58</f>
        <v>0</v>
      </c>
      <c r="ID64" s="109">
        <f>ID58*IC64</f>
        <v>0</v>
      </c>
      <c r="IE64" s="136">
        <f t="shared" si="1016"/>
        <v>0</v>
      </c>
      <c r="IF64" s="96">
        <f>IF58</f>
        <v>41.1</v>
      </c>
      <c r="IG64" s="137">
        <f t="shared" si="1017"/>
        <v>0</v>
      </c>
      <c r="IH64" s="109">
        <f t="shared" si="1018"/>
        <v>0</v>
      </c>
      <c r="II64" s="109"/>
      <c r="IJ64" s="138"/>
      <c r="IK64" s="139">
        <f t="shared" si="1019"/>
        <v>0</v>
      </c>
      <c r="IL64" s="593">
        <f t="shared" si="1020"/>
        <v>0</v>
      </c>
      <c r="IM64" s="139">
        <f>IL64/IL58</f>
        <v>0</v>
      </c>
      <c r="IN64" s="109">
        <f>IN58*IM64</f>
        <v>0</v>
      </c>
      <c r="IO64" s="136">
        <f t="shared" si="1021"/>
        <v>0</v>
      </c>
      <c r="IP64" s="96">
        <f>IP58</f>
        <v>41.1</v>
      </c>
      <c r="IQ64" s="137">
        <f t="shared" si="1022"/>
        <v>0</v>
      </c>
      <c r="IR64" s="109">
        <f t="shared" si="1023"/>
        <v>0</v>
      </c>
      <c r="IS64" s="109"/>
      <c r="IT64" s="138"/>
      <c r="IU64" s="139">
        <f t="shared" si="1024"/>
        <v>0</v>
      </c>
      <c r="IV64" s="593">
        <f t="shared" si="1025"/>
        <v>0</v>
      </c>
      <c r="IW64" s="139">
        <f>IV64/IV58</f>
        <v>0</v>
      </c>
      <c r="IX64" s="109">
        <f>IX58*IW64</f>
        <v>0</v>
      </c>
      <c r="IY64" s="136">
        <f t="shared" si="1026"/>
        <v>0</v>
      </c>
      <c r="IZ64" s="96">
        <f>IZ58</f>
        <v>41.1</v>
      </c>
      <c r="JA64" s="137">
        <f t="shared" si="1027"/>
        <v>0</v>
      </c>
      <c r="JB64" s="109">
        <f t="shared" si="1028"/>
        <v>0</v>
      </c>
      <c r="JC64" s="109"/>
      <c r="JD64" s="138"/>
      <c r="JE64" s="139">
        <f t="shared" si="1029"/>
        <v>0</v>
      </c>
      <c r="JF64" s="593">
        <f t="shared" si="1030"/>
        <v>0</v>
      </c>
      <c r="JG64" s="139">
        <f>JF64/JF58</f>
        <v>0</v>
      </c>
      <c r="JH64" s="109">
        <f>JH58*JG64</f>
        <v>0</v>
      </c>
      <c r="JI64" s="136">
        <f t="shared" si="1031"/>
        <v>0</v>
      </c>
      <c r="JJ64" s="96">
        <f>JJ58</f>
        <v>41.1</v>
      </c>
      <c r="JK64" s="137">
        <f t="shared" si="1032"/>
        <v>0</v>
      </c>
      <c r="JL64" s="109">
        <f t="shared" si="1033"/>
        <v>0</v>
      </c>
      <c r="JM64" s="109"/>
      <c r="JN64" s="138"/>
      <c r="JO64" s="139">
        <f t="shared" si="1034"/>
        <v>0</v>
      </c>
      <c r="JP64" s="593">
        <f t="shared" si="1035"/>
        <v>0</v>
      </c>
      <c r="JQ64" s="139">
        <f>JP64/JP58</f>
        <v>0</v>
      </c>
      <c r="JR64" s="109">
        <f>JR58*JQ64</f>
        <v>0</v>
      </c>
      <c r="JS64" s="136">
        <f t="shared" si="1036"/>
        <v>0</v>
      </c>
      <c r="JT64" s="96">
        <f>JT58</f>
        <v>41.1</v>
      </c>
      <c r="JU64" s="137">
        <f t="shared" si="1037"/>
        <v>0</v>
      </c>
      <c r="JV64" s="109">
        <f t="shared" si="1038"/>
        <v>0</v>
      </c>
      <c r="JW64" s="109"/>
      <c r="JX64" s="138"/>
      <c r="JY64" s="139">
        <f t="shared" si="1039"/>
        <v>0</v>
      </c>
      <c r="JZ64" s="593">
        <f t="shared" si="1040"/>
        <v>0</v>
      </c>
      <c r="KA64" s="139">
        <f>JZ64/JZ58</f>
        <v>0</v>
      </c>
      <c r="KB64" s="109">
        <f>KB58*KA64</f>
        <v>0</v>
      </c>
      <c r="KC64" s="136">
        <f t="shared" si="1041"/>
        <v>0</v>
      </c>
      <c r="KD64" s="96">
        <f>KD58</f>
        <v>41.1</v>
      </c>
      <c r="KE64" s="137">
        <f t="shared" si="1042"/>
        <v>0</v>
      </c>
      <c r="KF64" s="109">
        <f t="shared" si="1043"/>
        <v>0</v>
      </c>
      <c r="KG64" s="109"/>
      <c r="KH64" s="138"/>
      <c r="KI64" s="139">
        <f t="shared" si="1044"/>
        <v>0</v>
      </c>
      <c r="KJ64" s="593">
        <f t="shared" si="1045"/>
        <v>0</v>
      </c>
      <c r="KK64" s="139">
        <f>KJ64/KJ58</f>
        <v>0</v>
      </c>
      <c r="KL64" s="109">
        <f>KL58*KK64</f>
        <v>0</v>
      </c>
      <c r="KM64" s="136">
        <f t="shared" si="1046"/>
        <v>0</v>
      </c>
      <c r="KN64" s="96">
        <f>KN58</f>
        <v>41.1</v>
      </c>
      <c r="KO64" s="137">
        <f t="shared" si="1047"/>
        <v>0</v>
      </c>
      <c r="KP64" s="109">
        <f t="shared" si="1048"/>
        <v>0</v>
      </c>
      <c r="KQ64" s="109"/>
      <c r="KR64" s="138"/>
      <c r="KS64" s="139">
        <f t="shared" si="1049"/>
        <v>0</v>
      </c>
      <c r="KT64" s="593">
        <f t="shared" si="1050"/>
        <v>0</v>
      </c>
      <c r="KU64" s="139">
        <f>KT64/KT58</f>
        <v>0</v>
      </c>
      <c r="KV64" s="109">
        <f>KV58*KU64</f>
        <v>0</v>
      </c>
      <c r="KW64" s="136">
        <f t="shared" si="1051"/>
        <v>0</v>
      </c>
      <c r="KX64" s="96">
        <f>KX58</f>
        <v>58.2</v>
      </c>
      <c r="KY64" s="137">
        <f t="shared" si="1052"/>
        <v>0</v>
      </c>
      <c r="KZ64" s="109">
        <f t="shared" si="1053"/>
        <v>0</v>
      </c>
      <c r="LA64" s="109"/>
      <c r="LB64" s="138"/>
      <c r="LC64" s="139">
        <f t="shared" si="1054"/>
        <v>0</v>
      </c>
      <c r="LD64" s="593">
        <f t="shared" si="1055"/>
        <v>0</v>
      </c>
      <c r="LE64" s="139">
        <f>LD64/LD58</f>
        <v>0</v>
      </c>
      <c r="LF64" s="109">
        <f>LF58*LE64</f>
        <v>0</v>
      </c>
      <c r="LG64" s="136">
        <f t="shared" si="1056"/>
        <v>0</v>
      </c>
      <c r="LH64" s="96">
        <f>LH58</f>
        <v>41.1</v>
      </c>
      <c r="LI64" s="137">
        <f t="shared" si="1057"/>
        <v>0</v>
      </c>
      <c r="LJ64" s="109">
        <f t="shared" si="1058"/>
        <v>0</v>
      </c>
      <c r="LK64" s="109"/>
      <c r="LL64" s="138"/>
      <c r="LM64" s="139">
        <f t="shared" si="1059"/>
        <v>0</v>
      </c>
      <c r="LN64" s="593">
        <f t="shared" si="1060"/>
        <v>0</v>
      </c>
      <c r="LO64" s="139">
        <f>LN64/LN58</f>
        <v>0</v>
      </c>
      <c r="LP64" s="109">
        <f>LP58*LO64</f>
        <v>0</v>
      </c>
      <c r="LQ64" s="136">
        <f t="shared" si="1061"/>
        <v>0</v>
      </c>
      <c r="LR64" s="96">
        <f>LR58</f>
        <v>41.1</v>
      </c>
      <c r="LS64" s="137">
        <f t="shared" si="1062"/>
        <v>0</v>
      </c>
      <c r="LT64" s="109">
        <f t="shared" si="1063"/>
        <v>0</v>
      </c>
      <c r="LU64" s="109"/>
      <c r="LV64" s="138"/>
      <c r="LW64" s="139">
        <f t="shared" si="1064"/>
        <v>0</v>
      </c>
      <c r="LX64" s="593">
        <f t="shared" si="1065"/>
        <v>0</v>
      </c>
      <c r="LY64" s="139">
        <f>LX64/LX58</f>
        <v>0</v>
      </c>
      <c r="LZ64" s="109">
        <f>LZ58*LY64</f>
        <v>0</v>
      </c>
      <c r="MA64" s="136">
        <f t="shared" si="1066"/>
        <v>0</v>
      </c>
      <c r="MB64" s="96">
        <f>MB58</f>
        <v>41.1</v>
      </c>
      <c r="MC64" s="137">
        <f t="shared" si="1067"/>
        <v>0</v>
      </c>
      <c r="MD64" s="109">
        <f t="shared" si="1068"/>
        <v>0</v>
      </c>
      <c r="ME64" s="109"/>
      <c r="MF64" s="138"/>
      <c r="MG64" s="139">
        <f t="shared" si="1069"/>
        <v>0</v>
      </c>
      <c r="MH64" s="593">
        <f t="shared" si="1070"/>
        <v>0</v>
      </c>
      <c r="MI64" s="139">
        <f>MH64/MH58</f>
        <v>0</v>
      </c>
      <c r="MJ64" s="109">
        <f>MJ58*MI64</f>
        <v>0</v>
      </c>
      <c r="MK64" s="136">
        <f t="shared" si="1071"/>
        <v>0</v>
      </c>
      <c r="ML64" s="96">
        <f>ML58</f>
        <v>41.1</v>
      </c>
      <c r="MM64" s="137">
        <f t="shared" si="1072"/>
        <v>0</v>
      </c>
      <c r="MN64" s="109">
        <f t="shared" si="1073"/>
        <v>0</v>
      </c>
      <c r="MO64" s="109"/>
      <c r="MP64" s="138"/>
      <c r="MQ64" s="139">
        <f t="shared" si="1074"/>
        <v>0</v>
      </c>
      <c r="MR64" s="593">
        <f t="shared" si="1075"/>
        <v>0</v>
      </c>
      <c r="MS64" s="139">
        <f>MR64/MR58</f>
        <v>0</v>
      </c>
      <c r="MT64" s="109">
        <f>MT58*MS64</f>
        <v>0</v>
      </c>
      <c r="MU64" s="136">
        <f t="shared" si="1076"/>
        <v>0</v>
      </c>
      <c r="MV64" s="96">
        <f>MV58</f>
        <v>41.1</v>
      </c>
      <c r="MW64" s="137">
        <f t="shared" si="1077"/>
        <v>0</v>
      </c>
      <c r="MX64" s="109">
        <f t="shared" si="1078"/>
        <v>0</v>
      </c>
      <c r="MY64" s="109"/>
      <c r="MZ64" s="138"/>
      <c r="NA64" s="139">
        <f t="shared" si="1079"/>
        <v>0</v>
      </c>
      <c r="NB64" s="593">
        <f t="shared" si="1080"/>
        <v>0</v>
      </c>
      <c r="NC64" s="139">
        <f>NB64/NB58</f>
        <v>0</v>
      </c>
      <c r="ND64" s="109">
        <f>ND58*NC64</f>
        <v>0</v>
      </c>
      <c r="NE64" s="136">
        <f t="shared" si="1081"/>
        <v>0</v>
      </c>
      <c r="NF64" s="96">
        <f>NF58</f>
        <v>41.1</v>
      </c>
      <c r="NG64" s="137">
        <f t="shared" si="1082"/>
        <v>0</v>
      </c>
      <c r="NH64" s="109">
        <f t="shared" si="1083"/>
        <v>0</v>
      </c>
      <c r="NI64" s="109"/>
      <c r="NJ64" s="138"/>
      <c r="NK64" s="139">
        <f t="shared" si="1084"/>
        <v>0</v>
      </c>
      <c r="NL64" s="593">
        <f t="shared" si="1085"/>
        <v>0</v>
      </c>
      <c r="NM64" s="139">
        <f>NL64/NL58</f>
        <v>0</v>
      </c>
      <c r="NN64" s="109">
        <f>NN58*NM64</f>
        <v>0</v>
      </c>
      <c r="NO64" s="136">
        <f t="shared" si="1086"/>
        <v>0</v>
      </c>
      <c r="NP64" s="96">
        <f>NP58</f>
        <v>41.1</v>
      </c>
      <c r="NQ64" s="137">
        <f t="shared" si="1087"/>
        <v>0</v>
      </c>
      <c r="NR64" s="109">
        <f t="shared" si="1088"/>
        <v>0</v>
      </c>
      <c r="NS64" s="109"/>
      <c r="NT64" s="138"/>
      <c r="NU64" s="139">
        <f t="shared" si="1089"/>
        <v>0</v>
      </c>
      <c r="NV64" s="593">
        <f t="shared" si="1090"/>
        <v>0</v>
      </c>
      <c r="NW64" s="139">
        <f>NV64/NV58</f>
        <v>0</v>
      </c>
      <c r="NX64" s="109">
        <f>NX58*NW64</f>
        <v>0</v>
      </c>
      <c r="NY64" s="136">
        <f t="shared" si="1091"/>
        <v>0</v>
      </c>
      <c r="NZ64" s="96">
        <f>NZ58</f>
        <v>41.1</v>
      </c>
      <c r="OA64" s="137">
        <f t="shared" si="1092"/>
        <v>0</v>
      </c>
      <c r="OB64" s="109">
        <f t="shared" si="1093"/>
        <v>0</v>
      </c>
      <c r="OC64" s="109"/>
      <c r="OD64" s="138"/>
      <c r="OE64" s="139">
        <f t="shared" si="1094"/>
        <v>0</v>
      </c>
      <c r="OF64" s="593">
        <f t="shared" si="1095"/>
        <v>14</v>
      </c>
      <c r="OG64" s="139">
        <f>OF64/OF58</f>
        <v>9.9290000000000003E-2</v>
      </c>
      <c r="OH64" s="109">
        <f>OH58*OG64</f>
        <v>110.21</v>
      </c>
      <c r="OI64" s="136">
        <f t="shared" si="1096"/>
        <v>7.8721428600000003</v>
      </c>
      <c r="OJ64" s="96">
        <f>OJ58</f>
        <v>41.1</v>
      </c>
      <c r="OK64" s="137">
        <f t="shared" si="1097"/>
        <v>323.54507000000001</v>
      </c>
      <c r="OL64" s="109">
        <f t="shared" si="1098"/>
        <v>4529.63</v>
      </c>
      <c r="OM64" s="109"/>
      <c r="ON64" s="138"/>
      <c r="OO64" s="139">
        <f t="shared" si="1099"/>
        <v>0.52807999999999999</v>
      </c>
      <c r="OP64" s="593">
        <f t="shared" si="1100"/>
        <v>0</v>
      </c>
      <c r="OQ64" s="139">
        <f>OP64/OP58</f>
        <v>0</v>
      </c>
      <c r="OR64" s="109">
        <f>OR58*OQ64</f>
        <v>0</v>
      </c>
      <c r="OS64" s="136">
        <f t="shared" si="1101"/>
        <v>0</v>
      </c>
      <c r="OT64" s="96">
        <f>OT58</f>
        <v>41.1</v>
      </c>
      <c r="OU64" s="137">
        <f t="shared" si="1102"/>
        <v>0</v>
      </c>
      <c r="OV64" s="109">
        <f t="shared" si="1103"/>
        <v>0</v>
      </c>
      <c r="OW64" s="109"/>
      <c r="OX64" s="138"/>
      <c r="OY64" s="139">
        <f t="shared" si="1104"/>
        <v>0</v>
      </c>
      <c r="OZ64" s="593">
        <f t="shared" si="1105"/>
        <v>0</v>
      </c>
      <c r="PA64" s="139">
        <f>OZ64/OZ58</f>
        <v>0</v>
      </c>
      <c r="PB64" s="109">
        <f>PB58*PA64</f>
        <v>0</v>
      </c>
      <c r="PC64" s="136">
        <f t="shared" si="1106"/>
        <v>0</v>
      </c>
      <c r="PD64" s="96">
        <f>PD58</f>
        <v>41.1</v>
      </c>
      <c r="PE64" s="137">
        <f t="shared" si="1107"/>
        <v>0</v>
      </c>
      <c r="PF64" s="109">
        <f t="shared" si="1108"/>
        <v>0</v>
      </c>
      <c r="PG64" s="109"/>
      <c r="PH64" s="138"/>
      <c r="PI64" s="139">
        <f t="shared" si="1109"/>
        <v>0</v>
      </c>
      <c r="PJ64" s="593">
        <f t="shared" si="1110"/>
        <v>0</v>
      </c>
      <c r="PK64" s="139">
        <f>PJ64/PJ58</f>
        <v>0</v>
      </c>
      <c r="PL64" s="109">
        <f>PL58*PK64</f>
        <v>0</v>
      </c>
      <c r="PM64" s="136">
        <f t="shared" si="1111"/>
        <v>0</v>
      </c>
      <c r="PN64" s="96">
        <f>PN58</f>
        <v>41.1</v>
      </c>
      <c r="PO64" s="137">
        <f t="shared" si="1112"/>
        <v>0</v>
      </c>
      <c r="PP64" s="109">
        <f t="shared" si="1113"/>
        <v>0</v>
      </c>
      <c r="PQ64" s="109"/>
      <c r="PR64" s="138"/>
      <c r="PS64" s="139">
        <f t="shared" si="1114"/>
        <v>0</v>
      </c>
      <c r="PT64" s="593">
        <f t="shared" si="1115"/>
        <v>0</v>
      </c>
      <c r="PU64" s="139">
        <f>PT64/PT58</f>
        <v>0</v>
      </c>
      <c r="PV64" s="109">
        <f>PV58*PU64</f>
        <v>0</v>
      </c>
      <c r="PW64" s="136">
        <f t="shared" si="1116"/>
        <v>0</v>
      </c>
      <c r="PX64" s="96">
        <f>PX58</f>
        <v>41.1</v>
      </c>
      <c r="PY64" s="137">
        <f t="shared" si="1117"/>
        <v>0</v>
      </c>
      <c r="PZ64" s="109">
        <f t="shared" si="1118"/>
        <v>0</v>
      </c>
      <c r="QA64" s="109"/>
      <c r="QB64" s="138"/>
      <c r="QC64" s="139">
        <f t="shared" si="1119"/>
        <v>0</v>
      </c>
      <c r="QD64" s="593">
        <f t="shared" si="1120"/>
        <v>0</v>
      </c>
      <c r="QE64" s="139">
        <f>QD64/QD58</f>
        <v>0</v>
      </c>
      <c r="QF64" s="109">
        <f>QF58*QE64</f>
        <v>0</v>
      </c>
      <c r="QG64" s="136">
        <f t="shared" si="1121"/>
        <v>0</v>
      </c>
      <c r="QH64" s="96">
        <f>QH58</f>
        <v>41.1</v>
      </c>
      <c r="QI64" s="137">
        <f t="shared" si="1122"/>
        <v>0</v>
      </c>
      <c r="QJ64" s="109">
        <f t="shared" si="1123"/>
        <v>0</v>
      </c>
      <c r="QK64" s="109"/>
      <c r="QL64" s="138"/>
      <c r="QM64" s="139">
        <f t="shared" si="1124"/>
        <v>0</v>
      </c>
      <c r="QN64" s="593">
        <f t="shared" si="1125"/>
        <v>0</v>
      </c>
      <c r="QO64" s="139">
        <f>QN64/QN58</f>
        <v>0</v>
      </c>
      <c r="QP64" s="109">
        <f>QP58*QO64</f>
        <v>0</v>
      </c>
      <c r="QQ64" s="136">
        <f t="shared" si="1126"/>
        <v>0</v>
      </c>
      <c r="QR64" s="96">
        <f>QR58</f>
        <v>41.1</v>
      </c>
      <c r="QS64" s="137">
        <f t="shared" si="1127"/>
        <v>0</v>
      </c>
      <c r="QT64" s="109">
        <f t="shared" si="1128"/>
        <v>0</v>
      </c>
      <c r="QU64" s="109"/>
      <c r="QV64" s="138"/>
      <c r="QW64" s="139">
        <f t="shared" si="1129"/>
        <v>0</v>
      </c>
      <c r="QX64" s="593">
        <f t="shared" si="1130"/>
        <v>23</v>
      </c>
      <c r="QY64" s="139">
        <f>QX64/QX58</f>
        <v>0.13450000000000001</v>
      </c>
      <c r="QZ64" s="109">
        <f>QZ58*QY64</f>
        <v>200.41</v>
      </c>
      <c r="RA64" s="136">
        <f t="shared" si="1131"/>
        <v>8.7134782600000005</v>
      </c>
      <c r="RB64" s="96">
        <f>RB58</f>
        <v>41.1</v>
      </c>
      <c r="RC64" s="137">
        <f t="shared" si="1132"/>
        <v>358.12396000000001</v>
      </c>
      <c r="RD64" s="109">
        <f t="shared" si="1133"/>
        <v>8236.85</v>
      </c>
      <c r="RE64" s="109"/>
      <c r="RF64" s="138"/>
      <c r="RG64" s="139">
        <f t="shared" si="1134"/>
        <v>0.58452000000000004</v>
      </c>
      <c r="RH64" s="593">
        <f t="shared" si="1135"/>
        <v>0</v>
      </c>
      <c r="RI64" s="139">
        <f>RH64/RH58</f>
        <v>0</v>
      </c>
      <c r="RJ64" s="109">
        <f>RJ58*RI64</f>
        <v>0</v>
      </c>
      <c r="RK64" s="136">
        <f t="shared" si="1136"/>
        <v>0</v>
      </c>
      <c r="RL64" s="96">
        <f>RL58</f>
        <v>41.1</v>
      </c>
      <c r="RM64" s="137">
        <f t="shared" si="1137"/>
        <v>0</v>
      </c>
      <c r="RN64" s="109">
        <f t="shared" si="1138"/>
        <v>0</v>
      </c>
      <c r="RO64" s="109"/>
      <c r="RP64" s="138"/>
      <c r="RQ64" s="139">
        <f t="shared" si="1139"/>
        <v>0</v>
      </c>
      <c r="RR64" s="593">
        <f t="shared" si="1140"/>
        <v>0</v>
      </c>
      <c r="RS64" s="139">
        <f>RR64/RR58</f>
        <v>0</v>
      </c>
      <c r="RT64" s="109">
        <f>RT58*RS64</f>
        <v>0</v>
      </c>
      <c r="RU64" s="136">
        <f t="shared" si="1141"/>
        <v>0</v>
      </c>
      <c r="RV64" s="96">
        <f>RV58</f>
        <v>41.1</v>
      </c>
      <c r="RW64" s="137">
        <f t="shared" si="1142"/>
        <v>0</v>
      </c>
      <c r="RX64" s="109">
        <f t="shared" si="1143"/>
        <v>0</v>
      </c>
      <c r="RY64" s="109"/>
      <c r="RZ64" s="138"/>
      <c r="SA64" s="139">
        <f t="shared" si="1144"/>
        <v>0</v>
      </c>
      <c r="SB64" s="593">
        <f t="shared" si="1145"/>
        <v>0</v>
      </c>
      <c r="SC64" s="139" t="e">
        <f>SB64/SB58</f>
        <v>#DIV/0!</v>
      </c>
      <c r="SD64" s="109" t="e">
        <f>SD58*SC64</f>
        <v>#DIV/0!</v>
      </c>
      <c r="SE64" s="136">
        <f t="shared" si="1146"/>
        <v>0</v>
      </c>
      <c r="SF64" s="96">
        <f>SF58</f>
        <v>0</v>
      </c>
      <c r="SG64" s="137">
        <f t="shared" si="1147"/>
        <v>0</v>
      </c>
      <c r="SH64" s="109">
        <f t="shared" si="1148"/>
        <v>0</v>
      </c>
      <c r="SI64" s="109"/>
      <c r="SJ64" s="138"/>
      <c r="SK64" s="139">
        <f t="shared" si="1149"/>
        <v>0</v>
      </c>
      <c r="SL64" s="593">
        <f t="shared" si="1150"/>
        <v>0</v>
      </c>
      <c r="SM64" s="139">
        <f>SL64/SL58</f>
        <v>0</v>
      </c>
      <c r="SN64" s="109">
        <f>SN58*SM64</f>
        <v>0</v>
      </c>
      <c r="SO64" s="136">
        <f t="shared" si="1151"/>
        <v>0</v>
      </c>
      <c r="SP64" s="96">
        <f>SP58</f>
        <v>41.1</v>
      </c>
      <c r="SQ64" s="137">
        <f t="shared" si="1152"/>
        <v>0</v>
      </c>
      <c r="SR64" s="109">
        <f t="shared" si="1153"/>
        <v>0</v>
      </c>
      <c r="SS64" s="109"/>
      <c r="ST64" s="138"/>
      <c r="SU64" s="139">
        <f t="shared" si="1154"/>
        <v>0</v>
      </c>
      <c r="SV64" s="593">
        <f t="shared" si="1155"/>
        <v>23</v>
      </c>
      <c r="SW64" s="139">
        <f>SV64/SV58</f>
        <v>7.4190000000000006E-2</v>
      </c>
      <c r="SX64" s="109">
        <f>SX58*SW64</f>
        <v>294.52999999999997</v>
      </c>
      <c r="SY64" s="136">
        <f t="shared" si="1156"/>
        <v>12.80565217</v>
      </c>
      <c r="SZ64" s="96">
        <f>SZ58</f>
        <v>41.1</v>
      </c>
      <c r="TA64" s="137">
        <f t="shared" si="1157"/>
        <v>526.31230000000005</v>
      </c>
      <c r="TB64" s="109">
        <f t="shared" si="1158"/>
        <v>12105.18</v>
      </c>
      <c r="TC64" s="109"/>
      <c r="TD64" s="138"/>
      <c r="TE64" s="139">
        <f t="shared" si="1159"/>
        <v>0.85902999999999996</v>
      </c>
      <c r="TF64" s="593">
        <f t="shared" si="1160"/>
        <v>0</v>
      </c>
      <c r="TG64" s="139">
        <f>TF64/TF58</f>
        <v>0</v>
      </c>
      <c r="TH64" s="109">
        <f>TH58*TG64</f>
        <v>0</v>
      </c>
      <c r="TI64" s="136">
        <f t="shared" si="1161"/>
        <v>0</v>
      </c>
      <c r="TJ64" s="96">
        <f>TJ58</f>
        <v>41.69</v>
      </c>
      <c r="TK64" s="137">
        <f t="shared" si="1162"/>
        <v>0</v>
      </c>
      <c r="TL64" s="109">
        <f t="shared" si="1163"/>
        <v>0</v>
      </c>
      <c r="TM64" s="109"/>
      <c r="TN64" s="138"/>
      <c r="TO64" s="139">
        <f t="shared" si="1164"/>
        <v>0</v>
      </c>
      <c r="TP64" s="593">
        <f t="shared" si="1165"/>
        <v>0</v>
      </c>
      <c r="TQ64" s="139">
        <f>TP64/TP58</f>
        <v>0</v>
      </c>
      <c r="TR64" s="109">
        <f>TR58*TQ64</f>
        <v>0</v>
      </c>
      <c r="TS64" s="136">
        <f t="shared" si="1166"/>
        <v>0</v>
      </c>
      <c r="TT64" s="96">
        <f>TT58</f>
        <v>41.1</v>
      </c>
      <c r="TU64" s="137">
        <f t="shared" si="1167"/>
        <v>0</v>
      </c>
      <c r="TV64" s="109">
        <f t="shared" si="1168"/>
        <v>0</v>
      </c>
      <c r="TW64" s="109"/>
      <c r="TX64" s="138"/>
      <c r="TY64" s="139">
        <f t="shared" si="1169"/>
        <v>0</v>
      </c>
      <c r="TZ64" s="593">
        <f t="shared" si="1170"/>
        <v>0</v>
      </c>
      <c r="UA64" s="139">
        <f>TZ64/TZ58</f>
        <v>0</v>
      </c>
      <c r="UB64" s="109">
        <f>UB58*UA64</f>
        <v>0</v>
      </c>
      <c r="UC64" s="136">
        <f t="shared" si="1171"/>
        <v>0</v>
      </c>
      <c r="UD64" s="96">
        <f>UD58</f>
        <v>41.1</v>
      </c>
      <c r="UE64" s="137">
        <f t="shared" si="1172"/>
        <v>0</v>
      </c>
      <c r="UF64" s="109">
        <f t="shared" si="1173"/>
        <v>0</v>
      </c>
      <c r="UG64" s="109"/>
      <c r="UH64" s="138"/>
      <c r="UI64" s="139">
        <f t="shared" si="1174"/>
        <v>0</v>
      </c>
      <c r="UJ64" s="593">
        <f t="shared" si="1175"/>
        <v>0</v>
      </c>
      <c r="UK64" s="139">
        <f>UJ64/UJ58</f>
        <v>0</v>
      </c>
      <c r="UL64" s="109">
        <f>UL58*UK64</f>
        <v>0</v>
      </c>
      <c r="UM64" s="136">
        <f t="shared" si="1176"/>
        <v>0</v>
      </c>
      <c r="UN64" s="96">
        <f>UN58</f>
        <v>41.1</v>
      </c>
      <c r="UO64" s="137">
        <f t="shared" si="1177"/>
        <v>0</v>
      </c>
      <c r="UP64" s="109">
        <f t="shared" si="1178"/>
        <v>0</v>
      </c>
      <c r="UQ64" s="109"/>
      <c r="UR64" s="138"/>
      <c r="US64" s="139">
        <f t="shared" si="1179"/>
        <v>0</v>
      </c>
      <c r="UT64" s="593">
        <f t="shared" si="1180"/>
        <v>0</v>
      </c>
      <c r="UU64" s="139">
        <f>UT64/UT58</f>
        <v>0</v>
      </c>
      <c r="UV64" s="109">
        <f>UV58*UU64</f>
        <v>0</v>
      </c>
      <c r="UW64" s="136">
        <f t="shared" si="1181"/>
        <v>0</v>
      </c>
      <c r="UX64" s="96">
        <f>UX58</f>
        <v>41.1</v>
      </c>
      <c r="UY64" s="137">
        <f t="shared" si="1182"/>
        <v>0</v>
      </c>
      <c r="UZ64" s="109">
        <f t="shared" si="1183"/>
        <v>0</v>
      </c>
      <c r="VA64" s="109"/>
      <c r="VB64" s="138"/>
      <c r="VC64" s="139">
        <f t="shared" si="1184"/>
        <v>0</v>
      </c>
      <c r="VD64" s="593">
        <f t="shared" si="1185"/>
        <v>0</v>
      </c>
      <c r="VE64" s="139">
        <f>VD64/VD58</f>
        <v>0</v>
      </c>
      <c r="VF64" s="109">
        <f>VF58*VE64</f>
        <v>0</v>
      </c>
      <c r="VG64" s="136">
        <f t="shared" si="1186"/>
        <v>0</v>
      </c>
      <c r="VH64" s="96">
        <f>VH58</f>
        <v>41.1</v>
      </c>
      <c r="VI64" s="137">
        <f t="shared" si="1187"/>
        <v>0</v>
      </c>
      <c r="VJ64" s="109">
        <f t="shared" si="1188"/>
        <v>0</v>
      </c>
      <c r="VK64" s="109"/>
      <c r="VL64" s="138"/>
      <c r="VM64" s="139">
        <f t="shared" si="1189"/>
        <v>0</v>
      </c>
      <c r="VN64" s="593">
        <f t="shared" si="1190"/>
        <v>0</v>
      </c>
      <c r="VO64" s="139">
        <f>VN64/VN58</f>
        <v>0</v>
      </c>
      <c r="VP64" s="109">
        <f>VP58*VO64</f>
        <v>0</v>
      </c>
      <c r="VQ64" s="136">
        <f t="shared" si="1191"/>
        <v>0</v>
      </c>
      <c r="VR64" s="96">
        <f>VR58</f>
        <v>41.1</v>
      </c>
      <c r="VS64" s="137">
        <f t="shared" si="1192"/>
        <v>0</v>
      </c>
      <c r="VT64" s="109">
        <f t="shared" si="1193"/>
        <v>0</v>
      </c>
      <c r="VU64" s="109"/>
      <c r="VV64" s="138"/>
      <c r="VW64" s="139">
        <f t="shared" si="1194"/>
        <v>0</v>
      </c>
      <c r="VX64" s="554">
        <f t="shared" si="1195"/>
        <v>117</v>
      </c>
      <c r="VY64" s="139">
        <f>VX64/VX58</f>
        <v>9.6799999999999994E-3</v>
      </c>
      <c r="VZ64" s="109">
        <f>VZ58*VY64</f>
        <v>1728.98</v>
      </c>
      <c r="WA64" s="136">
        <f t="shared" si="1196"/>
        <v>14.777606840000001</v>
      </c>
      <c r="WB64" s="96">
        <f>WB58</f>
        <v>41.46</v>
      </c>
      <c r="WC64" s="137">
        <f t="shared" si="1197"/>
        <v>612.67957999999999</v>
      </c>
      <c r="WD64" s="109">
        <f t="shared" si="1198"/>
        <v>71683.509999999995</v>
      </c>
      <c r="WE64" s="109"/>
      <c r="WF64" s="138"/>
    </row>
    <row r="65" spans="1:604" ht="24">
      <c r="A65" s="5"/>
      <c r="B65" s="85" t="s">
        <v>408</v>
      </c>
      <c r="C65" s="11" t="s">
        <v>967</v>
      </c>
      <c r="D65" s="11" t="s">
        <v>422</v>
      </c>
      <c r="E65" s="4" t="s">
        <v>32</v>
      </c>
      <c r="F65" s="593">
        <f t="shared" si="900"/>
        <v>0</v>
      </c>
      <c r="G65" s="139" t="e">
        <f>F65/F58</f>
        <v>#DIV/0!</v>
      </c>
      <c r="H65" s="109" t="e">
        <f>H58*G65</f>
        <v>#DIV/0!</v>
      </c>
      <c r="I65" s="136">
        <f t="shared" si="901"/>
        <v>0</v>
      </c>
      <c r="J65" s="96">
        <f>J58</f>
        <v>0</v>
      </c>
      <c r="K65" s="137">
        <f t="shared" si="902"/>
        <v>0</v>
      </c>
      <c r="L65" s="109">
        <f t="shared" si="903"/>
        <v>0</v>
      </c>
      <c r="M65" s="109"/>
      <c r="N65" s="138"/>
      <c r="O65" s="139" t="e">
        <f t="shared" si="904"/>
        <v>#DIV/0!</v>
      </c>
      <c r="P65" s="593">
        <f t="shared" si="905"/>
        <v>0</v>
      </c>
      <c r="Q65" s="139">
        <f>P65/P58</f>
        <v>0</v>
      </c>
      <c r="R65" s="109">
        <f>R58*Q65</f>
        <v>0</v>
      </c>
      <c r="S65" s="136">
        <f t="shared" si="906"/>
        <v>0</v>
      </c>
      <c r="T65" s="96">
        <f>T58</f>
        <v>41.1</v>
      </c>
      <c r="U65" s="137">
        <f t="shared" si="907"/>
        <v>0</v>
      </c>
      <c r="V65" s="109">
        <f t="shared" si="908"/>
        <v>0</v>
      </c>
      <c r="W65" s="109"/>
      <c r="X65" s="138"/>
      <c r="Y65" s="139" t="e">
        <f t="shared" si="909"/>
        <v>#DIV/0!</v>
      </c>
      <c r="Z65" s="593">
        <f t="shared" si="910"/>
        <v>0</v>
      </c>
      <c r="AA65" s="139">
        <f>Z65/Z58</f>
        <v>0</v>
      </c>
      <c r="AB65" s="109">
        <f>AB58*AA65</f>
        <v>0</v>
      </c>
      <c r="AC65" s="136">
        <f t="shared" si="911"/>
        <v>0</v>
      </c>
      <c r="AD65" s="96">
        <f>AD58</f>
        <v>41.1</v>
      </c>
      <c r="AE65" s="137">
        <f t="shared" si="912"/>
        <v>0</v>
      </c>
      <c r="AF65" s="109">
        <f t="shared" si="913"/>
        <v>0</v>
      </c>
      <c r="AG65" s="109"/>
      <c r="AH65" s="138"/>
      <c r="AI65" s="139" t="e">
        <f t="shared" si="914"/>
        <v>#DIV/0!</v>
      </c>
      <c r="AJ65" s="593">
        <f t="shared" si="915"/>
        <v>0</v>
      </c>
      <c r="AK65" s="139" t="e">
        <f>AJ65/AJ58</f>
        <v>#DIV/0!</v>
      </c>
      <c r="AL65" s="109" t="e">
        <f>AL58*AK65</f>
        <v>#DIV/0!</v>
      </c>
      <c r="AM65" s="136">
        <f t="shared" si="916"/>
        <v>0</v>
      </c>
      <c r="AN65" s="96">
        <f>AN58</f>
        <v>0</v>
      </c>
      <c r="AO65" s="137">
        <f t="shared" si="917"/>
        <v>0</v>
      </c>
      <c r="AP65" s="109">
        <f t="shared" si="918"/>
        <v>0</v>
      </c>
      <c r="AQ65" s="109"/>
      <c r="AR65" s="138"/>
      <c r="AS65" s="139" t="e">
        <f t="shared" si="919"/>
        <v>#DIV/0!</v>
      </c>
      <c r="AT65" s="593">
        <f t="shared" si="920"/>
        <v>0</v>
      </c>
      <c r="AU65" s="139">
        <f>AT65/AT58</f>
        <v>0</v>
      </c>
      <c r="AV65" s="109">
        <f>AV58*AU65</f>
        <v>0</v>
      </c>
      <c r="AW65" s="136">
        <f t="shared" si="921"/>
        <v>0</v>
      </c>
      <c r="AX65" s="96">
        <f>AX58</f>
        <v>41.1</v>
      </c>
      <c r="AY65" s="137">
        <f t="shared" si="922"/>
        <v>0</v>
      </c>
      <c r="AZ65" s="109">
        <f t="shared" si="923"/>
        <v>0</v>
      </c>
      <c r="BA65" s="109"/>
      <c r="BB65" s="138"/>
      <c r="BC65" s="139" t="e">
        <f t="shared" si="924"/>
        <v>#DIV/0!</v>
      </c>
      <c r="BD65" s="593">
        <f t="shared" si="925"/>
        <v>0</v>
      </c>
      <c r="BE65" s="139">
        <f>BD65/BD58</f>
        <v>0</v>
      </c>
      <c r="BF65" s="109">
        <f>BF58*BE65</f>
        <v>0</v>
      </c>
      <c r="BG65" s="136">
        <f t="shared" si="926"/>
        <v>0</v>
      </c>
      <c r="BH65" s="96">
        <f>BH58</f>
        <v>41.1</v>
      </c>
      <c r="BI65" s="137">
        <f t="shared" si="927"/>
        <v>0</v>
      </c>
      <c r="BJ65" s="109">
        <f t="shared" si="928"/>
        <v>0</v>
      </c>
      <c r="BK65" s="109"/>
      <c r="BL65" s="138"/>
      <c r="BM65" s="139" t="e">
        <f t="shared" si="929"/>
        <v>#DIV/0!</v>
      </c>
      <c r="BN65" s="593">
        <f t="shared" si="930"/>
        <v>0</v>
      </c>
      <c r="BO65" s="139">
        <f>BN65/BN58</f>
        <v>0</v>
      </c>
      <c r="BP65" s="109">
        <f>BP58*BO65</f>
        <v>0</v>
      </c>
      <c r="BQ65" s="136">
        <f t="shared" si="931"/>
        <v>0</v>
      </c>
      <c r="BR65" s="96">
        <f>BR58</f>
        <v>41.1</v>
      </c>
      <c r="BS65" s="137">
        <f t="shared" si="932"/>
        <v>0</v>
      </c>
      <c r="BT65" s="109">
        <f t="shared" si="933"/>
        <v>0</v>
      </c>
      <c r="BU65" s="109"/>
      <c r="BV65" s="138"/>
      <c r="BW65" s="139" t="e">
        <f t="shared" si="934"/>
        <v>#DIV/0!</v>
      </c>
      <c r="BX65" s="593">
        <f t="shared" si="935"/>
        <v>0</v>
      </c>
      <c r="BY65" s="139">
        <f>BX65/BX58</f>
        <v>0</v>
      </c>
      <c r="BZ65" s="109">
        <f>BZ58*BY65</f>
        <v>0</v>
      </c>
      <c r="CA65" s="136">
        <f t="shared" si="936"/>
        <v>0</v>
      </c>
      <c r="CB65" s="96">
        <f>CB58</f>
        <v>41.1</v>
      </c>
      <c r="CC65" s="137">
        <f t="shared" si="937"/>
        <v>0</v>
      </c>
      <c r="CD65" s="109">
        <f t="shared" si="938"/>
        <v>0</v>
      </c>
      <c r="CE65" s="109"/>
      <c r="CF65" s="138"/>
      <c r="CG65" s="139" t="e">
        <f t="shared" si="939"/>
        <v>#DIV/0!</v>
      </c>
      <c r="CH65" s="593">
        <f t="shared" si="940"/>
        <v>0</v>
      </c>
      <c r="CI65" s="139">
        <f>CH65/CH58</f>
        <v>0</v>
      </c>
      <c r="CJ65" s="109">
        <f>CJ58*CI65</f>
        <v>0</v>
      </c>
      <c r="CK65" s="136">
        <f t="shared" si="941"/>
        <v>0</v>
      </c>
      <c r="CL65" s="96">
        <f>CL58</f>
        <v>41.1</v>
      </c>
      <c r="CM65" s="137">
        <f t="shared" si="942"/>
        <v>0</v>
      </c>
      <c r="CN65" s="109">
        <f t="shared" si="943"/>
        <v>0</v>
      </c>
      <c r="CO65" s="109"/>
      <c r="CP65" s="138"/>
      <c r="CQ65" s="139" t="e">
        <f t="shared" si="944"/>
        <v>#DIV/0!</v>
      </c>
      <c r="CR65" s="593">
        <f t="shared" si="945"/>
        <v>0</v>
      </c>
      <c r="CS65" s="139">
        <f>CR65/CR58</f>
        <v>0</v>
      </c>
      <c r="CT65" s="109">
        <f>CT58*CS65</f>
        <v>0</v>
      </c>
      <c r="CU65" s="136">
        <f t="shared" si="946"/>
        <v>0</v>
      </c>
      <c r="CV65" s="96">
        <f>CV58</f>
        <v>41.1</v>
      </c>
      <c r="CW65" s="137">
        <f t="shared" si="947"/>
        <v>0</v>
      </c>
      <c r="CX65" s="109">
        <f t="shared" si="948"/>
        <v>0</v>
      </c>
      <c r="CY65" s="109"/>
      <c r="CZ65" s="138"/>
      <c r="DA65" s="139" t="e">
        <f t="shared" si="949"/>
        <v>#DIV/0!</v>
      </c>
      <c r="DB65" s="593">
        <f t="shared" si="950"/>
        <v>0</v>
      </c>
      <c r="DC65" s="139">
        <f>DB65/DB58</f>
        <v>0</v>
      </c>
      <c r="DD65" s="109">
        <f>DD58*DC65</f>
        <v>0</v>
      </c>
      <c r="DE65" s="136">
        <f t="shared" si="951"/>
        <v>0</v>
      </c>
      <c r="DF65" s="96">
        <f>DF58</f>
        <v>41.1</v>
      </c>
      <c r="DG65" s="137">
        <f t="shared" si="952"/>
        <v>0</v>
      </c>
      <c r="DH65" s="109">
        <f t="shared" si="953"/>
        <v>0</v>
      </c>
      <c r="DI65" s="109"/>
      <c r="DJ65" s="138"/>
      <c r="DK65" s="139" t="e">
        <f t="shared" si="954"/>
        <v>#DIV/0!</v>
      </c>
      <c r="DL65" s="593">
        <f t="shared" si="955"/>
        <v>0</v>
      </c>
      <c r="DM65" s="139">
        <f>DL65/DL58</f>
        <v>0</v>
      </c>
      <c r="DN65" s="109">
        <f>DN58*DM65</f>
        <v>0</v>
      </c>
      <c r="DO65" s="136">
        <f t="shared" si="956"/>
        <v>0</v>
      </c>
      <c r="DP65" s="96">
        <f>DP58</f>
        <v>41.1</v>
      </c>
      <c r="DQ65" s="137">
        <f t="shared" si="957"/>
        <v>0</v>
      </c>
      <c r="DR65" s="109">
        <f t="shared" si="958"/>
        <v>0</v>
      </c>
      <c r="DS65" s="109"/>
      <c r="DT65" s="138"/>
      <c r="DU65" s="139" t="e">
        <f t="shared" si="959"/>
        <v>#DIV/0!</v>
      </c>
      <c r="DV65" s="593">
        <f t="shared" si="960"/>
        <v>0</v>
      </c>
      <c r="DW65" s="139">
        <f>DV65/DV58</f>
        <v>0</v>
      </c>
      <c r="DX65" s="109">
        <f>DX58*DW65</f>
        <v>0</v>
      </c>
      <c r="DY65" s="136">
        <f t="shared" si="961"/>
        <v>0</v>
      </c>
      <c r="DZ65" s="96">
        <f>DZ58</f>
        <v>41.1</v>
      </c>
      <c r="EA65" s="137">
        <f t="shared" si="962"/>
        <v>0</v>
      </c>
      <c r="EB65" s="109">
        <f t="shared" si="963"/>
        <v>0</v>
      </c>
      <c r="EC65" s="109"/>
      <c r="ED65" s="138"/>
      <c r="EE65" s="139" t="e">
        <f t="shared" si="964"/>
        <v>#DIV/0!</v>
      </c>
      <c r="EF65" s="593">
        <f t="shared" si="965"/>
        <v>0</v>
      </c>
      <c r="EG65" s="139">
        <f>EF65/EF58</f>
        <v>0</v>
      </c>
      <c r="EH65" s="109">
        <f>EH58*EG65</f>
        <v>0</v>
      </c>
      <c r="EI65" s="136">
        <f t="shared" si="966"/>
        <v>0</v>
      </c>
      <c r="EJ65" s="96">
        <f>EJ58</f>
        <v>41.1</v>
      </c>
      <c r="EK65" s="137">
        <f t="shared" si="967"/>
        <v>0</v>
      </c>
      <c r="EL65" s="109">
        <f t="shared" si="968"/>
        <v>0</v>
      </c>
      <c r="EM65" s="109"/>
      <c r="EN65" s="138"/>
      <c r="EO65" s="139" t="e">
        <f t="shared" si="969"/>
        <v>#DIV/0!</v>
      </c>
      <c r="EP65" s="593">
        <f t="shared" si="970"/>
        <v>0</v>
      </c>
      <c r="EQ65" s="139">
        <f>EP65/EP58</f>
        <v>0</v>
      </c>
      <c r="ER65" s="109">
        <f>ER58*EQ65</f>
        <v>0</v>
      </c>
      <c r="ES65" s="136">
        <f t="shared" si="971"/>
        <v>0</v>
      </c>
      <c r="ET65" s="96">
        <f>ET58</f>
        <v>41.1</v>
      </c>
      <c r="EU65" s="137">
        <f t="shared" si="972"/>
        <v>0</v>
      </c>
      <c r="EV65" s="109">
        <f t="shared" si="973"/>
        <v>0</v>
      </c>
      <c r="EW65" s="109"/>
      <c r="EX65" s="138"/>
      <c r="EY65" s="139" t="e">
        <f t="shared" si="974"/>
        <v>#DIV/0!</v>
      </c>
      <c r="EZ65" s="593">
        <f t="shared" si="975"/>
        <v>0</v>
      </c>
      <c r="FA65" s="139">
        <f>EZ65/EZ58</f>
        <v>0</v>
      </c>
      <c r="FB65" s="109">
        <f>FB58*FA65</f>
        <v>0</v>
      </c>
      <c r="FC65" s="136">
        <f t="shared" si="976"/>
        <v>0</v>
      </c>
      <c r="FD65" s="96">
        <f>FD58</f>
        <v>41.1</v>
      </c>
      <c r="FE65" s="137">
        <f t="shared" si="977"/>
        <v>0</v>
      </c>
      <c r="FF65" s="109">
        <f t="shared" si="978"/>
        <v>0</v>
      </c>
      <c r="FG65" s="109"/>
      <c r="FH65" s="138"/>
      <c r="FI65" s="139" t="e">
        <f t="shared" si="979"/>
        <v>#DIV/0!</v>
      </c>
      <c r="FJ65" s="593">
        <f t="shared" si="980"/>
        <v>0</v>
      </c>
      <c r="FK65" s="139">
        <f>FJ65/FJ58</f>
        <v>0</v>
      </c>
      <c r="FL65" s="109">
        <f>FL58*FK65</f>
        <v>0</v>
      </c>
      <c r="FM65" s="136">
        <f t="shared" si="981"/>
        <v>0</v>
      </c>
      <c r="FN65" s="96">
        <f>FN58</f>
        <v>41.1</v>
      </c>
      <c r="FO65" s="137">
        <f t="shared" si="982"/>
        <v>0</v>
      </c>
      <c r="FP65" s="109">
        <f t="shared" si="983"/>
        <v>0</v>
      </c>
      <c r="FQ65" s="109"/>
      <c r="FR65" s="138"/>
      <c r="FS65" s="139" t="e">
        <f t="shared" si="984"/>
        <v>#DIV/0!</v>
      </c>
      <c r="FT65" s="593">
        <f t="shared" si="985"/>
        <v>0</v>
      </c>
      <c r="FU65" s="139">
        <f>FT65/FT58</f>
        <v>0</v>
      </c>
      <c r="FV65" s="109">
        <f>FV58*FU65</f>
        <v>0</v>
      </c>
      <c r="FW65" s="136">
        <f t="shared" si="986"/>
        <v>0</v>
      </c>
      <c r="FX65" s="96">
        <f>FX58</f>
        <v>41.1</v>
      </c>
      <c r="FY65" s="137">
        <f t="shared" si="987"/>
        <v>0</v>
      </c>
      <c r="FZ65" s="109">
        <f t="shared" si="988"/>
        <v>0</v>
      </c>
      <c r="GA65" s="109"/>
      <c r="GB65" s="138"/>
      <c r="GC65" s="139" t="e">
        <f t="shared" si="989"/>
        <v>#DIV/0!</v>
      </c>
      <c r="GD65" s="593">
        <f t="shared" si="990"/>
        <v>0</v>
      </c>
      <c r="GE65" s="139">
        <f>GD65/GD58</f>
        <v>0</v>
      </c>
      <c r="GF65" s="109">
        <f>GF58*GE65</f>
        <v>0</v>
      </c>
      <c r="GG65" s="136">
        <f t="shared" si="991"/>
        <v>0</v>
      </c>
      <c r="GH65" s="96">
        <f>GH58</f>
        <v>41.1</v>
      </c>
      <c r="GI65" s="137">
        <f t="shared" si="992"/>
        <v>0</v>
      </c>
      <c r="GJ65" s="109">
        <f t="shared" si="993"/>
        <v>0</v>
      </c>
      <c r="GK65" s="109"/>
      <c r="GL65" s="138"/>
      <c r="GM65" s="139" t="e">
        <f t="shared" si="994"/>
        <v>#DIV/0!</v>
      </c>
      <c r="GN65" s="593">
        <f t="shared" si="995"/>
        <v>0</v>
      </c>
      <c r="GO65" s="139">
        <f>GN65/GN58</f>
        <v>0</v>
      </c>
      <c r="GP65" s="109">
        <f>GP58*GO65</f>
        <v>0</v>
      </c>
      <c r="GQ65" s="136">
        <f t="shared" si="996"/>
        <v>0</v>
      </c>
      <c r="GR65" s="96">
        <f>GR58</f>
        <v>41.1</v>
      </c>
      <c r="GS65" s="137">
        <f t="shared" si="997"/>
        <v>0</v>
      </c>
      <c r="GT65" s="109">
        <f t="shared" si="998"/>
        <v>0</v>
      </c>
      <c r="GU65" s="109"/>
      <c r="GV65" s="138"/>
      <c r="GW65" s="139" t="e">
        <f t="shared" si="999"/>
        <v>#DIV/0!</v>
      </c>
      <c r="GX65" s="593">
        <f t="shared" si="1000"/>
        <v>0</v>
      </c>
      <c r="GY65" s="139">
        <f>GX65/GX58</f>
        <v>0</v>
      </c>
      <c r="GZ65" s="109">
        <f>GZ58*GY65</f>
        <v>0</v>
      </c>
      <c r="HA65" s="136">
        <f t="shared" si="1001"/>
        <v>0</v>
      </c>
      <c r="HB65" s="96">
        <f>HB58</f>
        <v>41.1</v>
      </c>
      <c r="HC65" s="137">
        <f t="shared" si="1002"/>
        <v>0</v>
      </c>
      <c r="HD65" s="109">
        <f t="shared" si="1003"/>
        <v>0</v>
      </c>
      <c r="HE65" s="109"/>
      <c r="HF65" s="138"/>
      <c r="HG65" s="139" t="e">
        <f t="shared" si="1004"/>
        <v>#DIV/0!</v>
      </c>
      <c r="HH65" s="593">
        <f t="shared" si="1005"/>
        <v>0</v>
      </c>
      <c r="HI65" s="139">
        <f>HH65/HH58</f>
        <v>0</v>
      </c>
      <c r="HJ65" s="109">
        <f>HJ58*HI65</f>
        <v>0</v>
      </c>
      <c r="HK65" s="136">
        <f t="shared" si="1006"/>
        <v>0</v>
      </c>
      <c r="HL65" s="96">
        <f>HL58</f>
        <v>41.1</v>
      </c>
      <c r="HM65" s="137">
        <f t="shared" si="1007"/>
        <v>0</v>
      </c>
      <c r="HN65" s="109">
        <f t="shared" si="1008"/>
        <v>0</v>
      </c>
      <c r="HO65" s="109"/>
      <c r="HP65" s="138"/>
      <c r="HQ65" s="139" t="e">
        <f t="shared" si="1009"/>
        <v>#DIV/0!</v>
      </c>
      <c r="HR65" s="593">
        <f t="shared" si="1010"/>
        <v>0</v>
      </c>
      <c r="HS65" s="139">
        <f>HR65/HR58</f>
        <v>0</v>
      </c>
      <c r="HT65" s="109">
        <f>HT58*HS65</f>
        <v>0</v>
      </c>
      <c r="HU65" s="136">
        <f t="shared" si="1011"/>
        <v>0</v>
      </c>
      <c r="HV65" s="96">
        <f>HV58</f>
        <v>41.1</v>
      </c>
      <c r="HW65" s="137">
        <f t="shared" si="1012"/>
        <v>0</v>
      </c>
      <c r="HX65" s="109">
        <f t="shared" si="1013"/>
        <v>0</v>
      </c>
      <c r="HY65" s="109"/>
      <c r="HZ65" s="138"/>
      <c r="IA65" s="139" t="e">
        <f t="shared" si="1014"/>
        <v>#DIV/0!</v>
      </c>
      <c r="IB65" s="593">
        <f t="shared" si="1015"/>
        <v>0</v>
      </c>
      <c r="IC65" s="139">
        <f>IB65/IB58</f>
        <v>0</v>
      </c>
      <c r="ID65" s="109">
        <f>ID58*IC65</f>
        <v>0</v>
      </c>
      <c r="IE65" s="136">
        <f t="shared" si="1016"/>
        <v>0</v>
      </c>
      <c r="IF65" s="96">
        <f>IF58</f>
        <v>41.1</v>
      </c>
      <c r="IG65" s="137">
        <f t="shared" si="1017"/>
        <v>0</v>
      </c>
      <c r="IH65" s="109">
        <f t="shared" si="1018"/>
        <v>0</v>
      </c>
      <c r="II65" s="109"/>
      <c r="IJ65" s="138"/>
      <c r="IK65" s="139" t="e">
        <f t="shared" si="1019"/>
        <v>#DIV/0!</v>
      </c>
      <c r="IL65" s="593">
        <f t="shared" si="1020"/>
        <v>0</v>
      </c>
      <c r="IM65" s="139">
        <f>IL65/IL58</f>
        <v>0</v>
      </c>
      <c r="IN65" s="109">
        <f>IN58*IM65</f>
        <v>0</v>
      </c>
      <c r="IO65" s="136">
        <f t="shared" si="1021"/>
        <v>0</v>
      </c>
      <c r="IP65" s="96">
        <f>IP58</f>
        <v>41.1</v>
      </c>
      <c r="IQ65" s="137">
        <f t="shared" si="1022"/>
        <v>0</v>
      </c>
      <c r="IR65" s="109">
        <f t="shared" si="1023"/>
        <v>0</v>
      </c>
      <c r="IS65" s="109"/>
      <c r="IT65" s="138"/>
      <c r="IU65" s="139" t="e">
        <f t="shared" si="1024"/>
        <v>#DIV/0!</v>
      </c>
      <c r="IV65" s="593">
        <f t="shared" si="1025"/>
        <v>0</v>
      </c>
      <c r="IW65" s="139">
        <f>IV65/IV58</f>
        <v>0</v>
      </c>
      <c r="IX65" s="109">
        <f>IX58*IW65</f>
        <v>0</v>
      </c>
      <c r="IY65" s="136">
        <f t="shared" si="1026"/>
        <v>0</v>
      </c>
      <c r="IZ65" s="96">
        <f>IZ58</f>
        <v>41.1</v>
      </c>
      <c r="JA65" s="137">
        <f t="shared" si="1027"/>
        <v>0</v>
      </c>
      <c r="JB65" s="109">
        <f t="shared" si="1028"/>
        <v>0</v>
      </c>
      <c r="JC65" s="109"/>
      <c r="JD65" s="138"/>
      <c r="JE65" s="139" t="e">
        <f t="shared" si="1029"/>
        <v>#DIV/0!</v>
      </c>
      <c r="JF65" s="593">
        <f t="shared" si="1030"/>
        <v>0</v>
      </c>
      <c r="JG65" s="139">
        <f>JF65/JF58</f>
        <v>0</v>
      </c>
      <c r="JH65" s="109">
        <f>JH58*JG65</f>
        <v>0</v>
      </c>
      <c r="JI65" s="136">
        <f t="shared" si="1031"/>
        <v>0</v>
      </c>
      <c r="JJ65" s="96">
        <f>JJ58</f>
        <v>41.1</v>
      </c>
      <c r="JK65" s="137">
        <f t="shared" si="1032"/>
        <v>0</v>
      </c>
      <c r="JL65" s="109">
        <f t="shared" si="1033"/>
        <v>0</v>
      </c>
      <c r="JM65" s="109"/>
      <c r="JN65" s="138"/>
      <c r="JO65" s="139" t="e">
        <f t="shared" si="1034"/>
        <v>#DIV/0!</v>
      </c>
      <c r="JP65" s="593">
        <f t="shared" si="1035"/>
        <v>0</v>
      </c>
      <c r="JQ65" s="139">
        <f>JP65/JP58</f>
        <v>0</v>
      </c>
      <c r="JR65" s="109">
        <f>JR58*JQ65</f>
        <v>0</v>
      </c>
      <c r="JS65" s="136">
        <f t="shared" si="1036"/>
        <v>0</v>
      </c>
      <c r="JT65" s="96">
        <f>JT58</f>
        <v>41.1</v>
      </c>
      <c r="JU65" s="137">
        <f t="shared" si="1037"/>
        <v>0</v>
      </c>
      <c r="JV65" s="109">
        <f t="shared" si="1038"/>
        <v>0</v>
      </c>
      <c r="JW65" s="109"/>
      <c r="JX65" s="138"/>
      <c r="JY65" s="139" t="e">
        <f t="shared" si="1039"/>
        <v>#DIV/0!</v>
      </c>
      <c r="JZ65" s="593">
        <f t="shared" si="1040"/>
        <v>0</v>
      </c>
      <c r="KA65" s="139">
        <f>JZ65/JZ58</f>
        <v>0</v>
      </c>
      <c r="KB65" s="109">
        <f>KB58*KA65</f>
        <v>0</v>
      </c>
      <c r="KC65" s="136">
        <f t="shared" si="1041"/>
        <v>0</v>
      </c>
      <c r="KD65" s="96">
        <f>KD58</f>
        <v>41.1</v>
      </c>
      <c r="KE65" s="137">
        <f t="shared" si="1042"/>
        <v>0</v>
      </c>
      <c r="KF65" s="109">
        <f t="shared" si="1043"/>
        <v>0</v>
      </c>
      <c r="KG65" s="109"/>
      <c r="KH65" s="138"/>
      <c r="KI65" s="139" t="e">
        <f t="shared" si="1044"/>
        <v>#DIV/0!</v>
      </c>
      <c r="KJ65" s="593">
        <f t="shared" si="1045"/>
        <v>0</v>
      </c>
      <c r="KK65" s="139">
        <f>KJ65/KJ58</f>
        <v>0</v>
      </c>
      <c r="KL65" s="109">
        <f>KL58*KK65</f>
        <v>0</v>
      </c>
      <c r="KM65" s="136">
        <f t="shared" si="1046"/>
        <v>0</v>
      </c>
      <c r="KN65" s="96">
        <f>KN58</f>
        <v>41.1</v>
      </c>
      <c r="KO65" s="137">
        <f t="shared" si="1047"/>
        <v>0</v>
      </c>
      <c r="KP65" s="109">
        <f t="shared" si="1048"/>
        <v>0</v>
      </c>
      <c r="KQ65" s="109"/>
      <c r="KR65" s="138"/>
      <c r="KS65" s="139" t="e">
        <f t="shared" si="1049"/>
        <v>#DIV/0!</v>
      </c>
      <c r="KT65" s="593">
        <f t="shared" si="1050"/>
        <v>0</v>
      </c>
      <c r="KU65" s="139">
        <f>KT65/KT58</f>
        <v>0</v>
      </c>
      <c r="KV65" s="109">
        <f>KV58*KU65</f>
        <v>0</v>
      </c>
      <c r="KW65" s="136">
        <f t="shared" si="1051"/>
        <v>0</v>
      </c>
      <c r="KX65" s="96">
        <f>KX58</f>
        <v>58.2</v>
      </c>
      <c r="KY65" s="137">
        <f t="shared" si="1052"/>
        <v>0</v>
      </c>
      <c r="KZ65" s="109">
        <f t="shared" si="1053"/>
        <v>0</v>
      </c>
      <c r="LA65" s="109"/>
      <c r="LB65" s="138"/>
      <c r="LC65" s="139" t="e">
        <f t="shared" si="1054"/>
        <v>#DIV/0!</v>
      </c>
      <c r="LD65" s="593">
        <f t="shared" si="1055"/>
        <v>0</v>
      </c>
      <c r="LE65" s="139">
        <f>LD65/LD58</f>
        <v>0</v>
      </c>
      <c r="LF65" s="109">
        <f>LF58*LE65</f>
        <v>0</v>
      </c>
      <c r="LG65" s="136">
        <f t="shared" si="1056"/>
        <v>0</v>
      </c>
      <c r="LH65" s="96">
        <f>LH58</f>
        <v>41.1</v>
      </c>
      <c r="LI65" s="137">
        <f t="shared" si="1057"/>
        <v>0</v>
      </c>
      <c r="LJ65" s="109">
        <f t="shared" si="1058"/>
        <v>0</v>
      </c>
      <c r="LK65" s="109"/>
      <c r="LL65" s="138"/>
      <c r="LM65" s="139" t="e">
        <f t="shared" si="1059"/>
        <v>#DIV/0!</v>
      </c>
      <c r="LN65" s="593">
        <f t="shared" si="1060"/>
        <v>0</v>
      </c>
      <c r="LO65" s="139">
        <f>LN65/LN58</f>
        <v>0</v>
      </c>
      <c r="LP65" s="109">
        <f>LP58*LO65</f>
        <v>0</v>
      </c>
      <c r="LQ65" s="136">
        <f t="shared" si="1061"/>
        <v>0</v>
      </c>
      <c r="LR65" s="96">
        <f>LR58</f>
        <v>41.1</v>
      </c>
      <c r="LS65" s="137">
        <f t="shared" si="1062"/>
        <v>0</v>
      </c>
      <c r="LT65" s="109">
        <f t="shared" si="1063"/>
        <v>0</v>
      </c>
      <c r="LU65" s="109"/>
      <c r="LV65" s="138"/>
      <c r="LW65" s="139" t="e">
        <f t="shared" si="1064"/>
        <v>#DIV/0!</v>
      </c>
      <c r="LX65" s="593">
        <f t="shared" si="1065"/>
        <v>0</v>
      </c>
      <c r="LY65" s="139">
        <f>LX65/LX58</f>
        <v>0</v>
      </c>
      <c r="LZ65" s="109">
        <f>LZ58*LY65</f>
        <v>0</v>
      </c>
      <c r="MA65" s="136">
        <f t="shared" si="1066"/>
        <v>0</v>
      </c>
      <c r="MB65" s="96">
        <f>MB58</f>
        <v>41.1</v>
      </c>
      <c r="MC65" s="137">
        <f t="shared" si="1067"/>
        <v>0</v>
      </c>
      <c r="MD65" s="109">
        <f t="shared" si="1068"/>
        <v>0</v>
      </c>
      <c r="ME65" s="109"/>
      <c r="MF65" s="138"/>
      <c r="MG65" s="139" t="e">
        <f t="shared" si="1069"/>
        <v>#DIV/0!</v>
      </c>
      <c r="MH65" s="593">
        <f t="shared" si="1070"/>
        <v>0</v>
      </c>
      <c r="MI65" s="139">
        <f>MH65/MH58</f>
        <v>0</v>
      </c>
      <c r="MJ65" s="109">
        <f>MJ58*MI65</f>
        <v>0</v>
      </c>
      <c r="MK65" s="136">
        <f t="shared" si="1071"/>
        <v>0</v>
      </c>
      <c r="ML65" s="96">
        <f>ML58</f>
        <v>41.1</v>
      </c>
      <c r="MM65" s="137">
        <f t="shared" si="1072"/>
        <v>0</v>
      </c>
      <c r="MN65" s="109">
        <f t="shared" si="1073"/>
        <v>0</v>
      </c>
      <c r="MO65" s="109"/>
      <c r="MP65" s="138"/>
      <c r="MQ65" s="139" t="e">
        <f t="shared" si="1074"/>
        <v>#DIV/0!</v>
      </c>
      <c r="MR65" s="593">
        <f t="shared" si="1075"/>
        <v>0</v>
      </c>
      <c r="MS65" s="139">
        <f>MR65/MR58</f>
        <v>0</v>
      </c>
      <c r="MT65" s="109">
        <f>MT58*MS65</f>
        <v>0</v>
      </c>
      <c r="MU65" s="136">
        <f t="shared" si="1076"/>
        <v>0</v>
      </c>
      <c r="MV65" s="96">
        <f>MV58</f>
        <v>41.1</v>
      </c>
      <c r="MW65" s="137">
        <f t="shared" si="1077"/>
        <v>0</v>
      </c>
      <c r="MX65" s="109">
        <f t="shared" si="1078"/>
        <v>0</v>
      </c>
      <c r="MY65" s="109"/>
      <c r="MZ65" s="138"/>
      <c r="NA65" s="139" t="e">
        <f t="shared" si="1079"/>
        <v>#DIV/0!</v>
      </c>
      <c r="NB65" s="593">
        <f t="shared" si="1080"/>
        <v>0</v>
      </c>
      <c r="NC65" s="139">
        <f>NB65/NB58</f>
        <v>0</v>
      </c>
      <c r="ND65" s="109">
        <f>ND58*NC65</f>
        <v>0</v>
      </c>
      <c r="NE65" s="136">
        <f t="shared" si="1081"/>
        <v>0</v>
      </c>
      <c r="NF65" s="96">
        <f>NF58</f>
        <v>41.1</v>
      </c>
      <c r="NG65" s="137">
        <f t="shared" si="1082"/>
        <v>0</v>
      </c>
      <c r="NH65" s="109">
        <f t="shared" si="1083"/>
        <v>0</v>
      </c>
      <c r="NI65" s="109"/>
      <c r="NJ65" s="138"/>
      <c r="NK65" s="139" t="e">
        <f t="shared" si="1084"/>
        <v>#DIV/0!</v>
      </c>
      <c r="NL65" s="593">
        <f t="shared" si="1085"/>
        <v>0</v>
      </c>
      <c r="NM65" s="139">
        <f>NL65/NL58</f>
        <v>0</v>
      </c>
      <c r="NN65" s="109">
        <f>NN58*NM65</f>
        <v>0</v>
      </c>
      <c r="NO65" s="136">
        <f t="shared" si="1086"/>
        <v>0</v>
      </c>
      <c r="NP65" s="96">
        <f>NP58</f>
        <v>41.1</v>
      </c>
      <c r="NQ65" s="137">
        <f t="shared" si="1087"/>
        <v>0</v>
      </c>
      <c r="NR65" s="109">
        <f t="shared" si="1088"/>
        <v>0</v>
      </c>
      <c r="NS65" s="109"/>
      <c r="NT65" s="138"/>
      <c r="NU65" s="139" t="e">
        <f t="shared" si="1089"/>
        <v>#DIV/0!</v>
      </c>
      <c r="NV65" s="593">
        <f t="shared" si="1090"/>
        <v>0</v>
      </c>
      <c r="NW65" s="139">
        <f>NV65/NV58</f>
        <v>0</v>
      </c>
      <c r="NX65" s="109">
        <f>NX58*NW65</f>
        <v>0</v>
      </c>
      <c r="NY65" s="136">
        <f t="shared" si="1091"/>
        <v>0</v>
      </c>
      <c r="NZ65" s="96">
        <f>NZ58</f>
        <v>41.1</v>
      </c>
      <c r="OA65" s="137">
        <f t="shared" si="1092"/>
        <v>0</v>
      </c>
      <c r="OB65" s="109">
        <f t="shared" si="1093"/>
        <v>0</v>
      </c>
      <c r="OC65" s="109"/>
      <c r="OD65" s="138"/>
      <c r="OE65" s="139" t="e">
        <f t="shared" si="1094"/>
        <v>#DIV/0!</v>
      </c>
      <c r="OF65" s="593">
        <f t="shared" si="1095"/>
        <v>0</v>
      </c>
      <c r="OG65" s="139">
        <f>OF65/OF58</f>
        <v>0</v>
      </c>
      <c r="OH65" s="109">
        <f>OH58*OG65</f>
        <v>0</v>
      </c>
      <c r="OI65" s="136">
        <f t="shared" si="1096"/>
        <v>0</v>
      </c>
      <c r="OJ65" s="96">
        <f>OJ58</f>
        <v>41.1</v>
      </c>
      <c r="OK65" s="137">
        <f t="shared" si="1097"/>
        <v>0</v>
      </c>
      <c r="OL65" s="109">
        <f t="shared" si="1098"/>
        <v>0</v>
      </c>
      <c r="OM65" s="109"/>
      <c r="ON65" s="138"/>
      <c r="OO65" s="139" t="e">
        <f t="shared" si="1099"/>
        <v>#DIV/0!</v>
      </c>
      <c r="OP65" s="593">
        <f t="shared" si="1100"/>
        <v>0</v>
      </c>
      <c r="OQ65" s="139">
        <f>OP65/OP58</f>
        <v>0</v>
      </c>
      <c r="OR65" s="109">
        <f>OR58*OQ65</f>
        <v>0</v>
      </c>
      <c r="OS65" s="136">
        <f t="shared" si="1101"/>
        <v>0</v>
      </c>
      <c r="OT65" s="96">
        <f>OT58</f>
        <v>41.1</v>
      </c>
      <c r="OU65" s="137">
        <f t="shared" si="1102"/>
        <v>0</v>
      </c>
      <c r="OV65" s="109">
        <f t="shared" si="1103"/>
        <v>0</v>
      </c>
      <c r="OW65" s="109"/>
      <c r="OX65" s="138"/>
      <c r="OY65" s="139" t="e">
        <f t="shared" si="1104"/>
        <v>#DIV/0!</v>
      </c>
      <c r="OZ65" s="593">
        <f t="shared" si="1105"/>
        <v>0</v>
      </c>
      <c r="PA65" s="139">
        <f>OZ65/OZ58</f>
        <v>0</v>
      </c>
      <c r="PB65" s="109">
        <f>PB58*PA65</f>
        <v>0</v>
      </c>
      <c r="PC65" s="136">
        <f t="shared" si="1106"/>
        <v>0</v>
      </c>
      <c r="PD65" s="96">
        <f>PD58</f>
        <v>41.1</v>
      </c>
      <c r="PE65" s="137">
        <f t="shared" si="1107"/>
        <v>0</v>
      </c>
      <c r="PF65" s="109">
        <f t="shared" si="1108"/>
        <v>0</v>
      </c>
      <c r="PG65" s="109"/>
      <c r="PH65" s="138"/>
      <c r="PI65" s="139" t="e">
        <f t="shared" si="1109"/>
        <v>#DIV/0!</v>
      </c>
      <c r="PJ65" s="593">
        <f t="shared" si="1110"/>
        <v>0</v>
      </c>
      <c r="PK65" s="139">
        <f>PJ65/PJ58</f>
        <v>0</v>
      </c>
      <c r="PL65" s="109">
        <f>PL58*PK65</f>
        <v>0</v>
      </c>
      <c r="PM65" s="136">
        <f t="shared" si="1111"/>
        <v>0</v>
      </c>
      <c r="PN65" s="96">
        <f>PN58</f>
        <v>41.1</v>
      </c>
      <c r="PO65" s="137">
        <f t="shared" si="1112"/>
        <v>0</v>
      </c>
      <c r="PP65" s="109">
        <f t="shared" si="1113"/>
        <v>0</v>
      </c>
      <c r="PQ65" s="109"/>
      <c r="PR65" s="138"/>
      <c r="PS65" s="139" t="e">
        <f t="shared" si="1114"/>
        <v>#DIV/0!</v>
      </c>
      <c r="PT65" s="593">
        <f t="shared" si="1115"/>
        <v>0</v>
      </c>
      <c r="PU65" s="139">
        <f>PT65/PT58</f>
        <v>0</v>
      </c>
      <c r="PV65" s="109">
        <f>PV58*PU65</f>
        <v>0</v>
      </c>
      <c r="PW65" s="136">
        <f t="shared" si="1116"/>
        <v>0</v>
      </c>
      <c r="PX65" s="96">
        <f>PX58</f>
        <v>41.1</v>
      </c>
      <c r="PY65" s="137">
        <f t="shared" si="1117"/>
        <v>0</v>
      </c>
      <c r="PZ65" s="109">
        <f t="shared" si="1118"/>
        <v>0</v>
      </c>
      <c r="QA65" s="109"/>
      <c r="QB65" s="138"/>
      <c r="QC65" s="139" t="e">
        <f t="shared" si="1119"/>
        <v>#DIV/0!</v>
      </c>
      <c r="QD65" s="593">
        <f t="shared" si="1120"/>
        <v>0</v>
      </c>
      <c r="QE65" s="139">
        <f>QD65/QD58</f>
        <v>0</v>
      </c>
      <c r="QF65" s="109">
        <f>QF58*QE65</f>
        <v>0</v>
      </c>
      <c r="QG65" s="136">
        <f t="shared" si="1121"/>
        <v>0</v>
      </c>
      <c r="QH65" s="96">
        <f>QH58</f>
        <v>41.1</v>
      </c>
      <c r="QI65" s="137">
        <f t="shared" si="1122"/>
        <v>0</v>
      </c>
      <c r="QJ65" s="109">
        <f t="shared" si="1123"/>
        <v>0</v>
      </c>
      <c r="QK65" s="109"/>
      <c r="QL65" s="138"/>
      <c r="QM65" s="139" t="e">
        <f t="shared" si="1124"/>
        <v>#DIV/0!</v>
      </c>
      <c r="QN65" s="593">
        <f t="shared" si="1125"/>
        <v>0</v>
      </c>
      <c r="QO65" s="139">
        <f>QN65/QN58</f>
        <v>0</v>
      </c>
      <c r="QP65" s="109">
        <f>QP58*QO65</f>
        <v>0</v>
      </c>
      <c r="QQ65" s="136">
        <f t="shared" si="1126"/>
        <v>0</v>
      </c>
      <c r="QR65" s="96">
        <f>QR58</f>
        <v>41.1</v>
      </c>
      <c r="QS65" s="137">
        <f t="shared" si="1127"/>
        <v>0</v>
      </c>
      <c r="QT65" s="109">
        <f t="shared" si="1128"/>
        <v>0</v>
      </c>
      <c r="QU65" s="109"/>
      <c r="QV65" s="138"/>
      <c r="QW65" s="139" t="e">
        <f t="shared" si="1129"/>
        <v>#DIV/0!</v>
      </c>
      <c r="QX65" s="593">
        <f t="shared" si="1130"/>
        <v>0</v>
      </c>
      <c r="QY65" s="139">
        <f>QX65/QX58</f>
        <v>0</v>
      </c>
      <c r="QZ65" s="109">
        <f>QZ58*QY65</f>
        <v>0</v>
      </c>
      <c r="RA65" s="136">
        <f t="shared" si="1131"/>
        <v>0</v>
      </c>
      <c r="RB65" s="96">
        <f>RB58</f>
        <v>41.1</v>
      </c>
      <c r="RC65" s="137">
        <f t="shared" si="1132"/>
        <v>0</v>
      </c>
      <c r="RD65" s="109">
        <f t="shared" si="1133"/>
        <v>0</v>
      </c>
      <c r="RE65" s="109"/>
      <c r="RF65" s="138"/>
      <c r="RG65" s="139" t="e">
        <f t="shared" si="1134"/>
        <v>#DIV/0!</v>
      </c>
      <c r="RH65" s="593">
        <f t="shared" si="1135"/>
        <v>0</v>
      </c>
      <c r="RI65" s="139">
        <f>RH65/RH58</f>
        <v>0</v>
      </c>
      <c r="RJ65" s="109">
        <f>RJ58*RI65</f>
        <v>0</v>
      </c>
      <c r="RK65" s="136">
        <f t="shared" si="1136"/>
        <v>0</v>
      </c>
      <c r="RL65" s="96">
        <f>RL58</f>
        <v>41.1</v>
      </c>
      <c r="RM65" s="137">
        <f t="shared" si="1137"/>
        <v>0</v>
      </c>
      <c r="RN65" s="109">
        <f t="shared" si="1138"/>
        <v>0</v>
      </c>
      <c r="RO65" s="109"/>
      <c r="RP65" s="138"/>
      <c r="RQ65" s="139" t="e">
        <f t="shared" si="1139"/>
        <v>#DIV/0!</v>
      </c>
      <c r="RR65" s="593">
        <f t="shared" si="1140"/>
        <v>0</v>
      </c>
      <c r="RS65" s="139">
        <f>RR65/RR58</f>
        <v>0</v>
      </c>
      <c r="RT65" s="109">
        <f>RT58*RS65</f>
        <v>0</v>
      </c>
      <c r="RU65" s="136">
        <f t="shared" si="1141"/>
        <v>0</v>
      </c>
      <c r="RV65" s="96">
        <f>RV58</f>
        <v>41.1</v>
      </c>
      <c r="RW65" s="137">
        <f t="shared" si="1142"/>
        <v>0</v>
      </c>
      <c r="RX65" s="109">
        <f t="shared" si="1143"/>
        <v>0</v>
      </c>
      <c r="RY65" s="109"/>
      <c r="RZ65" s="138"/>
      <c r="SA65" s="139" t="e">
        <f t="shared" si="1144"/>
        <v>#DIV/0!</v>
      </c>
      <c r="SB65" s="593">
        <f t="shared" si="1145"/>
        <v>0</v>
      </c>
      <c r="SC65" s="139" t="e">
        <f>SB65/SB58</f>
        <v>#DIV/0!</v>
      </c>
      <c r="SD65" s="109" t="e">
        <f>SD58*SC65</f>
        <v>#DIV/0!</v>
      </c>
      <c r="SE65" s="136">
        <f t="shared" si="1146"/>
        <v>0</v>
      </c>
      <c r="SF65" s="96">
        <f>SF58</f>
        <v>0</v>
      </c>
      <c r="SG65" s="137">
        <f t="shared" si="1147"/>
        <v>0</v>
      </c>
      <c r="SH65" s="109">
        <f t="shared" si="1148"/>
        <v>0</v>
      </c>
      <c r="SI65" s="109"/>
      <c r="SJ65" s="138"/>
      <c r="SK65" s="139" t="e">
        <f t="shared" si="1149"/>
        <v>#DIV/0!</v>
      </c>
      <c r="SL65" s="593">
        <f t="shared" si="1150"/>
        <v>0</v>
      </c>
      <c r="SM65" s="139">
        <f>SL65/SL58</f>
        <v>0</v>
      </c>
      <c r="SN65" s="109">
        <f>SN58*SM65</f>
        <v>0</v>
      </c>
      <c r="SO65" s="136">
        <f t="shared" si="1151"/>
        <v>0</v>
      </c>
      <c r="SP65" s="96">
        <f>SP58</f>
        <v>41.1</v>
      </c>
      <c r="SQ65" s="137">
        <f t="shared" si="1152"/>
        <v>0</v>
      </c>
      <c r="SR65" s="109">
        <f t="shared" si="1153"/>
        <v>0</v>
      </c>
      <c r="SS65" s="109"/>
      <c r="ST65" s="138"/>
      <c r="SU65" s="139" t="e">
        <f t="shared" si="1154"/>
        <v>#DIV/0!</v>
      </c>
      <c r="SV65" s="593">
        <f t="shared" si="1155"/>
        <v>0</v>
      </c>
      <c r="SW65" s="139">
        <f>SV65/SV58</f>
        <v>0</v>
      </c>
      <c r="SX65" s="109">
        <f>SX58*SW65</f>
        <v>0</v>
      </c>
      <c r="SY65" s="136">
        <f t="shared" si="1156"/>
        <v>0</v>
      </c>
      <c r="SZ65" s="96">
        <f>SZ58</f>
        <v>41.1</v>
      </c>
      <c r="TA65" s="137">
        <f t="shared" si="1157"/>
        <v>0</v>
      </c>
      <c r="TB65" s="109">
        <f t="shared" si="1158"/>
        <v>0</v>
      </c>
      <c r="TC65" s="109"/>
      <c r="TD65" s="138"/>
      <c r="TE65" s="139" t="e">
        <f t="shared" si="1159"/>
        <v>#DIV/0!</v>
      </c>
      <c r="TF65" s="593">
        <f t="shared" si="1160"/>
        <v>0</v>
      </c>
      <c r="TG65" s="139">
        <f>TF65/TF58</f>
        <v>0</v>
      </c>
      <c r="TH65" s="109">
        <f>TH58*TG65</f>
        <v>0</v>
      </c>
      <c r="TI65" s="136">
        <f t="shared" si="1161"/>
        <v>0</v>
      </c>
      <c r="TJ65" s="96">
        <f>TJ58</f>
        <v>41.69</v>
      </c>
      <c r="TK65" s="137">
        <f t="shared" si="1162"/>
        <v>0</v>
      </c>
      <c r="TL65" s="109">
        <f t="shared" si="1163"/>
        <v>0</v>
      </c>
      <c r="TM65" s="109"/>
      <c r="TN65" s="138"/>
      <c r="TO65" s="139" t="e">
        <f t="shared" si="1164"/>
        <v>#DIV/0!</v>
      </c>
      <c r="TP65" s="593">
        <f t="shared" si="1165"/>
        <v>0</v>
      </c>
      <c r="TQ65" s="139">
        <f>TP65/TP58</f>
        <v>0</v>
      </c>
      <c r="TR65" s="109">
        <f>TR58*TQ65</f>
        <v>0</v>
      </c>
      <c r="TS65" s="136">
        <f t="shared" si="1166"/>
        <v>0</v>
      </c>
      <c r="TT65" s="96">
        <f>TT58</f>
        <v>41.1</v>
      </c>
      <c r="TU65" s="137">
        <f t="shared" si="1167"/>
        <v>0</v>
      </c>
      <c r="TV65" s="109">
        <f t="shared" si="1168"/>
        <v>0</v>
      </c>
      <c r="TW65" s="109"/>
      <c r="TX65" s="138"/>
      <c r="TY65" s="139" t="e">
        <f t="shared" si="1169"/>
        <v>#DIV/0!</v>
      </c>
      <c r="TZ65" s="593">
        <f t="shared" si="1170"/>
        <v>0</v>
      </c>
      <c r="UA65" s="139">
        <f>TZ65/TZ58</f>
        <v>0</v>
      </c>
      <c r="UB65" s="109">
        <f>UB58*UA65</f>
        <v>0</v>
      </c>
      <c r="UC65" s="136">
        <f t="shared" si="1171"/>
        <v>0</v>
      </c>
      <c r="UD65" s="96">
        <f>UD58</f>
        <v>41.1</v>
      </c>
      <c r="UE65" s="137">
        <f t="shared" si="1172"/>
        <v>0</v>
      </c>
      <c r="UF65" s="109">
        <f t="shared" si="1173"/>
        <v>0</v>
      </c>
      <c r="UG65" s="109"/>
      <c r="UH65" s="138"/>
      <c r="UI65" s="139" t="e">
        <f t="shared" si="1174"/>
        <v>#DIV/0!</v>
      </c>
      <c r="UJ65" s="593">
        <f t="shared" si="1175"/>
        <v>0</v>
      </c>
      <c r="UK65" s="139">
        <f>UJ65/UJ58</f>
        <v>0</v>
      </c>
      <c r="UL65" s="109">
        <f>UL58*UK65</f>
        <v>0</v>
      </c>
      <c r="UM65" s="136">
        <f t="shared" si="1176"/>
        <v>0</v>
      </c>
      <c r="UN65" s="96">
        <f>UN58</f>
        <v>41.1</v>
      </c>
      <c r="UO65" s="137">
        <f t="shared" si="1177"/>
        <v>0</v>
      </c>
      <c r="UP65" s="109">
        <f t="shared" si="1178"/>
        <v>0</v>
      </c>
      <c r="UQ65" s="109"/>
      <c r="UR65" s="138"/>
      <c r="US65" s="139" t="e">
        <f t="shared" si="1179"/>
        <v>#DIV/0!</v>
      </c>
      <c r="UT65" s="593">
        <f t="shared" si="1180"/>
        <v>0</v>
      </c>
      <c r="UU65" s="139">
        <f>UT65/UT58</f>
        <v>0</v>
      </c>
      <c r="UV65" s="109">
        <f>UV58*UU65</f>
        <v>0</v>
      </c>
      <c r="UW65" s="136">
        <f t="shared" si="1181"/>
        <v>0</v>
      </c>
      <c r="UX65" s="96">
        <f>UX58</f>
        <v>41.1</v>
      </c>
      <c r="UY65" s="137">
        <f t="shared" si="1182"/>
        <v>0</v>
      </c>
      <c r="UZ65" s="109">
        <f t="shared" si="1183"/>
        <v>0</v>
      </c>
      <c r="VA65" s="109"/>
      <c r="VB65" s="138"/>
      <c r="VC65" s="139" t="e">
        <f t="shared" si="1184"/>
        <v>#DIV/0!</v>
      </c>
      <c r="VD65" s="593">
        <f t="shared" si="1185"/>
        <v>0</v>
      </c>
      <c r="VE65" s="139">
        <f>VD65/VD58</f>
        <v>0</v>
      </c>
      <c r="VF65" s="109">
        <f>VF58*VE65</f>
        <v>0</v>
      </c>
      <c r="VG65" s="136">
        <f t="shared" si="1186"/>
        <v>0</v>
      </c>
      <c r="VH65" s="96">
        <f>VH58</f>
        <v>41.1</v>
      </c>
      <c r="VI65" s="137">
        <f t="shared" si="1187"/>
        <v>0</v>
      </c>
      <c r="VJ65" s="109">
        <f t="shared" si="1188"/>
        <v>0</v>
      </c>
      <c r="VK65" s="109"/>
      <c r="VL65" s="138"/>
      <c r="VM65" s="139" t="e">
        <f t="shared" si="1189"/>
        <v>#DIV/0!</v>
      </c>
      <c r="VN65" s="593">
        <f t="shared" si="1190"/>
        <v>0</v>
      </c>
      <c r="VO65" s="139">
        <f>VN65/VN58</f>
        <v>0</v>
      </c>
      <c r="VP65" s="109">
        <f>VP58*VO65</f>
        <v>0</v>
      </c>
      <c r="VQ65" s="136">
        <f t="shared" si="1191"/>
        <v>0</v>
      </c>
      <c r="VR65" s="96">
        <f>VR58</f>
        <v>41.1</v>
      </c>
      <c r="VS65" s="137">
        <f t="shared" si="1192"/>
        <v>0</v>
      </c>
      <c r="VT65" s="109">
        <f t="shared" si="1193"/>
        <v>0</v>
      </c>
      <c r="VU65" s="109"/>
      <c r="VV65" s="138"/>
      <c r="VW65" s="139" t="e">
        <f t="shared" si="1194"/>
        <v>#DIV/0!</v>
      </c>
      <c r="VX65" s="554">
        <f t="shared" si="1195"/>
        <v>0</v>
      </c>
      <c r="VY65" s="139">
        <f>VX65/VX58</f>
        <v>0</v>
      </c>
      <c r="VZ65" s="109">
        <f>VZ58*VY65</f>
        <v>0</v>
      </c>
      <c r="WA65" s="136">
        <f t="shared" si="1196"/>
        <v>0</v>
      </c>
      <c r="WB65" s="96">
        <f>WB58</f>
        <v>41.46</v>
      </c>
      <c r="WC65" s="137">
        <f t="shared" si="1197"/>
        <v>0</v>
      </c>
      <c r="WD65" s="109">
        <f t="shared" si="1198"/>
        <v>0</v>
      </c>
      <c r="WE65" s="109"/>
      <c r="WF65" s="138"/>
    </row>
    <row r="66" spans="1:604" ht="48">
      <c r="A66" s="5"/>
      <c r="B66" s="97" t="s">
        <v>409</v>
      </c>
      <c r="C66" s="11" t="s">
        <v>967</v>
      </c>
      <c r="D66" s="11" t="s">
        <v>422</v>
      </c>
      <c r="E66" s="4" t="s">
        <v>32</v>
      </c>
      <c r="F66" s="593">
        <f t="shared" si="900"/>
        <v>0</v>
      </c>
      <c r="G66" s="139" t="e">
        <f>F66/F58</f>
        <v>#DIV/0!</v>
      </c>
      <c r="H66" s="109" t="e">
        <f>H58*G66</f>
        <v>#DIV/0!</v>
      </c>
      <c r="I66" s="136">
        <f t="shared" si="901"/>
        <v>0</v>
      </c>
      <c r="J66" s="96">
        <f>J58</f>
        <v>0</v>
      </c>
      <c r="K66" s="137">
        <f t="shared" si="902"/>
        <v>0</v>
      </c>
      <c r="L66" s="109">
        <f t="shared" si="903"/>
        <v>0</v>
      </c>
      <c r="M66" s="109"/>
      <c r="N66" s="138"/>
      <c r="O66" s="139">
        <f t="shared" si="904"/>
        <v>0</v>
      </c>
      <c r="P66" s="593">
        <f t="shared" si="905"/>
        <v>37</v>
      </c>
      <c r="Q66" s="139">
        <f>P66/P58</f>
        <v>9.3429999999999999E-2</v>
      </c>
      <c r="R66" s="109">
        <f>R58*Q66</f>
        <v>1113.03</v>
      </c>
      <c r="S66" s="136">
        <f t="shared" si="906"/>
        <v>30.081891890000001</v>
      </c>
      <c r="T66" s="96">
        <f>T58</f>
        <v>41.1</v>
      </c>
      <c r="U66" s="137">
        <f t="shared" si="907"/>
        <v>1236.3657599999999</v>
      </c>
      <c r="V66" s="109">
        <f t="shared" si="908"/>
        <v>45745.53</v>
      </c>
      <c r="W66" s="109"/>
      <c r="X66" s="138"/>
      <c r="Y66" s="139">
        <f t="shared" si="909"/>
        <v>2.0183300000000002</v>
      </c>
      <c r="Z66" s="593">
        <f t="shared" si="910"/>
        <v>0</v>
      </c>
      <c r="AA66" s="139">
        <f>Z66/Z58</f>
        <v>0</v>
      </c>
      <c r="AB66" s="109">
        <f>AB58*AA66</f>
        <v>0</v>
      </c>
      <c r="AC66" s="136">
        <f t="shared" si="911"/>
        <v>0</v>
      </c>
      <c r="AD66" s="96">
        <f>AD58</f>
        <v>41.1</v>
      </c>
      <c r="AE66" s="137">
        <f t="shared" si="912"/>
        <v>0</v>
      </c>
      <c r="AF66" s="109">
        <f t="shared" si="913"/>
        <v>0</v>
      </c>
      <c r="AG66" s="109"/>
      <c r="AH66" s="138"/>
      <c r="AI66" s="139">
        <f t="shared" si="914"/>
        <v>0</v>
      </c>
      <c r="AJ66" s="593">
        <f t="shared" si="915"/>
        <v>0</v>
      </c>
      <c r="AK66" s="139" t="e">
        <f>AJ66/AJ58</f>
        <v>#DIV/0!</v>
      </c>
      <c r="AL66" s="109" t="e">
        <f>AL58*AK66</f>
        <v>#DIV/0!</v>
      </c>
      <c r="AM66" s="136">
        <f t="shared" si="916"/>
        <v>0</v>
      </c>
      <c r="AN66" s="96">
        <f>AN58</f>
        <v>0</v>
      </c>
      <c r="AO66" s="137">
        <f t="shared" si="917"/>
        <v>0</v>
      </c>
      <c r="AP66" s="109">
        <f t="shared" si="918"/>
        <v>0</v>
      </c>
      <c r="AQ66" s="109"/>
      <c r="AR66" s="138"/>
      <c r="AS66" s="139">
        <f t="shared" si="919"/>
        <v>0</v>
      </c>
      <c r="AT66" s="593">
        <f t="shared" si="920"/>
        <v>0</v>
      </c>
      <c r="AU66" s="139">
        <f>AT66/AT58</f>
        <v>0</v>
      </c>
      <c r="AV66" s="109">
        <f>AV58*AU66</f>
        <v>0</v>
      </c>
      <c r="AW66" s="136">
        <f t="shared" si="921"/>
        <v>0</v>
      </c>
      <c r="AX66" s="96">
        <f>AX58</f>
        <v>41.1</v>
      </c>
      <c r="AY66" s="137">
        <f t="shared" si="922"/>
        <v>0</v>
      </c>
      <c r="AZ66" s="109">
        <f t="shared" si="923"/>
        <v>0</v>
      </c>
      <c r="BA66" s="109"/>
      <c r="BB66" s="138"/>
      <c r="BC66" s="139">
        <f t="shared" si="924"/>
        <v>0</v>
      </c>
      <c r="BD66" s="593">
        <f t="shared" si="925"/>
        <v>0</v>
      </c>
      <c r="BE66" s="139">
        <f>BD66/BD58</f>
        <v>0</v>
      </c>
      <c r="BF66" s="109">
        <f>BF58*BE66</f>
        <v>0</v>
      </c>
      <c r="BG66" s="136">
        <f t="shared" si="926"/>
        <v>0</v>
      </c>
      <c r="BH66" s="96">
        <f>BH58</f>
        <v>41.1</v>
      </c>
      <c r="BI66" s="137">
        <f t="shared" si="927"/>
        <v>0</v>
      </c>
      <c r="BJ66" s="109">
        <f t="shared" si="928"/>
        <v>0</v>
      </c>
      <c r="BK66" s="109"/>
      <c r="BL66" s="138"/>
      <c r="BM66" s="139">
        <f t="shared" si="929"/>
        <v>0</v>
      </c>
      <c r="BN66" s="593">
        <f t="shared" si="930"/>
        <v>54</v>
      </c>
      <c r="BO66" s="139">
        <f>BN66/BN58</f>
        <v>1</v>
      </c>
      <c r="BP66" s="109">
        <f>BP58*BO66</f>
        <v>940</v>
      </c>
      <c r="BQ66" s="136">
        <f t="shared" si="931"/>
        <v>17.407407410000001</v>
      </c>
      <c r="BR66" s="96">
        <f>BR58</f>
        <v>41.1</v>
      </c>
      <c r="BS66" s="137">
        <f t="shared" si="932"/>
        <v>715.44443999999999</v>
      </c>
      <c r="BT66" s="109">
        <f t="shared" si="933"/>
        <v>38634</v>
      </c>
      <c r="BU66" s="109"/>
      <c r="BV66" s="138"/>
      <c r="BW66" s="139">
        <f t="shared" si="934"/>
        <v>1.16794</v>
      </c>
      <c r="BX66" s="593">
        <f t="shared" si="935"/>
        <v>0</v>
      </c>
      <c r="BY66" s="139">
        <f>BX66/BX58</f>
        <v>0</v>
      </c>
      <c r="BZ66" s="109">
        <f>BZ58*BY66</f>
        <v>0</v>
      </c>
      <c r="CA66" s="136">
        <f t="shared" si="936"/>
        <v>0</v>
      </c>
      <c r="CB66" s="96">
        <f>CB58</f>
        <v>41.1</v>
      </c>
      <c r="CC66" s="137">
        <f t="shared" si="937"/>
        <v>0</v>
      </c>
      <c r="CD66" s="109">
        <f t="shared" si="938"/>
        <v>0</v>
      </c>
      <c r="CE66" s="109"/>
      <c r="CF66" s="138"/>
      <c r="CG66" s="139">
        <f t="shared" si="939"/>
        <v>0</v>
      </c>
      <c r="CH66" s="593">
        <f t="shared" si="940"/>
        <v>28</v>
      </c>
      <c r="CI66" s="139">
        <f>CH66/CH58</f>
        <v>0.17177999999999999</v>
      </c>
      <c r="CJ66" s="109">
        <f>CJ58*CI66</f>
        <v>362.97</v>
      </c>
      <c r="CK66" s="136">
        <f t="shared" si="941"/>
        <v>12.96321429</v>
      </c>
      <c r="CL66" s="96">
        <f>CL58</f>
        <v>41.1</v>
      </c>
      <c r="CM66" s="137">
        <f t="shared" si="942"/>
        <v>532.78810999999996</v>
      </c>
      <c r="CN66" s="109">
        <f t="shared" si="943"/>
        <v>14918.07</v>
      </c>
      <c r="CO66" s="109"/>
      <c r="CP66" s="138"/>
      <c r="CQ66" s="139">
        <f t="shared" si="944"/>
        <v>0.86975999999999998</v>
      </c>
      <c r="CR66" s="593">
        <f t="shared" si="945"/>
        <v>0</v>
      </c>
      <c r="CS66" s="139">
        <f>CR66/CR58</f>
        <v>0</v>
      </c>
      <c r="CT66" s="109">
        <f>CT58*CS66</f>
        <v>0</v>
      </c>
      <c r="CU66" s="136">
        <f t="shared" si="946"/>
        <v>0</v>
      </c>
      <c r="CV66" s="96">
        <f>CV58</f>
        <v>41.1</v>
      </c>
      <c r="CW66" s="137">
        <f t="shared" si="947"/>
        <v>0</v>
      </c>
      <c r="CX66" s="109">
        <f t="shared" si="948"/>
        <v>0</v>
      </c>
      <c r="CY66" s="109"/>
      <c r="CZ66" s="138"/>
      <c r="DA66" s="139">
        <f t="shared" si="949"/>
        <v>0</v>
      </c>
      <c r="DB66" s="593">
        <f t="shared" si="950"/>
        <v>0</v>
      </c>
      <c r="DC66" s="139">
        <f>DB66/DB58</f>
        <v>0</v>
      </c>
      <c r="DD66" s="109">
        <f>DD58*DC66</f>
        <v>0</v>
      </c>
      <c r="DE66" s="136">
        <f t="shared" si="951"/>
        <v>0</v>
      </c>
      <c r="DF66" s="96">
        <f>DF58</f>
        <v>41.1</v>
      </c>
      <c r="DG66" s="137">
        <f t="shared" si="952"/>
        <v>0</v>
      </c>
      <c r="DH66" s="109">
        <f t="shared" si="953"/>
        <v>0</v>
      </c>
      <c r="DI66" s="109"/>
      <c r="DJ66" s="138"/>
      <c r="DK66" s="139">
        <f t="shared" si="954"/>
        <v>0</v>
      </c>
      <c r="DL66" s="593">
        <f t="shared" si="955"/>
        <v>0</v>
      </c>
      <c r="DM66" s="139">
        <f>DL66/DL58</f>
        <v>0</v>
      </c>
      <c r="DN66" s="109">
        <f>DN58*DM66</f>
        <v>0</v>
      </c>
      <c r="DO66" s="136">
        <f t="shared" si="956"/>
        <v>0</v>
      </c>
      <c r="DP66" s="96">
        <f>DP58</f>
        <v>41.1</v>
      </c>
      <c r="DQ66" s="137">
        <f t="shared" si="957"/>
        <v>0</v>
      </c>
      <c r="DR66" s="109">
        <f t="shared" si="958"/>
        <v>0</v>
      </c>
      <c r="DS66" s="109"/>
      <c r="DT66" s="138"/>
      <c r="DU66" s="139">
        <f t="shared" si="959"/>
        <v>0</v>
      </c>
      <c r="DV66" s="593">
        <f t="shared" si="960"/>
        <v>51</v>
      </c>
      <c r="DW66" s="139">
        <f>DV66/DV58</f>
        <v>1</v>
      </c>
      <c r="DX66" s="109">
        <f>DX58*DW66</f>
        <v>843</v>
      </c>
      <c r="DY66" s="136">
        <f t="shared" si="961"/>
        <v>16.529411759999999</v>
      </c>
      <c r="DZ66" s="96">
        <f>DZ58</f>
        <v>41.1</v>
      </c>
      <c r="EA66" s="137">
        <f t="shared" si="962"/>
        <v>679.35882000000004</v>
      </c>
      <c r="EB66" s="109">
        <f t="shared" si="963"/>
        <v>34647.300000000003</v>
      </c>
      <c r="EC66" s="109"/>
      <c r="ED66" s="138"/>
      <c r="EE66" s="139">
        <f t="shared" si="964"/>
        <v>1.10903</v>
      </c>
      <c r="EF66" s="593">
        <f t="shared" si="965"/>
        <v>0</v>
      </c>
      <c r="EG66" s="139">
        <f>EF66/EF58</f>
        <v>0</v>
      </c>
      <c r="EH66" s="109">
        <f>EH58*EG66</f>
        <v>0</v>
      </c>
      <c r="EI66" s="136">
        <f t="shared" si="966"/>
        <v>0</v>
      </c>
      <c r="EJ66" s="96">
        <f>EJ58</f>
        <v>41.1</v>
      </c>
      <c r="EK66" s="137">
        <f t="shared" si="967"/>
        <v>0</v>
      </c>
      <c r="EL66" s="109">
        <f t="shared" si="968"/>
        <v>0</v>
      </c>
      <c r="EM66" s="109"/>
      <c r="EN66" s="138"/>
      <c r="EO66" s="139">
        <f t="shared" si="969"/>
        <v>0</v>
      </c>
      <c r="EP66" s="593">
        <f t="shared" si="970"/>
        <v>0</v>
      </c>
      <c r="EQ66" s="139">
        <f>EP66/EP58</f>
        <v>0</v>
      </c>
      <c r="ER66" s="109">
        <f>ER58*EQ66</f>
        <v>0</v>
      </c>
      <c r="ES66" s="136">
        <f t="shared" si="971"/>
        <v>0</v>
      </c>
      <c r="ET66" s="96">
        <f>ET58</f>
        <v>41.1</v>
      </c>
      <c r="EU66" s="137">
        <f t="shared" si="972"/>
        <v>0</v>
      </c>
      <c r="EV66" s="109">
        <f t="shared" si="973"/>
        <v>0</v>
      </c>
      <c r="EW66" s="109"/>
      <c r="EX66" s="138"/>
      <c r="EY66" s="139">
        <f t="shared" si="974"/>
        <v>0</v>
      </c>
      <c r="EZ66" s="593">
        <f t="shared" si="975"/>
        <v>0</v>
      </c>
      <c r="FA66" s="139">
        <f>EZ66/EZ58</f>
        <v>0</v>
      </c>
      <c r="FB66" s="109">
        <f>FB58*FA66</f>
        <v>0</v>
      </c>
      <c r="FC66" s="136">
        <f t="shared" si="976"/>
        <v>0</v>
      </c>
      <c r="FD66" s="96">
        <f>FD58</f>
        <v>41.1</v>
      </c>
      <c r="FE66" s="137">
        <f t="shared" si="977"/>
        <v>0</v>
      </c>
      <c r="FF66" s="109">
        <f t="shared" si="978"/>
        <v>0</v>
      </c>
      <c r="FG66" s="109"/>
      <c r="FH66" s="138"/>
      <c r="FI66" s="139">
        <f t="shared" si="979"/>
        <v>0</v>
      </c>
      <c r="FJ66" s="593">
        <f t="shared" si="980"/>
        <v>0</v>
      </c>
      <c r="FK66" s="139">
        <f>FJ66/FJ58</f>
        <v>0</v>
      </c>
      <c r="FL66" s="109">
        <f>FL58*FK66</f>
        <v>0</v>
      </c>
      <c r="FM66" s="136">
        <f t="shared" si="981"/>
        <v>0</v>
      </c>
      <c r="FN66" s="96">
        <f>FN58</f>
        <v>41.1</v>
      </c>
      <c r="FO66" s="137">
        <f t="shared" si="982"/>
        <v>0</v>
      </c>
      <c r="FP66" s="109">
        <f t="shared" si="983"/>
        <v>0</v>
      </c>
      <c r="FQ66" s="109"/>
      <c r="FR66" s="138"/>
      <c r="FS66" s="139">
        <f t="shared" si="984"/>
        <v>0</v>
      </c>
      <c r="FT66" s="593">
        <f t="shared" si="985"/>
        <v>0</v>
      </c>
      <c r="FU66" s="139">
        <f>FT66/FT58</f>
        <v>0</v>
      </c>
      <c r="FV66" s="109">
        <f>FV58*FU66</f>
        <v>0</v>
      </c>
      <c r="FW66" s="136">
        <f t="shared" si="986"/>
        <v>0</v>
      </c>
      <c r="FX66" s="96">
        <f>FX58</f>
        <v>41.1</v>
      </c>
      <c r="FY66" s="137">
        <f t="shared" si="987"/>
        <v>0</v>
      </c>
      <c r="FZ66" s="109">
        <f t="shared" si="988"/>
        <v>0</v>
      </c>
      <c r="GA66" s="109"/>
      <c r="GB66" s="138"/>
      <c r="GC66" s="139">
        <f t="shared" si="989"/>
        <v>0</v>
      </c>
      <c r="GD66" s="593">
        <f t="shared" si="990"/>
        <v>0</v>
      </c>
      <c r="GE66" s="139">
        <f>GD66/GD58</f>
        <v>0</v>
      </c>
      <c r="GF66" s="109">
        <f>GF58*GE66</f>
        <v>0</v>
      </c>
      <c r="GG66" s="136">
        <f t="shared" si="991"/>
        <v>0</v>
      </c>
      <c r="GH66" s="96">
        <f>GH58</f>
        <v>41.1</v>
      </c>
      <c r="GI66" s="137">
        <f t="shared" si="992"/>
        <v>0</v>
      </c>
      <c r="GJ66" s="109">
        <f t="shared" si="993"/>
        <v>0</v>
      </c>
      <c r="GK66" s="109"/>
      <c r="GL66" s="138"/>
      <c r="GM66" s="139">
        <f t="shared" si="994"/>
        <v>0</v>
      </c>
      <c r="GN66" s="593">
        <f t="shared" si="995"/>
        <v>90</v>
      </c>
      <c r="GO66" s="139">
        <f>GN66/GN58</f>
        <v>1</v>
      </c>
      <c r="GP66" s="109">
        <f>GP58*GO66</f>
        <v>1540</v>
      </c>
      <c r="GQ66" s="136">
        <f t="shared" si="996"/>
        <v>17.11111111</v>
      </c>
      <c r="GR66" s="96">
        <f>GR58</f>
        <v>41.1</v>
      </c>
      <c r="GS66" s="137">
        <f t="shared" si="997"/>
        <v>703.26666999999998</v>
      </c>
      <c r="GT66" s="109">
        <f t="shared" si="998"/>
        <v>63294</v>
      </c>
      <c r="GU66" s="109"/>
      <c r="GV66" s="138"/>
      <c r="GW66" s="139">
        <f t="shared" si="999"/>
        <v>1.1480600000000001</v>
      </c>
      <c r="GX66" s="593">
        <f t="shared" si="1000"/>
        <v>0</v>
      </c>
      <c r="GY66" s="139">
        <f>GX66/GX58</f>
        <v>0</v>
      </c>
      <c r="GZ66" s="109">
        <f>GZ58*GY66</f>
        <v>0</v>
      </c>
      <c r="HA66" s="136">
        <f t="shared" si="1001"/>
        <v>0</v>
      </c>
      <c r="HB66" s="96">
        <f>HB58</f>
        <v>41.1</v>
      </c>
      <c r="HC66" s="137">
        <f t="shared" si="1002"/>
        <v>0</v>
      </c>
      <c r="HD66" s="109">
        <f t="shared" si="1003"/>
        <v>0</v>
      </c>
      <c r="HE66" s="109"/>
      <c r="HF66" s="138"/>
      <c r="HG66" s="139">
        <f t="shared" si="1004"/>
        <v>0</v>
      </c>
      <c r="HH66" s="593">
        <f t="shared" si="1005"/>
        <v>0</v>
      </c>
      <c r="HI66" s="139">
        <f>HH66/HH58</f>
        <v>0</v>
      </c>
      <c r="HJ66" s="109">
        <f>HJ58*HI66</f>
        <v>0</v>
      </c>
      <c r="HK66" s="136">
        <f t="shared" si="1006"/>
        <v>0</v>
      </c>
      <c r="HL66" s="96">
        <f>HL58</f>
        <v>41.1</v>
      </c>
      <c r="HM66" s="137">
        <f t="shared" si="1007"/>
        <v>0</v>
      </c>
      <c r="HN66" s="109">
        <f t="shared" si="1008"/>
        <v>0</v>
      </c>
      <c r="HO66" s="109"/>
      <c r="HP66" s="138"/>
      <c r="HQ66" s="139">
        <f t="shared" si="1009"/>
        <v>0</v>
      </c>
      <c r="HR66" s="593">
        <f t="shared" si="1010"/>
        <v>0</v>
      </c>
      <c r="HS66" s="139">
        <f>HR66/HR58</f>
        <v>0</v>
      </c>
      <c r="HT66" s="109">
        <f>HT58*HS66</f>
        <v>0</v>
      </c>
      <c r="HU66" s="136">
        <f t="shared" si="1011"/>
        <v>0</v>
      </c>
      <c r="HV66" s="96">
        <f>HV58</f>
        <v>41.1</v>
      </c>
      <c r="HW66" s="137">
        <f t="shared" si="1012"/>
        <v>0</v>
      </c>
      <c r="HX66" s="109">
        <f t="shared" si="1013"/>
        <v>0</v>
      </c>
      <c r="HY66" s="109"/>
      <c r="HZ66" s="138"/>
      <c r="IA66" s="139">
        <f t="shared" si="1014"/>
        <v>0</v>
      </c>
      <c r="IB66" s="593">
        <f t="shared" si="1015"/>
        <v>11</v>
      </c>
      <c r="IC66" s="139">
        <f>IB66/IB58</f>
        <v>6.4329999999999998E-2</v>
      </c>
      <c r="ID66" s="109">
        <f>ID58*IC66</f>
        <v>126.09</v>
      </c>
      <c r="IE66" s="136">
        <f t="shared" si="1016"/>
        <v>11.46272727</v>
      </c>
      <c r="IF66" s="96">
        <f>IF58</f>
        <v>41.1</v>
      </c>
      <c r="IG66" s="137">
        <f t="shared" si="1017"/>
        <v>471.11809</v>
      </c>
      <c r="IH66" s="109">
        <f t="shared" si="1018"/>
        <v>5182.3</v>
      </c>
      <c r="II66" s="109"/>
      <c r="IJ66" s="138"/>
      <c r="IK66" s="139">
        <f t="shared" si="1019"/>
        <v>0.76907999999999999</v>
      </c>
      <c r="IL66" s="593">
        <f t="shared" si="1020"/>
        <v>0</v>
      </c>
      <c r="IM66" s="139">
        <f>IL66/IL58</f>
        <v>0</v>
      </c>
      <c r="IN66" s="109">
        <f>IN58*IM66</f>
        <v>0</v>
      </c>
      <c r="IO66" s="136">
        <f t="shared" si="1021"/>
        <v>0</v>
      </c>
      <c r="IP66" s="96">
        <f>IP58</f>
        <v>41.1</v>
      </c>
      <c r="IQ66" s="137">
        <f t="shared" si="1022"/>
        <v>0</v>
      </c>
      <c r="IR66" s="109">
        <f t="shared" si="1023"/>
        <v>0</v>
      </c>
      <c r="IS66" s="109"/>
      <c r="IT66" s="138"/>
      <c r="IU66" s="139">
        <f t="shared" si="1024"/>
        <v>0</v>
      </c>
      <c r="IV66" s="593">
        <f t="shared" si="1025"/>
        <v>0</v>
      </c>
      <c r="IW66" s="139">
        <f>IV66/IV58</f>
        <v>0</v>
      </c>
      <c r="IX66" s="109">
        <f>IX58*IW66</f>
        <v>0</v>
      </c>
      <c r="IY66" s="136">
        <f t="shared" si="1026"/>
        <v>0</v>
      </c>
      <c r="IZ66" s="96">
        <f>IZ58</f>
        <v>41.1</v>
      </c>
      <c r="JA66" s="137">
        <f t="shared" si="1027"/>
        <v>0</v>
      </c>
      <c r="JB66" s="109">
        <f t="shared" si="1028"/>
        <v>0</v>
      </c>
      <c r="JC66" s="109"/>
      <c r="JD66" s="138"/>
      <c r="JE66" s="139">
        <f t="shared" si="1029"/>
        <v>0</v>
      </c>
      <c r="JF66" s="593">
        <f t="shared" si="1030"/>
        <v>27</v>
      </c>
      <c r="JG66" s="139">
        <f>JF66/JF58</f>
        <v>8.0839999999999995E-2</v>
      </c>
      <c r="JH66" s="109">
        <f>JH58*JG66</f>
        <v>411.48</v>
      </c>
      <c r="JI66" s="136">
        <f t="shared" si="1031"/>
        <v>15.24</v>
      </c>
      <c r="JJ66" s="96">
        <f>JJ58</f>
        <v>41.1</v>
      </c>
      <c r="JK66" s="137">
        <f t="shared" si="1032"/>
        <v>626.36400000000003</v>
      </c>
      <c r="JL66" s="109">
        <f t="shared" si="1033"/>
        <v>16911.830000000002</v>
      </c>
      <c r="JM66" s="109"/>
      <c r="JN66" s="138"/>
      <c r="JO66" s="139">
        <f t="shared" si="1034"/>
        <v>1.0225200000000001</v>
      </c>
      <c r="JP66" s="593">
        <f t="shared" si="1035"/>
        <v>0</v>
      </c>
      <c r="JQ66" s="139">
        <f>JP66/JP58</f>
        <v>0</v>
      </c>
      <c r="JR66" s="109">
        <f>JR58*JQ66</f>
        <v>0</v>
      </c>
      <c r="JS66" s="136">
        <f t="shared" si="1036"/>
        <v>0</v>
      </c>
      <c r="JT66" s="96">
        <f>JT58</f>
        <v>41.1</v>
      </c>
      <c r="JU66" s="137">
        <f t="shared" si="1037"/>
        <v>0</v>
      </c>
      <c r="JV66" s="109">
        <f t="shared" si="1038"/>
        <v>0</v>
      </c>
      <c r="JW66" s="109"/>
      <c r="JX66" s="138"/>
      <c r="JY66" s="139">
        <f t="shared" si="1039"/>
        <v>0</v>
      </c>
      <c r="JZ66" s="593">
        <f t="shared" si="1040"/>
        <v>0</v>
      </c>
      <c r="KA66" s="139">
        <f>JZ66/JZ58</f>
        <v>0</v>
      </c>
      <c r="KB66" s="109">
        <f>KB58*KA66</f>
        <v>0</v>
      </c>
      <c r="KC66" s="136">
        <f t="shared" si="1041"/>
        <v>0</v>
      </c>
      <c r="KD66" s="96">
        <f>KD58</f>
        <v>41.1</v>
      </c>
      <c r="KE66" s="137">
        <f t="shared" si="1042"/>
        <v>0</v>
      </c>
      <c r="KF66" s="109">
        <f t="shared" si="1043"/>
        <v>0</v>
      </c>
      <c r="KG66" s="109"/>
      <c r="KH66" s="138"/>
      <c r="KI66" s="139">
        <f t="shared" si="1044"/>
        <v>0</v>
      </c>
      <c r="KJ66" s="593">
        <f t="shared" si="1045"/>
        <v>30</v>
      </c>
      <c r="KK66" s="139">
        <f>KJ66/KJ58</f>
        <v>8.5470000000000004E-2</v>
      </c>
      <c r="KL66" s="109">
        <f>KL58*KK66</f>
        <v>487.18</v>
      </c>
      <c r="KM66" s="136">
        <f t="shared" si="1046"/>
        <v>16.239333330000001</v>
      </c>
      <c r="KN66" s="96">
        <f>KN58</f>
        <v>41.1</v>
      </c>
      <c r="KO66" s="137">
        <f t="shared" si="1047"/>
        <v>667.4366</v>
      </c>
      <c r="KP66" s="109">
        <f t="shared" si="1048"/>
        <v>20023.099999999999</v>
      </c>
      <c r="KQ66" s="109"/>
      <c r="KR66" s="138"/>
      <c r="KS66" s="139">
        <f t="shared" si="1049"/>
        <v>1.0895699999999999</v>
      </c>
      <c r="KT66" s="593">
        <f t="shared" si="1050"/>
        <v>15</v>
      </c>
      <c r="KU66" s="139">
        <f>KT66/KT58</f>
        <v>5.0340000000000003E-2</v>
      </c>
      <c r="KV66" s="109">
        <f>KV58*KU66</f>
        <v>183.24</v>
      </c>
      <c r="KW66" s="136">
        <f t="shared" si="1051"/>
        <v>12.215999999999999</v>
      </c>
      <c r="KX66" s="96">
        <f>KX58</f>
        <v>58.2</v>
      </c>
      <c r="KY66" s="137">
        <f t="shared" si="1052"/>
        <v>710.97119999999995</v>
      </c>
      <c r="KZ66" s="109">
        <f t="shared" si="1053"/>
        <v>10664.57</v>
      </c>
      <c r="LA66" s="109"/>
      <c r="LB66" s="138"/>
      <c r="LC66" s="139">
        <f t="shared" si="1054"/>
        <v>1.1606399999999999</v>
      </c>
      <c r="LD66" s="593">
        <f t="shared" si="1055"/>
        <v>0</v>
      </c>
      <c r="LE66" s="139">
        <f>LD66/LD58</f>
        <v>0</v>
      </c>
      <c r="LF66" s="109">
        <f>LF58*LE66</f>
        <v>0</v>
      </c>
      <c r="LG66" s="136">
        <f t="shared" si="1056"/>
        <v>0</v>
      </c>
      <c r="LH66" s="96">
        <f>LH58</f>
        <v>41.1</v>
      </c>
      <c r="LI66" s="137">
        <f t="shared" si="1057"/>
        <v>0</v>
      </c>
      <c r="LJ66" s="109">
        <f t="shared" si="1058"/>
        <v>0</v>
      </c>
      <c r="LK66" s="109"/>
      <c r="LL66" s="138"/>
      <c r="LM66" s="139">
        <f t="shared" si="1059"/>
        <v>0</v>
      </c>
      <c r="LN66" s="593">
        <f t="shared" si="1060"/>
        <v>0</v>
      </c>
      <c r="LO66" s="139">
        <f>LN66/LN58</f>
        <v>0</v>
      </c>
      <c r="LP66" s="109">
        <f>LP58*LO66</f>
        <v>0</v>
      </c>
      <c r="LQ66" s="136">
        <f t="shared" si="1061"/>
        <v>0</v>
      </c>
      <c r="LR66" s="96">
        <f>LR58</f>
        <v>41.1</v>
      </c>
      <c r="LS66" s="137">
        <f t="shared" si="1062"/>
        <v>0</v>
      </c>
      <c r="LT66" s="109">
        <f t="shared" si="1063"/>
        <v>0</v>
      </c>
      <c r="LU66" s="109"/>
      <c r="LV66" s="138"/>
      <c r="LW66" s="139">
        <f t="shared" si="1064"/>
        <v>0</v>
      </c>
      <c r="LX66" s="593">
        <f t="shared" si="1065"/>
        <v>0</v>
      </c>
      <c r="LY66" s="139">
        <f>LX66/LX58</f>
        <v>0</v>
      </c>
      <c r="LZ66" s="109">
        <f>LZ58*LY66</f>
        <v>0</v>
      </c>
      <c r="MA66" s="136">
        <f t="shared" si="1066"/>
        <v>0</v>
      </c>
      <c r="MB66" s="96">
        <f>MB58</f>
        <v>41.1</v>
      </c>
      <c r="MC66" s="137">
        <f t="shared" si="1067"/>
        <v>0</v>
      </c>
      <c r="MD66" s="109">
        <f t="shared" si="1068"/>
        <v>0</v>
      </c>
      <c r="ME66" s="109"/>
      <c r="MF66" s="138"/>
      <c r="MG66" s="139">
        <f t="shared" si="1069"/>
        <v>0</v>
      </c>
      <c r="MH66" s="593">
        <f t="shared" si="1070"/>
        <v>73</v>
      </c>
      <c r="MI66" s="139">
        <f>MH66/MH58</f>
        <v>0.23779</v>
      </c>
      <c r="MJ66" s="109">
        <f>MJ58*MI66</f>
        <v>790.18</v>
      </c>
      <c r="MK66" s="136">
        <f t="shared" si="1071"/>
        <v>10.824383559999999</v>
      </c>
      <c r="ML66" s="96">
        <f>ML58</f>
        <v>41.1</v>
      </c>
      <c r="MM66" s="137">
        <f t="shared" si="1072"/>
        <v>444.88216</v>
      </c>
      <c r="MN66" s="109">
        <f t="shared" si="1073"/>
        <v>32476.400000000001</v>
      </c>
      <c r="MO66" s="109"/>
      <c r="MP66" s="138"/>
      <c r="MQ66" s="139">
        <f t="shared" si="1074"/>
        <v>0.72624999999999995</v>
      </c>
      <c r="MR66" s="593">
        <f t="shared" si="1075"/>
        <v>16</v>
      </c>
      <c r="MS66" s="139">
        <f>MR66/MR58</f>
        <v>0.15237999999999999</v>
      </c>
      <c r="MT66" s="109">
        <f>MT58*MS66</f>
        <v>205.71</v>
      </c>
      <c r="MU66" s="136">
        <f t="shared" si="1076"/>
        <v>12.856875</v>
      </c>
      <c r="MV66" s="96">
        <f>MV58</f>
        <v>41.1</v>
      </c>
      <c r="MW66" s="137">
        <f t="shared" si="1077"/>
        <v>528.41755999999998</v>
      </c>
      <c r="MX66" s="109">
        <f t="shared" si="1078"/>
        <v>8454.68</v>
      </c>
      <c r="MY66" s="109"/>
      <c r="MZ66" s="138"/>
      <c r="NA66" s="139">
        <f t="shared" si="1079"/>
        <v>0.86262000000000005</v>
      </c>
      <c r="NB66" s="593">
        <f t="shared" si="1080"/>
        <v>0</v>
      </c>
      <c r="NC66" s="139">
        <f>NB66/NB58</f>
        <v>0</v>
      </c>
      <c r="ND66" s="109">
        <f>ND58*NC66</f>
        <v>0</v>
      </c>
      <c r="NE66" s="136">
        <f t="shared" si="1081"/>
        <v>0</v>
      </c>
      <c r="NF66" s="96">
        <f>NF58</f>
        <v>41.1</v>
      </c>
      <c r="NG66" s="137">
        <f t="shared" si="1082"/>
        <v>0</v>
      </c>
      <c r="NH66" s="109">
        <f t="shared" si="1083"/>
        <v>0</v>
      </c>
      <c r="NI66" s="109"/>
      <c r="NJ66" s="138"/>
      <c r="NK66" s="139">
        <f t="shared" si="1084"/>
        <v>0</v>
      </c>
      <c r="NL66" s="593">
        <f t="shared" si="1085"/>
        <v>0</v>
      </c>
      <c r="NM66" s="139">
        <f>NL66/NL58</f>
        <v>0</v>
      </c>
      <c r="NN66" s="109">
        <f>NN58*NM66</f>
        <v>0</v>
      </c>
      <c r="NO66" s="136">
        <f t="shared" si="1086"/>
        <v>0</v>
      </c>
      <c r="NP66" s="96">
        <f>NP58</f>
        <v>41.1</v>
      </c>
      <c r="NQ66" s="137">
        <f t="shared" si="1087"/>
        <v>0</v>
      </c>
      <c r="NR66" s="109">
        <f t="shared" si="1088"/>
        <v>0</v>
      </c>
      <c r="NS66" s="109"/>
      <c r="NT66" s="138"/>
      <c r="NU66" s="139">
        <f t="shared" si="1089"/>
        <v>0</v>
      </c>
      <c r="NV66" s="593">
        <f t="shared" si="1090"/>
        <v>0</v>
      </c>
      <c r="NW66" s="139">
        <f>NV66/NV58</f>
        <v>0</v>
      </c>
      <c r="NX66" s="109">
        <f>NX58*NW66</f>
        <v>0</v>
      </c>
      <c r="NY66" s="136">
        <f t="shared" si="1091"/>
        <v>0</v>
      </c>
      <c r="NZ66" s="96">
        <f>NZ58</f>
        <v>41.1</v>
      </c>
      <c r="OA66" s="137">
        <f t="shared" si="1092"/>
        <v>0</v>
      </c>
      <c r="OB66" s="109">
        <f t="shared" si="1093"/>
        <v>0</v>
      </c>
      <c r="OC66" s="109"/>
      <c r="OD66" s="138"/>
      <c r="OE66" s="139">
        <f t="shared" si="1094"/>
        <v>0</v>
      </c>
      <c r="OF66" s="593">
        <f t="shared" si="1095"/>
        <v>0</v>
      </c>
      <c r="OG66" s="139">
        <f>OF66/OF58</f>
        <v>0</v>
      </c>
      <c r="OH66" s="109">
        <f>OH58*OG66</f>
        <v>0</v>
      </c>
      <c r="OI66" s="136">
        <f t="shared" si="1096"/>
        <v>0</v>
      </c>
      <c r="OJ66" s="96">
        <f>OJ58</f>
        <v>41.1</v>
      </c>
      <c r="OK66" s="137">
        <f t="shared" si="1097"/>
        <v>0</v>
      </c>
      <c r="OL66" s="109">
        <f t="shared" si="1098"/>
        <v>0</v>
      </c>
      <c r="OM66" s="109"/>
      <c r="ON66" s="138"/>
      <c r="OO66" s="139">
        <f t="shared" si="1099"/>
        <v>0</v>
      </c>
      <c r="OP66" s="593">
        <f t="shared" si="1100"/>
        <v>0</v>
      </c>
      <c r="OQ66" s="139">
        <f>OP66/OP58</f>
        <v>0</v>
      </c>
      <c r="OR66" s="109">
        <f>OR58*OQ66</f>
        <v>0</v>
      </c>
      <c r="OS66" s="136">
        <f t="shared" si="1101"/>
        <v>0</v>
      </c>
      <c r="OT66" s="96">
        <f>OT58</f>
        <v>41.1</v>
      </c>
      <c r="OU66" s="137">
        <f t="shared" si="1102"/>
        <v>0</v>
      </c>
      <c r="OV66" s="109">
        <f t="shared" si="1103"/>
        <v>0</v>
      </c>
      <c r="OW66" s="109"/>
      <c r="OX66" s="138"/>
      <c r="OY66" s="139">
        <f t="shared" si="1104"/>
        <v>0</v>
      </c>
      <c r="OZ66" s="593">
        <f t="shared" si="1105"/>
        <v>0</v>
      </c>
      <c r="PA66" s="139">
        <f>OZ66/OZ58</f>
        <v>0</v>
      </c>
      <c r="PB66" s="109">
        <f>PB58*PA66</f>
        <v>0</v>
      </c>
      <c r="PC66" s="136">
        <f t="shared" si="1106"/>
        <v>0</v>
      </c>
      <c r="PD66" s="96">
        <f>PD58</f>
        <v>41.1</v>
      </c>
      <c r="PE66" s="137">
        <f t="shared" si="1107"/>
        <v>0</v>
      </c>
      <c r="PF66" s="109">
        <f t="shared" si="1108"/>
        <v>0</v>
      </c>
      <c r="PG66" s="109"/>
      <c r="PH66" s="138"/>
      <c r="PI66" s="139">
        <f t="shared" si="1109"/>
        <v>0</v>
      </c>
      <c r="PJ66" s="593">
        <f t="shared" si="1110"/>
        <v>0</v>
      </c>
      <c r="PK66" s="139">
        <f>PJ66/PJ58</f>
        <v>0</v>
      </c>
      <c r="PL66" s="109">
        <f>PL58*PK66</f>
        <v>0</v>
      </c>
      <c r="PM66" s="136">
        <f t="shared" si="1111"/>
        <v>0</v>
      </c>
      <c r="PN66" s="96">
        <f>PN58</f>
        <v>41.1</v>
      </c>
      <c r="PO66" s="137">
        <f t="shared" si="1112"/>
        <v>0</v>
      </c>
      <c r="PP66" s="109">
        <f t="shared" si="1113"/>
        <v>0</v>
      </c>
      <c r="PQ66" s="109"/>
      <c r="PR66" s="138"/>
      <c r="PS66" s="139">
        <f t="shared" si="1114"/>
        <v>0</v>
      </c>
      <c r="PT66" s="593">
        <f t="shared" si="1115"/>
        <v>0</v>
      </c>
      <c r="PU66" s="139">
        <f>PT66/PT58</f>
        <v>0</v>
      </c>
      <c r="PV66" s="109">
        <f>PV58*PU66</f>
        <v>0</v>
      </c>
      <c r="PW66" s="136">
        <f t="shared" si="1116"/>
        <v>0</v>
      </c>
      <c r="PX66" s="96">
        <f>PX58</f>
        <v>41.1</v>
      </c>
      <c r="PY66" s="137">
        <f t="shared" si="1117"/>
        <v>0</v>
      </c>
      <c r="PZ66" s="109">
        <f t="shared" si="1118"/>
        <v>0</v>
      </c>
      <c r="QA66" s="109"/>
      <c r="QB66" s="138"/>
      <c r="QC66" s="139">
        <f t="shared" si="1119"/>
        <v>0</v>
      </c>
      <c r="QD66" s="593">
        <f t="shared" si="1120"/>
        <v>0</v>
      </c>
      <c r="QE66" s="139">
        <f>QD66/QD58</f>
        <v>0</v>
      </c>
      <c r="QF66" s="109">
        <f>QF58*QE66</f>
        <v>0</v>
      </c>
      <c r="QG66" s="136">
        <f t="shared" si="1121"/>
        <v>0</v>
      </c>
      <c r="QH66" s="96">
        <f>QH58</f>
        <v>41.1</v>
      </c>
      <c r="QI66" s="137">
        <f t="shared" si="1122"/>
        <v>0</v>
      </c>
      <c r="QJ66" s="109">
        <f t="shared" si="1123"/>
        <v>0</v>
      </c>
      <c r="QK66" s="109"/>
      <c r="QL66" s="138"/>
      <c r="QM66" s="139">
        <f t="shared" si="1124"/>
        <v>0</v>
      </c>
      <c r="QN66" s="593">
        <f t="shared" si="1125"/>
        <v>0</v>
      </c>
      <c r="QO66" s="139">
        <f>QN66/QN58</f>
        <v>0</v>
      </c>
      <c r="QP66" s="109">
        <f>QP58*QO66</f>
        <v>0</v>
      </c>
      <c r="QQ66" s="136">
        <f t="shared" si="1126"/>
        <v>0</v>
      </c>
      <c r="QR66" s="96">
        <f>QR58</f>
        <v>41.1</v>
      </c>
      <c r="QS66" s="137">
        <f t="shared" si="1127"/>
        <v>0</v>
      </c>
      <c r="QT66" s="109">
        <f t="shared" si="1128"/>
        <v>0</v>
      </c>
      <c r="QU66" s="109"/>
      <c r="QV66" s="138"/>
      <c r="QW66" s="139">
        <f t="shared" si="1129"/>
        <v>0</v>
      </c>
      <c r="QX66" s="593">
        <f t="shared" si="1130"/>
        <v>0</v>
      </c>
      <c r="QY66" s="139">
        <f>QX66/QX58</f>
        <v>0</v>
      </c>
      <c r="QZ66" s="109">
        <f>QZ58*QY66</f>
        <v>0</v>
      </c>
      <c r="RA66" s="136">
        <f t="shared" si="1131"/>
        <v>0</v>
      </c>
      <c r="RB66" s="96">
        <f>RB58</f>
        <v>41.1</v>
      </c>
      <c r="RC66" s="137">
        <f t="shared" si="1132"/>
        <v>0</v>
      </c>
      <c r="RD66" s="109">
        <f t="shared" si="1133"/>
        <v>0</v>
      </c>
      <c r="RE66" s="109"/>
      <c r="RF66" s="138"/>
      <c r="RG66" s="139">
        <f t="shared" si="1134"/>
        <v>0</v>
      </c>
      <c r="RH66" s="593">
        <f t="shared" si="1135"/>
        <v>0</v>
      </c>
      <c r="RI66" s="139">
        <f>RH66/RH58</f>
        <v>0</v>
      </c>
      <c r="RJ66" s="109">
        <f>RJ58*RI66</f>
        <v>0</v>
      </c>
      <c r="RK66" s="136">
        <f t="shared" si="1136"/>
        <v>0</v>
      </c>
      <c r="RL66" s="96">
        <f>RL58</f>
        <v>41.1</v>
      </c>
      <c r="RM66" s="137">
        <f t="shared" si="1137"/>
        <v>0</v>
      </c>
      <c r="RN66" s="109">
        <f t="shared" si="1138"/>
        <v>0</v>
      </c>
      <c r="RO66" s="109"/>
      <c r="RP66" s="138"/>
      <c r="RQ66" s="139">
        <f t="shared" si="1139"/>
        <v>0</v>
      </c>
      <c r="RR66" s="593">
        <f t="shared" si="1140"/>
        <v>47</v>
      </c>
      <c r="RS66" s="139">
        <f>RR66/RR58</f>
        <v>0.14030000000000001</v>
      </c>
      <c r="RT66" s="109">
        <f>RT58*RS66</f>
        <v>677.65</v>
      </c>
      <c r="RU66" s="136">
        <f t="shared" si="1141"/>
        <v>14.41808511</v>
      </c>
      <c r="RV66" s="96">
        <f>RV58</f>
        <v>41.1</v>
      </c>
      <c r="RW66" s="137">
        <f t="shared" si="1142"/>
        <v>592.58330000000001</v>
      </c>
      <c r="RX66" s="109">
        <f t="shared" si="1143"/>
        <v>27851.42</v>
      </c>
      <c r="RY66" s="109"/>
      <c r="RZ66" s="138"/>
      <c r="SA66" s="139">
        <f t="shared" si="1144"/>
        <v>0.96736999999999995</v>
      </c>
      <c r="SB66" s="593">
        <f t="shared" si="1145"/>
        <v>0</v>
      </c>
      <c r="SC66" s="139" t="e">
        <f>SB66/SB58</f>
        <v>#DIV/0!</v>
      </c>
      <c r="SD66" s="109" t="e">
        <f>SD58*SC66</f>
        <v>#DIV/0!</v>
      </c>
      <c r="SE66" s="136">
        <f t="shared" si="1146"/>
        <v>0</v>
      </c>
      <c r="SF66" s="96">
        <f>SF58</f>
        <v>0</v>
      </c>
      <c r="SG66" s="137">
        <f t="shared" si="1147"/>
        <v>0</v>
      </c>
      <c r="SH66" s="109">
        <f t="shared" si="1148"/>
        <v>0</v>
      </c>
      <c r="SI66" s="109"/>
      <c r="SJ66" s="138"/>
      <c r="SK66" s="139">
        <f t="shared" si="1149"/>
        <v>0</v>
      </c>
      <c r="SL66" s="593">
        <f t="shared" si="1150"/>
        <v>35</v>
      </c>
      <c r="SM66" s="139">
        <f>SL66/SL58</f>
        <v>0.11785</v>
      </c>
      <c r="SN66" s="109">
        <f>SN58*SM66</f>
        <v>474.23</v>
      </c>
      <c r="SO66" s="136">
        <f t="shared" si="1151"/>
        <v>13.54942857</v>
      </c>
      <c r="SP66" s="96">
        <f>SP58</f>
        <v>41.1</v>
      </c>
      <c r="SQ66" s="137">
        <f t="shared" si="1152"/>
        <v>556.88151000000005</v>
      </c>
      <c r="SR66" s="109">
        <f t="shared" si="1153"/>
        <v>19490.849999999999</v>
      </c>
      <c r="SS66" s="109"/>
      <c r="ST66" s="138"/>
      <c r="SU66" s="139">
        <f t="shared" si="1154"/>
        <v>0.90908999999999995</v>
      </c>
      <c r="SV66" s="593">
        <f t="shared" si="1155"/>
        <v>0</v>
      </c>
      <c r="SW66" s="139">
        <f>SV66/SV58</f>
        <v>0</v>
      </c>
      <c r="SX66" s="109">
        <f>SX58*SW66</f>
        <v>0</v>
      </c>
      <c r="SY66" s="136">
        <f t="shared" si="1156"/>
        <v>0</v>
      </c>
      <c r="SZ66" s="96">
        <f>SZ58</f>
        <v>41.1</v>
      </c>
      <c r="TA66" s="137">
        <f t="shared" si="1157"/>
        <v>0</v>
      </c>
      <c r="TB66" s="109">
        <f t="shared" si="1158"/>
        <v>0</v>
      </c>
      <c r="TC66" s="109"/>
      <c r="TD66" s="138"/>
      <c r="TE66" s="139">
        <f t="shared" si="1159"/>
        <v>0</v>
      </c>
      <c r="TF66" s="593">
        <f t="shared" si="1160"/>
        <v>0</v>
      </c>
      <c r="TG66" s="139">
        <f>TF66/TF58</f>
        <v>0</v>
      </c>
      <c r="TH66" s="109">
        <f>TH58*TG66</f>
        <v>0</v>
      </c>
      <c r="TI66" s="136">
        <f t="shared" si="1161"/>
        <v>0</v>
      </c>
      <c r="TJ66" s="96">
        <f>TJ58</f>
        <v>41.69</v>
      </c>
      <c r="TK66" s="137">
        <f t="shared" si="1162"/>
        <v>0</v>
      </c>
      <c r="TL66" s="109">
        <f t="shared" si="1163"/>
        <v>0</v>
      </c>
      <c r="TM66" s="109"/>
      <c r="TN66" s="138"/>
      <c r="TO66" s="139">
        <f t="shared" si="1164"/>
        <v>0</v>
      </c>
      <c r="TP66" s="593">
        <f t="shared" si="1165"/>
        <v>48</v>
      </c>
      <c r="TQ66" s="139">
        <f>TP66/TP58</f>
        <v>0.16783000000000001</v>
      </c>
      <c r="TR66" s="109">
        <f>TR58*TQ66</f>
        <v>882.79</v>
      </c>
      <c r="TS66" s="136">
        <f t="shared" si="1166"/>
        <v>18.391458329999999</v>
      </c>
      <c r="TT66" s="96">
        <f>TT58</f>
        <v>41.1</v>
      </c>
      <c r="TU66" s="137">
        <f t="shared" si="1167"/>
        <v>755.88894000000005</v>
      </c>
      <c r="TV66" s="109">
        <f t="shared" si="1168"/>
        <v>36282.67</v>
      </c>
      <c r="TW66" s="109"/>
      <c r="TX66" s="138"/>
      <c r="TY66" s="139">
        <f t="shared" si="1169"/>
        <v>1.2339599999999999</v>
      </c>
      <c r="TZ66" s="593">
        <f t="shared" si="1170"/>
        <v>0</v>
      </c>
      <c r="UA66" s="139">
        <f>TZ66/TZ58</f>
        <v>0</v>
      </c>
      <c r="UB66" s="109">
        <f>UB58*UA66</f>
        <v>0</v>
      </c>
      <c r="UC66" s="136">
        <f t="shared" si="1171"/>
        <v>0</v>
      </c>
      <c r="UD66" s="96">
        <f>UD58</f>
        <v>41.1</v>
      </c>
      <c r="UE66" s="137">
        <f t="shared" si="1172"/>
        <v>0</v>
      </c>
      <c r="UF66" s="109">
        <f t="shared" si="1173"/>
        <v>0</v>
      </c>
      <c r="UG66" s="109"/>
      <c r="UH66" s="138"/>
      <c r="UI66" s="139">
        <f t="shared" si="1174"/>
        <v>0</v>
      </c>
      <c r="UJ66" s="593">
        <f t="shared" si="1175"/>
        <v>0</v>
      </c>
      <c r="UK66" s="139">
        <f>UJ66/UJ58</f>
        <v>0</v>
      </c>
      <c r="UL66" s="109">
        <f>UL58*UK66</f>
        <v>0</v>
      </c>
      <c r="UM66" s="136">
        <f t="shared" si="1176"/>
        <v>0</v>
      </c>
      <c r="UN66" s="96">
        <f>UN58</f>
        <v>41.1</v>
      </c>
      <c r="UO66" s="137">
        <f t="shared" si="1177"/>
        <v>0</v>
      </c>
      <c r="UP66" s="109">
        <f t="shared" si="1178"/>
        <v>0</v>
      </c>
      <c r="UQ66" s="109"/>
      <c r="UR66" s="138"/>
      <c r="US66" s="139">
        <f t="shared" si="1179"/>
        <v>0</v>
      </c>
      <c r="UT66" s="593">
        <f t="shared" si="1180"/>
        <v>26</v>
      </c>
      <c r="UU66" s="139">
        <f>UT66/UT58</f>
        <v>8.2019999999999996E-2</v>
      </c>
      <c r="UV66" s="109">
        <f>UV58*UU66</f>
        <v>403.54</v>
      </c>
      <c r="UW66" s="136">
        <f t="shared" si="1181"/>
        <v>15.520769230000001</v>
      </c>
      <c r="UX66" s="96">
        <f>UX58</f>
        <v>41.1</v>
      </c>
      <c r="UY66" s="137">
        <f t="shared" si="1182"/>
        <v>637.90362000000005</v>
      </c>
      <c r="UZ66" s="109">
        <f t="shared" si="1183"/>
        <v>16585.490000000002</v>
      </c>
      <c r="VA66" s="109"/>
      <c r="VB66" s="138"/>
      <c r="VC66" s="139">
        <f t="shared" si="1184"/>
        <v>1.0413600000000001</v>
      </c>
      <c r="VD66" s="593">
        <f t="shared" si="1185"/>
        <v>21</v>
      </c>
      <c r="VE66" s="139">
        <f>VD66/VD58</f>
        <v>3.6650000000000002E-2</v>
      </c>
      <c r="VF66" s="109">
        <f>VF58*VE66</f>
        <v>395.82</v>
      </c>
      <c r="VG66" s="136">
        <f t="shared" si="1186"/>
        <v>18.84857143</v>
      </c>
      <c r="VH66" s="96">
        <f>VH58</f>
        <v>41.1</v>
      </c>
      <c r="VI66" s="137">
        <f t="shared" si="1187"/>
        <v>774.67628999999999</v>
      </c>
      <c r="VJ66" s="109">
        <f t="shared" si="1188"/>
        <v>16268.2</v>
      </c>
      <c r="VK66" s="109"/>
      <c r="VL66" s="138"/>
      <c r="VM66" s="139">
        <f t="shared" si="1189"/>
        <v>1.2646299999999999</v>
      </c>
      <c r="VN66" s="593">
        <f t="shared" si="1190"/>
        <v>27</v>
      </c>
      <c r="VO66" s="139">
        <f>VN66/VN58</f>
        <v>7.4999999999999997E-2</v>
      </c>
      <c r="VP66" s="109">
        <f>VP58*VO66</f>
        <v>423.75</v>
      </c>
      <c r="VQ66" s="136">
        <f t="shared" si="1191"/>
        <v>15.69444444</v>
      </c>
      <c r="VR66" s="96">
        <f>VR58</f>
        <v>41.1</v>
      </c>
      <c r="VS66" s="137">
        <f t="shared" si="1192"/>
        <v>645.04166999999995</v>
      </c>
      <c r="VT66" s="109">
        <f t="shared" si="1193"/>
        <v>17416.13</v>
      </c>
      <c r="VU66" s="109"/>
      <c r="VV66" s="138"/>
      <c r="VW66" s="139">
        <f t="shared" si="1194"/>
        <v>1.05301</v>
      </c>
      <c r="VX66" s="554">
        <f t="shared" si="1195"/>
        <v>636</v>
      </c>
      <c r="VY66" s="139">
        <f>VX66/VX58</f>
        <v>5.2609999999999997E-2</v>
      </c>
      <c r="VZ66" s="109">
        <f>VZ58*VY66</f>
        <v>9396.8799999999992</v>
      </c>
      <c r="WA66" s="136">
        <f t="shared" si="1196"/>
        <v>14.774968550000001</v>
      </c>
      <c r="WB66" s="96">
        <f>WB58</f>
        <v>41.46</v>
      </c>
      <c r="WC66" s="137">
        <f t="shared" si="1197"/>
        <v>612.5702</v>
      </c>
      <c r="WD66" s="109">
        <f t="shared" si="1198"/>
        <v>389594.65</v>
      </c>
      <c r="WE66" s="109"/>
      <c r="WF66" s="138"/>
    </row>
    <row r="67" spans="1:604" ht="48">
      <c r="A67" s="5"/>
      <c r="B67" s="97" t="s">
        <v>414</v>
      </c>
      <c r="C67" s="11" t="s">
        <v>965</v>
      </c>
      <c r="D67" s="11" t="s">
        <v>421</v>
      </c>
      <c r="E67" s="4" t="s">
        <v>32</v>
      </c>
      <c r="F67" s="593">
        <f t="shared" si="900"/>
        <v>0</v>
      </c>
      <c r="G67" s="139" t="e">
        <f>F67/F58</f>
        <v>#DIV/0!</v>
      </c>
      <c r="H67" s="109" t="e">
        <f>H58*G67</f>
        <v>#DIV/0!</v>
      </c>
      <c r="I67" s="136">
        <f t="shared" si="901"/>
        <v>0</v>
      </c>
      <c r="J67" s="96">
        <f>J58</f>
        <v>0</v>
      </c>
      <c r="K67" s="137">
        <f t="shared" si="902"/>
        <v>0</v>
      </c>
      <c r="L67" s="109">
        <f t="shared" si="903"/>
        <v>0</v>
      </c>
      <c r="M67" s="109"/>
      <c r="N67" s="138"/>
      <c r="O67" s="139">
        <f t="shared" si="904"/>
        <v>0</v>
      </c>
      <c r="P67" s="593">
        <f t="shared" si="905"/>
        <v>0</v>
      </c>
      <c r="Q67" s="139">
        <f>P67/P58</f>
        <v>0</v>
      </c>
      <c r="R67" s="109">
        <f>R58*Q67</f>
        <v>0</v>
      </c>
      <c r="S67" s="136">
        <f t="shared" si="906"/>
        <v>0</v>
      </c>
      <c r="T67" s="96">
        <f>T58</f>
        <v>41.1</v>
      </c>
      <c r="U67" s="137">
        <f t="shared" si="907"/>
        <v>0</v>
      </c>
      <c r="V67" s="109">
        <f t="shared" si="908"/>
        <v>0</v>
      </c>
      <c r="W67" s="109"/>
      <c r="X67" s="138"/>
      <c r="Y67" s="139">
        <f t="shared" si="909"/>
        <v>0</v>
      </c>
      <c r="Z67" s="593">
        <f t="shared" si="910"/>
        <v>0</v>
      </c>
      <c r="AA67" s="139">
        <f>Z67/Z58</f>
        <v>0</v>
      </c>
      <c r="AB67" s="109">
        <f>AB58*AA67</f>
        <v>0</v>
      </c>
      <c r="AC67" s="136">
        <f t="shared" si="911"/>
        <v>0</v>
      </c>
      <c r="AD67" s="96">
        <f>AD58</f>
        <v>41.1</v>
      </c>
      <c r="AE67" s="137">
        <f t="shared" si="912"/>
        <v>0</v>
      </c>
      <c r="AF67" s="109">
        <f t="shared" si="913"/>
        <v>0</v>
      </c>
      <c r="AG67" s="109"/>
      <c r="AH67" s="138"/>
      <c r="AI67" s="139">
        <f t="shared" si="914"/>
        <v>0</v>
      </c>
      <c r="AJ67" s="593">
        <f t="shared" si="915"/>
        <v>0</v>
      </c>
      <c r="AK67" s="139" t="e">
        <f>AJ67/AJ58</f>
        <v>#DIV/0!</v>
      </c>
      <c r="AL67" s="109" t="e">
        <f>AL58*AK67</f>
        <v>#DIV/0!</v>
      </c>
      <c r="AM67" s="136">
        <f t="shared" si="916"/>
        <v>0</v>
      </c>
      <c r="AN67" s="96">
        <f>AN58</f>
        <v>0</v>
      </c>
      <c r="AO67" s="137">
        <f t="shared" si="917"/>
        <v>0</v>
      </c>
      <c r="AP67" s="109">
        <f t="shared" si="918"/>
        <v>0</v>
      </c>
      <c r="AQ67" s="109"/>
      <c r="AR67" s="138"/>
      <c r="AS67" s="139">
        <f t="shared" si="919"/>
        <v>0</v>
      </c>
      <c r="AT67" s="593">
        <f t="shared" si="920"/>
        <v>0</v>
      </c>
      <c r="AU67" s="139">
        <f>AT67/AT58</f>
        <v>0</v>
      </c>
      <c r="AV67" s="109">
        <f>AV58*AU67</f>
        <v>0</v>
      </c>
      <c r="AW67" s="136">
        <f t="shared" si="921"/>
        <v>0</v>
      </c>
      <c r="AX67" s="96">
        <f>AX58</f>
        <v>41.1</v>
      </c>
      <c r="AY67" s="137">
        <f t="shared" si="922"/>
        <v>0</v>
      </c>
      <c r="AZ67" s="109">
        <f t="shared" si="923"/>
        <v>0</v>
      </c>
      <c r="BA67" s="109"/>
      <c r="BB67" s="138"/>
      <c r="BC67" s="139">
        <f t="shared" si="924"/>
        <v>0</v>
      </c>
      <c r="BD67" s="593">
        <f t="shared" si="925"/>
        <v>0</v>
      </c>
      <c r="BE67" s="139">
        <f>BD67/BD58</f>
        <v>0</v>
      </c>
      <c r="BF67" s="109">
        <f>BF58*BE67</f>
        <v>0</v>
      </c>
      <c r="BG67" s="136">
        <f t="shared" si="926"/>
        <v>0</v>
      </c>
      <c r="BH67" s="96">
        <f>BH58</f>
        <v>41.1</v>
      </c>
      <c r="BI67" s="137">
        <f t="shared" si="927"/>
        <v>0</v>
      </c>
      <c r="BJ67" s="109">
        <f t="shared" si="928"/>
        <v>0</v>
      </c>
      <c r="BK67" s="109"/>
      <c r="BL67" s="138"/>
      <c r="BM67" s="139">
        <f t="shared" si="929"/>
        <v>0</v>
      </c>
      <c r="BN67" s="593">
        <f t="shared" si="930"/>
        <v>0</v>
      </c>
      <c r="BO67" s="139">
        <f>BN67/BN58</f>
        <v>0</v>
      </c>
      <c r="BP67" s="109">
        <f>BP58*BO67</f>
        <v>0</v>
      </c>
      <c r="BQ67" s="136">
        <f t="shared" si="931"/>
        <v>0</v>
      </c>
      <c r="BR67" s="96">
        <f>BR58</f>
        <v>41.1</v>
      </c>
      <c r="BS67" s="137">
        <f t="shared" si="932"/>
        <v>0</v>
      </c>
      <c r="BT67" s="109">
        <f t="shared" si="933"/>
        <v>0</v>
      </c>
      <c r="BU67" s="109"/>
      <c r="BV67" s="138"/>
      <c r="BW67" s="139">
        <f t="shared" si="934"/>
        <v>0</v>
      </c>
      <c r="BX67" s="593">
        <f t="shared" si="935"/>
        <v>0</v>
      </c>
      <c r="BY67" s="139">
        <f>BX67/BX58</f>
        <v>0</v>
      </c>
      <c r="BZ67" s="109">
        <f>BZ58*BY67</f>
        <v>0</v>
      </c>
      <c r="CA67" s="136">
        <f t="shared" si="936"/>
        <v>0</v>
      </c>
      <c r="CB67" s="96">
        <f>CB58</f>
        <v>41.1</v>
      </c>
      <c r="CC67" s="137">
        <f t="shared" si="937"/>
        <v>0</v>
      </c>
      <c r="CD67" s="109">
        <f t="shared" si="938"/>
        <v>0</v>
      </c>
      <c r="CE67" s="109"/>
      <c r="CF67" s="138"/>
      <c r="CG67" s="139">
        <f t="shared" si="939"/>
        <v>0</v>
      </c>
      <c r="CH67" s="593">
        <f t="shared" si="940"/>
        <v>0</v>
      </c>
      <c r="CI67" s="139">
        <f>CH67/CH58</f>
        <v>0</v>
      </c>
      <c r="CJ67" s="109">
        <f>CJ58*CI67</f>
        <v>0</v>
      </c>
      <c r="CK67" s="136">
        <f t="shared" si="941"/>
        <v>0</v>
      </c>
      <c r="CL67" s="96">
        <f>CL58</f>
        <v>41.1</v>
      </c>
      <c r="CM67" s="137">
        <f t="shared" si="942"/>
        <v>0</v>
      </c>
      <c r="CN67" s="109">
        <f t="shared" si="943"/>
        <v>0</v>
      </c>
      <c r="CO67" s="109"/>
      <c r="CP67" s="138"/>
      <c r="CQ67" s="139">
        <f t="shared" si="944"/>
        <v>0</v>
      </c>
      <c r="CR67" s="593">
        <f t="shared" si="945"/>
        <v>0</v>
      </c>
      <c r="CS67" s="139">
        <f>CR67/CR58</f>
        <v>0</v>
      </c>
      <c r="CT67" s="109">
        <f>CT58*CS67</f>
        <v>0</v>
      </c>
      <c r="CU67" s="136">
        <f t="shared" si="946"/>
        <v>0</v>
      </c>
      <c r="CV67" s="96">
        <f>CV58</f>
        <v>41.1</v>
      </c>
      <c r="CW67" s="137">
        <f t="shared" si="947"/>
        <v>0</v>
      </c>
      <c r="CX67" s="109">
        <f t="shared" si="948"/>
        <v>0</v>
      </c>
      <c r="CY67" s="109"/>
      <c r="CZ67" s="138"/>
      <c r="DA67" s="139">
        <f t="shared" si="949"/>
        <v>0</v>
      </c>
      <c r="DB67" s="593">
        <f t="shared" si="950"/>
        <v>0</v>
      </c>
      <c r="DC67" s="139">
        <f>DB67/DB58</f>
        <v>0</v>
      </c>
      <c r="DD67" s="109">
        <f>DD58*DC67</f>
        <v>0</v>
      </c>
      <c r="DE67" s="136">
        <f t="shared" si="951"/>
        <v>0</v>
      </c>
      <c r="DF67" s="96">
        <f>DF58</f>
        <v>41.1</v>
      </c>
      <c r="DG67" s="137">
        <f t="shared" si="952"/>
        <v>0</v>
      </c>
      <c r="DH67" s="109">
        <f t="shared" si="953"/>
        <v>0</v>
      </c>
      <c r="DI67" s="109"/>
      <c r="DJ67" s="138"/>
      <c r="DK67" s="139">
        <f t="shared" si="954"/>
        <v>0</v>
      </c>
      <c r="DL67" s="593">
        <f t="shared" si="955"/>
        <v>0</v>
      </c>
      <c r="DM67" s="139">
        <f>DL67/DL58</f>
        <v>0</v>
      </c>
      <c r="DN67" s="109">
        <f>DN58*DM67</f>
        <v>0</v>
      </c>
      <c r="DO67" s="136">
        <f t="shared" si="956"/>
        <v>0</v>
      </c>
      <c r="DP67" s="96">
        <f>DP58</f>
        <v>41.1</v>
      </c>
      <c r="DQ67" s="137">
        <f t="shared" si="957"/>
        <v>0</v>
      </c>
      <c r="DR67" s="109">
        <f t="shared" si="958"/>
        <v>0</v>
      </c>
      <c r="DS67" s="109"/>
      <c r="DT67" s="138"/>
      <c r="DU67" s="139">
        <f t="shared" si="959"/>
        <v>0</v>
      </c>
      <c r="DV67" s="593">
        <f t="shared" si="960"/>
        <v>0</v>
      </c>
      <c r="DW67" s="139">
        <f>DV67/DV58</f>
        <v>0</v>
      </c>
      <c r="DX67" s="109">
        <f>DX58*DW67</f>
        <v>0</v>
      </c>
      <c r="DY67" s="136">
        <f t="shared" si="961"/>
        <v>0</v>
      </c>
      <c r="DZ67" s="96">
        <f>DZ58</f>
        <v>41.1</v>
      </c>
      <c r="EA67" s="137">
        <f t="shared" si="962"/>
        <v>0</v>
      </c>
      <c r="EB67" s="109">
        <f t="shared" si="963"/>
        <v>0</v>
      </c>
      <c r="EC67" s="109"/>
      <c r="ED67" s="138"/>
      <c r="EE67" s="139">
        <f t="shared" si="964"/>
        <v>0</v>
      </c>
      <c r="EF67" s="593">
        <f t="shared" si="965"/>
        <v>0</v>
      </c>
      <c r="EG67" s="139">
        <f>EF67/EF58</f>
        <v>0</v>
      </c>
      <c r="EH67" s="109">
        <f>EH58*EG67</f>
        <v>0</v>
      </c>
      <c r="EI67" s="136">
        <f t="shared" si="966"/>
        <v>0</v>
      </c>
      <c r="EJ67" s="96">
        <f>EJ58</f>
        <v>41.1</v>
      </c>
      <c r="EK67" s="137">
        <f t="shared" si="967"/>
        <v>0</v>
      </c>
      <c r="EL67" s="109">
        <f t="shared" si="968"/>
        <v>0</v>
      </c>
      <c r="EM67" s="109"/>
      <c r="EN67" s="138"/>
      <c r="EO67" s="139">
        <f t="shared" si="969"/>
        <v>0</v>
      </c>
      <c r="EP67" s="593">
        <f t="shared" si="970"/>
        <v>0</v>
      </c>
      <c r="EQ67" s="139">
        <f>EP67/EP58</f>
        <v>0</v>
      </c>
      <c r="ER67" s="109">
        <f>ER58*EQ67</f>
        <v>0</v>
      </c>
      <c r="ES67" s="136">
        <f t="shared" si="971"/>
        <v>0</v>
      </c>
      <c r="ET67" s="96">
        <f>ET58</f>
        <v>41.1</v>
      </c>
      <c r="EU67" s="137">
        <f t="shared" si="972"/>
        <v>0</v>
      </c>
      <c r="EV67" s="109">
        <f t="shared" si="973"/>
        <v>0</v>
      </c>
      <c r="EW67" s="109"/>
      <c r="EX67" s="138"/>
      <c r="EY67" s="139">
        <f t="shared" si="974"/>
        <v>0</v>
      </c>
      <c r="EZ67" s="593">
        <f t="shared" si="975"/>
        <v>0</v>
      </c>
      <c r="FA67" s="139">
        <f>EZ67/EZ58</f>
        <v>0</v>
      </c>
      <c r="FB67" s="109">
        <f>FB58*FA67</f>
        <v>0</v>
      </c>
      <c r="FC67" s="136">
        <f t="shared" si="976"/>
        <v>0</v>
      </c>
      <c r="FD67" s="96">
        <f>FD58</f>
        <v>41.1</v>
      </c>
      <c r="FE67" s="137">
        <f t="shared" si="977"/>
        <v>0</v>
      </c>
      <c r="FF67" s="109">
        <f t="shared" si="978"/>
        <v>0</v>
      </c>
      <c r="FG67" s="109"/>
      <c r="FH67" s="138"/>
      <c r="FI67" s="139">
        <f t="shared" si="979"/>
        <v>0</v>
      </c>
      <c r="FJ67" s="593">
        <f t="shared" si="980"/>
        <v>0</v>
      </c>
      <c r="FK67" s="139">
        <f>FJ67/FJ58</f>
        <v>0</v>
      </c>
      <c r="FL67" s="109">
        <f>FL58*FK67</f>
        <v>0</v>
      </c>
      <c r="FM67" s="136">
        <f t="shared" si="981"/>
        <v>0</v>
      </c>
      <c r="FN67" s="96">
        <f>FN58</f>
        <v>41.1</v>
      </c>
      <c r="FO67" s="137">
        <f t="shared" si="982"/>
        <v>0</v>
      </c>
      <c r="FP67" s="109">
        <f t="shared" si="983"/>
        <v>0</v>
      </c>
      <c r="FQ67" s="109"/>
      <c r="FR67" s="138"/>
      <c r="FS67" s="139">
        <f t="shared" si="984"/>
        <v>0</v>
      </c>
      <c r="FT67" s="593">
        <f t="shared" si="985"/>
        <v>0</v>
      </c>
      <c r="FU67" s="139">
        <f>FT67/FT58</f>
        <v>0</v>
      </c>
      <c r="FV67" s="109">
        <f>FV58*FU67</f>
        <v>0</v>
      </c>
      <c r="FW67" s="136">
        <f t="shared" si="986"/>
        <v>0</v>
      </c>
      <c r="FX67" s="96">
        <f>FX58</f>
        <v>41.1</v>
      </c>
      <c r="FY67" s="137">
        <f t="shared" si="987"/>
        <v>0</v>
      </c>
      <c r="FZ67" s="109">
        <f t="shared" si="988"/>
        <v>0</v>
      </c>
      <c r="GA67" s="109"/>
      <c r="GB67" s="138"/>
      <c r="GC67" s="139">
        <f t="shared" si="989"/>
        <v>0</v>
      </c>
      <c r="GD67" s="593">
        <f t="shared" si="990"/>
        <v>0</v>
      </c>
      <c r="GE67" s="139">
        <f>GD67/GD58</f>
        <v>0</v>
      </c>
      <c r="GF67" s="109">
        <f>GF58*GE67</f>
        <v>0</v>
      </c>
      <c r="GG67" s="136">
        <f t="shared" si="991"/>
        <v>0</v>
      </c>
      <c r="GH67" s="96">
        <f>GH58</f>
        <v>41.1</v>
      </c>
      <c r="GI67" s="137">
        <f t="shared" si="992"/>
        <v>0</v>
      </c>
      <c r="GJ67" s="109">
        <f t="shared" si="993"/>
        <v>0</v>
      </c>
      <c r="GK67" s="109"/>
      <c r="GL67" s="138"/>
      <c r="GM67" s="139">
        <f t="shared" si="994"/>
        <v>0</v>
      </c>
      <c r="GN67" s="593">
        <f t="shared" si="995"/>
        <v>0</v>
      </c>
      <c r="GO67" s="139">
        <f>GN67/GN58</f>
        <v>0</v>
      </c>
      <c r="GP67" s="109">
        <f>GP58*GO67</f>
        <v>0</v>
      </c>
      <c r="GQ67" s="136">
        <f t="shared" si="996"/>
        <v>0</v>
      </c>
      <c r="GR67" s="96">
        <f>GR58</f>
        <v>41.1</v>
      </c>
      <c r="GS67" s="137">
        <f t="shared" si="997"/>
        <v>0</v>
      </c>
      <c r="GT67" s="109">
        <f t="shared" si="998"/>
        <v>0</v>
      </c>
      <c r="GU67" s="109"/>
      <c r="GV67" s="138"/>
      <c r="GW67" s="139">
        <f t="shared" si="999"/>
        <v>0</v>
      </c>
      <c r="GX67" s="593">
        <f t="shared" si="1000"/>
        <v>0</v>
      </c>
      <c r="GY67" s="139">
        <f>GX67/GX58</f>
        <v>0</v>
      </c>
      <c r="GZ67" s="109">
        <f>GZ58*GY67</f>
        <v>0</v>
      </c>
      <c r="HA67" s="136">
        <f t="shared" si="1001"/>
        <v>0</v>
      </c>
      <c r="HB67" s="96">
        <f>HB58</f>
        <v>41.1</v>
      </c>
      <c r="HC67" s="137">
        <f t="shared" si="1002"/>
        <v>0</v>
      </c>
      <c r="HD67" s="109">
        <f t="shared" si="1003"/>
        <v>0</v>
      </c>
      <c r="HE67" s="109"/>
      <c r="HF67" s="138"/>
      <c r="HG67" s="139">
        <f t="shared" si="1004"/>
        <v>0</v>
      </c>
      <c r="HH67" s="593">
        <f t="shared" si="1005"/>
        <v>0</v>
      </c>
      <c r="HI67" s="139">
        <f>HH67/HH58</f>
        <v>0</v>
      </c>
      <c r="HJ67" s="109">
        <f>HJ58*HI67</f>
        <v>0</v>
      </c>
      <c r="HK67" s="136">
        <f t="shared" si="1006"/>
        <v>0</v>
      </c>
      <c r="HL67" s="96">
        <f>HL58</f>
        <v>41.1</v>
      </c>
      <c r="HM67" s="137">
        <f t="shared" si="1007"/>
        <v>0</v>
      </c>
      <c r="HN67" s="109">
        <f t="shared" si="1008"/>
        <v>0</v>
      </c>
      <c r="HO67" s="109"/>
      <c r="HP67" s="138"/>
      <c r="HQ67" s="139">
        <f t="shared" si="1009"/>
        <v>0</v>
      </c>
      <c r="HR67" s="593">
        <f t="shared" si="1010"/>
        <v>0</v>
      </c>
      <c r="HS67" s="139">
        <f>HR67/HR58</f>
        <v>0</v>
      </c>
      <c r="HT67" s="109">
        <f>HT58*HS67</f>
        <v>0</v>
      </c>
      <c r="HU67" s="136">
        <f t="shared" si="1011"/>
        <v>0</v>
      </c>
      <c r="HV67" s="96">
        <f>HV58</f>
        <v>41.1</v>
      </c>
      <c r="HW67" s="137">
        <f t="shared" si="1012"/>
        <v>0</v>
      </c>
      <c r="HX67" s="109">
        <f t="shared" si="1013"/>
        <v>0</v>
      </c>
      <c r="HY67" s="109"/>
      <c r="HZ67" s="138"/>
      <c r="IA67" s="139">
        <f t="shared" si="1014"/>
        <v>0</v>
      </c>
      <c r="IB67" s="593">
        <f t="shared" si="1015"/>
        <v>0</v>
      </c>
      <c r="IC67" s="139">
        <f>IB67/IB58</f>
        <v>0</v>
      </c>
      <c r="ID67" s="109">
        <f>ID58*IC67</f>
        <v>0</v>
      </c>
      <c r="IE67" s="136">
        <f t="shared" si="1016"/>
        <v>0</v>
      </c>
      <c r="IF67" s="96">
        <f>IF58</f>
        <v>41.1</v>
      </c>
      <c r="IG67" s="137">
        <f t="shared" si="1017"/>
        <v>0</v>
      </c>
      <c r="IH67" s="109">
        <f t="shared" si="1018"/>
        <v>0</v>
      </c>
      <c r="II67" s="109"/>
      <c r="IJ67" s="138"/>
      <c r="IK67" s="139">
        <f t="shared" si="1019"/>
        <v>0</v>
      </c>
      <c r="IL67" s="593">
        <f t="shared" si="1020"/>
        <v>0</v>
      </c>
      <c r="IM67" s="139">
        <f>IL67/IL58</f>
        <v>0</v>
      </c>
      <c r="IN67" s="109">
        <f>IN58*IM67</f>
        <v>0</v>
      </c>
      <c r="IO67" s="136">
        <f t="shared" si="1021"/>
        <v>0</v>
      </c>
      <c r="IP67" s="96">
        <f>IP58</f>
        <v>41.1</v>
      </c>
      <c r="IQ67" s="137">
        <f t="shared" si="1022"/>
        <v>0</v>
      </c>
      <c r="IR67" s="109">
        <f t="shared" si="1023"/>
        <v>0</v>
      </c>
      <c r="IS67" s="109"/>
      <c r="IT67" s="138"/>
      <c r="IU67" s="139">
        <f t="shared" si="1024"/>
        <v>0</v>
      </c>
      <c r="IV67" s="593">
        <f t="shared" si="1025"/>
        <v>0</v>
      </c>
      <c r="IW67" s="139">
        <f>IV67/IV58</f>
        <v>0</v>
      </c>
      <c r="IX67" s="109">
        <f>IX58*IW67</f>
        <v>0</v>
      </c>
      <c r="IY67" s="136">
        <f t="shared" si="1026"/>
        <v>0</v>
      </c>
      <c r="IZ67" s="96">
        <f>IZ58</f>
        <v>41.1</v>
      </c>
      <c r="JA67" s="137">
        <f t="shared" si="1027"/>
        <v>0</v>
      </c>
      <c r="JB67" s="109">
        <f t="shared" si="1028"/>
        <v>0</v>
      </c>
      <c r="JC67" s="109"/>
      <c r="JD67" s="138"/>
      <c r="JE67" s="139">
        <f t="shared" si="1029"/>
        <v>0</v>
      </c>
      <c r="JF67" s="593">
        <f t="shared" si="1030"/>
        <v>0</v>
      </c>
      <c r="JG67" s="139">
        <f>JF67/JF58</f>
        <v>0</v>
      </c>
      <c r="JH67" s="109">
        <f>JH58*JG67</f>
        <v>0</v>
      </c>
      <c r="JI67" s="136">
        <f t="shared" si="1031"/>
        <v>0</v>
      </c>
      <c r="JJ67" s="96">
        <f>JJ58</f>
        <v>41.1</v>
      </c>
      <c r="JK67" s="137">
        <f t="shared" si="1032"/>
        <v>0</v>
      </c>
      <c r="JL67" s="109">
        <f t="shared" si="1033"/>
        <v>0</v>
      </c>
      <c r="JM67" s="109"/>
      <c r="JN67" s="138"/>
      <c r="JO67" s="139">
        <f t="shared" si="1034"/>
        <v>0</v>
      </c>
      <c r="JP67" s="593">
        <f t="shared" si="1035"/>
        <v>0</v>
      </c>
      <c r="JQ67" s="139">
        <f>JP67/JP58</f>
        <v>0</v>
      </c>
      <c r="JR67" s="109">
        <f>JR58*JQ67</f>
        <v>0</v>
      </c>
      <c r="JS67" s="136">
        <f t="shared" si="1036"/>
        <v>0</v>
      </c>
      <c r="JT67" s="96">
        <f>JT58</f>
        <v>41.1</v>
      </c>
      <c r="JU67" s="137">
        <f t="shared" si="1037"/>
        <v>0</v>
      </c>
      <c r="JV67" s="109">
        <f t="shared" si="1038"/>
        <v>0</v>
      </c>
      <c r="JW67" s="109"/>
      <c r="JX67" s="138"/>
      <c r="JY67" s="139">
        <f t="shared" si="1039"/>
        <v>0</v>
      </c>
      <c r="JZ67" s="593">
        <f t="shared" si="1040"/>
        <v>0</v>
      </c>
      <c r="KA67" s="139">
        <f>JZ67/JZ58</f>
        <v>0</v>
      </c>
      <c r="KB67" s="109">
        <f>KB58*KA67</f>
        <v>0</v>
      </c>
      <c r="KC67" s="136">
        <f t="shared" si="1041"/>
        <v>0</v>
      </c>
      <c r="KD67" s="96">
        <f>KD58</f>
        <v>41.1</v>
      </c>
      <c r="KE67" s="137">
        <f t="shared" si="1042"/>
        <v>0</v>
      </c>
      <c r="KF67" s="109">
        <f t="shared" si="1043"/>
        <v>0</v>
      </c>
      <c r="KG67" s="109"/>
      <c r="KH67" s="138"/>
      <c r="KI67" s="139">
        <f t="shared" si="1044"/>
        <v>0</v>
      </c>
      <c r="KJ67" s="593">
        <f t="shared" si="1045"/>
        <v>0</v>
      </c>
      <c r="KK67" s="139">
        <f>KJ67/KJ58</f>
        <v>0</v>
      </c>
      <c r="KL67" s="109">
        <f>KL58*KK67</f>
        <v>0</v>
      </c>
      <c r="KM67" s="136">
        <f t="shared" si="1046"/>
        <v>0</v>
      </c>
      <c r="KN67" s="96">
        <f>KN58</f>
        <v>41.1</v>
      </c>
      <c r="KO67" s="137">
        <f t="shared" si="1047"/>
        <v>0</v>
      </c>
      <c r="KP67" s="109">
        <f t="shared" si="1048"/>
        <v>0</v>
      </c>
      <c r="KQ67" s="109"/>
      <c r="KR67" s="138"/>
      <c r="KS67" s="139">
        <f t="shared" si="1049"/>
        <v>0</v>
      </c>
      <c r="KT67" s="593">
        <f t="shared" si="1050"/>
        <v>0</v>
      </c>
      <c r="KU67" s="139">
        <f>KT67/KT58</f>
        <v>0</v>
      </c>
      <c r="KV67" s="109">
        <f>KV58*KU67</f>
        <v>0</v>
      </c>
      <c r="KW67" s="136">
        <f t="shared" si="1051"/>
        <v>0</v>
      </c>
      <c r="KX67" s="96">
        <f>KX58</f>
        <v>58.2</v>
      </c>
      <c r="KY67" s="137">
        <f t="shared" si="1052"/>
        <v>0</v>
      </c>
      <c r="KZ67" s="109">
        <f t="shared" si="1053"/>
        <v>0</v>
      </c>
      <c r="LA67" s="109"/>
      <c r="LB67" s="138"/>
      <c r="LC67" s="139">
        <f t="shared" si="1054"/>
        <v>0</v>
      </c>
      <c r="LD67" s="593">
        <f t="shared" si="1055"/>
        <v>0</v>
      </c>
      <c r="LE67" s="139">
        <f>LD67/LD58</f>
        <v>0</v>
      </c>
      <c r="LF67" s="109">
        <f>LF58*LE67</f>
        <v>0</v>
      </c>
      <c r="LG67" s="136">
        <f t="shared" si="1056"/>
        <v>0</v>
      </c>
      <c r="LH67" s="96">
        <f>LH58</f>
        <v>41.1</v>
      </c>
      <c r="LI67" s="137">
        <f t="shared" si="1057"/>
        <v>0</v>
      </c>
      <c r="LJ67" s="109">
        <f t="shared" si="1058"/>
        <v>0</v>
      </c>
      <c r="LK67" s="109"/>
      <c r="LL67" s="138"/>
      <c r="LM67" s="139">
        <f t="shared" si="1059"/>
        <v>0</v>
      </c>
      <c r="LN67" s="593">
        <f t="shared" si="1060"/>
        <v>0</v>
      </c>
      <c r="LO67" s="139">
        <f>LN67/LN58</f>
        <v>0</v>
      </c>
      <c r="LP67" s="109">
        <f>LP58*LO67</f>
        <v>0</v>
      </c>
      <c r="LQ67" s="136">
        <f t="shared" si="1061"/>
        <v>0</v>
      </c>
      <c r="LR67" s="96">
        <f>LR58</f>
        <v>41.1</v>
      </c>
      <c r="LS67" s="137">
        <f t="shared" si="1062"/>
        <v>0</v>
      </c>
      <c r="LT67" s="109">
        <f t="shared" si="1063"/>
        <v>0</v>
      </c>
      <c r="LU67" s="109"/>
      <c r="LV67" s="138"/>
      <c r="LW67" s="139">
        <f t="shared" si="1064"/>
        <v>0</v>
      </c>
      <c r="LX67" s="593">
        <f t="shared" si="1065"/>
        <v>0</v>
      </c>
      <c r="LY67" s="139">
        <f>LX67/LX58</f>
        <v>0</v>
      </c>
      <c r="LZ67" s="109">
        <f>LZ58*LY67</f>
        <v>0</v>
      </c>
      <c r="MA67" s="136">
        <f t="shared" si="1066"/>
        <v>0</v>
      </c>
      <c r="MB67" s="96">
        <f>MB58</f>
        <v>41.1</v>
      </c>
      <c r="MC67" s="137">
        <f t="shared" si="1067"/>
        <v>0</v>
      </c>
      <c r="MD67" s="109">
        <f t="shared" si="1068"/>
        <v>0</v>
      </c>
      <c r="ME67" s="109"/>
      <c r="MF67" s="138"/>
      <c r="MG67" s="139">
        <f t="shared" si="1069"/>
        <v>0</v>
      </c>
      <c r="MH67" s="593">
        <f t="shared" si="1070"/>
        <v>0</v>
      </c>
      <c r="MI67" s="139">
        <f>MH67/MH58</f>
        <v>0</v>
      </c>
      <c r="MJ67" s="109">
        <f>MJ58*MI67</f>
        <v>0</v>
      </c>
      <c r="MK67" s="136">
        <f t="shared" si="1071"/>
        <v>0</v>
      </c>
      <c r="ML67" s="96">
        <f>ML58</f>
        <v>41.1</v>
      </c>
      <c r="MM67" s="137">
        <f t="shared" si="1072"/>
        <v>0</v>
      </c>
      <c r="MN67" s="109">
        <f t="shared" si="1073"/>
        <v>0</v>
      </c>
      <c r="MO67" s="109"/>
      <c r="MP67" s="138"/>
      <c r="MQ67" s="139">
        <f t="shared" si="1074"/>
        <v>0</v>
      </c>
      <c r="MR67" s="593">
        <f t="shared" si="1075"/>
        <v>11</v>
      </c>
      <c r="MS67" s="139">
        <f>MR67/MR58</f>
        <v>0.10476000000000001</v>
      </c>
      <c r="MT67" s="109">
        <f>MT58*MS67</f>
        <v>141.43</v>
      </c>
      <c r="MU67" s="136">
        <f t="shared" si="1076"/>
        <v>12.85727273</v>
      </c>
      <c r="MV67" s="96">
        <f>MV58</f>
        <v>41.1</v>
      </c>
      <c r="MW67" s="137">
        <f t="shared" si="1077"/>
        <v>528.43390999999997</v>
      </c>
      <c r="MX67" s="109">
        <f t="shared" si="1078"/>
        <v>5812.77</v>
      </c>
      <c r="MY67" s="109"/>
      <c r="MZ67" s="138"/>
      <c r="NA67" s="139">
        <f t="shared" si="1079"/>
        <v>0.86256999999999995</v>
      </c>
      <c r="NB67" s="593">
        <f t="shared" si="1080"/>
        <v>0</v>
      </c>
      <c r="NC67" s="139">
        <f>NB67/NB58</f>
        <v>0</v>
      </c>
      <c r="ND67" s="109">
        <f>ND58*NC67</f>
        <v>0</v>
      </c>
      <c r="NE67" s="136">
        <f t="shared" si="1081"/>
        <v>0</v>
      </c>
      <c r="NF67" s="96">
        <f>NF58</f>
        <v>41.1</v>
      </c>
      <c r="NG67" s="137">
        <f t="shared" si="1082"/>
        <v>0</v>
      </c>
      <c r="NH67" s="109">
        <f t="shared" si="1083"/>
        <v>0</v>
      </c>
      <c r="NI67" s="109"/>
      <c r="NJ67" s="138"/>
      <c r="NK67" s="139">
        <f t="shared" si="1084"/>
        <v>0</v>
      </c>
      <c r="NL67" s="593">
        <f t="shared" si="1085"/>
        <v>0</v>
      </c>
      <c r="NM67" s="139">
        <f>NL67/NL58</f>
        <v>0</v>
      </c>
      <c r="NN67" s="109">
        <f>NN58*NM67</f>
        <v>0</v>
      </c>
      <c r="NO67" s="136">
        <f t="shared" si="1086"/>
        <v>0</v>
      </c>
      <c r="NP67" s="96">
        <f>NP58</f>
        <v>41.1</v>
      </c>
      <c r="NQ67" s="137">
        <f t="shared" si="1087"/>
        <v>0</v>
      </c>
      <c r="NR67" s="109">
        <f t="shared" si="1088"/>
        <v>0</v>
      </c>
      <c r="NS67" s="109"/>
      <c r="NT67" s="138"/>
      <c r="NU67" s="139">
        <f t="shared" si="1089"/>
        <v>0</v>
      </c>
      <c r="NV67" s="593">
        <f t="shared" si="1090"/>
        <v>0</v>
      </c>
      <c r="NW67" s="139">
        <f>NV67/NV58</f>
        <v>0</v>
      </c>
      <c r="NX67" s="109">
        <f>NX58*NW67</f>
        <v>0</v>
      </c>
      <c r="NY67" s="136">
        <f t="shared" si="1091"/>
        <v>0</v>
      </c>
      <c r="NZ67" s="96">
        <f>NZ58</f>
        <v>41.1</v>
      </c>
      <c r="OA67" s="137">
        <f t="shared" si="1092"/>
        <v>0</v>
      </c>
      <c r="OB67" s="109">
        <f t="shared" si="1093"/>
        <v>0</v>
      </c>
      <c r="OC67" s="109"/>
      <c r="OD67" s="138"/>
      <c r="OE67" s="139">
        <f t="shared" si="1094"/>
        <v>0</v>
      </c>
      <c r="OF67" s="593">
        <f t="shared" si="1095"/>
        <v>0</v>
      </c>
      <c r="OG67" s="139">
        <f>OF67/OF58</f>
        <v>0</v>
      </c>
      <c r="OH67" s="109">
        <f>OH58*OG67</f>
        <v>0</v>
      </c>
      <c r="OI67" s="136">
        <f t="shared" si="1096"/>
        <v>0</v>
      </c>
      <c r="OJ67" s="96">
        <f>OJ58</f>
        <v>41.1</v>
      </c>
      <c r="OK67" s="137">
        <f t="shared" si="1097"/>
        <v>0</v>
      </c>
      <c r="OL67" s="109">
        <f t="shared" si="1098"/>
        <v>0</v>
      </c>
      <c r="OM67" s="109"/>
      <c r="ON67" s="138"/>
      <c r="OO67" s="139">
        <f t="shared" si="1099"/>
        <v>0</v>
      </c>
      <c r="OP67" s="593">
        <f t="shared" si="1100"/>
        <v>0</v>
      </c>
      <c r="OQ67" s="139">
        <f>OP67/OP58</f>
        <v>0</v>
      </c>
      <c r="OR67" s="109">
        <f>OR58*OQ67</f>
        <v>0</v>
      </c>
      <c r="OS67" s="136">
        <f t="shared" si="1101"/>
        <v>0</v>
      </c>
      <c r="OT67" s="96">
        <f>OT58</f>
        <v>41.1</v>
      </c>
      <c r="OU67" s="137">
        <f t="shared" si="1102"/>
        <v>0</v>
      </c>
      <c r="OV67" s="109">
        <f t="shared" si="1103"/>
        <v>0</v>
      </c>
      <c r="OW67" s="109"/>
      <c r="OX67" s="138"/>
      <c r="OY67" s="139">
        <f t="shared" si="1104"/>
        <v>0</v>
      </c>
      <c r="OZ67" s="593">
        <f t="shared" si="1105"/>
        <v>0</v>
      </c>
      <c r="PA67" s="139">
        <f>OZ67/OZ58</f>
        <v>0</v>
      </c>
      <c r="PB67" s="109">
        <f>PB58*PA67</f>
        <v>0</v>
      </c>
      <c r="PC67" s="136">
        <f t="shared" si="1106"/>
        <v>0</v>
      </c>
      <c r="PD67" s="96">
        <f>PD58</f>
        <v>41.1</v>
      </c>
      <c r="PE67" s="137">
        <f t="shared" si="1107"/>
        <v>0</v>
      </c>
      <c r="PF67" s="109">
        <f t="shared" si="1108"/>
        <v>0</v>
      </c>
      <c r="PG67" s="109"/>
      <c r="PH67" s="138"/>
      <c r="PI67" s="139">
        <f t="shared" si="1109"/>
        <v>0</v>
      </c>
      <c r="PJ67" s="593">
        <f t="shared" si="1110"/>
        <v>0</v>
      </c>
      <c r="PK67" s="139">
        <f>PJ67/PJ58</f>
        <v>0</v>
      </c>
      <c r="PL67" s="109">
        <f>PL58*PK67</f>
        <v>0</v>
      </c>
      <c r="PM67" s="136">
        <f t="shared" si="1111"/>
        <v>0</v>
      </c>
      <c r="PN67" s="96">
        <f>PN58</f>
        <v>41.1</v>
      </c>
      <c r="PO67" s="137">
        <f t="shared" si="1112"/>
        <v>0</v>
      </c>
      <c r="PP67" s="109">
        <f t="shared" si="1113"/>
        <v>0</v>
      </c>
      <c r="PQ67" s="109"/>
      <c r="PR67" s="138"/>
      <c r="PS67" s="139">
        <f t="shared" si="1114"/>
        <v>0</v>
      </c>
      <c r="PT67" s="593">
        <f t="shared" si="1115"/>
        <v>0</v>
      </c>
      <c r="PU67" s="139">
        <f>PT67/PT58</f>
        <v>0</v>
      </c>
      <c r="PV67" s="109">
        <f>PV58*PU67</f>
        <v>0</v>
      </c>
      <c r="PW67" s="136">
        <f t="shared" si="1116"/>
        <v>0</v>
      </c>
      <c r="PX67" s="96">
        <f>PX58</f>
        <v>41.1</v>
      </c>
      <c r="PY67" s="137">
        <f t="shared" si="1117"/>
        <v>0</v>
      </c>
      <c r="PZ67" s="109">
        <f t="shared" si="1118"/>
        <v>0</v>
      </c>
      <c r="QA67" s="109"/>
      <c r="QB67" s="138"/>
      <c r="QC67" s="139">
        <f t="shared" si="1119"/>
        <v>0</v>
      </c>
      <c r="QD67" s="593">
        <f t="shared" si="1120"/>
        <v>0</v>
      </c>
      <c r="QE67" s="139">
        <f>QD67/QD58</f>
        <v>0</v>
      </c>
      <c r="QF67" s="109">
        <f>QF58*QE67</f>
        <v>0</v>
      </c>
      <c r="QG67" s="136">
        <f t="shared" si="1121"/>
        <v>0</v>
      </c>
      <c r="QH67" s="96">
        <f>QH58</f>
        <v>41.1</v>
      </c>
      <c r="QI67" s="137">
        <f t="shared" si="1122"/>
        <v>0</v>
      </c>
      <c r="QJ67" s="109">
        <f t="shared" si="1123"/>
        <v>0</v>
      </c>
      <c r="QK67" s="109"/>
      <c r="QL67" s="138"/>
      <c r="QM67" s="139">
        <f t="shared" si="1124"/>
        <v>0</v>
      </c>
      <c r="QN67" s="593">
        <f t="shared" si="1125"/>
        <v>0</v>
      </c>
      <c r="QO67" s="139">
        <f>QN67/QN58</f>
        <v>0</v>
      </c>
      <c r="QP67" s="109">
        <f>QP58*QO67</f>
        <v>0</v>
      </c>
      <c r="QQ67" s="136">
        <f t="shared" si="1126"/>
        <v>0</v>
      </c>
      <c r="QR67" s="96">
        <f>QR58</f>
        <v>41.1</v>
      </c>
      <c r="QS67" s="137">
        <f t="shared" si="1127"/>
        <v>0</v>
      </c>
      <c r="QT67" s="109">
        <f t="shared" si="1128"/>
        <v>0</v>
      </c>
      <c r="QU67" s="109"/>
      <c r="QV67" s="138"/>
      <c r="QW67" s="139">
        <f t="shared" si="1129"/>
        <v>0</v>
      </c>
      <c r="QX67" s="593">
        <f t="shared" si="1130"/>
        <v>0</v>
      </c>
      <c r="QY67" s="139">
        <f>QX67/QX58</f>
        <v>0</v>
      </c>
      <c r="QZ67" s="109">
        <f>QZ58*QY67</f>
        <v>0</v>
      </c>
      <c r="RA67" s="136">
        <f t="shared" si="1131"/>
        <v>0</v>
      </c>
      <c r="RB67" s="96">
        <f>RB58</f>
        <v>41.1</v>
      </c>
      <c r="RC67" s="137">
        <f t="shared" si="1132"/>
        <v>0</v>
      </c>
      <c r="RD67" s="109">
        <f t="shared" si="1133"/>
        <v>0</v>
      </c>
      <c r="RE67" s="109"/>
      <c r="RF67" s="138"/>
      <c r="RG67" s="139">
        <f t="shared" si="1134"/>
        <v>0</v>
      </c>
      <c r="RH67" s="593">
        <f t="shared" si="1135"/>
        <v>0</v>
      </c>
      <c r="RI67" s="139">
        <f>RH67/RH58</f>
        <v>0</v>
      </c>
      <c r="RJ67" s="109">
        <f>RJ58*RI67</f>
        <v>0</v>
      </c>
      <c r="RK67" s="136">
        <f t="shared" si="1136"/>
        <v>0</v>
      </c>
      <c r="RL67" s="96">
        <f>RL58</f>
        <v>41.1</v>
      </c>
      <c r="RM67" s="137">
        <f t="shared" si="1137"/>
        <v>0</v>
      </c>
      <c r="RN67" s="109">
        <f t="shared" si="1138"/>
        <v>0</v>
      </c>
      <c r="RO67" s="109"/>
      <c r="RP67" s="138"/>
      <c r="RQ67" s="139">
        <f t="shared" si="1139"/>
        <v>0</v>
      </c>
      <c r="RR67" s="593">
        <f t="shared" si="1140"/>
        <v>0</v>
      </c>
      <c r="RS67" s="139">
        <f>RR67/RR58</f>
        <v>0</v>
      </c>
      <c r="RT67" s="109">
        <f>RT58*RS67</f>
        <v>0</v>
      </c>
      <c r="RU67" s="136">
        <f t="shared" si="1141"/>
        <v>0</v>
      </c>
      <c r="RV67" s="96">
        <f>RV58</f>
        <v>41.1</v>
      </c>
      <c r="RW67" s="137">
        <f t="shared" si="1142"/>
        <v>0</v>
      </c>
      <c r="RX67" s="109">
        <f t="shared" si="1143"/>
        <v>0</v>
      </c>
      <c r="RY67" s="109"/>
      <c r="RZ67" s="138"/>
      <c r="SA67" s="139">
        <f t="shared" si="1144"/>
        <v>0</v>
      </c>
      <c r="SB67" s="593">
        <f t="shared" si="1145"/>
        <v>0</v>
      </c>
      <c r="SC67" s="139" t="e">
        <f>SB67/SB58</f>
        <v>#DIV/0!</v>
      </c>
      <c r="SD67" s="109" t="e">
        <f>SD58*SC67</f>
        <v>#DIV/0!</v>
      </c>
      <c r="SE67" s="136">
        <f t="shared" si="1146"/>
        <v>0</v>
      </c>
      <c r="SF67" s="96">
        <f>SF58</f>
        <v>0</v>
      </c>
      <c r="SG67" s="137">
        <f t="shared" si="1147"/>
        <v>0</v>
      </c>
      <c r="SH67" s="109">
        <f t="shared" si="1148"/>
        <v>0</v>
      </c>
      <c r="SI67" s="109"/>
      <c r="SJ67" s="138"/>
      <c r="SK67" s="139">
        <f t="shared" si="1149"/>
        <v>0</v>
      </c>
      <c r="SL67" s="593">
        <f t="shared" si="1150"/>
        <v>0</v>
      </c>
      <c r="SM67" s="139">
        <f>SL67/SL58</f>
        <v>0</v>
      </c>
      <c r="SN67" s="109">
        <f>SN58*SM67</f>
        <v>0</v>
      </c>
      <c r="SO67" s="136">
        <f t="shared" si="1151"/>
        <v>0</v>
      </c>
      <c r="SP67" s="96">
        <f>SP58</f>
        <v>41.1</v>
      </c>
      <c r="SQ67" s="137">
        <f t="shared" si="1152"/>
        <v>0</v>
      </c>
      <c r="SR67" s="109">
        <f t="shared" si="1153"/>
        <v>0</v>
      </c>
      <c r="SS67" s="109"/>
      <c r="ST67" s="138"/>
      <c r="SU67" s="139">
        <f t="shared" si="1154"/>
        <v>0</v>
      </c>
      <c r="SV67" s="593">
        <f t="shared" si="1155"/>
        <v>0</v>
      </c>
      <c r="SW67" s="139">
        <f>SV67/SV58</f>
        <v>0</v>
      </c>
      <c r="SX67" s="109">
        <f>SX58*SW67</f>
        <v>0</v>
      </c>
      <c r="SY67" s="136">
        <f t="shared" si="1156"/>
        <v>0</v>
      </c>
      <c r="SZ67" s="96">
        <f>SZ58</f>
        <v>41.1</v>
      </c>
      <c r="TA67" s="137">
        <f t="shared" si="1157"/>
        <v>0</v>
      </c>
      <c r="TB67" s="109">
        <f t="shared" si="1158"/>
        <v>0</v>
      </c>
      <c r="TC67" s="109"/>
      <c r="TD67" s="138"/>
      <c r="TE67" s="139">
        <f t="shared" si="1159"/>
        <v>0</v>
      </c>
      <c r="TF67" s="593">
        <f t="shared" si="1160"/>
        <v>0</v>
      </c>
      <c r="TG67" s="139">
        <f>TF67/TF58</f>
        <v>0</v>
      </c>
      <c r="TH67" s="109">
        <f>TH58*TG67</f>
        <v>0</v>
      </c>
      <c r="TI67" s="136">
        <f t="shared" si="1161"/>
        <v>0</v>
      </c>
      <c r="TJ67" s="96">
        <f>TJ58</f>
        <v>41.69</v>
      </c>
      <c r="TK67" s="137">
        <f t="shared" si="1162"/>
        <v>0</v>
      </c>
      <c r="TL67" s="109">
        <f t="shared" si="1163"/>
        <v>0</v>
      </c>
      <c r="TM67" s="109"/>
      <c r="TN67" s="138"/>
      <c r="TO67" s="139">
        <f t="shared" si="1164"/>
        <v>0</v>
      </c>
      <c r="TP67" s="593">
        <f t="shared" si="1165"/>
        <v>0</v>
      </c>
      <c r="TQ67" s="139">
        <f>TP67/TP58</f>
        <v>0</v>
      </c>
      <c r="TR67" s="109">
        <f>TR58*TQ67</f>
        <v>0</v>
      </c>
      <c r="TS67" s="136">
        <f t="shared" si="1166"/>
        <v>0</v>
      </c>
      <c r="TT67" s="96">
        <f>TT58</f>
        <v>41.1</v>
      </c>
      <c r="TU67" s="137">
        <f t="shared" si="1167"/>
        <v>0</v>
      </c>
      <c r="TV67" s="109">
        <f t="shared" si="1168"/>
        <v>0</v>
      </c>
      <c r="TW67" s="109"/>
      <c r="TX67" s="138"/>
      <c r="TY67" s="139">
        <f t="shared" si="1169"/>
        <v>0</v>
      </c>
      <c r="TZ67" s="593">
        <f t="shared" si="1170"/>
        <v>0</v>
      </c>
      <c r="UA67" s="139">
        <f>TZ67/TZ58</f>
        <v>0</v>
      </c>
      <c r="UB67" s="109">
        <f>UB58*UA67</f>
        <v>0</v>
      </c>
      <c r="UC67" s="136">
        <f t="shared" si="1171"/>
        <v>0</v>
      </c>
      <c r="UD67" s="96">
        <f>UD58</f>
        <v>41.1</v>
      </c>
      <c r="UE67" s="137">
        <f t="shared" si="1172"/>
        <v>0</v>
      </c>
      <c r="UF67" s="109">
        <f t="shared" si="1173"/>
        <v>0</v>
      </c>
      <c r="UG67" s="109"/>
      <c r="UH67" s="138"/>
      <c r="UI67" s="139">
        <f t="shared" si="1174"/>
        <v>0</v>
      </c>
      <c r="UJ67" s="593">
        <f t="shared" si="1175"/>
        <v>0</v>
      </c>
      <c r="UK67" s="139">
        <f>UJ67/UJ58</f>
        <v>0</v>
      </c>
      <c r="UL67" s="109">
        <f>UL58*UK67</f>
        <v>0</v>
      </c>
      <c r="UM67" s="136">
        <f t="shared" si="1176"/>
        <v>0</v>
      </c>
      <c r="UN67" s="96">
        <f>UN58</f>
        <v>41.1</v>
      </c>
      <c r="UO67" s="137">
        <f t="shared" si="1177"/>
        <v>0</v>
      </c>
      <c r="UP67" s="109">
        <f t="shared" si="1178"/>
        <v>0</v>
      </c>
      <c r="UQ67" s="109"/>
      <c r="UR67" s="138"/>
      <c r="US67" s="139">
        <f t="shared" si="1179"/>
        <v>0</v>
      </c>
      <c r="UT67" s="593">
        <f t="shared" si="1180"/>
        <v>0</v>
      </c>
      <c r="UU67" s="139">
        <f>UT67/UT58</f>
        <v>0</v>
      </c>
      <c r="UV67" s="109">
        <f>UV58*UU67</f>
        <v>0</v>
      </c>
      <c r="UW67" s="136">
        <f t="shared" si="1181"/>
        <v>0</v>
      </c>
      <c r="UX67" s="96">
        <f>UX58</f>
        <v>41.1</v>
      </c>
      <c r="UY67" s="137">
        <f t="shared" si="1182"/>
        <v>0</v>
      </c>
      <c r="UZ67" s="109">
        <f t="shared" si="1183"/>
        <v>0</v>
      </c>
      <c r="VA67" s="109"/>
      <c r="VB67" s="138"/>
      <c r="VC67" s="139">
        <f t="shared" si="1184"/>
        <v>0</v>
      </c>
      <c r="VD67" s="593">
        <f t="shared" si="1185"/>
        <v>0</v>
      </c>
      <c r="VE67" s="139">
        <f>VD67/VD58</f>
        <v>0</v>
      </c>
      <c r="VF67" s="109">
        <f>VF58*VE67</f>
        <v>0</v>
      </c>
      <c r="VG67" s="136">
        <f t="shared" si="1186"/>
        <v>0</v>
      </c>
      <c r="VH67" s="96">
        <f>VH58</f>
        <v>41.1</v>
      </c>
      <c r="VI67" s="137">
        <f t="shared" si="1187"/>
        <v>0</v>
      </c>
      <c r="VJ67" s="109">
        <f t="shared" si="1188"/>
        <v>0</v>
      </c>
      <c r="VK67" s="109"/>
      <c r="VL67" s="138"/>
      <c r="VM67" s="139">
        <f t="shared" si="1189"/>
        <v>0</v>
      </c>
      <c r="VN67" s="593">
        <f t="shared" si="1190"/>
        <v>0</v>
      </c>
      <c r="VO67" s="139">
        <f>VN67/VN58</f>
        <v>0</v>
      </c>
      <c r="VP67" s="109">
        <f>VP58*VO67</f>
        <v>0</v>
      </c>
      <c r="VQ67" s="136">
        <f t="shared" si="1191"/>
        <v>0</v>
      </c>
      <c r="VR67" s="96">
        <f>VR58</f>
        <v>41.1</v>
      </c>
      <c r="VS67" s="137">
        <f t="shared" si="1192"/>
        <v>0</v>
      </c>
      <c r="VT67" s="109">
        <f t="shared" si="1193"/>
        <v>0</v>
      </c>
      <c r="VU67" s="109"/>
      <c r="VV67" s="138"/>
      <c r="VW67" s="139">
        <f t="shared" si="1194"/>
        <v>0</v>
      </c>
      <c r="VX67" s="554">
        <f t="shared" si="1195"/>
        <v>11</v>
      </c>
      <c r="VY67" s="139">
        <f>VX67/VX58</f>
        <v>9.1E-4</v>
      </c>
      <c r="VZ67" s="109">
        <f>VZ58*VY67</f>
        <v>162.54</v>
      </c>
      <c r="WA67" s="136">
        <f t="shared" si="1196"/>
        <v>14.77636364</v>
      </c>
      <c r="WB67" s="96">
        <f>WB58</f>
        <v>41.46</v>
      </c>
      <c r="WC67" s="137">
        <f t="shared" si="1197"/>
        <v>612.62804000000006</v>
      </c>
      <c r="WD67" s="109">
        <f t="shared" si="1198"/>
        <v>6738.91</v>
      </c>
      <c r="WE67" s="109"/>
      <c r="WF67" s="138"/>
    </row>
    <row r="68" spans="1:604" ht="48">
      <c r="A68" s="5"/>
      <c r="B68" s="97" t="s">
        <v>410</v>
      </c>
      <c r="C68" s="11" t="s">
        <v>967</v>
      </c>
      <c r="D68" s="11" t="s">
        <v>422</v>
      </c>
      <c r="E68" s="4" t="s">
        <v>32</v>
      </c>
      <c r="F68" s="593">
        <f t="shared" si="900"/>
        <v>0</v>
      </c>
      <c r="G68" s="139" t="e">
        <f>F68/F58</f>
        <v>#DIV/0!</v>
      </c>
      <c r="H68" s="109" t="e">
        <f>H58*G68</f>
        <v>#DIV/0!</v>
      </c>
      <c r="I68" s="136">
        <f t="shared" si="901"/>
        <v>0</v>
      </c>
      <c r="J68" s="96">
        <f>J58</f>
        <v>0</v>
      </c>
      <c r="K68" s="137">
        <f t="shared" si="902"/>
        <v>0</v>
      </c>
      <c r="L68" s="109">
        <f t="shared" si="903"/>
        <v>0</v>
      </c>
      <c r="M68" s="109"/>
      <c r="N68" s="138"/>
      <c r="O68" s="139">
        <f t="shared" si="904"/>
        <v>0</v>
      </c>
      <c r="P68" s="593">
        <f t="shared" si="905"/>
        <v>0</v>
      </c>
      <c r="Q68" s="139">
        <f>P68/P58</f>
        <v>0</v>
      </c>
      <c r="R68" s="109">
        <f>R58*Q68</f>
        <v>0</v>
      </c>
      <c r="S68" s="136">
        <f t="shared" si="906"/>
        <v>0</v>
      </c>
      <c r="T68" s="96">
        <f>T58</f>
        <v>41.1</v>
      </c>
      <c r="U68" s="137">
        <f t="shared" si="907"/>
        <v>0</v>
      </c>
      <c r="V68" s="109">
        <f t="shared" si="908"/>
        <v>0</v>
      </c>
      <c r="W68" s="109"/>
      <c r="X68" s="138"/>
      <c r="Y68" s="139">
        <f t="shared" si="909"/>
        <v>0</v>
      </c>
      <c r="Z68" s="593">
        <f t="shared" si="910"/>
        <v>0</v>
      </c>
      <c r="AA68" s="139">
        <f>Z68/Z58</f>
        <v>0</v>
      </c>
      <c r="AB68" s="109">
        <f>AB58*AA68</f>
        <v>0</v>
      </c>
      <c r="AC68" s="136">
        <f t="shared" si="911"/>
        <v>0</v>
      </c>
      <c r="AD68" s="96">
        <f>AD58</f>
        <v>41.1</v>
      </c>
      <c r="AE68" s="137">
        <f t="shared" si="912"/>
        <v>0</v>
      </c>
      <c r="AF68" s="109">
        <f t="shared" si="913"/>
        <v>0</v>
      </c>
      <c r="AG68" s="109"/>
      <c r="AH68" s="138"/>
      <c r="AI68" s="139">
        <f t="shared" si="914"/>
        <v>0</v>
      </c>
      <c r="AJ68" s="593">
        <f t="shared" si="915"/>
        <v>0</v>
      </c>
      <c r="AK68" s="139" t="e">
        <f>AJ68/AJ58</f>
        <v>#DIV/0!</v>
      </c>
      <c r="AL68" s="109" t="e">
        <f>AL58*AK68</f>
        <v>#DIV/0!</v>
      </c>
      <c r="AM68" s="136">
        <f t="shared" si="916"/>
        <v>0</v>
      </c>
      <c r="AN68" s="96">
        <f>AN58</f>
        <v>0</v>
      </c>
      <c r="AO68" s="137">
        <f t="shared" si="917"/>
        <v>0</v>
      </c>
      <c r="AP68" s="109">
        <f t="shared" si="918"/>
        <v>0</v>
      </c>
      <c r="AQ68" s="109"/>
      <c r="AR68" s="138"/>
      <c r="AS68" s="139">
        <f t="shared" si="919"/>
        <v>0</v>
      </c>
      <c r="AT68" s="593">
        <f t="shared" si="920"/>
        <v>0</v>
      </c>
      <c r="AU68" s="139">
        <f>AT68/AT58</f>
        <v>0</v>
      </c>
      <c r="AV68" s="109">
        <f>AV58*AU68</f>
        <v>0</v>
      </c>
      <c r="AW68" s="136">
        <f t="shared" si="921"/>
        <v>0</v>
      </c>
      <c r="AX68" s="96">
        <f>AX58</f>
        <v>41.1</v>
      </c>
      <c r="AY68" s="137">
        <f t="shared" si="922"/>
        <v>0</v>
      </c>
      <c r="AZ68" s="109">
        <f t="shared" si="923"/>
        <v>0</v>
      </c>
      <c r="BA68" s="109"/>
      <c r="BB68" s="138"/>
      <c r="BC68" s="139">
        <f t="shared" si="924"/>
        <v>0</v>
      </c>
      <c r="BD68" s="593">
        <f t="shared" si="925"/>
        <v>0</v>
      </c>
      <c r="BE68" s="139">
        <f>BD68/BD58</f>
        <v>0</v>
      </c>
      <c r="BF68" s="109">
        <f>BF58*BE68</f>
        <v>0</v>
      </c>
      <c r="BG68" s="136">
        <f t="shared" si="926"/>
        <v>0</v>
      </c>
      <c r="BH68" s="96">
        <f>BH58</f>
        <v>41.1</v>
      </c>
      <c r="BI68" s="137">
        <f t="shared" si="927"/>
        <v>0</v>
      </c>
      <c r="BJ68" s="109">
        <f t="shared" si="928"/>
        <v>0</v>
      </c>
      <c r="BK68" s="109"/>
      <c r="BL68" s="138"/>
      <c r="BM68" s="139">
        <f t="shared" si="929"/>
        <v>0</v>
      </c>
      <c r="BN68" s="593">
        <f t="shared" si="930"/>
        <v>0</v>
      </c>
      <c r="BO68" s="139">
        <f>BN68/BN58</f>
        <v>0</v>
      </c>
      <c r="BP68" s="109">
        <f>BP58*BO68</f>
        <v>0</v>
      </c>
      <c r="BQ68" s="136">
        <f t="shared" si="931"/>
        <v>0</v>
      </c>
      <c r="BR68" s="96">
        <f>BR58</f>
        <v>41.1</v>
      </c>
      <c r="BS68" s="137">
        <f t="shared" si="932"/>
        <v>0</v>
      </c>
      <c r="BT68" s="109">
        <f t="shared" si="933"/>
        <v>0</v>
      </c>
      <c r="BU68" s="109"/>
      <c r="BV68" s="138"/>
      <c r="BW68" s="139">
        <f t="shared" si="934"/>
        <v>0</v>
      </c>
      <c r="BX68" s="593">
        <f t="shared" si="935"/>
        <v>0</v>
      </c>
      <c r="BY68" s="139">
        <f>BX68/BX58</f>
        <v>0</v>
      </c>
      <c r="BZ68" s="109">
        <f>BZ58*BY68</f>
        <v>0</v>
      </c>
      <c r="CA68" s="136">
        <f t="shared" si="936"/>
        <v>0</v>
      </c>
      <c r="CB68" s="96">
        <f>CB58</f>
        <v>41.1</v>
      </c>
      <c r="CC68" s="137">
        <f t="shared" si="937"/>
        <v>0</v>
      </c>
      <c r="CD68" s="109">
        <f t="shared" si="938"/>
        <v>0</v>
      </c>
      <c r="CE68" s="109"/>
      <c r="CF68" s="138"/>
      <c r="CG68" s="139">
        <f t="shared" si="939"/>
        <v>0</v>
      </c>
      <c r="CH68" s="593">
        <f t="shared" si="940"/>
        <v>0</v>
      </c>
      <c r="CI68" s="139">
        <f>CH68/CH58</f>
        <v>0</v>
      </c>
      <c r="CJ68" s="109">
        <f>CJ58*CI68</f>
        <v>0</v>
      </c>
      <c r="CK68" s="136">
        <f t="shared" si="941"/>
        <v>0</v>
      </c>
      <c r="CL68" s="96">
        <f>CL58</f>
        <v>41.1</v>
      </c>
      <c r="CM68" s="137">
        <f t="shared" si="942"/>
        <v>0</v>
      </c>
      <c r="CN68" s="109">
        <f t="shared" si="943"/>
        <v>0</v>
      </c>
      <c r="CO68" s="109"/>
      <c r="CP68" s="138"/>
      <c r="CQ68" s="139">
        <f t="shared" si="944"/>
        <v>0</v>
      </c>
      <c r="CR68" s="593">
        <f t="shared" si="945"/>
        <v>0</v>
      </c>
      <c r="CS68" s="139">
        <f>CR68/CR58</f>
        <v>0</v>
      </c>
      <c r="CT68" s="109">
        <f>CT58*CS68</f>
        <v>0</v>
      </c>
      <c r="CU68" s="136">
        <f t="shared" si="946"/>
        <v>0</v>
      </c>
      <c r="CV68" s="96">
        <f>CV58</f>
        <v>41.1</v>
      </c>
      <c r="CW68" s="137">
        <f t="shared" si="947"/>
        <v>0</v>
      </c>
      <c r="CX68" s="109">
        <f t="shared" si="948"/>
        <v>0</v>
      </c>
      <c r="CY68" s="109"/>
      <c r="CZ68" s="138"/>
      <c r="DA68" s="139">
        <f t="shared" si="949"/>
        <v>0</v>
      </c>
      <c r="DB68" s="593">
        <f t="shared" si="950"/>
        <v>0</v>
      </c>
      <c r="DC68" s="139">
        <f>DB68/DB58</f>
        <v>0</v>
      </c>
      <c r="DD68" s="109">
        <f>DD58*DC68</f>
        <v>0</v>
      </c>
      <c r="DE68" s="136">
        <f t="shared" si="951"/>
        <v>0</v>
      </c>
      <c r="DF68" s="96">
        <f>DF58</f>
        <v>41.1</v>
      </c>
      <c r="DG68" s="137">
        <f t="shared" si="952"/>
        <v>0</v>
      </c>
      <c r="DH68" s="109">
        <f t="shared" si="953"/>
        <v>0</v>
      </c>
      <c r="DI68" s="109"/>
      <c r="DJ68" s="138"/>
      <c r="DK68" s="139">
        <f t="shared" si="954"/>
        <v>0</v>
      </c>
      <c r="DL68" s="593">
        <f t="shared" si="955"/>
        <v>0</v>
      </c>
      <c r="DM68" s="139">
        <f>DL68/DL58</f>
        <v>0</v>
      </c>
      <c r="DN68" s="109">
        <f>DN58*DM68</f>
        <v>0</v>
      </c>
      <c r="DO68" s="136">
        <f t="shared" si="956"/>
        <v>0</v>
      </c>
      <c r="DP68" s="96">
        <f>DP58</f>
        <v>41.1</v>
      </c>
      <c r="DQ68" s="137">
        <f t="shared" si="957"/>
        <v>0</v>
      </c>
      <c r="DR68" s="109">
        <f t="shared" si="958"/>
        <v>0</v>
      </c>
      <c r="DS68" s="109"/>
      <c r="DT68" s="138"/>
      <c r="DU68" s="139">
        <f t="shared" si="959"/>
        <v>0</v>
      </c>
      <c r="DV68" s="593">
        <f t="shared" si="960"/>
        <v>0</v>
      </c>
      <c r="DW68" s="139">
        <f>DV68/DV58</f>
        <v>0</v>
      </c>
      <c r="DX68" s="109">
        <f>DX58*DW68</f>
        <v>0</v>
      </c>
      <c r="DY68" s="136">
        <f t="shared" si="961"/>
        <v>0</v>
      </c>
      <c r="DZ68" s="96">
        <f>DZ58</f>
        <v>41.1</v>
      </c>
      <c r="EA68" s="137">
        <f t="shared" si="962"/>
        <v>0</v>
      </c>
      <c r="EB68" s="109">
        <f t="shared" si="963"/>
        <v>0</v>
      </c>
      <c r="EC68" s="109"/>
      <c r="ED68" s="138"/>
      <c r="EE68" s="139">
        <f t="shared" si="964"/>
        <v>0</v>
      </c>
      <c r="EF68" s="593">
        <f t="shared" si="965"/>
        <v>0</v>
      </c>
      <c r="EG68" s="139">
        <f>EF68/EF58</f>
        <v>0</v>
      </c>
      <c r="EH68" s="109">
        <f>EH58*EG68</f>
        <v>0</v>
      </c>
      <c r="EI68" s="136">
        <f t="shared" si="966"/>
        <v>0</v>
      </c>
      <c r="EJ68" s="96">
        <f>EJ58</f>
        <v>41.1</v>
      </c>
      <c r="EK68" s="137">
        <f t="shared" si="967"/>
        <v>0</v>
      </c>
      <c r="EL68" s="109">
        <f t="shared" si="968"/>
        <v>0</v>
      </c>
      <c r="EM68" s="109"/>
      <c r="EN68" s="138"/>
      <c r="EO68" s="139">
        <f t="shared" si="969"/>
        <v>0</v>
      </c>
      <c r="EP68" s="593">
        <f t="shared" si="970"/>
        <v>0</v>
      </c>
      <c r="EQ68" s="139">
        <f>EP68/EP58</f>
        <v>0</v>
      </c>
      <c r="ER68" s="109">
        <f>ER58*EQ68</f>
        <v>0</v>
      </c>
      <c r="ES68" s="136">
        <f t="shared" si="971"/>
        <v>0</v>
      </c>
      <c r="ET68" s="96">
        <f>ET58</f>
        <v>41.1</v>
      </c>
      <c r="EU68" s="137">
        <f t="shared" si="972"/>
        <v>0</v>
      </c>
      <c r="EV68" s="109">
        <f t="shared" si="973"/>
        <v>0</v>
      </c>
      <c r="EW68" s="109"/>
      <c r="EX68" s="138"/>
      <c r="EY68" s="139">
        <f t="shared" si="974"/>
        <v>0</v>
      </c>
      <c r="EZ68" s="593">
        <f t="shared" si="975"/>
        <v>0</v>
      </c>
      <c r="FA68" s="139">
        <f>EZ68/EZ58</f>
        <v>0</v>
      </c>
      <c r="FB68" s="109">
        <f>FB58*FA68</f>
        <v>0</v>
      </c>
      <c r="FC68" s="136">
        <f t="shared" si="976"/>
        <v>0</v>
      </c>
      <c r="FD68" s="96">
        <f>FD58</f>
        <v>41.1</v>
      </c>
      <c r="FE68" s="137">
        <f t="shared" si="977"/>
        <v>0</v>
      </c>
      <c r="FF68" s="109">
        <f t="shared" si="978"/>
        <v>0</v>
      </c>
      <c r="FG68" s="109"/>
      <c r="FH68" s="138"/>
      <c r="FI68" s="139">
        <f t="shared" si="979"/>
        <v>0</v>
      </c>
      <c r="FJ68" s="593">
        <f t="shared" si="980"/>
        <v>0</v>
      </c>
      <c r="FK68" s="139">
        <f>FJ68/FJ58</f>
        <v>0</v>
      </c>
      <c r="FL68" s="109">
        <f>FL58*FK68</f>
        <v>0</v>
      </c>
      <c r="FM68" s="136">
        <f t="shared" si="981"/>
        <v>0</v>
      </c>
      <c r="FN68" s="96">
        <f>FN58</f>
        <v>41.1</v>
      </c>
      <c r="FO68" s="137">
        <f t="shared" si="982"/>
        <v>0</v>
      </c>
      <c r="FP68" s="109">
        <f t="shared" si="983"/>
        <v>0</v>
      </c>
      <c r="FQ68" s="109"/>
      <c r="FR68" s="138"/>
      <c r="FS68" s="139">
        <f t="shared" si="984"/>
        <v>0</v>
      </c>
      <c r="FT68" s="593">
        <f t="shared" si="985"/>
        <v>0</v>
      </c>
      <c r="FU68" s="139">
        <f>FT68/FT58</f>
        <v>0</v>
      </c>
      <c r="FV68" s="109">
        <f>FV58*FU68</f>
        <v>0</v>
      </c>
      <c r="FW68" s="136">
        <f t="shared" si="986"/>
        <v>0</v>
      </c>
      <c r="FX68" s="96">
        <f>FX58</f>
        <v>41.1</v>
      </c>
      <c r="FY68" s="137">
        <f t="shared" si="987"/>
        <v>0</v>
      </c>
      <c r="FZ68" s="109">
        <f t="shared" si="988"/>
        <v>0</v>
      </c>
      <c r="GA68" s="109"/>
      <c r="GB68" s="138"/>
      <c r="GC68" s="139">
        <f t="shared" si="989"/>
        <v>0</v>
      </c>
      <c r="GD68" s="593">
        <f t="shared" si="990"/>
        <v>0</v>
      </c>
      <c r="GE68" s="139">
        <f>GD68/GD58</f>
        <v>0</v>
      </c>
      <c r="GF68" s="109">
        <f>GF58*GE68</f>
        <v>0</v>
      </c>
      <c r="GG68" s="136">
        <f t="shared" si="991"/>
        <v>0</v>
      </c>
      <c r="GH68" s="96">
        <f>GH58</f>
        <v>41.1</v>
      </c>
      <c r="GI68" s="137">
        <f t="shared" si="992"/>
        <v>0</v>
      </c>
      <c r="GJ68" s="109">
        <f t="shared" si="993"/>
        <v>0</v>
      </c>
      <c r="GK68" s="109"/>
      <c r="GL68" s="138"/>
      <c r="GM68" s="139">
        <f t="shared" si="994"/>
        <v>0</v>
      </c>
      <c r="GN68" s="593">
        <f t="shared" si="995"/>
        <v>0</v>
      </c>
      <c r="GO68" s="139">
        <f>GN68/GN58</f>
        <v>0</v>
      </c>
      <c r="GP68" s="109">
        <f>GP58*GO68</f>
        <v>0</v>
      </c>
      <c r="GQ68" s="136">
        <f t="shared" si="996"/>
        <v>0</v>
      </c>
      <c r="GR68" s="96">
        <f>GR58</f>
        <v>41.1</v>
      </c>
      <c r="GS68" s="137">
        <f t="shared" si="997"/>
        <v>0</v>
      </c>
      <c r="GT68" s="109">
        <f t="shared" si="998"/>
        <v>0</v>
      </c>
      <c r="GU68" s="109"/>
      <c r="GV68" s="138"/>
      <c r="GW68" s="139">
        <f t="shared" si="999"/>
        <v>0</v>
      </c>
      <c r="GX68" s="593">
        <f t="shared" si="1000"/>
        <v>0</v>
      </c>
      <c r="GY68" s="139">
        <f>GX68/GX58</f>
        <v>0</v>
      </c>
      <c r="GZ68" s="109">
        <f>GZ58*GY68</f>
        <v>0</v>
      </c>
      <c r="HA68" s="136">
        <f t="shared" si="1001"/>
        <v>0</v>
      </c>
      <c r="HB68" s="96">
        <f>HB58</f>
        <v>41.1</v>
      </c>
      <c r="HC68" s="137">
        <f t="shared" si="1002"/>
        <v>0</v>
      </c>
      <c r="HD68" s="109">
        <f t="shared" si="1003"/>
        <v>0</v>
      </c>
      <c r="HE68" s="109"/>
      <c r="HF68" s="138"/>
      <c r="HG68" s="139">
        <f t="shared" si="1004"/>
        <v>0</v>
      </c>
      <c r="HH68" s="593">
        <f t="shared" si="1005"/>
        <v>0</v>
      </c>
      <c r="HI68" s="139">
        <f>HH68/HH58</f>
        <v>0</v>
      </c>
      <c r="HJ68" s="109">
        <f>HJ58*HI68</f>
        <v>0</v>
      </c>
      <c r="HK68" s="136">
        <f t="shared" si="1006"/>
        <v>0</v>
      </c>
      <c r="HL68" s="96">
        <f>HL58</f>
        <v>41.1</v>
      </c>
      <c r="HM68" s="137">
        <f t="shared" si="1007"/>
        <v>0</v>
      </c>
      <c r="HN68" s="109">
        <f t="shared" si="1008"/>
        <v>0</v>
      </c>
      <c r="HO68" s="109"/>
      <c r="HP68" s="138"/>
      <c r="HQ68" s="139">
        <f t="shared" si="1009"/>
        <v>0</v>
      </c>
      <c r="HR68" s="593">
        <f t="shared" si="1010"/>
        <v>0</v>
      </c>
      <c r="HS68" s="139">
        <f>HR68/HR58</f>
        <v>0</v>
      </c>
      <c r="HT68" s="109">
        <f>HT58*HS68</f>
        <v>0</v>
      </c>
      <c r="HU68" s="136">
        <f t="shared" si="1011"/>
        <v>0</v>
      </c>
      <c r="HV68" s="96">
        <f>HV58</f>
        <v>41.1</v>
      </c>
      <c r="HW68" s="137">
        <f t="shared" si="1012"/>
        <v>0</v>
      </c>
      <c r="HX68" s="109">
        <f t="shared" si="1013"/>
        <v>0</v>
      </c>
      <c r="HY68" s="109"/>
      <c r="HZ68" s="138"/>
      <c r="IA68" s="139">
        <f t="shared" si="1014"/>
        <v>0</v>
      </c>
      <c r="IB68" s="593">
        <f t="shared" si="1015"/>
        <v>39</v>
      </c>
      <c r="IC68" s="139">
        <f>IB68/IB58</f>
        <v>0.22806999999999999</v>
      </c>
      <c r="ID68" s="109">
        <f>ID58*IC68</f>
        <v>447.02</v>
      </c>
      <c r="IE68" s="136">
        <f t="shared" si="1016"/>
        <v>11.462051280000001</v>
      </c>
      <c r="IF68" s="96">
        <f>IF58</f>
        <v>41.1</v>
      </c>
      <c r="IG68" s="137">
        <f t="shared" si="1017"/>
        <v>471.09030999999999</v>
      </c>
      <c r="IH68" s="109">
        <f t="shared" si="1018"/>
        <v>18372.52</v>
      </c>
      <c r="II68" s="109"/>
      <c r="IJ68" s="138"/>
      <c r="IK68" s="139">
        <f t="shared" si="1019"/>
        <v>0.76883999999999997</v>
      </c>
      <c r="IL68" s="593">
        <f t="shared" si="1020"/>
        <v>0</v>
      </c>
      <c r="IM68" s="139">
        <f>IL68/IL58</f>
        <v>0</v>
      </c>
      <c r="IN68" s="109">
        <f>IN58*IM68</f>
        <v>0</v>
      </c>
      <c r="IO68" s="136">
        <f t="shared" si="1021"/>
        <v>0</v>
      </c>
      <c r="IP68" s="96">
        <f>IP58</f>
        <v>41.1</v>
      </c>
      <c r="IQ68" s="137">
        <f t="shared" si="1022"/>
        <v>0</v>
      </c>
      <c r="IR68" s="109">
        <f t="shared" si="1023"/>
        <v>0</v>
      </c>
      <c r="IS68" s="109"/>
      <c r="IT68" s="138"/>
      <c r="IU68" s="139">
        <f t="shared" si="1024"/>
        <v>0</v>
      </c>
      <c r="IV68" s="593">
        <f t="shared" si="1025"/>
        <v>0</v>
      </c>
      <c r="IW68" s="139">
        <f>IV68/IV58</f>
        <v>0</v>
      </c>
      <c r="IX68" s="109">
        <f>IX58*IW68</f>
        <v>0</v>
      </c>
      <c r="IY68" s="136">
        <f t="shared" si="1026"/>
        <v>0</v>
      </c>
      <c r="IZ68" s="96">
        <f>IZ58</f>
        <v>41.1</v>
      </c>
      <c r="JA68" s="137">
        <f t="shared" si="1027"/>
        <v>0</v>
      </c>
      <c r="JB68" s="109">
        <f t="shared" si="1028"/>
        <v>0</v>
      </c>
      <c r="JC68" s="109"/>
      <c r="JD68" s="138"/>
      <c r="JE68" s="139">
        <f t="shared" si="1029"/>
        <v>0</v>
      </c>
      <c r="JF68" s="593">
        <f t="shared" si="1030"/>
        <v>0</v>
      </c>
      <c r="JG68" s="139">
        <f>JF68/JF58</f>
        <v>0</v>
      </c>
      <c r="JH68" s="109">
        <f>JH58*JG68</f>
        <v>0</v>
      </c>
      <c r="JI68" s="136">
        <f t="shared" si="1031"/>
        <v>0</v>
      </c>
      <c r="JJ68" s="96">
        <f>JJ58</f>
        <v>41.1</v>
      </c>
      <c r="JK68" s="137">
        <f t="shared" si="1032"/>
        <v>0</v>
      </c>
      <c r="JL68" s="109">
        <f t="shared" si="1033"/>
        <v>0</v>
      </c>
      <c r="JM68" s="109"/>
      <c r="JN68" s="138"/>
      <c r="JO68" s="139">
        <f t="shared" si="1034"/>
        <v>0</v>
      </c>
      <c r="JP68" s="593">
        <f t="shared" si="1035"/>
        <v>0</v>
      </c>
      <c r="JQ68" s="139">
        <f>JP68/JP58</f>
        <v>0</v>
      </c>
      <c r="JR68" s="109">
        <f>JR58*JQ68</f>
        <v>0</v>
      </c>
      <c r="JS68" s="136">
        <f t="shared" si="1036"/>
        <v>0</v>
      </c>
      <c r="JT68" s="96">
        <f>JT58</f>
        <v>41.1</v>
      </c>
      <c r="JU68" s="137">
        <f t="shared" si="1037"/>
        <v>0</v>
      </c>
      <c r="JV68" s="109">
        <f t="shared" si="1038"/>
        <v>0</v>
      </c>
      <c r="JW68" s="109"/>
      <c r="JX68" s="138"/>
      <c r="JY68" s="139">
        <f t="shared" si="1039"/>
        <v>0</v>
      </c>
      <c r="JZ68" s="593">
        <f t="shared" si="1040"/>
        <v>0</v>
      </c>
      <c r="KA68" s="139">
        <f>JZ68/JZ58</f>
        <v>0</v>
      </c>
      <c r="KB68" s="109">
        <f>KB58*KA68</f>
        <v>0</v>
      </c>
      <c r="KC68" s="136">
        <f t="shared" si="1041"/>
        <v>0</v>
      </c>
      <c r="KD68" s="96">
        <f>KD58</f>
        <v>41.1</v>
      </c>
      <c r="KE68" s="137">
        <f t="shared" si="1042"/>
        <v>0</v>
      </c>
      <c r="KF68" s="109">
        <f t="shared" si="1043"/>
        <v>0</v>
      </c>
      <c r="KG68" s="109"/>
      <c r="KH68" s="138"/>
      <c r="KI68" s="139">
        <f t="shared" si="1044"/>
        <v>0</v>
      </c>
      <c r="KJ68" s="593">
        <f t="shared" si="1045"/>
        <v>0</v>
      </c>
      <c r="KK68" s="139">
        <f>KJ68/KJ58</f>
        <v>0</v>
      </c>
      <c r="KL68" s="109">
        <f>KL58*KK68</f>
        <v>0</v>
      </c>
      <c r="KM68" s="136">
        <f t="shared" si="1046"/>
        <v>0</v>
      </c>
      <c r="KN68" s="96">
        <f>KN58</f>
        <v>41.1</v>
      </c>
      <c r="KO68" s="137">
        <f t="shared" si="1047"/>
        <v>0</v>
      </c>
      <c r="KP68" s="109">
        <f t="shared" si="1048"/>
        <v>0</v>
      </c>
      <c r="KQ68" s="109"/>
      <c r="KR68" s="138"/>
      <c r="KS68" s="139">
        <f t="shared" si="1049"/>
        <v>0</v>
      </c>
      <c r="KT68" s="593">
        <f t="shared" si="1050"/>
        <v>0</v>
      </c>
      <c r="KU68" s="139">
        <f>KT68/KT58</f>
        <v>0</v>
      </c>
      <c r="KV68" s="109">
        <f>KV58*KU68</f>
        <v>0</v>
      </c>
      <c r="KW68" s="136">
        <f t="shared" si="1051"/>
        <v>0</v>
      </c>
      <c r="KX68" s="96">
        <f>KX58</f>
        <v>58.2</v>
      </c>
      <c r="KY68" s="137">
        <f t="shared" si="1052"/>
        <v>0</v>
      </c>
      <c r="KZ68" s="109">
        <f t="shared" si="1053"/>
        <v>0</v>
      </c>
      <c r="LA68" s="109"/>
      <c r="LB68" s="138"/>
      <c r="LC68" s="139">
        <f t="shared" si="1054"/>
        <v>0</v>
      </c>
      <c r="LD68" s="593">
        <f t="shared" si="1055"/>
        <v>0</v>
      </c>
      <c r="LE68" s="139">
        <f>LD68/LD58</f>
        <v>0</v>
      </c>
      <c r="LF68" s="109">
        <f>LF58*LE68</f>
        <v>0</v>
      </c>
      <c r="LG68" s="136">
        <f t="shared" si="1056"/>
        <v>0</v>
      </c>
      <c r="LH68" s="96">
        <f>LH58</f>
        <v>41.1</v>
      </c>
      <c r="LI68" s="137">
        <f t="shared" si="1057"/>
        <v>0</v>
      </c>
      <c r="LJ68" s="109">
        <f t="shared" si="1058"/>
        <v>0</v>
      </c>
      <c r="LK68" s="109"/>
      <c r="LL68" s="138"/>
      <c r="LM68" s="139">
        <f t="shared" si="1059"/>
        <v>0</v>
      </c>
      <c r="LN68" s="593">
        <f t="shared" si="1060"/>
        <v>0</v>
      </c>
      <c r="LO68" s="139">
        <f>LN68/LN58</f>
        <v>0</v>
      </c>
      <c r="LP68" s="109">
        <f>LP58*LO68</f>
        <v>0</v>
      </c>
      <c r="LQ68" s="136">
        <f t="shared" si="1061"/>
        <v>0</v>
      </c>
      <c r="LR68" s="96">
        <f>LR58</f>
        <v>41.1</v>
      </c>
      <c r="LS68" s="137">
        <f t="shared" si="1062"/>
        <v>0</v>
      </c>
      <c r="LT68" s="109">
        <f t="shared" si="1063"/>
        <v>0</v>
      </c>
      <c r="LU68" s="109"/>
      <c r="LV68" s="138"/>
      <c r="LW68" s="139">
        <f t="shared" si="1064"/>
        <v>0</v>
      </c>
      <c r="LX68" s="593">
        <f t="shared" si="1065"/>
        <v>0</v>
      </c>
      <c r="LY68" s="139">
        <f>LX68/LX58</f>
        <v>0</v>
      </c>
      <c r="LZ68" s="109">
        <f>LZ58*LY68</f>
        <v>0</v>
      </c>
      <c r="MA68" s="136">
        <f t="shared" si="1066"/>
        <v>0</v>
      </c>
      <c r="MB68" s="96">
        <f>MB58</f>
        <v>41.1</v>
      </c>
      <c r="MC68" s="137">
        <f t="shared" si="1067"/>
        <v>0</v>
      </c>
      <c r="MD68" s="109">
        <f t="shared" si="1068"/>
        <v>0</v>
      </c>
      <c r="ME68" s="109"/>
      <c r="MF68" s="138"/>
      <c r="MG68" s="139">
        <f t="shared" si="1069"/>
        <v>0</v>
      </c>
      <c r="MH68" s="593">
        <f t="shared" si="1070"/>
        <v>0</v>
      </c>
      <c r="MI68" s="139">
        <f>MH68/MH58</f>
        <v>0</v>
      </c>
      <c r="MJ68" s="109">
        <f>MJ58*MI68</f>
        <v>0</v>
      </c>
      <c r="MK68" s="136">
        <f t="shared" si="1071"/>
        <v>0</v>
      </c>
      <c r="ML68" s="96">
        <f>ML58</f>
        <v>41.1</v>
      </c>
      <c r="MM68" s="137">
        <f t="shared" si="1072"/>
        <v>0</v>
      </c>
      <c r="MN68" s="109">
        <f t="shared" si="1073"/>
        <v>0</v>
      </c>
      <c r="MO68" s="109"/>
      <c r="MP68" s="138"/>
      <c r="MQ68" s="139">
        <f t="shared" si="1074"/>
        <v>0</v>
      </c>
      <c r="MR68" s="593">
        <f t="shared" si="1075"/>
        <v>57</v>
      </c>
      <c r="MS68" s="139">
        <f>MR68/MR58</f>
        <v>0.54286000000000001</v>
      </c>
      <c r="MT68" s="109">
        <f>MT58*MS68</f>
        <v>732.86</v>
      </c>
      <c r="MU68" s="136">
        <f t="shared" si="1076"/>
        <v>12.857192980000001</v>
      </c>
      <c r="MV68" s="96">
        <f>MV58</f>
        <v>41.1</v>
      </c>
      <c r="MW68" s="137">
        <f t="shared" si="1077"/>
        <v>528.43062999999995</v>
      </c>
      <c r="MX68" s="109">
        <f t="shared" si="1078"/>
        <v>30120.55</v>
      </c>
      <c r="MY68" s="109"/>
      <c r="MZ68" s="138"/>
      <c r="NA68" s="139">
        <f t="shared" si="1079"/>
        <v>0.86241999999999996</v>
      </c>
      <c r="NB68" s="593">
        <f t="shared" si="1080"/>
        <v>0</v>
      </c>
      <c r="NC68" s="139">
        <f>NB68/NB58</f>
        <v>0</v>
      </c>
      <c r="ND68" s="109">
        <f>ND58*NC68</f>
        <v>0</v>
      </c>
      <c r="NE68" s="136">
        <f t="shared" si="1081"/>
        <v>0</v>
      </c>
      <c r="NF68" s="96">
        <f>NF58</f>
        <v>41.1</v>
      </c>
      <c r="NG68" s="137">
        <f t="shared" si="1082"/>
        <v>0</v>
      </c>
      <c r="NH68" s="109">
        <f t="shared" si="1083"/>
        <v>0</v>
      </c>
      <c r="NI68" s="109"/>
      <c r="NJ68" s="138"/>
      <c r="NK68" s="139">
        <f t="shared" si="1084"/>
        <v>0</v>
      </c>
      <c r="NL68" s="593">
        <f t="shared" si="1085"/>
        <v>0</v>
      </c>
      <c r="NM68" s="139">
        <f>NL68/NL58</f>
        <v>0</v>
      </c>
      <c r="NN68" s="109">
        <f>NN58*NM68</f>
        <v>0</v>
      </c>
      <c r="NO68" s="136">
        <f t="shared" si="1086"/>
        <v>0</v>
      </c>
      <c r="NP68" s="96">
        <f>NP58</f>
        <v>41.1</v>
      </c>
      <c r="NQ68" s="137">
        <f t="shared" si="1087"/>
        <v>0</v>
      </c>
      <c r="NR68" s="109">
        <f t="shared" si="1088"/>
        <v>0</v>
      </c>
      <c r="NS68" s="109"/>
      <c r="NT68" s="138"/>
      <c r="NU68" s="139">
        <f t="shared" si="1089"/>
        <v>0</v>
      </c>
      <c r="NV68" s="593">
        <f t="shared" si="1090"/>
        <v>28</v>
      </c>
      <c r="NW68" s="139">
        <f>NV68/NV58</f>
        <v>0.18301000000000001</v>
      </c>
      <c r="NX68" s="109">
        <f>NX58*NW68</f>
        <v>261.7</v>
      </c>
      <c r="NY68" s="136">
        <f t="shared" si="1091"/>
        <v>9.3464285700000005</v>
      </c>
      <c r="NZ68" s="96">
        <f>NZ58</f>
        <v>41.1</v>
      </c>
      <c r="OA68" s="137">
        <f t="shared" si="1092"/>
        <v>384.13821000000002</v>
      </c>
      <c r="OB68" s="109">
        <f t="shared" si="1093"/>
        <v>10755.87</v>
      </c>
      <c r="OC68" s="109"/>
      <c r="OD68" s="138"/>
      <c r="OE68" s="139">
        <f t="shared" si="1094"/>
        <v>0.62692999999999999</v>
      </c>
      <c r="OF68" s="593">
        <f t="shared" si="1095"/>
        <v>0</v>
      </c>
      <c r="OG68" s="139">
        <f>OF68/OF58</f>
        <v>0</v>
      </c>
      <c r="OH68" s="109">
        <f>OH58*OG68</f>
        <v>0</v>
      </c>
      <c r="OI68" s="136">
        <f t="shared" si="1096"/>
        <v>0</v>
      </c>
      <c r="OJ68" s="96">
        <f>OJ58</f>
        <v>41.1</v>
      </c>
      <c r="OK68" s="137">
        <f t="shared" si="1097"/>
        <v>0</v>
      </c>
      <c r="OL68" s="109">
        <f t="shared" si="1098"/>
        <v>0</v>
      </c>
      <c r="OM68" s="109"/>
      <c r="ON68" s="138"/>
      <c r="OO68" s="139">
        <f t="shared" si="1099"/>
        <v>0</v>
      </c>
      <c r="OP68" s="593">
        <f t="shared" si="1100"/>
        <v>0</v>
      </c>
      <c r="OQ68" s="139">
        <f>OP68/OP58</f>
        <v>0</v>
      </c>
      <c r="OR68" s="109">
        <f>OR58*OQ68</f>
        <v>0</v>
      </c>
      <c r="OS68" s="136">
        <f t="shared" si="1101"/>
        <v>0</v>
      </c>
      <c r="OT68" s="96">
        <f>OT58</f>
        <v>41.1</v>
      </c>
      <c r="OU68" s="137">
        <f t="shared" si="1102"/>
        <v>0</v>
      </c>
      <c r="OV68" s="109">
        <f t="shared" si="1103"/>
        <v>0</v>
      </c>
      <c r="OW68" s="109"/>
      <c r="OX68" s="138"/>
      <c r="OY68" s="139">
        <f t="shared" si="1104"/>
        <v>0</v>
      </c>
      <c r="OZ68" s="593">
        <f t="shared" si="1105"/>
        <v>0</v>
      </c>
      <c r="PA68" s="139">
        <f>OZ68/OZ58</f>
        <v>0</v>
      </c>
      <c r="PB68" s="109">
        <f>PB58*PA68</f>
        <v>0</v>
      </c>
      <c r="PC68" s="136">
        <f t="shared" si="1106"/>
        <v>0</v>
      </c>
      <c r="PD68" s="96">
        <f>PD58</f>
        <v>41.1</v>
      </c>
      <c r="PE68" s="137">
        <f t="shared" si="1107"/>
        <v>0</v>
      </c>
      <c r="PF68" s="109">
        <f t="shared" si="1108"/>
        <v>0</v>
      </c>
      <c r="PG68" s="109"/>
      <c r="PH68" s="138"/>
      <c r="PI68" s="139">
        <f t="shared" si="1109"/>
        <v>0</v>
      </c>
      <c r="PJ68" s="593">
        <f t="shared" si="1110"/>
        <v>0</v>
      </c>
      <c r="PK68" s="139">
        <f>PJ68/PJ58</f>
        <v>0</v>
      </c>
      <c r="PL68" s="109">
        <f>PL58*PK68</f>
        <v>0</v>
      </c>
      <c r="PM68" s="136">
        <f t="shared" si="1111"/>
        <v>0</v>
      </c>
      <c r="PN68" s="96">
        <f>PN58</f>
        <v>41.1</v>
      </c>
      <c r="PO68" s="137">
        <f t="shared" si="1112"/>
        <v>0</v>
      </c>
      <c r="PP68" s="109">
        <f t="shared" si="1113"/>
        <v>0</v>
      </c>
      <c r="PQ68" s="109"/>
      <c r="PR68" s="138"/>
      <c r="PS68" s="139">
        <f t="shared" si="1114"/>
        <v>0</v>
      </c>
      <c r="PT68" s="593">
        <f t="shared" si="1115"/>
        <v>0</v>
      </c>
      <c r="PU68" s="139">
        <f>PT68/PT58</f>
        <v>0</v>
      </c>
      <c r="PV68" s="109">
        <f>PV58*PU68</f>
        <v>0</v>
      </c>
      <c r="PW68" s="136">
        <f t="shared" si="1116"/>
        <v>0</v>
      </c>
      <c r="PX68" s="96">
        <f>PX58</f>
        <v>41.1</v>
      </c>
      <c r="PY68" s="137">
        <f t="shared" si="1117"/>
        <v>0</v>
      </c>
      <c r="PZ68" s="109">
        <f t="shared" si="1118"/>
        <v>0</v>
      </c>
      <c r="QA68" s="109"/>
      <c r="QB68" s="138"/>
      <c r="QC68" s="139">
        <f t="shared" si="1119"/>
        <v>0</v>
      </c>
      <c r="QD68" s="593">
        <f t="shared" si="1120"/>
        <v>0</v>
      </c>
      <c r="QE68" s="139">
        <f>QD68/QD58</f>
        <v>0</v>
      </c>
      <c r="QF68" s="109">
        <f>QF58*QE68</f>
        <v>0</v>
      </c>
      <c r="QG68" s="136">
        <f t="shared" si="1121"/>
        <v>0</v>
      </c>
      <c r="QH68" s="96">
        <f>QH58</f>
        <v>41.1</v>
      </c>
      <c r="QI68" s="137">
        <f t="shared" si="1122"/>
        <v>0</v>
      </c>
      <c r="QJ68" s="109">
        <f t="shared" si="1123"/>
        <v>0</v>
      </c>
      <c r="QK68" s="109"/>
      <c r="QL68" s="138"/>
      <c r="QM68" s="139">
        <f t="shared" si="1124"/>
        <v>0</v>
      </c>
      <c r="QN68" s="593">
        <f t="shared" si="1125"/>
        <v>0</v>
      </c>
      <c r="QO68" s="139">
        <f>QN68/QN58</f>
        <v>0</v>
      </c>
      <c r="QP68" s="109">
        <f>QP58*QO68</f>
        <v>0</v>
      </c>
      <c r="QQ68" s="136">
        <f t="shared" si="1126"/>
        <v>0</v>
      </c>
      <c r="QR68" s="96">
        <f>QR58</f>
        <v>41.1</v>
      </c>
      <c r="QS68" s="137">
        <f t="shared" si="1127"/>
        <v>0</v>
      </c>
      <c r="QT68" s="109">
        <f t="shared" si="1128"/>
        <v>0</v>
      </c>
      <c r="QU68" s="109"/>
      <c r="QV68" s="138"/>
      <c r="QW68" s="139">
        <f t="shared" si="1129"/>
        <v>0</v>
      </c>
      <c r="QX68" s="593">
        <f t="shared" si="1130"/>
        <v>0</v>
      </c>
      <c r="QY68" s="139">
        <f>QX68/QX58</f>
        <v>0</v>
      </c>
      <c r="QZ68" s="109">
        <f>QZ58*QY68</f>
        <v>0</v>
      </c>
      <c r="RA68" s="136">
        <f t="shared" si="1131"/>
        <v>0</v>
      </c>
      <c r="RB68" s="96">
        <f>RB58</f>
        <v>41.1</v>
      </c>
      <c r="RC68" s="137">
        <f t="shared" si="1132"/>
        <v>0</v>
      </c>
      <c r="RD68" s="109">
        <f t="shared" si="1133"/>
        <v>0</v>
      </c>
      <c r="RE68" s="109"/>
      <c r="RF68" s="138"/>
      <c r="RG68" s="139">
        <f t="shared" si="1134"/>
        <v>0</v>
      </c>
      <c r="RH68" s="593">
        <f t="shared" si="1135"/>
        <v>0</v>
      </c>
      <c r="RI68" s="139">
        <f>RH68/RH58</f>
        <v>0</v>
      </c>
      <c r="RJ68" s="109">
        <f>RJ58*RI68</f>
        <v>0</v>
      </c>
      <c r="RK68" s="136">
        <f t="shared" si="1136"/>
        <v>0</v>
      </c>
      <c r="RL68" s="96">
        <f>RL58</f>
        <v>41.1</v>
      </c>
      <c r="RM68" s="137">
        <f t="shared" si="1137"/>
        <v>0</v>
      </c>
      <c r="RN68" s="109">
        <f t="shared" si="1138"/>
        <v>0</v>
      </c>
      <c r="RO68" s="109"/>
      <c r="RP68" s="138"/>
      <c r="RQ68" s="139">
        <f t="shared" si="1139"/>
        <v>0</v>
      </c>
      <c r="RR68" s="593">
        <f t="shared" si="1140"/>
        <v>0</v>
      </c>
      <c r="RS68" s="139">
        <f>RR68/RR58</f>
        <v>0</v>
      </c>
      <c r="RT68" s="109">
        <f>RT58*RS68</f>
        <v>0</v>
      </c>
      <c r="RU68" s="136">
        <f t="shared" si="1141"/>
        <v>0</v>
      </c>
      <c r="RV68" s="96">
        <f>RV58</f>
        <v>41.1</v>
      </c>
      <c r="RW68" s="137">
        <f t="shared" si="1142"/>
        <v>0</v>
      </c>
      <c r="RX68" s="109">
        <f t="shared" si="1143"/>
        <v>0</v>
      </c>
      <c r="RY68" s="109"/>
      <c r="RZ68" s="138"/>
      <c r="SA68" s="139">
        <f t="shared" si="1144"/>
        <v>0</v>
      </c>
      <c r="SB68" s="593">
        <f t="shared" si="1145"/>
        <v>0</v>
      </c>
      <c r="SC68" s="139" t="e">
        <f>SB68/SB58</f>
        <v>#DIV/0!</v>
      </c>
      <c r="SD68" s="109" t="e">
        <f>SD58*SC68</f>
        <v>#DIV/0!</v>
      </c>
      <c r="SE68" s="136">
        <f t="shared" si="1146"/>
        <v>0</v>
      </c>
      <c r="SF68" s="96">
        <f>SF58</f>
        <v>0</v>
      </c>
      <c r="SG68" s="137">
        <f t="shared" si="1147"/>
        <v>0</v>
      </c>
      <c r="SH68" s="109">
        <f t="shared" si="1148"/>
        <v>0</v>
      </c>
      <c r="SI68" s="109"/>
      <c r="SJ68" s="138"/>
      <c r="SK68" s="139">
        <f t="shared" si="1149"/>
        <v>0</v>
      </c>
      <c r="SL68" s="593">
        <f t="shared" si="1150"/>
        <v>0</v>
      </c>
      <c r="SM68" s="139">
        <f>SL68/SL58</f>
        <v>0</v>
      </c>
      <c r="SN68" s="109">
        <f>SN58*SM68</f>
        <v>0</v>
      </c>
      <c r="SO68" s="136">
        <f t="shared" si="1151"/>
        <v>0</v>
      </c>
      <c r="SP68" s="96">
        <f>SP58</f>
        <v>41.1</v>
      </c>
      <c r="SQ68" s="137">
        <f t="shared" si="1152"/>
        <v>0</v>
      </c>
      <c r="SR68" s="109">
        <f t="shared" si="1153"/>
        <v>0</v>
      </c>
      <c r="SS68" s="109"/>
      <c r="ST68" s="138"/>
      <c r="SU68" s="139">
        <f t="shared" si="1154"/>
        <v>0</v>
      </c>
      <c r="SV68" s="593">
        <f t="shared" si="1155"/>
        <v>0</v>
      </c>
      <c r="SW68" s="139">
        <f>SV68/SV58</f>
        <v>0</v>
      </c>
      <c r="SX68" s="109">
        <f>SX58*SW68</f>
        <v>0</v>
      </c>
      <c r="SY68" s="136">
        <f t="shared" si="1156"/>
        <v>0</v>
      </c>
      <c r="SZ68" s="96">
        <f>SZ58</f>
        <v>41.1</v>
      </c>
      <c r="TA68" s="137">
        <f t="shared" si="1157"/>
        <v>0</v>
      </c>
      <c r="TB68" s="109">
        <f t="shared" si="1158"/>
        <v>0</v>
      </c>
      <c r="TC68" s="109"/>
      <c r="TD68" s="138"/>
      <c r="TE68" s="139">
        <f t="shared" si="1159"/>
        <v>0</v>
      </c>
      <c r="TF68" s="593">
        <f t="shared" si="1160"/>
        <v>0</v>
      </c>
      <c r="TG68" s="139">
        <f>TF68/TF58</f>
        <v>0</v>
      </c>
      <c r="TH68" s="109">
        <f>TH58*TG68</f>
        <v>0</v>
      </c>
      <c r="TI68" s="136">
        <f t="shared" si="1161"/>
        <v>0</v>
      </c>
      <c r="TJ68" s="96">
        <f>TJ58</f>
        <v>41.69</v>
      </c>
      <c r="TK68" s="137">
        <f t="shared" si="1162"/>
        <v>0</v>
      </c>
      <c r="TL68" s="109">
        <f t="shared" si="1163"/>
        <v>0</v>
      </c>
      <c r="TM68" s="109"/>
      <c r="TN68" s="138"/>
      <c r="TO68" s="139">
        <f t="shared" si="1164"/>
        <v>0</v>
      </c>
      <c r="TP68" s="593">
        <f t="shared" si="1165"/>
        <v>0</v>
      </c>
      <c r="TQ68" s="139">
        <f>TP68/TP58</f>
        <v>0</v>
      </c>
      <c r="TR68" s="109">
        <f>TR58*TQ68</f>
        <v>0</v>
      </c>
      <c r="TS68" s="136">
        <f t="shared" si="1166"/>
        <v>0</v>
      </c>
      <c r="TT68" s="96">
        <f>TT58</f>
        <v>41.1</v>
      </c>
      <c r="TU68" s="137">
        <f t="shared" si="1167"/>
        <v>0</v>
      </c>
      <c r="TV68" s="109">
        <f t="shared" si="1168"/>
        <v>0</v>
      </c>
      <c r="TW68" s="109"/>
      <c r="TX68" s="138"/>
      <c r="TY68" s="139">
        <f t="shared" si="1169"/>
        <v>0</v>
      </c>
      <c r="TZ68" s="593">
        <f t="shared" si="1170"/>
        <v>0</v>
      </c>
      <c r="UA68" s="139">
        <f>TZ68/TZ58</f>
        <v>0</v>
      </c>
      <c r="UB68" s="109">
        <f>UB58*UA68</f>
        <v>0</v>
      </c>
      <c r="UC68" s="136">
        <f t="shared" si="1171"/>
        <v>0</v>
      </c>
      <c r="UD68" s="96">
        <f>UD58</f>
        <v>41.1</v>
      </c>
      <c r="UE68" s="137">
        <f t="shared" si="1172"/>
        <v>0</v>
      </c>
      <c r="UF68" s="109">
        <f t="shared" si="1173"/>
        <v>0</v>
      </c>
      <c r="UG68" s="109"/>
      <c r="UH68" s="138"/>
      <c r="UI68" s="139">
        <f t="shared" si="1174"/>
        <v>0</v>
      </c>
      <c r="UJ68" s="593">
        <f t="shared" si="1175"/>
        <v>0</v>
      </c>
      <c r="UK68" s="139">
        <f>UJ68/UJ58</f>
        <v>0</v>
      </c>
      <c r="UL68" s="109">
        <f>UL58*UK68</f>
        <v>0</v>
      </c>
      <c r="UM68" s="136">
        <f t="shared" si="1176"/>
        <v>0</v>
      </c>
      <c r="UN68" s="96">
        <f>UN58</f>
        <v>41.1</v>
      </c>
      <c r="UO68" s="137">
        <f t="shared" si="1177"/>
        <v>0</v>
      </c>
      <c r="UP68" s="109">
        <f t="shared" si="1178"/>
        <v>0</v>
      </c>
      <c r="UQ68" s="109"/>
      <c r="UR68" s="138"/>
      <c r="US68" s="139">
        <f t="shared" si="1179"/>
        <v>0</v>
      </c>
      <c r="UT68" s="593">
        <f t="shared" si="1180"/>
        <v>0</v>
      </c>
      <c r="UU68" s="139">
        <f>UT68/UT58</f>
        <v>0</v>
      </c>
      <c r="UV68" s="109">
        <f>UV58*UU68</f>
        <v>0</v>
      </c>
      <c r="UW68" s="136">
        <f t="shared" si="1181"/>
        <v>0</v>
      </c>
      <c r="UX68" s="96">
        <f>UX58</f>
        <v>41.1</v>
      </c>
      <c r="UY68" s="137">
        <f t="shared" si="1182"/>
        <v>0</v>
      </c>
      <c r="UZ68" s="109">
        <f t="shared" si="1183"/>
        <v>0</v>
      </c>
      <c r="VA68" s="109"/>
      <c r="VB68" s="138"/>
      <c r="VC68" s="139">
        <f t="shared" si="1184"/>
        <v>0</v>
      </c>
      <c r="VD68" s="593">
        <f t="shared" si="1185"/>
        <v>0</v>
      </c>
      <c r="VE68" s="139">
        <f>VD68/VD58</f>
        <v>0</v>
      </c>
      <c r="VF68" s="109">
        <f>VF58*VE68</f>
        <v>0</v>
      </c>
      <c r="VG68" s="136">
        <f t="shared" si="1186"/>
        <v>0</v>
      </c>
      <c r="VH68" s="96">
        <f>VH58</f>
        <v>41.1</v>
      </c>
      <c r="VI68" s="137">
        <f t="shared" si="1187"/>
        <v>0</v>
      </c>
      <c r="VJ68" s="109">
        <f t="shared" si="1188"/>
        <v>0</v>
      </c>
      <c r="VK68" s="109"/>
      <c r="VL68" s="138"/>
      <c r="VM68" s="139">
        <f t="shared" si="1189"/>
        <v>0</v>
      </c>
      <c r="VN68" s="593">
        <f t="shared" si="1190"/>
        <v>0</v>
      </c>
      <c r="VO68" s="139">
        <f>VN68/VN58</f>
        <v>0</v>
      </c>
      <c r="VP68" s="109">
        <f>VP58*VO68</f>
        <v>0</v>
      </c>
      <c r="VQ68" s="136">
        <f t="shared" si="1191"/>
        <v>0</v>
      </c>
      <c r="VR68" s="96">
        <f>VR58</f>
        <v>41.1</v>
      </c>
      <c r="VS68" s="137">
        <f t="shared" si="1192"/>
        <v>0</v>
      </c>
      <c r="VT68" s="109">
        <f t="shared" si="1193"/>
        <v>0</v>
      </c>
      <c r="VU68" s="109"/>
      <c r="VV68" s="138"/>
      <c r="VW68" s="139">
        <f t="shared" si="1194"/>
        <v>0</v>
      </c>
      <c r="VX68" s="554">
        <f t="shared" si="1195"/>
        <v>124</v>
      </c>
      <c r="VY68" s="139">
        <f>VX68/VX58</f>
        <v>1.026E-2</v>
      </c>
      <c r="VZ68" s="109">
        <f>VZ58*VY68</f>
        <v>1832.58</v>
      </c>
      <c r="WA68" s="136">
        <f t="shared" si="1196"/>
        <v>14.77887097</v>
      </c>
      <c r="WB68" s="96">
        <f>WB58</f>
        <v>41.46</v>
      </c>
      <c r="WC68" s="137">
        <f t="shared" si="1197"/>
        <v>612.73199</v>
      </c>
      <c r="WD68" s="109">
        <f t="shared" si="1198"/>
        <v>75978.77</v>
      </c>
      <c r="WE68" s="109"/>
      <c r="WF68" s="138"/>
    </row>
    <row r="69" spans="1:604" ht="18" customHeight="1">
      <c r="A69" s="5"/>
      <c r="B69" s="85" t="s">
        <v>415</v>
      </c>
      <c r="C69" s="11" t="s">
        <v>966</v>
      </c>
      <c r="D69" s="11" t="s">
        <v>420</v>
      </c>
      <c r="E69" s="4" t="s">
        <v>32</v>
      </c>
      <c r="F69" s="593">
        <f t="shared" si="900"/>
        <v>0</v>
      </c>
      <c r="G69" s="139" t="e">
        <f>F69/F58</f>
        <v>#DIV/0!</v>
      </c>
      <c r="H69" s="109" t="e">
        <f>H58*G69</f>
        <v>#DIV/0!</v>
      </c>
      <c r="I69" s="136">
        <f t="shared" si="901"/>
        <v>0</v>
      </c>
      <c r="J69" s="96">
        <f>J58</f>
        <v>0</v>
      </c>
      <c r="K69" s="137">
        <f t="shared" si="902"/>
        <v>0</v>
      </c>
      <c r="L69" s="109">
        <f t="shared" si="903"/>
        <v>0</v>
      </c>
      <c r="M69" s="109"/>
      <c r="N69" s="138"/>
      <c r="O69" s="139" t="e">
        <f t="shared" si="904"/>
        <v>#DIV/0!</v>
      </c>
      <c r="P69" s="593">
        <f t="shared" si="905"/>
        <v>0</v>
      </c>
      <c r="Q69" s="139">
        <f>P69/P58</f>
        <v>0</v>
      </c>
      <c r="R69" s="109">
        <f>R58*Q69</f>
        <v>0</v>
      </c>
      <c r="S69" s="136">
        <f t="shared" si="906"/>
        <v>0</v>
      </c>
      <c r="T69" s="96">
        <f>T58</f>
        <v>41.1</v>
      </c>
      <c r="U69" s="137">
        <f t="shared" si="907"/>
        <v>0</v>
      </c>
      <c r="V69" s="109">
        <f t="shared" si="908"/>
        <v>0</v>
      </c>
      <c r="W69" s="109"/>
      <c r="X69" s="138"/>
      <c r="Y69" s="139" t="e">
        <f t="shared" si="909"/>
        <v>#DIV/0!</v>
      </c>
      <c r="Z69" s="593">
        <f t="shared" si="910"/>
        <v>0</v>
      </c>
      <c r="AA69" s="139">
        <f>Z69/Z58</f>
        <v>0</v>
      </c>
      <c r="AB69" s="109">
        <f>AB58*AA69</f>
        <v>0</v>
      </c>
      <c r="AC69" s="136">
        <f t="shared" si="911"/>
        <v>0</v>
      </c>
      <c r="AD69" s="96">
        <f>AD58</f>
        <v>41.1</v>
      </c>
      <c r="AE69" s="137">
        <f t="shared" si="912"/>
        <v>0</v>
      </c>
      <c r="AF69" s="109">
        <f t="shared" si="913"/>
        <v>0</v>
      </c>
      <c r="AG69" s="109"/>
      <c r="AH69" s="138"/>
      <c r="AI69" s="139" t="e">
        <f t="shared" si="914"/>
        <v>#DIV/0!</v>
      </c>
      <c r="AJ69" s="593">
        <f t="shared" si="915"/>
        <v>0</v>
      </c>
      <c r="AK69" s="139" t="e">
        <f>AJ69/AJ58</f>
        <v>#DIV/0!</v>
      </c>
      <c r="AL69" s="109" t="e">
        <f>AL58*AK69</f>
        <v>#DIV/0!</v>
      </c>
      <c r="AM69" s="136">
        <f t="shared" si="916"/>
        <v>0</v>
      </c>
      <c r="AN69" s="96">
        <f>AN58</f>
        <v>0</v>
      </c>
      <c r="AO69" s="137">
        <f t="shared" si="917"/>
        <v>0</v>
      </c>
      <c r="AP69" s="109">
        <f t="shared" si="918"/>
        <v>0</v>
      </c>
      <c r="AQ69" s="109"/>
      <c r="AR69" s="138"/>
      <c r="AS69" s="139" t="e">
        <f t="shared" si="919"/>
        <v>#DIV/0!</v>
      </c>
      <c r="AT69" s="593">
        <f t="shared" si="920"/>
        <v>0</v>
      </c>
      <c r="AU69" s="139">
        <f>AT69/AT58</f>
        <v>0</v>
      </c>
      <c r="AV69" s="109">
        <f>AV58*AU69</f>
        <v>0</v>
      </c>
      <c r="AW69" s="136">
        <f t="shared" si="921"/>
        <v>0</v>
      </c>
      <c r="AX69" s="96">
        <f>AX58</f>
        <v>41.1</v>
      </c>
      <c r="AY69" s="137">
        <f t="shared" si="922"/>
        <v>0</v>
      </c>
      <c r="AZ69" s="109">
        <f t="shared" si="923"/>
        <v>0</v>
      </c>
      <c r="BA69" s="109"/>
      <c r="BB69" s="138"/>
      <c r="BC69" s="139" t="e">
        <f t="shared" si="924"/>
        <v>#DIV/0!</v>
      </c>
      <c r="BD69" s="593">
        <f t="shared" si="925"/>
        <v>0</v>
      </c>
      <c r="BE69" s="139">
        <f>BD69/BD58</f>
        <v>0</v>
      </c>
      <c r="BF69" s="109">
        <f>BF58*BE69</f>
        <v>0</v>
      </c>
      <c r="BG69" s="136">
        <f t="shared" si="926"/>
        <v>0</v>
      </c>
      <c r="BH69" s="96">
        <f>BH58</f>
        <v>41.1</v>
      </c>
      <c r="BI69" s="137">
        <f t="shared" si="927"/>
        <v>0</v>
      </c>
      <c r="BJ69" s="109">
        <f t="shared" si="928"/>
        <v>0</v>
      </c>
      <c r="BK69" s="109"/>
      <c r="BL69" s="138"/>
      <c r="BM69" s="139" t="e">
        <f t="shared" si="929"/>
        <v>#DIV/0!</v>
      </c>
      <c r="BN69" s="593">
        <f t="shared" si="930"/>
        <v>0</v>
      </c>
      <c r="BO69" s="139">
        <f>BN69/BN58</f>
        <v>0</v>
      </c>
      <c r="BP69" s="109">
        <f>BP58*BO69</f>
        <v>0</v>
      </c>
      <c r="BQ69" s="136">
        <f t="shared" si="931"/>
        <v>0</v>
      </c>
      <c r="BR69" s="96">
        <f>BR58</f>
        <v>41.1</v>
      </c>
      <c r="BS69" s="137">
        <f t="shared" si="932"/>
        <v>0</v>
      </c>
      <c r="BT69" s="109">
        <f t="shared" si="933"/>
        <v>0</v>
      </c>
      <c r="BU69" s="109"/>
      <c r="BV69" s="138"/>
      <c r="BW69" s="139" t="e">
        <f t="shared" si="934"/>
        <v>#DIV/0!</v>
      </c>
      <c r="BX69" s="593">
        <f t="shared" si="935"/>
        <v>0</v>
      </c>
      <c r="BY69" s="139">
        <f>BX69/BX58</f>
        <v>0</v>
      </c>
      <c r="BZ69" s="109">
        <f>BZ58*BY69</f>
        <v>0</v>
      </c>
      <c r="CA69" s="136">
        <f t="shared" si="936"/>
        <v>0</v>
      </c>
      <c r="CB69" s="96">
        <f>CB58</f>
        <v>41.1</v>
      </c>
      <c r="CC69" s="137">
        <f t="shared" si="937"/>
        <v>0</v>
      </c>
      <c r="CD69" s="109">
        <f t="shared" si="938"/>
        <v>0</v>
      </c>
      <c r="CE69" s="109"/>
      <c r="CF69" s="138"/>
      <c r="CG69" s="139" t="e">
        <f t="shared" si="939"/>
        <v>#DIV/0!</v>
      </c>
      <c r="CH69" s="593">
        <f t="shared" si="940"/>
        <v>0</v>
      </c>
      <c r="CI69" s="139">
        <f>CH69/CH58</f>
        <v>0</v>
      </c>
      <c r="CJ69" s="109">
        <f>CJ58*CI69</f>
        <v>0</v>
      </c>
      <c r="CK69" s="136">
        <f t="shared" si="941"/>
        <v>0</v>
      </c>
      <c r="CL69" s="96">
        <f>CL58</f>
        <v>41.1</v>
      </c>
      <c r="CM69" s="137">
        <f t="shared" si="942"/>
        <v>0</v>
      </c>
      <c r="CN69" s="109">
        <f t="shared" si="943"/>
        <v>0</v>
      </c>
      <c r="CO69" s="109"/>
      <c r="CP69" s="138"/>
      <c r="CQ69" s="139" t="e">
        <f t="shared" si="944"/>
        <v>#DIV/0!</v>
      </c>
      <c r="CR69" s="593">
        <f t="shared" si="945"/>
        <v>0</v>
      </c>
      <c r="CS69" s="139">
        <f>CR69/CR58</f>
        <v>0</v>
      </c>
      <c r="CT69" s="109">
        <f>CT58*CS69</f>
        <v>0</v>
      </c>
      <c r="CU69" s="136">
        <f t="shared" si="946"/>
        <v>0</v>
      </c>
      <c r="CV69" s="96">
        <f>CV58</f>
        <v>41.1</v>
      </c>
      <c r="CW69" s="137">
        <f t="shared" si="947"/>
        <v>0</v>
      </c>
      <c r="CX69" s="109">
        <f t="shared" si="948"/>
        <v>0</v>
      </c>
      <c r="CY69" s="109"/>
      <c r="CZ69" s="138"/>
      <c r="DA69" s="139" t="e">
        <f t="shared" si="949"/>
        <v>#DIV/0!</v>
      </c>
      <c r="DB69" s="593">
        <f t="shared" si="950"/>
        <v>0</v>
      </c>
      <c r="DC69" s="139">
        <f>DB69/DB58</f>
        <v>0</v>
      </c>
      <c r="DD69" s="109">
        <f>DD58*DC69</f>
        <v>0</v>
      </c>
      <c r="DE69" s="136">
        <f t="shared" si="951"/>
        <v>0</v>
      </c>
      <c r="DF69" s="96">
        <f>DF58</f>
        <v>41.1</v>
      </c>
      <c r="DG69" s="137">
        <f t="shared" si="952"/>
        <v>0</v>
      </c>
      <c r="DH69" s="109">
        <f t="shared" si="953"/>
        <v>0</v>
      </c>
      <c r="DI69" s="109"/>
      <c r="DJ69" s="138"/>
      <c r="DK69" s="139" t="e">
        <f t="shared" si="954"/>
        <v>#DIV/0!</v>
      </c>
      <c r="DL69" s="593">
        <f t="shared" si="955"/>
        <v>0</v>
      </c>
      <c r="DM69" s="139">
        <f>DL69/DL58</f>
        <v>0</v>
      </c>
      <c r="DN69" s="109">
        <f>DN58*DM69</f>
        <v>0</v>
      </c>
      <c r="DO69" s="136">
        <f t="shared" si="956"/>
        <v>0</v>
      </c>
      <c r="DP69" s="96">
        <f>DP58</f>
        <v>41.1</v>
      </c>
      <c r="DQ69" s="137">
        <f t="shared" si="957"/>
        <v>0</v>
      </c>
      <c r="DR69" s="109">
        <f t="shared" si="958"/>
        <v>0</v>
      </c>
      <c r="DS69" s="109"/>
      <c r="DT69" s="138"/>
      <c r="DU69" s="139" t="e">
        <f t="shared" si="959"/>
        <v>#DIV/0!</v>
      </c>
      <c r="DV69" s="593">
        <f t="shared" si="960"/>
        <v>0</v>
      </c>
      <c r="DW69" s="139">
        <f>DV69/DV58</f>
        <v>0</v>
      </c>
      <c r="DX69" s="109">
        <f>DX58*DW69</f>
        <v>0</v>
      </c>
      <c r="DY69" s="136">
        <f t="shared" si="961"/>
        <v>0</v>
      </c>
      <c r="DZ69" s="96">
        <f>DZ58</f>
        <v>41.1</v>
      </c>
      <c r="EA69" s="137">
        <f t="shared" si="962"/>
        <v>0</v>
      </c>
      <c r="EB69" s="109">
        <f t="shared" si="963"/>
        <v>0</v>
      </c>
      <c r="EC69" s="109"/>
      <c r="ED69" s="138"/>
      <c r="EE69" s="139" t="e">
        <f t="shared" si="964"/>
        <v>#DIV/0!</v>
      </c>
      <c r="EF69" s="593">
        <f t="shared" si="965"/>
        <v>0</v>
      </c>
      <c r="EG69" s="139">
        <f>EF69/EF58</f>
        <v>0</v>
      </c>
      <c r="EH69" s="109">
        <f>EH58*EG69</f>
        <v>0</v>
      </c>
      <c r="EI69" s="136">
        <f t="shared" si="966"/>
        <v>0</v>
      </c>
      <c r="EJ69" s="96">
        <f>EJ58</f>
        <v>41.1</v>
      </c>
      <c r="EK69" s="137">
        <f t="shared" si="967"/>
        <v>0</v>
      </c>
      <c r="EL69" s="109">
        <f t="shared" si="968"/>
        <v>0</v>
      </c>
      <c r="EM69" s="109"/>
      <c r="EN69" s="138"/>
      <c r="EO69" s="139" t="e">
        <f t="shared" si="969"/>
        <v>#DIV/0!</v>
      </c>
      <c r="EP69" s="593">
        <f t="shared" si="970"/>
        <v>0</v>
      </c>
      <c r="EQ69" s="139">
        <f>EP69/EP58</f>
        <v>0</v>
      </c>
      <c r="ER69" s="109">
        <f>ER58*EQ69</f>
        <v>0</v>
      </c>
      <c r="ES69" s="136">
        <f t="shared" si="971"/>
        <v>0</v>
      </c>
      <c r="ET69" s="96">
        <f>ET58</f>
        <v>41.1</v>
      </c>
      <c r="EU69" s="137">
        <f t="shared" si="972"/>
        <v>0</v>
      </c>
      <c r="EV69" s="109">
        <f t="shared" si="973"/>
        <v>0</v>
      </c>
      <c r="EW69" s="109"/>
      <c r="EX69" s="138"/>
      <c r="EY69" s="139" t="e">
        <f t="shared" si="974"/>
        <v>#DIV/0!</v>
      </c>
      <c r="EZ69" s="593">
        <f t="shared" si="975"/>
        <v>0</v>
      </c>
      <c r="FA69" s="139">
        <f>EZ69/EZ58</f>
        <v>0</v>
      </c>
      <c r="FB69" s="109">
        <f>FB58*FA69</f>
        <v>0</v>
      </c>
      <c r="FC69" s="136">
        <f t="shared" si="976"/>
        <v>0</v>
      </c>
      <c r="FD69" s="96">
        <f>FD58</f>
        <v>41.1</v>
      </c>
      <c r="FE69" s="137">
        <f t="shared" si="977"/>
        <v>0</v>
      </c>
      <c r="FF69" s="109">
        <f t="shared" si="978"/>
        <v>0</v>
      </c>
      <c r="FG69" s="109"/>
      <c r="FH69" s="138"/>
      <c r="FI69" s="139" t="e">
        <f t="shared" si="979"/>
        <v>#DIV/0!</v>
      </c>
      <c r="FJ69" s="593">
        <f t="shared" si="980"/>
        <v>0</v>
      </c>
      <c r="FK69" s="139">
        <f>FJ69/FJ58</f>
        <v>0</v>
      </c>
      <c r="FL69" s="109">
        <f>FL58*FK69</f>
        <v>0</v>
      </c>
      <c r="FM69" s="136">
        <f t="shared" si="981"/>
        <v>0</v>
      </c>
      <c r="FN69" s="96">
        <f>FN58</f>
        <v>41.1</v>
      </c>
      <c r="FO69" s="137">
        <f t="shared" si="982"/>
        <v>0</v>
      </c>
      <c r="FP69" s="109">
        <f t="shared" si="983"/>
        <v>0</v>
      </c>
      <c r="FQ69" s="109"/>
      <c r="FR69" s="138"/>
      <c r="FS69" s="139" t="e">
        <f t="shared" si="984"/>
        <v>#DIV/0!</v>
      </c>
      <c r="FT69" s="593">
        <f t="shared" si="985"/>
        <v>0</v>
      </c>
      <c r="FU69" s="139">
        <f>FT69/FT58</f>
        <v>0</v>
      </c>
      <c r="FV69" s="109">
        <f>FV58*FU69</f>
        <v>0</v>
      </c>
      <c r="FW69" s="136">
        <f t="shared" si="986"/>
        <v>0</v>
      </c>
      <c r="FX69" s="96">
        <f>FX58</f>
        <v>41.1</v>
      </c>
      <c r="FY69" s="137">
        <f t="shared" si="987"/>
        <v>0</v>
      </c>
      <c r="FZ69" s="109">
        <f t="shared" si="988"/>
        <v>0</v>
      </c>
      <c r="GA69" s="109"/>
      <c r="GB69" s="138"/>
      <c r="GC69" s="139" t="e">
        <f t="shared" si="989"/>
        <v>#DIV/0!</v>
      </c>
      <c r="GD69" s="593">
        <f t="shared" si="990"/>
        <v>0</v>
      </c>
      <c r="GE69" s="139">
        <f>GD69/GD58</f>
        <v>0</v>
      </c>
      <c r="GF69" s="109">
        <f>GF58*GE69</f>
        <v>0</v>
      </c>
      <c r="GG69" s="136">
        <f t="shared" si="991"/>
        <v>0</v>
      </c>
      <c r="GH69" s="96">
        <f>GH58</f>
        <v>41.1</v>
      </c>
      <c r="GI69" s="137">
        <f t="shared" si="992"/>
        <v>0</v>
      </c>
      <c r="GJ69" s="109">
        <f t="shared" si="993"/>
        <v>0</v>
      </c>
      <c r="GK69" s="109"/>
      <c r="GL69" s="138"/>
      <c r="GM69" s="139" t="e">
        <f t="shared" si="994"/>
        <v>#DIV/0!</v>
      </c>
      <c r="GN69" s="593">
        <f t="shared" si="995"/>
        <v>0</v>
      </c>
      <c r="GO69" s="139">
        <f>GN69/GN58</f>
        <v>0</v>
      </c>
      <c r="GP69" s="109">
        <f>GP58*GO69</f>
        <v>0</v>
      </c>
      <c r="GQ69" s="136">
        <f t="shared" si="996"/>
        <v>0</v>
      </c>
      <c r="GR69" s="96">
        <f>GR58</f>
        <v>41.1</v>
      </c>
      <c r="GS69" s="137">
        <f t="shared" si="997"/>
        <v>0</v>
      </c>
      <c r="GT69" s="109">
        <f t="shared" si="998"/>
        <v>0</v>
      </c>
      <c r="GU69" s="109"/>
      <c r="GV69" s="138"/>
      <c r="GW69" s="139" t="e">
        <f t="shared" si="999"/>
        <v>#DIV/0!</v>
      </c>
      <c r="GX69" s="593">
        <f t="shared" si="1000"/>
        <v>0</v>
      </c>
      <c r="GY69" s="139">
        <f>GX69/GX58</f>
        <v>0</v>
      </c>
      <c r="GZ69" s="109">
        <f>GZ58*GY69</f>
        <v>0</v>
      </c>
      <c r="HA69" s="136">
        <f t="shared" si="1001"/>
        <v>0</v>
      </c>
      <c r="HB69" s="96">
        <f>HB58</f>
        <v>41.1</v>
      </c>
      <c r="HC69" s="137">
        <f t="shared" si="1002"/>
        <v>0</v>
      </c>
      <c r="HD69" s="109">
        <f t="shared" si="1003"/>
        <v>0</v>
      </c>
      <c r="HE69" s="109"/>
      <c r="HF69" s="138"/>
      <c r="HG69" s="139" t="e">
        <f t="shared" si="1004"/>
        <v>#DIV/0!</v>
      </c>
      <c r="HH69" s="593">
        <f t="shared" si="1005"/>
        <v>0</v>
      </c>
      <c r="HI69" s="139">
        <f>HH69/HH58</f>
        <v>0</v>
      </c>
      <c r="HJ69" s="109">
        <f>HJ58*HI69</f>
        <v>0</v>
      </c>
      <c r="HK69" s="136">
        <f t="shared" si="1006"/>
        <v>0</v>
      </c>
      <c r="HL69" s="96">
        <f>HL58</f>
        <v>41.1</v>
      </c>
      <c r="HM69" s="137">
        <f t="shared" si="1007"/>
        <v>0</v>
      </c>
      <c r="HN69" s="109">
        <f t="shared" si="1008"/>
        <v>0</v>
      </c>
      <c r="HO69" s="109"/>
      <c r="HP69" s="138"/>
      <c r="HQ69" s="139" t="e">
        <f t="shared" si="1009"/>
        <v>#DIV/0!</v>
      </c>
      <c r="HR69" s="593">
        <f t="shared" si="1010"/>
        <v>0</v>
      </c>
      <c r="HS69" s="139">
        <f>HR69/HR58</f>
        <v>0</v>
      </c>
      <c r="HT69" s="109">
        <f>HT58*HS69</f>
        <v>0</v>
      </c>
      <c r="HU69" s="136">
        <f t="shared" si="1011"/>
        <v>0</v>
      </c>
      <c r="HV69" s="96">
        <f>HV58</f>
        <v>41.1</v>
      </c>
      <c r="HW69" s="137">
        <f t="shared" si="1012"/>
        <v>0</v>
      </c>
      <c r="HX69" s="109">
        <f t="shared" si="1013"/>
        <v>0</v>
      </c>
      <c r="HY69" s="109"/>
      <c r="HZ69" s="138"/>
      <c r="IA69" s="139" t="e">
        <f t="shared" si="1014"/>
        <v>#DIV/0!</v>
      </c>
      <c r="IB69" s="593">
        <f t="shared" si="1015"/>
        <v>0</v>
      </c>
      <c r="IC69" s="139">
        <f>IB69/IB58</f>
        <v>0</v>
      </c>
      <c r="ID69" s="109">
        <f>ID58*IC69</f>
        <v>0</v>
      </c>
      <c r="IE69" s="136">
        <f t="shared" si="1016"/>
        <v>0</v>
      </c>
      <c r="IF69" s="96">
        <f>IF58</f>
        <v>41.1</v>
      </c>
      <c r="IG69" s="137">
        <f t="shared" si="1017"/>
        <v>0</v>
      </c>
      <c r="IH69" s="109">
        <f t="shared" si="1018"/>
        <v>0</v>
      </c>
      <c r="II69" s="109"/>
      <c r="IJ69" s="138"/>
      <c r="IK69" s="139" t="e">
        <f t="shared" si="1019"/>
        <v>#DIV/0!</v>
      </c>
      <c r="IL69" s="593">
        <f t="shared" si="1020"/>
        <v>0</v>
      </c>
      <c r="IM69" s="139">
        <f>IL69/IL58</f>
        <v>0</v>
      </c>
      <c r="IN69" s="109">
        <f>IN58*IM69</f>
        <v>0</v>
      </c>
      <c r="IO69" s="136">
        <f t="shared" si="1021"/>
        <v>0</v>
      </c>
      <c r="IP69" s="96">
        <f>IP58</f>
        <v>41.1</v>
      </c>
      <c r="IQ69" s="137">
        <f t="shared" si="1022"/>
        <v>0</v>
      </c>
      <c r="IR69" s="109">
        <f t="shared" si="1023"/>
        <v>0</v>
      </c>
      <c r="IS69" s="109"/>
      <c r="IT69" s="138"/>
      <c r="IU69" s="139" t="e">
        <f t="shared" si="1024"/>
        <v>#DIV/0!</v>
      </c>
      <c r="IV69" s="593">
        <f t="shared" si="1025"/>
        <v>0</v>
      </c>
      <c r="IW69" s="139">
        <f>IV69/IV58</f>
        <v>0</v>
      </c>
      <c r="IX69" s="109">
        <f>IX58*IW69</f>
        <v>0</v>
      </c>
      <c r="IY69" s="136">
        <f t="shared" si="1026"/>
        <v>0</v>
      </c>
      <c r="IZ69" s="96">
        <f>IZ58</f>
        <v>41.1</v>
      </c>
      <c r="JA69" s="137">
        <f t="shared" si="1027"/>
        <v>0</v>
      </c>
      <c r="JB69" s="109">
        <f t="shared" si="1028"/>
        <v>0</v>
      </c>
      <c r="JC69" s="109"/>
      <c r="JD69" s="138"/>
      <c r="JE69" s="139" t="e">
        <f t="shared" si="1029"/>
        <v>#DIV/0!</v>
      </c>
      <c r="JF69" s="593">
        <f t="shared" si="1030"/>
        <v>0</v>
      </c>
      <c r="JG69" s="139">
        <f>JF69/JF58</f>
        <v>0</v>
      </c>
      <c r="JH69" s="109">
        <f>JH58*JG69</f>
        <v>0</v>
      </c>
      <c r="JI69" s="136">
        <f t="shared" si="1031"/>
        <v>0</v>
      </c>
      <c r="JJ69" s="96">
        <f>JJ58</f>
        <v>41.1</v>
      </c>
      <c r="JK69" s="137">
        <f t="shared" si="1032"/>
        <v>0</v>
      </c>
      <c r="JL69" s="109">
        <f t="shared" si="1033"/>
        <v>0</v>
      </c>
      <c r="JM69" s="109"/>
      <c r="JN69" s="138"/>
      <c r="JO69" s="139" t="e">
        <f t="shared" si="1034"/>
        <v>#DIV/0!</v>
      </c>
      <c r="JP69" s="593">
        <f t="shared" si="1035"/>
        <v>0</v>
      </c>
      <c r="JQ69" s="139">
        <f>JP69/JP58</f>
        <v>0</v>
      </c>
      <c r="JR69" s="109">
        <f>JR58*JQ69</f>
        <v>0</v>
      </c>
      <c r="JS69" s="136">
        <f t="shared" si="1036"/>
        <v>0</v>
      </c>
      <c r="JT69" s="96">
        <f>JT58</f>
        <v>41.1</v>
      </c>
      <c r="JU69" s="137">
        <f t="shared" si="1037"/>
        <v>0</v>
      </c>
      <c r="JV69" s="109">
        <f t="shared" si="1038"/>
        <v>0</v>
      </c>
      <c r="JW69" s="109"/>
      <c r="JX69" s="138"/>
      <c r="JY69" s="139" t="e">
        <f t="shared" si="1039"/>
        <v>#DIV/0!</v>
      </c>
      <c r="JZ69" s="593">
        <f t="shared" si="1040"/>
        <v>0</v>
      </c>
      <c r="KA69" s="139">
        <f>JZ69/JZ58</f>
        <v>0</v>
      </c>
      <c r="KB69" s="109">
        <f>KB58*KA69</f>
        <v>0</v>
      </c>
      <c r="KC69" s="136">
        <f t="shared" si="1041"/>
        <v>0</v>
      </c>
      <c r="KD69" s="96">
        <f>KD58</f>
        <v>41.1</v>
      </c>
      <c r="KE69" s="137">
        <f t="shared" si="1042"/>
        <v>0</v>
      </c>
      <c r="KF69" s="109">
        <f t="shared" si="1043"/>
        <v>0</v>
      </c>
      <c r="KG69" s="109"/>
      <c r="KH69" s="138"/>
      <c r="KI69" s="139" t="e">
        <f t="shared" si="1044"/>
        <v>#DIV/0!</v>
      </c>
      <c r="KJ69" s="593">
        <f t="shared" si="1045"/>
        <v>0</v>
      </c>
      <c r="KK69" s="139">
        <f>KJ69/KJ58</f>
        <v>0</v>
      </c>
      <c r="KL69" s="109">
        <f>KL58*KK69</f>
        <v>0</v>
      </c>
      <c r="KM69" s="136">
        <f t="shared" si="1046"/>
        <v>0</v>
      </c>
      <c r="KN69" s="96">
        <f>KN58</f>
        <v>41.1</v>
      </c>
      <c r="KO69" s="137">
        <f t="shared" si="1047"/>
        <v>0</v>
      </c>
      <c r="KP69" s="109">
        <f t="shared" si="1048"/>
        <v>0</v>
      </c>
      <c r="KQ69" s="109"/>
      <c r="KR69" s="138"/>
      <c r="KS69" s="139" t="e">
        <f t="shared" si="1049"/>
        <v>#DIV/0!</v>
      </c>
      <c r="KT69" s="593">
        <f t="shared" si="1050"/>
        <v>0</v>
      </c>
      <c r="KU69" s="139">
        <f>KT69/KT58</f>
        <v>0</v>
      </c>
      <c r="KV69" s="109">
        <f>KV58*KU69</f>
        <v>0</v>
      </c>
      <c r="KW69" s="136">
        <f t="shared" si="1051"/>
        <v>0</v>
      </c>
      <c r="KX69" s="96">
        <f>KX58</f>
        <v>58.2</v>
      </c>
      <c r="KY69" s="137">
        <f t="shared" si="1052"/>
        <v>0</v>
      </c>
      <c r="KZ69" s="109">
        <f t="shared" si="1053"/>
        <v>0</v>
      </c>
      <c r="LA69" s="109"/>
      <c r="LB69" s="138"/>
      <c r="LC69" s="139" t="e">
        <f t="shared" si="1054"/>
        <v>#DIV/0!</v>
      </c>
      <c r="LD69" s="593">
        <f t="shared" si="1055"/>
        <v>0</v>
      </c>
      <c r="LE69" s="139">
        <f>LD69/LD58</f>
        <v>0</v>
      </c>
      <c r="LF69" s="109">
        <f>LF58*LE69</f>
        <v>0</v>
      </c>
      <c r="LG69" s="136">
        <f t="shared" si="1056"/>
        <v>0</v>
      </c>
      <c r="LH69" s="96">
        <f>LH58</f>
        <v>41.1</v>
      </c>
      <c r="LI69" s="137">
        <f t="shared" si="1057"/>
        <v>0</v>
      </c>
      <c r="LJ69" s="109">
        <f t="shared" si="1058"/>
        <v>0</v>
      </c>
      <c r="LK69" s="109"/>
      <c r="LL69" s="138"/>
      <c r="LM69" s="139" t="e">
        <f t="shared" si="1059"/>
        <v>#DIV/0!</v>
      </c>
      <c r="LN69" s="593">
        <f t="shared" si="1060"/>
        <v>0</v>
      </c>
      <c r="LO69" s="139">
        <f>LN69/LN58</f>
        <v>0</v>
      </c>
      <c r="LP69" s="109">
        <f>LP58*LO69</f>
        <v>0</v>
      </c>
      <c r="LQ69" s="136">
        <f t="shared" si="1061"/>
        <v>0</v>
      </c>
      <c r="LR69" s="96">
        <f>LR58</f>
        <v>41.1</v>
      </c>
      <c r="LS69" s="137">
        <f t="shared" si="1062"/>
        <v>0</v>
      </c>
      <c r="LT69" s="109">
        <f t="shared" si="1063"/>
        <v>0</v>
      </c>
      <c r="LU69" s="109"/>
      <c r="LV69" s="138"/>
      <c r="LW69" s="139" t="e">
        <f t="shared" si="1064"/>
        <v>#DIV/0!</v>
      </c>
      <c r="LX69" s="593">
        <f t="shared" si="1065"/>
        <v>0</v>
      </c>
      <c r="LY69" s="139">
        <f>LX69/LX58</f>
        <v>0</v>
      </c>
      <c r="LZ69" s="109">
        <f>LZ58*LY69</f>
        <v>0</v>
      </c>
      <c r="MA69" s="136">
        <f t="shared" si="1066"/>
        <v>0</v>
      </c>
      <c r="MB69" s="96">
        <f>MB58</f>
        <v>41.1</v>
      </c>
      <c r="MC69" s="137">
        <f t="shared" si="1067"/>
        <v>0</v>
      </c>
      <c r="MD69" s="109">
        <f t="shared" si="1068"/>
        <v>0</v>
      </c>
      <c r="ME69" s="109"/>
      <c r="MF69" s="138"/>
      <c r="MG69" s="139" t="e">
        <f t="shared" si="1069"/>
        <v>#DIV/0!</v>
      </c>
      <c r="MH69" s="593">
        <f t="shared" si="1070"/>
        <v>0</v>
      </c>
      <c r="MI69" s="139">
        <f>MH69/MH58</f>
        <v>0</v>
      </c>
      <c r="MJ69" s="109">
        <f>MJ58*MI69</f>
        <v>0</v>
      </c>
      <c r="MK69" s="136">
        <f t="shared" si="1071"/>
        <v>0</v>
      </c>
      <c r="ML69" s="96">
        <f>ML58</f>
        <v>41.1</v>
      </c>
      <c r="MM69" s="137">
        <f t="shared" si="1072"/>
        <v>0</v>
      </c>
      <c r="MN69" s="109">
        <f t="shared" si="1073"/>
        <v>0</v>
      </c>
      <c r="MO69" s="109"/>
      <c r="MP69" s="138"/>
      <c r="MQ69" s="139" t="e">
        <f t="shared" si="1074"/>
        <v>#DIV/0!</v>
      </c>
      <c r="MR69" s="593">
        <f t="shared" si="1075"/>
        <v>0</v>
      </c>
      <c r="MS69" s="139">
        <f>MR69/MR58</f>
        <v>0</v>
      </c>
      <c r="MT69" s="109">
        <f>MT58*MS69</f>
        <v>0</v>
      </c>
      <c r="MU69" s="136">
        <f t="shared" si="1076"/>
        <v>0</v>
      </c>
      <c r="MV69" s="96">
        <f>MV58</f>
        <v>41.1</v>
      </c>
      <c r="MW69" s="137">
        <f t="shared" si="1077"/>
        <v>0</v>
      </c>
      <c r="MX69" s="109">
        <f t="shared" si="1078"/>
        <v>0</v>
      </c>
      <c r="MY69" s="109"/>
      <c r="MZ69" s="138"/>
      <c r="NA69" s="139" t="e">
        <f t="shared" si="1079"/>
        <v>#DIV/0!</v>
      </c>
      <c r="NB69" s="593">
        <f t="shared" si="1080"/>
        <v>0</v>
      </c>
      <c r="NC69" s="139">
        <f>NB69/NB58</f>
        <v>0</v>
      </c>
      <c r="ND69" s="109">
        <f>ND58*NC69</f>
        <v>0</v>
      </c>
      <c r="NE69" s="136">
        <f t="shared" si="1081"/>
        <v>0</v>
      </c>
      <c r="NF69" s="96">
        <f>NF58</f>
        <v>41.1</v>
      </c>
      <c r="NG69" s="137">
        <f t="shared" si="1082"/>
        <v>0</v>
      </c>
      <c r="NH69" s="109">
        <f t="shared" si="1083"/>
        <v>0</v>
      </c>
      <c r="NI69" s="109"/>
      <c r="NJ69" s="138"/>
      <c r="NK69" s="139" t="e">
        <f t="shared" si="1084"/>
        <v>#DIV/0!</v>
      </c>
      <c r="NL69" s="593">
        <f t="shared" si="1085"/>
        <v>0</v>
      </c>
      <c r="NM69" s="139">
        <f>NL69/NL58</f>
        <v>0</v>
      </c>
      <c r="NN69" s="109">
        <f>NN58*NM69</f>
        <v>0</v>
      </c>
      <c r="NO69" s="136">
        <f t="shared" si="1086"/>
        <v>0</v>
      </c>
      <c r="NP69" s="96">
        <f>NP58</f>
        <v>41.1</v>
      </c>
      <c r="NQ69" s="137">
        <f t="shared" si="1087"/>
        <v>0</v>
      </c>
      <c r="NR69" s="109">
        <f t="shared" si="1088"/>
        <v>0</v>
      </c>
      <c r="NS69" s="109"/>
      <c r="NT69" s="138"/>
      <c r="NU69" s="139" t="e">
        <f t="shared" si="1089"/>
        <v>#DIV/0!</v>
      </c>
      <c r="NV69" s="593">
        <f t="shared" si="1090"/>
        <v>0</v>
      </c>
      <c r="NW69" s="139">
        <f>NV69/NV58</f>
        <v>0</v>
      </c>
      <c r="NX69" s="109">
        <f>NX58*NW69</f>
        <v>0</v>
      </c>
      <c r="NY69" s="136">
        <f t="shared" si="1091"/>
        <v>0</v>
      </c>
      <c r="NZ69" s="96">
        <f>NZ58</f>
        <v>41.1</v>
      </c>
      <c r="OA69" s="137">
        <f t="shared" si="1092"/>
        <v>0</v>
      </c>
      <c r="OB69" s="109">
        <f t="shared" si="1093"/>
        <v>0</v>
      </c>
      <c r="OC69" s="109"/>
      <c r="OD69" s="138"/>
      <c r="OE69" s="139" t="e">
        <f t="shared" si="1094"/>
        <v>#DIV/0!</v>
      </c>
      <c r="OF69" s="593">
        <f t="shared" si="1095"/>
        <v>0</v>
      </c>
      <c r="OG69" s="139">
        <f>OF69/OF58</f>
        <v>0</v>
      </c>
      <c r="OH69" s="109">
        <f>OH58*OG69</f>
        <v>0</v>
      </c>
      <c r="OI69" s="136">
        <f t="shared" si="1096"/>
        <v>0</v>
      </c>
      <c r="OJ69" s="96">
        <f>OJ58</f>
        <v>41.1</v>
      </c>
      <c r="OK69" s="137">
        <f t="shared" si="1097"/>
        <v>0</v>
      </c>
      <c r="OL69" s="109">
        <f t="shared" si="1098"/>
        <v>0</v>
      </c>
      <c r="OM69" s="109"/>
      <c r="ON69" s="138"/>
      <c r="OO69" s="139" t="e">
        <f t="shared" si="1099"/>
        <v>#DIV/0!</v>
      </c>
      <c r="OP69" s="593">
        <f t="shared" si="1100"/>
        <v>0</v>
      </c>
      <c r="OQ69" s="139">
        <f>OP69/OP58</f>
        <v>0</v>
      </c>
      <c r="OR69" s="109">
        <f>OR58*OQ69</f>
        <v>0</v>
      </c>
      <c r="OS69" s="136">
        <f t="shared" si="1101"/>
        <v>0</v>
      </c>
      <c r="OT69" s="96">
        <f>OT58</f>
        <v>41.1</v>
      </c>
      <c r="OU69" s="137">
        <f t="shared" si="1102"/>
        <v>0</v>
      </c>
      <c r="OV69" s="109">
        <f t="shared" si="1103"/>
        <v>0</v>
      </c>
      <c r="OW69" s="109"/>
      <c r="OX69" s="138"/>
      <c r="OY69" s="139" t="e">
        <f t="shared" si="1104"/>
        <v>#DIV/0!</v>
      </c>
      <c r="OZ69" s="593">
        <f t="shared" si="1105"/>
        <v>0</v>
      </c>
      <c r="PA69" s="139">
        <f>OZ69/OZ58</f>
        <v>0</v>
      </c>
      <c r="PB69" s="109">
        <f>PB58*PA69</f>
        <v>0</v>
      </c>
      <c r="PC69" s="136">
        <f t="shared" si="1106"/>
        <v>0</v>
      </c>
      <c r="PD69" s="96">
        <f>PD58</f>
        <v>41.1</v>
      </c>
      <c r="PE69" s="137">
        <f t="shared" si="1107"/>
        <v>0</v>
      </c>
      <c r="PF69" s="109">
        <f t="shared" si="1108"/>
        <v>0</v>
      </c>
      <c r="PG69" s="109"/>
      <c r="PH69" s="138"/>
      <c r="PI69" s="139" t="e">
        <f t="shared" si="1109"/>
        <v>#DIV/0!</v>
      </c>
      <c r="PJ69" s="593">
        <f t="shared" si="1110"/>
        <v>0</v>
      </c>
      <c r="PK69" s="139">
        <f>PJ69/PJ58</f>
        <v>0</v>
      </c>
      <c r="PL69" s="109">
        <f>PL58*PK69</f>
        <v>0</v>
      </c>
      <c r="PM69" s="136">
        <f t="shared" si="1111"/>
        <v>0</v>
      </c>
      <c r="PN69" s="96">
        <f>PN58</f>
        <v>41.1</v>
      </c>
      <c r="PO69" s="137">
        <f t="shared" si="1112"/>
        <v>0</v>
      </c>
      <c r="PP69" s="109">
        <f t="shared" si="1113"/>
        <v>0</v>
      </c>
      <c r="PQ69" s="109"/>
      <c r="PR69" s="138"/>
      <c r="PS69" s="139" t="e">
        <f t="shared" si="1114"/>
        <v>#DIV/0!</v>
      </c>
      <c r="PT69" s="593">
        <f t="shared" si="1115"/>
        <v>0</v>
      </c>
      <c r="PU69" s="139">
        <f>PT69/PT58</f>
        <v>0</v>
      </c>
      <c r="PV69" s="109">
        <f>PV58*PU69</f>
        <v>0</v>
      </c>
      <c r="PW69" s="136">
        <f t="shared" si="1116"/>
        <v>0</v>
      </c>
      <c r="PX69" s="96">
        <f>PX58</f>
        <v>41.1</v>
      </c>
      <c r="PY69" s="137">
        <f t="shared" si="1117"/>
        <v>0</v>
      </c>
      <c r="PZ69" s="109">
        <f t="shared" si="1118"/>
        <v>0</v>
      </c>
      <c r="QA69" s="109"/>
      <c r="QB69" s="138"/>
      <c r="QC69" s="139" t="e">
        <f t="shared" si="1119"/>
        <v>#DIV/0!</v>
      </c>
      <c r="QD69" s="593">
        <f t="shared" si="1120"/>
        <v>0</v>
      </c>
      <c r="QE69" s="139">
        <f>QD69/QD58</f>
        <v>0</v>
      </c>
      <c r="QF69" s="109">
        <f>QF58*QE69</f>
        <v>0</v>
      </c>
      <c r="QG69" s="136">
        <f t="shared" si="1121"/>
        <v>0</v>
      </c>
      <c r="QH69" s="96">
        <f>QH58</f>
        <v>41.1</v>
      </c>
      <c r="QI69" s="137">
        <f t="shared" si="1122"/>
        <v>0</v>
      </c>
      <c r="QJ69" s="109">
        <f t="shared" si="1123"/>
        <v>0</v>
      </c>
      <c r="QK69" s="109"/>
      <c r="QL69" s="138"/>
      <c r="QM69" s="139" t="e">
        <f t="shared" si="1124"/>
        <v>#DIV/0!</v>
      </c>
      <c r="QN69" s="593">
        <f t="shared" si="1125"/>
        <v>0</v>
      </c>
      <c r="QO69" s="139">
        <f>QN69/QN58</f>
        <v>0</v>
      </c>
      <c r="QP69" s="109">
        <f>QP58*QO69</f>
        <v>0</v>
      </c>
      <c r="QQ69" s="136">
        <f t="shared" si="1126"/>
        <v>0</v>
      </c>
      <c r="QR69" s="96">
        <f>QR58</f>
        <v>41.1</v>
      </c>
      <c r="QS69" s="137">
        <f t="shared" si="1127"/>
        <v>0</v>
      </c>
      <c r="QT69" s="109">
        <f t="shared" si="1128"/>
        <v>0</v>
      </c>
      <c r="QU69" s="109"/>
      <c r="QV69" s="138"/>
      <c r="QW69" s="139" t="e">
        <f t="shared" si="1129"/>
        <v>#DIV/0!</v>
      </c>
      <c r="QX69" s="593">
        <f t="shared" si="1130"/>
        <v>0</v>
      </c>
      <c r="QY69" s="139">
        <f>QX69/QX58</f>
        <v>0</v>
      </c>
      <c r="QZ69" s="109">
        <f>QZ58*QY69</f>
        <v>0</v>
      </c>
      <c r="RA69" s="136">
        <f t="shared" si="1131"/>
        <v>0</v>
      </c>
      <c r="RB69" s="96">
        <f>RB58</f>
        <v>41.1</v>
      </c>
      <c r="RC69" s="137">
        <f t="shared" si="1132"/>
        <v>0</v>
      </c>
      <c r="RD69" s="109">
        <f t="shared" si="1133"/>
        <v>0</v>
      </c>
      <c r="RE69" s="109"/>
      <c r="RF69" s="138"/>
      <c r="RG69" s="139" t="e">
        <f t="shared" si="1134"/>
        <v>#DIV/0!</v>
      </c>
      <c r="RH69" s="593">
        <f t="shared" si="1135"/>
        <v>0</v>
      </c>
      <c r="RI69" s="139">
        <f>RH69/RH58</f>
        <v>0</v>
      </c>
      <c r="RJ69" s="109">
        <f>RJ58*RI69</f>
        <v>0</v>
      </c>
      <c r="RK69" s="136">
        <f t="shared" si="1136"/>
        <v>0</v>
      </c>
      <c r="RL69" s="96">
        <f>RL58</f>
        <v>41.1</v>
      </c>
      <c r="RM69" s="137">
        <f t="shared" si="1137"/>
        <v>0</v>
      </c>
      <c r="RN69" s="109">
        <f t="shared" si="1138"/>
        <v>0</v>
      </c>
      <c r="RO69" s="109"/>
      <c r="RP69" s="138"/>
      <c r="RQ69" s="139" t="e">
        <f t="shared" si="1139"/>
        <v>#DIV/0!</v>
      </c>
      <c r="RR69" s="593">
        <f t="shared" si="1140"/>
        <v>0</v>
      </c>
      <c r="RS69" s="139">
        <f>RR69/RR58</f>
        <v>0</v>
      </c>
      <c r="RT69" s="109">
        <f>RT58*RS69</f>
        <v>0</v>
      </c>
      <c r="RU69" s="136">
        <f t="shared" si="1141"/>
        <v>0</v>
      </c>
      <c r="RV69" s="96">
        <f>RV58</f>
        <v>41.1</v>
      </c>
      <c r="RW69" s="137">
        <f t="shared" si="1142"/>
        <v>0</v>
      </c>
      <c r="RX69" s="109">
        <f t="shared" si="1143"/>
        <v>0</v>
      </c>
      <c r="RY69" s="109"/>
      <c r="RZ69" s="138"/>
      <c r="SA69" s="139" t="e">
        <f t="shared" si="1144"/>
        <v>#DIV/0!</v>
      </c>
      <c r="SB69" s="593">
        <f t="shared" si="1145"/>
        <v>0</v>
      </c>
      <c r="SC69" s="139" t="e">
        <f>SB69/SB58</f>
        <v>#DIV/0!</v>
      </c>
      <c r="SD69" s="109" t="e">
        <f>SD58*SC69</f>
        <v>#DIV/0!</v>
      </c>
      <c r="SE69" s="136">
        <f t="shared" si="1146"/>
        <v>0</v>
      </c>
      <c r="SF69" s="96">
        <f>SF58</f>
        <v>0</v>
      </c>
      <c r="SG69" s="137">
        <f t="shared" si="1147"/>
        <v>0</v>
      </c>
      <c r="SH69" s="109">
        <f t="shared" si="1148"/>
        <v>0</v>
      </c>
      <c r="SI69" s="109"/>
      <c r="SJ69" s="138"/>
      <c r="SK69" s="139" t="e">
        <f t="shared" si="1149"/>
        <v>#DIV/0!</v>
      </c>
      <c r="SL69" s="593">
        <f t="shared" si="1150"/>
        <v>0</v>
      </c>
      <c r="SM69" s="139">
        <f>SL69/SL58</f>
        <v>0</v>
      </c>
      <c r="SN69" s="109">
        <f>SN58*SM69</f>
        <v>0</v>
      </c>
      <c r="SO69" s="136">
        <f t="shared" si="1151"/>
        <v>0</v>
      </c>
      <c r="SP69" s="96">
        <f>SP58</f>
        <v>41.1</v>
      </c>
      <c r="SQ69" s="137">
        <f t="shared" si="1152"/>
        <v>0</v>
      </c>
      <c r="SR69" s="109">
        <f t="shared" si="1153"/>
        <v>0</v>
      </c>
      <c r="SS69" s="109"/>
      <c r="ST69" s="138"/>
      <c r="SU69" s="139" t="e">
        <f t="shared" si="1154"/>
        <v>#DIV/0!</v>
      </c>
      <c r="SV69" s="593">
        <f t="shared" si="1155"/>
        <v>0</v>
      </c>
      <c r="SW69" s="139">
        <f>SV69/SV58</f>
        <v>0</v>
      </c>
      <c r="SX69" s="109">
        <f>SX58*SW69</f>
        <v>0</v>
      </c>
      <c r="SY69" s="136">
        <f t="shared" si="1156"/>
        <v>0</v>
      </c>
      <c r="SZ69" s="96">
        <f>SZ58</f>
        <v>41.1</v>
      </c>
      <c r="TA69" s="137">
        <f t="shared" si="1157"/>
        <v>0</v>
      </c>
      <c r="TB69" s="109">
        <f t="shared" si="1158"/>
        <v>0</v>
      </c>
      <c r="TC69" s="109"/>
      <c r="TD69" s="138"/>
      <c r="TE69" s="139" t="e">
        <f t="shared" si="1159"/>
        <v>#DIV/0!</v>
      </c>
      <c r="TF69" s="593">
        <f t="shared" si="1160"/>
        <v>0</v>
      </c>
      <c r="TG69" s="139">
        <f>TF69/TF58</f>
        <v>0</v>
      </c>
      <c r="TH69" s="109">
        <f>TH58*TG69</f>
        <v>0</v>
      </c>
      <c r="TI69" s="136">
        <f t="shared" si="1161"/>
        <v>0</v>
      </c>
      <c r="TJ69" s="96">
        <f>TJ58</f>
        <v>41.69</v>
      </c>
      <c r="TK69" s="137">
        <f t="shared" si="1162"/>
        <v>0</v>
      </c>
      <c r="TL69" s="109">
        <f t="shared" si="1163"/>
        <v>0</v>
      </c>
      <c r="TM69" s="109"/>
      <c r="TN69" s="138"/>
      <c r="TO69" s="139" t="e">
        <f t="shared" si="1164"/>
        <v>#DIV/0!</v>
      </c>
      <c r="TP69" s="593">
        <f t="shared" si="1165"/>
        <v>0</v>
      </c>
      <c r="TQ69" s="139">
        <f>TP69/TP58</f>
        <v>0</v>
      </c>
      <c r="TR69" s="109">
        <f>TR58*TQ69</f>
        <v>0</v>
      </c>
      <c r="TS69" s="136">
        <f t="shared" si="1166"/>
        <v>0</v>
      </c>
      <c r="TT69" s="96">
        <f>TT58</f>
        <v>41.1</v>
      </c>
      <c r="TU69" s="137">
        <f t="shared" si="1167"/>
        <v>0</v>
      </c>
      <c r="TV69" s="109">
        <f t="shared" si="1168"/>
        <v>0</v>
      </c>
      <c r="TW69" s="109"/>
      <c r="TX69" s="138"/>
      <c r="TY69" s="139" t="e">
        <f t="shared" si="1169"/>
        <v>#DIV/0!</v>
      </c>
      <c r="TZ69" s="593">
        <f t="shared" si="1170"/>
        <v>0</v>
      </c>
      <c r="UA69" s="139">
        <f>TZ69/TZ58</f>
        <v>0</v>
      </c>
      <c r="UB69" s="109">
        <f>UB58*UA69</f>
        <v>0</v>
      </c>
      <c r="UC69" s="136">
        <f t="shared" si="1171"/>
        <v>0</v>
      </c>
      <c r="UD69" s="96">
        <f>UD58</f>
        <v>41.1</v>
      </c>
      <c r="UE69" s="137">
        <f t="shared" si="1172"/>
        <v>0</v>
      </c>
      <c r="UF69" s="109">
        <f t="shared" si="1173"/>
        <v>0</v>
      </c>
      <c r="UG69" s="109"/>
      <c r="UH69" s="138"/>
      <c r="UI69" s="139" t="e">
        <f t="shared" si="1174"/>
        <v>#DIV/0!</v>
      </c>
      <c r="UJ69" s="593">
        <f t="shared" si="1175"/>
        <v>0</v>
      </c>
      <c r="UK69" s="139">
        <f>UJ69/UJ58</f>
        <v>0</v>
      </c>
      <c r="UL69" s="109">
        <f>UL58*UK69</f>
        <v>0</v>
      </c>
      <c r="UM69" s="136">
        <f t="shared" si="1176"/>
        <v>0</v>
      </c>
      <c r="UN69" s="96">
        <f>UN58</f>
        <v>41.1</v>
      </c>
      <c r="UO69" s="137">
        <f t="shared" si="1177"/>
        <v>0</v>
      </c>
      <c r="UP69" s="109">
        <f t="shared" si="1178"/>
        <v>0</v>
      </c>
      <c r="UQ69" s="109"/>
      <c r="UR69" s="138"/>
      <c r="US69" s="139" t="e">
        <f t="shared" si="1179"/>
        <v>#DIV/0!</v>
      </c>
      <c r="UT69" s="593">
        <f t="shared" si="1180"/>
        <v>0</v>
      </c>
      <c r="UU69" s="139">
        <f>UT69/UT58</f>
        <v>0</v>
      </c>
      <c r="UV69" s="109">
        <f>UV58*UU69</f>
        <v>0</v>
      </c>
      <c r="UW69" s="136">
        <f t="shared" si="1181"/>
        <v>0</v>
      </c>
      <c r="UX69" s="96">
        <f>UX58</f>
        <v>41.1</v>
      </c>
      <c r="UY69" s="137">
        <f t="shared" si="1182"/>
        <v>0</v>
      </c>
      <c r="UZ69" s="109">
        <f t="shared" si="1183"/>
        <v>0</v>
      </c>
      <c r="VA69" s="109"/>
      <c r="VB69" s="138"/>
      <c r="VC69" s="139" t="e">
        <f t="shared" si="1184"/>
        <v>#DIV/0!</v>
      </c>
      <c r="VD69" s="593">
        <f t="shared" si="1185"/>
        <v>0</v>
      </c>
      <c r="VE69" s="139">
        <f>VD69/VD58</f>
        <v>0</v>
      </c>
      <c r="VF69" s="109">
        <f>VF58*VE69</f>
        <v>0</v>
      </c>
      <c r="VG69" s="136">
        <f t="shared" si="1186"/>
        <v>0</v>
      </c>
      <c r="VH69" s="96">
        <f>VH58</f>
        <v>41.1</v>
      </c>
      <c r="VI69" s="137">
        <f t="shared" si="1187"/>
        <v>0</v>
      </c>
      <c r="VJ69" s="109">
        <f t="shared" si="1188"/>
        <v>0</v>
      </c>
      <c r="VK69" s="109"/>
      <c r="VL69" s="138"/>
      <c r="VM69" s="139" t="e">
        <f t="shared" si="1189"/>
        <v>#DIV/0!</v>
      </c>
      <c r="VN69" s="593">
        <f t="shared" si="1190"/>
        <v>0</v>
      </c>
      <c r="VO69" s="139">
        <f>VN69/VN58</f>
        <v>0</v>
      </c>
      <c r="VP69" s="109">
        <f>VP58*VO69</f>
        <v>0</v>
      </c>
      <c r="VQ69" s="136">
        <f t="shared" si="1191"/>
        <v>0</v>
      </c>
      <c r="VR69" s="96">
        <f>VR58</f>
        <v>41.1</v>
      </c>
      <c r="VS69" s="137">
        <f t="shared" si="1192"/>
        <v>0</v>
      </c>
      <c r="VT69" s="109">
        <f t="shared" si="1193"/>
        <v>0</v>
      </c>
      <c r="VU69" s="109"/>
      <c r="VV69" s="138"/>
      <c r="VW69" s="139" t="e">
        <f t="shared" si="1194"/>
        <v>#DIV/0!</v>
      </c>
      <c r="VX69" s="554">
        <f t="shared" si="1195"/>
        <v>0</v>
      </c>
      <c r="VY69" s="139">
        <f>VX69/VX58</f>
        <v>0</v>
      </c>
      <c r="VZ69" s="109">
        <f>VZ58*VY69</f>
        <v>0</v>
      </c>
      <c r="WA69" s="136">
        <f t="shared" si="1196"/>
        <v>0</v>
      </c>
      <c r="WB69" s="96">
        <f>WB58</f>
        <v>41.46</v>
      </c>
      <c r="WC69" s="137">
        <f t="shared" si="1197"/>
        <v>0</v>
      </c>
      <c r="WD69" s="109">
        <f t="shared" si="1198"/>
        <v>0</v>
      </c>
      <c r="WE69" s="109"/>
      <c r="WF69" s="138"/>
    </row>
    <row r="70" spans="1:604" ht="18" customHeight="1">
      <c r="A70" s="5"/>
      <c r="B70" s="544" t="s">
        <v>411</v>
      </c>
      <c r="C70" s="11" t="s">
        <v>968</v>
      </c>
      <c r="D70" s="11" t="s">
        <v>423</v>
      </c>
      <c r="E70" s="4" t="s">
        <v>32</v>
      </c>
      <c r="F70" s="593">
        <f t="shared" si="900"/>
        <v>0</v>
      </c>
      <c r="G70" s="139" t="e">
        <f>F70/F58</f>
        <v>#DIV/0!</v>
      </c>
      <c r="H70" s="109" t="e">
        <f>H58*G70</f>
        <v>#DIV/0!</v>
      </c>
      <c r="I70" s="136">
        <f t="shared" si="901"/>
        <v>0</v>
      </c>
      <c r="J70" s="96">
        <f>J58</f>
        <v>0</v>
      </c>
      <c r="K70" s="137">
        <f t="shared" si="902"/>
        <v>0</v>
      </c>
      <c r="L70" s="109">
        <f t="shared" si="903"/>
        <v>0</v>
      </c>
      <c r="M70" s="109"/>
      <c r="N70" s="138"/>
      <c r="O70" s="139">
        <f t="shared" si="904"/>
        <v>0</v>
      </c>
      <c r="P70" s="593">
        <f t="shared" si="905"/>
        <v>0</v>
      </c>
      <c r="Q70" s="139">
        <f>P70/P58</f>
        <v>0</v>
      </c>
      <c r="R70" s="109">
        <f>R58*Q70</f>
        <v>0</v>
      </c>
      <c r="S70" s="136">
        <f t="shared" si="906"/>
        <v>0</v>
      </c>
      <c r="T70" s="96">
        <f>T58</f>
        <v>41.1</v>
      </c>
      <c r="U70" s="137">
        <f t="shared" si="907"/>
        <v>0</v>
      </c>
      <c r="V70" s="109">
        <f t="shared" si="908"/>
        <v>0</v>
      </c>
      <c r="W70" s="109"/>
      <c r="X70" s="138"/>
      <c r="Y70" s="139">
        <f t="shared" si="909"/>
        <v>0</v>
      </c>
      <c r="Z70" s="593">
        <f t="shared" si="910"/>
        <v>0</v>
      </c>
      <c r="AA70" s="139">
        <f>Z70/Z58</f>
        <v>0</v>
      </c>
      <c r="AB70" s="109">
        <f>AB58*AA70</f>
        <v>0</v>
      </c>
      <c r="AC70" s="136">
        <f t="shared" si="911"/>
        <v>0</v>
      </c>
      <c r="AD70" s="96">
        <f>AD58</f>
        <v>41.1</v>
      </c>
      <c r="AE70" s="137">
        <f t="shared" si="912"/>
        <v>0</v>
      </c>
      <c r="AF70" s="109">
        <f t="shared" si="913"/>
        <v>0</v>
      </c>
      <c r="AG70" s="109"/>
      <c r="AH70" s="138"/>
      <c r="AI70" s="139">
        <f t="shared" si="914"/>
        <v>0</v>
      </c>
      <c r="AJ70" s="593">
        <f t="shared" si="915"/>
        <v>0</v>
      </c>
      <c r="AK70" s="139" t="e">
        <f>AJ70/AJ58</f>
        <v>#DIV/0!</v>
      </c>
      <c r="AL70" s="109" t="e">
        <f>AL58*AK70</f>
        <v>#DIV/0!</v>
      </c>
      <c r="AM70" s="136">
        <f t="shared" si="916"/>
        <v>0</v>
      </c>
      <c r="AN70" s="96">
        <f>AN58</f>
        <v>0</v>
      </c>
      <c r="AO70" s="137">
        <f t="shared" si="917"/>
        <v>0</v>
      </c>
      <c r="AP70" s="109">
        <f t="shared" si="918"/>
        <v>0</v>
      </c>
      <c r="AQ70" s="109"/>
      <c r="AR70" s="138"/>
      <c r="AS70" s="139">
        <f t="shared" si="919"/>
        <v>0</v>
      </c>
      <c r="AT70" s="593">
        <f t="shared" si="920"/>
        <v>0</v>
      </c>
      <c r="AU70" s="139">
        <f>AT70/AT58</f>
        <v>0</v>
      </c>
      <c r="AV70" s="109">
        <f>AV58*AU70</f>
        <v>0</v>
      </c>
      <c r="AW70" s="136">
        <f t="shared" si="921"/>
        <v>0</v>
      </c>
      <c r="AX70" s="96">
        <f>AX58</f>
        <v>41.1</v>
      </c>
      <c r="AY70" s="137">
        <f t="shared" si="922"/>
        <v>0</v>
      </c>
      <c r="AZ70" s="109">
        <f t="shared" si="923"/>
        <v>0</v>
      </c>
      <c r="BA70" s="109"/>
      <c r="BB70" s="138"/>
      <c r="BC70" s="139">
        <f t="shared" si="924"/>
        <v>0</v>
      </c>
      <c r="BD70" s="593">
        <f t="shared" si="925"/>
        <v>0</v>
      </c>
      <c r="BE70" s="139">
        <f>BD70/BD58</f>
        <v>0</v>
      </c>
      <c r="BF70" s="109">
        <f>BF58*BE70</f>
        <v>0</v>
      </c>
      <c r="BG70" s="136">
        <f t="shared" si="926"/>
        <v>0</v>
      </c>
      <c r="BH70" s="96">
        <f>BH58</f>
        <v>41.1</v>
      </c>
      <c r="BI70" s="137">
        <f t="shared" si="927"/>
        <v>0</v>
      </c>
      <c r="BJ70" s="109">
        <f t="shared" si="928"/>
        <v>0</v>
      </c>
      <c r="BK70" s="109"/>
      <c r="BL70" s="138"/>
      <c r="BM70" s="139">
        <f t="shared" si="929"/>
        <v>0</v>
      </c>
      <c r="BN70" s="593">
        <f t="shared" si="930"/>
        <v>0</v>
      </c>
      <c r="BO70" s="139">
        <f>BN70/BN58</f>
        <v>0</v>
      </c>
      <c r="BP70" s="109">
        <f>BP58*BO70</f>
        <v>0</v>
      </c>
      <c r="BQ70" s="136">
        <f t="shared" si="931"/>
        <v>0</v>
      </c>
      <c r="BR70" s="96">
        <f>BR58</f>
        <v>41.1</v>
      </c>
      <c r="BS70" s="137">
        <f t="shared" si="932"/>
        <v>0</v>
      </c>
      <c r="BT70" s="109">
        <f t="shared" si="933"/>
        <v>0</v>
      </c>
      <c r="BU70" s="109"/>
      <c r="BV70" s="138"/>
      <c r="BW70" s="139">
        <f t="shared" si="934"/>
        <v>0</v>
      </c>
      <c r="BX70" s="593">
        <f t="shared" si="935"/>
        <v>0</v>
      </c>
      <c r="BY70" s="139">
        <f>BX70/BX58</f>
        <v>0</v>
      </c>
      <c r="BZ70" s="109">
        <f>BZ58*BY70</f>
        <v>0</v>
      </c>
      <c r="CA70" s="136">
        <f t="shared" si="936"/>
        <v>0</v>
      </c>
      <c r="CB70" s="96">
        <f>CB58</f>
        <v>41.1</v>
      </c>
      <c r="CC70" s="137">
        <f t="shared" si="937"/>
        <v>0</v>
      </c>
      <c r="CD70" s="109">
        <f t="shared" si="938"/>
        <v>0</v>
      </c>
      <c r="CE70" s="109"/>
      <c r="CF70" s="138"/>
      <c r="CG70" s="139">
        <f t="shared" si="939"/>
        <v>0</v>
      </c>
      <c r="CH70" s="593">
        <f t="shared" si="940"/>
        <v>0</v>
      </c>
      <c r="CI70" s="139">
        <f>CH70/CH58</f>
        <v>0</v>
      </c>
      <c r="CJ70" s="109">
        <f>CJ58*CI70</f>
        <v>0</v>
      </c>
      <c r="CK70" s="136">
        <f t="shared" si="941"/>
        <v>0</v>
      </c>
      <c r="CL70" s="96">
        <f>CL58</f>
        <v>41.1</v>
      </c>
      <c r="CM70" s="137">
        <f t="shared" si="942"/>
        <v>0</v>
      </c>
      <c r="CN70" s="109">
        <f t="shared" si="943"/>
        <v>0</v>
      </c>
      <c r="CO70" s="109"/>
      <c r="CP70" s="138"/>
      <c r="CQ70" s="139">
        <f t="shared" si="944"/>
        <v>0</v>
      </c>
      <c r="CR70" s="593">
        <f t="shared" si="945"/>
        <v>0</v>
      </c>
      <c r="CS70" s="139">
        <f>CR70/CR58</f>
        <v>0</v>
      </c>
      <c r="CT70" s="109">
        <f>CT58*CS70</f>
        <v>0</v>
      </c>
      <c r="CU70" s="136">
        <f t="shared" si="946"/>
        <v>0</v>
      </c>
      <c r="CV70" s="96">
        <f>CV58</f>
        <v>41.1</v>
      </c>
      <c r="CW70" s="137">
        <f t="shared" si="947"/>
        <v>0</v>
      </c>
      <c r="CX70" s="109">
        <f t="shared" si="948"/>
        <v>0</v>
      </c>
      <c r="CY70" s="109"/>
      <c r="CZ70" s="138"/>
      <c r="DA70" s="139">
        <f t="shared" si="949"/>
        <v>0</v>
      </c>
      <c r="DB70" s="593">
        <f t="shared" si="950"/>
        <v>0</v>
      </c>
      <c r="DC70" s="139">
        <f>DB70/DB58</f>
        <v>0</v>
      </c>
      <c r="DD70" s="109">
        <f>DD58*DC70</f>
        <v>0</v>
      </c>
      <c r="DE70" s="136">
        <f t="shared" si="951"/>
        <v>0</v>
      </c>
      <c r="DF70" s="96">
        <f>DF58</f>
        <v>41.1</v>
      </c>
      <c r="DG70" s="137">
        <f t="shared" si="952"/>
        <v>0</v>
      </c>
      <c r="DH70" s="109">
        <f t="shared" si="953"/>
        <v>0</v>
      </c>
      <c r="DI70" s="109"/>
      <c r="DJ70" s="138"/>
      <c r="DK70" s="139">
        <f t="shared" si="954"/>
        <v>0</v>
      </c>
      <c r="DL70" s="593">
        <f t="shared" si="955"/>
        <v>0</v>
      </c>
      <c r="DM70" s="139">
        <f>DL70/DL58</f>
        <v>0</v>
      </c>
      <c r="DN70" s="109">
        <f>DN58*DM70</f>
        <v>0</v>
      </c>
      <c r="DO70" s="136">
        <f t="shared" si="956"/>
        <v>0</v>
      </c>
      <c r="DP70" s="96">
        <f>DP58</f>
        <v>41.1</v>
      </c>
      <c r="DQ70" s="137">
        <f t="shared" si="957"/>
        <v>0</v>
      </c>
      <c r="DR70" s="109">
        <f t="shared" si="958"/>
        <v>0</v>
      </c>
      <c r="DS70" s="109"/>
      <c r="DT70" s="138"/>
      <c r="DU70" s="139">
        <f t="shared" si="959"/>
        <v>0</v>
      </c>
      <c r="DV70" s="593">
        <f t="shared" si="960"/>
        <v>0</v>
      </c>
      <c r="DW70" s="139">
        <f>DV70/DV58</f>
        <v>0</v>
      </c>
      <c r="DX70" s="109">
        <f>DX58*DW70</f>
        <v>0</v>
      </c>
      <c r="DY70" s="136">
        <f t="shared" si="961"/>
        <v>0</v>
      </c>
      <c r="DZ70" s="96">
        <f>DZ58</f>
        <v>41.1</v>
      </c>
      <c r="EA70" s="137">
        <f t="shared" si="962"/>
        <v>0</v>
      </c>
      <c r="EB70" s="109">
        <f t="shared" si="963"/>
        <v>0</v>
      </c>
      <c r="EC70" s="109"/>
      <c r="ED70" s="138"/>
      <c r="EE70" s="139">
        <f t="shared" si="964"/>
        <v>0</v>
      </c>
      <c r="EF70" s="593">
        <f t="shared" si="965"/>
        <v>0</v>
      </c>
      <c r="EG70" s="139">
        <f>EF70/EF58</f>
        <v>0</v>
      </c>
      <c r="EH70" s="109">
        <f>EH58*EG70</f>
        <v>0</v>
      </c>
      <c r="EI70" s="136">
        <f t="shared" si="966"/>
        <v>0</v>
      </c>
      <c r="EJ70" s="96">
        <f>EJ58</f>
        <v>41.1</v>
      </c>
      <c r="EK70" s="137">
        <f t="shared" si="967"/>
        <v>0</v>
      </c>
      <c r="EL70" s="109">
        <f t="shared" si="968"/>
        <v>0</v>
      </c>
      <c r="EM70" s="109"/>
      <c r="EN70" s="138"/>
      <c r="EO70" s="139">
        <f t="shared" si="969"/>
        <v>0</v>
      </c>
      <c r="EP70" s="593">
        <f t="shared" si="970"/>
        <v>0</v>
      </c>
      <c r="EQ70" s="139">
        <f>EP70/EP58</f>
        <v>0</v>
      </c>
      <c r="ER70" s="109">
        <f>ER58*EQ70</f>
        <v>0</v>
      </c>
      <c r="ES70" s="136">
        <f t="shared" si="971"/>
        <v>0</v>
      </c>
      <c r="ET70" s="96">
        <f>ET58</f>
        <v>41.1</v>
      </c>
      <c r="EU70" s="137">
        <f t="shared" si="972"/>
        <v>0</v>
      </c>
      <c r="EV70" s="109">
        <f t="shared" si="973"/>
        <v>0</v>
      </c>
      <c r="EW70" s="109"/>
      <c r="EX70" s="138"/>
      <c r="EY70" s="139">
        <f t="shared" si="974"/>
        <v>0</v>
      </c>
      <c r="EZ70" s="593">
        <f t="shared" si="975"/>
        <v>0</v>
      </c>
      <c r="FA70" s="139">
        <f>EZ70/EZ58</f>
        <v>0</v>
      </c>
      <c r="FB70" s="109">
        <f>FB58*FA70</f>
        <v>0</v>
      </c>
      <c r="FC70" s="136">
        <f t="shared" si="976"/>
        <v>0</v>
      </c>
      <c r="FD70" s="96">
        <f>FD58</f>
        <v>41.1</v>
      </c>
      <c r="FE70" s="137">
        <f t="shared" si="977"/>
        <v>0</v>
      </c>
      <c r="FF70" s="109">
        <f t="shared" si="978"/>
        <v>0</v>
      </c>
      <c r="FG70" s="109"/>
      <c r="FH70" s="138"/>
      <c r="FI70" s="139">
        <f t="shared" si="979"/>
        <v>0</v>
      </c>
      <c r="FJ70" s="593">
        <f t="shared" si="980"/>
        <v>0</v>
      </c>
      <c r="FK70" s="139">
        <f>FJ70/FJ58</f>
        <v>0</v>
      </c>
      <c r="FL70" s="109">
        <f>FL58*FK70</f>
        <v>0</v>
      </c>
      <c r="FM70" s="136">
        <f t="shared" si="981"/>
        <v>0</v>
      </c>
      <c r="FN70" s="96">
        <f>FN58</f>
        <v>41.1</v>
      </c>
      <c r="FO70" s="137">
        <f t="shared" si="982"/>
        <v>0</v>
      </c>
      <c r="FP70" s="109">
        <f t="shared" si="983"/>
        <v>0</v>
      </c>
      <c r="FQ70" s="109"/>
      <c r="FR70" s="138"/>
      <c r="FS70" s="139">
        <f t="shared" si="984"/>
        <v>0</v>
      </c>
      <c r="FT70" s="593">
        <f t="shared" si="985"/>
        <v>0</v>
      </c>
      <c r="FU70" s="139">
        <f>FT70/FT58</f>
        <v>0</v>
      </c>
      <c r="FV70" s="109">
        <f>FV58*FU70</f>
        <v>0</v>
      </c>
      <c r="FW70" s="136">
        <f t="shared" si="986"/>
        <v>0</v>
      </c>
      <c r="FX70" s="96">
        <f>FX58</f>
        <v>41.1</v>
      </c>
      <c r="FY70" s="137">
        <f t="shared" si="987"/>
        <v>0</v>
      </c>
      <c r="FZ70" s="109">
        <f t="shared" si="988"/>
        <v>0</v>
      </c>
      <c r="GA70" s="109"/>
      <c r="GB70" s="138"/>
      <c r="GC70" s="139">
        <f t="shared" si="989"/>
        <v>0</v>
      </c>
      <c r="GD70" s="593">
        <f t="shared" si="990"/>
        <v>0</v>
      </c>
      <c r="GE70" s="139">
        <f>GD70/GD58</f>
        <v>0</v>
      </c>
      <c r="GF70" s="109">
        <f>GF58*GE70</f>
        <v>0</v>
      </c>
      <c r="GG70" s="136">
        <f t="shared" si="991"/>
        <v>0</v>
      </c>
      <c r="GH70" s="96">
        <f>GH58</f>
        <v>41.1</v>
      </c>
      <c r="GI70" s="137">
        <f t="shared" si="992"/>
        <v>0</v>
      </c>
      <c r="GJ70" s="109">
        <f t="shared" si="993"/>
        <v>0</v>
      </c>
      <c r="GK70" s="109"/>
      <c r="GL70" s="138"/>
      <c r="GM70" s="139">
        <f t="shared" si="994"/>
        <v>0</v>
      </c>
      <c r="GN70" s="593">
        <f t="shared" si="995"/>
        <v>0</v>
      </c>
      <c r="GO70" s="139">
        <f>GN70/GN58</f>
        <v>0</v>
      </c>
      <c r="GP70" s="109">
        <f>GP58*GO70</f>
        <v>0</v>
      </c>
      <c r="GQ70" s="136">
        <f t="shared" si="996"/>
        <v>0</v>
      </c>
      <c r="GR70" s="96">
        <f>GR58</f>
        <v>41.1</v>
      </c>
      <c r="GS70" s="137">
        <f t="shared" si="997"/>
        <v>0</v>
      </c>
      <c r="GT70" s="109">
        <f t="shared" si="998"/>
        <v>0</v>
      </c>
      <c r="GU70" s="109"/>
      <c r="GV70" s="138"/>
      <c r="GW70" s="139">
        <f t="shared" si="999"/>
        <v>0</v>
      </c>
      <c r="GX70" s="593">
        <f t="shared" si="1000"/>
        <v>0</v>
      </c>
      <c r="GY70" s="139">
        <f>GX70/GX58</f>
        <v>0</v>
      </c>
      <c r="GZ70" s="109">
        <f>GZ58*GY70</f>
        <v>0</v>
      </c>
      <c r="HA70" s="136">
        <f t="shared" si="1001"/>
        <v>0</v>
      </c>
      <c r="HB70" s="96">
        <f>HB58</f>
        <v>41.1</v>
      </c>
      <c r="HC70" s="137">
        <f t="shared" si="1002"/>
        <v>0</v>
      </c>
      <c r="HD70" s="109">
        <f t="shared" si="1003"/>
        <v>0</v>
      </c>
      <c r="HE70" s="109"/>
      <c r="HF70" s="138"/>
      <c r="HG70" s="139">
        <f t="shared" si="1004"/>
        <v>0</v>
      </c>
      <c r="HH70" s="593">
        <f t="shared" si="1005"/>
        <v>0</v>
      </c>
      <c r="HI70" s="139">
        <f>HH70/HH58</f>
        <v>0</v>
      </c>
      <c r="HJ70" s="109">
        <f>HJ58*HI70</f>
        <v>0</v>
      </c>
      <c r="HK70" s="136">
        <f t="shared" si="1006"/>
        <v>0</v>
      </c>
      <c r="HL70" s="96">
        <f>HL58</f>
        <v>41.1</v>
      </c>
      <c r="HM70" s="137">
        <f t="shared" si="1007"/>
        <v>0</v>
      </c>
      <c r="HN70" s="109">
        <f t="shared" si="1008"/>
        <v>0</v>
      </c>
      <c r="HO70" s="109"/>
      <c r="HP70" s="138"/>
      <c r="HQ70" s="139">
        <f t="shared" si="1009"/>
        <v>0</v>
      </c>
      <c r="HR70" s="593">
        <f t="shared" si="1010"/>
        <v>0</v>
      </c>
      <c r="HS70" s="139">
        <f>HR70/HR58</f>
        <v>0</v>
      </c>
      <c r="HT70" s="109">
        <f>HT58*HS70</f>
        <v>0</v>
      </c>
      <c r="HU70" s="136">
        <f t="shared" si="1011"/>
        <v>0</v>
      </c>
      <c r="HV70" s="96">
        <f>HV58</f>
        <v>41.1</v>
      </c>
      <c r="HW70" s="137">
        <f t="shared" si="1012"/>
        <v>0</v>
      </c>
      <c r="HX70" s="109">
        <f t="shared" si="1013"/>
        <v>0</v>
      </c>
      <c r="HY70" s="109"/>
      <c r="HZ70" s="138"/>
      <c r="IA70" s="139">
        <f t="shared" si="1014"/>
        <v>0</v>
      </c>
      <c r="IB70" s="593">
        <f t="shared" si="1015"/>
        <v>0</v>
      </c>
      <c r="IC70" s="139">
        <f>IB70/IB58</f>
        <v>0</v>
      </c>
      <c r="ID70" s="109">
        <f>ID58*IC70</f>
        <v>0</v>
      </c>
      <c r="IE70" s="136">
        <f t="shared" si="1016"/>
        <v>0</v>
      </c>
      <c r="IF70" s="96">
        <f>IF58</f>
        <v>41.1</v>
      </c>
      <c r="IG70" s="137">
        <f t="shared" si="1017"/>
        <v>0</v>
      </c>
      <c r="IH70" s="109">
        <f t="shared" si="1018"/>
        <v>0</v>
      </c>
      <c r="II70" s="109"/>
      <c r="IJ70" s="138"/>
      <c r="IK70" s="139">
        <f t="shared" si="1019"/>
        <v>0</v>
      </c>
      <c r="IL70" s="593">
        <f t="shared" si="1020"/>
        <v>0</v>
      </c>
      <c r="IM70" s="139">
        <f>IL70/IL58</f>
        <v>0</v>
      </c>
      <c r="IN70" s="109">
        <f>IN58*IM70</f>
        <v>0</v>
      </c>
      <c r="IO70" s="136">
        <f t="shared" si="1021"/>
        <v>0</v>
      </c>
      <c r="IP70" s="96">
        <f>IP58</f>
        <v>41.1</v>
      </c>
      <c r="IQ70" s="137">
        <f t="shared" si="1022"/>
        <v>0</v>
      </c>
      <c r="IR70" s="109">
        <f t="shared" si="1023"/>
        <v>0</v>
      </c>
      <c r="IS70" s="109"/>
      <c r="IT70" s="138"/>
      <c r="IU70" s="139">
        <f t="shared" si="1024"/>
        <v>0</v>
      </c>
      <c r="IV70" s="593">
        <f t="shared" si="1025"/>
        <v>0</v>
      </c>
      <c r="IW70" s="139">
        <f>IV70/IV58</f>
        <v>0</v>
      </c>
      <c r="IX70" s="109">
        <f>IX58*IW70</f>
        <v>0</v>
      </c>
      <c r="IY70" s="136">
        <f t="shared" si="1026"/>
        <v>0</v>
      </c>
      <c r="IZ70" s="96">
        <f>IZ58</f>
        <v>41.1</v>
      </c>
      <c r="JA70" s="137">
        <f t="shared" si="1027"/>
        <v>0</v>
      </c>
      <c r="JB70" s="109">
        <f t="shared" si="1028"/>
        <v>0</v>
      </c>
      <c r="JC70" s="109"/>
      <c r="JD70" s="138"/>
      <c r="JE70" s="139">
        <f t="shared" si="1029"/>
        <v>0</v>
      </c>
      <c r="JF70" s="593">
        <f t="shared" si="1030"/>
        <v>25</v>
      </c>
      <c r="JG70" s="139">
        <f>JF70/JF58</f>
        <v>7.485E-2</v>
      </c>
      <c r="JH70" s="109">
        <f>JH58*JG70</f>
        <v>380.99</v>
      </c>
      <c r="JI70" s="136">
        <f t="shared" si="1031"/>
        <v>15.239599999999999</v>
      </c>
      <c r="JJ70" s="96">
        <f>JJ58</f>
        <v>41.1</v>
      </c>
      <c r="JK70" s="137">
        <f t="shared" si="1032"/>
        <v>626.34756000000004</v>
      </c>
      <c r="JL70" s="109">
        <f t="shared" si="1033"/>
        <v>15658.69</v>
      </c>
      <c r="JM70" s="109"/>
      <c r="JN70" s="138"/>
      <c r="JO70" s="139">
        <f t="shared" si="1034"/>
        <v>1.0215099999999999</v>
      </c>
      <c r="JP70" s="593">
        <f t="shared" si="1035"/>
        <v>0</v>
      </c>
      <c r="JQ70" s="139">
        <f>JP70/JP58</f>
        <v>0</v>
      </c>
      <c r="JR70" s="109">
        <f>JR58*JQ70</f>
        <v>0</v>
      </c>
      <c r="JS70" s="136">
        <f t="shared" si="1036"/>
        <v>0</v>
      </c>
      <c r="JT70" s="96">
        <f>JT58</f>
        <v>41.1</v>
      </c>
      <c r="JU70" s="137">
        <f t="shared" si="1037"/>
        <v>0</v>
      </c>
      <c r="JV70" s="109">
        <f t="shared" si="1038"/>
        <v>0</v>
      </c>
      <c r="JW70" s="109"/>
      <c r="JX70" s="138"/>
      <c r="JY70" s="139">
        <f t="shared" si="1039"/>
        <v>0</v>
      </c>
      <c r="JZ70" s="593">
        <f t="shared" si="1040"/>
        <v>0</v>
      </c>
      <c r="KA70" s="139">
        <f>JZ70/JZ58</f>
        <v>0</v>
      </c>
      <c r="KB70" s="109">
        <f>KB58*KA70</f>
        <v>0</v>
      </c>
      <c r="KC70" s="136">
        <f t="shared" si="1041"/>
        <v>0</v>
      </c>
      <c r="KD70" s="96">
        <f>KD58</f>
        <v>41.1</v>
      </c>
      <c r="KE70" s="137">
        <f t="shared" si="1042"/>
        <v>0</v>
      </c>
      <c r="KF70" s="109">
        <f t="shared" si="1043"/>
        <v>0</v>
      </c>
      <c r="KG70" s="109"/>
      <c r="KH70" s="138"/>
      <c r="KI70" s="139">
        <f t="shared" si="1044"/>
        <v>0</v>
      </c>
      <c r="KJ70" s="593">
        <f t="shared" si="1045"/>
        <v>0</v>
      </c>
      <c r="KK70" s="139">
        <f>KJ70/KJ58</f>
        <v>0</v>
      </c>
      <c r="KL70" s="109">
        <f>KL58*KK70</f>
        <v>0</v>
      </c>
      <c r="KM70" s="136">
        <f t="shared" si="1046"/>
        <v>0</v>
      </c>
      <c r="KN70" s="96">
        <f>KN58</f>
        <v>41.1</v>
      </c>
      <c r="KO70" s="137">
        <f t="shared" si="1047"/>
        <v>0</v>
      </c>
      <c r="KP70" s="109">
        <f t="shared" si="1048"/>
        <v>0</v>
      </c>
      <c r="KQ70" s="109"/>
      <c r="KR70" s="138"/>
      <c r="KS70" s="139">
        <f t="shared" si="1049"/>
        <v>0</v>
      </c>
      <c r="KT70" s="593">
        <f t="shared" si="1050"/>
        <v>0</v>
      </c>
      <c r="KU70" s="139">
        <f>KT70/KT58</f>
        <v>0</v>
      </c>
      <c r="KV70" s="109">
        <f>KV58*KU70</f>
        <v>0</v>
      </c>
      <c r="KW70" s="136">
        <f t="shared" si="1051"/>
        <v>0</v>
      </c>
      <c r="KX70" s="96">
        <f>KX58</f>
        <v>58.2</v>
      </c>
      <c r="KY70" s="137">
        <f t="shared" si="1052"/>
        <v>0</v>
      </c>
      <c r="KZ70" s="109">
        <f t="shared" si="1053"/>
        <v>0</v>
      </c>
      <c r="LA70" s="109"/>
      <c r="LB70" s="138"/>
      <c r="LC70" s="139">
        <f t="shared" si="1054"/>
        <v>0</v>
      </c>
      <c r="LD70" s="593">
        <f t="shared" si="1055"/>
        <v>0</v>
      </c>
      <c r="LE70" s="139">
        <f>LD70/LD58</f>
        <v>0</v>
      </c>
      <c r="LF70" s="109">
        <f>LF58*LE70</f>
        <v>0</v>
      </c>
      <c r="LG70" s="136">
        <f t="shared" si="1056"/>
        <v>0</v>
      </c>
      <c r="LH70" s="96">
        <f>LH58</f>
        <v>41.1</v>
      </c>
      <c r="LI70" s="137">
        <f t="shared" si="1057"/>
        <v>0</v>
      </c>
      <c r="LJ70" s="109">
        <f t="shared" si="1058"/>
        <v>0</v>
      </c>
      <c r="LK70" s="109"/>
      <c r="LL70" s="138"/>
      <c r="LM70" s="139">
        <f t="shared" si="1059"/>
        <v>0</v>
      </c>
      <c r="LN70" s="593">
        <f t="shared" si="1060"/>
        <v>0</v>
      </c>
      <c r="LO70" s="139">
        <f>LN70/LN58</f>
        <v>0</v>
      </c>
      <c r="LP70" s="109">
        <f>LP58*LO70</f>
        <v>0</v>
      </c>
      <c r="LQ70" s="136">
        <f t="shared" si="1061"/>
        <v>0</v>
      </c>
      <c r="LR70" s="96">
        <f>LR58</f>
        <v>41.1</v>
      </c>
      <c r="LS70" s="137">
        <f t="shared" si="1062"/>
        <v>0</v>
      </c>
      <c r="LT70" s="109">
        <f t="shared" si="1063"/>
        <v>0</v>
      </c>
      <c r="LU70" s="109"/>
      <c r="LV70" s="138"/>
      <c r="LW70" s="139">
        <f t="shared" si="1064"/>
        <v>0</v>
      </c>
      <c r="LX70" s="593">
        <f t="shared" si="1065"/>
        <v>0</v>
      </c>
      <c r="LY70" s="139">
        <f>LX70/LX58</f>
        <v>0</v>
      </c>
      <c r="LZ70" s="109">
        <f>LZ58*LY70</f>
        <v>0</v>
      </c>
      <c r="MA70" s="136">
        <f t="shared" si="1066"/>
        <v>0</v>
      </c>
      <c r="MB70" s="96">
        <f>MB58</f>
        <v>41.1</v>
      </c>
      <c r="MC70" s="137">
        <f t="shared" si="1067"/>
        <v>0</v>
      </c>
      <c r="MD70" s="109">
        <f t="shared" si="1068"/>
        <v>0</v>
      </c>
      <c r="ME70" s="109"/>
      <c r="MF70" s="138"/>
      <c r="MG70" s="139">
        <f t="shared" si="1069"/>
        <v>0</v>
      </c>
      <c r="MH70" s="593">
        <f t="shared" si="1070"/>
        <v>0</v>
      </c>
      <c r="MI70" s="139">
        <f>MH70/MH58</f>
        <v>0</v>
      </c>
      <c r="MJ70" s="109">
        <f>MJ58*MI70</f>
        <v>0</v>
      </c>
      <c r="MK70" s="136">
        <f t="shared" si="1071"/>
        <v>0</v>
      </c>
      <c r="ML70" s="96">
        <f>ML58</f>
        <v>41.1</v>
      </c>
      <c r="MM70" s="137">
        <f t="shared" si="1072"/>
        <v>0</v>
      </c>
      <c r="MN70" s="109">
        <f t="shared" si="1073"/>
        <v>0</v>
      </c>
      <c r="MO70" s="109"/>
      <c r="MP70" s="138"/>
      <c r="MQ70" s="139">
        <f t="shared" si="1074"/>
        <v>0</v>
      </c>
      <c r="MR70" s="593">
        <f t="shared" si="1075"/>
        <v>0</v>
      </c>
      <c r="MS70" s="139">
        <f>MR70/MR58</f>
        <v>0</v>
      </c>
      <c r="MT70" s="109">
        <f>MT58*MS70</f>
        <v>0</v>
      </c>
      <c r="MU70" s="136">
        <f t="shared" si="1076"/>
        <v>0</v>
      </c>
      <c r="MV70" s="96">
        <f>MV58</f>
        <v>41.1</v>
      </c>
      <c r="MW70" s="137">
        <f t="shared" si="1077"/>
        <v>0</v>
      </c>
      <c r="MX70" s="109">
        <f t="shared" si="1078"/>
        <v>0</v>
      </c>
      <c r="MY70" s="109"/>
      <c r="MZ70" s="138"/>
      <c r="NA70" s="139">
        <f t="shared" si="1079"/>
        <v>0</v>
      </c>
      <c r="NB70" s="593">
        <f t="shared" si="1080"/>
        <v>0</v>
      </c>
      <c r="NC70" s="139">
        <f>NB70/NB58</f>
        <v>0</v>
      </c>
      <c r="ND70" s="109">
        <f>ND58*NC70</f>
        <v>0</v>
      </c>
      <c r="NE70" s="136">
        <f t="shared" si="1081"/>
        <v>0</v>
      </c>
      <c r="NF70" s="96">
        <f>NF58</f>
        <v>41.1</v>
      </c>
      <c r="NG70" s="137">
        <f t="shared" si="1082"/>
        <v>0</v>
      </c>
      <c r="NH70" s="109">
        <f t="shared" si="1083"/>
        <v>0</v>
      </c>
      <c r="NI70" s="109"/>
      <c r="NJ70" s="138"/>
      <c r="NK70" s="139">
        <f t="shared" si="1084"/>
        <v>0</v>
      </c>
      <c r="NL70" s="593">
        <f t="shared" si="1085"/>
        <v>0</v>
      </c>
      <c r="NM70" s="139">
        <f>NL70/NL58</f>
        <v>0</v>
      </c>
      <c r="NN70" s="109">
        <f>NN58*NM70</f>
        <v>0</v>
      </c>
      <c r="NO70" s="136">
        <f t="shared" si="1086"/>
        <v>0</v>
      </c>
      <c r="NP70" s="96">
        <f>NP58</f>
        <v>41.1</v>
      </c>
      <c r="NQ70" s="137">
        <f t="shared" si="1087"/>
        <v>0</v>
      </c>
      <c r="NR70" s="109">
        <f t="shared" si="1088"/>
        <v>0</v>
      </c>
      <c r="NS70" s="109"/>
      <c r="NT70" s="138"/>
      <c r="NU70" s="139">
        <f t="shared" si="1089"/>
        <v>0</v>
      </c>
      <c r="NV70" s="593">
        <f t="shared" si="1090"/>
        <v>0</v>
      </c>
      <c r="NW70" s="139">
        <f>NV70/NV58</f>
        <v>0</v>
      </c>
      <c r="NX70" s="109">
        <f>NX58*NW70</f>
        <v>0</v>
      </c>
      <c r="NY70" s="136">
        <f t="shared" si="1091"/>
        <v>0</v>
      </c>
      <c r="NZ70" s="96">
        <f>NZ58</f>
        <v>41.1</v>
      </c>
      <c r="OA70" s="137">
        <f t="shared" si="1092"/>
        <v>0</v>
      </c>
      <c r="OB70" s="109">
        <f t="shared" si="1093"/>
        <v>0</v>
      </c>
      <c r="OC70" s="109"/>
      <c r="OD70" s="138"/>
      <c r="OE70" s="139">
        <f t="shared" si="1094"/>
        <v>0</v>
      </c>
      <c r="OF70" s="593">
        <f t="shared" si="1095"/>
        <v>0</v>
      </c>
      <c r="OG70" s="139">
        <f>OF70/OF58</f>
        <v>0</v>
      </c>
      <c r="OH70" s="109">
        <f>OH58*OG70</f>
        <v>0</v>
      </c>
      <c r="OI70" s="136">
        <f t="shared" si="1096"/>
        <v>0</v>
      </c>
      <c r="OJ70" s="96">
        <f>OJ58</f>
        <v>41.1</v>
      </c>
      <c r="OK70" s="137">
        <f t="shared" si="1097"/>
        <v>0</v>
      </c>
      <c r="OL70" s="109">
        <f t="shared" si="1098"/>
        <v>0</v>
      </c>
      <c r="OM70" s="109"/>
      <c r="ON70" s="138"/>
      <c r="OO70" s="139">
        <f t="shared" si="1099"/>
        <v>0</v>
      </c>
      <c r="OP70" s="593">
        <f t="shared" si="1100"/>
        <v>0</v>
      </c>
      <c r="OQ70" s="139">
        <f>OP70/OP58</f>
        <v>0</v>
      </c>
      <c r="OR70" s="109">
        <f>OR58*OQ70</f>
        <v>0</v>
      </c>
      <c r="OS70" s="136">
        <f t="shared" si="1101"/>
        <v>0</v>
      </c>
      <c r="OT70" s="96">
        <f>OT58</f>
        <v>41.1</v>
      </c>
      <c r="OU70" s="137">
        <f t="shared" si="1102"/>
        <v>0</v>
      </c>
      <c r="OV70" s="109">
        <f t="shared" si="1103"/>
        <v>0</v>
      </c>
      <c r="OW70" s="109"/>
      <c r="OX70" s="138"/>
      <c r="OY70" s="139">
        <f t="shared" si="1104"/>
        <v>0</v>
      </c>
      <c r="OZ70" s="593">
        <f t="shared" si="1105"/>
        <v>0</v>
      </c>
      <c r="PA70" s="139">
        <f>OZ70/OZ58</f>
        <v>0</v>
      </c>
      <c r="PB70" s="109">
        <f>PB58*PA70</f>
        <v>0</v>
      </c>
      <c r="PC70" s="136">
        <f t="shared" si="1106"/>
        <v>0</v>
      </c>
      <c r="PD70" s="96">
        <f>PD58</f>
        <v>41.1</v>
      </c>
      <c r="PE70" s="137">
        <f t="shared" si="1107"/>
        <v>0</v>
      </c>
      <c r="PF70" s="109">
        <f t="shared" si="1108"/>
        <v>0</v>
      </c>
      <c r="PG70" s="109"/>
      <c r="PH70" s="138"/>
      <c r="PI70" s="139">
        <f t="shared" si="1109"/>
        <v>0</v>
      </c>
      <c r="PJ70" s="593">
        <f t="shared" si="1110"/>
        <v>0</v>
      </c>
      <c r="PK70" s="139">
        <f>PJ70/PJ58</f>
        <v>0</v>
      </c>
      <c r="PL70" s="109">
        <f>PL58*PK70</f>
        <v>0</v>
      </c>
      <c r="PM70" s="136">
        <f t="shared" si="1111"/>
        <v>0</v>
      </c>
      <c r="PN70" s="96">
        <f>PN58</f>
        <v>41.1</v>
      </c>
      <c r="PO70" s="137">
        <f t="shared" si="1112"/>
        <v>0</v>
      </c>
      <c r="PP70" s="109">
        <f t="shared" si="1113"/>
        <v>0</v>
      </c>
      <c r="PQ70" s="109"/>
      <c r="PR70" s="138"/>
      <c r="PS70" s="139">
        <f t="shared" si="1114"/>
        <v>0</v>
      </c>
      <c r="PT70" s="593">
        <f t="shared" si="1115"/>
        <v>0</v>
      </c>
      <c r="PU70" s="139">
        <f>PT70/PT58</f>
        <v>0</v>
      </c>
      <c r="PV70" s="109">
        <f>PV58*PU70</f>
        <v>0</v>
      </c>
      <c r="PW70" s="136">
        <f t="shared" si="1116"/>
        <v>0</v>
      </c>
      <c r="PX70" s="96">
        <f>PX58</f>
        <v>41.1</v>
      </c>
      <c r="PY70" s="137">
        <f t="shared" si="1117"/>
        <v>0</v>
      </c>
      <c r="PZ70" s="109">
        <f t="shared" si="1118"/>
        <v>0</v>
      </c>
      <c r="QA70" s="109"/>
      <c r="QB70" s="138"/>
      <c r="QC70" s="139">
        <f t="shared" si="1119"/>
        <v>0</v>
      </c>
      <c r="QD70" s="593">
        <f t="shared" si="1120"/>
        <v>0</v>
      </c>
      <c r="QE70" s="139">
        <f>QD70/QD58</f>
        <v>0</v>
      </c>
      <c r="QF70" s="109">
        <f>QF58*QE70</f>
        <v>0</v>
      </c>
      <c r="QG70" s="136">
        <f t="shared" si="1121"/>
        <v>0</v>
      </c>
      <c r="QH70" s="96">
        <f>QH58</f>
        <v>41.1</v>
      </c>
      <c r="QI70" s="137">
        <f t="shared" si="1122"/>
        <v>0</v>
      </c>
      <c r="QJ70" s="109">
        <f t="shared" si="1123"/>
        <v>0</v>
      </c>
      <c r="QK70" s="109"/>
      <c r="QL70" s="138"/>
      <c r="QM70" s="139">
        <f t="shared" si="1124"/>
        <v>0</v>
      </c>
      <c r="QN70" s="593">
        <f t="shared" si="1125"/>
        <v>0</v>
      </c>
      <c r="QO70" s="139">
        <f>QN70/QN58</f>
        <v>0</v>
      </c>
      <c r="QP70" s="109">
        <f>QP58*QO70</f>
        <v>0</v>
      </c>
      <c r="QQ70" s="136">
        <f t="shared" si="1126"/>
        <v>0</v>
      </c>
      <c r="QR70" s="96">
        <f>QR58</f>
        <v>41.1</v>
      </c>
      <c r="QS70" s="137">
        <f t="shared" si="1127"/>
        <v>0</v>
      </c>
      <c r="QT70" s="109">
        <f t="shared" si="1128"/>
        <v>0</v>
      </c>
      <c r="QU70" s="109"/>
      <c r="QV70" s="138"/>
      <c r="QW70" s="139">
        <f t="shared" si="1129"/>
        <v>0</v>
      </c>
      <c r="QX70" s="593">
        <f t="shared" si="1130"/>
        <v>0</v>
      </c>
      <c r="QY70" s="139">
        <f>QX70/QX58</f>
        <v>0</v>
      </c>
      <c r="QZ70" s="109">
        <f>QZ58*QY70</f>
        <v>0</v>
      </c>
      <c r="RA70" s="136">
        <f t="shared" si="1131"/>
        <v>0</v>
      </c>
      <c r="RB70" s="96">
        <f>RB58</f>
        <v>41.1</v>
      </c>
      <c r="RC70" s="137">
        <f t="shared" si="1132"/>
        <v>0</v>
      </c>
      <c r="RD70" s="109">
        <f t="shared" si="1133"/>
        <v>0</v>
      </c>
      <c r="RE70" s="109"/>
      <c r="RF70" s="138"/>
      <c r="RG70" s="139">
        <f t="shared" si="1134"/>
        <v>0</v>
      </c>
      <c r="RH70" s="593">
        <f t="shared" si="1135"/>
        <v>0</v>
      </c>
      <c r="RI70" s="139">
        <f>RH70/RH58</f>
        <v>0</v>
      </c>
      <c r="RJ70" s="109">
        <f>RJ58*RI70</f>
        <v>0</v>
      </c>
      <c r="RK70" s="136">
        <f t="shared" si="1136"/>
        <v>0</v>
      </c>
      <c r="RL70" s="96">
        <f>RL58</f>
        <v>41.1</v>
      </c>
      <c r="RM70" s="137">
        <f t="shared" si="1137"/>
        <v>0</v>
      </c>
      <c r="RN70" s="109">
        <f t="shared" si="1138"/>
        <v>0</v>
      </c>
      <c r="RO70" s="109"/>
      <c r="RP70" s="138"/>
      <c r="RQ70" s="139">
        <f t="shared" si="1139"/>
        <v>0</v>
      </c>
      <c r="RR70" s="593">
        <f t="shared" si="1140"/>
        <v>0</v>
      </c>
      <c r="RS70" s="139">
        <f>RR70/RR58</f>
        <v>0</v>
      </c>
      <c r="RT70" s="109">
        <f>RT58*RS70</f>
        <v>0</v>
      </c>
      <c r="RU70" s="136">
        <f t="shared" si="1141"/>
        <v>0</v>
      </c>
      <c r="RV70" s="96">
        <f>RV58</f>
        <v>41.1</v>
      </c>
      <c r="RW70" s="137">
        <f t="shared" si="1142"/>
        <v>0</v>
      </c>
      <c r="RX70" s="109">
        <f t="shared" si="1143"/>
        <v>0</v>
      </c>
      <c r="RY70" s="109"/>
      <c r="RZ70" s="138"/>
      <c r="SA70" s="139">
        <f t="shared" si="1144"/>
        <v>0</v>
      </c>
      <c r="SB70" s="593">
        <f t="shared" si="1145"/>
        <v>0</v>
      </c>
      <c r="SC70" s="139" t="e">
        <f>SB70/SB58</f>
        <v>#DIV/0!</v>
      </c>
      <c r="SD70" s="109" t="e">
        <f>SD58*SC70</f>
        <v>#DIV/0!</v>
      </c>
      <c r="SE70" s="136">
        <f t="shared" si="1146"/>
        <v>0</v>
      </c>
      <c r="SF70" s="96">
        <f>SF58</f>
        <v>0</v>
      </c>
      <c r="SG70" s="137">
        <f t="shared" si="1147"/>
        <v>0</v>
      </c>
      <c r="SH70" s="109">
        <f t="shared" si="1148"/>
        <v>0</v>
      </c>
      <c r="SI70" s="109"/>
      <c r="SJ70" s="138"/>
      <c r="SK70" s="139">
        <f t="shared" si="1149"/>
        <v>0</v>
      </c>
      <c r="SL70" s="593">
        <f t="shared" si="1150"/>
        <v>0</v>
      </c>
      <c r="SM70" s="139">
        <f>SL70/SL58</f>
        <v>0</v>
      </c>
      <c r="SN70" s="109">
        <f>SN58*SM70</f>
        <v>0</v>
      </c>
      <c r="SO70" s="136">
        <f t="shared" si="1151"/>
        <v>0</v>
      </c>
      <c r="SP70" s="96">
        <f>SP58</f>
        <v>41.1</v>
      </c>
      <c r="SQ70" s="137">
        <f t="shared" si="1152"/>
        <v>0</v>
      </c>
      <c r="SR70" s="109">
        <f t="shared" si="1153"/>
        <v>0</v>
      </c>
      <c r="SS70" s="109"/>
      <c r="ST70" s="138"/>
      <c r="SU70" s="139">
        <f t="shared" si="1154"/>
        <v>0</v>
      </c>
      <c r="SV70" s="593">
        <f t="shared" si="1155"/>
        <v>0</v>
      </c>
      <c r="SW70" s="139">
        <f>SV70/SV58</f>
        <v>0</v>
      </c>
      <c r="SX70" s="109">
        <f>SX58*SW70</f>
        <v>0</v>
      </c>
      <c r="SY70" s="136">
        <f t="shared" si="1156"/>
        <v>0</v>
      </c>
      <c r="SZ70" s="96">
        <f>SZ58</f>
        <v>41.1</v>
      </c>
      <c r="TA70" s="137">
        <f t="shared" si="1157"/>
        <v>0</v>
      </c>
      <c r="TB70" s="109">
        <f t="shared" si="1158"/>
        <v>0</v>
      </c>
      <c r="TC70" s="109"/>
      <c r="TD70" s="138"/>
      <c r="TE70" s="139">
        <f t="shared" si="1159"/>
        <v>0</v>
      </c>
      <c r="TF70" s="593">
        <f t="shared" si="1160"/>
        <v>0</v>
      </c>
      <c r="TG70" s="139">
        <f>TF70/TF58</f>
        <v>0</v>
      </c>
      <c r="TH70" s="109">
        <f>TH58*TG70</f>
        <v>0</v>
      </c>
      <c r="TI70" s="136">
        <f t="shared" si="1161"/>
        <v>0</v>
      </c>
      <c r="TJ70" s="96">
        <f>TJ58</f>
        <v>41.69</v>
      </c>
      <c r="TK70" s="137">
        <f t="shared" si="1162"/>
        <v>0</v>
      </c>
      <c r="TL70" s="109">
        <f t="shared" si="1163"/>
        <v>0</v>
      </c>
      <c r="TM70" s="109"/>
      <c r="TN70" s="138"/>
      <c r="TO70" s="139">
        <f t="shared" si="1164"/>
        <v>0</v>
      </c>
      <c r="TP70" s="593">
        <f t="shared" si="1165"/>
        <v>0</v>
      </c>
      <c r="TQ70" s="139">
        <f>TP70/TP58</f>
        <v>0</v>
      </c>
      <c r="TR70" s="109">
        <f>TR58*TQ70</f>
        <v>0</v>
      </c>
      <c r="TS70" s="136">
        <f t="shared" si="1166"/>
        <v>0</v>
      </c>
      <c r="TT70" s="96">
        <f>TT58</f>
        <v>41.1</v>
      </c>
      <c r="TU70" s="137">
        <f t="shared" si="1167"/>
        <v>0</v>
      </c>
      <c r="TV70" s="109">
        <f t="shared" si="1168"/>
        <v>0</v>
      </c>
      <c r="TW70" s="109"/>
      <c r="TX70" s="138"/>
      <c r="TY70" s="139">
        <f t="shared" si="1169"/>
        <v>0</v>
      </c>
      <c r="TZ70" s="593">
        <f t="shared" si="1170"/>
        <v>0</v>
      </c>
      <c r="UA70" s="139">
        <f>TZ70/TZ58</f>
        <v>0</v>
      </c>
      <c r="UB70" s="109">
        <f>UB58*UA70</f>
        <v>0</v>
      </c>
      <c r="UC70" s="136">
        <f t="shared" si="1171"/>
        <v>0</v>
      </c>
      <c r="UD70" s="96">
        <f>UD58</f>
        <v>41.1</v>
      </c>
      <c r="UE70" s="137">
        <f t="shared" si="1172"/>
        <v>0</v>
      </c>
      <c r="UF70" s="109">
        <f t="shared" si="1173"/>
        <v>0</v>
      </c>
      <c r="UG70" s="109"/>
      <c r="UH70" s="138"/>
      <c r="UI70" s="139">
        <f t="shared" si="1174"/>
        <v>0</v>
      </c>
      <c r="UJ70" s="593">
        <f t="shared" si="1175"/>
        <v>0</v>
      </c>
      <c r="UK70" s="139">
        <f>UJ70/UJ58</f>
        <v>0</v>
      </c>
      <c r="UL70" s="109">
        <f>UL58*UK70</f>
        <v>0</v>
      </c>
      <c r="UM70" s="136">
        <f t="shared" si="1176"/>
        <v>0</v>
      </c>
      <c r="UN70" s="96">
        <f>UN58</f>
        <v>41.1</v>
      </c>
      <c r="UO70" s="137">
        <f t="shared" si="1177"/>
        <v>0</v>
      </c>
      <c r="UP70" s="109">
        <f t="shared" si="1178"/>
        <v>0</v>
      </c>
      <c r="UQ70" s="109"/>
      <c r="UR70" s="138"/>
      <c r="US70" s="139">
        <f t="shared" si="1179"/>
        <v>0</v>
      </c>
      <c r="UT70" s="593">
        <f t="shared" si="1180"/>
        <v>0</v>
      </c>
      <c r="UU70" s="139">
        <f>UT70/UT58</f>
        <v>0</v>
      </c>
      <c r="UV70" s="109">
        <f>UV58*UU70</f>
        <v>0</v>
      </c>
      <c r="UW70" s="136">
        <f t="shared" si="1181"/>
        <v>0</v>
      </c>
      <c r="UX70" s="96">
        <f>UX58</f>
        <v>41.1</v>
      </c>
      <c r="UY70" s="137">
        <f t="shared" si="1182"/>
        <v>0</v>
      </c>
      <c r="UZ70" s="109">
        <f t="shared" si="1183"/>
        <v>0</v>
      </c>
      <c r="VA70" s="109"/>
      <c r="VB70" s="138"/>
      <c r="VC70" s="139">
        <f t="shared" si="1184"/>
        <v>0</v>
      </c>
      <c r="VD70" s="593">
        <f t="shared" si="1185"/>
        <v>0</v>
      </c>
      <c r="VE70" s="139">
        <f>VD70/VD58</f>
        <v>0</v>
      </c>
      <c r="VF70" s="109">
        <f>VF58*VE70</f>
        <v>0</v>
      </c>
      <c r="VG70" s="136">
        <f t="shared" si="1186"/>
        <v>0</v>
      </c>
      <c r="VH70" s="96">
        <f>VH58</f>
        <v>41.1</v>
      </c>
      <c r="VI70" s="137">
        <f t="shared" si="1187"/>
        <v>0</v>
      </c>
      <c r="VJ70" s="109">
        <f t="shared" si="1188"/>
        <v>0</v>
      </c>
      <c r="VK70" s="109"/>
      <c r="VL70" s="138"/>
      <c r="VM70" s="139">
        <f t="shared" si="1189"/>
        <v>0</v>
      </c>
      <c r="VN70" s="593">
        <f t="shared" si="1190"/>
        <v>0</v>
      </c>
      <c r="VO70" s="139">
        <f>VN70/VN58</f>
        <v>0</v>
      </c>
      <c r="VP70" s="109">
        <f>VP58*VO70</f>
        <v>0</v>
      </c>
      <c r="VQ70" s="136">
        <f t="shared" si="1191"/>
        <v>0</v>
      </c>
      <c r="VR70" s="96">
        <f>VR58</f>
        <v>41.1</v>
      </c>
      <c r="VS70" s="137">
        <f t="shared" si="1192"/>
        <v>0</v>
      </c>
      <c r="VT70" s="109">
        <f t="shared" si="1193"/>
        <v>0</v>
      </c>
      <c r="VU70" s="109"/>
      <c r="VV70" s="138"/>
      <c r="VW70" s="139">
        <f t="shared" si="1194"/>
        <v>0</v>
      </c>
      <c r="VX70" s="554">
        <f t="shared" si="1195"/>
        <v>25</v>
      </c>
      <c r="VY70" s="139">
        <f>VX70/VX58</f>
        <v>2.0699999999999998E-3</v>
      </c>
      <c r="VZ70" s="109">
        <f>VZ58*VY70</f>
        <v>369.73</v>
      </c>
      <c r="WA70" s="136">
        <f t="shared" si="1196"/>
        <v>14.789199999999999</v>
      </c>
      <c r="WB70" s="96">
        <f>WB58</f>
        <v>41.46</v>
      </c>
      <c r="WC70" s="137">
        <f t="shared" si="1197"/>
        <v>613.16022999999996</v>
      </c>
      <c r="WD70" s="109">
        <f t="shared" si="1198"/>
        <v>15329.01</v>
      </c>
      <c r="WE70" s="109"/>
      <c r="WF70" s="138"/>
    </row>
    <row r="71" spans="1:604" ht="17.25" customHeight="1">
      <c r="A71" s="5"/>
      <c r="B71" s="85" t="s">
        <v>416</v>
      </c>
      <c r="C71" s="11" t="s">
        <v>966</v>
      </c>
      <c r="D71" s="11" t="s">
        <v>420</v>
      </c>
      <c r="E71" s="4" t="s">
        <v>32</v>
      </c>
      <c r="F71" s="593">
        <f t="shared" si="900"/>
        <v>0</v>
      </c>
      <c r="G71" s="139" t="e">
        <f>F71/F58</f>
        <v>#DIV/0!</v>
      </c>
      <c r="H71" s="109" t="e">
        <f>H58*G71</f>
        <v>#DIV/0!</v>
      </c>
      <c r="I71" s="136">
        <f t="shared" si="901"/>
        <v>0</v>
      </c>
      <c r="J71" s="96">
        <f>J58</f>
        <v>0</v>
      </c>
      <c r="K71" s="137">
        <f t="shared" si="902"/>
        <v>0</v>
      </c>
      <c r="L71" s="109">
        <f t="shared" si="903"/>
        <v>0</v>
      </c>
      <c r="M71" s="109"/>
      <c r="N71" s="138"/>
      <c r="O71" s="139" t="e">
        <f t="shared" si="904"/>
        <v>#DIV/0!</v>
      </c>
      <c r="P71" s="593">
        <f t="shared" si="905"/>
        <v>0</v>
      </c>
      <c r="Q71" s="139">
        <f>P71/P58</f>
        <v>0</v>
      </c>
      <c r="R71" s="109">
        <f>R58*Q71</f>
        <v>0</v>
      </c>
      <c r="S71" s="136">
        <f t="shared" si="906"/>
        <v>0</v>
      </c>
      <c r="T71" s="96">
        <f>T58</f>
        <v>41.1</v>
      </c>
      <c r="U71" s="137">
        <f t="shared" si="907"/>
        <v>0</v>
      </c>
      <c r="V71" s="109">
        <f t="shared" si="908"/>
        <v>0</v>
      </c>
      <c r="W71" s="109"/>
      <c r="X71" s="138"/>
      <c r="Y71" s="139" t="e">
        <f t="shared" si="909"/>
        <v>#DIV/0!</v>
      </c>
      <c r="Z71" s="593">
        <f t="shared" si="910"/>
        <v>0</v>
      </c>
      <c r="AA71" s="139">
        <f>Z71/Z58</f>
        <v>0</v>
      </c>
      <c r="AB71" s="109">
        <f>AB58*AA71</f>
        <v>0</v>
      </c>
      <c r="AC71" s="136">
        <f t="shared" si="911"/>
        <v>0</v>
      </c>
      <c r="AD71" s="96">
        <f>AD58</f>
        <v>41.1</v>
      </c>
      <c r="AE71" s="137">
        <f t="shared" si="912"/>
        <v>0</v>
      </c>
      <c r="AF71" s="109">
        <f t="shared" si="913"/>
        <v>0</v>
      </c>
      <c r="AG71" s="109"/>
      <c r="AH71" s="138"/>
      <c r="AI71" s="139" t="e">
        <f t="shared" si="914"/>
        <v>#DIV/0!</v>
      </c>
      <c r="AJ71" s="593">
        <f t="shared" si="915"/>
        <v>0</v>
      </c>
      <c r="AK71" s="139" t="e">
        <f>AJ71/AJ58</f>
        <v>#DIV/0!</v>
      </c>
      <c r="AL71" s="109" t="e">
        <f>AL58*AK71</f>
        <v>#DIV/0!</v>
      </c>
      <c r="AM71" s="136">
        <f t="shared" si="916"/>
        <v>0</v>
      </c>
      <c r="AN71" s="96">
        <f>AN58</f>
        <v>0</v>
      </c>
      <c r="AO71" s="137">
        <f t="shared" si="917"/>
        <v>0</v>
      </c>
      <c r="AP71" s="109">
        <f t="shared" si="918"/>
        <v>0</v>
      </c>
      <c r="AQ71" s="109"/>
      <c r="AR71" s="138"/>
      <c r="AS71" s="139" t="e">
        <f t="shared" si="919"/>
        <v>#DIV/0!</v>
      </c>
      <c r="AT71" s="593">
        <f t="shared" si="920"/>
        <v>0</v>
      </c>
      <c r="AU71" s="139">
        <f>AT71/AT58</f>
        <v>0</v>
      </c>
      <c r="AV71" s="109">
        <f>AV58*AU71</f>
        <v>0</v>
      </c>
      <c r="AW71" s="136">
        <f t="shared" si="921"/>
        <v>0</v>
      </c>
      <c r="AX71" s="96">
        <f>AX58</f>
        <v>41.1</v>
      </c>
      <c r="AY71" s="137">
        <f t="shared" si="922"/>
        <v>0</v>
      </c>
      <c r="AZ71" s="109">
        <f t="shared" si="923"/>
        <v>0</v>
      </c>
      <c r="BA71" s="109"/>
      <c r="BB71" s="138"/>
      <c r="BC71" s="139" t="e">
        <f t="shared" si="924"/>
        <v>#DIV/0!</v>
      </c>
      <c r="BD71" s="593">
        <f t="shared" si="925"/>
        <v>0</v>
      </c>
      <c r="BE71" s="139">
        <f>BD71/BD58</f>
        <v>0</v>
      </c>
      <c r="BF71" s="109">
        <f>BF58*BE71</f>
        <v>0</v>
      </c>
      <c r="BG71" s="136">
        <f t="shared" si="926"/>
        <v>0</v>
      </c>
      <c r="BH71" s="96">
        <f>BH58</f>
        <v>41.1</v>
      </c>
      <c r="BI71" s="137">
        <f t="shared" si="927"/>
        <v>0</v>
      </c>
      <c r="BJ71" s="109">
        <f t="shared" si="928"/>
        <v>0</v>
      </c>
      <c r="BK71" s="109"/>
      <c r="BL71" s="138"/>
      <c r="BM71" s="139" t="e">
        <f t="shared" si="929"/>
        <v>#DIV/0!</v>
      </c>
      <c r="BN71" s="593">
        <f t="shared" si="930"/>
        <v>0</v>
      </c>
      <c r="BO71" s="139">
        <f>BN71/BN58</f>
        <v>0</v>
      </c>
      <c r="BP71" s="109">
        <f>BP58*BO71</f>
        <v>0</v>
      </c>
      <c r="BQ71" s="136">
        <f t="shared" si="931"/>
        <v>0</v>
      </c>
      <c r="BR71" s="96">
        <f>BR58</f>
        <v>41.1</v>
      </c>
      <c r="BS71" s="137">
        <f t="shared" si="932"/>
        <v>0</v>
      </c>
      <c r="BT71" s="109">
        <f t="shared" si="933"/>
        <v>0</v>
      </c>
      <c r="BU71" s="109"/>
      <c r="BV71" s="138"/>
      <c r="BW71" s="139" t="e">
        <f t="shared" si="934"/>
        <v>#DIV/0!</v>
      </c>
      <c r="BX71" s="593">
        <f t="shared" si="935"/>
        <v>0</v>
      </c>
      <c r="BY71" s="139">
        <f>BX71/BX58</f>
        <v>0</v>
      </c>
      <c r="BZ71" s="109">
        <f>BZ58*BY71</f>
        <v>0</v>
      </c>
      <c r="CA71" s="136">
        <f t="shared" si="936"/>
        <v>0</v>
      </c>
      <c r="CB71" s="96">
        <f>CB58</f>
        <v>41.1</v>
      </c>
      <c r="CC71" s="137">
        <f t="shared" si="937"/>
        <v>0</v>
      </c>
      <c r="CD71" s="109">
        <f t="shared" si="938"/>
        <v>0</v>
      </c>
      <c r="CE71" s="109"/>
      <c r="CF71" s="138"/>
      <c r="CG71" s="139" t="e">
        <f t="shared" si="939"/>
        <v>#DIV/0!</v>
      </c>
      <c r="CH71" s="593">
        <f t="shared" si="940"/>
        <v>0</v>
      </c>
      <c r="CI71" s="139">
        <f>CH71/CH58</f>
        <v>0</v>
      </c>
      <c r="CJ71" s="109">
        <f>CJ58*CI71</f>
        <v>0</v>
      </c>
      <c r="CK71" s="136">
        <f t="shared" si="941"/>
        <v>0</v>
      </c>
      <c r="CL71" s="96">
        <f>CL58</f>
        <v>41.1</v>
      </c>
      <c r="CM71" s="137">
        <f t="shared" si="942"/>
        <v>0</v>
      </c>
      <c r="CN71" s="109">
        <f t="shared" si="943"/>
        <v>0</v>
      </c>
      <c r="CO71" s="109"/>
      <c r="CP71" s="138"/>
      <c r="CQ71" s="139" t="e">
        <f t="shared" si="944"/>
        <v>#DIV/0!</v>
      </c>
      <c r="CR71" s="593">
        <f t="shared" si="945"/>
        <v>0</v>
      </c>
      <c r="CS71" s="139">
        <f>CR71/CR58</f>
        <v>0</v>
      </c>
      <c r="CT71" s="109">
        <f>CT58*CS71</f>
        <v>0</v>
      </c>
      <c r="CU71" s="136">
        <f t="shared" si="946"/>
        <v>0</v>
      </c>
      <c r="CV71" s="96">
        <f>CV58</f>
        <v>41.1</v>
      </c>
      <c r="CW71" s="137">
        <f t="shared" si="947"/>
        <v>0</v>
      </c>
      <c r="CX71" s="109">
        <f t="shared" si="948"/>
        <v>0</v>
      </c>
      <c r="CY71" s="109"/>
      <c r="CZ71" s="138"/>
      <c r="DA71" s="139" t="e">
        <f t="shared" si="949"/>
        <v>#DIV/0!</v>
      </c>
      <c r="DB71" s="593">
        <f t="shared" si="950"/>
        <v>0</v>
      </c>
      <c r="DC71" s="139">
        <f>DB71/DB58</f>
        <v>0</v>
      </c>
      <c r="DD71" s="109">
        <f>DD58*DC71</f>
        <v>0</v>
      </c>
      <c r="DE71" s="136">
        <f t="shared" si="951"/>
        <v>0</v>
      </c>
      <c r="DF71" s="96">
        <f>DF58</f>
        <v>41.1</v>
      </c>
      <c r="DG71" s="137">
        <f t="shared" si="952"/>
        <v>0</v>
      </c>
      <c r="DH71" s="109">
        <f t="shared" si="953"/>
        <v>0</v>
      </c>
      <c r="DI71" s="109"/>
      <c r="DJ71" s="138"/>
      <c r="DK71" s="139" t="e">
        <f t="shared" si="954"/>
        <v>#DIV/0!</v>
      </c>
      <c r="DL71" s="593">
        <f t="shared" si="955"/>
        <v>0</v>
      </c>
      <c r="DM71" s="139">
        <f>DL71/DL58</f>
        <v>0</v>
      </c>
      <c r="DN71" s="109">
        <f>DN58*DM71</f>
        <v>0</v>
      </c>
      <c r="DO71" s="136">
        <f t="shared" si="956"/>
        <v>0</v>
      </c>
      <c r="DP71" s="96">
        <f>DP58</f>
        <v>41.1</v>
      </c>
      <c r="DQ71" s="137">
        <f t="shared" si="957"/>
        <v>0</v>
      </c>
      <c r="DR71" s="109">
        <f t="shared" si="958"/>
        <v>0</v>
      </c>
      <c r="DS71" s="109"/>
      <c r="DT71" s="138"/>
      <c r="DU71" s="139" t="e">
        <f t="shared" si="959"/>
        <v>#DIV/0!</v>
      </c>
      <c r="DV71" s="593">
        <f t="shared" si="960"/>
        <v>0</v>
      </c>
      <c r="DW71" s="139">
        <f>DV71/DV58</f>
        <v>0</v>
      </c>
      <c r="DX71" s="109">
        <f>DX58*DW71</f>
        <v>0</v>
      </c>
      <c r="DY71" s="136">
        <f t="shared" si="961"/>
        <v>0</v>
      </c>
      <c r="DZ71" s="96">
        <f>DZ58</f>
        <v>41.1</v>
      </c>
      <c r="EA71" s="137">
        <f t="shared" si="962"/>
        <v>0</v>
      </c>
      <c r="EB71" s="109">
        <f t="shared" si="963"/>
        <v>0</v>
      </c>
      <c r="EC71" s="109"/>
      <c r="ED71" s="138"/>
      <c r="EE71" s="139" t="e">
        <f t="shared" si="964"/>
        <v>#DIV/0!</v>
      </c>
      <c r="EF71" s="593">
        <f t="shared" si="965"/>
        <v>0</v>
      </c>
      <c r="EG71" s="139">
        <f>EF71/EF58</f>
        <v>0</v>
      </c>
      <c r="EH71" s="109">
        <f>EH58*EG71</f>
        <v>0</v>
      </c>
      <c r="EI71" s="136">
        <f t="shared" si="966"/>
        <v>0</v>
      </c>
      <c r="EJ71" s="96">
        <f>EJ58</f>
        <v>41.1</v>
      </c>
      <c r="EK71" s="137">
        <f t="shared" si="967"/>
        <v>0</v>
      </c>
      <c r="EL71" s="109">
        <f t="shared" si="968"/>
        <v>0</v>
      </c>
      <c r="EM71" s="109"/>
      <c r="EN71" s="138"/>
      <c r="EO71" s="139" t="e">
        <f t="shared" si="969"/>
        <v>#DIV/0!</v>
      </c>
      <c r="EP71" s="593">
        <f t="shared" si="970"/>
        <v>0</v>
      </c>
      <c r="EQ71" s="139">
        <f>EP71/EP58</f>
        <v>0</v>
      </c>
      <c r="ER71" s="109">
        <f>ER58*EQ71</f>
        <v>0</v>
      </c>
      <c r="ES71" s="136">
        <f t="shared" si="971"/>
        <v>0</v>
      </c>
      <c r="ET71" s="96">
        <f>ET58</f>
        <v>41.1</v>
      </c>
      <c r="EU71" s="137">
        <f t="shared" si="972"/>
        <v>0</v>
      </c>
      <c r="EV71" s="109">
        <f t="shared" si="973"/>
        <v>0</v>
      </c>
      <c r="EW71" s="109"/>
      <c r="EX71" s="138"/>
      <c r="EY71" s="139" t="e">
        <f t="shared" si="974"/>
        <v>#DIV/0!</v>
      </c>
      <c r="EZ71" s="593">
        <f t="shared" si="975"/>
        <v>0</v>
      </c>
      <c r="FA71" s="139">
        <f>EZ71/EZ58</f>
        <v>0</v>
      </c>
      <c r="FB71" s="109">
        <f>FB58*FA71</f>
        <v>0</v>
      </c>
      <c r="FC71" s="136">
        <f t="shared" si="976"/>
        <v>0</v>
      </c>
      <c r="FD71" s="96">
        <f>FD58</f>
        <v>41.1</v>
      </c>
      <c r="FE71" s="137">
        <f t="shared" si="977"/>
        <v>0</v>
      </c>
      <c r="FF71" s="109">
        <f t="shared" si="978"/>
        <v>0</v>
      </c>
      <c r="FG71" s="109"/>
      <c r="FH71" s="138"/>
      <c r="FI71" s="139" t="e">
        <f t="shared" si="979"/>
        <v>#DIV/0!</v>
      </c>
      <c r="FJ71" s="593">
        <f t="shared" si="980"/>
        <v>0</v>
      </c>
      <c r="FK71" s="139">
        <f>FJ71/FJ58</f>
        <v>0</v>
      </c>
      <c r="FL71" s="109">
        <f>FL58*FK71</f>
        <v>0</v>
      </c>
      <c r="FM71" s="136">
        <f t="shared" si="981"/>
        <v>0</v>
      </c>
      <c r="FN71" s="96">
        <f>FN58</f>
        <v>41.1</v>
      </c>
      <c r="FO71" s="137">
        <f t="shared" si="982"/>
        <v>0</v>
      </c>
      <c r="FP71" s="109">
        <f t="shared" si="983"/>
        <v>0</v>
      </c>
      <c r="FQ71" s="109"/>
      <c r="FR71" s="138"/>
      <c r="FS71" s="139" t="e">
        <f t="shared" si="984"/>
        <v>#DIV/0!</v>
      </c>
      <c r="FT71" s="593">
        <f t="shared" si="985"/>
        <v>0</v>
      </c>
      <c r="FU71" s="139">
        <f>FT71/FT58</f>
        <v>0</v>
      </c>
      <c r="FV71" s="109">
        <f>FV58*FU71</f>
        <v>0</v>
      </c>
      <c r="FW71" s="136">
        <f t="shared" si="986"/>
        <v>0</v>
      </c>
      <c r="FX71" s="96">
        <f>FX58</f>
        <v>41.1</v>
      </c>
      <c r="FY71" s="137">
        <f t="shared" si="987"/>
        <v>0</v>
      </c>
      <c r="FZ71" s="109">
        <f t="shared" si="988"/>
        <v>0</v>
      </c>
      <c r="GA71" s="109"/>
      <c r="GB71" s="138"/>
      <c r="GC71" s="139" t="e">
        <f t="shared" si="989"/>
        <v>#DIV/0!</v>
      </c>
      <c r="GD71" s="593">
        <f t="shared" si="990"/>
        <v>0</v>
      </c>
      <c r="GE71" s="139">
        <f>GD71/GD58</f>
        <v>0</v>
      </c>
      <c r="GF71" s="109">
        <f>GF58*GE71</f>
        <v>0</v>
      </c>
      <c r="GG71" s="136">
        <f t="shared" si="991"/>
        <v>0</v>
      </c>
      <c r="GH71" s="96">
        <f>GH58</f>
        <v>41.1</v>
      </c>
      <c r="GI71" s="137">
        <f t="shared" si="992"/>
        <v>0</v>
      </c>
      <c r="GJ71" s="109">
        <f t="shared" si="993"/>
        <v>0</v>
      </c>
      <c r="GK71" s="109"/>
      <c r="GL71" s="138"/>
      <c r="GM71" s="139" t="e">
        <f t="shared" si="994"/>
        <v>#DIV/0!</v>
      </c>
      <c r="GN71" s="593">
        <f t="shared" si="995"/>
        <v>0</v>
      </c>
      <c r="GO71" s="139">
        <f>GN71/GN58</f>
        <v>0</v>
      </c>
      <c r="GP71" s="109">
        <f>GP58*GO71</f>
        <v>0</v>
      </c>
      <c r="GQ71" s="136">
        <f t="shared" si="996"/>
        <v>0</v>
      </c>
      <c r="GR71" s="96">
        <f>GR58</f>
        <v>41.1</v>
      </c>
      <c r="GS71" s="137">
        <f t="shared" si="997"/>
        <v>0</v>
      </c>
      <c r="GT71" s="109">
        <f t="shared" si="998"/>
        <v>0</v>
      </c>
      <c r="GU71" s="109"/>
      <c r="GV71" s="138"/>
      <c r="GW71" s="139" t="e">
        <f t="shared" si="999"/>
        <v>#DIV/0!</v>
      </c>
      <c r="GX71" s="593">
        <f t="shared" si="1000"/>
        <v>0</v>
      </c>
      <c r="GY71" s="139">
        <f>GX71/GX58</f>
        <v>0</v>
      </c>
      <c r="GZ71" s="109">
        <f>GZ58*GY71</f>
        <v>0</v>
      </c>
      <c r="HA71" s="136">
        <f t="shared" si="1001"/>
        <v>0</v>
      </c>
      <c r="HB71" s="96">
        <f>HB58</f>
        <v>41.1</v>
      </c>
      <c r="HC71" s="137">
        <f t="shared" si="1002"/>
        <v>0</v>
      </c>
      <c r="HD71" s="109">
        <f t="shared" si="1003"/>
        <v>0</v>
      </c>
      <c r="HE71" s="109"/>
      <c r="HF71" s="138"/>
      <c r="HG71" s="139" t="e">
        <f t="shared" si="1004"/>
        <v>#DIV/0!</v>
      </c>
      <c r="HH71" s="593">
        <f t="shared" si="1005"/>
        <v>0</v>
      </c>
      <c r="HI71" s="139">
        <f>HH71/HH58</f>
        <v>0</v>
      </c>
      <c r="HJ71" s="109">
        <f>HJ58*HI71</f>
        <v>0</v>
      </c>
      <c r="HK71" s="136">
        <f t="shared" si="1006"/>
        <v>0</v>
      </c>
      <c r="HL71" s="96">
        <f>HL58</f>
        <v>41.1</v>
      </c>
      <c r="HM71" s="137">
        <f t="shared" si="1007"/>
        <v>0</v>
      </c>
      <c r="HN71" s="109">
        <f t="shared" si="1008"/>
        <v>0</v>
      </c>
      <c r="HO71" s="109"/>
      <c r="HP71" s="138"/>
      <c r="HQ71" s="139" t="e">
        <f t="shared" si="1009"/>
        <v>#DIV/0!</v>
      </c>
      <c r="HR71" s="593">
        <f t="shared" si="1010"/>
        <v>0</v>
      </c>
      <c r="HS71" s="139">
        <f>HR71/HR58</f>
        <v>0</v>
      </c>
      <c r="HT71" s="109">
        <f>HT58*HS71</f>
        <v>0</v>
      </c>
      <c r="HU71" s="136">
        <f t="shared" si="1011"/>
        <v>0</v>
      </c>
      <c r="HV71" s="96">
        <f>HV58</f>
        <v>41.1</v>
      </c>
      <c r="HW71" s="137">
        <f t="shared" si="1012"/>
        <v>0</v>
      </c>
      <c r="HX71" s="109">
        <f t="shared" si="1013"/>
        <v>0</v>
      </c>
      <c r="HY71" s="109"/>
      <c r="HZ71" s="138"/>
      <c r="IA71" s="139" t="e">
        <f t="shared" si="1014"/>
        <v>#DIV/0!</v>
      </c>
      <c r="IB71" s="593">
        <f t="shared" si="1015"/>
        <v>0</v>
      </c>
      <c r="IC71" s="139">
        <f>IB71/IB58</f>
        <v>0</v>
      </c>
      <c r="ID71" s="109">
        <f>ID58*IC71</f>
        <v>0</v>
      </c>
      <c r="IE71" s="136">
        <f t="shared" si="1016"/>
        <v>0</v>
      </c>
      <c r="IF71" s="96">
        <f>IF58</f>
        <v>41.1</v>
      </c>
      <c r="IG71" s="137">
        <f t="shared" si="1017"/>
        <v>0</v>
      </c>
      <c r="IH71" s="109">
        <f t="shared" si="1018"/>
        <v>0</v>
      </c>
      <c r="II71" s="109"/>
      <c r="IJ71" s="138"/>
      <c r="IK71" s="139" t="e">
        <f t="shared" si="1019"/>
        <v>#DIV/0!</v>
      </c>
      <c r="IL71" s="593">
        <f t="shared" si="1020"/>
        <v>0</v>
      </c>
      <c r="IM71" s="139">
        <f>IL71/IL58</f>
        <v>0</v>
      </c>
      <c r="IN71" s="109">
        <f>IN58*IM71</f>
        <v>0</v>
      </c>
      <c r="IO71" s="136">
        <f t="shared" si="1021"/>
        <v>0</v>
      </c>
      <c r="IP71" s="96">
        <f>IP58</f>
        <v>41.1</v>
      </c>
      <c r="IQ71" s="137">
        <f t="shared" si="1022"/>
        <v>0</v>
      </c>
      <c r="IR71" s="109">
        <f t="shared" si="1023"/>
        <v>0</v>
      </c>
      <c r="IS71" s="109"/>
      <c r="IT71" s="138"/>
      <c r="IU71" s="139" t="e">
        <f t="shared" si="1024"/>
        <v>#DIV/0!</v>
      </c>
      <c r="IV71" s="593">
        <f t="shared" si="1025"/>
        <v>0</v>
      </c>
      <c r="IW71" s="139">
        <f>IV71/IV58</f>
        <v>0</v>
      </c>
      <c r="IX71" s="109">
        <f>IX58*IW71</f>
        <v>0</v>
      </c>
      <c r="IY71" s="136">
        <f t="shared" si="1026"/>
        <v>0</v>
      </c>
      <c r="IZ71" s="96">
        <f>IZ58</f>
        <v>41.1</v>
      </c>
      <c r="JA71" s="137">
        <f t="shared" si="1027"/>
        <v>0</v>
      </c>
      <c r="JB71" s="109">
        <f t="shared" si="1028"/>
        <v>0</v>
      </c>
      <c r="JC71" s="109"/>
      <c r="JD71" s="138"/>
      <c r="JE71" s="139" t="e">
        <f t="shared" si="1029"/>
        <v>#DIV/0!</v>
      </c>
      <c r="JF71" s="593">
        <f t="shared" si="1030"/>
        <v>0</v>
      </c>
      <c r="JG71" s="139">
        <f>JF71/JF58</f>
        <v>0</v>
      </c>
      <c r="JH71" s="109">
        <f>JH58*JG71</f>
        <v>0</v>
      </c>
      <c r="JI71" s="136">
        <f t="shared" si="1031"/>
        <v>0</v>
      </c>
      <c r="JJ71" s="96">
        <f>JJ58</f>
        <v>41.1</v>
      </c>
      <c r="JK71" s="137">
        <f t="shared" si="1032"/>
        <v>0</v>
      </c>
      <c r="JL71" s="109">
        <f t="shared" si="1033"/>
        <v>0</v>
      </c>
      <c r="JM71" s="109"/>
      <c r="JN71" s="138"/>
      <c r="JO71" s="139" t="e">
        <f t="shared" si="1034"/>
        <v>#DIV/0!</v>
      </c>
      <c r="JP71" s="593">
        <f t="shared" si="1035"/>
        <v>0</v>
      </c>
      <c r="JQ71" s="139">
        <f>JP71/JP58</f>
        <v>0</v>
      </c>
      <c r="JR71" s="109">
        <f>JR58*JQ71</f>
        <v>0</v>
      </c>
      <c r="JS71" s="136">
        <f t="shared" si="1036"/>
        <v>0</v>
      </c>
      <c r="JT71" s="96">
        <f>JT58</f>
        <v>41.1</v>
      </c>
      <c r="JU71" s="137">
        <f t="shared" si="1037"/>
        <v>0</v>
      </c>
      <c r="JV71" s="109">
        <f t="shared" si="1038"/>
        <v>0</v>
      </c>
      <c r="JW71" s="109"/>
      <c r="JX71" s="138"/>
      <c r="JY71" s="139" t="e">
        <f t="shared" si="1039"/>
        <v>#DIV/0!</v>
      </c>
      <c r="JZ71" s="593">
        <f t="shared" si="1040"/>
        <v>0</v>
      </c>
      <c r="KA71" s="139">
        <f>JZ71/JZ58</f>
        <v>0</v>
      </c>
      <c r="KB71" s="109">
        <f>KB58*KA71</f>
        <v>0</v>
      </c>
      <c r="KC71" s="136">
        <f t="shared" si="1041"/>
        <v>0</v>
      </c>
      <c r="KD71" s="96">
        <f>KD58</f>
        <v>41.1</v>
      </c>
      <c r="KE71" s="137">
        <f t="shared" si="1042"/>
        <v>0</v>
      </c>
      <c r="KF71" s="109">
        <f t="shared" si="1043"/>
        <v>0</v>
      </c>
      <c r="KG71" s="109"/>
      <c r="KH71" s="138"/>
      <c r="KI71" s="139" t="e">
        <f t="shared" si="1044"/>
        <v>#DIV/0!</v>
      </c>
      <c r="KJ71" s="593">
        <f t="shared" si="1045"/>
        <v>0</v>
      </c>
      <c r="KK71" s="139">
        <f>KJ71/KJ58</f>
        <v>0</v>
      </c>
      <c r="KL71" s="109">
        <f>KL58*KK71</f>
        <v>0</v>
      </c>
      <c r="KM71" s="136">
        <f t="shared" si="1046"/>
        <v>0</v>
      </c>
      <c r="KN71" s="96">
        <f>KN58</f>
        <v>41.1</v>
      </c>
      <c r="KO71" s="137">
        <f t="shared" si="1047"/>
        <v>0</v>
      </c>
      <c r="KP71" s="109">
        <f t="shared" si="1048"/>
        <v>0</v>
      </c>
      <c r="KQ71" s="109"/>
      <c r="KR71" s="138"/>
      <c r="KS71" s="139" t="e">
        <f t="shared" si="1049"/>
        <v>#DIV/0!</v>
      </c>
      <c r="KT71" s="593">
        <f t="shared" si="1050"/>
        <v>0</v>
      </c>
      <c r="KU71" s="139">
        <f>KT71/KT58</f>
        <v>0</v>
      </c>
      <c r="KV71" s="109">
        <f>KV58*KU71</f>
        <v>0</v>
      </c>
      <c r="KW71" s="136">
        <f t="shared" si="1051"/>
        <v>0</v>
      </c>
      <c r="KX71" s="96">
        <f>KX58</f>
        <v>58.2</v>
      </c>
      <c r="KY71" s="137">
        <f t="shared" si="1052"/>
        <v>0</v>
      </c>
      <c r="KZ71" s="109">
        <f t="shared" si="1053"/>
        <v>0</v>
      </c>
      <c r="LA71" s="109"/>
      <c r="LB71" s="138"/>
      <c r="LC71" s="139" t="e">
        <f t="shared" si="1054"/>
        <v>#DIV/0!</v>
      </c>
      <c r="LD71" s="593">
        <f t="shared" si="1055"/>
        <v>0</v>
      </c>
      <c r="LE71" s="139">
        <f>LD71/LD58</f>
        <v>0</v>
      </c>
      <c r="LF71" s="109">
        <f>LF58*LE71</f>
        <v>0</v>
      </c>
      <c r="LG71" s="136">
        <f t="shared" si="1056"/>
        <v>0</v>
      </c>
      <c r="LH71" s="96">
        <f>LH58</f>
        <v>41.1</v>
      </c>
      <c r="LI71" s="137">
        <f t="shared" si="1057"/>
        <v>0</v>
      </c>
      <c r="LJ71" s="109">
        <f t="shared" si="1058"/>
        <v>0</v>
      </c>
      <c r="LK71" s="109"/>
      <c r="LL71" s="138"/>
      <c r="LM71" s="139" t="e">
        <f t="shared" si="1059"/>
        <v>#DIV/0!</v>
      </c>
      <c r="LN71" s="593">
        <f t="shared" si="1060"/>
        <v>0</v>
      </c>
      <c r="LO71" s="139">
        <f>LN71/LN58</f>
        <v>0</v>
      </c>
      <c r="LP71" s="109">
        <f>LP58*LO71</f>
        <v>0</v>
      </c>
      <c r="LQ71" s="136">
        <f t="shared" si="1061"/>
        <v>0</v>
      </c>
      <c r="LR71" s="96">
        <f>LR58</f>
        <v>41.1</v>
      </c>
      <c r="LS71" s="137">
        <f t="shared" si="1062"/>
        <v>0</v>
      </c>
      <c r="LT71" s="109">
        <f t="shared" si="1063"/>
        <v>0</v>
      </c>
      <c r="LU71" s="109"/>
      <c r="LV71" s="138"/>
      <c r="LW71" s="139" t="e">
        <f t="shared" si="1064"/>
        <v>#DIV/0!</v>
      </c>
      <c r="LX71" s="593">
        <f t="shared" si="1065"/>
        <v>0</v>
      </c>
      <c r="LY71" s="139">
        <f>LX71/LX58</f>
        <v>0</v>
      </c>
      <c r="LZ71" s="109">
        <f>LZ58*LY71</f>
        <v>0</v>
      </c>
      <c r="MA71" s="136">
        <f t="shared" si="1066"/>
        <v>0</v>
      </c>
      <c r="MB71" s="96">
        <f>MB58</f>
        <v>41.1</v>
      </c>
      <c r="MC71" s="137">
        <f t="shared" si="1067"/>
        <v>0</v>
      </c>
      <c r="MD71" s="109">
        <f t="shared" si="1068"/>
        <v>0</v>
      </c>
      <c r="ME71" s="109"/>
      <c r="MF71" s="138"/>
      <c r="MG71" s="139" t="e">
        <f t="shared" si="1069"/>
        <v>#DIV/0!</v>
      </c>
      <c r="MH71" s="593">
        <f t="shared" si="1070"/>
        <v>0</v>
      </c>
      <c r="MI71" s="139">
        <f>MH71/MH58</f>
        <v>0</v>
      </c>
      <c r="MJ71" s="109">
        <f>MJ58*MI71</f>
        <v>0</v>
      </c>
      <c r="MK71" s="136">
        <f t="shared" si="1071"/>
        <v>0</v>
      </c>
      <c r="ML71" s="96">
        <f>ML58</f>
        <v>41.1</v>
      </c>
      <c r="MM71" s="137">
        <f t="shared" si="1072"/>
        <v>0</v>
      </c>
      <c r="MN71" s="109">
        <f t="shared" si="1073"/>
        <v>0</v>
      </c>
      <c r="MO71" s="109"/>
      <c r="MP71" s="138"/>
      <c r="MQ71" s="139" t="e">
        <f t="shared" si="1074"/>
        <v>#DIV/0!</v>
      </c>
      <c r="MR71" s="593">
        <f t="shared" si="1075"/>
        <v>0</v>
      </c>
      <c r="MS71" s="139">
        <f>MR71/MR58</f>
        <v>0</v>
      </c>
      <c r="MT71" s="109">
        <f>MT58*MS71</f>
        <v>0</v>
      </c>
      <c r="MU71" s="136">
        <f t="shared" si="1076"/>
        <v>0</v>
      </c>
      <c r="MV71" s="96">
        <f>MV58</f>
        <v>41.1</v>
      </c>
      <c r="MW71" s="137">
        <f t="shared" si="1077"/>
        <v>0</v>
      </c>
      <c r="MX71" s="109">
        <f t="shared" si="1078"/>
        <v>0</v>
      </c>
      <c r="MY71" s="109"/>
      <c r="MZ71" s="138"/>
      <c r="NA71" s="139" t="e">
        <f t="shared" si="1079"/>
        <v>#DIV/0!</v>
      </c>
      <c r="NB71" s="593">
        <f t="shared" si="1080"/>
        <v>0</v>
      </c>
      <c r="NC71" s="139">
        <f>NB71/NB58</f>
        <v>0</v>
      </c>
      <c r="ND71" s="109">
        <f>ND58*NC71</f>
        <v>0</v>
      </c>
      <c r="NE71" s="136">
        <f t="shared" si="1081"/>
        <v>0</v>
      </c>
      <c r="NF71" s="96">
        <f>NF58</f>
        <v>41.1</v>
      </c>
      <c r="NG71" s="137">
        <f t="shared" si="1082"/>
        <v>0</v>
      </c>
      <c r="NH71" s="109">
        <f t="shared" si="1083"/>
        <v>0</v>
      </c>
      <c r="NI71" s="109"/>
      <c r="NJ71" s="138"/>
      <c r="NK71" s="139" t="e">
        <f t="shared" si="1084"/>
        <v>#DIV/0!</v>
      </c>
      <c r="NL71" s="593">
        <f t="shared" si="1085"/>
        <v>0</v>
      </c>
      <c r="NM71" s="139">
        <f>NL71/NL58</f>
        <v>0</v>
      </c>
      <c r="NN71" s="109">
        <f>NN58*NM71</f>
        <v>0</v>
      </c>
      <c r="NO71" s="136">
        <f t="shared" si="1086"/>
        <v>0</v>
      </c>
      <c r="NP71" s="96">
        <f>NP58</f>
        <v>41.1</v>
      </c>
      <c r="NQ71" s="137">
        <f t="shared" si="1087"/>
        <v>0</v>
      </c>
      <c r="NR71" s="109">
        <f t="shared" si="1088"/>
        <v>0</v>
      </c>
      <c r="NS71" s="109"/>
      <c r="NT71" s="138"/>
      <c r="NU71" s="139" t="e">
        <f t="shared" si="1089"/>
        <v>#DIV/0!</v>
      </c>
      <c r="NV71" s="593">
        <f t="shared" si="1090"/>
        <v>0</v>
      </c>
      <c r="NW71" s="139">
        <f>NV71/NV58</f>
        <v>0</v>
      </c>
      <c r="NX71" s="109">
        <f>NX58*NW71</f>
        <v>0</v>
      </c>
      <c r="NY71" s="136">
        <f t="shared" si="1091"/>
        <v>0</v>
      </c>
      <c r="NZ71" s="96">
        <f>NZ58</f>
        <v>41.1</v>
      </c>
      <c r="OA71" s="137">
        <f t="shared" si="1092"/>
        <v>0</v>
      </c>
      <c r="OB71" s="109">
        <f t="shared" si="1093"/>
        <v>0</v>
      </c>
      <c r="OC71" s="109"/>
      <c r="OD71" s="138"/>
      <c r="OE71" s="139" t="e">
        <f t="shared" si="1094"/>
        <v>#DIV/0!</v>
      </c>
      <c r="OF71" s="593">
        <f t="shared" si="1095"/>
        <v>0</v>
      </c>
      <c r="OG71" s="139">
        <f>OF71/OF58</f>
        <v>0</v>
      </c>
      <c r="OH71" s="109">
        <f>OH58*OG71</f>
        <v>0</v>
      </c>
      <c r="OI71" s="136">
        <f t="shared" si="1096"/>
        <v>0</v>
      </c>
      <c r="OJ71" s="96">
        <f>OJ58</f>
        <v>41.1</v>
      </c>
      <c r="OK71" s="137">
        <f t="shared" si="1097"/>
        <v>0</v>
      </c>
      <c r="OL71" s="109">
        <f t="shared" si="1098"/>
        <v>0</v>
      </c>
      <c r="OM71" s="109"/>
      <c r="ON71" s="138"/>
      <c r="OO71" s="139" t="e">
        <f t="shared" si="1099"/>
        <v>#DIV/0!</v>
      </c>
      <c r="OP71" s="593">
        <f t="shared" si="1100"/>
        <v>0</v>
      </c>
      <c r="OQ71" s="139">
        <f>OP71/OP58</f>
        <v>0</v>
      </c>
      <c r="OR71" s="109">
        <f>OR58*OQ71</f>
        <v>0</v>
      </c>
      <c r="OS71" s="136">
        <f t="shared" si="1101"/>
        <v>0</v>
      </c>
      <c r="OT71" s="96">
        <f>OT58</f>
        <v>41.1</v>
      </c>
      <c r="OU71" s="137">
        <f t="shared" si="1102"/>
        <v>0</v>
      </c>
      <c r="OV71" s="109">
        <f t="shared" si="1103"/>
        <v>0</v>
      </c>
      <c r="OW71" s="109"/>
      <c r="OX71" s="138"/>
      <c r="OY71" s="139" t="e">
        <f t="shared" si="1104"/>
        <v>#DIV/0!</v>
      </c>
      <c r="OZ71" s="593">
        <f t="shared" si="1105"/>
        <v>0</v>
      </c>
      <c r="PA71" s="139">
        <f>OZ71/OZ58</f>
        <v>0</v>
      </c>
      <c r="PB71" s="109">
        <f>PB58*PA71</f>
        <v>0</v>
      </c>
      <c r="PC71" s="136">
        <f t="shared" si="1106"/>
        <v>0</v>
      </c>
      <c r="PD71" s="96">
        <f>PD58</f>
        <v>41.1</v>
      </c>
      <c r="PE71" s="137">
        <f t="shared" si="1107"/>
        <v>0</v>
      </c>
      <c r="PF71" s="109">
        <f t="shared" si="1108"/>
        <v>0</v>
      </c>
      <c r="PG71" s="109"/>
      <c r="PH71" s="138"/>
      <c r="PI71" s="139" t="e">
        <f t="shared" si="1109"/>
        <v>#DIV/0!</v>
      </c>
      <c r="PJ71" s="593">
        <f t="shared" si="1110"/>
        <v>0</v>
      </c>
      <c r="PK71" s="139">
        <f>PJ71/PJ58</f>
        <v>0</v>
      </c>
      <c r="PL71" s="109">
        <f>PL58*PK71</f>
        <v>0</v>
      </c>
      <c r="PM71" s="136">
        <f t="shared" si="1111"/>
        <v>0</v>
      </c>
      <c r="PN71" s="96">
        <f>PN58</f>
        <v>41.1</v>
      </c>
      <c r="PO71" s="137">
        <f t="shared" si="1112"/>
        <v>0</v>
      </c>
      <c r="PP71" s="109">
        <f t="shared" si="1113"/>
        <v>0</v>
      </c>
      <c r="PQ71" s="109"/>
      <c r="PR71" s="138"/>
      <c r="PS71" s="139" t="e">
        <f t="shared" si="1114"/>
        <v>#DIV/0!</v>
      </c>
      <c r="PT71" s="593">
        <f t="shared" si="1115"/>
        <v>0</v>
      </c>
      <c r="PU71" s="139">
        <f>PT71/PT58</f>
        <v>0</v>
      </c>
      <c r="PV71" s="109">
        <f>PV58*PU71</f>
        <v>0</v>
      </c>
      <c r="PW71" s="136">
        <f t="shared" si="1116"/>
        <v>0</v>
      </c>
      <c r="PX71" s="96">
        <f>PX58</f>
        <v>41.1</v>
      </c>
      <c r="PY71" s="137">
        <f t="shared" si="1117"/>
        <v>0</v>
      </c>
      <c r="PZ71" s="109">
        <f t="shared" si="1118"/>
        <v>0</v>
      </c>
      <c r="QA71" s="109"/>
      <c r="QB71" s="138"/>
      <c r="QC71" s="139" t="e">
        <f t="shared" si="1119"/>
        <v>#DIV/0!</v>
      </c>
      <c r="QD71" s="593">
        <f t="shared" si="1120"/>
        <v>0</v>
      </c>
      <c r="QE71" s="139">
        <f>QD71/QD58</f>
        <v>0</v>
      </c>
      <c r="QF71" s="109">
        <f>QF58*QE71</f>
        <v>0</v>
      </c>
      <c r="QG71" s="136">
        <f t="shared" si="1121"/>
        <v>0</v>
      </c>
      <c r="QH71" s="96">
        <f>QH58</f>
        <v>41.1</v>
      </c>
      <c r="QI71" s="137">
        <f t="shared" si="1122"/>
        <v>0</v>
      </c>
      <c r="QJ71" s="109">
        <f t="shared" si="1123"/>
        <v>0</v>
      </c>
      <c r="QK71" s="109"/>
      <c r="QL71" s="138"/>
      <c r="QM71" s="139" t="e">
        <f t="shared" si="1124"/>
        <v>#DIV/0!</v>
      </c>
      <c r="QN71" s="593">
        <f t="shared" si="1125"/>
        <v>0</v>
      </c>
      <c r="QO71" s="139">
        <f>QN71/QN58</f>
        <v>0</v>
      </c>
      <c r="QP71" s="109">
        <f>QP58*QO71</f>
        <v>0</v>
      </c>
      <c r="QQ71" s="136">
        <f t="shared" si="1126"/>
        <v>0</v>
      </c>
      <c r="QR71" s="96">
        <f>QR58</f>
        <v>41.1</v>
      </c>
      <c r="QS71" s="137">
        <f t="shared" si="1127"/>
        <v>0</v>
      </c>
      <c r="QT71" s="109">
        <f t="shared" si="1128"/>
        <v>0</v>
      </c>
      <c r="QU71" s="109"/>
      <c r="QV71" s="138"/>
      <c r="QW71" s="139" t="e">
        <f t="shared" si="1129"/>
        <v>#DIV/0!</v>
      </c>
      <c r="QX71" s="593">
        <f t="shared" si="1130"/>
        <v>0</v>
      </c>
      <c r="QY71" s="139">
        <f>QX71/QX58</f>
        <v>0</v>
      </c>
      <c r="QZ71" s="109">
        <f>QZ58*QY71</f>
        <v>0</v>
      </c>
      <c r="RA71" s="136">
        <f t="shared" si="1131"/>
        <v>0</v>
      </c>
      <c r="RB71" s="96">
        <f>RB58</f>
        <v>41.1</v>
      </c>
      <c r="RC71" s="137">
        <f t="shared" si="1132"/>
        <v>0</v>
      </c>
      <c r="RD71" s="109">
        <f t="shared" si="1133"/>
        <v>0</v>
      </c>
      <c r="RE71" s="109"/>
      <c r="RF71" s="138"/>
      <c r="RG71" s="139" t="e">
        <f t="shared" si="1134"/>
        <v>#DIV/0!</v>
      </c>
      <c r="RH71" s="593">
        <f t="shared" si="1135"/>
        <v>0</v>
      </c>
      <c r="RI71" s="139">
        <f>RH71/RH58</f>
        <v>0</v>
      </c>
      <c r="RJ71" s="109">
        <f>RJ58*RI71</f>
        <v>0</v>
      </c>
      <c r="RK71" s="136">
        <f t="shared" si="1136"/>
        <v>0</v>
      </c>
      <c r="RL71" s="96">
        <f>RL58</f>
        <v>41.1</v>
      </c>
      <c r="RM71" s="137">
        <f t="shared" si="1137"/>
        <v>0</v>
      </c>
      <c r="RN71" s="109">
        <f t="shared" si="1138"/>
        <v>0</v>
      </c>
      <c r="RO71" s="109"/>
      <c r="RP71" s="138"/>
      <c r="RQ71" s="139" t="e">
        <f t="shared" si="1139"/>
        <v>#DIV/0!</v>
      </c>
      <c r="RR71" s="593">
        <f t="shared" si="1140"/>
        <v>0</v>
      </c>
      <c r="RS71" s="139">
        <f>RR71/RR58</f>
        <v>0</v>
      </c>
      <c r="RT71" s="109">
        <f>RT58*RS71</f>
        <v>0</v>
      </c>
      <c r="RU71" s="136">
        <f t="shared" si="1141"/>
        <v>0</v>
      </c>
      <c r="RV71" s="96">
        <f>RV58</f>
        <v>41.1</v>
      </c>
      <c r="RW71" s="137">
        <f t="shared" si="1142"/>
        <v>0</v>
      </c>
      <c r="RX71" s="109">
        <f t="shared" si="1143"/>
        <v>0</v>
      </c>
      <c r="RY71" s="109"/>
      <c r="RZ71" s="138"/>
      <c r="SA71" s="139" t="e">
        <f t="shared" si="1144"/>
        <v>#DIV/0!</v>
      </c>
      <c r="SB71" s="593">
        <f t="shared" si="1145"/>
        <v>0</v>
      </c>
      <c r="SC71" s="139" t="e">
        <f>SB71/SB58</f>
        <v>#DIV/0!</v>
      </c>
      <c r="SD71" s="109" t="e">
        <f>SD58*SC71</f>
        <v>#DIV/0!</v>
      </c>
      <c r="SE71" s="136">
        <f t="shared" si="1146"/>
        <v>0</v>
      </c>
      <c r="SF71" s="96">
        <f>SF58</f>
        <v>0</v>
      </c>
      <c r="SG71" s="137">
        <f t="shared" si="1147"/>
        <v>0</v>
      </c>
      <c r="SH71" s="109">
        <f t="shared" si="1148"/>
        <v>0</v>
      </c>
      <c r="SI71" s="109"/>
      <c r="SJ71" s="138"/>
      <c r="SK71" s="139" t="e">
        <f t="shared" si="1149"/>
        <v>#DIV/0!</v>
      </c>
      <c r="SL71" s="593">
        <f t="shared" si="1150"/>
        <v>0</v>
      </c>
      <c r="SM71" s="139">
        <f>SL71/SL58</f>
        <v>0</v>
      </c>
      <c r="SN71" s="109">
        <f>SN58*SM71</f>
        <v>0</v>
      </c>
      <c r="SO71" s="136">
        <f t="shared" si="1151"/>
        <v>0</v>
      </c>
      <c r="SP71" s="96">
        <f>SP58</f>
        <v>41.1</v>
      </c>
      <c r="SQ71" s="137">
        <f t="shared" si="1152"/>
        <v>0</v>
      </c>
      <c r="SR71" s="109">
        <f t="shared" si="1153"/>
        <v>0</v>
      </c>
      <c r="SS71" s="109"/>
      <c r="ST71" s="138"/>
      <c r="SU71" s="139" t="e">
        <f t="shared" si="1154"/>
        <v>#DIV/0!</v>
      </c>
      <c r="SV71" s="593">
        <f t="shared" si="1155"/>
        <v>0</v>
      </c>
      <c r="SW71" s="139">
        <f>SV71/SV58</f>
        <v>0</v>
      </c>
      <c r="SX71" s="109">
        <f>SX58*SW71</f>
        <v>0</v>
      </c>
      <c r="SY71" s="136">
        <f t="shared" si="1156"/>
        <v>0</v>
      </c>
      <c r="SZ71" s="96">
        <f>SZ58</f>
        <v>41.1</v>
      </c>
      <c r="TA71" s="137">
        <f t="shared" si="1157"/>
        <v>0</v>
      </c>
      <c r="TB71" s="109">
        <f t="shared" si="1158"/>
        <v>0</v>
      </c>
      <c r="TC71" s="109"/>
      <c r="TD71" s="138"/>
      <c r="TE71" s="139" t="e">
        <f t="shared" si="1159"/>
        <v>#DIV/0!</v>
      </c>
      <c r="TF71" s="593">
        <f t="shared" si="1160"/>
        <v>0</v>
      </c>
      <c r="TG71" s="139">
        <f>TF71/TF58</f>
        <v>0</v>
      </c>
      <c r="TH71" s="109">
        <f>TH58*TG71</f>
        <v>0</v>
      </c>
      <c r="TI71" s="136">
        <f t="shared" si="1161"/>
        <v>0</v>
      </c>
      <c r="TJ71" s="96">
        <f>TJ58</f>
        <v>41.69</v>
      </c>
      <c r="TK71" s="137">
        <f t="shared" si="1162"/>
        <v>0</v>
      </c>
      <c r="TL71" s="109">
        <f t="shared" si="1163"/>
        <v>0</v>
      </c>
      <c r="TM71" s="109"/>
      <c r="TN71" s="138"/>
      <c r="TO71" s="139" t="e">
        <f t="shared" si="1164"/>
        <v>#DIV/0!</v>
      </c>
      <c r="TP71" s="593">
        <f t="shared" si="1165"/>
        <v>0</v>
      </c>
      <c r="TQ71" s="139">
        <f>TP71/TP58</f>
        <v>0</v>
      </c>
      <c r="TR71" s="109">
        <f>TR58*TQ71</f>
        <v>0</v>
      </c>
      <c r="TS71" s="136">
        <f t="shared" si="1166"/>
        <v>0</v>
      </c>
      <c r="TT71" s="96">
        <f>TT58</f>
        <v>41.1</v>
      </c>
      <c r="TU71" s="137">
        <f t="shared" si="1167"/>
        <v>0</v>
      </c>
      <c r="TV71" s="109">
        <f t="shared" si="1168"/>
        <v>0</v>
      </c>
      <c r="TW71" s="109"/>
      <c r="TX71" s="138"/>
      <c r="TY71" s="139" t="e">
        <f t="shared" si="1169"/>
        <v>#DIV/0!</v>
      </c>
      <c r="TZ71" s="593">
        <f t="shared" si="1170"/>
        <v>0</v>
      </c>
      <c r="UA71" s="139">
        <f>TZ71/TZ58</f>
        <v>0</v>
      </c>
      <c r="UB71" s="109">
        <f>UB58*UA71</f>
        <v>0</v>
      </c>
      <c r="UC71" s="136">
        <f t="shared" si="1171"/>
        <v>0</v>
      </c>
      <c r="UD71" s="96">
        <f>UD58</f>
        <v>41.1</v>
      </c>
      <c r="UE71" s="137">
        <f t="shared" si="1172"/>
        <v>0</v>
      </c>
      <c r="UF71" s="109">
        <f t="shared" si="1173"/>
        <v>0</v>
      </c>
      <c r="UG71" s="109"/>
      <c r="UH71" s="138"/>
      <c r="UI71" s="139" t="e">
        <f t="shared" si="1174"/>
        <v>#DIV/0!</v>
      </c>
      <c r="UJ71" s="593">
        <f t="shared" si="1175"/>
        <v>0</v>
      </c>
      <c r="UK71" s="139">
        <f>UJ71/UJ58</f>
        <v>0</v>
      </c>
      <c r="UL71" s="109">
        <f>UL58*UK71</f>
        <v>0</v>
      </c>
      <c r="UM71" s="136">
        <f t="shared" si="1176"/>
        <v>0</v>
      </c>
      <c r="UN71" s="96">
        <f>UN58</f>
        <v>41.1</v>
      </c>
      <c r="UO71" s="137">
        <f t="shared" si="1177"/>
        <v>0</v>
      </c>
      <c r="UP71" s="109">
        <f t="shared" si="1178"/>
        <v>0</v>
      </c>
      <c r="UQ71" s="109"/>
      <c r="UR71" s="138"/>
      <c r="US71" s="139" t="e">
        <f t="shared" si="1179"/>
        <v>#DIV/0!</v>
      </c>
      <c r="UT71" s="593">
        <f t="shared" si="1180"/>
        <v>0</v>
      </c>
      <c r="UU71" s="139">
        <f>UT71/UT58</f>
        <v>0</v>
      </c>
      <c r="UV71" s="109">
        <f>UV58*UU71</f>
        <v>0</v>
      </c>
      <c r="UW71" s="136">
        <f t="shared" si="1181"/>
        <v>0</v>
      </c>
      <c r="UX71" s="96">
        <f>UX58</f>
        <v>41.1</v>
      </c>
      <c r="UY71" s="137">
        <f t="shared" si="1182"/>
        <v>0</v>
      </c>
      <c r="UZ71" s="109">
        <f t="shared" si="1183"/>
        <v>0</v>
      </c>
      <c r="VA71" s="109"/>
      <c r="VB71" s="138"/>
      <c r="VC71" s="139" t="e">
        <f t="shared" si="1184"/>
        <v>#DIV/0!</v>
      </c>
      <c r="VD71" s="593">
        <f t="shared" si="1185"/>
        <v>0</v>
      </c>
      <c r="VE71" s="139">
        <f>VD71/VD58</f>
        <v>0</v>
      </c>
      <c r="VF71" s="109">
        <f>VF58*VE71</f>
        <v>0</v>
      </c>
      <c r="VG71" s="136">
        <f t="shared" si="1186"/>
        <v>0</v>
      </c>
      <c r="VH71" s="96">
        <f>VH58</f>
        <v>41.1</v>
      </c>
      <c r="VI71" s="137">
        <f t="shared" si="1187"/>
        <v>0</v>
      </c>
      <c r="VJ71" s="109">
        <f t="shared" si="1188"/>
        <v>0</v>
      </c>
      <c r="VK71" s="109"/>
      <c r="VL71" s="138"/>
      <c r="VM71" s="139" t="e">
        <f t="shared" si="1189"/>
        <v>#DIV/0!</v>
      </c>
      <c r="VN71" s="593">
        <f t="shared" si="1190"/>
        <v>0</v>
      </c>
      <c r="VO71" s="139">
        <f>VN71/VN58</f>
        <v>0</v>
      </c>
      <c r="VP71" s="109">
        <f>VP58*VO71</f>
        <v>0</v>
      </c>
      <c r="VQ71" s="136">
        <f t="shared" si="1191"/>
        <v>0</v>
      </c>
      <c r="VR71" s="96">
        <f>VR58</f>
        <v>41.1</v>
      </c>
      <c r="VS71" s="137">
        <f t="shared" si="1192"/>
        <v>0</v>
      </c>
      <c r="VT71" s="109">
        <f t="shared" si="1193"/>
        <v>0</v>
      </c>
      <c r="VU71" s="109"/>
      <c r="VV71" s="138"/>
      <c r="VW71" s="139" t="e">
        <f t="shared" si="1194"/>
        <v>#DIV/0!</v>
      </c>
      <c r="VX71" s="554">
        <f t="shared" si="1195"/>
        <v>0</v>
      </c>
      <c r="VY71" s="139">
        <f>VX71/VX58</f>
        <v>0</v>
      </c>
      <c r="VZ71" s="109">
        <f>VZ58*VY71</f>
        <v>0</v>
      </c>
      <c r="WA71" s="136">
        <f t="shared" si="1196"/>
        <v>0</v>
      </c>
      <c r="WB71" s="96">
        <f>WB58</f>
        <v>41.46</v>
      </c>
      <c r="WC71" s="137">
        <f t="shared" si="1197"/>
        <v>0</v>
      </c>
      <c r="WD71" s="109">
        <f t="shared" si="1198"/>
        <v>0</v>
      </c>
      <c r="WE71" s="109"/>
      <c r="WF71" s="138"/>
    </row>
    <row r="72" spans="1:604" ht="18" customHeight="1">
      <c r="A72" s="5"/>
      <c r="B72" s="544" t="s">
        <v>412</v>
      </c>
      <c r="C72" s="11" t="s">
        <v>968</v>
      </c>
      <c r="D72" s="11" t="s">
        <v>423</v>
      </c>
      <c r="E72" s="4" t="s">
        <v>32</v>
      </c>
      <c r="F72" s="593">
        <f t="shared" si="900"/>
        <v>0</v>
      </c>
      <c r="G72" s="139" t="e">
        <f>F72/F58</f>
        <v>#DIV/0!</v>
      </c>
      <c r="H72" s="109" t="e">
        <f>H58*G72</f>
        <v>#DIV/0!</v>
      </c>
      <c r="I72" s="136">
        <f t="shared" si="901"/>
        <v>0</v>
      </c>
      <c r="J72" s="96">
        <f>J58</f>
        <v>0</v>
      </c>
      <c r="K72" s="137">
        <f t="shared" si="902"/>
        <v>0</v>
      </c>
      <c r="L72" s="109">
        <f t="shared" si="903"/>
        <v>0</v>
      </c>
      <c r="M72" s="109"/>
      <c r="N72" s="138"/>
      <c r="O72" s="139">
        <f t="shared" si="904"/>
        <v>0</v>
      </c>
      <c r="P72" s="593">
        <f t="shared" si="905"/>
        <v>0</v>
      </c>
      <c r="Q72" s="139">
        <f>P72/P58</f>
        <v>0</v>
      </c>
      <c r="R72" s="109">
        <f>R58*Q72</f>
        <v>0</v>
      </c>
      <c r="S72" s="136">
        <f t="shared" si="906"/>
        <v>0</v>
      </c>
      <c r="T72" s="96">
        <f>T58</f>
        <v>41.1</v>
      </c>
      <c r="U72" s="137">
        <f t="shared" si="907"/>
        <v>0</v>
      </c>
      <c r="V72" s="109">
        <f t="shared" si="908"/>
        <v>0</v>
      </c>
      <c r="W72" s="109"/>
      <c r="X72" s="138"/>
      <c r="Y72" s="139">
        <f t="shared" si="909"/>
        <v>0</v>
      </c>
      <c r="Z72" s="593">
        <f t="shared" si="910"/>
        <v>0</v>
      </c>
      <c r="AA72" s="139">
        <f>Z72/Z58</f>
        <v>0</v>
      </c>
      <c r="AB72" s="109">
        <f>AB58*AA72</f>
        <v>0</v>
      </c>
      <c r="AC72" s="136">
        <f t="shared" si="911"/>
        <v>0</v>
      </c>
      <c r="AD72" s="96">
        <f>AD58</f>
        <v>41.1</v>
      </c>
      <c r="AE72" s="137">
        <f t="shared" si="912"/>
        <v>0</v>
      </c>
      <c r="AF72" s="109">
        <f t="shared" si="913"/>
        <v>0</v>
      </c>
      <c r="AG72" s="109"/>
      <c r="AH72" s="138"/>
      <c r="AI72" s="139">
        <f t="shared" si="914"/>
        <v>0</v>
      </c>
      <c r="AJ72" s="593">
        <f t="shared" si="915"/>
        <v>0</v>
      </c>
      <c r="AK72" s="139" t="e">
        <f>AJ72/AJ58</f>
        <v>#DIV/0!</v>
      </c>
      <c r="AL72" s="109" t="e">
        <f>AL58*AK72</f>
        <v>#DIV/0!</v>
      </c>
      <c r="AM72" s="136">
        <f t="shared" si="916"/>
        <v>0</v>
      </c>
      <c r="AN72" s="96">
        <f>AN58</f>
        <v>0</v>
      </c>
      <c r="AO72" s="137">
        <f t="shared" si="917"/>
        <v>0</v>
      </c>
      <c r="AP72" s="109">
        <f t="shared" si="918"/>
        <v>0</v>
      </c>
      <c r="AQ72" s="109"/>
      <c r="AR72" s="138"/>
      <c r="AS72" s="139">
        <f t="shared" si="919"/>
        <v>0</v>
      </c>
      <c r="AT72" s="593">
        <f t="shared" si="920"/>
        <v>0</v>
      </c>
      <c r="AU72" s="139">
        <f>AT72/AT58</f>
        <v>0</v>
      </c>
      <c r="AV72" s="109">
        <f>AV58*AU72</f>
        <v>0</v>
      </c>
      <c r="AW72" s="136">
        <f t="shared" si="921"/>
        <v>0</v>
      </c>
      <c r="AX72" s="96">
        <f>AX58</f>
        <v>41.1</v>
      </c>
      <c r="AY72" s="137">
        <f t="shared" si="922"/>
        <v>0</v>
      </c>
      <c r="AZ72" s="109">
        <f t="shared" si="923"/>
        <v>0</v>
      </c>
      <c r="BA72" s="109"/>
      <c r="BB72" s="138"/>
      <c r="BC72" s="139">
        <f t="shared" si="924"/>
        <v>0</v>
      </c>
      <c r="BD72" s="593">
        <f t="shared" si="925"/>
        <v>0</v>
      </c>
      <c r="BE72" s="139">
        <f>BD72/BD58</f>
        <v>0</v>
      </c>
      <c r="BF72" s="109">
        <f>BF58*BE72</f>
        <v>0</v>
      </c>
      <c r="BG72" s="136">
        <f t="shared" si="926"/>
        <v>0</v>
      </c>
      <c r="BH72" s="96">
        <f>BH58</f>
        <v>41.1</v>
      </c>
      <c r="BI72" s="137">
        <f t="shared" si="927"/>
        <v>0</v>
      </c>
      <c r="BJ72" s="109">
        <f t="shared" si="928"/>
        <v>0</v>
      </c>
      <c r="BK72" s="109"/>
      <c r="BL72" s="138"/>
      <c r="BM72" s="139">
        <f t="shared" si="929"/>
        <v>0</v>
      </c>
      <c r="BN72" s="593">
        <f t="shared" si="930"/>
        <v>0</v>
      </c>
      <c r="BO72" s="139">
        <f>BN72/BN58</f>
        <v>0</v>
      </c>
      <c r="BP72" s="109">
        <f>BP58*BO72</f>
        <v>0</v>
      </c>
      <c r="BQ72" s="136">
        <f t="shared" si="931"/>
        <v>0</v>
      </c>
      <c r="BR72" s="96">
        <f>BR58</f>
        <v>41.1</v>
      </c>
      <c r="BS72" s="137">
        <f t="shared" si="932"/>
        <v>0</v>
      </c>
      <c r="BT72" s="109">
        <f t="shared" si="933"/>
        <v>0</v>
      </c>
      <c r="BU72" s="109"/>
      <c r="BV72" s="138"/>
      <c r="BW72" s="139">
        <f t="shared" si="934"/>
        <v>0</v>
      </c>
      <c r="BX72" s="593">
        <f t="shared" si="935"/>
        <v>0</v>
      </c>
      <c r="BY72" s="139">
        <f>BX72/BX58</f>
        <v>0</v>
      </c>
      <c r="BZ72" s="109">
        <f>BZ58*BY72</f>
        <v>0</v>
      </c>
      <c r="CA72" s="136">
        <f t="shared" si="936"/>
        <v>0</v>
      </c>
      <c r="CB72" s="96">
        <f>CB58</f>
        <v>41.1</v>
      </c>
      <c r="CC72" s="137">
        <f t="shared" si="937"/>
        <v>0</v>
      </c>
      <c r="CD72" s="109">
        <f t="shared" si="938"/>
        <v>0</v>
      </c>
      <c r="CE72" s="109"/>
      <c r="CF72" s="138"/>
      <c r="CG72" s="139">
        <f t="shared" si="939"/>
        <v>0</v>
      </c>
      <c r="CH72" s="593">
        <f t="shared" si="940"/>
        <v>0</v>
      </c>
      <c r="CI72" s="139">
        <f>CH72/CH58</f>
        <v>0</v>
      </c>
      <c r="CJ72" s="109">
        <f>CJ58*CI72</f>
        <v>0</v>
      </c>
      <c r="CK72" s="136">
        <f t="shared" si="941"/>
        <v>0</v>
      </c>
      <c r="CL72" s="96">
        <f>CL58</f>
        <v>41.1</v>
      </c>
      <c r="CM72" s="137">
        <f t="shared" si="942"/>
        <v>0</v>
      </c>
      <c r="CN72" s="109">
        <f t="shared" si="943"/>
        <v>0</v>
      </c>
      <c r="CO72" s="109"/>
      <c r="CP72" s="138"/>
      <c r="CQ72" s="139">
        <f t="shared" si="944"/>
        <v>0</v>
      </c>
      <c r="CR72" s="593">
        <f t="shared" si="945"/>
        <v>0</v>
      </c>
      <c r="CS72" s="139">
        <f>CR72/CR58</f>
        <v>0</v>
      </c>
      <c r="CT72" s="109">
        <f>CT58*CS72</f>
        <v>0</v>
      </c>
      <c r="CU72" s="136">
        <f t="shared" si="946"/>
        <v>0</v>
      </c>
      <c r="CV72" s="96">
        <f>CV58</f>
        <v>41.1</v>
      </c>
      <c r="CW72" s="137">
        <f t="shared" si="947"/>
        <v>0</v>
      </c>
      <c r="CX72" s="109">
        <f t="shared" si="948"/>
        <v>0</v>
      </c>
      <c r="CY72" s="109"/>
      <c r="CZ72" s="138"/>
      <c r="DA72" s="139">
        <f t="shared" si="949"/>
        <v>0</v>
      </c>
      <c r="DB72" s="593">
        <f t="shared" si="950"/>
        <v>0</v>
      </c>
      <c r="DC72" s="139">
        <f>DB72/DB58</f>
        <v>0</v>
      </c>
      <c r="DD72" s="109">
        <f>DD58*DC72</f>
        <v>0</v>
      </c>
      <c r="DE72" s="136">
        <f t="shared" si="951"/>
        <v>0</v>
      </c>
      <c r="DF72" s="96">
        <f>DF58</f>
        <v>41.1</v>
      </c>
      <c r="DG72" s="137">
        <f t="shared" si="952"/>
        <v>0</v>
      </c>
      <c r="DH72" s="109">
        <f t="shared" si="953"/>
        <v>0</v>
      </c>
      <c r="DI72" s="109"/>
      <c r="DJ72" s="138"/>
      <c r="DK72" s="139">
        <f t="shared" si="954"/>
        <v>0</v>
      </c>
      <c r="DL72" s="593">
        <f t="shared" si="955"/>
        <v>0</v>
      </c>
      <c r="DM72" s="139">
        <f>DL72/DL58</f>
        <v>0</v>
      </c>
      <c r="DN72" s="109">
        <f>DN58*DM72</f>
        <v>0</v>
      </c>
      <c r="DO72" s="136">
        <f t="shared" si="956"/>
        <v>0</v>
      </c>
      <c r="DP72" s="96">
        <f>DP58</f>
        <v>41.1</v>
      </c>
      <c r="DQ72" s="137">
        <f t="shared" si="957"/>
        <v>0</v>
      </c>
      <c r="DR72" s="109">
        <f t="shared" si="958"/>
        <v>0</v>
      </c>
      <c r="DS72" s="109"/>
      <c r="DT72" s="138"/>
      <c r="DU72" s="139">
        <f t="shared" si="959"/>
        <v>0</v>
      </c>
      <c r="DV72" s="593">
        <f t="shared" si="960"/>
        <v>0</v>
      </c>
      <c r="DW72" s="139">
        <f>DV72/DV58</f>
        <v>0</v>
      </c>
      <c r="DX72" s="109">
        <f>DX58*DW72</f>
        <v>0</v>
      </c>
      <c r="DY72" s="136">
        <f t="shared" si="961"/>
        <v>0</v>
      </c>
      <c r="DZ72" s="96">
        <f>DZ58</f>
        <v>41.1</v>
      </c>
      <c r="EA72" s="137">
        <f t="shared" si="962"/>
        <v>0</v>
      </c>
      <c r="EB72" s="109">
        <f t="shared" si="963"/>
        <v>0</v>
      </c>
      <c r="EC72" s="109"/>
      <c r="ED72" s="138"/>
      <c r="EE72" s="139">
        <f t="shared" si="964"/>
        <v>0</v>
      </c>
      <c r="EF72" s="593">
        <f t="shared" si="965"/>
        <v>0</v>
      </c>
      <c r="EG72" s="139">
        <f>EF72/EF58</f>
        <v>0</v>
      </c>
      <c r="EH72" s="109">
        <f>EH58*EG72</f>
        <v>0</v>
      </c>
      <c r="EI72" s="136">
        <f t="shared" si="966"/>
        <v>0</v>
      </c>
      <c r="EJ72" s="96">
        <f>EJ58</f>
        <v>41.1</v>
      </c>
      <c r="EK72" s="137">
        <f t="shared" si="967"/>
        <v>0</v>
      </c>
      <c r="EL72" s="109">
        <f t="shared" si="968"/>
        <v>0</v>
      </c>
      <c r="EM72" s="109"/>
      <c r="EN72" s="138"/>
      <c r="EO72" s="139">
        <f t="shared" si="969"/>
        <v>0</v>
      </c>
      <c r="EP72" s="593">
        <f t="shared" si="970"/>
        <v>0</v>
      </c>
      <c r="EQ72" s="139">
        <f>EP72/EP58</f>
        <v>0</v>
      </c>
      <c r="ER72" s="109">
        <f>ER58*EQ72</f>
        <v>0</v>
      </c>
      <c r="ES72" s="136">
        <f t="shared" si="971"/>
        <v>0</v>
      </c>
      <c r="ET72" s="96">
        <f>ET58</f>
        <v>41.1</v>
      </c>
      <c r="EU72" s="137">
        <f t="shared" si="972"/>
        <v>0</v>
      </c>
      <c r="EV72" s="109">
        <f t="shared" si="973"/>
        <v>0</v>
      </c>
      <c r="EW72" s="109"/>
      <c r="EX72" s="138"/>
      <c r="EY72" s="139">
        <f t="shared" si="974"/>
        <v>0</v>
      </c>
      <c r="EZ72" s="593">
        <f t="shared" si="975"/>
        <v>0</v>
      </c>
      <c r="FA72" s="139">
        <f>EZ72/EZ58</f>
        <v>0</v>
      </c>
      <c r="FB72" s="109">
        <f>FB58*FA72</f>
        <v>0</v>
      </c>
      <c r="FC72" s="136">
        <f t="shared" si="976"/>
        <v>0</v>
      </c>
      <c r="FD72" s="96">
        <f>FD58</f>
        <v>41.1</v>
      </c>
      <c r="FE72" s="137">
        <f t="shared" si="977"/>
        <v>0</v>
      </c>
      <c r="FF72" s="109">
        <f t="shared" si="978"/>
        <v>0</v>
      </c>
      <c r="FG72" s="109"/>
      <c r="FH72" s="138"/>
      <c r="FI72" s="139">
        <f t="shared" si="979"/>
        <v>0</v>
      </c>
      <c r="FJ72" s="593">
        <f t="shared" si="980"/>
        <v>0</v>
      </c>
      <c r="FK72" s="139">
        <f>FJ72/FJ58</f>
        <v>0</v>
      </c>
      <c r="FL72" s="109">
        <f>FL58*FK72</f>
        <v>0</v>
      </c>
      <c r="FM72" s="136">
        <f t="shared" si="981"/>
        <v>0</v>
      </c>
      <c r="FN72" s="96">
        <f>FN58</f>
        <v>41.1</v>
      </c>
      <c r="FO72" s="137">
        <f t="shared" si="982"/>
        <v>0</v>
      </c>
      <c r="FP72" s="109">
        <f t="shared" si="983"/>
        <v>0</v>
      </c>
      <c r="FQ72" s="109"/>
      <c r="FR72" s="138"/>
      <c r="FS72" s="139">
        <f t="shared" si="984"/>
        <v>0</v>
      </c>
      <c r="FT72" s="593">
        <f t="shared" si="985"/>
        <v>0</v>
      </c>
      <c r="FU72" s="139">
        <f>FT72/FT58</f>
        <v>0</v>
      </c>
      <c r="FV72" s="109">
        <f>FV58*FU72</f>
        <v>0</v>
      </c>
      <c r="FW72" s="136">
        <f t="shared" si="986"/>
        <v>0</v>
      </c>
      <c r="FX72" s="96">
        <f>FX58</f>
        <v>41.1</v>
      </c>
      <c r="FY72" s="137">
        <f t="shared" si="987"/>
        <v>0</v>
      </c>
      <c r="FZ72" s="109">
        <f t="shared" si="988"/>
        <v>0</v>
      </c>
      <c r="GA72" s="109"/>
      <c r="GB72" s="138"/>
      <c r="GC72" s="139">
        <f t="shared" si="989"/>
        <v>0</v>
      </c>
      <c r="GD72" s="593">
        <f t="shared" si="990"/>
        <v>0</v>
      </c>
      <c r="GE72" s="139">
        <f>GD72/GD58</f>
        <v>0</v>
      </c>
      <c r="GF72" s="109">
        <f>GF58*GE72</f>
        <v>0</v>
      </c>
      <c r="GG72" s="136">
        <f t="shared" si="991"/>
        <v>0</v>
      </c>
      <c r="GH72" s="96">
        <f>GH58</f>
        <v>41.1</v>
      </c>
      <c r="GI72" s="137">
        <f t="shared" si="992"/>
        <v>0</v>
      </c>
      <c r="GJ72" s="109">
        <f t="shared" si="993"/>
        <v>0</v>
      </c>
      <c r="GK72" s="109"/>
      <c r="GL72" s="138"/>
      <c r="GM72" s="139">
        <f t="shared" si="994"/>
        <v>0</v>
      </c>
      <c r="GN72" s="593">
        <f t="shared" si="995"/>
        <v>0</v>
      </c>
      <c r="GO72" s="139">
        <f>GN72/GN58</f>
        <v>0</v>
      </c>
      <c r="GP72" s="109">
        <f>GP58*GO72</f>
        <v>0</v>
      </c>
      <c r="GQ72" s="136">
        <f t="shared" si="996"/>
        <v>0</v>
      </c>
      <c r="GR72" s="96">
        <f>GR58</f>
        <v>41.1</v>
      </c>
      <c r="GS72" s="137">
        <f t="shared" si="997"/>
        <v>0</v>
      </c>
      <c r="GT72" s="109">
        <f t="shared" si="998"/>
        <v>0</v>
      </c>
      <c r="GU72" s="109"/>
      <c r="GV72" s="138"/>
      <c r="GW72" s="139">
        <f t="shared" si="999"/>
        <v>0</v>
      </c>
      <c r="GX72" s="593">
        <f t="shared" si="1000"/>
        <v>0</v>
      </c>
      <c r="GY72" s="139">
        <f>GX72/GX58</f>
        <v>0</v>
      </c>
      <c r="GZ72" s="109">
        <f>GZ58*GY72</f>
        <v>0</v>
      </c>
      <c r="HA72" s="136">
        <f t="shared" si="1001"/>
        <v>0</v>
      </c>
      <c r="HB72" s="96">
        <f>HB58</f>
        <v>41.1</v>
      </c>
      <c r="HC72" s="137">
        <f t="shared" si="1002"/>
        <v>0</v>
      </c>
      <c r="HD72" s="109">
        <f t="shared" si="1003"/>
        <v>0</v>
      </c>
      <c r="HE72" s="109"/>
      <c r="HF72" s="138"/>
      <c r="HG72" s="139">
        <f t="shared" si="1004"/>
        <v>0</v>
      </c>
      <c r="HH72" s="593">
        <f t="shared" si="1005"/>
        <v>0</v>
      </c>
      <c r="HI72" s="139">
        <f>HH72/HH58</f>
        <v>0</v>
      </c>
      <c r="HJ72" s="109">
        <f>HJ58*HI72</f>
        <v>0</v>
      </c>
      <c r="HK72" s="136">
        <f t="shared" si="1006"/>
        <v>0</v>
      </c>
      <c r="HL72" s="96">
        <f>HL58</f>
        <v>41.1</v>
      </c>
      <c r="HM72" s="137">
        <f t="shared" si="1007"/>
        <v>0</v>
      </c>
      <c r="HN72" s="109">
        <f t="shared" si="1008"/>
        <v>0</v>
      </c>
      <c r="HO72" s="109"/>
      <c r="HP72" s="138"/>
      <c r="HQ72" s="139">
        <f t="shared" si="1009"/>
        <v>0</v>
      </c>
      <c r="HR72" s="593">
        <f t="shared" si="1010"/>
        <v>0</v>
      </c>
      <c r="HS72" s="139">
        <f>HR72/HR58</f>
        <v>0</v>
      </c>
      <c r="HT72" s="109">
        <f>HT58*HS72</f>
        <v>0</v>
      </c>
      <c r="HU72" s="136">
        <f t="shared" si="1011"/>
        <v>0</v>
      </c>
      <c r="HV72" s="96">
        <f>HV58</f>
        <v>41.1</v>
      </c>
      <c r="HW72" s="137">
        <f t="shared" si="1012"/>
        <v>0</v>
      </c>
      <c r="HX72" s="109">
        <f t="shared" si="1013"/>
        <v>0</v>
      </c>
      <c r="HY72" s="109"/>
      <c r="HZ72" s="138"/>
      <c r="IA72" s="139">
        <f t="shared" si="1014"/>
        <v>0</v>
      </c>
      <c r="IB72" s="593">
        <f t="shared" si="1015"/>
        <v>0</v>
      </c>
      <c r="IC72" s="139">
        <f>IB72/IB58</f>
        <v>0</v>
      </c>
      <c r="ID72" s="109">
        <f>ID58*IC72</f>
        <v>0</v>
      </c>
      <c r="IE72" s="136">
        <f t="shared" si="1016"/>
        <v>0</v>
      </c>
      <c r="IF72" s="96">
        <f>IF58</f>
        <v>41.1</v>
      </c>
      <c r="IG72" s="137">
        <f t="shared" si="1017"/>
        <v>0</v>
      </c>
      <c r="IH72" s="109">
        <f t="shared" si="1018"/>
        <v>0</v>
      </c>
      <c r="II72" s="109"/>
      <c r="IJ72" s="138"/>
      <c r="IK72" s="139">
        <f t="shared" si="1019"/>
        <v>0</v>
      </c>
      <c r="IL72" s="593">
        <f t="shared" si="1020"/>
        <v>0</v>
      </c>
      <c r="IM72" s="139">
        <f>IL72/IL58</f>
        <v>0</v>
      </c>
      <c r="IN72" s="109">
        <f>IN58*IM72</f>
        <v>0</v>
      </c>
      <c r="IO72" s="136">
        <f t="shared" si="1021"/>
        <v>0</v>
      </c>
      <c r="IP72" s="96">
        <f>IP58</f>
        <v>41.1</v>
      </c>
      <c r="IQ72" s="137">
        <f t="shared" si="1022"/>
        <v>0</v>
      </c>
      <c r="IR72" s="109">
        <f t="shared" si="1023"/>
        <v>0</v>
      </c>
      <c r="IS72" s="109"/>
      <c r="IT72" s="138"/>
      <c r="IU72" s="139">
        <f t="shared" si="1024"/>
        <v>0</v>
      </c>
      <c r="IV72" s="593">
        <f t="shared" si="1025"/>
        <v>0</v>
      </c>
      <c r="IW72" s="139">
        <f>IV72/IV58</f>
        <v>0</v>
      </c>
      <c r="IX72" s="109">
        <f>IX58*IW72</f>
        <v>0</v>
      </c>
      <c r="IY72" s="136">
        <f t="shared" si="1026"/>
        <v>0</v>
      </c>
      <c r="IZ72" s="96">
        <f>IZ58</f>
        <v>41.1</v>
      </c>
      <c r="JA72" s="137">
        <f t="shared" si="1027"/>
        <v>0</v>
      </c>
      <c r="JB72" s="109">
        <f t="shared" si="1028"/>
        <v>0</v>
      </c>
      <c r="JC72" s="109"/>
      <c r="JD72" s="138"/>
      <c r="JE72" s="139">
        <f t="shared" si="1029"/>
        <v>0</v>
      </c>
      <c r="JF72" s="593">
        <f t="shared" si="1030"/>
        <v>0</v>
      </c>
      <c r="JG72" s="139">
        <f>JF72/JF58</f>
        <v>0</v>
      </c>
      <c r="JH72" s="109">
        <f>JH58*JG72</f>
        <v>0</v>
      </c>
      <c r="JI72" s="136">
        <f t="shared" si="1031"/>
        <v>0</v>
      </c>
      <c r="JJ72" s="96">
        <f>JJ58</f>
        <v>41.1</v>
      </c>
      <c r="JK72" s="137">
        <f t="shared" si="1032"/>
        <v>0</v>
      </c>
      <c r="JL72" s="109">
        <f t="shared" si="1033"/>
        <v>0</v>
      </c>
      <c r="JM72" s="109"/>
      <c r="JN72" s="138"/>
      <c r="JO72" s="139">
        <f t="shared" si="1034"/>
        <v>0</v>
      </c>
      <c r="JP72" s="593">
        <f t="shared" si="1035"/>
        <v>0</v>
      </c>
      <c r="JQ72" s="139">
        <f>JP72/JP58</f>
        <v>0</v>
      </c>
      <c r="JR72" s="109">
        <f>JR58*JQ72</f>
        <v>0</v>
      </c>
      <c r="JS72" s="136">
        <f t="shared" si="1036"/>
        <v>0</v>
      </c>
      <c r="JT72" s="96">
        <f>JT58</f>
        <v>41.1</v>
      </c>
      <c r="JU72" s="137">
        <f t="shared" si="1037"/>
        <v>0</v>
      </c>
      <c r="JV72" s="109">
        <f t="shared" si="1038"/>
        <v>0</v>
      </c>
      <c r="JW72" s="109"/>
      <c r="JX72" s="138"/>
      <c r="JY72" s="139">
        <f t="shared" si="1039"/>
        <v>0</v>
      </c>
      <c r="JZ72" s="593">
        <f t="shared" si="1040"/>
        <v>0</v>
      </c>
      <c r="KA72" s="139">
        <f>JZ72/JZ58</f>
        <v>0</v>
      </c>
      <c r="KB72" s="109">
        <f>KB58*KA72</f>
        <v>0</v>
      </c>
      <c r="KC72" s="136">
        <f t="shared" si="1041"/>
        <v>0</v>
      </c>
      <c r="KD72" s="96">
        <f>KD58</f>
        <v>41.1</v>
      </c>
      <c r="KE72" s="137">
        <f t="shared" si="1042"/>
        <v>0</v>
      </c>
      <c r="KF72" s="109">
        <f t="shared" si="1043"/>
        <v>0</v>
      </c>
      <c r="KG72" s="109"/>
      <c r="KH72" s="138"/>
      <c r="KI72" s="139">
        <f t="shared" si="1044"/>
        <v>0</v>
      </c>
      <c r="KJ72" s="593">
        <f t="shared" si="1045"/>
        <v>0</v>
      </c>
      <c r="KK72" s="139">
        <f>KJ72/KJ58</f>
        <v>0</v>
      </c>
      <c r="KL72" s="109">
        <f>KL58*KK72</f>
        <v>0</v>
      </c>
      <c r="KM72" s="136">
        <f t="shared" si="1046"/>
        <v>0</v>
      </c>
      <c r="KN72" s="96">
        <f>KN58</f>
        <v>41.1</v>
      </c>
      <c r="KO72" s="137">
        <f t="shared" si="1047"/>
        <v>0</v>
      </c>
      <c r="KP72" s="109">
        <f t="shared" si="1048"/>
        <v>0</v>
      </c>
      <c r="KQ72" s="109"/>
      <c r="KR72" s="138"/>
      <c r="KS72" s="139">
        <f t="shared" si="1049"/>
        <v>0</v>
      </c>
      <c r="KT72" s="593">
        <f t="shared" si="1050"/>
        <v>0</v>
      </c>
      <c r="KU72" s="139">
        <f>KT72/KT58</f>
        <v>0</v>
      </c>
      <c r="KV72" s="109">
        <f>KV58*KU72</f>
        <v>0</v>
      </c>
      <c r="KW72" s="136">
        <f t="shared" si="1051"/>
        <v>0</v>
      </c>
      <c r="KX72" s="96">
        <f>KX58</f>
        <v>58.2</v>
      </c>
      <c r="KY72" s="137">
        <f t="shared" si="1052"/>
        <v>0</v>
      </c>
      <c r="KZ72" s="109">
        <f t="shared" si="1053"/>
        <v>0</v>
      </c>
      <c r="LA72" s="109"/>
      <c r="LB72" s="138"/>
      <c r="LC72" s="139">
        <f t="shared" si="1054"/>
        <v>0</v>
      </c>
      <c r="LD72" s="593">
        <f t="shared" si="1055"/>
        <v>0</v>
      </c>
      <c r="LE72" s="139">
        <f>LD72/LD58</f>
        <v>0</v>
      </c>
      <c r="LF72" s="109">
        <f>LF58*LE72</f>
        <v>0</v>
      </c>
      <c r="LG72" s="136">
        <f t="shared" si="1056"/>
        <v>0</v>
      </c>
      <c r="LH72" s="96">
        <f>LH58</f>
        <v>41.1</v>
      </c>
      <c r="LI72" s="137">
        <f t="shared" si="1057"/>
        <v>0</v>
      </c>
      <c r="LJ72" s="109">
        <f t="shared" si="1058"/>
        <v>0</v>
      </c>
      <c r="LK72" s="109"/>
      <c r="LL72" s="138"/>
      <c r="LM72" s="139">
        <f t="shared" si="1059"/>
        <v>0</v>
      </c>
      <c r="LN72" s="593">
        <f t="shared" si="1060"/>
        <v>0</v>
      </c>
      <c r="LO72" s="139">
        <f>LN72/LN58</f>
        <v>0</v>
      </c>
      <c r="LP72" s="109">
        <f>LP58*LO72</f>
        <v>0</v>
      </c>
      <c r="LQ72" s="136">
        <f t="shared" si="1061"/>
        <v>0</v>
      </c>
      <c r="LR72" s="96">
        <f>LR58</f>
        <v>41.1</v>
      </c>
      <c r="LS72" s="137">
        <f t="shared" si="1062"/>
        <v>0</v>
      </c>
      <c r="LT72" s="109">
        <f t="shared" si="1063"/>
        <v>0</v>
      </c>
      <c r="LU72" s="109"/>
      <c r="LV72" s="138"/>
      <c r="LW72" s="139">
        <f t="shared" si="1064"/>
        <v>0</v>
      </c>
      <c r="LX72" s="593">
        <f t="shared" si="1065"/>
        <v>0</v>
      </c>
      <c r="LY72" s="139">
        <f>LX72/LX58</f>
        <v>0</v>
      </c>
      <c r="LZ72" s="109">
        <f>LZ58*LY72</f>
        <v>0</v>
      </c>
      <c r="MA72" s="136">
        <f t="shared" si="1066"/>
        <v>0</v>
      </c>
      <c r="MB72" s="96">
        <f>MB58</f>
        <v>41.1</v>
      </c>
      <c r="MC72" s="137">
        <f t="shared" si="1067"/>
        <v>0</v>
      </c>
      <c r="MD72" s="109">
        <f t="shared" si="1068"/>
        <v>0</v>
      </c>
      <c r="ME72" s="109"/>
      <c r="MF72" s="138"/>
      <c r="MG72" s="139">
        <f t="shared" si="1069"/>
        <v>0</v>
      </c>
      <c r="MH72" s="593">
        <f t="shared" si="1070"/>
        <v>63</v>
      </c>
      <c r="MI72" s="139">
        <f>MH72/MH58</f>
        <v>0.20521</v>
      </c>
      <c r="MJ72" s="109">
        <f>MJ58*MI72</f>
        <v>681.91</v>
      </c>
      <c r="MK72" s="136">
        <f t="shared" si="1071"/>
        <v>10.82396825</v>
      </c>
      <c r="ML72" s="96">
        <f>ML58</f>
        <v>41.1</v>
      </c>
      <c r="MM72" s="137">
        <f t="shared" si="1072"/>
        <v>444.86509999999998</v>
      </c>
      <c r="MN72" s="109">
        <f t="shared" si="1073"/>
        <v>28026.5</v>
      </c>
      <c r="MO72" s="109"/>
      <c r="MP72" s="138"/>
      <c r="MQ72" s="139">
        <f t="shared" si="1074"/>
        <v>0.72611000000000003</v>
      </c>
      <c r="MR72" s="593">
        <f t="shared" si="1075"/>
        <v>0</v>
      </c>
      <c r="MS72" s="139">
        <f>MR72/MR58</f>
        <v>0</v>
      </c>
      <c r="MT72" s="109">
        <f>MT58*MS72</f>
        <v>0</v>
      </c>
      <c r="MU72" s="136">
        <f t="shared" si="1076"/>
        <v>0</v>
      </c>
      <c r="MV72" s="96">
        <f>MV58</f>
        <v>41.1</v>
      </c>
      <c r="MW72" s="137">
        <f t="shared" si="1077"/>
        <v>0</v>
      </c>
      <c r="MX72" s="109">
        <f t="shared" si="1078"/>
        <v>0</v>
      </c>
      <c r="MY72" s="109"/>
      <c r="MZ72" s="138"/>
      <c r="NA72" s="139">
        <f t="shared" si="1079"/>
        <v>0</v>
      </c>
      <c r="NB72" s="593">
        <f t="shared" si="1080"/>
        <v>0</v>
      </c>
      <c r="NC72" s="139">
        <f>NB72/NB58</f>
        <v>0</v>
      </c>
      <c r="ND72" s="109">
        <f>ND58*NC72</f>
        <v>0</v>
      </c>
      <c r="NE72" s="136">
        <f t="shared" si="1081"/>
        <v>0</v>
      </c>
      <c r="NF72" s="96">
        <f>NF58</f>
        <v>41.1</v>
      </c>
      <c r="NG72" s="137">
        <f t="shared" si="1082"/>
        <v>0</v>
      </c>
      <c r="NH72" s="109">
        <f t="shared" si="1083"/>
        <v>0</v>
      </c>
      <c r="NI72" s="109"/>
      <c r="NJ72" s="138"/>
      <c r="NK72" s="139">
        <f t="shared" si="1084"/>
        <v>0</v>
      </c>
      <c r="NL72" s="593">
        <f t="shared" si="1085"/>
        <v>64</v>
      </c>
      <c r="NM72" s="139">
        <f>NL72/NL58</f>
        <v>0.19394</v>
      </c>
      <c r="NN72" s="109">
        <f>NN58*NM72</f>
        <v>866.91</v>
      </c>
      <c r="NO72" s="136">
        <f t="shared" si="1086"/>
        <v>13.54546875</v>
      </c>
      <c r="NP72" s="96">
        <f>NP58</f>
        <v>41.1</v>
      </c>
      <c r="NQ72" s="137">
        <f t="shared" si="1087"/>
        <v>556.71876999999995</v>
      </c>
      <c r="NR72" s="109">
        <f t="shared" si="1088"/>
        <v>35630</v>
      </c>
      <c r="NS72" s="109"/>
      <c r="NT72" s="138"/>
      <c r="NU72" s="139">
        <f t="shared" si="1089"/>
        <v>0.90868000000000004</v>
      </c>
      <c r="NV72" s="593">
        <f t="shared" si="1090"/>
        <v>0</v>
      </c>
      <c r="NW72" s="139">
        <f>NV72/NV58</f>
        <v>0</v>
      </c>
      <c r="NX72" s="109">
        <f>NX58*NW72</f>
        <v>0</v>
      </c>
      <c r="NY72" s="136">
        <f t="shared" si="1091"/>
        <v>0</v>
      </c>
      <c r="NZ72" s="96">
        <f>NZ58</f>
        <v>41.1</v>
      </c>
      <c r="OA72" s="137">
        <f t="shared" si="1092"/>
        <v>0</v>
      </c>
      <c r="OB72" s="109">
        <f t="shared" si="1093"/>
        <v>0</v>
      </c>
      <c r="OC72" s="109"/>
      <c r="OD72" s="138"/>
      <c r="OE72" s="139">
        <f t="shared" si="1094"/>
        <v>0</v>
      </c>
      <c r="OF72" s="593">
        <f t="shared" si="1095"/>
        <v>0</v>
      </c>
      <c r="OG72" s="139">
        <f>OF72/OF58</f>
        <v>0</v>
      </c>
      <c r="OH72" s="109">
        <f>OH58*OG72</f>
        <v>0</v>
      </c>
      <c r="OI72" s="136">
        <f t="shared" si="1096"/>
        <v>0</v>
      </c>
      <c r="OJ72" s="96">
        <f>OJ58</f>
        <v>41.1</v>
      </c>
      <c r="OK72" s="137">
        <f t="shared" si="1097"/>
        <v>0</v>
      </c>
      <c r="OL72" s="109">
        <f t="shared" si="1098"/>
        <v>0</v>
      </c>
      <c r="OM72" s="109"/>
      <c r="ON72" s="138"/>
      <c r="OO72" s="139">
        <f t="shared" si="1099"/>
        <v>0</v>
      </c>
      <c r="OP72" s="593">
        <f t="shared" si="1100"/>
        <v>0</v>
      </c>
      <c r="OQ72" s="139">
        <f>OP72/OP58</f>
        <v>0</v>
      </c>
      <c r="OR72" s="109">
        <f>OR58*OQ72</f>
        <v>0</v>
      </c>
      <c r="OS72" s="136">
        <f t="shared" si="1101"/>
        <v>0</v>
      </c>
      <c r="OT72" s="96">
        <f>OT58</f>
        <v>41.1</v>
      </c>
      <c r="OU72" s="137">
        <f t="shared" si="1102"/>
        <v>0</v>
      </c>
      <c r="OV72" s="109">
        <f t="shared" si="1103"/>
        <v>0</v>
      </c>
      <c r="OW72" s="109"/>
      <c r="OX72" s="138"/>
      <c r="OY72" s="139">
        <f t="shared" si="1104"/>
        <v>0</v>
      </c>
      <c r="OZ72" s="593">
        <f t="shared" si="1105"/>
        <v>0</v>
      </c>
      <c r="PA72" s="139">
        <f>OZ72/OZ58</f>
        <v>0</v>
      </c>
      <c r="PB72" s="109">
        <f>PB58*PA72</f>
        <v>0</v>
      </c>
      <c r="PC72" s="136">
        <f t="shared" si="1106"/>
        <v>0</v>
      </c>
      <c r="PD72" s="96">
        <f>PD58</f>
        <v>41.1</v>
      </c>
      <c r="PE72" s="137">
        <f t="shared" si="1107"/>
        <v>0</v>
      </c>
      <c r="PF72" s="109">
        <f t="shared" si="1108"/>
        <v>0</v>
      </c>
      <c r="PG72" s="109"/>
      <c r="PH72" s="138"/>
      <c r="PI72" s="139">
        <f t="shared" si="1109"/>
        <v>0</v>
      </c>
      <c r="PJ72" s="593">
        <f t="shared" si="1110"/>
        <v>0</v>
      </c>
      <c r="PK72" s="139">
        <f>PJ72/PJ58</f>
        <v>0</v>
      </c>
      <c r="PL72" s="109">
        <f>PL58*PK72</f>
        <v>0</v>
      </c>
      <c r="PM72" s="136">
        <f t="shared" si="1111"/>
        <v>0</v>
      </c>
      <c r="PN72" s="96">
        <f>PN58</f>
        <v>41.1</v>
      </c>
      <c r="PO72" s="137">
        <f t="shared" si="1112"/>
        <v>0</v>
      </c>
      <c r="PP72" s="109">
        <f t="shared" si="1113"/>
        <v>0</v>
      </c>
      <c r="PQ72" s="109"/>
      <c r="PR72" s="138"/>
      <c r="PS72" s="139">
        <f t="shared" si="1114"/>
        <v>0</v>
      </c>
      <c r="PT72" s="593">
        <f t="shared" si="1115"/>
        <v>0</v>
      </c>
      <c r="PU72" s="139">
        <f>PT72/PT58</f>
        <v>0</v>
      </c>
      <c r="PV72" s="109">
        <f>PV58*PU72</f>
        <v>0</v>
      </c>
      <c r="PW72" s="136">
        <f t="shared" si="1116"/>
        <v>0</v>
      </c>
      <c r="PX72" s="96">
        <f>PX58</f>
        <v>41.1</v>
      </c>
      <c r="PY72" s="137">
        <f t="shared" si="1117"/>
        <v>0</v>
      </c>
      <c r="PZ72" s="109">
        <f t="shared" si="1118"/>
        <v>0</v>
      </c>
      <c r="QA72" s="109"/>
      <c r="QB72" s="138"/>
      <c r="QC72" s="139">
        <f t="shared" si="1119"/>
        <v>0</v>
      </c>
      <c r="QD72" s="593">
        <f t="shared" si="1120"/>
        <v>0</v>
      </c>
      <c r="QE72" s="139">
        <f>QD72/QD58</f>
        <v>0</v>
      </c>
      <c r="QF72" s="109">
        <f>QF58*QE72</f>
        <v>0</v>
      </c>
      <c r="QG72" s="136">
        <f t="shared" si="1121"/>
        <v>0</v>
      </c>
      <c r="QH72" s="96">
        <f>QH58</f>
        <v>41.1</v>
      </c>
      <c r="QI72" s="137">
        <f t="shared" si="1122"/>
        <v>0</v>
      </c>
      <c r="QJ72" s="109">
        <f t="shared" si="1123"/>
        <v>0</v>
      </c>
      <c r="QK72" s="109"/>
      <c r="QL72" s="138"/>
      <c r="QM72" s="139">
        <f t="shared" si="1124"/>
        <v>0</v>
      </c>
      <c r="QN72" s="593">
        <f t="shared" si="1125"/>
        <v>0</v>
      </c>
      <c r="QO72" s="139">
        <f>QN72/QN58</f>
        <v>0</v>
      </c>
      <c r="QP72" s="109">
        <f>QP58*QO72</f>
        <v>0</v>
      </c>
      <c r="QQ72" s="136">
        <f t="shared" si="1126"/>
        <v>0</v>
      </c>
      <c r="QR72" s="96">
        <f>QR58</f>
        <v>41.1</v>
      </c>
      <c r="QS72" s="137">
        <f t="shared" si="1127"/>
        <v>0</v>
      </c>
      <c r="QT72" s="109">
        <f t="shared" si="1128"/>
        <v>0</v>
      </c>
      <c r="QU72" s="109"/>
      <c r="QV72" s="138"/>
      <c r="QW72" s="139">
        <f t="shared" si="1129"/>
        <v>0</v>
      </c>
      <c r="QX72" s="593">
        <f t="shared" si="1130"/>
        <v>0</v>
      </c>
      <c r="QY72" s="139">
        <f>QX72/QX58</f>
        <v>0</v>
      </c>
      <c r="QZ72" s="109">
        <f>QZ58*QY72</f>
        <v>0</v>
      </c>
      <c r="RA72" s="136">
        <f t="shared" si="1131"/>
        <v>0</v>
      </c>
      <c r="RB72" s="96">
        <f>RB58</f>
        <v>41.1</v>
      </c>
      <c r="RC72" s="137">
        <f t="shared" si="1132"/>
        <v>0</v>
      </c>
      <c r="RD72" s="109">
        <f t="shared" si="1133"/>
        <v>0</v>
      </c>
      <c r="RE72" s="109"/>
      <c r="RF72" s="138"/>
      <c r="RG72" s="139">
        <f t="shared" si="1134"/>
        <v>0</v>
      </c>
      <c r="RH72" s="593">
        <f t="shared" si="1135"/>
        <v>0</v>
      </c>
      <c r="RI72" s="139">
        <f>RH72/RH58</f>
        <v>0</v>
      </c>
      <c r="RJ72" s="109">
        <f>RJ58*RI72</f>
        <v>0</v>
      </c>
      <c r="RK72" s="136">
        <f t="shared" si="1136"/>
        <v>0</v>
      </c>
      <c r="RL72" s="96">
        <f>RL58</f>
        <v>41.1</v>
      </c>
      <c r="RM72" s="137">
        <f t="shared" si="1137"/>
        <v>0</v>
      </c>
      <c r="RN72" s="109">
        <f t="shared" si="1138"/>
        <v>0</v>
      </c>
      <c r="RO72" s="109"/>
      <c r="RP72" s="138"/>
      <c r="RQ72" s="139">
        <f t="shared" si="1139"/>
        <v>0</v>
      </c>
      <c r="RR72" s="593">
        <f t="shared" si="1140"/>
        <v>0</v>
      </c>
      <c r="RS72" s="139">
        <f>RR72/RR58</f>
        <v>0</v>
      </c>
      <c r="RT72" s="109">
        <f>RT58*RS72</f>
        <v>0</v>
      </c>
      <c r="RU72" s="136">
        <f t="shared" si="1141"/>
        <v>0</v>
      </c>
      <c r="RV72" s="96">
        <f>RV58</f>
        <v>41.1</v>
      </c>
      <c r="RW72" s="137">
        <f t="shared" si="1142"/>
        <v>0</v>
      </c>
      <c r="RX72" s="109">
        <f t="shared" si="1143"/>
        <v>0</v>
      </c>
      <c r="RY72" s="109"/>
      <c r="RZ72" s="138"/>
      <c r="SA72" s="139">
        <f t="shared" si="1144"/>
        <v>0</v>
      </c>
      <c r="SB72" s="593">
        <f t="shared" si="1145"/>
        <v>0</v>
      </c>
      <c r="SC72" s="139" t="e">
        <f>SB72/SB58</f>
        <v>#DIV/0!</v>
      </c>
      <c r="SD72" s="109" t="e">
        <f>SD58*SC72</f>
        <v>#DIV/0!</v>
      </c>
      <c r="SE72" s="136">
        <f t="shared" si="1146"/>
        <v>0</v>
      </c>
      <c r="SF72" s="96">
        <f>SF58</f>
        <v>0</v>
      </c>
      <c r="SG72" s="137">
        <f t="shared" si="1147"/>
        <v>0</v>
      </c>
      <c r="SH72" s="109">
        <f t="shared" si="1148"/>
        <v>0</v>
      </c>
      <c r="SI72" s="109"/>
      <c r="SJ72" s="138"/>
      <c r="SK72" s="139">
        <f t="shared" si="1149"/>
        <v>0</v>
      </c>
      <c r="SL72" s="593">
        <f t="shared" si="1150"/>
        <v>0</v>
      </c>
      <c r="SM72" s="139">
        <f>SL72/SL58</f>
        <v>0</v>
      </c>
      <c r="SN72" s="109">
        <f>SN58*SM72</f>
        <v>0</v>
      </c>
      <c r="SO72" s="136">
        <f t="shared" si="1151"/>
        <v>0</v>
      </c>
      <c r="SP72" s="96">
        <f>SP58</f>
        <v>41.1</v>
      </c>
      <c r="SQ72" s="137">
        <f t="shared" si="1152"/>
        <v>0</v>
      </c>
      <c r="SR72" s="109">
        <f t="shared" si="1153"/>
        <v>0</v>
      </c>
      <c r="SS72" s="109"/>
      <c r="ST72" s="138"/>
      <c r="SU72" s="139">
        <f t="shared" si="1154"/>
        <v>0</v>
      </c>
      <c r="SV72" s="593">
        <f t="shared" si="1155"/>
        <v>23</v>
      </c>
      <c r="SW72" s="139">
        <f>SV72/SV58</f>
        <v>7.4190000000000006E-2</v>
      </c>
      <c r="SX72" s="109">
        <f>SX58*SW72</f>
        <v>294.52999999999997</v>
      </c>
      <c r="SY72" s="136">
        <f t="shared" si="1156"/>
        <v>12.80565217</v>
      </c>
      <c r="SZ72" s="96">
        <f>SZ58</f>
        <v>41.1</v>
      </c>
      <c r="TA72" s="137">
        <f t="shared" si="1157"/>
        <v>526.31230000000005</v>
      </c>
      <c r="TB72" s="109">
        <f t="shared" si="1158"/>
        <v>12105.18</v>
      </c>
      <c r="TC72" s="109"/>
      <c r="TD72" s="138"/>
      <c r="TE72" s="139">
        <f t="shared" si="1159"/>
        <v>0.85904999999999998</v>
      </c>
      <c r="TF72" s="593">
        <f t="shared" si="1160"/>
        <v>0</v>
      </c>
      <c r="TG72" s="139">
        <f>TF72/TF58</f>
        <v>0</v>
      </c>
      <c r="TH72" s="109">
        <f>TH58*TG72</f>
        <v>0</v>
      </c>
      <c r="TI72" s="136">
        <f t="shared" si="1161"/>
        <v>0</v>
      </c>
      <c r="TJ72" s="96">
        <f>TJ58</f>
        <v>41.69</v>
      </c>
      <c r="TK72" s="137">
        <f t="shared" si="1162"/>
        <v>0</v>
      </c>
      <c r="TL72" s="109">
        <f t="shared" si="1163"/>
        <v>0</v>
      </c>
      <c r="TM72" s="109"/>
      <c r="TN72" s="138"/>
      <c r="TO72" s="139">
        <f t="shared" si="1164"/>
        <v>0</v>
      </c>
      <c r="TP72" s="593">
        <f t="shared" si="1165"/>
        <v>0</v>
      </c>
      <c r="TQ72" s="139">
        <f>TP72/TP58</f>
        <v>0</v>
      </c>
      <c r="TR72" s="109">
        <f>TR58*TQ72</f>
        <v>0</v>
      </c>
      <c r="TS72" s="136">
        <f t="shared" si="1166"/>
        <v>0</v>
      </c>
      <c r="TT72" s="96">
        <f>TT58</f>
        <v>41.1</v>
      </c>
      <c r="TU72" s="137">
        <f t="shared" si="1167"/>
        <v>0</v>
      </c>
      <c r="TV72" s="109">
        <f t="shared" si="1168"/>
        <v>0</v>
      </c>
      <c r="TW72" s="109"/>
      <c r="TX72" s="138"/>
      <c r="TY72" s="139">
        <f t="shared" si="1169"/>
        <v>0</v>
      </c>
      <c r="TZ72" s="593">
        <f t="shared" si="1170"/>
        <v>0</v>
      </c>
      <c r="UA72" s="139">
        <f>TZ72/TZ58</f>
        <v>0</v>
      </c>
      <c r="UB72" s="109">
        <f>UB58*UA72</f>
        <v>0</v>
      </c>
      <c r="UC72" s="136">
        <f t="shared" si="1171"/>
        <v>0</v>
      </c>
      <c r="UD72" s="96">
        <f>UD58</f>
        <v>41.1</v>
      </c>
      <c r="UE72" s="137">
        <f t="shared" si="1172"/>
        <v>0</v>
      </c>
      <c r="UF72" s="109">
        <f t="shared" si="1173"/>
        <v>0</v>
      </c>
      <c r="UG72" s="109"/>
      <c r="UH72" s="138"/>
      <c r="UI72" s="139">
        <f t="shared" si="1174"/>
        <v>0</v>
      </c>
      <c r="UJ72" s="593">
        <f t="shared" si="1175"/>
        <v>0</v>
      </c>
      <c r="UK72" s="139">
        <f>UJ72/UJ58</f>
        <v>0</v>
      </c>
      <c r="UL72" s="109">
        <f>UL58*UK72</f>
        <v>0</v>
      </c>
      <c r="UM72" s="136">
        <f t="shared" si="1176"/>
        <v>0</v>
      </c>
      <c r="UN72" s="96">
        <f>UN58</f>
        <v>41.1</v>
      </c>
      <c r="UO72" s="137">
        <f t="shared" si="1177"/>
        <v>0</v>
      </c>
      <c r="UP72" s="109">
        <f t="shared" si="1178"/>
        <v>0</v>
      </c>
      <c r="UQ72" s="109"/>
      <c r="UR72" s="138"/>
      <c r="US72" s="139">
        <f t="shared" si="1179"/>
        <v>0</v>
      </c>
      <c r="UT72" s="593">
        <f t="shared" si="1180"/>
        <v>0</v>
      </c>
      <c r="UU72" s="139">
        <f>UT72/UT58</f>
        <v>0</v>
      </c>
      <c r="UV72" s="109">
        <f>UV58*UU72</f>
        <v>0</v>
      </c>
      <c r="UW72" s="136">
        <f t="shared" si="1181"/>
        <v>0</v>
      </c>
      <c r="UX72" s="96">
        <f>UX58</f>
        <v>41.1</v>
      </c>
      <c r="UY72" s="137">
        <f t="shared" si="1182"/>
        <v>0</v>
      </c>
      <c r="UZ72" s="109">
        <f t="shared" si="1183"/>
        <v>0</v>
      </c>
      <c r="VA72" s="109"/>
      <c r="VB72" s="138"/>
      <c r="VC72" s="139">
        <f t="shared" si="1184"/>
        <v>0</v>
      </c>
      <c r="VD72" s="593">
        <f t="shared" si="1185"/>
        <v>0</v>
      </c>
      <c r="VE72" s="139">
        <f>VD72/VD58</f>
        <v>0</v>
      </c>
      <c r="VF72" s="109">
        <f>VF58*VE72</f>
        <v>0</v>
      </c>
      <c r="VG72" s="136">
        <f t="shared" si="1186"/>
        <v>0</v>
      </c>
      <c r="VH72" s="96">
        <f>VH58</f>
        <v>41.1</v>
      </c>
      <c r="VI72" s="137">
        <f t="shared" si="1187"/>
        <v>0</v>
      </c>
      <c r="VJ72" s="109">
        <f t="shared" si="1188"/>
        <v>0</v>
      </c>
      <c r="VK72" s="109"/>
      <c r="VL72" s="138"/>
      <c r="VM72" s="139">
        <f t="shared" si="1189"/>
        <v>0</v>
      </c>
      <c r="VN72" s="593">
        <f t="shared" si="1190"/>
        <v>0</v>
      </c>
      <c r="VO72" s="139">
        <f>VN72/VN58</f>
        <v>0</v>
      </c>
      <c r="VP72" s="109">
        <f>VP58*VO72</f>
        <v>0</v>
      </c>
      <c r="VQ72" s="136">
        <f t="shared" si="1191"/>
        <v>0</v>
      </c>
      <c r="VR72" s="96">
        <f>VR58</f>
        <v>41.1</v>
      </c>
      <c r="VS72" s="137">
        <f t="shared" si="1192"/>
        <v>0</v>
      </c>
      <c r="VT72" s="109">
        <f t="shared" si="1193"/>
        <v>0</v>
      </c>
      <c r="VU72" s="109"/>
      <c r="VV72" s="138"/>
      <c r="VW72" s="139">
        <f t="shared" si="1194"/>
        <v>0</v>
      </c>
      <c r="VX72" s="554">
        <f t="shared" si="1195"/>
        <v>150</v>
      </c>
      <c r="VY72" s="139">
        <f>VX72/VX58</f>
        <v>1.2409999999999999E-2</v>
      </c>
      <c r="VZ72" s="109">
        <f>VZ58*VY72</f>
        <v>2216.6</v>
      </c>
      <c r="WA72" s="136">
        <f t="shared" si="1196"/>
        <v>14.777333329999999</v>
      </c>
      <c r="WB72" s="96">
        <f>WB58</f>
        <v>41.46</v>
      </c>
      <c r="WC72" s="137">
        <f t="shared" si="1197"/>
        <v>612.66823999999997</v>
      </c>
      <c r="WD72" s="109">
        <f t="shared" si="1198"/>
        <v>91900.24</v>
      </c>
      <c r="WE72" s="109"/>
      <c r="WF72" s="138"/>
    </row>
    <row r="73" spans="1:604">
      <c r="A73" s="5"/>
      <c r="B73" s="11"/>
      <c r="C73" s="11"/>
      <c r="D73" s="11"/>
      <c r="E73" s="4" t="s">
        <v>32</v>
      </c>
      <c r="F73" s="593">
        <f t="shared" si="900"/>
        <v>0</v>
      </c>
      <c r="G73" s="139" t="e">
        <f>F73/F58</f>
        <v>#DIV/0!</v>
      </c>
      <c r="H73" s="109" t="e">
        <f>H58*G73</f>
        <v>#DIV/0!</v>
      </c>
      <c r="I73" s="136">
        <f t="shared" si="901"/>
        <v>0</v>
      </c>
      <c r="J73" s="96">
        <f>J58</f>
        <v>0</v>
      </c>
      <c r="K73" s="137">
        <f t="shared" si="902"/>
        <v>0</v>
      </c>
      <c r="L73" s="109">
        <f t="shared" si="903"/>
        <v>0</v>
      </c>
      <c r="M73" s="109"/>
      <c r="N73" s="138"/>
      <c r="O73" s="139" t="e">
        <f t="shared" si="904"/>
        <v>#DIV/0!</v>
      </c>
      <c r="P73" s="593">
        <f t="shared" si="905"/>
        <v>0</v>
      </c>
      <c r="Q73" s="139">
        <f>P73/P58</f>
        <v>0</v>
      </c>
      <c r="R73" s="109">
        <f>R58*Q73</f>
        <v>0</v>
      </c>
      <c r="S73" s="136">
        <f t="shared" si="906"/>
        <v>0</v>
      </c>
      <c r="T73" s="96">
        <f>T58</f>
        <v>41.1</v>
      </c>
      <c r="U73" s="137">
        <f t="shared" si="907"/>
        <v>0</v>
      </c>
      <c r="V73" s="109">
        <f t="shared" si="908"/>
        <v>0</v>
      </c>
      <c r="W73" s="109"/>
      <c r="X73" s="138"/>
      <c r="Y73" s="139" t="e">
        <f t="shared" si="909"/>
        <v>#DIV/0!</v>
      </c>
      <c r="Z73" s="593">
        <f t="shared" si="910"/>
        <v>0</v>
      </c>
      <c r="AA73" s="139">
        <f>Z73/Z58</f>
        <v>0</v>
      </c>
      <c r="AB73" s="109">
        <f>AB58*AA73</f>
        <v>0</v>
      </c>
      <c r="AC73" s="136">
        <f t="shared" si="911"/>
        <v>0</v>
      </c>
      <c r="AD73" s="96">
        <f>AD58</f>
        <v>41.1</v>
      </c>
      <c r="AE73" s="137">
        <f t="shared" si="912"/>
        <v>0</v>
      </c>
      <c r="AF73" s="109">
        <f t="shared" si="913"/>
        <v>0</v>
      </c>
      <c r="AG73" s="109"/>
      <c r="AH73" s="138"/>
      <c r="AI73" s="139" t="e">
        <f t="shared" si="914"/>
        <v>#DIV/0!</v>
      </c>
      <c r="AJ73" s="593">
        <f t="shared" si="915"/>
        <v>0</v>
      </c>
      <c r="AK73" s="139" t="e">
        <f>AJ73/AJ58</f>
        <v>#DIV/0!</v>
      </c>
      <c r="AL73" s="109" t="e">
        <f>AL58*AK73</f>
        <v>#DIV/0!</v>
      </c>
      <c r="AM73" s="136">
        <f t="shared" si="916"/>
        <v>0</v>
      </c>
      <c r="AN73" s="96">
        <f>AN58</f>
        <v>0</v>
      </c>
      <c r="AO73" s="137">
        <f t="shared" si="917"/>
        <v>0</v>
      </c>
      <c r="AP73" s="109">
        <f t="shared" si="918"/>
        <v>0</v>
      </c>
      <c r="AQ73" s="109"/>
      <c r="AR73" s="138"/>
      <c r="AS73" s="139" t="e">
        <f t="shared" si="919"/>
        <v>#DIV/0!</v>
      </c>
      <c r="AT73" s="593">
        <f t="shared" si="920"/>
        <v>0</v>
      </c>
      <c r="AU73" s="139">
        <f>AT73/AT58</f>
        <v>0</v>
      </c>
      <c r="AV73" s="109">
        <f>AV58*AU73</f>
        <v>0</v>
      </c>
      <c r="AW73" s="136">
        <f t="shared" si="921"/>
        <v>0</v>
      </c>
      <c r="AX73" s="96">
        <f>AX58</f>
        <v>41.1</v>
      </c>
      <c r="AY73" s="137">
        <f t="shared" si="922"/>
        <v>0</v>
      </c>
      <c r="AZ73" s="109">
        <f t="shared" si="923"/>
        <v>0</v>
      </c>
      <c r="BA73" s="109"/>
      <c r="BB73" s="138"/>
      <c r="BC73" s="139" t="e">
        <f t="shared" si="924"/>
        <v>#DIV/0!</v>
      </c>
      <c r="BD73" s="593">
        <f t="shared" si="925"/>
        <v>0</v>
      </c>
      <c r="BE73" s="139">
        <f>BD73/BD58</f>
        <v>0</v>
      </c>
      <c r="BF73" s="109">
        <f>BF58*BE73</f>
        <v>0</v>
      </c>
      <c r="BG73" s="136">
        <f t="shared" si="926"/>
        <v>0</v>
      </c>
      <c r="BH73" s="96">
        <f>BH58</f>
        <v>41.1</v>
      </c>
      <c r="BI73" s="137">
        <f t="shared" si="927"/>
        <v>0</v>
      </c>
      <c r="BJ73" s="109">
        <f t="shared" si="928"/>
        <v>0</v>
      </c>
      <c r="BK73" s="109"/>
      <c r="BL73" s="138"/>
      <c r="BM73" s="139" t="e">
        <f t="shared" si="929"/>
        <v>#DIV/0!</v>
      </c>
      <c r="BN73" s="593">
        <f t="shared" si="930"/>
        <v>0</v>
      </c>
      <c r="BO73" s="139">
        <f>BN73/BN58</f>
        <v>0</v>
      </c>
      <c r="BP73" s="109">
        <f>BP58*BO73</f>
        <v>0</v>
      </c>
      <c r="BQ73" s="136">
        <f t="shared" si="931"/>
        <v>0</v>
      </c>
      <c r="BR73" s="96">
        <f>BR58</f>
        <v>41.1</v>
      </c>
      <c r="BS73" s="137">
        <f t="shared" si="932"/>
        <v>0</v>
      </c>
      <c r="BT73" s="109">
        <f t="shared" si="933"/>
        <v>0</v>
      </c>
      <c r="BU73" s="109"/>
      <c r="BV73" s="138"/>
      <c r="BW73" s="139" t="e">
        <f t="shared" si="934"/>
        <v>#DIV/0!</v>
      </c>
      <c r="BX73" s="593">
        <f t="shared" si="935"/>
        <v>0</v>
      </c>
      <c r="BY73" s="139">
        <f>BX73/BX58</f>
        <v>0</v>
      </c>
      <c r="BZ73" s="109">
        <f>BZ58*BY73</f>
        <v>0</v>
      </c>
      <c r="CA73" s="136">
        <f t="shared" si="936"/>
        <v>0</v>
      </c>
      <c r="CB73" s="96">
        <f>CB58</f>
        <v>41.1</v>
      </c>
      <c r="CC73" s="137">
        <f t="shared" si="937"/>
        <v>0</v>
      </c>
      <c r="CD73" s="109">
        <f t="shared" si="938"/>
        <v>0</v>
      </c>
      <c r="CE73" s="109"/>
      <c r="CF73" s="138"/>
      <c r="CG73" s="139" t="e">
        <f t="shared" si="939"/>
        <v>#DIV/0!</v>
      </c>
      <c r="CH73" s="593">
        <f t="shared" si="940"/>
        <v>0</v>
      </c>
      <c r="CI73" s="139">
        <f>CH73/CH58</f>
        <v>0</v>
      </c>
      <c r="CJ73" s="109">
        <f>CJ58*CI73</f>
        <v>0</v>
      </c>
      <c r="CK73" s="136">
        <f t="shared" si="941"/>
        <v>0</v>
      </c>
      <c r="CL73" s="96">
        <f>CL58</f>
        <v>41.1</v>
      </c>
      <c r="CM73" s="137">
        <f t="shared" si="942"/>
        <v>0</v>
      </c>
      <c r="CN73" s="109">
        <f t="shared" si="943"/>
        <v>0</v>
      </c>
      <c r="CO73" s="109"/>
      <c r="CP73" s="138"/>
      <c r="CQ73" s="139" t="e">
        <f t="shared" si="944"/>
        <v>#DIV/0!</v>
      </c>
      <c r="CR73" s="593">
        <f t="shared" si="945"/>
        <v>0</v>
      </c>
      <c r="CS73" s="139">
        <f>CR73/CR58</f>
        <v>0</v>
      </c>
      <c r="CT73" s="109">
        <f>CT58*CS73</f>
        <v>0</v>
      </c>
      <c r="CU73" s="136">
        <f t="shared" si="946"/>
        <v>0</v>
      </c>
      <c r="CV73" s="96">
        <f>CV58</f>
        <v>41.1</v>
      </c>
      <c r="CW73" s="137">
        <f t="shared" si="947"/>
        <v>0</v>
      </c>
      <c r="CX73" s="109">
        <f t="shared" si="948"/>
        <v>0</v>
      </c>
      <c r="CY73" s="109"/>
      <c r="CZ73" s="138"/>
      <c r="DA73" s="139" t="e">
        <f t="shared" si="949"/>
        <v>#DIV/0!</v>
      </c>
      <c r="DB73" s="593">
        <f t="shared" si="950"/>
        <v>0</v>
      </c>
      <c r="DC73" s="139">
        <f>DB73/DB58</f>
        <v>0</v>
      </c>
      <c r="DD73" s="109">
        <f>DD58*DC73</f>
        <v>0</v>
      </c>
      <c r="DE73" s="136">
        <f t="shared" si="951"/>
        <v>0</v>
      </c>
      <c r="DF73" s="96">
        <f>DF58</f>
        <v>41.1</v>
      </c>
      <c r="DG73" s="137">
        <f t="shared" si="952"/>
        <v>0</v>
      </c>
      <c r="DH73" s="109">
        <f t="shared" si="953"/>
        <v>0</v>
      </c>
      <c r="DI73" s="109"/>
      <c r="DJ73" s="138"/>
      <c r="DK73" s="139" t="e">
        <f t="shared" si="954"/>
        <v>#DIV/0!</v>
      </c>
      <c r="DL73" s="593">
        <f t="shared" si="955"/>
        <v>0</v>
      </c>
      <c r="DM73" s="139">
        <f>DL73/DL58</f>
        <v>0</v>
      </c>
      <c r="DN73" s="109">
        <f>DN58*DM73</f>
        <v>0</v>
      </c>
      <c r="DO73" s="136">
        <f t="shared" si="956"/>
        <v>0</v>
      </c>
      <c r="DP73" s="96">
        <f>DP58</f>
        <v>41.1</v>
      </c>
      <c r="DQ73" s="137">
        <f t="shared" si="957"/>
        <v>0</v>
      </c>
      <c r="DR73" s="109">
        <f t="shared" si="958"/>
        <v>0</v>
      </c>
      <c r="DS73" s="109"/>
      <c r="DT73" s="138"/>
      <c r="DU73" s="139" t="e">
        <f t="shared" si="959"/>
        <v>#DIV/0!</v>
      </c>
      <c r="DV73" s="593">
        <f t="shared" si="960"/>
        <v>0</v>
      </c>
      <c r="DW73" s="139">
        <f>DV73/DV58</f>
        <v>0</v>
      </c>
      <c r="DX73" s="109">
        <f>DX58*DW73</f>
        <v>0</v>
      </c>
      <c r="DY73" s="136">
        <f t="shared" si="961"/>
        <v>0</v>
      </c>
      <c r="DZ73" s="96">
        <f>DZ58</f>
        <v>41.1</v>
      </c>
      <c r="EA73" s="137">
        <f t="shared" si="962"/>
        <v>0</v>
      </c>
      <c r="EB73" s="109">
        <f t="shared" si="963"/>
        <v>0</v>
      </c>
      <c r="EC73" s="109"/>
      <c r="ED73" s="138"/>
      <c r="EE73" s="139" t="e">
        <f t="shared" si="964"/>
        <v>#DIV/0!</v>
      </c>
      <c r="EF73" s="593">
        <f t="shared" si="965"/>
        <v>0</v>
      </c>
      <c r="EG73" s="139">
        <f>EF73/EF58</f>
        <v>0</v>
      </c>
      <c r="EH73" s="109">
        <f>EH58*EG73</f>
        <v>0</v>
      </c>
      <c r="EI73" s="136">
        <f t="shared" si="966"/>
        <v>0</v>
      </c>
      <c r="EJ73" s="96">
        <f>EJ58</f>
        <v>41.1</v>
      </c>
      <c r="EK73" s="137">
        <f t="shared" si="967"/>
        <v>0</v>
      </c>
      <c r="EL73" s="109">
        <f t="shared" si="968"/>
        <v>0</v>
      </c>
      <c r="EM73" s="109"/>
      <c r="EN73" s="138"/>
      <c r="EO73" s="139" t="e">
        <f t="shared" si="969"/>
        <v>#DIV/0!</v>
      </c>
      <c r="EP73" s="593">
        <f t="shared" si="970"/>
        <v>0</v>
      </c>
      <c r="EQ73" s="139">
        <f>EP73/EP58</f>
        <v>0</v>
      </c>
      <c r="ER73" s="109">
        <f>ER58*EQ73</f>
        <v>0</v>
      </c>
      <c r="ES73" s="136">
        <f t="shared" si="971"/>
        <v>0</v>
      </c>
      <c r="ET73" s="96">
        <f>ET58</f>
        <v>41.1</v>
      </c>
      <c r="EU73" s="137">
        <f t="shared" si="972"/>
        <v>0</v>
      </c>
      <c r="EV73" s="109">
        <f t="shared" si="973"/>
        <v>0</v>
      </c>
      <c r="EW73" s="109"/>
      <c r="EX73" s="138"/>
      <c r="EY73" s="139" t="e">
        <f t="shared" si="974"/>
        <v>#DIV/0!</v>
      </c>
      <c r="EZ73" s="593">
        <f t="shared" si="975"/>
        <v>0</v>
      </c>
      <c r="FA73" s="139">
        <f>EZ73/EZ58</f>
        <v>0</v>
      </c>
      <c r="FB73" s="109">
        <f>FB58*FA73</f>
        <v>0</v>
      </c>
      <c r="FC73" s="136">
        <f t="shared" si="976"/>
        <v>0</v>
      </c>
      <c r="FD73" s="96">
        <f>FD58</f>
        <v>41.1</v>
      </c>
      <c r="FE73" s="137">
        <f t="shared" si="977"/>
        <v>0</v>
      </c>
      <c r="FF73" s="109">
        <f t="shared" si="978"/>
        <v>0</v>
      </c>
      <c r="FG73" s="109"/>
      <c r="FH73" s="138"/>
      <c r="FI73" s="139" t="e">
        <f t="shared" si="979"/>
        <v>#DIV/0!</v>
      </c>
      <c r="FJ73" s="593">
        <f t="shared" si="980"/>
        <v>0</v>
      </c>
      <c r="FK73" s="139">
        <f>FJ73/FJ58</f>
        <v>0</v>
      </c>
      <c r="FL73" s="109">
        <f>FL58*FK73</f>
        <v>0</v>
      </c>
      <c r="FM73" s="136">
        <f t="shared" si="981"/>
        <v>0</v>
      </c>
      <c r="FN73" s="96">
        <f>FN58</f>
        <v>41.1</v>
      </c>
      <c r="FO73" s="137">
        <f t="shared" si="982"/>
        <v>0</v>
      </c>
      <c r="FP73" s="109">
        <f t="shared" si="983"/>
        <v>0</v>
      </c>
      <c r="FQ73" s="109"/>
      <c r="FR73" s="138"/>
      <c r="FS73" s="139" t="e">
        <f t="shared" si="984"/>
        <v>#DIV/0!</v>
      </c>
      <c r="FT73" s="593">
        <f t="shared" si="985"/>
        <v>0</v>
      </c>
      <c r="FU73" s="139">
        <f>FT73/FT58</f>
        <v>0</v>
      </c>
      <c r="FV73" s="109">
        <f>FV58*FU73</f>
        <v>0</v>
      </c>
      <c r="FW73" s="136">
        <f t="shared" si="986"/>
        <v>0</v>
      </c>
      <c r="FX73" s="96">
        <f>FX58</f>
        <v>41.1</v>
      </c>
      <c r="FY73" s="137">
        <f t="shared" si="987"/>
        <v>0</v>
      </c>
      <c r="FZ73" s="109">
        <f t="shared" si="988"/>
        <v>0</v>
      </c>
      <c r="GA73" s="109"/>
      <c r="GB73" s="138"/>
      <c r="GC73" s="139" t="e">
        <f t="shared" si="989"/>
        <v>#DIV/0!</v>
      </c>
      <c r="GD73" s="593">
        <f t="shared" si="990"/>
        <v>0</v>
      </c>
      <c r="GE73" s="139">
        <f>GD73/GD58</f>
        <v>0</v>
      </c>
      <c r="GF73" s="109">
        <f>GF58*GE73</f>
        <v>0</v>
      </c>
      <c r="GG73" s="136">
        <f t="shared" si="991"/>
        <v>0</v>
      </c>
      <c r="GH73" s="96">
        <f>GH58</f>
        <v>41.1</v>
      </c>
      <c r="GI73" s="137">
        <f t="shared" si="992"/>
        <v>0</v>
      </c>
      <c r="GJ73" s="109">
        <f t="shared" si="993"/>
        <v>0</v>
      </c>
      <c r="GK73" s="109"/>
      <c r="GL73" s="138"/>
      <c r="GM73" s="139" t="e">
        <f t="shared" si="994"/>
        <v>#DIV/0!</v>
      </c>
      <c r="GN73" s="593">
        <f t="shared" si="995"/>
        <v>0</v>
      </c>
      <c r="GO73" s="139">
        <f>GN73/GN58</f>
        <v>0</v>
      </c>
      <c r="GP73" s="109">
        <f>GP58*GO73</f>
        <v>0</v>
      </c>
      <c r="GQ73" s="136">
        <f t="shared" si="996"/>
        <v>0</v>
      </c>
      <c r="GR73" s="96">
        <f>GR58</f>
        <v>41.1</v>
      </c>
      <c r="GS73" s="137">
        <f t="shared" si="997"/>
        <v>0</v>
      </c>
      <c r="GT73" s="109">
        <f t="shared" si="998"/>
        <v>0</v>
      </c>
      <c r="GU73" s="109"/>
      <c r="GV73" s="138"/>
      <c r="GW73" s="139" t="e">
        <f t="shared" si="999"/>
        <v>#DIV/0!</v>
      </c>
      <c r="GX73" s="593">
        <f t="shared" si="1000"/>
        <v>0</v>
      </c>
      <c r="GY73" s="139">
        <f>GX73/GX58</f>
        <v>0</v>
      </c>
      <c r="GZ73" s="109">
        <f>GZ58*GY73</f>
        <v>0</v>
      </c>
      <c r="HA73" s="136">
        <f t="shared" si="1001"/>
        <v>0</v>
      </c>
      <c r="HB73" s="96">
        <f>HB58</f>
        <v>41.1</v>
      </c>
      <c r="HC73" s="137">
        <f t="shared" si="1002"/>
        <v>0</v>
      </c>
      <c r="HD73" s="109">
        <f t="shared" si="1003"/>
        <v>0</v>
      </c>
      <c r="HE73" s="109"/>
      <c r="HF73" s="138"/>
      <c r="HG73" s="139" t="e">
        <f t="shared" si="1004"/>
        <v>#DIV/0!</v>
      </c>
      <c r="HH73" s="593">
        <f t="shared" si="1005"/>
        <v>0</v>
      </c>
      <c r="HI73" s="139">
        <f>HH73/HH58</f>
        <v>0</v>
      </c>
      <c r="HJ73" s="109">
        <f>HJ58*HI73</f>
        <v>0</v>
      </c>
      <c r="HK73" s="136">
        <f t="shared" si="1006"/>
        <v>0</v>
      </c>
      <c r="HL73" s="96">
        <f>HL58</f>
        <v>41.1</v>
      </c>
      <c r="HM73" s="137">
        <f t="shared" si="1007"/>
        <v>0</v>
      </c>
      <c r="HN73" s="109">
        <f t="shared" si="1008"/>
        <v>0</v>
      </c>
      <c r="HO73" s="109"/>
      <c r="HP73" s="138"/>
      <c r="HQ73" s="139" t="e">
        <f t="shared" si="1009"/>
        <v>#DIV/0!</v>
      </c>
      <c r="HR73" s="593">
        <f t="shared" si="1010"/>
        <v>0</v>
      </c>
      <c r="HS73" s="139">
        <f>HR73/HR58</f>
        <v>0</v>
      </c>
      <c r="HT73" s="109">
        <f>HT58*HS73</f>
        <v>0</v>
      </c>
      <c r="HU73" s="136">
        <f t="shared" si="1011"/>
        <v>0</v>
      </c>
      <c r="HV73" s="96">
        <f>HV58</f>
        <v>41.1</v>
      </c>
      <c r="HW73" s="137">
        <f t="shared" si="1012"/>
        <v>0</v>
      </c>
      <c r="HX73" s="109">
        <f t="shared" si="1013"/>
        <v>0</v>
      </c>
      <c r="HY73" s="109"/>
      <c r="HZ73" s="138"/>
      <c r="IA73" s="139" t="e">
        <f t="shared" si="1014"/>
        <v>#DIV/0!</v>
      </c>
      <c r="IB73" s="593">
        <f t="shared" si="1015"/>
        <v>0</v>
      </c>
      <c r="IC73" s="139">
        <f>IB73/IB58</f>
        <v>0</v>
      </c>
      <c r="ID73" s="109">
        <f>ID58*IC73</f>
        <v>0</v>
      </c>
      <c r="IE73" s="136">
        <f t="shared" si="1016"/>
        <v>0</v>
      </c>
      <c r="IF73" s="96">
        <f>IF58</f>
        <v>41.1</v>
      </c>
      <c r="IG73" s="137">
        <f t="shared" si="1017"/>
        <v>0</v>
      </c>
      <c r="IH73" s="109">
        <f t="shared" si="1018"/>
        <v>0</v>
      </c>
      <c r="II73" s="109"/>
      <c r="IJ73" s="138"/>
      <c r="IK73" s="139" t="e">
        <f t="shared" si="1019"/>
        <v>#DIV/0!</v>
      </c>
      <c r="IL73" s="593">
        <f t="shared" si="1020"/>
        <v>0</v>
      </c>
      <c r="IM73" s="139">
        <f>IL73/IL58</f>
        <v>0</v>
      </c>
      <c r="IN73" s="109">
        <f>IN58*IM73</f>
        <v>0</v>
      </c>
      <c r="IO73" s="136">
        <f t="shared" si="1021"/>
        <v>0</v>
      </c>
      <c r="IP73" s="96">
        <f>IP58</f>
        <v>41.1</v>
      </c>
      <c r="IQ73" s="137">
        <f t="shared" si="1022"/>
        <v>0</v>
      </c>
      <c r="IR73" s="109">
        <f t="shared" si="1023"/>
        <v>0</v>
      </c>
      <c r="IS73" s="109"/>
      <c r="IT73" s="138"/>
      <c r="IU73" s="139" t="e">
        <f t="shared" si="1024"/>
        <v>#DIV/0!</v>
      </c>
      <c r="IV73" s="593">
        <f t="shared" si="1025"/>
        <v>0</v>
      </c>
      <c r="IW73" s="139">
        <f>IV73/IV58</f>
        <v>0</v>
      </c>
      <c r="IX73" s="109">
        <f>IX58*IW73</f>
        <v>0</v>
      </c>
      <c r="IY73" s="136">
        <f t="shared" si="1026"/>
        <v>0</v>
      </c>
      <c r="IZ73" s="96">
        <f>IZ58</f>
        <v>41.1</v>
      </c>
      <c r="JA73" s="137">
        <f t="shared" si="1027"/>
        <v>0</v>
      </c>
      <c r="JB73" s="109">
        <f t="shared" si="1028"/>
        <v>0</v>
      </c>
      <c r="JC73" s="109"/>
      <c r="JD73" s="138"/>
      <c r="JE73" s="139" t="e">
        <f t="shared" si="1029"/>
        <v>#DIV/0!</v>
      </c>
      <c r="JF73" s="593">
        <f t="shared" si="1030"/>
        <v>0</v>
      </c>
      <c r="JG73" s="139">
        <f>JF73/JF58</f>
        <v>0</v>
      </c>
      <c r="JH73" s="109">
        <f>JH58*JG73</f>
        <v>0</v>
      </c>
      <c r="JI73" s="136">
        <f t="shared" si="1031"/>
        <v>0</v>
      </c>
      <c r="JJ73" s="96">
        <f>JJ58</f>
        <v>41.1</v>
      </c>
      <c r="JK73" s="137">
        <f t="shared" si="1032"/>
        <v>0</v>
      </c>
      <c r="JL73" s="109">
        <f t="shared" si="1033"/>
        <v>0</v>
      </c>
      <c r="JM73" s="109"/>
      <c r="JN73" s="138"/>
      <c r="JO73" s="139" t="e">
        <f t="shared" si="1034"/>
        <v>#DIV/0!</v>
      </c>
      <c r="JP73" s="593">
        <f t="shared" si="1035"/>
        <v>0</v>
      </c>
      <c r="JQ73" s="139">
        <f>JP73/JP58</f>
        <v>0</v>
      </c>
      <c r="JR73" s="109">
        <f>JR58*JQ73</f>
        <v>0</v>
      </c>
      <c r="JS73" s="136">
        <f t="shared" si="1036"/>
        <v>0</v>
      </c>
      <c r="JT73" s="96">
        <f>JT58</f>
        <v>41.1</v>
      </c>
      <c r="JU73" s="137">
        <f t="shared" si="1037"/>
        <v>0</v>
      </c>
      <c r="JV73" s="109">
        <f t="shared" si="1038"/>
        <v>0</v>
      </c>
      <c r="JW73" s="109"/>
      <c r="JX73" s="138"/>
      <c r="JY73" s="139" t="e">
        <f t="shared" si="1039"/>
        <v>#DIV/0!</v>
      </c>
      <c r="JZ73" s="593">
        <f t="shared" si="1040"/>
        <v>0</v>
      </c>
      <c r="KA73" s="139">
        <f>JZ73/JZ58</f>
        <v>0</v>
      </c>
      <c r="KB73" s="109">
        <f>KB58*KA73</f>
        <v>0</v>
      </c>
      <c r="KC73" s="136">
        <f t="shared" si="1041"/>
        <v>0</v>
      </c>
      <c r="KD73" s="96">
        <f>KD58</f>
        <v>41.1</v>
      </c>
      <c r="KE73" s="137">
        <f t="shared" si="1042"/>
        <v>0</v>
      </c>
      <c r="KF73" s="109">
        <f t="shared" si="1043"/>
        <v>0</v>
      </c>
      <c r="KG73" s="109"/>
      <c r="KH73" s="138"/>
      <c r="KI73" s="139" t="e">
        <f t="shared" si="1044"/>
        <v>#DIV/0!</v>
      </c>
      <c r="KJ73" s="593">
        <f t="shared" si="1045"/>
        <v>0</v>
      </c>
      <c r="KK73" s="139">
        <f>KJ73/KJ58</f>
        <v>0</v>
      </c>
      <c r="KL73" s="109">
        <f>KL58*KK73</f>
        <v>0</v>
      </c>
      <c r="KM73" s="136">
        <f t="shared" si="1046"/>
        <v>0</v>
      </c>
      <c r="KN73" s="96">
        <f>KN58</f>
        <v>41.1</v>
      </c>
      <c r="KO73" s="137">
        <f t="shared" si="1047"/>
        <v>0</v>
      </c>
      <c r="KP73" s="109">
        <f t="shared" si="1048"/>
        <v>0</v>
      </c>
      <c r="KQ73" s="109"/>
      <c r="KR73" s="138"/>
      <c r="KS73" s="139" t="e">
        <f t="shared" si="1049"/>
        <v>#DIV/0!</v>
      </c>
      <c r="KT73" s="593">
        <f t="shared" si="1050"/>
        <v>0</v>
      </c>
      <c r="KU73" s="139">
        <f>KT73/KT58</f>
        <v>0</v>
      </c>
      <c r="KV73" s="109">
        <f>KV58*KU73</f>
        <v>0</v>
      </c>
      <c r="KW73" s="136">
        <f t="shared" si="1051"/>
        <v>0</v>
      </c>
      <c r="KX73" s="96">
        <f>KX58</f>
        <v>58.2</v>
      </c>
      <c r="KY73" s="137">
        <f t="shared" si="1052"/>
        <v>0</v>
      </c>
      <c r="KZ73" s="109">
        <f t="shared" si="1053"/>
        <v>0</v>
      </c>
      <c r="LA73" s="109"/>
      <c r="LB73" s="138"/>
      <c r="LC73" s="139" t="e">
        <f t="shared" si="1054"/>
        <v>#DIV/0!</v>
      </c>
      <c r="LD73" s="593">
        <f t="shared" si="1055"/>
        <v>0</v>
      </c>
      <c r="LE73" s="139">
        <f>LD73/LD58</f>
        <v>0</v>
      </c>
      <c r="LF73" s="109">
        <f>LF58*LE73</f>
        <v>0</v>
      </c>
      <c r="LG73" s="136">
        <f t="shared" si="1056"/>
        <v>0</v>
      </c>
      <c r="LH73" s="96">
        <f>LH58</f>
        <v>41.1</v>
      </c>
      <c r="LI73" s="137">
        <f t="shared" si="1057"/>
        <v>0</v>
      </c>
      <c r="LJ73" s="109">
        <f t="shared" si="1058"/>
        <v>0</v>
      </c>
      <c r="LK73" s="109"/>
      <c r="LL73" s="138"/>
      <c r="LM73" s="139" t="e">
        <f t="shared" si="1059"/>
        <v>#DIV/0!</v>
      </c>
      <c r="LN73" s="593">
        <f t="shared" si="1060"/>
        <v>0</v>
      </c>
      <c r="LO73" s="139">
        <f>LN73/LN58</f>
        <v>0</v>
      </c>
      <c r="LP73" s="109">
        <f>LP58*LO73</f>
        <v>0</v>
      </c>
      <c r="LQ73" s="136">
        <f t="shared" si="1061"/>
        <v>0</v>
      </c>
      <c r="LR73" s="96">
        <f>LR58</f>
        <v>41.1</v>
      </c>
      <c r="LS73" s="137">
        <f t="shared" si="1062"/>
        <v>0</v>
      </c>
      <c r="LT73" s="109">
        <f t="shared" si="1063"/>
        <v>0</v>
      </c>
      <c r="LU73" s="109"/>
      <c r="LV73" s="138"/>
      <c r="LW73" s="139" t="e">
        <f t="shared" si="1064"/>
        <v>#DIV/0!</v>
      </c>
      <c r="LX73" s="593">
        <f t="shared" si="1065"/>
        <v>0</v>
      </c>
      <c r="LY73" s="139">
        <f>LX73/LX58</f>
        <v>0</v>
      </c>
      <c r="LZ73" s="109">
        <f>LZ58*LY73</f>
        <v>0</v>
      </c>
      <c r="MA73" s="136">
        <f t="shared" si="1066"/>
        <v>0</v>
      </c>
      <c r="MB73" s="96">
        <f>MB58</f>
        <v>41.1</v>
      </c>
      <c r="MC73" s="137">
        <f t="shared" si="1067"/>
        <v>0</v>
      </c>
      <c r="MD73" s="109">
        <f t="shared" si="1068"/>
        <v>0</v>
      </c>
      <c r="ME73" s="109"/>
      <c r="MF73" s="138"/>
      <c r="MG73" s="139" t="e">
        <f t="shared" si="1069"/>
        <v>#DIV/0!</v>
      </c>
      <c r="MH73" s="593">
        <f t="shared" si="1070"/>
        <v>0</v>
      </c>
      <c r="MI73" s="139">
        <f>MH73/MH58</f>
        <v>0</v>
      </c>
      <c r="MJ73" s="109">
        <f>MJ58*MI73</f>
        <v>0</v>
      </c>
      <c r="MK73" s="136">
        <f t="shared" si="1071"/>
        <v>0</v>
      </c>
      <c r="ML73" s="96">
        <f>ML58</f>
        <v>41.1</v>
      </c>
      <c r="MM73" s="137">
        <f t="shared" si="1072"/>
        <v>0</v>
      </c>
      <c r="MN73" s="109">
        <f t="shared" si="1073"/>
        <v>0</v>
      </c>
      <c r="MO73" s="109"/>
      <c r="MP73" s="138"/>
      <c r="MQ73" s="139" t="e">
        <f t="shared" si="1074"/>
        <v>#DIV/0!</v>
      </c>
      <c r="MR73" s="593">
        <f t="shared" si="1075"/>
        <v>0</v>
      </c>
      <c r="MS73" s="139">
        <f>MR73/MR58</f>
        <v>0</v>
      </c>
      <c r="MT73" s="109">
        <f>MT58*MS73</f>
        <v>0</v>
      </c>
      <c r="MU73" s="136">
        <f t="shared" si="1076"/>
        <v>0</v>
      </c>
      <c r="MV73" s="96">
        <f>MV58</f>
        <v>41.1</v>
      </c>
      <c r="MW73" s="137">
        <f t="shared" si="1077"/>
        <v>0</v>
      </c>
      <c r="MX73" s="109">
        <f t="shared" si="1078"/>
        <v>0</v>
      </c>
      <c r="MY73" s="109"/>
      <c r="MZ73" s="138"/>
      <c r="NA73" s="139" t="e">
        <f t="shared" si="1079"/>
        <v>#DIV/0!</v>
      </c>
      <c r="NB73" s="593">
        <f t="shared" si="1080"/>
        <v>0</v>
      </c>
      <c r="NC73" s="139">
        <f>NB73/NB58</f>
        <v>0</v>
      </c>
      <c r="ND73" s="109">
        <f>ND58*NC73</f>
        <v>0</v>
      </c>
      <c r="NE73" s="136">
        <f t="shared" si="1081"/>
        <v>0</v>
      </c>
      <c r="NF73" s="96">
        <f>NF58</f>
        <v>41.1</v>
      </c>
      <c r="NG73" s="137">
        <f t="shared" si="1082"/>
        <v>0</v>
      </c>
      <c r="NH73" s="109">
        <f t="shared" si="1083"/>
        <v>0</v>
      </c>
      <c r="NI73" s="109"/>
      <c r="NJ73" s="138"/>
      <c r="NK73" s="139" t="e">
        <f t="shared" si="1084"/>
        <v>#DIV/0!</v>
      </c>
      <c r="NL73" s="593">
        <f t="shared" si="1085"/>
        <v>0</v>
      </c>
      <c r="NM73" s="139">
        <f>NL73/NL58</f>
        <v>0</v>
      </c>
      <c r="NN73" s="109">
        <f>NN58*NM73</f>
        <v>0</v>
      </c>
      <c r="NO73" s="136">
        <f t="shared" si="1086"/>
        <v>0</v>
      </c>
      <c r="NP73" s="96">
        <f>NP58</f>
        <v>41.1</v>
      </c>
      <c r="NQ73" s="137">
        <f t="shared" si="1087"/>
        <v>0</v>
      </c>
      <c r="NR73" s="109">
        <f t="shared" si="1088"/>
        <v>0</v>
      </c>
      <c r="NS73" s="109"/>
      <c r="NT73" s="138"/>
      <c r="NU73" s="139" t="e">
        <f t="shared" si="1089"/>
        <v>#DIV/0!</v>
      </c>
      <c r="NV73" s="593">
        <f t="shared" si="1090"/>
        <v>0</v>
      </c>
      <c r="NW73" s="139">
        <f>NV73/NV58</f>
        <v>0</v>
      </c>
      <c r="NX73" s="109">
        <f>NX58*NW73</f>
        <v>0</v>
      </c>
      <c r="NY73" s="136">
        <f t="shared" si="1091"/>
        <v>0</v>
      </c>
      <c r="NZ73" s="96">
        <f>NZ58</f>
        <v>41.1</v>
      </c>
      <c r="OA73" s="137">
        <f t="shared" si="1092"/>
        <v>0</v>
      </c>
      <c r="OB73" s="109">
        <f t="shared" si="1093"/>
        <v>0</v>
      </c>
      <c r="OC73" s="109"/>
      <c r="OD73" s="138"/>
      <c r="OE73" s="139" t="e">
        <f t="shared" si="1094"/>
        <v>#DIV/0!</v>
      </c>
      <c r="OF73" s="593">
        <f t="shared" si="1095"/>
        <v>0</v>
      </c>
      <c r="OG73" s="139">
        <f>OF73/OF58</f>
        <v>0</v>
      </c>
      <c r="OH73" s="109">
        <f>OH58*OG73</f>
        <v>0</v>
      </c>
      <c r="OI73" s="136">
        <f t="shared" si="1096"/>
        <v>0</v>
      </c>
      <c r="OJ73" s="96">
        <f>OJ58</f>
        <v>41.1</v>
      </c>
      <c r="OK73" s="137">
        <f t="shared" si="1097"/>
        <v>0</v>
      </c>
      <c r="OL73" s="109">
        <f t="shared" si="1098"/>
        <v>0</v>
      </c>
      <c r="OM73" s="109"/>
      <c r="ON73" s="138"/>
      <c r="OO73" s="139" t="e">
        <f t="shared" si="1099"/>
        <v>#DIV/0!</v>
      </c>
      <c r="OP73" s="593">
        <f t="shared" si="1100"/>
        <v>0</v>
      </c>
      <c r="OQ73" s="139">
        <f>OP73/OP58</f>
        <v>0</v>
      </c>
      <c r="OR73" s="109">
        <f>OR58*OQ73</f>
        <v>0</v>
      </c>
      <c r="OS73" s="136">
        <f t="shared" si="1101"/>
        <v>0</v>
      </c>
      <c r="OT73" s="96">
        <f>OT58</f>
        <v>41.1</v>
      </c>
      <c r="OU73" s="137">
        <f t="shared" si="1102"/>
        <v>0</v>
      </c>
      <c r="OV73" s="109">
        <f t="shared" si="1103"/>
        <v>0</v>
      </c>
      <c r="OW73" s="109"/>
      <c r="OX73" s="138"/>
      <c r="OY73" s="139" t="e">
        <f t="shared" si="1104"/>
        <v>#DIV/0!</v>
      </c>
      <c r="OZ73" s="593">
        <f t="shared" si="1105"/>
        <v>0</v>
      </c>
      <c r="PA73" s="139">
        <f>OZ73/OZ58</f>
        <v>0</v>
      </c>
      <c r="PB73" s="109">
        <f>PB58*PA73</f>
        <v>0</v>
      </c>
      <c r="PC73" s="136">
        <f t="shared" si="1106"/>
        <v>0</v>
      </c>
      <c r="PD73" s="96">
        <f>PD58</f>
        <v>41.1</v>
      </c>
      <c r="PE73" s="137">
        <f t="shared" si="1107"/>
        <v>0</v>
      </c>
      <c r="PF73" s="109">
        <f t="shared" si="1108"/>
        <v>0</v>
      </c>
      <c r="PG73" s="109"/>
      <c r="PH73" s="138"/>
      <c r="PI73" s="139" t="e">
        <f t="shared" si="1109"/>
        <v>#DIV/0!</v>
      </c>
      <c r="PJ73" s="593">
        <f t="shared" si="1110"/>
        <v>0</v>
      </c>
      <c r="PK73" s="139">
        <f>PJ73/PJ58</f>
        <v>0</v>
      </c>
      <c r="PL73" s="109">
        <f>PL58*PK73</f>
        <v>0</v>
      </c>
      <c r="PM73" s="136">
        <f t="shared" si="1111"/>
        <v>0</v>
      </c>
      <c r="PN73" s="96">
        <f>PN58</f>
        <v>41.1</v>
      </c>
      <c r="PO73" s="137">
        <f t="shared" si="1112"/>
        <v>0</v>
      </c>
      <c r="PP73" s="109">
        <f t="shared" si="1113"/>
        <v>0</v>
      </c>
      <c r="PQ73" s="109"/>
      <c r="PR73" s="138"/>
      <c r="PS73" s="139" t="e">
        <f t="shared" si="1114"/>
        <v>#DIV/0!</v>
      </c>
      <c r="PT73" s="593">
        <f t="shared" si="1115"/>
        <v>0</v>
      </c>
      <c r="PU73" s="139">
        <f>PT73/PT58</f>
        <v>0</v>
      </c>
      <c r="PV73" s="109">
        <f>PV58*PU73</f>
        <v>0</v>
      </c>
      <c r="PW73" s="136">
        <f t="shared" si="1116"/>
        <v>0</v>
      </c>
      <c r="PX73" s="96">
        <f>PX58</f>
        <v>41.1</v>
      </c>
      <c r="PY73" s="137">
        <f t="shared" si="1117"/>
        <v>0</v>
      </c>
      <c r="PZ73" s="109">
        <f t="shared" si="1118"/>
        <v>0</v>
      </c>
      <c r="QA73" s="109"/>
      <c r="QB73" s="138"/>
      <c r="QC73" s="139" t="e">
        <f t="shared" si="1119"/>
        <v>#DIV/0!</v>
      </c>
      <c r="QD73" s="593">
        <f t="shared" si="1120"/>
        <v>0</v>
      </c>
      <c r="QE73" s="139">
        <f>QD73/QD58</f>
        <v>0</v>
      </c>
      <c r="QF73" s="109">
        <f>QF58*QE73</f>
        <v>0</v>
      </c>
      <c r="QG73" s="136">
        <f t="shared" si="1121"/>
        <v>0</v>
      </c>
      <c r="QH73" s="96">
        <f>QH58</f>
        <v>41.1</v>
      </c>
      <c r="QI73" s="137">
        <f t="shared" si="1122"/>
        <v>0</v>
      </c>
      <c r="QJ73" s="109">
        <f t="shared" si="1123"/>
        <v>0</v>
      </c>
      <c r="QK73" s="109"/>
      <c r="QL73" s="138"/>
      <c r="QM73" s="139" t="e">
        <f t="shared" si="1124"/>
        <v>#DIV/0!</v>
      </c>
      <c r="QN73" s="593">
        <f t="shared" si="1125"/>
        <v>0</v>
      </c>
      <c r="QO73" s="139">
        <f>QN73/QN58</f>
        <v>0</v>
      </c>
      <c r="QP73" s="109">
        <f>QP58*QO73</f>
        <v>0</v>
      </c>
      <c r="QQ73" s="136">
        <f t="shared" si="1126"/>
        <v>0</v>
      </c>
      <c r="QR73" s="96">
        <f>QR58</f>
        <v>41.1</v>
      </c>
      <c r="QS73" s="137">
        <f t="shared" si="1127"/>
        <v>0</v>
      </c>
      <c r="QT73" s="109">
        <f t="shared" si="1128"/>
        <v>0</v>
      </c>
      <c r="QU73" s="109"/>
      <c r="QV73" s="138"/>
      <c r="QW73" s="139" t="e">
        <f t="shared" si="1129"/>
        <v>#DIV/0!</v>
      </c>
      <c r="QX73" s="593">
        <f t="shared" si="1130"/>
        <v>0</v>
      </c>
      <c r="QY73" s="139">
        <f>QX73/QX58</f>
        <v>0</v>
      </c>
      <c r="QZ73" s="109">
        <f>QZ58*QY73</f>
        <v>0</v>
      </c>
      <c r="RA73" s="136">
        <f t="shared" si="1131"/>
        <v>0</v>
      </c>
      <c r="RB73" s="96">
        <f>RB58</f>
        <v>41.1</v>
      </c>
      <c r="RC73" s="137">
        <f t="shared" si="1132"/>
        <v>0</v>
      </c>
      <c r="RD73" s="109">
        <f t="shared" si="1133"/>
        <v>0</v>
      </c>
      <c r="RE73" s="109"/>
      <c r="RF73" s="138"/>
      <c r="RG73" s="139" t="e">
        <f t="shared" si="1134"/>
        <v>#DIV/0!</v>
      </c>
      <c r="RH73" s="593">
        <f t="shared" si="1135"/>
        <v>0</v>
      </c>
      <c r="RI73" s="139">
        <f>RH73/RH58</f>
        <v>0</v>
      </c>
      <c r="RJ73" s="109">
        <f>RJ58*RI73</f>
        <v>0</v>
      </c>
      <c r="RK73" s="136">
        <f t="shared" si="1136"/>
        <v>0</v>
      </c>
      <c r="RL73" s="96">
        <f>RL58</f>
        <v>41.1</v>
      </c>
      <c r="RM73" s="137">
        <f t="shared" si="1137"/>
        <v>0</v>
      </c>
      <c r="RN73" s="109">
        <f t="shared" si="1138"/>
        <v>0</v>
      </c>
      <c r="RO73" s="109"/>
      <c r="RP73" s="138"/>
      <c r="RQ73" s="139" t="e">
        <f t="shared" si="1139"/>
        <v>#DIV/0!</v>
      </c>
      <c r="RR73" s="593">
        <f t="shared" si="1140"/>
        <v>0</v>
      </c>
      <c r="RS73" s="139">
        <f>RR73/RR58</f>
        <v>0</v>
      </c>
      <c r="RT73" s="109">
        <f>RT58*RS73</f>
        <v>0</v>
      </c>
      <c r="RU73" s="136">
        <f t="shared" si="1141"/>
        <v>0</v>
      </c>
      <c r="RV73" s="96">
        <f>RV58</f>
        <v>41.1</v>
      </c>
      <c r="RW73" s="137">
        <f t="shared" si="1142"/>
        <v>0</v>
      </c>
      <c r="RX73" s="109">
        <f t="shared" si="1143"/>
        <v>0</v>
      </c>
      <c r="RY73" s="109"/>
      <c r="RZ73" s="138"/>
      <c r="SA73" s="139" t="e">
        <f t="shared" si="1144"/>
        <v>#DIV/0!</v>
      </c>
      <c r="SB73" s="593">
        <f t="shared" si="1145"/>
        <v>0</v>
      </c>
      <c r="SC73" s="139" t="e">
        <f>SB73/SB58</f>
        <v>#DIV/0!</v>
      </c>
      <c r="SD73" s="109" t="e">
        <f>SD58*SC73</f>
        <v>#DIV/0!</v>
      </c>
      <c r="SE73" s="136">
        <f t="shared" si="1146"/>
        <v>0</v>
      </c>
      <c r="SF73" s="96">
        <f>SF58</f>
        <v>0</v>
      </c>
      <c r="SG73" s="137">
        <f t="shared" si="1147"/>
        <v>0</v>
      </c>
      <c r="SH73" s="109">
        <f t="shared" si="1148"/>
        <v>0</v>
      </c>
      <c r="SI73" s="109"/>
      <c r="SJ73" s="138"/>
      <c r="SK73" s="139" t="e">
        <f t="shared" si="1149"/>
        <v>#DIV/0!</v>
      </c>
      <c r="SL73" s="593">
        <f t="shared" si="1150"/>
        <v>0</v>
      </c>
      <c r="SM73" s="139">
        <f>SL73/SL58</f>
        <v>0</v>
      </c>
      <c r="SN73" s="109">
        <f>SN58*SM73</f>
        <v>0</v>
      </c>
      <c r="SO73" s="136">
        <f t="shared" si="1151"/>
        <v>0</v>
      </c>
      <c r="SP73" s="96">
        <f>SP58</f>
        <v>41.1</v>
      </c>
      <c r="SQ73" s="137">
        <f t="shared" si="1152"/>
        <v>0</v>
      </c>
      <c r="SR73" s="109">
        <f t="shared" si="1153"/>
        <v>0</v>
      </c>
      <c r="SS73" s="109"/>
      <c r="ST73" s="138"/>
      <c r="SU73" s="139" t="e">
        <f t="shared" si="1154"/>
        <v>#DIV/0!</v>
      </c>
      <c r="SV73" s="593">
        <f t="shared" si="1155"/>
        <v>0</v>
      </c>
      <c r="SW73" s="139">
        <f>SV73/SV58</f>
        <v>0</v>
      </c>
      <c r="SX73" s="109">
        <f>SX58*SW73</f>
        <v>0</v>
      </c>
      <c r="SY73" s="136">
        <f t="shared" si="1156"/>
        <v>0</v>
      </c>
      <c r="SZ73" s="96">
        <f>SZ58</f>
        <v>41.1</v>
      </c>
      <c r="TA73" s="137">
        <f t="shared" si="1157"/>
        <v>0</v>
      </c>
      <c r="TB73" s="109">
        <f t="shared" si="1158"/>
        <v>0</v>
      </c>
      <c r="TC73" s="109"/>
      <c r="TD73" s="138"/>
      <c r="TE73" s="139" t="e">
        <f t="shared" si="1159"/>
        <v>#DIV/0!</v>
      </c>
      <c r="TF73" s="593">
        <f t="shared" si="1160"/>
        <v>0</v>
      </c>
      <c r="TG73" s="139">
        <f>TF73/TF58</f>
        <v>0</v>
      </c>
      <c r="TH73" s="109">
        <f>TH58*TG73</f>
        <v>0</v>
      </c>
      <c r="TI73" s="136">
        <f t="shared" si="1161"/>
        <v>0</v>
      </c>
      <c r="TJ73" s="96">
        <f>TJ58</f>
        <v>41.69</v>
      </c>
      <c r="TK73" s="137">
        <f t="shared" si="1162"/>
        <v>0</v>
      </c>
      <c r="TL73" s="109">
        <f t="shared" si="1163"/>
        <v>0</v>
      </c>
      <c r="TM73" s="109"/>
      <c r="TN73" s="138"/>
      <c r="TO73" s="139" t="e">
        <f t="shared" si="1164"/>
        <v>#DIV/0!</v>
      </c>
      <c r="TP73" s="593">
        <f t="shared" si="1165"/>
        <v>0</v>
      </c>
      <c r="TQ73" s="139">
        <f>TP73/TP58</f>
        <v>0</v>
      </c>
      <c r="TR73" s="109">
        <f>TR58*TQ73</f>
        <v>0</v>
      </c>
      <c r="TS73" s="136">
        <f t="shared" si="1166"/>
        <v>0</v>
      </c>
      <c r="TT73" s="96">
        <f>TT58</f>
        <v>41.1</v>
      </c>
      <c r="TU73" s="137">
        <f t="shared" si="1167"/>
        <v>0</v>
      </c>
      <c r="TV73" s="109">
        <f t="shared" si="1168"/>
        <v>0</v>
      </c>
      <c r="TW73" s="109"/>
      <c r="TX73" s="138"/>
      <c r="TY73" s="139" t="e">
        <f t="shared" si="1169"/>
        <v>#DIV/0!</v>
      </c>
      <c r="TZ73" s="593">
        <f t="shared" si="1170"/>
        <v>0</v>
      </c>
      <c r="UA73" s="139">
        <f>TZ73/TZ58</f>
        <v>0</v>
      </c>
      <c r="UB73" s="109">
        <f>UB58*UA73</f>
        <v>0</v>
      </c>
      <c r="UC73" s="136">
        <f t="shared" si="1171"/>
        <v>0</v>
      </c>
      <c r="UD73" s="96">
        <f>UD58</f>
        <v>41.1</v>
      </c>
      <c r="UE73" s="137">
        <f t="shared" si="1172"/>
        <v>0</v>
      </c>
      <c r="UF73" s="109">
        <f t="shared" si="1173"/>
        <v>0</v>
      </c>
      <c r="UG73" s="109"/>
      <c r="UH73" s="138"/>
      <c r="UI73" s="139" t="e">
        <f t="shared" si="1174"/>
        <v>#DIV/0!</v>
      </c>
      <c r="UJ73" s="593">
        <f t="shared" si="1175"/>
        <v>0</v>
      </c>
      <c r="UK73" s="139">
        <f>UJ73/UJ58</f>
        <v>0</v>
      </c>
      <c r="UL73" s="109">
        <f>UL58*UK73</f>
        <v>0</v>
      </c>
      <c r="UM73" s="136">
        <f t="shared" si="1176"/>
        <v>0</v>
      </c>
      <c r="UN73" s="96">
        <f>UN58</f>
        <v>41.1</v>
      </c>
      <c r="UO73" s="137">
        <f t="shared" si="1177"/>
        <v>0</v>
      </c>
      <c r="UP73" s="109">
        <f t="shared" si="1178"/>
        <v>0</v>
      </c>
      <c r="UQ73" s="109"/>
      <c r="UR73" s="138"/>
      <c r="US73" s="139" t="e">
        <f t="shared" si="1179"/>
        <v>#DIV/0!</v>
      </c>
      <c r="UT73" s="593">
        <f t="shared" si="1180"/>
        <v>0</v>
      </c>
      <c r="UU73" s="139">
        <f>UT73/UT58</f>
        <v>0</v>
      </c>
      <c r="UV73" s="109">
        <f>UV58*UU73</f>
        <v>0</v>
      </c>
      <c r="UW73" s="136">
        <f t="shared" si="1181"/>
        <v>0</v>
      </c>
      <c r="UX73" s="96">
        <f>UX58</f>
        <v>41.1</v>
      </c>
      <c r="UY73" s="137">
        <f t="shared" si="1182"/>
        <v>0</v>
      </c>
      <c r="UZ73" s="109">
        <f t="shared" si="1183"/>
        <v>0</v>
      </c>
      <c r="VA73" s="109"/>
      <c r="VB73" s="138"/>
      <c r="VC73" s="139" t="e">
        <f t="shared" si="1184"/>
        <v>#DIV/0!</v>
      </c>
      <c r="VD73" s="593">
        <f t="shared" si="1185"/>
        <v>0</v>
      </c>
      <c r="VE73" s="139">
        <f>VD73/VD58</f>
        <v>0</v>
      </c>
      <c r="VF73" s="109">
        <f>VF58*VE73</f>
        <v>0</v>
      </c>
      <c r="VG73" s="136">
        <f t="shared" si="1186"/>
        <v>0</v>
      </c>
      <c r="VH73" s="96">
        <f>VH58</f>
        <v>41.1</v>
      </c>
      <c r="VI73" s="137">
        <f t="shared" si="1187"/>
        <v>0</v>
      </c>
      <c r="VJ73" s="109">
        <f t="shared" si="1188"/>
        <v>0</v>
      </c>
      <c r="VK73" s="109"/>
      <c r="VL73" s="138"/>
      <c r="VM73" s="139" t="e">
        <f t="shared" si="1189"/>
        <v>#DIV/0!</v>
      </c>
      <c r="VN73" s="593">
        <f t="shared" si="1190"/>
        <v>0</v>
      </c>
      <c r="VO73" s="139">
        <f>VN73/VN58</f>
        <v>0</v>
      </c>
      <c r="VP73" s="109">
        <f>VP58*VO73</f>
        <v>0</v>
      </c>
      <c r="VQ73" s="136">
        <f t="shared" si="1191"/>
        <v>0</v>
      </c>
      <c r="VR73" s="96">
        <f>VR58</f>
        <v>41.1</v>
      </c>
      <c r="VS73" s="137">
        <f t="shared" si="1192"/>
        <v>0</v>
      </c>
      <c r="VT73" s="109">
        <f t="shared" si="1193"/>
        <v>0</v>
      </c>
      <c r="VU73" s="109"/>
      <c r="VV73" s="138"/>
      <c r="VW73" s="139" t="e">
        <f t="shared" si="1194"/>
        <v>#DIV/0!</v>
      </c>
      <c r="VX73" s="554">
        <f t="shared" si="1195"/>
        <v>0</v>
      </c>
      <c r="VY73" s="139">
        <f>VX73/VX58</f>
        <v>0</v>
      </c>
      <c r="VZ73" s="109">
        <f>VZ58*VY73</f>
        <v>0</v>
      </c>
      <c r="WA73" s="136">
        <f t="shared" si="1196"/>
        <v>0</v>
      </c>
      <c r="WB73" s="96">
        <f>WB58</f>
        <v>41.46</v>
      </c>
      <c r="WC73" s="137">
        <f t="shared" si="1197"/>
        <v>0</v>
      </c>
      <c r="WD73" s="109">
        <f t="shared" si="1198"/>
        <v>0</v>
      </c>
      <c r="WE73" s="109"/>
      <c r="WF73" s="138"/>
    </row>
    <row r="74" spans="1:604">
      <c r="A74" s="5" t="s">
        <v>45</v>
      </c>
      <c r="B74" s="13" t="s">
        <v>1068</v>
      </c>
      <c r="C74" s="13"/>
      <c r="D74" s="13"/>
      <c r="E74" s="4" t="s">
        <v>32</v>
      </c>
      <c r="F74" s="17">
        <f>SUM(F76:F89)</f>
        <v>0</v>
      </c>
      <c r="G74" s="4"/>
      <c r="H74" s="101"/>
      <c r="I74" s="136">
        <f>IF(F74&gt;0,H74/F74,0)</f>
        <v>0</v>
      </c>
      <c r="J74" s="109">
        <f>IF(M74&gt;0,M74/H74,0)</f>
        <v>0</v>
      </c>
      <c r="K74" s="137">
        <f>I74*J74</f>
        <v>0</v>
      </c>
      <c r="L74" s="109">
        <f>K74*F74</f>
        <v>0</v>
      </c>
      <c r="M74" s="101"/>
      <c r="N74" s="138">
        <f>M74-L74</f>
        <v>0</v>
      </c>
      <c r="O74" s="139">
        <f t="shared" si="904"/>
        <v>0</v>
      </c>
      <c r="P74" s="17">
        <f>SUM(P76:P89)</f>
        <v>396</v>
      </c>
      <c r="Q74" s="4"/>
      <c r="R74" s="101">
        <v>11913</v>
      </c>
      <c r="S74" s="136">
        <f>IF(P74&gt;0,R74/P74,0)</f>
        <v>30.083333329999999</v>
      </c>
      <c r="T74" s="109">
        <f>IF(W74&gt;0,W74/R74,0)</f>
        <v>24.01</v>
      </c>
      <c r="U74" s="137">
        <f>S74*T74</f>
        <v>722.30083000000002</v>
      </c>
      <c r="V74" s="109">
        <f>U74*P74</f>
        <v>286031.13</v>
      </c>
      <c r="W74" s="101">
        <f>267089.46+19000</f>
        <v>286089.46000000002</v>
      </c>
      <c r="X74" s="138">
        <f>W74-V74</f>
        <v>58.33</v>
      </c>
      <c r="Y74" s="139">
        <f t="shared" si="909"/>
        <v>1.6404799999999999</v>
      </c>
      <c r="Z74" s="17">
        <f>SUM(Z76:Z89)</f>
        <v>273</v>
      </c>
      <c r="AA74" s="4"/>
      <c r="AB74" s="101">
        <v>7068</v>
      </c>
      <c r="AC74" s="136">
        <f>IF(Z74&gt;0,AB74/Z74,0)</f>
        <v>25.890109890000002</v>
      </c>
      <c r="AD74" s="109">
        <f>IF(AG74&gt;0,AG74/AB74,0)</f>
        <v>22.42</v>
      </c>
      <c r="AE74" s="137">
        <f>AC74*AD74</f>
        <v>580.45626000000004</v>
      </c>
      <c r="AF74" s="109">
        <f>AE74*Z74</f>
        <v>158464.56</v>
      </c>
      <c r="AG74" s="101">
        <f>158464.56</f>
        <v>158464.56</v>
      </c>
      <c r="AH74" s="138">
        <f>AG74-AF74</f>
        <v>0</v>
      </c>
      <c r="AI74" s="139">
        <f t="shared" si="914"/>
        <v>1.3183199999999999</v>
      </c>
      <c r="AJ74" s="17">
        <f>SUM(AJ76:AJ89)</f>
        <v>0</v>
      </c>
      <c r="AK74" s="4"/>
      <c r="AL74" s="101"/>
      <c r="AM74" s="136">
        <f>IF(AJ74&gt;0,AL74/AJ74,0)</f>
        <v>0</v>
      </c>
      <c r="AN74" s="109">
        <f>IF(AQ74&gt;0,AQ74/AL74,0)</f>
        <v>0</v>
      </c>
      <c r="AO74" s="137">
        <f>AM74*AN74</f>
        <v>0</v>
      </c>
      <c r="AP74" s="109">
        <f>AO74*AJ74</f>
        <v>0</v>
      </c>
      <c r="AQ74" s="101"/>
      <c r="AR74" s="138">
        <f>AQ74-AP74</f>
        <v>0</v>
      </c>
      <c r="AS74" s="139">
        <f t="shared" si="919"/>
        <v>0</v>
      </c>
      <c r="AT74" s="17">
        <f>SUM(AT76:AT89)</f>
        <v>131</v>
      </c>
      <c r="AU74" s="4"/>
      <c r="AV74" s="101">
        <v>2860</v>
      </c>
      <c r="AW74" s="136">
        <f>IF(AT74&gt;0,AV74/AT74,0)</f>
        <v>21.832061070000002</v>
      </c>
      <c r="AX74" s="109">
        <f>IF(BA74&gt;0,BA74/AV74,0)</f>
        <v>35.57</v>
      </c>
      <c r="AY74" s="137">
        <f>AW74*AX74</f>
        <v>776.56641000000002</v>
      </c>
      <c r="AZ74" s="109">
        <f>AY74*AT74</f>
        <v>101730.2</v>
      </c>
      <c r="BA74" s="101">
        <f>64121.2+37609</f>
        <v>101730.2</v>
      </c>
      <c r="BB74" s="138">
        <f>BA74-AZ74</f>
        <v>0</v>
      </c>
      <c r="BC74" s="139">
        <f t="shared" si="924"/>
        <v>1.76372</v>
      </c>
      <c r="BD74" s="17">
        <f>SUM(BD76:BD89)</f>
        <v>153</v>
      </c>
      <c r="BE74" s="4"/>
      <c r="BF74" s="101">
        <v>1195</v>
      </c>
      <c r="BG74" s="136">
        <f>IF(BD74&gt;0,BF74/BD74,0)</f>
        <v>7.8104575199999999</v>
      </c>
      <c r="BH74" s="109">
        <f>IF(BK74&gt;0,BK74/BF74,0)</f>
        <v>33.72</v>
      </c>
      <c r="BI74" s="137">
        <f>BG74*BH74</f>
        <v>263.36863</v>
      </c>
      <c r="BJ74" s="109">
        <f>BI74*BD74</f>
        <v>40295.4</v>
      </c>
      <c r="BK74" s="101">
        <f>26791.9+13500</f>
        <v>40291.9</v>
      </c>
      <c r="BL74" s="138">
        <f>BK74-BJ74</f>
        <v>-3.5</v>
      </c>
      <c r="BM74" s="139">
        <f t="shared" si="929"/>
        <v>0.59816000000000003</v>
      </c>
      <c r="BN74" s="17">
        <f>SUM(BN76:BN89)</f>
        <v>54</v>
      </c>
      <c r="BO74" s="4"/>
      <c r="BP74" s="101">
        <v>940</v>
      </c>
      <c r="BQ74" s="136">
        <f>IF(BN74&gt;0,BP74/BN74,0)</f>
        <v>17.407407410000001</v>
      </c>
      <c r="BR74" s="109">
        <f>IF(BU74&gt;0,BU74/BP74,0)</f>
        <v>33.74</v>
      </c>
      <c r="BS74" s="137">
        <f>BQ74*BR74</f>
        <v>587.32592999999997</v>
      </c>
      <c r="BT74" s="109">
        <f>BS74*BN74</f>
        <v>31715.599999999999</v>
      </c>
      <c r="BU74" s="101">
        <f>21074.8+10640.8</f>
        <v>31715.599999999999</v>
      </c>
      <c r="BV74" s="138">
        <f>BU74-BT74</f>
        <v>0</v>
      </c>
      <c r="BW74" s="139">
        <f t="shared" si="934"/>
        <v>1.33392</v>
      </c>
      <c r="BX74" s="17">
        <f>SUM(BX76:BX89)</f>
        <v>165</v>
      </c>
      <c r="BY74" s="4"/>
      <c r="BZ74" s="101">
        <v>1300</v>
      </c>
      <c r="CA74" s="136">
        <f>IF(BX74&gt;0,BZ74/BX74,0)</f>
        <v>7.87878788</v>
      </c>
      <c r="CB74" s="109">
        <f>IF(CE74&gt;0,CE74/BZ74,0)</f>
        <v>33.08</v>
      </c>
      <c r="CC74" s="137">
        <f>CA74*CB74</f>
        <v>260.63029999999998</v>
      </c>
      <c r="CD74" s="109">
        <f>CC74*BX74</f>
        <v>43004</v>
      </c>
      <c r="CE74" s="101">
        <f>29146+13856</f>
        <v>43002</v>
      </c>
      <c r="CF74" s="138">
        <f>CE74-CD74</f>
        <v>-2</v>
      </c>
      <c r="CG74" s="139">
        <f t="shared" si="939"/>
        <v>0.59194000000000002</v>
      </c>
      <c r="CH74" s="17">
        <f>SUM(CH76:CH89)</f>
        <v>163</v>
      </c>
      <c r="CI74" s="4"/>
      <c r="CJ74" s="101">
        <v>2113</v>
      </c>
      <c r="CK74" s="136">
        <f>IF(CH74&gt;0,CJ74/CH74,0)</f>
        <v>12.96319018</v>
      </c>
      <c r="CL74" s="109">
        <f>IF(CO74&gt;0,CO74/CJ74,0)</f>
        <v>22.42</v>
      </c>
      <c r="CM74" s="137">
        <f>CK74*CL74</f>
        <v>290.63472000000002</v>
      </c>
      <c r="CN74" s="109">
        <f>CM74*CH74</f>
        <v>47373.46</v>
      </c>
      <c r="CO74" s="101">
        <f>47373.46</f>
        <v>47373.46</v>
      </c>
      <c r="CP74" s="138">
        <f>CO74-CN74</f>
        <v>0</v>
      </c>
      <c r="CQ74" s="139">
        <f t="shared" si="944"/>
        <v>0.66008</v>
      </c>
      <c r="CR74" s="17">
        <f>SUM(CR76:CR89)</f>
        <v>111</v>
      </c>
      <c r="CS74" s="4"/>
      <c r="CT74" s="101">
        <v>1320</v>
      </c>
      <c r="CU74" s="136">
        <f>IF(CR74&gt;0,CT74/CR74,0)</f>
        <v>11.89189189</v>
      </c>
      <c r="CV74" s="109">
        <f>IF(CY74&gt;0,CY74/CT74,0)</f>
        <v>32.53</v>
      </c>
      <c r="CW74" s="137">
        <f>CU74*CV74</f>
        <v>386.84323999999998</v>
      </c>
      <c r="CX74" s="109">
        <f>CW74*CR74</f>
        <v>42939.6</v>
      </c>
      <c r="CY74" s="101">
        <f>29594.4+13350.62</f>
        <v>42945.02</v>
      </c>
      <c r="CZ74" s="138">
        <f>CY74-CX74</f>
        <v>5.42</v>
      </c>
      <c r="DA74" s="139">
        <f t="shared" si="949"/>
        <v>0.87858999999999998</v>
      </c>
      <c r="DB74" s="17">
        <f>SUM(DB76:DB89)</f>
        <v>179</v>
      </c>
      <c r="DC74" s="4"/>
      <c r="DD74" s="101">
        <v>1540</v>
      </c>
      <c r="DE74" s="136">
        <f>IF(DB74&gt;0,DD74/DB74,0)</f>
        <v>8.6033519599999995</v>
      </c>
      <c r="DF74" s="109">
        <f>IF(DI74&gt;0,DI74/DD74,0)</f>
        <v>46.75</v>
      </c>
      <c r="DG74" s="137">
        <f>DE74*DF74</f>
        <v>402.20670000000001</v>
      </c>
      <c r="DH74" s="109">
        <f>DG74*DB74</f>
        <v>71995</v>
      </c>
      <c r="DI74" s="101">
        <f>34526.8+37470.6</f>
        <v>71997.399999999994</v>
      </c>
      <c r="DJ74" s="138">
        <f>DI74-DH74</f>
        <v>2.4</v>
      </c>
      <c r="DK74" s="139">
        <f t="shared" si="954"/>
        <v>0.91347999999999996</v>
      </c>
      <c r="DL74" s="17">
        <f>SUM(DL76:DL89)</f>
        <v>171</v>
      </c>
      <c r="DM74" s="4"/>
      <c r="DN74" s="101">
        <v>2030</v>
      </c>
      <c r="DO74" s="136">
        <f>IF(DL74&gt;0,DN74/DL74,0)</f>
        <v>11.871345030000001</v>
      </c>
      <c r="DP74" s="109">
        <f>IF(DS74&gt;0,DS74/DN74,0)</f>
        <v>33.799999999999997</v>
      </c>
      <c r="DQ74" s="137">
        <f>DO74*DP74</f>
        <v>401.25146000000001</v>
      </c>
      <c r="DR74" s="109">
        <f>DQ74*DL74</f>
        <v>68614</v>
      </c>
      <c r="DS74" s="101">
        <f>45512.6+23101.4</f>
        <v>68614</v>
      </c>
      <c r="DT74" s="138">
        <f>DS74-DR74</f>
        <v>0</v>
      </c>
      <c r="DU74" s="139">
        <f t="shared" si="959"/>
        <v>0.91130999999999995</v>
      </c>
      <c r="DV74" s="17">
        <f>SUM(DV76:DV89)</f>
        <v>51</v>
      </c>
      <c r="DW74" s="4"/>
      <c r="DX74" s="101">
        <v>843</v>
      </c>
      <c r="DY74" s="136">
        <f>IF(DV74&gt;0,DX74/DV74,0)</f>
        <v>16.529411759999999</v>
      </c>
      <c r="DZ74" s="109">
        <f>IF(EC74&gt;0,EC74/DX74,0)</f>
        <v>33.79</v>
      </c>
      <c r="EA74" s="137">
        <f>DY74*DZ74</f>
        <v>558.52882</v>
      </c>
      <c r="EB74" s="109">
        <f>EA74*DV74</f>
        <v>28484.97</v>
      </c>
      <c r="EC74" s="101">
        <f>18900.06+9584.91</f>
        <v>28484.97</v>
      </c>
      <c r="ED74" s="138">
        <f>EC74-EB74</f>
        <v>0</v>
      </c>
      <c r="EE74" s="139">
        <f t="shared" si="964"/>
        <v>1.2685200000000001</v>
      </c>
      <c r="EF74" s="17">
        <f>SUM(EF76:EF89)</f>
        <v>250</v>
      </c>
      <c r="EG74" s="4"/>
      <c r="EH74" s="101">
        <v>5400</v>
      </c>
      <c r="EI74" s="136">
        <f>IF(EF74&gt;0,EH74/EF74,0)</f>
        <v>21.6</v>
      </c>
      <c r="EJ74" s="109">
        <f>IF(EM74&gt;0,EM74/EH74,0)</f>
        <v>33.47</v>
      </c>
      <c r="EK74" s="137">
        <f>EI74*EJ74</f>
        <v>722.952</v>
      </c>
      <c r="EL74" s="109">
        <f>EK74*EF74</f>
        <v>180738</v>
      </c>
      <c r="EM74" s="101">
        <f>121068+59670</f>
        <v>180738</v>
      </c>
      <c r="EN74" s="138">
        <f>EM74-EL74</f>
        <v>0</v>
      </c>
      <c r="EO74" s="139">
        <f t="shared" si="969"/>
        <v>1.64195</v>
      </c>
      <c r="EP74" s="17">
        <f>SUM(EP76:EP89)</f>
        <v>325</v>
      </c>
      <c r="EQ74" s="4"/>
      <c r="ER74" s="101">
        <v>4420</v>
      </c>
      <c r="ES74" s="136">
        <f>IF(EP74&gt;0,ER74/EP74,0)</f>
        <v>13.6</v>
      </c>
      <c r="ET74" s="109">
        <f>IF(EW74&gt;0,EW74/ER74,0)</f>
        <v>28.35</v>
      </c>
      <c r="EU74" s="137">
        <f>ES74*ET74</f>
        <v>385.56</v>
      </c>
      <c r="EV74" s="109">
        <f>EU74*EP74</f>
        <v>125307</v>
      </c>
      <c r="EW74" s="101">
        <f>99096.4+26223.51</f>
        <v>125319.91</v>
      </c>
      <c r="EX74" s="138">
        <f>EW74-EV74</f>
        <v>12.91</v>
      </c>
      <c r="EY74" s="139">
        <f t="shared" si="974"/>
        <v>0.87568000000000001</v>
      </c>
      <c r="EZ74" s="17">
        <f>SUM(EZ76:EZ89)</f>
        <v>99</v>
      </c>
      <c r="FA74" s="4"/>
      <c r="FB74" s="101">
        <v>930</v>
      </c>
      <c r="FC74" s="136">
        <f>IF(EZ74&gt;0,FB74/EZ74,0)</f>
        <v>9.3939393899999999</v>
      </c>
      <c r="FD74" s="109">
        <f>IF(FG74&gt;0,FG74/FB74,0)</f>
        <v>37.67</v>
      </c>
      <c r="FE74" s="137">
        <f>FC74*FD74</f>
        <v>353.86970000000002</v>
      </c>
      <c r="FF74" s="109">
        <f>FE74*EZ74</f>
        <v>35033.1</v>
      </c>
      <c r="FG74" s="101">
        <f>20850.6+14178.39</f>
        <v>35028.99</v>
      </c>
      <c r="FH74" s="138">
        <f>FG74-FF74</f>
        <v>-4.1100000000000003</v>
      </c>
      <c r="FI74" s="139">
        <f t="shared" si="979"/>
        <v>0.80369999999999997</v>
      </c>
      <c r="FJ74" s="17">
        <f>SUM(FJ76:FJ89)</f>
        <v>167</v>
      </c>
      <c r="FK74" s="4"/>
      <c r="FL74" s="101">
        <v>2420</v>
      </c>
      <c r="FM74" s="136">
        <f>IF(FJ74&gt;0,FL74/FJ74,0)</f>
        <v>14.491017960000001</v>
      </c>
      <c r="FN74" s="109">
        <f>IF(FQ74&gt;0,FQ74/FL74,0)</f>
        <v>32.340000000000003</v>
      </c>
      <c r="FO74" s="137">
        <f>FM74*FN74</f>
        <v>468.63952</v>
      </c>
      <c r="FP74" s="109">
        <f>FO74*FJ74</f>
        <v>78262.8</v>
      </c>
      <c r="FQ74" s="101">
        <f>54256.4+24000</f>
        <v>78256.399999999994</v>
      </c>
      <c r="FR74" s="138">
        <f>FQ74-FP74</f>
        <v>-6.4</v>
      </c>
      <c r="FS74" s="139">
        <f t="shared" si="984"/>
        <v>1.06436</v>
      </c>
      <c r="FT74" s="17">
        <f>SUM(FT76:FT89)</f>
        <v>267</v>
      </c>
      <c r="FU74" s="4"/>
      <c r="FV74" s="101">
        <v>3067</v>
      </c>
      <c r="FW74" s="136">
        <f>IF(FT74&gt;0,FV74/FT74,0)</f>
        <v>11.48689139</v>
      </c>
      <c r="FX74" s="109">
        <f>IF(GA74&gt;0,GA74/FV74,0)</f>
        <v>32.72</v>
      </c>
      <c r="FY74" s="137">
        <f>FW74*FX74</f>
        <v>375.85109</v>
      </c>
      <c r="FZ74" s="109">
        <f>FY74*FT74</f>
        <v>100352.24</v>
      </c>
      <c r="GA74" s="101">
        <f>68762.14+31605.12</f>
        <v>100367.26</v>
      </c>
      <c r="GB74" s="138">
        <f>GA74-FZ74</f>
        <v>15.02</v>
      </c>
      <c r="GC74" s="139">
        <f t="shared" si="989"/>
        <v>0.85363</v>
      </c>
      <c r="GD74" s="17">
        <f>SUM(GD76:GD89)</f>
        <v>152</v>
      </c>
      <c r="GE74" s="4"/>
      <c r="GF74" s="101">
        <v>1735</v>
      </c>
      <c r="GG74" s="136">
        <f>IF(GD74&gt;0,GF74/GD74,0)</f>
        <v>11.41447368</v>
      </c>
      <c r="GH74" s="109">
        <f>IF(GK74&gt;0,GK74/GF74,0)</f>
        <v>33.47</v>
      </c>
      <c r="GI74" s="137">
        <f>GG74*GH74</f>
        <v>382.04243000000002</v>
      </c>
      <c r="GJ74" s="109">
        <f>GI74*GD74</f>
        <v>58070.45</v>
      </c>
      <c r="GK74" s="101">
        <f>38898.7+19171.75</f>
        <v>58070.45</v>
      </c>
      <c r="GL74" s="138">
        <f>GK74-GJ74</f>
        <v>0</v>
      </c>
      <c r="GM74" s="139">
        <f t="shared" si="994"/>
        <v>0.86768999999999996</v>
      </c>
      <c r="GN74" s="17">
        <f>SUM(GN76:GN89)</f>
        <v>90</v>
      </c>
      <c r="GO74" s="4"/>
      <c r="GP74" s="101">
        <v>1540</v>
      </c>
      <c r="GQ74" s="136">
        <f>IF(GN74&gt;0,GP74/GN74,0)</f>
        <v>17.11111111</v>
      </c>
      <c r="GR74" s="109">
        <f>IF(GU74&gt;0,GU74/GP74,0)</f>
        <v>33.799999999999997</v>
      </c>
      <c r="GS74" s="137">
        <f>GQ74*GR74</f>
        <v>578.35555999999997</v>
      </c>
      <c r="GT74" s="109">
        <f>GS74*GN74</f>
        <v>52052</v>
      </c>
      <c r="GU74" s="101">
        <f>34526.8+17525.2</f>
        <v>52052</v>
      </c>
      <c r="GV74" s="138">
        <f>GU74-GT74</f>
        <v>0</v>
      </c>
      <c r="GW74" s="139">
        <f t="shared" si="999"/>
        <v>1.31355</v>
      </c>
      <c r="GX74" s="17">
        <f>SUM(GX76:GX89)</f>
        <v>195</v>
      </c>
      <c r="GY74" s="4"/>
      <c r="GZ74" s="101">
        <v>3780</v>
      </c>
      <c r="HA74" s="136">
        <f>IF(GX74&gt;0,GZ74/GX74,0)</f>
        <v>19.38461538</v>
      </c>
      <c r="HB74" s="109">
        <f>IF(HE74&gt;0,HE74/GZ74,0)</f>
        <v>27.22</v>
      </c>
      <c r="HC74" s="137">
        <f>HA74*HB74</f>
        <v>527.64922999999999</v>
      </c>
      <c r="HD74" s="109">
        <f>HC74*GX74</f>
        <v>102891.6</v>
      </c>
      <c r="HE74" s="101">
        <f>84747.6+18151.1</f>
        <v>102898.7</v>
      </c>
      <c r="HF74" s="138">
        <f>HE74-HD74</f>
        <v>7.1</v>
      </c>
      <c r="HG74" s="139">
        <f t="shared" si="1004"/>
        <v>1.1983900000000001</v>
      </c>
      <c r="HH74" s="17">
        <f>SUM(HH76:HH89)</f>
        <v>275</v>
      </c>
      <c r="HI74" s="4"/>
      <c r="HJ74" s="101">
        <v>4520</v>
      </c>
      <c r="HK74" s="136">
        <f>IF(HH74&gt;0,HJ74/HH74,0)</f>
        <v>16.43636364</v>
      </c>
      <c r="HL74" s="109">
        <f>IF(HO74&gt;0,HO74/HJ74,0)</f>
        <v>25.02</v>
      </c>
      <c r="HM74" s="137">
        <f>HK74*HL74</f>
        <v>411.23782</v>
      </c>
      <c r="HN74" s="109">
        <f>HM74*HH74</f>
        <v>113090.4</v>
      </c>
      <c r="HO74" s="101">
        <f>101338.4+11742.69</f>
        <v>113081.09</v>
      </c>
      <c r="HP74" s="138">
        <f>HO74-HN74</f>
        <v>-9.31</v>
      </c>
      <c r="HQ74" s="139">
        <f t="shared" si="1009"/>
        <v>0.93400000000000005</v>
      </c>
      <c r="HR74" s="17">
        <f>SUM(HR76:HR89)</f>
        <v>424</v>
      </c>
      <c r="HS74" s="4"/>
      <c r="HT74" s="101">
        <v>5774</v>
      </c>
      <c r="HU74" s="136">
        <f>IF(HR74&gt;0,HT74/HR74,0)</f>
        <v>13.61792453</v>
      </c>
      <c r="HV74" s="109">
        <f>IF(HY74&gt;0,HY74/HT74,0)</f>
        <v>34.31</v>
      </c>
      <c r="HW74" s="137">
        <f>HU74*HV74</f>
        <v>467.23099000000002</v>
      </c>
      <c r="HX74" s="109">
        <f>HW74*HR74</f>
        <v>198105.94</v>
      </c>
      <c r="HY74" s="101">
        <f>129453.08+68663.08</f>
        <v>198116.16</v>
      </c>
      <c r="HZ74" s="138">
        <f>HY74-HX74</f>
        <v>10.220000000000001</v>
      </c>
      <c r="IA74" s="139">
        <f t="shared" si="1014"/>
        <v>1.0611699999999999</v>
      </c>
      <c r="IB74" s="17">
        <f>SUM(IB76:IB89)</f>
        <v>171</v>
      </c>
      <c r="IC74" s="4"/>
      <c r="ID74" s="101">
        <v>1960</v>
      </c>
      <c r="IE74" s="136">
        <f>IF(IB74&gt;0,ID74/IB74,0)</f>
        <v>11.4619883</v>
      </c>
      <c r="IF74" s="109">
        <f>IF(II74&gt;0,II74/ID74,0)</f>
        <v>23.33</v>
      </c>
      <c r="IG74" s="137">
        <f>IE74*IF74</f>
        <v>267.40818999999999</v>
      </c>
      <c r="IH74" s="109">
        <f>IG74*IB74</f>
        <v>45726.8</v>
      </c>
      <c r="II74" s="101">
        <f>43943.2+1775</f>
        <v>45718.2</v>
      </c>
      <c r="IJ74" s="138">
        <f>II74-IH74</f>
        <v>-8.6</v>
      </c>
      <c r="IK74" s="139">
        <f t="shared" si="1019"/>
        <v>0.60733000000000004</v>
      </c>
      <c r="IL74" s="17">
        <f>SUM(IL76:IL89)</f>
        <v>119</v>
      </c>
      <c r="IM74" s="4"/>
      <c r="IN74" s="101">
        <v>1340</v>
      </c>
      <c r="IO74" s="136">
        <f>IF(IL74&gt;0,IN74/IL74,0)</f>
        <v>11.2605042</v>
      </c>
      <c r="IP74" s="109">
        <f>IF(IS74&gt;0,IS74/IN74,0)</f>
        <v>35.85</v>
      </c>
      <c r="IQ74" s="137">
        <f>IO74*IP74</f>
        <v>403.68907999999999</v>
      </c>
      <c r="IR74" s="109">
        <f>IQ74*IL74</f>
        <v>48039</v>
      </c>
      <c r="IS74" s="101">
        <f>30042.8+18000</f>
        <v>48042.8</v>
      </c>
      <c r="IT74" s="138">
        <f>IS74-IR74</f>
        <v>3.8</v>
      </c>
      <c r="IU74" s="139">
        <f t="shared" si="1024"/>
        <v>0.91685000000000005</v>
      </c>
      <c r="IV74" s="17">
        <f>SUM(IV76:IV89)</f>
        <v>140</v>
      </c>
      <c r="IW74" s="4"/>
      <c r="IX74" s="101">
        <f>1305</f>
        <v>1305</v>
      </c>
      <c r="IY74" s="136">
        <f>IF(IV74&gt;0,IX74/IV74,0)</f>
        <v>9.3214285700000001</v>
      </c>
      <c r="IZ74" s="109">
        <f>IF(JC74&gt;0,JC74/IX74,0)</f>
        <v>35.1</v>
      </c>
      <c r="JA74" s="137">
        <f>IY74*IZ74</f>
        <v>327.18214</v>
      </c>
      <c r="JB74" s="109">
        <f>JA74*IV74</f>
        <v>45805.5</v>
      </c>
      <c r="JC74" s="101">
        <f>29258.1+16545.96</f>
        <v>45804.06</v>
      </c>
      <c r="JD74" s="138">
        <f>JC74-JB74</f>
        <v>-1.44</v>
      </c>
      <c r="JE74" s="139">
        <f t="shared" si="1029"/>
        <v>0.74309000000000003</v>
      </c>
      <c r="JF74" s="17">
        <f>SUM(JF76:JF89)</f>
        <v>334</v>
      </c>
      <c r="JG74" s="4"/>
      <c r="JH74" s="101">
        <v>5090</v>
      </c>
      <c r="JI74" s="136">
        <f>IF(JF74&gt;0,JH74/JF74,0)</f>
        <v>15.23952096</v>
      </c>
      <c r="JJ74" s="109">
        <f>IF(JM74&gt;0,JM74/JH74,0)</f>
        <v>30.76</v>
      </c>
      <c r="JK74" s="137">
        <f>JI74*JJ74</f>
        <v>468.76765999999998</v>
      </c>
      <c r="JL74" s="109">
        <f>JK74*JF74</f>
        <v>156568.4</v>
      </c>
      <c r="JM74" s="101">
        <f>114117.8+42435.34</f>
        <v>156553.14000000001</v>
      </c>
      <c r="JN74" s="138">
        <f>JM74-JL74</f>
        <v>-15.26</v>
      </c>
      <c r="JO74" s="139">
        <f t="shared" si="1034"/>
        <v>1.0646599999999999</v>
      </c>
      <c r="JP74" s="17">
        <f>SUM(JP76:JP89)</f>
        <v>177</v>
      </c>
      <c r="JQ74" s="4"/>
      <c r="JR74" s="101">
        <v>2040</v>
      </c>
      <c r="JS74" s="136">
        <f>IF(JP74&gt;0,JR74/JP74,0)</f>
        <v>11.52542373</v>
      </c>
      <c r="JT74" s="109">
        <f>IF(JW74&gt;0,JW74/JR74,0)</f>
        <v>32.64</v>
      </c>
      <c r="JU74" s="137">
        <f>JS74*JT74</f>
        <v>376.18982999999997</v>
      </c>
      <c r="JV74" s="109">
        <f>JU74*JP74</f>
        <v>66585.600000000006</v>
      </c>
      <c r="JW74" s="101">
        <f>45736.8+20855.34</f>
        <v>66592.14</v>
      </c>
      <c r="JX74" s="138">
        <f>JW74-JV74</f>
        <v>6.54</v>
      </c>
      <c r="JY74" s="139">
        <f t="shared" si="1039"/>
        <v>0.85438999999999998</v>
      </c>
      <c r="JZ74" s="17">
        <f>SUM(JZ76:JZ89)</f>
        <v>181</v>
      </c>
      <c r="KA74" s="4"/>
      <c r="KB74" s="101">
        <v>2500</v>
      </c>
      <c r="KC74" s="136">
        <f>IF(JZ74&gt;0,KB74/JZ74,0)</f>
        <v>13.812154700000001</v>
      </c>
      <c r="KD74" s="109">
        <f>IF(KG74&gt;0,KG74/KB74,0)</f>
        <v>24.43</v>
      </c>
      <c r="KE74" s="137">
        <f>KC74*KD74</f>
        <v>337.43094000000002</v>
      </c>
      <c r="KF74" s="109">
        <f>KE74*JZ74</f>
        <v>61075</v>
      </c>
      <c r="KG74" s="101">
        <f>56050+5024.78</f>
        <v>61074.78</v>
      </c>
      <c r="KH74" s="138">
        <f>KG74-KF74</f>
        <v>-0.22</v>
      </c>
      <c r="KI74" s="139">
        <f t="shared" si="1044"/>
        <v>0.76637</v>
      </c>
      <c r="KJ74" s="17">
        <f>SUM(KJ76:KJ89)</f>
        <v>351</v>
      </c>
      <c r="KK74" s="4"/>
      <c r="KL74" s="101">
        <v>5700</v>
      </c>
      <c r="KM74" s="136">
        <f>IF(KJ74&gt;0,KL74/KJ74,0)</f>
        <v>16.239316240000001</v>
      </c>
      <c r="KN74" s="109">
        <f>IF(KQ74&gt;0,KQ74/KL74,0)</f>
        <v>25.71</v>
      </c>
      <c r="KO74" s="137">
        <f>KM74*KN74</f>
        <v>417.51281999999998</v>
      </c>
      <c r="KP74" s="109">
        <f>KO74*KJ74</f>
        <v>146547</v>
      </c>
      <c r="KQ74" s="101">
        <f>127794+18751.89</f>
        <v>146545.89000000001</v>
      </c>
      <c r="KR74" s="138">
        <f>KQ74-KP74</f>
        <v>-1.1100000000000001</v>
      </c>
      <c r="KS74" s="139">
        <f t="shared" si="1049"/>
        <v>0.94825000000000004</v>
      </c>
      <c r="KT74" s="17">
        <f>SUM(KT76:KT89)</f>
        <v>298</v>
      </c>
      <c r="KU74" s="4"/>
      <c r="KV74" s="101">
        <v>3640</v>
      </c>
      <c r="KW74" s="136">
        <f>IF(KT74&gt;0,KV74/KT74,0)</f>
        <v>12.214765099999999</v>
      </c>
      <c r="KX74" s="109">
        <f>IF(LA74&gt;0,LA74/KV74,0)</f>
        <v>68.260000000000005</v>
      </c>
      <c r="KY74" s="137">
        <f>KW74*KX74</f>
        <v>833.77986999999996</v>
      </c>
      <c r="KZ74" s="109">
        <f>KY74*KT74</f>
        <v>248466.4</v>
      </c>
      <c r="LA74" s="101">
        <f>211848+36633.53</f>
        <v>248481.53</v>
      </c>
      <c r="LB74" s="138">
        <f>LA74-KZ74</f>
        <v>15.13</v>
      </c>
      <c r="LC74" s="139">
        <f t="shared" si="1054"/>
        <v>1.8936599999999999</v>
      </c>
      <c r="LD74" s="17">
        <f>SUM(LD76:LD89)</f>
        <v>230</v>
      </c>
      <c r="LE74" s="4"/>
      <c r="LF74" s="101">
        <v>2614</v>
      </c>
      <c r="LG74" s="136">
        <f>IF(LD74&gt;0,LF74/LD74,0)</f>
        <v>11.36521739</v>
      </c>
      <c r="LH74" s="109">
        <f>IF(LK74&gt;0,LK74/LF74,0)</f>
        <v>28.92</v>
      </c>
      <c r="LI74" s="137">
        <f>LG74*LH74</f>
        <v>328.68209000000002</v>
      </c>
      <c r="LJ74" s="109">
        <f>LI74*LD74</f>
        <v>75596.88</v>
      </c>
      <c r="LK74" s="101">
        <f>58605.88+17000</f>
        <v>75605.88</v>
      </c>
      <c r="LL74" s="138">
        <f>LK74-LJ74</f>
        <v>9</v>
      </c>
      <c r="LM74" s="139">
        <f t="shared" si="1059"/>
        <v>0.74650000000000005</v>
      </c>
      <c r="LN74" s="17">
        <f>SUM(LN76:LN89)</f>
        <v>153</v>
      </c>
      <c r="LO74" s="4"/>
      <c r="LP74" s="101">
        <v>1530</v>
      </c>
      <c r="LQ74" s="136">
        <f>IF(LN74&gt;0,LP74/LN74,0)</f>
        <v>10</v>
      </c>
      <c r="LR74" s="109">
        <f>IF(LU74&gt;0,LU74/LP74,0)</f>
        <v>34.76</v>
      </c>
      <c r="LS74" s="137">
        <f>LQ74*LR74</f>
        <v>347.6</v>
      </c>
      <c r="LT74" s="109">
        <f>LS74*LN74</f>
        <v>53182.8</v>
      </c>
      <c r="LU74" s="101">
        <f>34302.6+18878.3</f>
        <v>53180.9</v>
      </c>
      <c r="LV74" s="138">
        <f>LU74-LT74</f>
        <v>-1.9</v>
      </c>
      <c r="LW74" s="139">
        <f t="shared" si="1064"/>
        <v>0.78946000000000005</v>
      </c>
      <c r="LX74" s="17">
        <f>SUM(LX76:LX89)</f>
        <v>149</v>
      </c>
      <c r="LY74" s="4"/>
      <c r="LZ74" s="101">
        <v>3520</v>
      </c>
      <c r="MA74" s="136">
        <f>IF(LX74&gt;0,LZ74/LX74,0)</f>
        <v>23.62416107</v>
      </c>
      <c r="MB74" s="109">
        <f>IF(ME74&gt;0,ME74/LZ74,0)</f>
        <v>24.83</v>
      </c>
      <c r="MC74" s="137">
        <f>MA74*MB74</f>
        <v>586.58792000000005</v>
      </c>
      <c r="MD74" s="109">
        <f>MC74*LX74</f>
        <v>87401.600000000006</v>
      </c>
      <c r="ME74" s="101">
        <f>78918.4+8465.66</f>
        <v>87384.06</v>
      </c>
      <c r="MF74" s="138">
        <f>ME74-MD74</f>
        <v>-17.54</v>
      </c>
      <c r="MG74" s="139">
        <f t="shared" si="1069"/>
        <v>1.3322499999999999</v>
      </c>
      <c r="MH74" s="17">
        <f>SUM(MH76:MH89)</f>
        <v>307</v>
      </c>
      <c r="MI74" s="4"/>
      <c r="MJ74" s="101">
        <f>3323</f>
        <v>3323</v>
      </c>
      <c r="MK74" s="136">
        <f>IF(MH74&gt;0,MJ74/MH74,0)</f>
        <v>10.82410423</v>
      </c>
      <c r="ML74" s="109">
        <f>IF(MO74&gt;0,MO74/MJ74,0)</f>
        <v>26.91</v>
      </c>
      <c r="MM74" s="137">
        <f>MK74*ML74</f>
        <v>291.27663999999999</v>
      </c>
      <c r="MN74" s="109">
        <f>MM74*MH74</f>
        <v>89421.93</v>
      </c>
      <c r="MO74" s="101">
        <f>74501.66+14928.69</f>
        <v>89430.35</v>
      </c>
      <c r="MP74" s="138">
        <f>MO74-MN74</f>
        <v>8.42</v>
      </c>
      <c r="MQ74" s="139">
        <f t="shared" si="1074"/>
        <v>0.66154000000000002</v>
      </c>
      <c r="MR74" s="17">
        <f>SUM(MR76:MR89)</f>
        <v>105</v>
      </c>
      <c r="MS74" s="4"/>
      <c r="MT74" s="101">
        <v>1350</v>
      </c>
      <c r="MU74" s="136">
        <f>IF(MR74&gt;0,MT74/MR74,0)</f>
        <v>12.85714286</v>
      </c>
      <c r="MV74" s="109">
        <f>IF(MY74&gt;0,MY74/MT74,0)</f>
        <v>32.630000000000003</v>
      </c>
      <c r="MW74" s="137">
        <f>MU74*MV74</f>
        <v>419.52857</v>
      </c>
      <c r="MX74" s="109">
        <f>MW74*MR74</f>
        <v>44050.5</v>
      </c>
      <c r="MY74" s="101">
        <f>30267+13788.27</f>
        <v>44055.27</v>
      </c>
      <c r="MZ74" s="138">
        <f>MY74-MX74</f>
        <v>4.7699999999999996</v>
      </c>
      <c r="NA74" s="139">
        <f t="shared" si="1079"/>
        <v>0.95282999999999995</v>
      </c>
      <c r="NB74" s="17">
        <f>SUM(NB76:NB89)</f>
        <v>157</v>
      </c>
      <c r="NC74" s="4"/>
      <c r="ND74" s="101">
        <f>1840</f>
        <v>1840</v>
      </c>
      <c r="NE74" s="136">
        <f>IF(NB74&gt;0,ND74/NB74,0)</f>
        <v>11.71974522</v>
      </c>
      <c r="NF74" s="109">
        <f>IF(NI74&gt;0,NI74/ND74,0)</f>
        <v>28.58</v>
      </c>
      <c r="NG74" s="137">
        <f>NE74*NF74</f>
        <v>334.95031999999998</v>
      </c>
      <c r="NH74" s="109">
        <f>NG74*NB74</f>
        <v>52587.199999999997</v>
      </c>
      <c r="NI74" s="101">
        <f>41252.8+11337.07</f>
        <v>52589.87</v>
      </c>
      <c r="NJ74" s="138">
        <f>NI74-NH74</f>
        <v>2.67</v>
      </c>
      <c r="NK74" s="139">
        <f t="shared" si="1084"/>
        <v>0.76073000000000002</v>
      </c>
      <c r="NL74" s="17">
        <f>SUM(NL76:NL89)</f>
        <v>330</v>
      </c>
      <c r="NM74" s="4"/>
      <c r="NN74" s="101">
        <v>4470</v>
      </c>
      <c r="NO74" s="136">
        <f>IF(NL74&gt;0,NN74/NL74,0)</f>
        <v>13.545454550000001</v>
      </c>
      <c r="NP74" s="109">
        <f>IF(NS74&gt;0,NS74/NN74,0)</f>
        <v>30.3</v>
      </c>
      <c r="NQ74" s="137">
        <f>NO74*NP74</f>
        <v>410.42727000000002</v>
      </c>
      <c r="NR74" s="109">
        <f>NQ74*NL74</f>
        <v>135441</v>
      </c>
      <c r="NS74" s="101">
        <f>100217.4+35225.14</f>
        <v>135442.54</v>
      </c>
      <c r="NT74" s="138">
        <f>NS74-NR74</f>
        <v>1.54</v>
      </c>
      <c r="NU74" s="139">
        <f t="shared" si="1089"/>
        <v>0.93215000000000003</v>
      </c>
      <c r="NV74" s="17">
        <f>SUM(NV76:NV89)</f>
        <v>153</v>
      </c>
      <c r="NW74" s="4"/>
      <c r="NX74" s="101">
        <v>1430</v>
      </c>
      <c r="NY74" s="136">
        <f>IF(NV74&gt;0,NX74/NV74,0)</f>
        <v>9.3464052300000002</v>
      </c>
      <c r="NZ74" s="109">
        <f>IF(OC74&gt;0,OC74/NX74,0)</f>
        <v>34.590000000000003</v>
      </c>
      <c r="OA74" s="137">
        <f>NY74*NZ74</f>
        <v>323.29216000000002</v>
      </c>
      <c r="OB74" s="109">
        <f>OA74*NV74</f>
        <v>49463.7</v>
      </c>
      <c r="OC74" s="101">
        <f>32060.6+17406.3</f>
        <v>49466.9</v>
      </c>
      <c r="OD74" s="138">
        <f>OC74-OB74</f>
        <v>3.2</v>
      </c>
      <c r="OE74" s="139">
        <f t="shared" si="1094"/>
        <v>0.73424999999999996</v>
      </c>
      <c r="OF74" s="17">
        <f>SUM(OF76:OF89)</f>
        <v>141</v>
      </c>
      <c r="OG74" s="4"/>
      <c r="OH74" s="101">
        <v>1110</v>
      </c>
      <c r="OI74" s="136">
        <f>IF(OF74&gt;0,OH74/OF74,0)</f>
        <v>7.8723404300000004</v>
      </c>
      <c r="OJ74" s="109">
        <f>IF(OM74&gt;0,OM74/OH74,0)</f>
        <v>33.47</v>
      </c>
      <c r="OK74" s="137">
        <f>OI74*OJ74</f>
        <v>263.48723000000001</v>
      </c>
      <c r="OL74" s="109">
        <f>OK74*OF74</f>
        <v>37151.699999999997</v>
      </c>
      <c r="OM74" s="101">
        <f>24886.2+12260</f>
        <v>37146.199999999997</v>
      </c>
      <c r="ON74" s="138">
        <f>OM74-OL74</f>
        <v>-5.5</v>
      </c>
      <c r="OO74" s="139">
        <f t="shared" si="1099"/>
        <v>0.59843000000000002</v>
      </c>
      <c r="OP74" s="17">
        <f>SUM(OP76:OP89)</f>
        <v>231</v>
      </c>
      <c r="OQ74" s="4"/>
      <c r="OR74" s="101">
        <f>2100</f>
        <v>2100</v>
      </c>
      <c r="OS74" s="136">
        <f>IF(OP74&gt;0,OR74/OP74,0)</f>
        <v>9.0909090900000002</v>
      </c>
      <c r="OT74" s="109">
        <f>IF(OW74&gt;0,OW74/OR74,0)</f>
        <v>27.66</v>
      </c>
      <c r="OU74" s="137">
        <f>OS74*OT74</f>
        <v>251.45455000000001</v>
      </c>
      <c r="OV74" s="109">
        <f>OU74*OP74</f>
        <v>58086</v>
      </c>
      <c r="OW74" s="101">
        <f>47082+11002.36</f>
        <v>58084.36</v>
      </c>
      <c r="OX74" s="138">
        <f>OW74-OV74</f>
        <v>-1.64</v>
      </c>
      <c r="OY74" s="139">
        <f t="shared" si="1104"/>
        <v>0.57110000000000005</v>
      </c>
      <c r="OZ74" s="17">
        <f>SUM(OZ76:OZ89)</f>
        <v>63</v>
      </c>
      <c r="PA74" s="4"/>
      <c r="PB74" s="101">
        <v>760</v>
      </c>
      <c r="PC74" s="136">
        <f>IF(OZ74&gt;0,PB74/OZ74,0)</f>
        <v>12.06349206</v>
      </c>
      <c r="PD74" s="109">
        <f>IF(PG74&gt;0,PG74/PB74,0)</f>
        <v>33.47</v>
      </c>
      <c r="PE74" s="137">
        <f>PC74*PD74</f>
        <v>403.76508000000001</v>
      </c>
      <c r="PF74" s="109">
        <f>PE74*OZ74</f>
        <v>25437.200000000001</v>
      </c>
      <c r="PG74" s="101">
        <f>17039.2+8398</f>
        <v>25437.200000000001</v>
      </c>
      <c r="PH74" s="138">
        <f>PG74-PF74</f>
        <v>0</v>
      </c>
      <c r="PI74" s="139">
        <f t="shared" si="1109"/>
        <v>0.91701999999999995</v>
      </c>
      <c r="PJ74" s="17">
        <f>SUM(PJ76:PJ89)</f>
        <v>163</v>
      </c>
      <c r="PK74" s="4"/>
      <c r="PL74" s="101">
        <f>2200</f>
        <v>2200</v>
      </c>
      <c r="PM74" s="136">
        <f>IF(PJ74&gt;0,PL74/PJ74,0)</f>
        <v>13.49693252</v>
      </c>
      <c r="PN74" s="109">
        <f>IF(PQ74&gt;0,PQ74/PL74,0)</f>
        <v>33.46</v>
      </c>
      <c r="PO74" s="137">
        <f>PM74*PN74</f>
        <v>451.60736000000003</v>
      </c>
      <c r="PP74" s="109">
        <f>PO74*PJ74</f>
        <v>73612</v>
      </c>
      <c r="PQ74" s="101">
        <f>49324+24298.56</f>
        <v>73622.559999999998</v>
      </c>
      <c r="PR74" s="138">
        <f>PQ74-PP74</f>
        <v>10.56</v>
      </c>
      <c r="PS74" s="139">
        <f t="shared" si="1114"/>
        <v>1.0256799999999999</v>
      </c>
      <c r="PT74" s="17">
        <f>SUM(PT76:PT89)</f>
        <v>153</v>
      </c>
      <c r="PU74" s="4"/>
      <c r="PV74" s="101">
        <v>1620</v>
      </c>
      <c r="PW74" s="136">
        <f>IF(PT74&gt;0,PV74/PT74,0)</f>
        <v>10.58823529</v>
      </c>
      <c r="PX74" s="109">
        <f>IF(QA74&gt;0,QA74/PV74,0)</f>
        <v>33.74</v>
      </c>
      <c r="PY74" s="137">
        <f>PW74*PX74</f>
        <v>357.24705999999998</v>
      </c>
      <c r="PZ74" s="109">
        <f>PY74*PT74</f>
        <v>54658.8</v>
      </c>
      <c r="QA74" s="101">
        <f>36320.4+18338.4</f>
        <v>54658.8</v>
      </c>
      <c r="QB74" s="138">
        <f>QA74-PZ74</f>
        <v>0</v>
      </c>
      <c r="QC74" s="139">
        <f t="shared" si="1119"/>
        <v>0.81137000000000004</v>
      </c>
      <c r="QD74" s="17">
        <f>SUM(QD76:QD89)</f>
        <v>225</v>
      </c>
      <c r="QE74" s="4"/>
      <c r="QF74" s="101">
        <v>1540</v>
      </c>
      <c r="QG74" s="136">
        <f>IF(QD74&gt;0,QF74/QD74,0)</f>
        <v>6.8444444400000002</v>
      </c>
      <c r="QH74" s="109">
        <f>IF(QK74&gt;0,QK74/QF74,0)</f>
        <v>32.86</v>
      </c>
      <c r="QI74" s="137">
        <f>QG74*QH74</f>
        <v>224.90844000000001</v>
      </c>
      <c r="QJ74" s="109">
        <f>QI74*QD74</f>
        <v>50604.4</v>
      </c>
      <c r="QK74" s="101">
        <f>34526.8+16079.28</f>
        <v>50606.080000000002</v>
      </c>
      <c r="QL74" s="138">
        <f>QK74-QJ74</f>
        <v>1.68</v>
      </c>
      <c r="QM74" s="139">
        <f t="shared" si="1124"/>
        <v>0.51080999999999999</v>
      </c>
      <c r="QN74" s="17">
        <f>SUM(QN76:QN89)</f>
        <v>165</v>
      </c>
      <c r="QO74" s="4"/>
      <c r="QP74" s="101">
        <v>1400</v>
      </c>
      <c r="QQ74" s="136">
        <f>IF(QN74&gt;0,QP74/QN74,0)</f>
        <v>8.4848484800000001</v>
      </c>
      <c r="QR74" s="109">
        <f>IF(QU74&gt;0,QU74/QP74,0)</f>
        <v>33.46</v>
      </c>
      <c r="QS74" s="137">
        <f>QQ74*QR74</f>
        <v>283.90303</v>
      </c>
      <c r="QT74" s="109">
        <f>QS74*QN74</f>
        <v>46844</v>
      </c>
      <c r="QU74" s="101">
        <f>31388+15462.67</f>
        <v>46850.67</v>
      </c>
      <c r="QV74" s="138">
        <f>QU74-QT74</f>
        <v>6.67</v>
      </c>
      <c r="QW74" s="139">
        <f t="shared" si="1129"/>
        <v>0.64478999999999997</v>
      </c>
      <c r="QX74" s="17">
        <f>SUM(QX76:QX89)</f>
        <v>171</v>
      </c>
      <c r="QY74" s="4"/>
      <c r="QZ74" s="101">
        <v>1490</v>
      </c>
      <c r="RA74" s="136">
        <f>IF(QX74&gt;0,QZ74/QX74,0)</f>
        <v>8.7134502900000008</v>
      </c>
      <c r="RB74" s="109">
        <f>IF(RE74&gt;0,RE74/QZ74,0)</f>
        <v>33.25</v>
      </c>
      <c r="RC74" s="137">
        <f>RA74*RB74</f>
        <v>289.72221999999999</v>
      </c>
      <c r="RD74" s="109">
        <f>RC74*QX74</f>
        <v>49542.5</v>
      </c>
      <c r="RE74" s="101">
        <f>33405.8+16142.64</f>
        <v>49548.44</v>
      </c>
      <c r="RF74" s="138">
        <f>RE74-RD74</f>
        <v>5.94</v>
      </c>
      <c r="RG74" s="139">
        <f t="shared" si="1134"/>
        <v>0.65800999999999998</v>
      </c>
      <c r="RH74" s="17">
        <f>SUM(RH76:RH89)</f>
        <v>150</v>
      </c>
      <c r="RI74" s="4"/>
      <c r="RJ74" s="101">
        <v>2090</v>
      </c>
      <c r="RK74" s="136">
        <f>IF(RH74&gt;0,RJ74/RH74,0)</f>
        <v>13.93333333</v>
      </c>
      <c r="RL74" s="109">
        <f>IF(RO74&gt;0,RO74/RJ74,0)</f>
        <v>29.8</v>
      </c>
      <c r="RM74" s="137">
        <f>RK74*RL74</f>
        <v>415.21332999999998</v>
      </c>
      <c r="RN74" s="109">
        <f>RM74*RH74</f>
        <v>62282</v>
      </c>
      <c r="RO74" s="101">
        <f>46857.8+15428.98</f>
        <v>62286.78</v>
      </c>
      <c r="RP74" s="138">
        <f>RO74-RN74</f>
        <v>4.78</v>
      </c>
      <c r="RQ74" s="139">
        <f t="shared" si="1139"/>
        <v>0.94301999999999997</v>
      </c>
      <c r="RR74" s="17">
        <f>SUM(RR76:RR89)</f>
        <v>335</v>
      </c>
      <c r="RS74" s="4"/>
      <c r="RT74" s="101">
        <v>6405</v>
      </c>
      <c r="RU74" s="136">
        <f>IF(RR74&gt;0,RT74/RR74,0)</f>
        <v>19.119402990000001</v>
      </c>
      <c r="RV74" s="109">
        <f>IF(RY74&gt;0,RY74/RT74,0)</f>
        <v>30.77</v>
      </c>
      <c r="RW74" s="137">
        <f>RU74*RV74</f>
        <v>588.30403000000001</v>
      </c>
      <c r="RX74" s="109">
        <f>RW74*RR74</f>
        <v>197081.85</v>
      </c>
      <c r="RY74" s="101">
        <f>143600.1+53469.52</f>
        <v>197069.62</v>
      </c>
      <c r="RZ74" s="138">
        <f>RY74-RX74</f>
        <v>-12.23</v>
      </c>
      <c r="SA74" s="139">
        <f t="shared" si="1144"/>
        <v>1.3361400000000001</v>
      </c>
      <c r="SB74" s="17">
        <f>SUM(SB76:SB89)</f>
        <v>0</v>
      </c>
      <c r="SC74" s="4"/>
      <c r="SD74" s="101"/>
      <c r="SE74" s="136">
        <f>IF(SB74&gt;0,SD74/SB74,0)</f>
        <v>0</v>
      </c>
      <c r="SF74" s="109">
        <f>IF(SI74&gt;0,SI74/SD74,0)</f>
        <v>0</v>
      </c>
      <c r="SG74" s="137">
        <f>SE74*SF74</f>
        <v>0</v>
      </c>
      <c r="SH74" s="109">
        <f>SG74*SB74</f>
        <v>0</v>
      </c>
      <c r="SI74" s="101"/>
      <c r="SJ74" s="138">
        <f>SI74-SH74</f>
        <v>0</v>
      </c>
      <c r="SK74" s="139">
        <f t="shared" si="1149"/>
        <v>0</v>
      </c>
      <c r="SL74" s="17">
        <f>SUM(SL76:SL89)</f>
        <v>297</v>
      </c>
      <c r="SM74" s="4"/>
      <c r="SN74" s="101">
        <v>4024</v>
      </c>
      <c r="SO74" s="136">
        <f>IF(SL74&gt;0,SN74/SL74,0)</f>
        <v>13.54882155</v>
      </c>
      <c r="SP74" s="109">
        <f>IF(SS74&gt;0,SS74/SN74,0)</f>
        <v>34.020000000000003</v>
      </c>
      <c r="SQ74" s="137">
        <f>SO74*SP74</f>
        <v>460.93090999999998</v>
      </c>
      <c r="SR74" s="109">
        <f>SQ74*SL74</f>
        <v>136896.48000000001</v>
      </c>
      <c r="SS74" s="101">
        <f>90218.08+46678.4</f>
        <v>136896.48000000001</v>
      </c>
      <c r="ST74" s="138">
        <f>SS74-SR74</f>
        <v>0</v>
      </c>
      <c r="SU74" s="139">
        <f t="shared" si="1154"/>
        <v>1.0468599999999999</v>
      </c>
      <c r="SV74" s="17">
        <f>SUM(SV76:SV89)</f>
        <v>310</v>
      </c>
      <c r="SW74" s="4"/>
      <c r="SX74" s="101">
        <v>3970</v>
      </c>
      <c r="SY74" s="136">
        <f>IF(SV74&gt;0,SX74/SV74,0)</f>
        <v>12.80645161</v>
      </c>
      <c r="SZ74" s="109">
        <f>IF(TC74&gt;0,TC74/SX74,0)</f>
        <v>32.340000000000003</v>
      </c>
      <c r="TA74" s="137">
        <f>SY74*SZ74</f>
        <v>414.16064999999998</v>
      </c>
      <c r="TB74" s="109">
        <f>TA74*SV74</f>
        <v>128389.8</v>
      </c>
      <c r="TC74" s="101">
        <f>89007.4+39374.85</f>
        <v>128382.25</v>
      </c>
      <c r="TD74" s="138">
        <f>TC74-TB74</f>
        <v>-7.55</v>
      </c>
      <c r="TE74" s="139">
        <f t="shared" si="1159"/>
        <v>0.94062999999999997</v>
      </c>
      <c r="TF74" s="17">
        <f>SUM(TF76:TF89)</f>
        <v>175</v>
      </c>
      <c r="TG74" s="4"/>
      <c r="TH74" s="101">
        <v>2310</v>
      </c>
      <c r="TI74" s="136">
        <f>IF(TF74&gt;0,TH74/TF74,0)</f>
        <v>13.2</v>
      </c>
      <c r="TJ74" s="109">
        <f>IF(TM74&gt;0,TM74/TH74,0)</f>
        <v>30.78</v>
      </c>
      <c r="TK74" s="137">
        <f>TI74*TJ74</f>
        <v>406.29599999999999</v>
      </c>
      <c r="TL74" s="109">
        <f>TK74*TF74</f>
        <v>71101.8</v>
      </c>
      <c r="TM74" s="101">
        <f>51790.2+19305.34</f>
        <v>71095.539999999994</v>
      </c>
      <c r="TN74" s="138">
        <f>TM74-TL74</f>
        <v>-6.26</v>
      </c>
      <c r="TO74" s="139">
        <f t="shared" si="1164"/>
        <v>0.92276999999999998</v>
      </c>
      <c r="TP74" s="17">
        <f>SUM(TP76:TP89)</f>
        <v>286</v>
      </c>
      <c r="TQ74" s="4"/>
      <c r="TR74" s="101">
        <v>5260</v>
      </c>
      <c r="TS74" s="136">
        <f>IF(TP74&gt;0,TR74/TP74,0)</f>
        <v>18.391608389999998</v>
      </c>
      <c r="TT74" s="109">
        <f>IF(TW74&gt;0,TW74/TR74,0)</f>
        <v>24.32</v>
      </c>
      <c r="TU74" s="137">
        <f>TS74*TT74</f>
        <v>447.28392000000002</v>
      </c>
      <c r="TV74" s="109">
        <f>TU74*TP74</f>
        <v>127923.2</v>
      </c>
      <c r="TW74" s="101">
        <f>117929.2+9976.73</f>
        <v>127905.93</v>
      </c>
      <c r="TX74" s="138">
        <f>TW74-TV74</f>
        <v>-17.27</v>
      </c>
      <c r="TY74" s="139">
        <f t="shared" si="1169"/>
        <v>1.01586</v>
      </c>
      <c r="TZ74" s="17">
        <f>SUM(TZ76:TZ89)</f>
        <v>185</v>
      </c>
      <c r="UA74" s="4"/>
      <c r="UB74" s="101">
        <v>3460</v>
      </c>
      <c r="UC74" s="136">
        <f>IF(TZ74&gt;0,UB74/TZ74,0)</f>
        <v>18.7027027</v>
      </c>
      <c r="UD74" s="109">
        <f>IF(UG74&gt;0,UG74/UB74,0)</f>
        <v>31.78</v>
      </c>
      <c r="UE74" s="137">
        <f>UC74*UD74</f>
        <v>594.37189000000001</v>
      </c>
      <c r="UF74" s="109">
        <f>UE74*TZ74</f>
        <v>109958.8</v>
      </c>
      <c r="UG74" s="101">
        <f>77573.2+32374.85</f>
        <v>109948.05</v>
      </c>
      <c r="UH74" s="138">
        <f>UG74-UF74</f>
        <v>-10.75</v>
      </c>
      <c r="UI74" s="139">
        <f t="shared" si="1174"/>
        <v>1.3499300000000001</v>
      </c>
      <c r="UJ74" s="17">
        <f>SUM(UJ76:UJ89)</f>
        <v>343</v>
      </c>
      <c r="UK74" s="4"/>
      <c r="UL74" s="101">
        <v>8720</v>
      </c>
      <c r="UM74" s="136">
        <f>IF(UJ74&gt;0,UL74/UJ74,0)</f>
        <v>25.422740520000001</v>
      </c>
      <c r="UN74" s="109">
        <f>IF(UQ74&gt;0,UQ74/UL74,0)</f>
        <v>22.42</v>
      </c>
      <c r="UO74" s="137">
        <f>UM74*UN74</f>
        <v>569.97784000000001</v>
      </c>
      <c r="UP74" s="109">
        <f>UO74*UJ74</f>
        <v>195502.4</v>
      </c>
      <c r="UQ74" s="101">
        <v>195502.4</v>
      </c>
      <c r="UR74" s="138">
        <f>UQ74-UP74</f>
        <v>0</v>
      </c>
      <c r="US74" s="139">
        <f t="shared" si="1179"/>
        <v>1.2945199999999999</v>
      </c>
      <c r="UT74" s="17">
        <f>SUM(UT76:UT89)</f>
        <v>317</v>
      </c>
      <c r="UU74" s="4"/>
      <c r="UV74" s="101">
        <v>4920</v>
      </c>
      <c r="UW74" s="136">
        <f>IF(UT74&gt;0,UV74/UT74,0)</f>
        <v>15.520504730000001</v>
      </c>
      <c r="UX74" s="109">
        <f>IF(VA74&gt;0,VA74/UV74,0)</f>
        <v>25.18</v>
      </c>
      <c r="UY74" s="137">
        <f>UW74*UX74</f>
        <v>390.80631</v>
      </c>
      <c r="UZ74" s="109">
        <f>UY74*UT74</f>
        <v>123885.6</v>
      </c>
      <c r="VA74" s="101">
        <f>110306.4+13563.26</f>
        <v>123869.66</v>
      </c>
      <c r="VB74" s="138">
        <f>VA74-UZ74</f>
        <v>-15.94</v>
      </c>
      <c r="VC74" s="139">
        <f t="shared" si="1184"/>
        <v>0.88758999999999999</v>
      </c>
      <c r="VD74" s="17">
        <f>SUM(VD76:VD89)</f>
        <v>573</v>
      </c>
      <c r="VE74" s="4"/>
      <c r="VF74" s="101">
        <v>10800</v>
      </c>
      <c r="VG74" s="136">
        <f>IF(VD74&gt;0,VF74/VD74,0)</f>
        <v>18.848167539999999</v>
      </c>
      <c r="VH74" s="109">
        <f>IF(VK74&gt;0,VK74/VF74,0)</f>
        <v>24.6</v>
      </c>
      <c r="VI74" s="137">
        <f>VG74*VH74</f>
        <v>463.66492</v>
      </c>
      <c r="VJ74" s="109">
        <f>VI74*VD74</f>
        <v>265680</v>
      </c>
      <c r="VK74" s="101">
        <f>242136+23594.61</f>
        <v>265730.61</v>
      </c>
      <c r="VL74" s="138">
        <f>VK74-VJ74</f>
        <v>50.61</v>
      </c>
      <c r="VM74" s="139">
        <f t="shared" si="1189"/>
        <v>1.05307</v>
      </c>
      <c r="VN74" s="17">
        <f>SUM(VN76:VN89)</f>
        <v>360</v>
      </c>
      <c r="VO74" s="4"/>
      <c r="VP74" s="101">
        <f>5650</f>
        <v>5650</v>
      </c>
      <c r="VQ74" s="136">
        <f>IF(VN74&gt;0,VP74/VN74,0)</f>
        <v>15.69444444</v>
      </c>
      <c r="VR74" s="109">
        <f>IF(VU74&gt;0,VU74/VP74,0)</f>
        <v>24.47</v>
      </c>
      <c r="VS74" s="137">
        <f>VQ74*VR74</f>
        <v>384.04306000000003</v>
      </c>
      <c r="VT74" s="109">
        <f>VS74*VN74</f>
        <v>138255.5</v>
      </c>
      <c r="VU74" s="101">
        <f>126673+11578.83</f>
        <v>138251.82999999999</v>
      </c>
      <c r="VV74" s="138">
        <f>VU74-VT74</f>
        <v>-3.67</v>
      </c>
      <c r="VW74" s="139">
        <f t="shared" si="1194"/>
        <v>0.87222999999999995</v>
      </c>
      <c r="VX74" s="17">
        <f>SUM(VX76:VX89)</f>
        <v>12089</v>
      </c>
      <c r="VY74" s="4"/>
      <c r="VZ74" s="144">
        <f>H74+R74+AB74+AL74+AV74+BF74+BP74+BZ74+CJ74+CT74+DD74+DN74+DX74+EH74+ER74+FB74+FL74+FV74+GF74+GP74+GZ74+HJ74+HT74+ID74+IN74+IX74+JH74+JR74+KB74+KL74+KV74+LF74+LP74+LZ74+MJ74+MT74+ND74+NN74+NX74+OH74+OR74+PB74+PL74+PV74+QF74+QP74+QZ74+RJ74+RT74+SD74+SN74+SX74+TH74+TR74+UB74+UL74+UV74+VF74+VP74</f>
        <v>180189</v>
      </c>
      <c r="WA74" s="136">
        <f>IF(VX74&gt;0,VZ74/VX74,0)</f>
        <v>14.90520308</v>
      </c>
      <c r="WB74" s="109">
        <f>IF(WE74&gt;0,WE74/VZ74,0)</f>
        <v>29.54</v>
      </c>
      <c r="WC74" s="137">
        <f>WA74*WB74</f>
        <v>440.29969999999997</v>
      </c>
      <c r="WD74" s="109">
        <f>WC74*VX74</f>
        <v>5322783.07</v>
      </c>
      <c r="WE74" s="144">
        <f>M74+W74+AG74+AQ74+BA74+BK74+BU74+CE74+CO74+CY74+DI74+DS74+EC74+EM74+EW74+FG74+FQ74+GA74+GK74+GU74+HE74+HO74+HY74+II74+IS74+JC74+JM74+JW74+KG74+KQ74+LA74+LK74+LU74+ME74+MO74+MY74+NI74+NS74+OC74+OM74+OW74+PG74+PQ74+QA74+QK74+QU74+RE74+RO74+RY74+SI74+SS74+TC74+TM74+TW74+UG74+UQ74+VA74+VK74+VU74</f>
        <v>5323499.3</v>
      </c>
      <c r="WF74" s="138">
        <f>WE74-WD74</f>
        <v>716.23</v>
      </c>
    </row>
    <row r="75" spans="1:604" s="131" customFormat="1">
      <c r="A75" s="129"/>
      <c r="B75" s="130" t="s">
        <v>455</v>
      </c>
      <c r="C75" s="130"/>
      <c r="D75" s="130"/>
      <c r="E75" s="130"/>
      <c r="F75" s="140"/>
      <c r="G75" s="130"/>
      <c r="H75" s="138" t="e">
        <f>H74-(SUM(H76:H89))</f>
        <v>#DIV/0!</v>
      </c>
      <c r="I75" s="141"/>
      <c r="J75" s="138"/>
      <c r="K75" s="142"/>
      <c r="L75" s="138">
        <f>L74-(SUM(L76:L89))</f>
        <v>0</v>
      </c>
      <c r="M75" s="138"/>
      <c r="N75" s="138"/>
      <c r="O75" s="130"/>
      <c r="P75" s="140"/>
      <c r="Q75" s="130"/>
      <c r="R75" s="138">
        <f>R74-(SUM(R76:R89))</f>
        <v>0</v>
      </c>
      <c r="S75" s="141"/>
      <c r="T75" s="138"/>
      <c r="U75" s="142"/>
      <c r="V75" s="138">
        <f>V74-(SUM(V76:V89))</f>
        <v>0</v>
      </c>
      <c r="W75" s="138"/>
      <c r="X75" s="138"/>
      <c r="Y75" s="130"/>
      <c r="Z75" s="140"/>
      <c r="AA75" s="130"/>
      <c r="AB75" s="138">
        <f>AB74-(SUM(AB76:AB89))</f>
        <v>-0.01</v>
      </c>
      <c r="AC75" s="141"/>
      <c r="AD75" s="138"/>
      <c r="AE75" s="142"/>
      <c r="AF75" s="138">
        <f>AF74-(SUM(AF76:AF89))</f>
        <v>-0.22</v>
      </c>
      <c r="AG75" s="138"/>
      <c r="AH75" s="138"/>
      <c r="AI75" s="130"/>
      <c r="AJ75" s="140"/>
      <c r="AK75" s="130"/>
      <c r="AL75" s="138" t="e">
        <f>AL74-(SUM(AL76:AL89))</f>
        <v>#DIV/0!</v>
      </c>
      <c r="AM75" s="141"/>
      <c r="AN75" s="138"/>
      <c r="AO75" s="142"/>
      <c r="AP75" s="138">
        <f>AP74-(SUM(AP76:AP89))</f>
        <v>0</v>
      </c>
      <c r="AQ75" s="138"/>
      <c r="AR75" s="138"/>
      <c r="AS75" s="130"/>
      <c r="AT75" s="140"/>
      <c r="AU75" s="130"/>
      <c r="AV75" s="138">
        <f>AV74-(SUM(AV76:AV89))</f>
        <v>0</v>
      </c>
      <c r="AW75" s="141"/>
      <c r="AX75" s="138"/>
      <c r="AY75" s="142"/>
      <c r="AZ75" s="138">
        <f>AZ74-(SUM(AZ76:AZ89))</f>
        <v>0</v>
      </c>
      <c r="BA75" s="138"/>
      <c r="BB75" s="138"/>
      <c r="BC75" s="130"/>
      <c r="BD75" s="140"/>
      <c r="BE75" s="130"/>
      <c r="BF75" s="138">
        <f>BF74-(SUM(BF76:BF89))</f>
        <v>0</v>
      </c>
      <c r="BG75" s="141"/>
      <c r="BH75" s="138"/>
      <c r="BI75" s="142"/>
      <c r="BJ75" s="138">
        <f>BJ74-(SUM(BJ76:BJ89))</f>
        <v>0</v>
      </c>
      <c r="BK75" s="138"/>
      <c r="BL75" s="138"/>
      <c r="BM75" s="130"/>
      <c r="BN75" s="140"/>
      <c r="BO75" s="130"/>
      <c r="BP75" s="138">
        <f>BP74-(SUM(BP76:BP89))</f>
        <v>0</v>
      </c>
      <c r="BQ75" s="141"/>
      <c r="BR75" s="138"/>
      <c r="BS75" s="142"/>
      <c r="BT75" s="138">
        <f>BT74-(SUM(BT76:BT89))</f>
        <v>0</v>
      </c>
      <c r="BU75" s="138"/>
      <c r="BV75" s="138"/>
      <c r="BW75" s="130"/>
      <c r="BX75" s="140"/>
      <c r="BY75" s="130"/>
      <c r="BZ75" s="138">
        <f>BZ74-(SUM(BZ76:BZ89))</f>
        <v>0</v>
      </c>
      <c r="CA75" s="141"/>
      <c r="CB75" s="138"/>
      <c r="CC75" s="142"/>
      <c r="CD75" s="138">
        <f>CD74-(SUM(CD76:CD89))</f>
        <v>0</v>
      </c>
      <c r="CE75" s="138"/>
      <c r="CF75" s="138"/>
      <c r="CG75" s="130"/>
      <c r="CH75" s="140"/>
      <c r="CI75" s="130"/>
      <c r="CJ75" s="138">
        <f>CJ74-(SUM(CJ76:CJ89))</f>
        <v>0</v>
      </c>
      <c r="CK75" s="141"/>
      <c r="CL75" s="138"/>
      <c r="CM75" s="142"/>
      <c r="CN75" s="138">
        <f>CN74-(SUM(CN76:CN89))</f>
        <v>0</v>
      </c>
      <c r="CO75" s="138"/>
      <c r="CP75" s="138"/>
      <c r="CQ75" s="130"/>
      <c r="CR75" s="140"/>
      <c r="CS75" s="130"/>
      <c r="CT75" s="138">
        <f>CT74-(SUM(CT76:CT89))</f>
        <v>0</v>
      </c>
      <c r="CU75" s="141"/>
      <c r="CV75" s="138"/>
      <c r="CW75" s="142"/>
      <c r="CX75" s="138">
        <f>CX74-(SUM(CX76:CX89))</f>
        <v>0</v>
      </c>
      <c r="CY75" s="138"/>
      <c r="CZ75" s="138"/>
      <c r="DA75" s="130"/>
      <c r="DB75" s="140"/>
      <c r="DC75" s="130"/>
      <c r="DD75" s="138">
        <f>DD74-(SUM(DD76:DD89))</f>
        <v>0</v>
      </c>
      <c r="DE75" s="141"/>
      <c r="DF75" s="138"/>
      <c r="DG75" s="142"/>
      <c r="DH75" s="138">
        <f>DH74-(SUM(DH76:DH89))</f>
        <v>0</v>
      </c>
      <c r="DI75" s="138"/>
      <c r="DJ75" s="138"/>
      <c r="DK75" s="130"/>
      <c r="DL75" s="140"/>
      <c r="DM75" s="130"/>
      <c r="DN75" s="138">
        <f>DN74-(SUM(DN76:DN89))</f>
        <v>0</v>
      </c>
      <c r="DO75" s="141"/>
      <c r="DP75" s="138"/>
      <c r="DQ75" s="142"/>
      <c r="DR75" s="138">
        <f>DR74-(SUM(DR76:DR89))</f>
        <v>0</v>
      </c>
      <c r="DS75" s="138"/>
      <c r="DT75" s="138"/>
      <c r="DU75" s="130"/>
      <c r="DV75" s="140"/>
      <c r="DW75" s="130"/>
      <c r="DX75" s="138">
        <f>DX74-(SUM(DX76:DX89))</f>
        <v>0</v>
      </c>
      <c r="DY75" s="141"/>
      <c r="DZ75" s="138"/>
      <c r="EA75" s="142"/>
      <c r="EB75" s="138">
        <f>EB74-(SUM(EB76:EB89))</f>
        <v>0</v>
      </c>
      <c r="EC75" s="138"/>
      <c r="ED75" s="138"/>
      <c r="EE75" s="130"/>
      <c r="EF75" s="140"/>
      <c r="EG75" s="130"/>
      <c r="EH75" s="138">
        <f>EH74-(SUM(EH76:EH89))</f>
        <v>0</v>
      </c>
      <c r="EI75" s="141"/>
      <c r="EJ75" s="138"/>
      <c r="EK75" s="142"/>
      <c r="EL75" s="138">
        <f>EL74-(SUM(EL76:EL89))</f>
        <v>0</v>
      </c>
      <c r="EM75" s="138"/>
      <c r="EN75" s="138"/>
      <c r="EO75" s="130"/>
      <c r="EP75" s="140"/>
      <c r="EQ75" s="130"/>
      <c r="ER75" s="138">
        <f>ER74-(SUM(ER76:ER89))</f>
        <v>0</v>
      </c>
      <c r="ES75" s="141"/>
      <c r="ET75" s="138"/>
      <c r="EU75" s="142"/>
      <c r="EV75" s="138">
        <f>EV74-(SUM(EV76:EV89))</f>
        <v>0</v>
      </c>
      <c r="EW75" s="138"/>
      <c r="EX75" s="138"/>
      <c r="EY75" s="130"/>
      <c r="EZ75" s="140"/>
      <c r="FA75" s="130"/>
      <c r="FB75" s="138">
        <f>FB74-(SUM(FB76:FB89))</f>
        <v>0.01</v>
      </c>
      <c r="FC75" s="141"/>
      <c r="FD75" s="138"/>
      <c r="FE75" s="142"/>
      <c r="FF75" s="138">
        <f>FF74-(SUM(FF76:FF89))</f>
        <v>0.38</v>
      </c>
      <c r="FG75" s="138"/>
      <c r="FH75" s="138"/>
      <c r="FI75" s="130"/>
      <c r="FJ75" s="140"/>
      <c r="FK75" s="130"/>
      <c r="FL75" s="138">
        <f>FL74-(SUM(FL76:FL89))</f>
        <v>0</v>
      </c>
      <c r="FM75" s="141"/>
      <c r="FN75" s="138"/>
      <c r="FO75" s="142"/>
      <c r="FP75" s="138">
        <f>FP74-(SUM(FP76:FP89))</f>
        <v>0</v>
      </c>
      <c r="FQ75" s="138"/>
      <c r="FR75" s="138"/>
      <c r="FS75" s="130"/>
      <c r="FT75" s="140"/>
      <c r="FU75" s="130"/>
      <c r="FV75" s="138">
        <f>FV74-(SUM(FV76:FV89))</f>
        <v>0</v>
      </c>
      <c r="FW75" s="141"/>
      <c r="FX75" s="138"/>
      <c r="FY75" s="142"/>
      <c r="FZ75" s="138">
        <f>FZ74-(SUM(FZ76:FZ89))</f>
        <v>0</v>
      </c>
      <c r="GA75" s="138"/>
      <c r="GB75" s="138"/>
      <c r="GC75" s="130"/>
      <c r="GD75" s="140"/>
      <c r="GE75" s="130"/>
      <c r="GF75" s="138">
        <f>GF74-(SUM(GF76:GF89))</f>
        <v>0</v>
      </c>
      <c r="GG75" s="141"/>
      <c r="GH75" s="138"/>
      <c r="GI75" s="142"/>
      <c r="GJ75" s="138">
        <f>GJ74-(SUM(GJ76:GJ89))</f>
        <v>0</v>
      </c>
      <c r="GK75" s="138"/>
      <c r="GL75" s="138"/>
      <c r="GM75" s="130"/>
      <c r="GN75" s="140"/>
      <c r="GO75" s="130"/>
      <c r="GP75" s="138">
        <f>GP74-(SUM(GP76:GP89))</f>
        <v>0</v>
      </c>
      <c r="GQ75" s="141"/>
      <c r="GR75" s="138"/>
      <c r="GS75" s="142"/>
      <c r="GT75" s="138">
        <f>GT74-(SUM(GT76:GT89))</f>
        <v>0</v>
      </c>
      <c r="GU75" s="138"/>
      <c r="GV75" s="138"/>
      <c r="GW75" s="130"/>
      <c r="GX75" s="140"/>
      <c r="GY75" s="130"/>
      <c r="GZ75" s="138">
        <f>GZ74-(SUM(GZ76:GZ89))</f>
        <v>0</v>
      </c>
      <c r="HA75" s="141"/>
      <c r="HB75" s="138"/>
      <c r="HC75" s="142"/>
      <c r="HD75" s="138">
        <f>HD74-(SUM(HD76:HD89))</f>
        <v>0</v>
      </c>
      <c r="HE75" s="138"/>
      <c r="HF75" s="138"/>
      <c r="HG75" s="130"/>
      <c r="HH75" s="140"/>
      <c r="HI75" s="130"/>
      <c r="HJ75" s="138">
        <f>HJ74-(SUM(HJ76:HJ89))</f>
        <v>0</v>
      </c>
      <c r="HK75" s="141"/>
      <c r="HL75" s="138"/>
      <c r="HM75" s="142"/>
      <c r="HN75" s="138">
        <f>HN74-(SUM(HN76:HN89))</f>
        <v>0</v>
      </c>
      <c r="HO75" s="138"/>
      <c r="HP75" s="138"/>
      <c r="HQ75" s="130"/>
      <c r="HR75" s="140"/>
      <c r="HS75" s="130"/>
      <c r="HT75" s="138">
        <f>HT74-(SUM(HT76:HT89))</f>
        <v>0</v>
      </c>
      <c r="HU75" s="141"/>
      <c r="HV75" s="138"/>
      <c r="HW75" s="142"/>
      <c r="HX75" s="138">
        <f>HX74-(SUM(HX76:HX89))</f>
        <v>0</v>
      </c>
      <c r="HY75" s="138"/>
      <c r="HZ75" s="138"/>
      <c r="IA75" s="130"/>
      <c r="IB75" s="140"/>
      <c r="IC75" s="130"/>
      <c r="ID75" s="138">
        <f>ID74-(SUM(ID76:ID89))</f>
        <v>-0.01</v>
      </c>
      <c r="IE75" s="141"/>
      <c r="IF75" s="138"/>
      <c r="IG75" s="142"/>
      <c r="IH75" s="138">
        <f>IH74-(SUM(IH76:IH89))</f>
        <v>-0.24</v>
      </c>
      <c r="II75" s="138"/>
      <c r="IJ75" s="138"/>
      <c r="IK75" s="130"/>
      <c r="IL75" s="140"/>
      <c r="IM75" s="130"/>
      <c r="IN75" s="138">
        <f>IN74-(SUM(IN76:IN89))</f>
        <v>0</v>
      </c>
      <c r="IO75" s="141"/>
      <c r="IP75" s="138"/>
      <c r="IQ75" s="142"/>
      <c r="IR75" s="138">
        <f>IR74-(SUM(IR76:IR89))</f>
        <v>0</v>
      </c>
      <c r="IS75" s="138"/>
      <c r="IT75" s="138"/>
      <c r="IU75" s="130"/>
      <c r="IV75" s="140"/>
      <c r="IW75" s="130"/>
      <c r="IX75" s="138">
        <f>IX74-(SUM(IX76:IX89))</f>
        <v>0</v>
      </c>
      <c r="IY75" s="141"/>
      <c r="IZ75" s="138"/>
      <c r="JA75" s="142"/>
      <c r="JB75" s="138">
        <f>JB74-(SUM(JB76:JB89))</f>
        <v>0</v>
      </c>
      <c r="JC75" s="138"/>
      <c r="JD75" s="138"/>
      <c r="JE75" s="130"/>
      <c r="JF75" s="140"/>
      <c r="JG75" s="130"/>
      <c r="JH75" s="138">
        <f>JH74-(SUM(JH76:JH89))</f>
        <v>-0.01</v>
      </c>
      <c r="JI75" s="141"/>
      <c r="JJ75" s="138"/>
      <c r="JK75" s="142"/>
      <c r="JL75" s="138">
        <f>JL74-(SUM(JL76:JL89))</f>
        <v>-0.3</v>
      </c>
      <c r="JM75" s="138"/>
      <c r="JN75" s="138"/>
      <c r="JO75" s="130"/>
      <c r="JP75" s="140"/>
      <c r="JQ75" s="130"/>
      <c r="JR75" s="138">
        <f>JR74-(SUM(JR76:JR89))</f>
        <v>0</v>
      </c>
      <c r="JS75" s="141"/>
      <c r="JT75" s="138"/>
      <c r="JU75" s="142"/>
      <c r="JV75" s="138">
        <f>JV74-(SUM(JV76:JV89))</f>
        <v>0</v>
      </c>
      <c r="JW75" s="138"/>
      <c r="JX75" s="138"/>
      <c r="JY75" s="130"/>
      <c r="JZ75" s="140"/>
      <c r="KA75" s="130"/>
      <c r="KB75" s="138">
        <f>KB74-(SUM(KB76:KB89))</f>
        <v>-0.01</v>
      </c>
      <c r="KC75" s="141"/>
      <c r="KD75" s="138"/>
      <c r="KE75" s="142"/>
      <c r="KF75" s="138">
        <f>KF74-(SUM(KF76:KF89))</f>
        <v>-0.24</v>
      </c>
      <c r="KG75" s="138"/>
      <c r="KH75" s="138"/>
      <c r="KI75" s="130"/>
      <c r="KJ75" s="140"/>
      <c r="KK75" s="130"/>
      <c r="KL75" s="138">
        <f>KL74-(SUM(KL76:KL89))</f>
        <v>0</v>
      </c>
      <c r="KM75" s="141"/>
      <c r="KN75" s="138"/>
      <c r="KO75" s="142"/>
      <c r="KP75" s="138">
        <f>KP74-(SUM(KP76:KP89))</f>
        <v>-0.01</v>
      </c>
      <c r="KQ75" s="138"/>
      <c r="KR75" s="138"/>
      <c r="KS75" s="130"/>
      <c r="KT75" s="140"/>
      <c r="KU75" s="130"/>
      <c r="KV75" s="138">
        <f>KV74-(SUM(KV76:KV89))</f>
        <v>-0.04</v>
      </c>
      <c r="KW75" s="141"/>
      <c r="KX75" s="138"/>
      <c r="KY75" s="142"/>
      <c r="KZ75" s="138">
        <f>KZ74-(SUM(KZ76:KZ89))</f>
        <v>-2.73</v>
      </c>
      <c r="LA75" s="138"/>
      <c r="LB75" s="138"/>
      <c r="LC75" s="130"/>
      <c r="LD75" s="140"/>
      <c r="LE75" s="130"/>
      <c r="LF75" s="138">
        <f>LF74-(SUM(LF76:LF89))</f>
        <v>0</v>
      </c>
      <c r="LG75" s="141"/>
      <c r="LH75" s="138"/>
      <c r="LI75" s="142"/>
      <c r="LJ75" s="138">
        <f>LJ74-(SUM(LJ76:LJ89))</f>
        <v>0</v>
      </c>
      <c r="LK75" s="138"/>
      <c r="LL75" s="138"/>
      <c r="LM75" s="130"/>
      <c r="LN75" s="140"/>
      <c r="LO75" s="130"/>
      <c r="LP75" s="138">
        <f>LP74-(SUM(LP76:LP89))</f>
        <v>0</v>
      </c>
      <c r="LQ75" s="141"/>
      <c r="LR75" s="138"/>
      <c r="LS75" s="142"/>
      <c r="LT75" s="138">
        <f>LT74-(SUM(LT76:LT89))</f>
        <v>0</v>
      </c>
      <c r="LU75" s="138"/>
      <c r="LV75" s="138"/>
      <c r="LW75" s="130"/>
      <c r="LX75" s="140"/>
      <c r="LY75" s="130"/>
      <c r="LZ75" s="138">
        <f>LZ74-(SUM(LZ76:LZ89))</f>
        <v>0</v>
      </c>
      <c r="MA75" s="141"/>
      <c r="MB75" s="138"/>
      <c r="MC75" s="142"/>
      <c r="MD75" s="138">
        <f>MD74-(SUM(MD76:MD89))</f>
        <v>0</v>
      </c>
      <c r="ME75" s="138"/>
      <c r="MF75" s="138"/>
      <c r="MG75" s="130"/>
      <c r="MH75" s="140"/>
      <c r="MI75" s="130"/>
      <c r="MJ75" s="138">
        <f>MJ74-(SUM(MJ76:MJ89))</f>
        <v>0</v>
      </c>
      <c r="MK75" s="141"/>
      <c r="ML75" s="138"/>
      <c r="MM75" s="142"/>
      <c r="MN75" s="138">
        <f>MN74-(SUM(MN76:MN89))</f>
        <v>0</v>
      </c>
      <c r="MO75" s="138"/>
      <c r="MP75" s="138"/>
      <c r="MQ75" s="130"/>
      <c r="MR75" s="140"/>
      <c r="MS75" s="130"/>
      <c r="MT75" s="138">
        <f>MT74-(SUM(MT76:MT89))</f>
        <v>0</v>
      </c>
      <c r="MU75" s="141"/>
      <c r="MV75" s="138"/>
      <c r="MW75" s="142"/>
      <c r="MX75" s="138">
        <f>MX74-(SUM(MX76:MX89))</f>
        <v>0</v>
      </c>
      <c r="MY75" s="138"/>
      <c r="MZ75" s="138"/>
      <c r="NA75" s="130"/>
      <c r="NB75" s="140"/>
      <c r="NC75" s="130"/>
      <c r="ND75" s="138">
        <f>ND74-(SUM(ND76:ND89))</f>
        <v>0</v>
      </c>
      <c r="NE75" s="141"/>
      <c r="NF75" s="138"/>
      <c r="NG75" s="142"/>
      <c r="NH75" s="138">
        <f>NH74-(SUM(NH76:NH89))</f>
        <v>0</v>
      </c>
      <c r="NI75" s="138"/>
      <c r="NJ75" s="138"/>
      <c r="NK75" s="130"/>
      <c r="NL75" s="140"/>
      <c r="NM75" s="130"/>
      <c r="NN75" s="138">
        <f>NN74-(SUM(NN76:NN89))</f>
        <v>0</v>
      </c>
      <c r="NO75" s="141"/>
      <c r="NP75" s="138"/>
      <c r="NQ75" s="142"/>
      <c r="NR75" s="138">
        <f>NR74-(SUM(NR76:NR89))</f>
        <v>0</v>
      </c>
      <c r="NS75" s="138"/>
      <c r="NT75" s="138"/>
      <c r="NU75" s="130"/>
      <c r="NV75" s="140"/>
      <c r="NW75" s="130"/>
      <c r="NX75" s="138">
        <f>NX74-(SUM(NX76:NX89))</f>
        <v>0.01</v>
      </c>
      <c r="NY75" s="141"/>
      <c r="NZ75" s="138"/>
      <c r="OA75" s="142"/>
      <c r="OB75" s="138">
        <f>OB74-(SUM(OB76:OB89))</f>
        <v>0.35</v>
      </c>
      <c r="OC75" s="138"/>
      <c r="OD75" s="138"/>
      <c r="OE75" s="130"/>
      <c r="OF75" s="140"/>
      <c r="OG75" s="130"/>
      <c r="OH75" s="138">
        <f>OH74-(SUM(OH76:OH89))</f>
        <v>0</v>
      </c>
      <c r="OI75" s="141"/>
      <c r="OJ75" s="138"/>
      <c r="OK75" s="142"/>
      <c r="OL75" s="138">
        <f>OL74-(SUM(OL76:OL89))</f>
        <v>0</v>
      </c>
      <c r="OM75" s="138"/>
      <c r="ON75" s="138"/>
      <c r="OO75" s="130"/>
      <c r="OP75" s="140"/>
      <c r="OQ75" s="130"/>
      <c r="OR75" s="138">
        <f>OR74-(SUM(OR76:OR89))</f>
        <v>0</v>
      </c>
      <c r="OS75" s="141"/>
      <c r="OT75" s="138"/>
      <c r="OU75" s="142"/>
      <c r="OV75" s="138">
        <f>OV74-(SUM(OV76:OV89))</f>
        <v>0</v>
      </c>
      <c r="OW75" s="138"/>
      <c r="OX75" s="138"/>
      <c r="OY75" s="130"/>
      <c r="OZ75" s="140"/>
      <c r="PA75" s="130"/>
      <c r="PB75" s="138">
        <f>PB74-(SUM(PB76:PB89))</f>
        <v>0</v>
      </c>
      <c r="PC75" s="141"/>
      <c r="PD75" s="138"/>
      <c r="PE75" s="142"/>
      <c r="PF75" s="138">
        <f>PF74-(SUM(PF76:PF89))</f>
        <v>0</v>
      </c>
      <c r="PG75" s="138"/>
      <c r="PH75" s="138"/>
      <c r="PI75" s="130"/>
      <c r="PJ75" s="140"/>
      <c r="PK75" s="130"/>
      <c r="PL75" s="138">
        <f>PL74-(SUM(PL76:PL89))</f>
        <v>0</v>
      </c>
      <c r="PM75" s="141"/>
      <c r="PN75" s="138"/>
      <c r="PO75" s="142"/>
      <c r="PP75" s="138">
        <f>PP74-(SUM(PP76:PP89))</f>
        <v>0</v>
      </c>
      <c r="PQ75" s="138"/>
      <c r="PR75" s="138"/>
      <c r="PS75" s="130"/>
      <c r="PT75" s="140"/>
      <c r="PU75" s="130"/>
      <c r="PV75" s="138">
        <f>PV74-(SUM(PV76:PV89))</f>
        <v>0</v>
      </c>
      <c r="PW75" s="141"/>
      <c r="PX75" s="138"/>
      <c r="PY75" s="142"/>
      <c r="PZ75" s="138">
        <f>PZ74-(SUM(PZ76:PZ89))</f>
        <v>0</v>
      </c>
      <c r="QA75" s="138"/>
      <c r="QB75" s="138"/>
      <c r="QC75" s="130"/>
      <c r="QD75" s="140"/>
      <c r="QE75" s="130"/>
      <c r="QF75" s="138">
        <f>QF74-(SUM(QF76:QF89))</f>
        <v>0</v>
      </c>
      <c r="QG75" s="141"/>
      <c r="QH75" s="138"/>
      <c r="QI75" s="142"/>
      <c r="QJ75" s="138">
        <f>QJ74-(SUM(QJ76:QJ89))</f>
        <v>0</v>
      </c>
      <c r="QK75" s="138"/>
      <c r="QL75" s="138"/>
      <c r="QM75" s="130"/>
      <c r="QN75" s="140"/>
      <c r="QO75" s="130"/>
      <c r="QP75" s="138">
        <f>QP74-(SUM(QP76:QP89))</f>
        <v>0</v>
      </c>
      <c r="QQ75" s="141"/>
      <c r="QR75" s="138"/>
      <c r="QS75" s="142"/>
      <c r="QT75" s="138">
        <f>QT74-(SUM(QT76:QT89))</f>
        <v>0</v>
      </c>
      <c r="QU75" s="138"/>
      <c r="QV75" s="138"/>
      <c r="QW75" s="130"/>
      <c r="QX75" s="140"/>
      <c r="QY75" s="130"/>
      <c r="QZ75" s="138">
        <f>QZ74-(SUM(QZ76:QZ89))</f>
        <v>0.01</v>
      </c>
      <c r="RA75" s="141"/>
      <c r="RB75" s="138"/>
      <c r="RC75" s="142"/>
      <c r="RD75" s="138">
        <f>RD74-(SUM(RD76:RD89))</f>
        <v>0.34</v>
      </c>
      <c r="RE75" s="138"/>
      <c r="RF75" s="138"/>
      <c r="RG75" s="130"/>
      <c r="RH75" s="140"/>
      <c r="RI75" s="130"/>
      <c r="RJ75" s="138">
        <f>RJ74-(SUM(RJ76:RJ89))</f>
        <v>0</v>
      </c>
      <c r="RK75" s="141"/>
      <c r="RL75" s="138"/>
      <c r="RM75" s="142"/>
      <c r="RN75" s="138">
        <f>RN74-(SUM(RN76:RN89))</f>
        <v>0</v>
      </c>
      <c r="RO75" s="138"/>
      <c r="RP75" s="138"/>
      <c r="RQ75" s="130"/>
      <c r="RR75" s="140"/>
      <c r="RS75" s="130"/>
      <c r="RT75" s="138">
        <f>RT74-(SUM(RT76:RT89))</f>
        <v>0</v>
      </c>
      <c r="RU75" s="141"/>
      <c r="RV75" s="138"/>
      <c r="RW75" s="142"/>
      <c r="RX75" s="138">
        <f>RX74-(SUM(RX76:RX89))</f>
        <v>0</v>
      </c>
      <c r="RY75" s="138"/>
      <c r="RZ75" s="138"/>
      <c r="SA75" s="130"/>
      <c r="SB75" s="140"/>
      <c r="SC75" s="130"/>
      <c r="SD75" s="138" t="e">
        <f>SD74-(SUM(SD76:SD89))</f>
        <v>#DIV/0!</v>
      </c>
      <c r="SE75" s="141"/>
      <c r="SF75" s="138"/>
      <c r="SG75" s="142"/>
      <c r="SH75" s="138">
        <f>SH74-(SUM(SH76:SH89))</f>
        <v>0</v>
      </c>
      <c r="SI75" s="138"/>
      <c r="SJ75" s="138"/>
      <c r="SK75" s="130"/>
      <c r="SL75" s="140"/>
      <c r="SM75" s="130"/>
      <c r="SN75" s="138">
        <f>SN74-(SUM(SN76:SN89))</f>
        <v>-0.04</v>
      </c>
      <c r="SO75" s="141"/>
      <c r="SP75" s="138"/>
      <c r="SQ75" s="142"/>
      <c r="SR75" s="138">
        <f>SR74-(SUM(SR76:SR89))</f>
        <v>-1.35</v>
      </c>
      <c r="SS75" s="138"/>
      <c r="ST75" s="138"/>
      <c r="SU75" s="130"/>
      <c r="SV75" s="140"/>
      <c r="SW75" s="130"/>
      <c r="SX75" s="138">
        <f>SX74-(SUM(SX76:SX89))</f>
        <v>0.05</v>
      </c>
      <c r="SY75" s="141"/>
      <c r="SZ75" s="138"/>
      <c r="TA75" s="142"/>
      <c r="TB75" s="138">
        <f>TB74-(SUM(TB76:TB89))</f>
        <v>1.62</v>
      </c>
      <c r="TC75" s="138"/>
      <c r="TD75" s="138"/>
      <c r="TE75" s="130"/>
      <c r="TF75" s="140"/>
      <c r="TG75" s="130"/>
      <c r="TH75" s="138">
        <f>TH74-(SUM(TH76:TH89))</f>
        <v>0</v>
      </c>
      <c r="TI75" s="141"/>
      <c r="TJ75" s="138"/>
      <c r="TK75" s="142"/>
      <c r="TL75" s="138">
        <f>TL74-(SUM(TL76:TL89))</f>
        <v>0</v>
      </c>
      <c r="TM75" s="138"/>
      <c r="TN75" s="138"/>
      <c r="TO75" s="130"/>
      <c r="TP75" s="140"/>
      <c r="TQ75" s="130"/>
      <c r="TR75" s="138">
        <f>TR74-(SUM(TR76:TR89))</f>
        <v>-0.01</v>
      </c>
      <c r="TS75" s="141"/>
      <c r="TT75" s="138"/>
      <c r="TU75" s="142"/>
      <c r="TV75" s="138">
        <f>TV74-(SUM(TV76:TV89))</f>
        <v>-0.24</v>
      </c>
      <c r="TW75" s="138"/>
      <c r="TX75" s="138"/>
      <c r="TY75" s="130"/>
      <c r="TZ75" s="140"/>
      <c r="UA75" s="130"/>
      <c r="UB75" s="138">
        <f>UB74-(SUM(UB76:UB89))</f>
        <v>0</v>
      </c>
      <c r="UC75" s="141"/>
      <c r="UD75" s="138"/>
      <c r="UE75" s="142"/>
      <c r="UF75" s="138">
        <f>UF74-(SUM(UF76:UF89))</f>
        <v>0</v>
      </c>
      <c r="UG75" s="138"/>
      <c r="UH75" s="138"/>
      <c r="UI75" s="130"/>
      <c r="UJ75" s="140"/>
      <c r="UK75" s="130"/>
      <c r="UL75" s="138">
        <f>UL74-(SUM(UL76:UL89))</f>
        <v>0</v>
      </c>
      <c r="UM75" s="141"/>
      <c r="UN75" s="138"/>
      <c r="UO75" s="142"/>
      <c r="UP75" s="138">
        <f>UP74-(SUM(UP76:UP89))</f>
        <v>0</v>
      </c>
      <c r="UQ75" s="138"/>
      <c r="UR75" s="138"/>
      <c r="US75" s="130"/>
      <c r="UT75" s="140"/>
      <c r="UU75" s="130"/>
      <c r="UV75" s="138">
        <f>UV74-(SUM(UV76:UV89))</f>
        <v>0</v>
      </c>
      <c r="UW75" s="141"/>
      <c r="UX75" s="138"/>
      <c r="UY75" s="142"/>
      <c r="UZ75" s="138">
        <f>UZ74-(SUM(UZ76:UZ89))</f>
        <v>0</v>
      </c>
      <c r="VA75" s="138"/>
      <c r="VB75" s="138"/>
      <c r="VC75" s="130"/>
      <c r="VD75" s="140"/>
      <c r="VE75" s="130"/>
      <c r="VF75" s="138">
        <f>VF74-(SUM(VF76:VF89))</f>
        <v>0</v>
      </c>
      <c r="VG75" s="141"/>
      <c r="VH75" s="138"/>
      <c r="VI75" s="142"/>
      <c r="VJ75" s="138">
        <f>VJ74-(SUM(VJ76:VJ89))</f>
        <v>0</v>
      </c>
      <c r="VK75" s="138"/>
      <c r="VL75" s="138"/>
      <c r="VM75" s="130"/>
      <c r="VN75" s="140"/>
      <c r="VO75" s="130"/>
      <c r="VP75" s="138">
        <f>VP74-(SUM(VP76:VP89))</f>
        <v>0</v>
      </c>
      <c r="VQ75" s="141"/>
      <c r="VR75" s="138"/>
      <c r="VS75" s="142"/>
      <c r="VT75" s="138">
        <f>VT74-(SUM(VT76:VT89))</f>
        <v>0.01</v>
      </c>
      <c r="VU75" s="138"/>
      <c r="VV75" s="138"/>
      <c r="VW75" s="130"/>
      <c r="VX75" s="140"/>
      <c r="VY75" s="130"/>
      <c r="VZ75" s="138">
        <f>VZ74-(SUM(VZ76:VZ89))</f>
        <v>-0.01</v>
      </c>
      <c r="WA75" s="141"/>
      <c r="WB75" s="138"/>
      <c r="WC75" s="142"/>
      <c r="WD75" s="138">
        <f>WD74-(SUM(WD76:WD89))</f>
        <v>-0.28999999999999998</v>
      </c>
      <c r="WE75" s="138"/>
      <c r="WF75" s="138"/>
    </row>
    <row r="76" spans="1:604" ht="27.75" customHeight="1">
      <c r="A76" s="5"/>
      <c r="B76" s="544" t="s">
        <v>413</v>
      </c>
      <c r="C76" s="11" t="s">
        <v>966</v>
      </c>
      <c r="D76" s="11" t="s">
        <v>420</v>
      </c>
      <c r="E76" s="4" t="s">
        <v>32</v>
      </c>
      <c r="F76" s="593">
        <f t="shared" ref="F76:F89" si="1199">F12</f>
        <v>0</v>
      </c>
      <c r="G76" s="139" t="e">
        <f>F76/F74</f>
        <v>#DIV/0!</v>
      </c>
      <c r="H76" s="109" t="e">
        <f>H74*G76</f>
        <v>#DIV/0!</v>
      </c>
      <c r="I76" s="136">
        <f t="shared" ref="I76:I89" si="1200">IF(F76&gt;0,H76/F76,0)</f>
        <v>0</v>
      </c>
      <c r="J76" s="96">
        <f>J74</f>
        <v>0</v>
      </c>
      <c r="K76" s="137">
        <f t="shared" ref="K76:K89" si="1201">I76*J76</f>
        <v>0</v>
      </c>
      <c r="L76" s="109">
        <f t="shared" ref="L76:L89" si="1202">K76*F76</f>
        <v>0</v>
      </c>
      <c r="M76" s="109"/>
      <c r="N76" s="138"/>
      <c r="O76" s="139">
        <f t="shared" ref="O76:O90" si="1203">K76/$WC76</f>
        <v>0</v>
      </c>
      <c r="P76" s="593">
        <f t="shared" ref="P76:P89" si="1204">P12</f>
        <v>39</v>
      </c>
      <c r="Q76" s="139">
        <f>P76/P74</f>
        <v>9.8479999999999998E-2</v>
      </c>
      <c r="R76" s="109">
        <f>R74*Q76</f>
        <v>1173.19</v>
      </c>
      <c r="S76" s="136">
        <f t="shared" ref="S76:S89" si="1205">IF(P76&gt;0,R76/P76,0)</f>
        <v>30.08179487</v>
      </c>
      <c r="T76" s="96">
        <f>T74</f>
        <v>24.01</v>
      </c>
      <c r="U76" s="137">
        <f t="shared" ref="U76:U89" si="1206">S76*T76</f>
        <v>722.26388999999995</v>
      </c>
      <c r="V76" s="109">
        <f t="shared" ref="V76:V89" si="1207">U76*P76</f>
        <v>28168.29</v>
      </c>
      <c r="W76" s="109"/>
      <c r="X76" s="138"/>
      <c r="Y76" s="139">
        <f t="shared" ref="Y76:Y90" si="1208">U76/$WC76</f>
        <v>1.6404300000000001</v>
      </c>
      <c r="Z76" s="593">
        <f t="shared" ref="Z76:Z89" si="1209">Z12</f>
        <v>165</v>
      </c>
      <c r="AA76" s="139">
        <f>Z76/Z74</f>
        <v>0.60440000000000005</v>
      </c>
      <c r="AB76" s="109">
        <f>AB74*AA76</f>
        <v>4271.8999999999996</v>
      </c>
      <c r="AC76" s="136">
        <f t="shared" ref="AC76:AC89" si="1210">IF(Z76&gt;0,AB76/Z76,0)</f>
        <v>25.890303029999998</v>
      </c>
      <c r="AD76" s="96">
        <f>AD74</f>
        <v>22.42</v>
      </c>
      <c r="AE76" s="137">
        <f t="shared" ref="AE76:AE89" si="1211">AC76*AD76</f>
        <v>580.46059000000002</v>
      </c>
      <c r="AF76" s="109">
        <f t="shared" ref="AF76:AF89" si="1212">AE76*Z76</f>
        <v>95776</v>
      </c>
      <c r="AG76" s="109"/>
      <c r="AH76" s="138"/>
      <c r="AI76" s="139">
        <f t="shared" ref="AI76:AI90" si="1213">AE76/$WC76</f>
        <v>1.31836</v>
      </c>
      <c r="AJ76" s="593">
        <f t="shared" ref="AJ76:AJ89" si="1214">AJ12</f>
        <v>0</v>
      </c>
      <c r="AK76" s="139" t="e">
        <f>AJ76/AJ74</f>
        <v>#DIV/0!</v>
      </c>
      <c r="AL76" s="109" t="e">
        <f>AL74*AK76</f>
        <v>#DIV/0!</v>
      </c>
      <c r="AM76" s="136">
        <f t="shared" ref="AM76:AM89" si="1215">IF(AJ76&gt;0,AL76/AJ76,0)</f>
        <v>0</v>
      </c>
      <c r="AN76" s="96">
        <f>AN74</f>
        <v>0</v>
      </c>
      <c r="AO76" s="137">
        <f t="shared" ref="AO76:AO89" si="1216">AM76*AN76</f>
        <v>0</v>
      </c>
      <c r="AP76" s="109">
        <f t="shared" ref="AP76:AP89" si="1217">AO76*AJ76</f>
        <v>0</v>
      </c>
      <c r="AQ76" s="109"/>
      <c r="AR76" s="138"/>
      <c r="AS76" s="139">
        <f t="shared" ref="AS76:AS90" si="1218">AO76/$WC76</f>
        <v>0</v>
      </c>
      <c r="AT76" s="593">
        <f t="shared" ref="AT76:AT89" si="1219">AT12</f>
        <v>0</v>
      </c>
      <c r="AU76" s="139">
        <f>AT76/AT74</f>
        <v>0</v>
      </c>
      <c r="AV76" s="109">
        <f>AV74*AU76</f>
        <v>0</v>
      </c>
      <c r="AW76" s="136">
        <f t="shared" ref="AW76:AW89" si="1220">IF(AT76&gt;0,AV76/AT76,0)</f>
        <v>0</v>
      </c>
      <c r="AX76" s="96">
        <f>AX74</f>
        <v>35.57</v>
      </c>
      <c r="AY76" s="137">
        <f t="shared" ref="AY76:AY89" si="1221">AW76*AX76</f>
        <v>0</v>
      </c>
      <c r="AZ76" s="109">
        <f t="shared" ref="AZ76:AZ89" si="1222">AY76*AT76</f>
        <v>0</v>
      </c>
      <c r="BA76" s="109"/>
      <c r="BB76" s="138"/>
      <c r="BC76" s="139">
        <f t="shared" ref="BC76:BC90" si="1223">AY76/$WC76</f>
        <v>0</v>
      </c>
      <c r="BD76" s="593">
        <f t="shared" ref="BD76:BD89" si="1224">BD12</f>
        <v>0</v>
      </c>
      <c r="BE76" s="139">
        <f>BD76/BD74</f>
        <v>0</v>
      </c>
      <c r="BF76" s="109">
        <f>BF74*BE76</f>
        <v>0</v>
      </c>
      <c r="BG76" s="136">
        <f t="shared" ref="BG76:BG89" si="1225">IF(BD76&gt;0,BF76/BD76,0)</f>
        <v>0</v>
      </c>
      <c r="BH76" s="96">
        <f>BH74</f>
        <v>33.72</v>
      </c>
      <c r="BI76" s="137">
        <f t="shared" ref="BI76:BI89" si="1226">BG76*BH76</f>
        <v>0</v>
      </c>
      <c r="BJ76" s="109">
        <f t="shared" ref="BJ76:BJ90" si="1227">BI76*BD76</f>
        <v>0</v>
      </c>
      <c r="BK76" s="109"/>
      <c r="BL76" s="138"/>
      <c r="BM76" s="139">
        <f t="shared" ref="BM76:BM90" si="1228">BI76/$WC76</f>
        <v>0</v>
      </c>
      <c r="BN76" s="593">
        <f t="shared" ref="BN76:BN89" si="1229">BN12</f>
        <v>0</v>
      </c>
      <c r="BO76" s="139">
        <f>BN76/BN74</f>
        <v>0</v>
      </c>
      <c r="BP76" s="109">
        <f>BP74*BO76</f>
        <v>0</v>
      </c>
      <c r="BQ76" s="136">
        <f t="shared" ref="BQ76:BQ89" si="1230">IF(BN76&gt;0,BP76/BN76,0)</f>
        <v>0</v>
      </c>
      <c r="BR76" s="96">
        <f>BR74</f>
        <v>33.74</v>
      </c>
      <c r="BS76" s="137">
        <f t="shared" ref="BS76:BS89" si="1231">BQ76*BR76</f>
        <v>0</v>
      </c>
      <c r="BT76" s="109">
        <f t="shared" ref="BT76:BT90" si="1232">BS76*BN76</f>
        <v>0</v>
      </c>
      <c r="BU76" s="109"/>
      <c r="BV76" s="138"/>
      <c r="BW76" s="139">
        <f t="shared" ref="BW76:BW90" si="1233">BS76/$WC76</f>
        <v>0</v>
      </c>
      <c r="BX76" s="593">
        <f t="shared" ref="BX76:BX89" si="1234">BX12</f>
        <v>27</v>
      </c>
      <c r="BY76" s="139">
        <f>BX76/BX74</f>
        <v>0.16364000000000001</v>
      </c>
      <c r="BZ76" s="109">
        <f>BZ74*BY76</f>
        <v>212.73</v>
      </c>
      <c r="CA76" s="136">
        <f t="shared" ref="CA76:CA89" si="1235">IF(BX76&gt;0,BZ76/BX76,0)</f>
        <v>7.8788888899999998</v>
      </c>
      <c r="CB76" s="96">
        <f>CB74</f>
        <v>33.08</v>
      </c>
      <c r="CC76" s="137">
        <f t="shared" ref="CC76:CC89" si="1236">CA76*CB76</f>
        <v>260.63364000000001</v>
      </c>
      <c r="CD76" s="109">
        <f t="shared" ref="CD76:CD90" si="1237">CC76*BX76</f>
        <v>7037.11</v>
      </c>
      <c r="CE76" s="109"/>
      <c r="CF76" s="138"/>
      <c r="CG76" s="139">
        <f t="shared" ref="CG76:CG90" si="1238">CC76/$WC76</f>
        <v>0.59196000000000004</v>
      </c>
      <c r="CH76" s="593">
        <f t="shared" ref="CH76:CH89" si="1239">CH12</f>
        <v>16</v>
      </c>
      <c r="CI76" s="139">
        <f>CH76/CH74</f>
        <v>9.8159999999999997E-2</v>
      </c>
      <c r="CJ76" s="109">
        <f>CJ74*CI76</f>
        <v>207.41</v>
      </c>
      <c r="CK76" s="136">
        <f t="shared" ref="CK76:CK89" si="1240">IF(CH76&gt;0,CJ76/CH76,0)</f>
        <v>12.963125</v>
      </c>
      <c r="CL76" s="96">
        <f>CL74</f>
        <v>22.42</v>
      </c>
      <c r="CM76" s="137">
        <f t="shared" ref="CM76:CM89" si="1241">CK76*CL76</f>
        <v>290.63326000000001</v>
      </c>
      <c r="CN76" s="109">
        <f t="shared" ref="CN76:CN90" si="1242">CM76*CH76</f>
        <v>4650.13</v>
      </c>
      <c r="CO76" s="109"/>
      <c r="CP76" s="138"/>
      <c r="CQ76" s="139">
        <f t="shared" ref="CQ76:CQ90" si="1243">CM76/$WC76</f>
        <v>0.66010000000000002</v>
      </c>
      <c r="CR76" s="593">
        <f t="shared" ref="CR76:CR89" si="1244">CR12</f>
        <v>0</v>
      </c>
      <c r="CS76" s="139">
        <f>CR76/CR74</f>
        <v>0</v>
      </c>
      <c r="CT76" s="109">
        <f>CT74*CS76</f>
        <v>0</v>
      </c>
      <c r="CU76" s="136">
        <f t="shared" ref="CU76:CU89" si="1245">IF(CR76&gt;0,CT76/CR76,0)</f>
        <v>0</v>
      </c>
      <c r="CV76" s="96">
        <f>CV74</f>
        <v>32.53</v>
      </c>
      <c r="CW76" s="137">
        <f t="shared" ref="CW76:CW89" si="1246">CU76*CV76</f>
        <v>0</v>
      </c>
      <c r="CX76" s="109">
        <f t="shared" ref="CX76:CX90" si="1247">CW76*CR76</f>
        <v>0</v>
      </c>
      <c r="CY76" s="109"/>
      <c r="CZ76" s="138"/>
      <c r="DA76" s="139">
        <f t="shared" ref="DA76:DA90" si="1248">CW76/$WC76</f>
        <v>0</v>
      </c>
      <c r="DB76" s="593">
        <f t="shared" ref="DB76:DB89" si="1249">DB12</f>
        <v>28</v>
      </c>
      <c r="DC76" s="139">
        <f>DB76/DB74</f>
        <v>0.15642</v>
      </c>
      <c r="DD76" s="109">
        <f>DD74*DC76</f>
        <v>240.89</v>
      </c>
      <c r="DE76" s="136">
        <f t="shared" ref="DE76:DE89" si="1250">IF(DB76&gt;0,DD76/DB76,0)</f>
        <v>8.6032142900000004</v>
      </c>
      <c r="DF76" s="96">
        <f>DF74</f>
        <v>46.75</v>
      </c>
      <c r="DG76" s="137">
        <f t="shared" ref="DG76:DG89" si="1251">DE76*DF76</f>
        <v>402.20026999999999</v>
      </c>
      <c r="DH76" s="109">
        <f t="shared" ref="DH76:DH90" si="1252">DG76*DB76</f>
        <v>11261.61</v>
      </c>
      <c r="DI76" s="109"/>
      <c r="DJ76" s="138"/>
      <c r="DK76" s="139">
        <f t="shared" ref="DK76:DK90" si="1253">DG76/$WC76</f>
        <v>0.91349000000000002</v>
      </c>
      <c r="DL76" s="593">
        <f t="shared" ref="DL76:DL89" si="1254">DL12</f>
        <v>0</v>
      </c>
      <c r="DM76" s="139">
        <f>DL76/DL74</f>
        <v>0</v>
      </c>
      <c r="DN76" s="109">
        <f>DN74*DM76</f>
        <v>0</v>
      </c>
      <c r="DO76" s="136">
        <f t="shared" ref="DO76:DO89" si="1255">IF(DL76&gt;0,DN76/DL76,0)</f>
        <v>0</v>
      </c>
      <c r="DP76" s="96">
        <f>DP74</f>
        <v>33.799999999999997</v>
      </c>
      <c r="DQ76" s="137">
        <f t="shared" ref="DQ76:DQ89" si="1256">DO76*DP76</f>
        <v>0</v>
      </c>
      <c r="DR76" s="109">
        <f t="shared" ref="DR76:DR90" si="1257">DQ76*DL76</f>
        <v>0</v>
      </c>
      <c r="DS76" s="109"/>
      <c r="DT76" s="138"/>
      <c r="DU76" s="139">
        <f t="shared" ref="DU76:DU90" si="1258">DQ76/$WC76</f>
        <v>0</v>
      </c>
      <c r="DV76" s="593">
        <f t="shared" ref="DV76:DV89" si="1259">DV12</f>
        <v>0</v>
      </c>
      <c r="DW76" s="139">
        <f>DV76/DV74</f>
        <v>0</v>
      </c>
      <c r="DX76" s="109">
        <f>DX74*DW76</f>
        <v>0</v>
      </c>
      <c r="DY76" s="136">
        <f t="shared" ref="DY76:DY89" si="1260">IF(DV76&gt;0,DX76/DV76,0)</f>
        <v>0</v>
      </c>
      <c r="DZ76" s="96">
        <f>DZ74</f>
        <v>33.79</v>
      </c>
      <c r="EA76" s="137">
        <f t="shared" ref="EA76:EA89" si="1261">DY76*DZ76</f>
        <v>0</v>
      </c>
      <c r="EB76" s="109">
        <f t="shared" ref="EB76:EB90" si="1262">EA76*DV76</f>
        <v>0</v>
      </c>
      <c r="EC76" s="109"/>
      <c r="ED76" s="138"/>
      <c r="EE76" s="139">
        <f t="shared" ref="EE76:EE90" si="1263">EA76/$WC76</f>
        <v>0</v>
      </c>
      <c r="EF76" s="593">
        <f t="shared" ref="EF76:EF89" si="1264">EF12</f>
        <v>42</v>
      </c>
      <c r="EG76" s="139">
        <f>EF76/EF74</f>
        <v>0.16800000000000001</v>
      </c>
      <c r="EH76" s="109">
        <f>EH74*EG76</f>
        <v>907.2</v>
      </c>
      <c r="EI76" s="136">
        <f t="shared" ref="EI76:EI89" si="1265">IF(EF76&gt;0,EH76/EF76,0)</f>
        <v>21.6</v>
      </c>
      <c r="EJ76" s="96">
        <f>EJ74</f>
        <v>33.47</v>
      </c>
      <c r="EK76" s="137">
        <f t="shared" ref="EK76:EK89" si="1266">EI76*EJ76</f>
        <v>722.952</v>
      </c>
      <c r="EL76" s="109">
        <f t="shared" ref="EL76:EL90" si="1267">EK76*EF76</f>
        <v>30363.98</v>
      </c>
      <c r="EM76" s="109"/>
      <c r="EN76" s="138"/>
      <c r="EO76" s="139">
        <f t="shared" ref="EO76:EO90" si="1268">EK76/$WC76</f>
        <v>1.6419900000000001</v>
      </c>
      <c r="EP76" s="593">
        <f t="shared" ref="EP76:EP89" si="1269">EP12</f>
        <v>59</v>
      </c>
      <c r="EQ76" s="139">
        <f>EP76/EP74</f>
        <v>0.18154000000000001</v>
      </c>
      <c r="ER76" s="109">
        <f>ER74*EQ76</f>
        <v>802.41</v>
      </c>
      <c r="ES76" s="136">
        <f t="shared" ref="ES76:ES89" si="1270">IF(EP76&gt;0,ER76/EP76,0)</f>
        <v>13.600169490000001</v>
      </c>
      <c r="ET76" s="96">
        <f>ET74</f>
        <v>28.35</v>
      </c>
      <c r="EU76" s="137">
        <f t="shared" ref="EU76:EU89" si="1271">ES76*ET76</f>
        <v>385.56481000000002</v>
      </c>
      <c r="EV76" s="109">
        <f t="shared" ref="EV76:EV90" si="1272">EU76*EP76</f>
        <v>22748.32</v>
      </c>
      <c r="EW76" s="109"/>
      <c r="EX76" s="138"/>
      <c r="EY76" s="139">
        <f t="shared" ref="EY76:EY90" si="1273">EU76/$WC76</f>
        <v>0.87570999999999999</v>
      </c>
      <c r="EZ76" s="593">
        <f t="shared" ref="EZ76:EZ89" si="1274">EZ12</f>
        <v>32</v>
      </c>
      <c r="FA76" s="139">
        <f>EZ76/EZ74</f>
        <v>0.32323000000000002</v>
      </c>
      <c r="FB76" s="109">
        <f>FB74*FA76</f>
        <v>300.60000000000002</v>
      </c>
      <c r="FC76" s="136">
        <f t="shared" ref="FC76:FC89" si="1275">IF(EZ76&gt;0,FB76/EZ76,0)</f>
        <v>9.3937500000000007</v>
      </c>
      <c r="FD76" s="96">
        <f>FD74</f>
        <v>37.67</v>
      </c>
      <c r="FE76" s="137">
        <f t="shared" ref="FE76:FE89" si="1276">FC76*FD76</f>
        <v>353.86255999999997</v>
      </c>
      <c r="FF76" s="109">
        <f t="shared" ref="FF76:FF90" si="1277">FE76*EZ76</f>
        <v>11323.6</v>
      </c>
      <c r="FG76" s="109"/>
      <c r="FH76" s="138"/>
      <c r="FI76" s="139">
        <f t="shared" ref="FI76:FI90" si="1278">FE76/$WC76</f>
        <v>0.80369999999999997</v>
      </c>
      <c r="FJ76" s="593">
        <f t="shared" ref="FJ76:FJ89" si="1279">FJ12</f>
        <v>30</v>
      </c>
      <c r="FK76" s="139">
        <f>FJ76/FJ74</f>
        <v>0.17963999999999999</v>
      </c>
      <c r="FL76" s="109">
        <f>FL74*FK76</f>
        <v>434.73</v>
      </c>
      <c r="FM76" s="136">
        <f t="shared" ref="FM76:FM89" si="1280">IF(FJ76&gt;0,FL76/FJ76,0)</f>
        <v>14.491</v>
      </c>
      <c r="FN76" s="96">
        <f>FN74</f>
        <v>32.340000000000003</v>
      </c>
      <c r="FO76" s="137">
        <f t="shared" ref="FO76:FO89" si="1281">FM76*FN76</f>
        <v>468.63893999999999</v>
      </c>
      <c r="FP76" s="109">
        <f t="shared" ref="FP76:FP90" si="1282">FO76*FJ76</f>
        <v>14059.17</v>
      </c>
      <c r="FQ76" s="109"/>
      <c r="FR76" s="138"/>
      <c r="FS76" s="139">
        <f t="shared" ref="FS76:FS90" si="1283">FO76/$WC76</f>
        <v>1.0643899999999999</v>
      </c>
      <c r="FT76" s="593">
        <f t="shared" ref="FT76:FT89" si="1284">FT12</f>
        <v>34</v>
      </c>
      <c r="FU76" s="139">
        <f>FT76/FT74</f>
        <v>0.12734000000000001</v>
      </c>
      <c r="FV76" s="109">
        <f>FV74*FU76</f>
        <v>390.55</v>
      </c>
      <c r="FW76" s="136">
        <f t="shared" ref="FW76:FW89" si="1285">IF(FT76&gt;0,FV76/FT76,0)</f>
        <v>11.486764709999999</v>
      </c>
      <c r="FX76" s="96">
        <f>FX74</f>
        <v>32.72</v>
      </c>
      <c r="FY76" s="137">
        <f t="shared" ref="FY76:FY89" si="1286">FW76*FX76</f>
        <v>375.84694000000002</v>
      </c>
      <c r="FZ76" s="109">
        <f t="shared" ref="FZ76:FZ90" si="1287">FY76*FT76</f>
        <v>12778.8</v>
      </c>
      <c r="GA76" s="109"/>
      <c r="GB76" s="138"/>
      <c r="GC76" s="139">
        <f t="shared" ref="GC76:GC90" si="1288">FY76/$WC76</f>
        <v>0.85363999999999995</v>
      </c>
      <c r="GD76" s="593">
        <f t="shared" ref="GD76:GD89" si="1289">GD12</f>
        <v>0</v>
      </c>
      <c r="GE76" s="139">
        <f>GD76/GD74</f>
        <v>0</v>
      </c>
      <c r="GF76" s="109">
        <f>GF74*GE76</f>
        <v>0</v>
      </c>
      <c r="GG76" s="136">
        <f t="shared" ref="GG76:GG89" si="1290">IF(GD76&gt;0,GF76/GD76,0)</f>
        <v>0</v>
      </c>
      <c r="GH76" s="96">
        <f>GH74</f>
        <v>33.47</v>
      </c>
      <c r="GI76" s="137">
        <f t="shared" ref="GI76:GI89" si="1291">GG76*GH76</f>
        <v>0</v>
      </c>
      <c r="GJ76" s="109">
        <f t="shared" ref="GJ76:GJ90" si="1292">GI76*GD76</f>
        <v>0</v>
      </c>
      <c r="GK76" s="109"/>
      <c r="GL76" s="138"/>
      <c r="GM76" s="139">
        <f t="shared" ref="GM76:GM90" si="1293">GI76/$WC76</f>
        <v>0</v>
      </c>
      <c r="GN76" s="593">
        <f t="shared" ref="GN76:GN89" si="1294">GN12</f>
        <v>0</v>
      </c>
      <c r="GO76" s="139">
        <f>GN76/GN74</f>
        <v>0</v>
      </c>
      <c r="GP76" s="109">
        <f>GP74*GO76</f>
        <v>0</v>
      </c>
      <c r="GQ76" s="136">
        <f t="shared" ref="GQ76:GQ89" si="1295">IF(GN76&gt;0,GP76/GN76,0)</f>
        <v>0</v>
      </c>
      <c r="GR76" s="96">
        <f>GR74</f>
        <v>33.799999999999997</v>
      </c>
      <c r="GS76" s="137">
        <f t="shared" ref="GS76:GS89" si="1296">GQ76*GR76</f>
        <v>0</v>
      </c>
      <c r="GT76" s="109">
        <f t="shared" ref="GT76:GT90" si="1297">GS76*GN76</f>
        <v>0</v>
      </c>
      <c r="GU76" s="109"/>
      <c r="GV76" s="138"/>
      <c r="GW76" s="139">
        <f t="shared" ref="GW76:GW90" si="1298">GS76/$WC76</f>
        <v>0</v>
      </c>
      <c r="GX76" s="593">
        <f t="shared" ref="GX76:GX89" si="1299">GX12</f>
        <v>50</v>
      </c>
      <c r="GY76" s="139">
        <f>GX76/GX74</f>
        <v>0.25641000000000003</v>
      </c>
      <c r="GZ76" s="109">
        <f>GZ74*GY76</f>
        <v>969.23</v>
      </c>
      <c r="HA76" s="136">
        <f t="shared" ref="HA76:HA89" si="1300">IF(GX76&gt;0,GZ76/GX76,0)</f>
        <v>19.384599999999999</v>
      </c>
      <c r="HB76" s="96">
        <f>HB74</f>
        <v>27.22</v>
      </c>
      <c r="HC76" s="137">
        <f t="shared" ref="HC76:HC89" si="1301">HA76*HB76</f>
        <v>527.64881000000003</v>
      </c>
      <c r="HD76" s="109">
        <f t="shared" ref="HD76:HD90" si="1302">HC76*GX76</f>
        <v>26382.44</v>
      </c>
      <c r="HE76" s="109"/>
      <c r="HF76" s="138"/>
      <c r="HG76" s="139">
        <f t="shared" ref="HG76:HG90" si="1303">HC76/$WC76</f>
        <v>1.19841</v>
      </c>
      <c r="HH76" s="593">
        <f t="shared" ref="HH76:HH89" si="1304">HH12</f>
        <v>31</v>
      </c>
      <c r="HI76" s="139">
        <f>HH76/HH74</f>
        <v>0.11273</v>
      </c>
      <c r="HJ76" s="109">
        <f>HJ74*HI76</f>
        <v>509.54</v>
      </c>
      <c r="HK76" s="136">
        <f t="shared" ref="HK76:HK89" si="1305">IF(HH76&gt;0,HJ76/HH76,0)</f>
        <v>16.436774190000001</v>
      </c>
      <c r="HL76" s="96">
        <f>HL74</f>
        <v>25.02</v>
      </c>
      <c r="HM76" s="137">
        <f t="shared" ref="HM76:HM89" si="1306">HK76*HL76</f>
        <v>411.24808999999999</v>
      </c>
      <c r="HN76" s="109">
        <f t="shared" ref="HN76:HN90" si="1307">HM76*HH76</f>
        <v>12748.69</v>
      </c>
      <c r="HO76" s="109"/>
      <c r="HP76" s="138"/>
      <c r="HQ76" s="139">
        <f t="shared" ref="HQ76:HQ90" si="1308">HM76/$WC76</f>
        <v>0.93403999999999998</v>
      </c>
      <c r="HR76" s="593">
        <f t="shared" ref="HR76:HR89" si="1309">HR12</f>
        <v>53</v>
      </c>
      <c r="HS76" s="139">
        <f>HR76/HR74</f>
        <v>0.125</v>
      </c>
      <c r="HT76" s="109">
        <f>HT74*HS76</f>
        <v>721.75</v>
      </c>
      <c r="HU76" s="136">
        <f t="shared" ref="HU76:HU89" si="1310">IF(HR76&gt;0,HT76/HR76,0)</f>
        <v>13.61792453</v>
      </c>
      <c r="HV76" s="96">
        <f>HV74</f>
        <v>34.31</v>
      </c>
      <c r="HW76" s="137">
        <f t="shared" ref="HW76:HW89" si="1311">HU76*HV76</f>
        <v>467.23099000000002</v>
      </c>
      <c r="HX76" s="109">
        <f t="shared" ref="HX76:HX90" si="1312">HW76*HR76</f>
        <v>24763.24</v>
      </c>
      <c r="HY76" s="109"/>
      <c r="HZ76" s="138"/>
      <c r="IA76" s="139">
        <f t="shared" ref="IA76:IA90" si="1313">HW76/$WC76</f>
        <v>1.0611900000000001</v>
      </c>
      <c r="IB76" s="593">
        <f t="shared" ref="IB76:IB89" si="1314">IB12</f>
        <v>0</v>
      </c>
      <c r="IC76" s="139">
        <f>IB76/IB74</f>
        <v>0</v>
      </c>
      <c r="ID76" s="109">
        <f>ID74*IC76</f>
        <v>0</v>
      </c>
      <c r="IE76" s="136">
        <f t="shared" ref="IE76:IE89" si="1315">IF(IB76&gt;0,ID76/IB76,0)</f>
        <v>0</v>
      </c>
      <c r="IF76" s="96">
        <f>IF74</f>
        <v>23.33</v>
      </c>
      <c r="IG76" s="137">
        <f t="shared" ref="IG76:IG89" si="1316">IE76*IF76</f>
        <v>0</v>
      </c>
      <c r="IH76" s="109">
        <f t="shared" ref="IH76:IH90" si="1317">IG76*IB76</f>
        <v>0</v>
      </c>
      <c r="II76" s="109"/>
      <c r="IJ76" s="138"/>
      <c r="IK76" s="139">
        <f t="shared" ref="IK76:IK90" si="1318">IG76/$WC76</f>
        <v>0</v>
      </c>
      <c r="IL76" s="593">
        <f t="shared" ref="IL76:IL89" si="1319">IL12</f>
        <v>27</v>
      </c>
      <c r="IM76" s="139">
        <f>IL76/IL74</f>
        <v>0.22689000000000001</v>
      </c>
      <c r="IN76" s="109">
        <f>IN74*IM76</f>
        <v>304.02999999999997</v>
      </c>
      <c r="IO76" s="136">
        <f t="shared" ref="IO76:IO89" si="1320">IF(IL76&gt;0,IN76/IL76,0)</f>
        <v>11.26037037</v>
      </c>
      <c r="IP76" s="96">
        <f>IP74</f>
        <v>35.85</v>
      </c>
      <c r="IQ76" s="137">
        <f t="shared" ref="IQ76:IQ89" si="1321">IO76*IP76</f>
        <v>403.68428</v>
      </c>
      <c r="IR76" s="109">
        <f t="shared" ref="IR76:IR90" si="1322">IQ76*IL76</f>
        <v>10899.48</v>
      </c>
      <c r="IS76" s="109"/>
      <c r="IT76" s="138"/>
      <c r="IU76" s="139">
        <f t="shared" ref="IU76:IU90" si="1323">IQ76/$WC76</f>
        <v>0.91686000000000001</v>
      </c>
      <c r="IV76" s="593">
        <f t="shared" ref="IV76:IV89" si="1324">IV12</f>
        <v>22</v>
      </c>
      <c r="IW76" s="139">
        <f>IV76/IV74</f>
        <v>0.15714</v>
      </c>
      <c r="IX76" s="109">
        <f>IX74*IW76</f>
        <v>205.07</v>
      </c>
      <c r="IY76" s="136">
        <f t="shared" ref="IY76:IY89" si="1325">IF(IV76&gt;0,IX76/IV76,0)</f>
        <v>9.3213636399999995</v>
      </c>
      <c r="IZ76" s="96">
        <f>IZ74</f>
        <v>35.1</v>
      </c>
      <c r="JA76" s="137">
        <f t="shared" ref="JA76:JA89" si="1326">IY76*IZ76</f>
        <v>327.17986000000002</v>
      </c>
      <c r="JB76" s="109">
        <f t="shared" ref="JB76:JB90" si="1327">JA76*IV76</f>
        <v>7197.96</v>
      </c>
      <c r="JC76" s="109"/>
      <c r="JD76" s="138"/>
      <c r="JE76" s="139">
        <f t="shared" ref="JE76:JE90" si="1328">JA76/$WC76</f>
        <v>0.74309999999999998</v>
      </c>
      <c r="JF76" s="593">
        <f t="shared" ref="JF76:JF89" si="1329">JF12</f>
        <v>90</v>
      </c>
      <c r="JG76" s="139">
        <f>JF76/JF74</f>
        <v>0.26945999999999998</v>
      </c>
      <c r="JH76" s="109">
        <f>JH74*JG76</f>
        <v>1371.55</v>
      </c>
      <c r="JI76" s="136">
        <f t="shared" ref="JI76:JI89" si="1330">IF(JF76&gt;0,JH76/JF76,0)</f>
        <v>15.23944444</v>
      </c>
      <c r="JJ76" s="96">
        <f>JJ74</f>
        <v>30.76</v>
      </c>
      <c r="JK76" s="137">
        <f t="shared" ref="JK76:JK89" si="1331">JI76*JJ76</f>
        <v>468.76531</v>
      </c>
      <c r="JL76" s="109">
        <f t="shared" ref="JL76:JL90" si="1332">JK76*JF76</f>
        <v>42188.88</v>
      </c>
      <c r="JM76" s="109"/>
      <c r="JN76" s="138"/>
      <c r="JO76" s="139">
        <f t="shared" ref="JO76:JO90" si="1333">JK76/$WC76</f>
        <v>1.06467</v>
      </c>
      <c r="JP76" s="593">
        <f t="shared" ref="JP76:JP89" si="1334">JP12</f>
        <v>32</v>
      </c>
      <c r="JQ76" s="139">
        <f>JP76/JP74</f>
        <v>0.18079000000000001</v>
      </c>
      <c r="JR76" s="109">
        <f>JR74*JQ76</f>
        <v>368.81</v>
      </c>
      <c r="JS76" s="136">
        <f t="shared" ref="JS76:JS89" si="1335">IF(JP76&gt;0,JR76/JP76,0)</f>
        <v>11.5253125</v>
      </c>
      <c r="JT76" s="96">
        <f>JT74</f>
        <v>32.64</v>
      </c>
      <c r="JU76" s="137">
        <f t="shared" ref="JU76:JU89" si="1336">JS76*JT76</f>
        <v>376.18619999999999</v>
      </c>
      <c r="JV76" s="109">
        <f t="shared" ref="JV76:JV90" si="1337">JU76*JP76</f>
        <v>12037.96</v>
      </c>
      <c r="JW76" s="109"/>
      <c r="JX76" s="138"/>
      <c r="JY76" s="139">
        <f t="shared" ref="JY76:JY90" si="1338">JU76/$WC76</f>
        <v>0.85441</v>
      </c>
      <c r="JZ76" s="593">
        <f t="shared" ref="JZ76:JZ89" si="1339">JZ12</f>
        <v>67</v>
      </c>
      <c r="KA76" s="139">
        <f>JZ76/JZ74</f>
        <v>0.37017</v>
      </c>
      <c r="KB76" s="109">
        <f>KB74*KA76</f>
        <v>925.43</v>
      </c>
      <c r="KC76" s="136">
        <f t="shared" ref="KC76:KC89" si="1340">IF(JZ76&gt;0,KB76/JZ76,0)</f>
        <v>13.81238806</v>
      </c>
      <c r="KD76" s="96">
        <f>KD74</f>
        <v>24.43</v>
      </c>
      <c r="KE76" s="137">
        <f t="shared" ref="KE76:KE89" si="1341">KC76*KD76</f>
        <v>337.43664000000001</v>
      </c>
      <c r="KF76" s="109">
        <f t="shared" ref="KF76:KF90" si="1342">KE76*JZ76</f>
        <v>22608.25</v>
      </c>
      <c r="KG76" s="109"/>
      <c r="KH76" s="138"/>
      <c r="KI76" s="139">
        <f t="shared" ref="KI76:KI90" si="1343">KE76/$WC76</f>
        <v>0.76639999999999997</v>
      </c>
      <c r="KJ76" s="593">
        <f t="shared" ref="KJ76:KJ89" si="1344">KJ12</f>
        <v>45</v>
      </c>
      <c r="KK76" s="139">
        <f>KJ76/KJ74</f>
        <v>0.12820999999999999</v>
      </c>
      <c r="KL76" s="109">
        <f>KL74*KK76</f>
        <v>730.8</v>
      </c>
      <c r="KM76" s="136">
        <f t="shared" ref="KM76:KM89" si="1345">IF(KJ76&gt;0,KL76/KJ76,0)</f>
        <v>16.239999999999998</v>
      </c>
      <c r="KN76" s="96">
        <f>KN74</f>
        <v>25.71</v>
      </c>
      <c r="KO76" s="137">
        <f t="shared" ref="KO76:KO89" si="1346">KM76*KN76</f>
        <v>417.53039999999999</v>
      </c>
      <c r="KP76" s="109">
        <f t="shared" ref="KP76:KP90" si="1347">KO76*KJ76</f>
        <v>18788.87</v>
      </c>
      <c r="KQ76" s="109"/>
      <c r="KR76" s="138"/>
      <c r="KS76" s="139">
        <f t="shared" ref="KS76:KS90" si="1348">KO76/$WC76</f>
        <v>0.94830999999999999</v>
      </c>
      <c r="KT76" s="593">
        <f t="shared" ref="KT76:KT89" si="1349">KT12</f>
        <v>87</v>
      </c>
      <c r="KU76" s="139">
        <f>KT76/KT74</f>
        <v>0.29194999999999999</v>
      </c>
      <c r="KV76" s="109">
        <f>KV74*KU76</f>
        <v>1062.7</v>
      </c>
      <c r="KW76" s="136">
        <f t="shared" ref="KW76:KW89" si="1350">IF(KT76&gt;0,KV76/KT76,0)</f>
        <v>12.21494253</v>
      </c>
      <c r="KX76" s="96">
        <f>KX74</f>
        <v>68.260000000000005</v>
      </c>
      <c r="KY76" s="137">
        <f t="shared" ref="KY76:KY89" si="1351">KW76*KX76</f>
        <v>833.79197999999997</v>
      </c>
      <c r="KZ76" s="109">
        <f t="shared" ref="KZ76:KZ90" si="1352">KY76*KT76</f>
        <v>72539.899999999994</v>
      </c>
      <c r="LA76" s="109"/>
      <c r="LB76" s="138"/>
      <c r="LC76" s="139">
        <f t="shared" ref="LC76:LC90" si="1353">KY76/$WC76</f>
        <v>1.8937299999999999</v>
      </c>
      <c r="LD76" s="593">
        <f t="shared" ref="LD76:LD89" si="1354">LD12</f>
        <v>27</v>
      </c>
      <c r="LE76" s="139">
        <f>LD76/LD74</f>
        <v>0.11738999999999999</v>
      </c>
      <c r="LF76" s="109">
        <f>LF74*LE76</f>
        <v>306.86</v>
      </c>
      <c r="LG76" s="136">
        <f t="shared" ref="LG76:LG89" si="1355">IF(LD76&gt;0,LF76/LD76,0)</f>
        <v>11.36518519</v>
      </c>
      <c r="LH76" s="96">
        <f>LH74</f>
        <v>28.92</v>
      </c>
      <c r="LI76" s="137">
        <f t="shared" ref="LI76:LI89" si="1356">LG76*LH76</f>
        <v>328.68115999999998</v>
      </c>
      <c r="LJ76" s="109">
        <f t="shared" ref="LJ76:LJ90" si="1357">LI76*LD76</f>
        <v>8874.39</v>
      </c>
      <c r="LK76" s="109"/>
      <c r="LL76" s="138"/>
      <c r="LM76" s="139">
        <f t="shared" ref="LM76:LM90" si="1358">LI76/$WC76</f>
        <v>0.74651000000000001</v>
      </c>
      <c r="LN76" s="593">
        <f t="shared" ref="LN76:LN89" si="1359">LN12</f>
        <v>21</v>
      </c>
      <c r="LO76" s="139">
        <f>LN76/LN74</f>
        <v>0.13725000000000001</v>
      </c>
      <c r="LP76" s="109">
        <f>LP74*LO76</f>
        <v>209.99</v>
      </c>
      <c r="LQ76" s="136">
        <f t="shared" ref="LQ76:LQ89" si="1360">IF(LN76&gt;0,LP76/LN76,0)</f>
        <v>9.9995238099999995</v>
      </c>
      <c r="LR76" s="96">
        <f>LR74</f>
        <v>34.76</v>
      </c>
      <c r="LS76" s="137">
        <f t="shared" ref="LS76:LS89" si="1361">LQ76*LR76</f>
        <v>347.58345000000003</v>
      </c>
      <c r="LT76" s="109">
        <f t="shared" ref="LT76:LT90" si="1362">LS76*LN76</f>
        <v>7299.25</v>
      </c>
      <c r="LU76" s="109"/>
      <c r="LV76" s="138"/>
      <c r="LW76" s="139">
        <f t="shared" ref="LW76:LW90" si="1363">LS76/$WC76</f>
        <v>0.78944000000000003</v>
      </c>
      <c r="LX76" s="593">
        <f t="shared" ref="LX76:LX89" si="1364">LX12</f>
        <v>23</v>
      </c>
      <c r="LY76" s="139">
        <f>LX76/LX74</f>
        <v>0.15436</v>
      </c>
      <c r="LZ76" s="109">
        <f>LZ74*LY76</f>
        <v>543.35</v>
      </c>
      <c r="MA76" s="136">
        <f t="shared" ref="MA76:MA89" si="1365">IF(LX76&gt;0,LZ76/LX76,0)</f>
        <v>23.623913040000001</v>
      </c>
      <c r="MB76" s="96">
        <f>MB74</f>
        <v>24.83</v>
      </c>
      <c r="MC76" s="137">
        <f t="shared" ref="MC76:MC89" si="1366">MA76*MB76</f>
        <v>586.58176000000003</v>
      </c>
      <c r="MD76" s="109">
        <f t="shared" ref="MD76:MD90" si="1367">MC76*LX76</f>
        <v>13491.38</v>
      </c>
      <c r="ME76" s="109"/>
      <c r="MF76" s="138"/>
      <c r="MG76" s="139">
        <f t="shared" ref="MG76:MG90" si="1368">MC76/$WC76</f>
        <v>1.33226</v>
      </c>
      <c r="MH76" s="593">
        <f t="shared" ref="MH76:MH89" si="1369">MH12</f>
        <v>25</v>
      </c>
      <c r="MI76" s="139">
        <f>MH76/MH74</f>
        <v>8.1430000000000002E-2</v>
      </c>
      <c r="MJ76" s="109">
        <f>MJ74*MI76</f>
        <v>270.58999999999997</v>
      </c>
      <c r="MK76" s="136">
        <f t="shared" ref="MK76:MK89" si="1370">IF(MH76&gt;0,MJ76/MH76,0)</f>
        <v>10.823600000000001</v>
      </c>
      <c r="ML76" s="96">
        <f>ML74</f>
        <v>26.91</v>
      </c>
      <c r="MM76" s="137">
        <f t="shared" ref="MM76:MM89" si="1371">MK76*ML76</f>
        <v>291.26308</v>
      </c>
      <c r="MN76" s="109">
        <f t="shared" ref="MN76:MN90" si="1372">MM76*MH76</f>
        <v>7281.58</v>
      </c>
      <c r="MO76" s="109"/>
      <c r="MP76" s="138"/>
      <c r="MQ76" s="139">
        <f t="shared" ref="MQ76:MQ90" si="1373">MM76/$WC76</f>
        <v>0.66152999999999995</v>
      </c>
      <c r="MR76" s="593">
        <f t="shared" ref="MR76:MR89" si="1374">MR12</f>
        <v>0</v>
      </c>
      <c r="MS76" s="139">
        <f>MR76/MR74</f>
        <v>0</v>
      </c>
      <c r="MT76" s="109">
        <f>MT74*MS76</f>
        <v>0</v>
      </c>
      <c r="MU76" s="136">
        <f t="shared" ref="MU76:MU89" si="1375">IF(MR76&gt;0,MT76/MR76,0)</f>
        <v>0</v>
      </c>
      <c r="MV76" s="96">
        <f>MV74</f>
        <v>32.630000000000003</v>
      </c>
      <c r="MW76" s="137">
        <f t="shared" ref="MW76:MW89" si="1376">MU76*MV76</f>
        <v>0</v>
      </c>
      <c r="MX76" s="109">
        <f t="shared" ref="MX76:MX90" si="1377">MW76*MR76</f>
        <v>0</v>
      </c>
      <c r="MY76" s="109"/>
      <c r="MZ76" s="138"/>
      <c r="NA76" s="139">
        <f t="shared" ref="NA76:NA90" si="1378">MW76/$WC76</f>
        <v>0</v>
      </c>
      <c r="NB76" s="593">
        <f t="shared" ref="NB76:NB89" si="1379">NB12</f>
        <v>29</v>
      </c>
      <c r="NC76" s="139">
        <f>NB76/NB74</f>
        <v>0.18471000000000001</v>
      </c>
      <c r="ND76" s="109">
        <f>ND74*NC76</f>
        <v>339.87</v>
      </c>
      <c r="NE76" s="136">
        <f t="shared" ref="NE76:NE89" si="1380">IF(NB76&gt;0,ND76/NB76,0)</f>
        <v>11.719655169999999</v>
      </c>
      <c r="NF76" s="96">
        <f>NF74</f>
        <v>28.58</v>
      </c>
      <c r="NG76" s="137">
        <f t="shared" ref="NG76:NG89" si="1381">NE76*NF76</f>
        <v>334.94774000000001</v>
      </c>
      <c r="NH76" s="109">
        <f t="shared" ref="NH76:NH90" si="1382">NG76*NB76</f>
        <v>9713.48</v>
      </c>
      <c r="NI76" s="109"/>
      <c r="NJ76" s="138"/>
      <c r="NK76" s="139">
        <f t="shared" ref="NK76:NK90" si="1383">NG76/$WC76</f>
        <v>0.76073999999999997</v>
      </c>
      <c r="NL76" s="593">
        <f t="shared" ref="NL76:NL89" si="1384">NL12</f>
        <v>66</v>
      </c>
      <c r="NM76" s="139">
        <f>NL76/NL74</f>
        <v>0.2</v>
      </c>
      <c r="NN76" s="109">
        <f>NN74*NM76</f>
        <v>894</v>
      </c>
      <c r="NO76" s="136">
        <f t="shared" ref="NO76:NO89" si="1385">IF(NL76&gt;0,NN76/NL76,0)</f>
        <v>13.545454550000001</v>
      </c>
      <c r="NP76" s="96">
        <f>NP74</f>
        <v>30.3</v>
      </c>
      <c r="NQ76" s="137">
        <f t="shared" ref="NQ76:NQ89" si="1386">NO76*NP76</f>
        <v>410.42727000000002</v>
      </c>
      <c r="NR76" s="109">
        <f t="shared" ref="NR76:NR90" si="1387">NQ76*NL76</f>
        <v>27088.2</v>
      </c>
      <c r="NS76" s="109"/>
      <c r="NT76" s="138"/>
      <c r="NU76" s="139">
        <f t="shared" ref="NU76:NU90" si="1388">NQ76/$WC76</f>
        <v>0.93218000000000001</v>
      </c>
      <c r="NV76" s="593">
        <f t="shared" ref="NV76:NV89" si="1389">NV12</f>
        <v>0</v>
      </c>
      <c r="NW76" s="139">
        <f>NV76/NV74</f>
        <v>0</v>
      </c>
      <c r="NX76" s="109">
        <f>NX74*NW76</f>
        <v>0</v>
      </c>
      <c r="NY76" s="136">
        <f t="shared" ref="NY76:NY89" si="1390">IF(NV76&gt;0,NX76/NV76,0)</f>
        <v>0</v>
      </c>
      <c r="NZ76" s="96">
        <f>NZ74</f>
        <v>34.590000000000003</v>
      </c>
      <c r="OA76" s="137">
        <f t="shared" ref="OA76:OA89" si="1391">NY76*NZ76</f>
        <v>0</v>
      </c>
      <c r="OB76" s="109">
        <f t="shared" ref="OB76:OB90" si="1392">OA76*NV76</f>
        <v>0</v>
      </c>
      <c r="OC76" s="109"/>
      <c r="OD76" s="138"/>
      <c r="OE76" s="139">
        <f t="shared" ref="OE76:OE90" si="1393">OA76/$WC76</f>
        <v>0</v>
      </c>
      <c r="OF76" s="593">
        <f t="shared" ref="OF76:OF89" si="1394">OF12</f>
        <v>0</v>
      </c>
      <c r="OG76" s="139">
        <f>OF76/OF74</f>
        <v>0</v>
      </c>
      <c r="OH76" s="109">
        <f>OH74*OG76</f>
        <v>0</v>
      </c>
      <c r="OI76" s="136">
        <f t="shared" ref="OI76:OI89" si="1395">IF(OF76&gt;0,OH76/OF76,0)</f>
        <v>0</v>
      </c>
      <c r="OJ76" s="96">
        <f>OJ74</f>
        <v>33.47</v>
      </c>
      <c r="OK76" s="137">
        <f t="shared" ref="OK76:OK89" si="1396">OI76*OJ76</f>
        <v>0</v>
      </c>
      <c r="OL76" s="109">
        <f t="shared" ref="OL76:OL90" si="1397">OK76*OF76</f>
        <v>0</v>
      </c>
      <c r="OM76" s="109"/>
      <c r="ON76" s="138"/>
      <c r="OO76" s="139">
        <f t="shared" ref="OO76:OO90" si="1398">OK76/$WC76</f>
        <v>0</v>
      </c>
      <c r="OP76" s="593">
        <f t="shared" ref="OP76:OP89" si="1399">OP12</f>
        <v>31</v>
      </c>
      <c r="OQ76" s="139">
        <f>OP76/OP74</f>
        <v>0.13420000000000001</v>
      </c>
      <c r="OR76" s="109">
        <f>OR74*OQ76</f>
        <v>281.82</v>
      </c>
      <c r="OS76" s="136">
        <f t="shared" ref="OS76:OS89" si="1400">IF(OP76&gt;0,OR76/OP76,0)</f>
        <v>9.09096774</v>
      </c>
      <c r="OT76" s="96">
        <f>OT74</f>
        <v>27.66</v>
      </c>
      <c r="OU76" s="137">
        <f t="shared" ref="OU76:OU89" si="1401">OS76*OT76</f>
        <v>251.45616999999999</v>
      </c>
      <c r="OV76" s="109">
        <f t="shared" ref="OV76:OV90" si="1402">OU76*OP76</f>
        <v>7795.14</v>
      </c>
      <c r="OW76" s="109"/>
      <c r="OX76" s="138"/>
      <c r="OY76" s="139">
        <f t="shared" ref="OY76:OY90" si="1403">OU76/$WC76</f>
        <v>0.57111999999999996</v>
      </c>
      <c r="OZ76" s="593">
        <f t="shared" ref="OZ76:OZ89" si="1404">OZ12</f>
        <v>0</v>
      </c>
      <c r="PA76" s="139">
        <f>OZ76/OZ74</f>
        <v>0</v>
      </c>
      <c r="PB76" s="109">
        <f>PB74*PA76</f>
        <v>0</v>
      </c>
      <c r="PC76" s="136">
        <f t="shared" ref="PC76:PC89" si="1405">IF(OZ76&gt;0,PB76/OZ76,0)</f>
        <v>0</v>
      </c>
      <c r="PD76" s="96">
        <f>PD74</f>
        <v>33.47</v>
      </c>
      <c r="PE76" s="137">
        <f t="shared" ref="PE76:PE89" si="1406">PC76*PD76</f>
        <v>0</v>
      </c>
      <c r="PF76" s="109">
        <f t="shared" ref="PF76:PF90" si="1407">PE76*OZ76</f>
        <v>0</v>
      </c>
      <c r="PG76" s="109"/>
      <c r="PH76" s="138"/>
      <c r="PI76" s="139">
        <f t="shared" ref="PI76:PI90" si="1408">PE76/$WC76</f>
        <v>0</v>
      </c>
      <c r="PJ76" s="593">
        <f t="shared" ref="PJ76:PJ89" si="1409">PJ12</f>
        <v>51</v>
      </c>
      <c r="PK76" s="139">
        <f>PJ76/PJ74</f>
        <v>0.31287999999999999</v>
      </c>
      <c r="PL76" s="109">
        <f>PL74*PK76</f>
        <v>688.34</v>
      </c>
      <c r="PM76" s="136">
        <f t="shared" ref="PM76:PM89" si="1410">IF(PJ76&gt;0,PL76/PJ76,0)</f>
        <v>13.49686275</v>
      </c>
      <c r="PN76" s="96">
        <f>PN74</f>
        <v>33.46</v>
      </c>
      <c r="PO76" s="137">
        <f t="shared" ref="PO76:PO89" si="1411">PM76*PN76</f>
        <v>451.60503</v>
      </c>
      <c r="PP76" s="109">
        <f t="shared" ref="PP76:PP90" si="1412">PO76*PJ76</f>
        <v>23031.86</v>
      </c>
      <c r="PQ76" s="109"/>
      <c r="PR76" s="138"/>
      <c r="PS76" s="139">
        <f t="shared" ref="PS76:PS90" si="1413">PO76/$WC76</f>
        <v>1.0257000000000001</v>
      </c>
      <c r="PT76" s="593">
        <f t="shared" ref="PT76:PT89" si="1414">PT12</f>
        <v>27</v>
      </c>
      <c r="PU76" s="139">
        <f>PT76/PT74</f>
        <v>0.17646999999999999</v>
      </c>
      <c r="PV76" s="109">
        <f>PV74*PU76</f>
        <v>285.88</v>
      </c>
      <c r="PW76" s="136">
        <f t="shared" ref="PW76:PW89" si="1415">IF(PT76&gt;0,PV76/PT76,0)</f>
        <v>10.58814815</v>
      </c>
      <c r="PX76" s="96">
        <f>PX74</f>
        <v>33.74</v>
      </c>
      <c r="PY76" s="137">
        <f t="shared" ref="PY76:PY89" si="1416">PW76*PX76</f>
        <v>357.24412000000001</v>
      </c>
      <c r="PZ76" s="109">
        <f t="shared" ref="PZ76:PZ90" si="1417">PY76*PT76</f>
        <v>9645.59</v>
      </c>
      <c r="QA76" s="109"/>
      <c r="QB76" s="138"/>
      <c r="QC76" s="139">
        <f t="shared" ref="QC76:QC90" si="1418">PY76/$WC76</f>
        <v>0.81137999999999999</v>
      </c>
      <c r="QD76" s="593">
        <f t="shared" ref="QD76:QD89" si="1419">QD12</f>
        <v>40</v>
      </c>
      <c r="QE76" s="139">
        <f>QD76/QD74</f>
        <v>0.17777999999999999</v>
      </c>
      <c r="QF76" s="109">
        <f>QF74*QE76</f>
        <v>273.77999999999997</v>
      </c>
      <c r="QG76" s="136">
        <f t="shared" ref="QG76:QG89" si="1420">IF(QD76&gt;0,QF76/QD76,0)</f>
        <v>6.8445</v>
      </c>
      <c r="QH76" s="96">
        <f>QH74</f>
        <v>32.86</v>
      </c>
      <c r="QI76" s="137">
        <f t="shared" ref="QI76:QI89" si="1421">QG76*QH76</f>
        <v>224.91027</v>
      </c>
      <c r="QJ76" s="109">
        <f t="shared" ref="QJ76:QJ90" si="1422">QI76*QD76</f>
        <v>8996.41</v>
      </c>
      <c r="QK76" s="109"/>
      <c r="QL76" s="138"/>
      <c r="QM76" s="139">
        <f t="shared" ref="QM76:QM90" si="1423">QI76/$WC76</f>
        <v>0.51082000000000005</v>
      </c>
      <c r="QN76" s="593">
        <f t="shared" ref="QN76:QN89" si="1424">QN12</f>
        <v>25</v>
      </c>
      <c r="QO76" s="139">
        <f>QN76/QN74</f>
        <v>0.15151999999999999</v>
      </c>
      <c r="QP76" s="109">
        <f>QP74*QO76</f>
        <v>212.13</v>
      </c>
      <c r="QQ76" s="136">
        <f t="shared" ref="QQ76:QQ89" si="1425">IF(QN76&gt;0,QP76/QN76,0)</f>
        <v>8.4852000000000007</v>
      </c>
      <c r="QR76" s="96">
        <f>QR74</f>
        <v>33.46</v>
      </c>
      <c r="QS76" s="137">
        <f t="shared" ref="QS76:QS89" si="1426">QQ76*QR76</f>
        <v>283.91478999999998</v>
      </c>
      <c r="QT76" s="109">
        <f t="shared" ref="QT76:QT90" si="1427">QS76*QN76</f>
        <v>7097.87</v>
      </c>
      <c r="QU76" s="109"/>
      <c r="QV76" s="138"/>
      <c r="QW76" s="139">
        <f t="shared" ref="QW76:QW90" si="1428">QS76/$WC76</f>
        <v>0.64483999999999997</v>
      </c>
      <c r="QX76" s="593">
        <f t="shared" ref="QX76:QX89" si="1429">QX12</f>
        <v>28</v>
      </c>
      <c r="QY76" s="139">
        <f>QX76/QX74</f>
        <v>0.16374</v>
      </c>
      <c r="QZ76" s="109">
        <f>QZ74*QY76</f>
        <v>243.97</v>
      </c>
      <c r="RA76" s="136">
        <f t="shared" ref="RA76:RA89" si="1430">IF(QX76&gt;0,QZ76/QX76,0)</f>
        <v>8.7132142899999998</v>
      </c>
      <c r="RB76" s="96">
        <f>RB74</f>
        <v>33.25</v>
      </c>
      <c r="RC76" s="137">
        <f t="shared" ref="RC76:RC89" si="1431">RA76*RB76</f>
        <v>289.71438000000001</v>
      </c>
      <c r="RD76" s="109">
        <f t="shared" ref="RD76:RD90" si="1432">RC76*QX76</f>
        <v>8112</v>
      </c>
      <c r="RE76" s="109"/>
      <c r="RF76" s="138"/>
      <c r="RG76" s="139">
        <f t="shared" ref="RG76:RG90" si="1433">RC76/$WC76</f>
        <v>0.65800999999999998</v>
      </c>
      <c r="RH76" s="593">
        <f t="shared" ref="RH76:RH89" si="1434">RH12</f>
        <v>27</v>
      </c>
      <c r="RI76" s="139">
        <f>RH76/RH74</f>
        <v>0.18</v>
      </c>
      <c r="RJ76" s="109">
        <f>RJ74*RI76</f>
        <v>376.2</v>
      </c>
      <c r="RK76" s="136">
        <f t="shared" ref="RK76:RK89" si="1435">IF(RH76&gt;0,RJ76/RH76,0)</f>
        <v>13.93333333</v>
      </c>
      <c r="RL76" s="96">
        <f>RL74</f>
        <v>29.8</v>
      </c>
      <c r="RM76" s="137">
        <f t="shared" ref="RM76:RM89" si="1436">RK76*RL76</f>
        <v>415.21332999999998</v>
      </c>
      <c r="RN76" s="109">
        <f t="shared" ref="RN76:RN90" si="1437">RM76*RH76</f>
        <v>11210.76</v>
      </c>
      <c r="RO76" s="109"/>
      <c r="RP76" s="138"/>
      <c r="RQ76" s="139">
        <f t="shared" ref="RQ76:RQ90" si="1438">RM76/$WC76</f>
        <v>0.94305000000000005</v>
      </c>
      <c r="RR76" s="593">
        <f t="shared" ref="RR76:RR89" si="1439">RR12</f>
        <v>26</v>
      </c>
      <c r="RS76" s="139">
        <f>RR76/RR74</f>
        <v>7.7609999999999998E-2</v>
      </c>
      <c r="RT76" s="109">
        <f>RT74*RS76</f>
        <v>497.09</v>
      </c>
      <c r="RU76" s="136">
        <f t="shared" ref="RU76:RU89" si="1440">IF(RR76&gt;0,RT76/RR76,0)</f>
        <v>19.11884615</v>
      </c>
      <c r="RV76" s="96">
        <f>RV74</f>
        <v>30.77</v>
      </c>
      <c r="RW76" s="137">
        <f t="shared" ref="RW76:RW89" si="1441">RU76*RV76</f>
        <v>588.28689999999995</v>
      </c>
      <c r="RX76" s="109">
        <f t="shared" ref="RX76:RX90" si="1442">RW76*RR76</f>
        <v>15295.46</v>
      </c>
      <c r="RY76" s="109"/>
      <c r="RZ76" s="138"/>
      <c r="SA76" s="139">
        <f t="shared" ref="SA76:SA90" si="1443">RW76/$WC76</f>
        <v>1.3361400000000001</v>
      </c>
      <c r="SB76" s="593">
        <f t="shared" ref="SB76:SB89" si="1444">SB12</f>
        <v>0</v>
      </c>
      <c r="SC76" s="139" t="e">
        <f>SB76/SB74</f>
        <v>#DIV/0!</v>
      </c>
      <c r="SD76" s="109" t="e">
        <f>SD74*SC76</f>
        <v>#DIV/0!</v>
      </c>
      <c r="SE76" s="136">
        <f t="shared" ref="SE76:SE89" si="1445">IF(SB76&gt;0,SD76/SB76,0)</f>
        <v>0</v>
      </c>
      <c r="SF76" s="96">
        <f>SF74</f>
        <v>0</v>
      </c>
      <c r="SG76" s="137">
        <f t="shared" ref="SG76:SG89" si="1446">SE76*SF76</f>
        <v>0</v>
      </c>
      <c r="SH76" s="109">
        <f t="shared" ref="SH76:SH90" si="1447">SG76*SB76</f>
        <v>0</v>
      </c>
      <c r="SI76" s="109"/>
      <c r="SJ76" s="138"/>
      <c r="SK76" s="139">
        <f t="shared" ref="SK76:SK90" si="1448">SG76/$WC76</f>
        <v>0</v>
      </c>
      <c r="SL76" s="593">
        <f t="shared" ref="SL76:SL89" si="1449">SL12</f>
        <v>25</v>
      </c>
      <c r="SM76" s="139">
        <f>SL76/SL74</f>
        <v>8.4180000000000005E-2</v>
      </c>
      <c r="SN76" s="109">
        <f>SN74*SM76</f>
        <v>338.74</v>
      </c>
      <c r="SO76" s="136">
        <f t="shared" ref="SO76:SO89" si="1450">IF(SL76&gt;0,SN76/SL76,0)</f>
        <v>13.5496</v>
      </c>
      <c r="SP76" s="96">
        <f>SP74</f>
        <v>34.020000000000003</v>
      </c>
      <c r="SQ76" s="137">
        <f t="shared" ref="SQ76:SQ89" si="1451">SO76*SP76</f>
        <v>460.95738999999998</v>
      </c>
      <c r="SR76" s="109">
        <f t="shared" ref="SR76:SR90" si="1452">SQ76*SL76</f>
        <v>11523.93</v>
      </c>
      <c r="SS76" s="109"/>
      <c r="ST76" s="138"/>
      <c r="SU76" s="139">
        <f t="shared" ref="SU76:SU90" si="1453">SQ76/$WC76</f>
        <v>1.04694</v>
      </c>
      <c r="SV76" s="593">
        <f t="shared" ref="SV76:SV89" si="1454">SV12</f>
        <v>48</v>
      </c>
      <c r="SW76" s="139">
        <f>SV76/SV74</f>
        <v>0.15484000000000001</v>
      </c>
      <c r="SX76" s="109">
        <f>SX74*SW76</f>
        <v>614.71</v>
      </c>
      <c r="SY76" s="136">
        <f t="shared" ref="SY76:SY89" si="1455">IF(SV76&gt;0,SX76/SV76,0)</f>
        <v>12.80645833</v>
      </c>
      <c r="SZ76" s="96">
        <f>SZ74</f>
        <v>32.340000000000003</v>
      </c>
      <c r="TA76" s="137">
        <f t="shared" ref="TA76:TA89" si="1456">SY76*SZ76</f>
        <v>414.16086000000001</v>
      </c>
      <c r="TB76" s="109">
        <f t="shared" ref="TB76:TB90" si="1457">TA76*SV76</f>
        <v>19879.72</v>
      </c>
      <c r="TC76" s="109"/>
      <c r="TD76" s="138"/>
      <c r="TE76" s="139">
        <f t="shared" ref="TE76:TE90" si="1458">TA76/$WC76</f>
        <v>0.94066000000000005</v>
      </c>
      <c r="TF76" s="593">
        <f t="shared" ref="TF76:TF89" si="1459">TF12</f>
        <v>19</v>
      </c>
      <c r="TG76" s="139">
        <f>TF76/TF74</f>
        <v>0.10857</v>
      </c>
      <c r="TH76" s="109">
        <f>TH74*TG76</f>
        <v>250.8</v>
      </c>
      <c r="TI76" s="136">
        <f t="shared" ref="TI76:TI89" si="1460">IF(TF76&gt;0,TH76/TF76,0)</f>
        <v>13.2</v>
      </c>
      <c r="TJ76" s="96">
        <f>TJ74</f>
        <v>30.78</v>
      </c>
      <c r="TK76" s="137">
        <f t="shared" ref="TK76:TK89" si="1461">TI76*TJ76</f>
        <v>406.29599999999999</v>
      </c>
      <c r="TL76" s="109">
        <f t="shared" ref="TL76:TL90" si="1462">TK76*TF76</f>
        <v>7719.62</v>
      </c>
      <c r="TM76" s="109"/>
      <c r="TN76" s="138"/>
      <c r="TO76" s="139">
        <f t="shared" ref="TO76:TO90" si="1463">TK76/$WC76</f>
        <v>0.92279</v>
      </c>
      <c r="TP76" s="593">
        <f t="shared" ref="TP76:TP89" si="1464">TP12</f>
        <v>27</v>
      </c>
      <c r="TQ76" s="139">
        <f>TP76/TP74</f>
        <v>9.4409999999999994E-2</v>
      </c>
      <c r="TR76" s="109">
        <f>TR74*TQ76</f>
        <v>496.6</v>
      </c>
      <c r="TS76" s="136">
        <f t="shared" ref="TS76:TS89" si="1465">IF(TP76&gt;0,TR76/TP76,0)</f>
        <v>18.39259259</v>
      </c>
      <c r="TT76" s="96">
        <f>TT74</f>
        <v>24.32</v>
      </c>
      <c r="TU76" s="137">
        <f t="shared" ref="TU76:TU89" si="1466">TS76*TT76</f>
        <v>447.30784999999997</v>
      </c>
      <c r="TV76" s="109">
        <f t="shared" ref="TV76:TV90" si="1467">TU76*TP76</f>
        <v>12077.31</v>
      </c>
      <c r="TW76" s="109"/>
      <c r="TX76" s="138"/>
      <c r="TY76" s="139">
        <f t="shared" ref="TY76:TY90" si="1468">TU76/$WC76</f>
        <v>1.0159400000000001</v>
      </c>
      <c r="TZ76" s="593">
        <f t="shared" ref="TZ76:TZ89" si="1469">TZ12</f>
        <v>27</v>
      </c>
      <c r="UA76" s="139">
        <f>TZ76/TZ74</f>
        <v>0.14595</v>
      </c>
      <c r="UB76" s="109">
        <f>UB74*UA76</f>
        <v>504.99</v>
      </c>
      <c r="UC76" s="136">
        <f t="shared" ref="UC76:UC89" si="1470">IF(TZ76&gt;0,UB76/TZ76,0)</f>
        <v>18.70333333</v>
      </c>
      <c r="UD76" s="96">
        <f>UD74</f>
        <v>31.78</v>
      </c>
      <c r="UE76" s="137">
        <f t="shared" ref="UE76:UE89" si="1471">UC76*UD76</f>
        <v>594.39193</v>
      </c>
      <c r="UF76" s="109">
        <f t="shared" ref="UF76:UF90" si="1472">UE76*TZ76</f>
        <v>16048.58</v>
      </c>
      <c r="UG76" s="109"/>
      <c r="UH76" s="138"/>
      <c r="UI76" s="139">
        <f t="shared" ref="UI76:UI90" si="1473">UE76/$WC76</f>
        <v>1.35</v>
      </c>
      <c r="UJ76" s="593">
        <f t="shared" ref="UJ76:UJ89" si="1474">UJ12</f>
        <v>31</v>
      </c>
      <c r="UK76" s="139">
        <f>UJ76/UJ74</f>
        <v>9.0380000000000002E-2</v>
      </c>
      <c r="UL76" s="109">
        <f>UL74*UK76</f>
        <v>788.11</v>
      </c>
      <c r="UM76" s="136">
        <f t="shared" ref="UM76:UM89" si="1475">IF(UJ76&gt;0,UL76/UJ76,0)</f>
        <v>25.422903229999999</v>
      </c>
      <c r="UN76" s="96">
        <f>UN74</f>
        <v>22.42</v>
      </c>
      <c r="UO76" s="137">
        <f t="shared" ref="UO76:UO89" si="1476">UM76*UN76</f>
        <v>569.98149000000001</v>
      </c>
      <c r="UP76" s="109">
        <f t="shared" ref="UP76:UP90" si="1477">UO76*UJ76</f>
        <v>17669.43</v>
      </c>
      <c r="UQ76" s="109"/>
      <c r="UR76" s="138"/>
      <c r="US76" s="139">
        <f t="shared" ref="US76:US90" si="1478">UO76/$WC76</f>
        <v>1.2945599999999999</v>
      </c>
      <c r="UT76" s="593">
        <f t="shared" ref="UT76:UT89" si="1479">UT12</f>
        <v>54</v>
      </c>
      <c r="UU76" s="139">
        <f>UT76/UT74</f>
        <v>0.17035</v>
      </c>
      <c r="UV76" s="109">
        <f>UV74*UU76</f>
        <v>838.12</v>
      </c>
      <c r="UW76" s="136">
        <f t="shared" ref="UW76:UW89" si="1480">IF(UT76&gt;0,UV76/UT76,0)</f>
        <v>15.520740740000001</v>
      </c>
      <c r="UX76" s="96">
        <f>UX74</f>
        <v>25.18</v>
      </c>
      <c r="UY76" s="137">
        <f t="shared" ref="UY76:UY89" si="1481">UW76*UX76</f>
        <v>390.81225000000001</v>
      </c>
      <c r="UZ76" s="109">
        <f t="shared" ref="UZ76:UZ90" si="1482">UY76*UT76</f>
        <v>21103.86</v>
      </c>
      <c r="VA76" s="109"/>
      <c r="VB76" s="138"/>
      <c r="VC76" s="139">
        <f t="shared" ref="VC76:VC90" si="1483">UY76/$WC76</f>
        <v>0.88763000000000003</v>
      </c>
      <c r="VD76" s="593">
        <f t="shared" ref="VD76:VD89" si="1484">VD12</f>
        <v>50</v>
      </c>
      <c r="VE76" s="139">
        <f>VD76/VD74</f>
        <v>8.7260000000000004E-2</v>
      </c>
      <c r="VF76" s="109">
        <f>VF74*VE76</f>
        <v>942.41</v>
      </c>
      <c r="VG76" s="136">
        <f t="shared" ref="VG76:VG89" si="1485">IF(VD76&gt;0,VF76/VD76,0)</f>
        <v>18.848199999999999</v>
      </c>
      <c r="VH76" s="96">
        <f>VH74</f>
        <v>24.6</v>
      </c>
      <c r="VI76" s="137">
        <f t="shared" ref="VI76:VI89" si="1486">VG76*VH76</f>
        <v>463.66572000000002</v>
      </c>
      <c r="VJ76" s="109">
        <f t="shared" ref="VJ76:VJ90" si="1487">VI76*VD76</f>
        <v>23183.29</v>
      </c>
      <c r="VK76" s="109"/>
      <c r="VL76" s="138"/>
      <c r="VM76" s="139">
        <f t="shared" ref="VM76:VM90" si="1488">VI76/$WC76</f>
        <v>1.0530900000000001</v>
      </c>
      <c r="VN76" s="593">
        <f t="shared" ref="VN76:VN89" si="1489">VN12</f>
        <v>52</v>
      </c>
      <c r="VO76" s="139">
        <f>VN76/VN74</f>
        <v>0.14444000000000001</v>
      </c>
      <c r="VP76" s="109">
        <f>VP74*VO76</f>
        <v>816.09</v>
      </c>
      <c r="VQ76" s="136">
        <f t="shared" ref="VQ76:VQ89" si="1490">IF(VN76&gt;0,VP76/VN76,0)</f>
        <v>15.69403846</v>
      </c>
      <c r="VR76" s="96">
        <f>VR74</f>
        <v>24.47</v>
      </c>
      <c r="VS76" s="137">
        <f t="shared" ref="VS76:VS89" si="1491">VQ76*VR76</f>
        <v>384.03312</v>
      </c>
      <c r="VT76" s="109">
        <f t="shared" ref="VT76:VT90" si="1492">VS76*VN76</f>
        <v>19969.72</v>
      </c>
      <c r="VU76" s="109"/>
      <c r="VV76" s="138"/>
      <c r="VW76" s="139">
        <f t="shared" ref="VW76:VW90" si="1493">VS76/$WC76</f>
        <v>0.87222999999999995</v>
      </c>
      <c r="VX76" s="554">
        <f t="shared" ref="VX76:VX89" si="1494">F76+P76+Z76+AJ76+AT76+BD76+BN76+BX76+CH76+CR76+DB76+DL76+DV76+EF76+EP76+EZ76+FJ76+FT76+GD76+GN76+GX76+HH76+HR76+IB76+IL76+IV76+JF76+JP76+JZ76+KJ76+KT76+LD76+LN76+LX76+MH76+MR76+NB76+NL76+NV76+OF76+OP76+OZ76+PJ76+PT76+QD76+QN76+QX76+RH76+RR76+SB76+SL76+SV76+TF76+TP76+TZ76+UJ76+UT76+VD76+VN76</f>
        <v>1755</v>
      </c>
      <c r="VY76" s="139">
        <f>VX76/VX74</f>
        <v>0.14516999999999999</v>
      </c>
      <c r="VZ76" s="109">
        <f>VZ74*VY76</f>
        <v>26158.04</v>
      </c>
      <c r="WA76" s="136">
        <f t="shared" ref="WA76:WA89" si="1495">IF(VX76&gt;0,VZ76/VX76,0)</f>
        <v>14.9048661</v>
      </c>
      <c r="WB76" s="96">
        <f>WB74</f>
        <v>29.54</v>
      </c>
      <c r="WC76" s="137">
        <f t="shared" ref="WC76:WC89" si="1496">WA76*WB76</f>
        <v>440.28973999999999</v>
      </c>
      <c r="WD76" s="109">
        <f t="shared" ref="WD76:WD90" si="1497">WC76*VX76</f>
        <v>772708.49</v>
      </c>
      <c r="WE76" s="109"/>
      <c r="WF76" s="138"/>
    </row>
    <row r="77" spans="1:604" ht="26.25" customHeight="1">
      <c r="A77" s="5"/>
      <c r="B77" s="544" t="s">
        <v>405</v>
      </c>
      <c r="C77" s="11" t="s">
        <v>968</v>
      </c>
      <c r="D77" s="11" t="s">
        <v>423</v>
      </c>
      <c r="E77" s="4" t="s">
        <v>32</v>
      </c>
      <c r="F77" s="593">
        <f t="shared" si="1199"/>
        <v>0</v>
      </c>
      <c r="G77" s="139" t="e">
        <f>F77/F74</f>
        <v>#DIV/0!</v>
      </c>
      <c r="H77" s="109" t="e">
        <f>H74*G77</f>
        <v>#DIV/0!</v>
      </c>
      <c r="I77" s="136">
        <f t="shared" si="1200"/>
        <v>0</v>
      </c>
      <c r="J77" s="96">
        <f>J74</f>
        <v>0</v>
      </c>
      <c r="K77" s="137">
        <f t="shared" si="1201"/>
        <v>0</v>
      </c>
      <c r="L77" s="109">
        <f t="shared" si="1202"/>
        <v>0</v>
      </c>
      <c r="M77" s="109"/>
      <c r="N77" s="138"/>
      <c r="O77" s="139">
        <f t="shared" si="1203"/>
        <v>0</v>
      </c>
      <c r="P77" s="593">
        <f t="shared" si="1204"/>
        <v>300</v>
      </c>
      <c r="Q77" s="139">
        <f>P77/P74</f>
        <v>0.75758000000000003</v>
      </c>
      <c r="R77" s="109">
        <f>R74*Q77</f>
        <v>9025.0499999999993</v>
      </c>
      <c r="S77" s="136">
        <f t="shared" si="1205"/>
        <v>30.083500000000001</v>
      </c>
      <c r="T77" s="96">
        <f>T74</f>
        <v>24.01</v>
      </c>
      <c r="U77" s="137">
        <f t="shared" si="1206"/>
        <v>722.30484000000001</v>
      </c>
      <c r="V77" s="109">
        <f t="shared" si="1207"/>
        <v>216691.45</v>
      </c>
      <c r="W77" s="109"/>
      <c r="X77" s="138"/>
      <c r="Y77" s="139">
        <f t="shared" si="1208"/>
        <v>1.6404799999999999</v>
      </c>
      <c r="Z77" s="593">
        <f t="shared" si="1209"/>
        <v>81</v>
      </c>
      <c r="AA77" s="139">
        <f>Z77/Z74</f>
        <v>0.29670000000000002</v>
      </c>
      <c r="AB77" s="109">
        <f>AB74*AA77</f>
        <v>2097.08</v>
      </c>
      <c r="AC77" s="136">
        <f t="shared" si="1210"/>
        <v>25.889876539999999</v>
      </c>
      <c r="AD77" s="96">
        <f>AD74</f>
        <v>22.42</v>
      </c>
      <c r="AE77" s="137">
        <f t="shared" si="1211"/>
        <v>580.45102999999995</v>
      </c>
      <c r="AF77" s="109">
        <f t="shared" si="1212"/>
        <v>47016.53</v>
      </c>
      <c r="AG77" s="109"/>
      <c r="AH77" s="138"/>
      <c r="AI77" s="139">
        <f t="shared" si="1213"/>
        <v>1.3183100000000001</v>
      </c>
      <c r="AJ77" s="593">
        <f t="shared" si="1214"/>
        <v>0</v>
      </c>
      <c r="AK77" s="139" t="e">
        <f>AJ77/AJ74</f>
        <v>#DIV/0!</v>
      </c>
      <c r="AL77" s="109" t="e">
        <f>AL74*AK77</f>
        <v>#DIV/0!</v>
      </c>
      <c r="AM77" s="136">
        <f t="shared" si="1215"/>
        <v>0</v>
      </c>
      <c r="AN77" s="96">
        <f>AN74</f>
        <v>0</v>
      </c>
      <c r="AO77" s="137">
        <f t="shared" si="1216"/>
        <v>0</v>
      </c>
      <c r="AP77" s="109">
        <f t="shared" si="1217"/>
        <v>0</v>
      </c>
      <c r="AQ77" s="109"/>
      <c r="AR77" s="138"/>
      <c r="AS77" s="139">
        <f t="shared" si="1218"/>
        <v>0</v>
      </c>
      <c r="AT77" s="593">
        <f t="shared" si="1219"/>
        <v>131</v>
      </c>
      <c r="AU77" s="139">
        <f>AT77/AT74</f>
        <v>1</v>
      </c>
      <c r="AV77" s="109">
        <f>AV74*AU77</f>
        <v>2860</v>
      </c>
      <c r="AW77" s="136">
        <f t="shared" si="1220"/>
        <v>21.832061070000002</v>
      </c>
      <c r="AX77" s="96">
        <f>AX74</f>
        <v>35.57</v>
      </c>
      <c r="AY77" s="137">
        <f t="shared" si="1221"/>
        <v>776.56641000000002</v>
      </c>
      <c r="AZ77" s="109">
        <f t="shared" si="1222"/>
        <v>101730.2</v>
      </c>
      <c r="BA77" s="109"/>
      <c r="BB77" s="138"/>
      <c r="BC77" s="139">
        <f t="shared" si="1223"/>
        <v>1.76372</v>
      </c>
      <c r="BD77" s="593">
        <f t="shared" si="1224"/>
        <v>128</v>
      </c>
      <c r="BE77" s="139">
        <f>BD77/BD74</f>
        <v>0.83660000000000001</v>
      </c>
      <c r="BF77" s="109">
        <f>BF74*BE77</f>
        <v>999.74</v>
      </c>
      <c r="BG77" s="136">
        <f t="shared" si="1225"/>
        <v>7.8104687500000001</v>
      </c>
      <c r="BH77" s="96">
        <f>BH74</f>
        <v>33.72</v>
      </c>
      <c r="BI77" s="137">
        <f t="shared" si="1226"/>
        <v>263.36901</v>
      </c>
      <c r="BJ77" s="109">
        <f t="shared" si="1227"/>
        <v>33711.230000000003</v>
      </c>
      <c r="BK77" s="109"/>
      <c r="BL77" s="138"/>
      <c r="BM77" s="139">
        <f t="shared" si="1228"/>
        <v>0.59816000000000003</v>
      </c>
      <c r="BN77" s="593">
        <f t="shared" si="1229"/>
        <v>0</v>
      </c>
      <c r="BO77" s="139">
        <f>BN77/BN74</f>
        <v>0</v>
      </c>
      <c r="BP77" s="109">
        <f>BP74*BO77</f>
        <v>0</v>
      </c>
      <c r="BQ77" s="136">
        <f t="shared" si="1230"/>
        <v>0</v>
      </c>
      <c r="BR77" s="96">
        <f>BR74</f>
        <v>33.74</v>
      </c>
      <c r="BS77" s="137">
        <f t="shared" si="1231"/>
        <v>0</v>
      </c>
      <c r="BT77" s="109">
        <f t="shared" si="1232"/>
        <v>0</v>
      </c>
      <c r="BU77" s="109"/>
      <c r="BV77" s="138"/>
      <c r="BW77" s="139">
        <f t="shared" si="1233"/>
        <v>0</v>
      </c>
      <c r="BX77" s="593">
        <f t="shared" si="1234"/>
        <v>138</v>
      </c>
      <c r="BY77" s="139">
        <f>BX77/BX74</f>
        <v>0.83635999999999999</v>
      </c>
      <c r="BZ77" s="109">
        <f>BZ74*BY77</f>
        <v>1087.27</v>
      </c>
      <c r="CA77" s="136">
        <f t="shared" si="1235"/>
        <v>7.8787681200000002</v>
      </c>
      <c r="CB77" s="96">
        <f>CB74</f>
        <v>33.08</v>
      </c>
      <c r="CC77" s="137">
        <f t="shared" si="1236"/>
        <v>260.62965000000003</v>
      </c>
      <c r="CD77" s="109">
        <f t="shared" si="1237"/>
        <v>35966.89</v>
      </c>
      <c r="CE77" s="109"/>
      <c r="CF77" s="138"/>
      <c r="CG77" s="139">
        <f t="shared" si="1238"/>
        <v>0.59194000000000002</v>
      </c>
      <c r="CH77" s="593">
        <f t="shared" si="1239"/>
        <v>119</v>
      </c>
      <c r="CI77" s="139">
        <f>CH77/CH74</f>
        <v>0.73006000000000004</v>
      </c>
      <c r="CJ77" s="109">
        <f>CJ74*CI77</f>
        <v>1542.62</v>
      </c>
      <c r="CK77" s="136">
        <f t="shared" si="1240"/>
        <v>12.96319328</v>
      </c>
      <c r="CL77" s="96">
        <f>CL74</f>
        <v>22.42</v>
      </c>
      <c r="CM77" s="137">
        <f t="shared" si="1241"/>
        <v>290.63479000000001</v>
      </c>
      <c r="CN77" s="109">
        <f t="shared" si="1242"/>
        <v>34585.54</v>
      </c>
      <c r="CO77" s="109"/>
      <c r="CP77" s="138"/>
      <c r="CQ77" s="139">
        <f t="shared" si="1243"/>
        <v>0.66008</v>
      </c>
      <c r="CR77" s="593">
        <f t="shared" si="1244"/>
        <v>111</v>
      </c>
      <c r="CS77" s="139">
        <f>CR77/CR74</f>
        <v>1</v>
      </c>
      <c r="CT77" s="109">
        <f>CT74*CS77</f>
        <v>1320</v>
      </c>
      <c r="CU77" s="136">
        <f t="shared" si="1245"/>
        <v>11.89189189</v>
      </c>
      <c r="CV77" s="96">
        <f>CV74</f>
        <v>32.53</v>
      </c>
      <c r="CW77" s="137">
        <f t="shared" si="1246"/>
        <v>386.84323999999998</v>
      </c>
      <c r="CX77" s="109">
        <f t="shared" si="1247"/>
        <v>42939.6</v>
      </c>
      <c r="CY77" s="109"/>
      <c r="CZ77" s="138"/>
      <c r="DA77" s="139">
        <f t="shared" si="1248"/>
        <v>0.87858999999999998</v>
      </c>
      <c r="DB77" s="593">
        <f t="shared" si="1249"/>
        <v>151</v>
      </c>
      <c r="DC77" s="139">
        <f>DB77/DB74</f>
        <v>0.84358</v>
      </c>
      <c r="DD77" s="109">
        <f>DD74*DC77</f>
        <v>1299.1099999999999</v>
      </c>
      <c r="DE77" s="136">
        <f t="shared" si="1250"/>
        <v>8.6033774800000007</v>
      </c>
      <c r="DF77" s="96">
        <f>DF74</f>
        <v>46.75</v>
      </c>
      <c r="DG77" s="137">
        <f t="shared" si="1251"/>
        <v>402.2079</v>
      </c>
      <c r="DH77" s="109">
        <f t="shared" si="1252"/>
        <v>60733.39</v>
      </c>
      <c r="DI77" s="109"/>
      <c r="DJ77" s="138"/>
      <c r="DK77" s="139">
        <f t="shared" si="1253"/>
        <v>0.91349000000000002</v>
      </c>
      <c r="DL77" s="593">
        <f t="shared" si="1254"/>
        <v>171</v>
      </c>
      <c r="DM77" s="139">
        <f>DL77/DL74</f>
        <v>1</v>
      </c>
      <c r="DN77" s="109">
        <f>DN74*DM77</f>
        <v>2030</v>
      </c>
      <c r="DO77" s="136">
        <f t="shared" si="1255"/>
        <v>11.871345030000001</v>
      </c>
      <c r="DP77" s="96">
        <f>DP74</f>
        <v>33.799999999999997</v>
      </c>
      <c r="DQ77" s="137">
        <f t="shared" si="1256"/>
        <v>401.25146000000001</v>
      </c>
      <c r="DR77" s="109">
        <f t="shared" si="1257"/>
        <v>68614</v>
      </c>
      <c r="DS77" s="109"/>
      <c r="DT77" s="138"/>
      <c r="DU77" s="139">
        <f t="shared" si="1258"/>
        <v>0.91130999999999995</v>
      </c>
      <c r="DV77" s="593">
        <f t="shared" si="1259"/>
        <v>0</v>
      </c>
      <c r="DW77" s="139">
        <f>DV77/DV74</f>
        <v>0</v>
      </c>
      <c r="DX77" s="109">
        <f>DX74*DW77</f>
        <v>0</v>
      </c>
      <c r="DY77" s="136">
        <f t="shared" si="1260"/>
        <v>0</v>
      </c>
      <c r="DZ77" s="96">
        <f>DZ74</f>
        <v>33.79</v>
      </c>
      <c r="EA77" s="137">
        <f t="shared" si="1261"/>
        <v>0</v>
      </c>
      <c r="EB77" s="109">
        <f t="shared" si="1262"/>
        <v>0</v>
      </c>
      <c r="EC77" s="109"/>
      <c r="ED77" s="138"/>
      <c r="EE77" s="139">
        <f t="shared" si="1263"/>
        <v>0</v>
      </c>
      <c r="EF77" s="593">
        <f t="shared" si="1264"/>
        <v>208</v>
      </c>
      <c r="EG77" s="139">
        <f>EF77/EF74</f>
        <v>0.83199999999999996</v>
      </c>
      <c r="EH77" s="109">
        <f>EH74*EG77</f>
        <v>4492.8</v>
      </c>
      <c r="EI77" s="136">
        <f t="shared" si="1265"/>
        <v>21.6</v>
      </c>
      <c r="EJ77" s="96">
        <f>EJ74</f>
        <v>33.47</v>
      </c>
      <c r="EK77" s="137">
        <f t="shared" si="1266"/>
        <v>722.952</v>
      </c>
      <c r="EL77" s="109">
        <f t="shared" si="1267"/>
        <v>150374.01999999999</v>
      </c>
      <c r="EM77" s="109"/>
      <c r="EN77" s="138"/>
      <c r="EO77" s="139">
        <f t="shared" si="1268"/>
        <v>1.64195</v>
      </c>
      <c r="EP77" s="593">
        <f t="shared" si="1269"/>
        <v>266</v>
      </c>
      <c r="EQ77" s="139">
        <f>EP77/EP74</f>
        <v>0.81845999999999997</v>
      </c>
      <c r="ER77" s="109">
        <f>ER74*EQ77</f>
        <v>3617.59</v>
      </c>
      <c r="ES77" s="136">
        <f t="shared" si="1270"/>
        <v>13.59996241</v>
      </c>
      <c r="ET77" s="96">
        <f>ET74</f>
        <v>28.35</v>
      </c>
      <c r="EU77" s="137">
        <f t="shared" si="1271"/>
        <v>385.55892999999998</v>
      </c>
      <c r="EV77" s="109">
        <f t="shared" si="1272"/>
        <v>102558.68</v>
      </c>
      <c r="EW77" s="109"/>
      <c r="EX77" s="138"/>
      <c r="EY77" s="139">
        <f t="shared" si="1273"/>
        <v>0.87566999999999995</v>
      </c>
      <c r="EZ77" s="593">
        <f t="shared" si="1274"/>
        <v>24</v>
      </c>
      <c r="FA77" s="139">
        <f>EZ77/EZ74</f>
        <v>0.24242</v>
      </c>
      <c r="FB77" s="109">
        <f>FB74*FA77</f>
        <v>225.45</v>
      </c>
      <c r="FC77" s="136">
        <f t="shared" si="1275"/>
        <v>9.3937500000000007</v>
      </c>
      <c r="FD77" s="96">
        <f>FD74</f>
        <v>37.67</v>
      </c>
      <c r="FE77" s="137">
        <f t="shared" si="1276"/>
        <v>353.86255999999997</v>
      </c>
      <c r="FF77" s="109">
        <f t="shared" si="1277"/>
        <v>8492.7000000000007</v>
      </c>
      <c r="FG77" s="109"/>
      <c r="FH77" s="138"/>
      <c r="FI77" s="139">
        <f t="shared" si="1278"/>
        <v>0.80369000000000002</v>
      </c>
      <c r="FJ77" s="593">
        <f t="shared" si="1279"/>
        <v>137</v>
      </c>
      <c r="FK77" s="139">
        <f>FJ77/FJ74</f>
        <v>0.82035999999999998</v>
      </c>
      <c r="FL77" s="109">
        <f>FL74*FK77</f>
        <v>1985.27</v>
      </c>
      <c r="FM77" s="136">
        <f t="shared" si="1280"/>
        <v>14.4910219</v>
      </c>
      <c r="FN77" s="96">
        <f>FN74</f>
        <v>32.340000000000003</v>
      </c>
      <c r="FO77" s="137">
        <f t="shared" si="1281"/>
        <v>468.63965000000002</v>
      </c>
      <c r="FP77" s="109">
        <f t="shared" si="1282"/>
        <v>64203.63</v>
      </c>
      <c r="FQ77" s="109"/>
      <c r="FR77" s="138"/>
      <c r="FS77" s="139">
        <f t="shared" si="1283"/>
        <v>1.06436</v>
      </c>
      <c r="FT77" s="593">
        <f t="shared" si="1284"/>
        <v>233</v>
      </c>
      <c r="FU77" s="139">
        <f>FT77/FT74</f>
        <v>0.87265999999999999</v>
      </c>
      <c r="FV77" s="109">
        <f>FV74*FU77</f>
        <v>2676.45</v>
      </c>
      <c r="FW77" s="136">
        <f t="shared" si="1285"/>
        <v>11.48690987</v>
      </c>
      <c r="FX77" s="96">
        <f>FX74</f>
        <v>32.72</v>
      </c>
      <c r="FY77" s="137">
        <f t="shared" si="1286"/>
        <v>375.85169000000002</v>
      </c>
      <c r="FZ77" s="109">
        <f t="shared" si="1287"/>
        <v>87573.440000000002</v>
      </c>
      <c r="GA77" s="109"/>
      <c r="GB77" s="138"/>
      <c r="GC77" s="139">
        <f t="shared" si="1288"/>
        <v>0.85363</v>
      </c>
      <c r="GD77" s="593">
        <f t="shared" si="1289"/>
        <v>152</v>
      </c>
      <c r="GE77" s="139">
        <f>GD77/GD74</f>
        <v>1</v>
      </c>
      <c r="GF77" s="109">
        <f>GF74*GE77</f>
        <v>1735</v>
      </c>
      <c r="GG77" s="136">
        <f t="shared" si="1290"/>
        <v>11.41447368</v>
      </c>
      <c r="GH77" s="96">
        <f>GH74</f>
        <v>33.47</v>
      </c>
      <c r="GI77" s="137">
        <f t="shared" si="1291"/>
        <v>382.04243000000002</v>
      </c>
      <c r="GJ77" s="109">
        <f t="shared" si="1292"/>
        <v>58070.45</v>
      </c>
      <c r="GK77" s="109"/>
      <c r="GL77" s="138"/>
      <c r="GM77" s="139">
        <f t="shared" si="1293"/>
        <v>0.86768999999999996</v>
      </c>
      <c r="GN77" s="593">
        <f t="shared" si="1294"/>
        <v>0</v>
      </c>
      <c r="GO77" s="139">
        <f>GN77/GN74</f>
        <v>0</v>
      </c>
      <c r="GP77" s="109">
        <f>GP74*GO77</f>
        <v>0</v>
      </c>
      <c r="GQ77" s="136">
        <f t="shared" si="1295"/>
        <v>0</v>
      </c>
      <c r="GR77" s="96">
        <f>GR74</f>
        <v>33.799999999999997</v>
      </c>
      <c r="GS77" s="137">
        <f t="shared" si="1296"/>
        <v>0</v>
      </c>
      <c r="GT77" s="109">
        <f t="shared" si="1297"/>
        <v>0</v>
      </c>
      <c r="GU77" s="109"/>
      <c r="GV77" s="138"/>
      <c r="GW77" s="139">
        <f t="shared" si="1298"/>
        <v>0</v>
      </c>
      <c r="GX77" s="593">
        <f t="shared" si="1299"/>
        <v>145</v>
      </c>
      <c r="GY77" s="139">
        <f>GX77/GX74</f>
        <v>0.74358999999999997</v>
      </c>
      <c r="GZ77" s="109">
        <f>GZ74*GY77</f>
        <v>2810.77</v>
      </c>
      <c r="HA77" s="136">
        <f t="shared" si="1300"/>
        <v>19.384620689999998</v>
      </c>
      <c r="HB77" s="96">
        <f>HB74</f>
        <v>27.22</v>
      </c>
      <c r="HC77" s="137">
        <f t="shared" si="1301"/>
        <v>527.64937999999995</v>
      </c>
      <c r="HD77" s="109">
        <f t="shared" si="1302"/>
        <v>76509.16</v>
      </c>
      <c r="HE77" s="109"/>
      <c r="HF77" s="138"/>
      <c r="HG77" s="139">
        <f t="shared" si="1303"/>
        <v>1.1983900000000001</v>
      </c>
      <c r="HH77" s="593">
        <f t="shared" si="1304"/>
        <v>244</v>
      </c>
      <c r="HI77" s="139">
        <f>HH77/HH74</f>
        <v>0.88727</v>
      </c>
      <c r="HJ77" s="109">
        <f>HJ74*HI77</f>
        <v>4010.46</v>
      </c>
      <c r="HK77" s="136">
        <f t="shared" si="1305"/>
        <v>16.436311480000001</v>
      </c>
      <c r="HL77" s="96">
        <f>HL74</f>
        <v>25.02</v>
      </c>
      <c r="HM77" s="137">
        <f t="shared" si="1306"/>
        <v>411.23651000000001</v>
      </c>
      <c r="HN77" s="109">
        <f t="shared" si="1307"/>
        <v>100341.71</v>
      </c>
      <c r="HO77" s="109"/>
      <c r="HP77" s="138"/>
      <c r="HQ77" s="139">
        <f t="shared" si="1308"/>
        <v>0.93398999999999999</v>
      </c>
      <c r="HR77" s="593">
        <f t="shared" si="1309"/>
        <v>371</v>
      </c>
      <c r="HS77" s="139">
        <f>HR77/HR74</f>
        <v>0.875</v>
      </c>
      <c r="HT77" s="109">
        <f>HT74*HS77</f>
        <v>5052.25</v>
      </c>
      <c r="HU77" s="136">
        <f t="shared" si="1310"/>
        <v>13.61792453</v>
      </c>
      <c r="HV77" s="96">
        <f>HV74</f>
        <v>34.31</v>
      </c>
      <c r="HW77" s="137">
        <f t="shared" si="1311"/>
        <v>467.23099000000002</v>
      </c>
      <c r="HX77" s="109">
        <f t="shared" si="1312"/>
        <v>173342.7</v>
      </c>
      <c r="HY77" s="109"/>
      <c r="HZ77" s="138"/>
      <c r="IA77" s="139">
        <f t="shared" si="1313"/>
        <v>1.0611699999999999</v>
      </c>
      <c r="IB77" s="593">
        <f t="shared" si="1314"/>
        <v>121</v>
      </c>
      <c r="IC77" s="139">
        <f>IB77/IB74</f>
        <v>0.70760000000000001</v>
      </c>
      <c r="ID77" s="109">
        <f>ID74*IC77</f>
        <v>1386.9</v>
      </c>
      <c r="IE77" s="136">
        <f t="shared" si="1315"/>
        <v>11.46198347</v>
      </c>
      <c r="IF77" s="96">
        <f>IF74</f>
        <v>23.33</v>
      </c>
      <c r="IG77" s="137">
        <f t="shared" si="1316"/>
        <v>267.40807000000001</v>
      </c>
      <c r="IH77" s="109">
        <f t="shared" si="1317"/>
        <v>32356.38</v>
      </c>
      <c r="II77" s="109"/>
      <c r="IJ77" s="138"/>
      <c r="IK77" s="139">
        <f t="shared" si="1318"/>
        <v>0.60733000000000004</v>
      </c>
      <c r="IL77" s="593">
        <f t="shared" si="1319"/>
        <v>92</v>
      </c>
      <c r="IM77" s="139">
        <f>IL77/IL74</f>
        <v>0.77310999999999996</v>
      </c>
      <c r="IN77" s="109">
        <f>IN74*IM77</f>
        <v>1035.97</v>
      </c>
      <c r="IO77" s="136">
        <f t="shared" si="1320"/>
        <v>11.260543480000001</v>
      </c>
      <c r="IP77" s="96">
        <f>IP74</f>
        <v>35.85</v>
      </c>
      <c r="IQ77" s="137">
        <f t="shared" si="1321"/>
        <v>403.69047999999998</v>
      </c>
      <c r="IR77" s="109">
        <f t="shared" si="1322"/>
        <v>37139.519999999997</v>
      </c>
      <c r="IS77" s="109"/>
      <c r="IT77" s="138"/>
      <c r="IU77" s="139">
        <f t="shared" si="1323"/>
        <v>0.91685000000000005</v>
      </c>
      <c r="IV77" s="593">
        <f t="shared" si="1324"/>
        <v>118</v>
      </c>
      <c r="IW77" s="139">
        <f>IV77/IV74</f>
        <v>0.84286000000000005</v>
      </c>
      <c r="IX77" s="109">
        <f>IX74*IW77</f>
        <v>1099.93</v>
      </c>
      <c r="IY77" s="136">
        <f t="shared" si="1325"/>
        <v>9.3214406800000003</v>
      </c>
      <c r="IZ77" s="96">
        <f>IZ74</f>
        <v>35.1</v>
      </c>
      <c r="JA77" s="137">
        <f t="shared" si="1326"/>
        <v>327.18257</v>
      </c>
      <c r="JB77" s="109">
        <f t="shared" si="1327"/>
        <v>38607.54</v>
      </c>
      <c r="JC77" s="109"/>
      <c r="JD77" s="138"/>
      <c r="JE77" s="139">
        <f t="shared" si="1328"/>
        <v>0.74309000000000003</v>
      </c>
      <c r="JF77" s="593">
        <f t="shared" si="1329"/>
        <v>192</v>
      </c>
      <c r="JG77" s="139">
        <f>JF77/JF74</f>
        <v>0.57484999999999997</v>
      </c>
      <c r="JH77" s="109">
        <f>JH74*JG77</f>
        <v>2925.99</v>
      </c>
      <c r="JI77" s="136">
        <f t="shared" si="1330"/>
        <v>15.239531250000001</v>
      </c>
      <c r="JJ77" s="96">
        <f>JJ74</f>
        <v>30.76</v>
      </c>
      <c r="JK77" s="137">
        <f t="shared" si="1331"/>
        <v>468.76798000000002</v>
      </c>
      <c r="JL77" s="109">
        <f t="shared" si="1332"/>
        <v>90003.45</v>
      </c>
      <c r="JM77" s="109"/>
      <c r="JN77" s="138"/>
      <c r="JO77" s="139">
        <f t="shared" si="1333"/>
        <v>1.0646599999999999</v>
      </c>
      <c r="JP77" s="593">
        <f t="shared" si="1334"/>
        <v>145</v>
      </c>
      <c r="JQ77" s="139">
        <f>JP77/JP74</f>
        <v>0.81920999999999999</v>
      </c>
      <c r="JR77" s="109">
        <f>JR74*JQ77</f>
        <v>1671.19</v>
      </c>
      <c r="JS77" s="136">
        <f t="shared" si="1335"/>
        <v>11.525448280000001</v>
      </c>
      <c r="JT77" s="96">
        <f>JT74</f>
        <v>32.64</v>
      </c>
      <c r="JU77" s="137">
        <f t="shared" si="1336"/>
        <v>376.19063</v>
      </c>
      <c r="JV77" s="109">
        <f t="shared" si="1337"/>
        <v>54547.64</v>
      </c>
      <c r="JW77" s="109"/>
      <c r="JX77" s="138"/>
      <c r="JY77" s="139">
        <f t="shared" si="1338"/>
        <v>0.85440000000000005</v>
      </c>
      <c r="JZ77" s="593">
        <f t="shared" si="1339"/>
        <v>114</v>
      </c>
      <c r="KA77" s="139">
        <f>JZ77/JZ74</f>
        <v>0.62983</v>
      </c>
      <c r="KB77" s="109">
        <f>KB74*KA77</f>
        <v>1574.58</v>
      </c>
      <c r="KC77" s="136">
        <f t="shared" si="1340"/>
        <v>13.812105259999999</v>
      </c>
      <c r="KD77" s="96">
        <f>KD74</f>
        <v>24.43</v>
      </c>
      <c r="KE77" s="137">
        <f t="shared" si="1341"/>
        <v>337.42973000000001</v>
      </c>
      <c r="KF77" s="109">
        <f t="shared" si="1342"/>
        <v>38466.99</v>
      </c>
      <c r="KG77" s="109"/>
      <c r="KH77" s="138"/>
      <c r="KI77" s="139">
        <f t="shared" si="1343"/>
        <v>0.76636000000000004</v>
      </c>
      <c r="KJ77" s="593">
        <f t="shared" si="1344"/>
        <v>276</v>
      </c>
      <c r="KK77" s="139">
        <f>KJ77/KJ74</f>
        <v>0.78632000000000002</v>
      </c>
      <c r="KL77" s="109">
        <f>KL74*KK77</f>
        <v>4482.0200000000004</v>
      </c>
      <c r="KM77" s="136">
        <f t="shared" si="1345"/>
        <v>16.239202899999999</v>
      </c>
      <c r="KN77" s="96">
        <f>KN74</f>
        <v>25.71</v>
      </c>
      <c r="KO77" s="137">
        <f t="shared" si="1346"/>
        <v>417.50990999999999</v>
      </c>
      <c r="KP77" s="109">
        <f t="shared" si="1347"/>
        <v>115232.74</v>
      </c>
      <c r="KQ77" s="109"/>
      <c r="KR77" s="138"/>
      <c r="KS77" s="139">
        <f t="shared" si="1348"/>
        <v>0.94823999999999997</v>
      </c>
      <c r="KT77" s="593">
        <f t="shared" si="1349"/>
        <v>196</v>
      </c>
      <c r="KU77" s="139">
        <f>KT77/KT74</f>
        <v>0.65771999999999997</v>
      </c>
      <c r="KV77" s="109">
        <f>KV74*KU77</f>
        <v>2394.1</v>
      </c>
      <c r="KW77" s="136">
        <f t="shared" si="1350"/>
        <v>12.21479592</v>
      </c>
      <c r="KX77" s="96">
        <f>KX74</f>
        <v>68.260000000000005</v>
      </c>
      <c r="KY77" s="137">
        <f t="shared" si="1351"/>
        <v>833.78197</v>
      </c>
      <c r="KZ77" s="109">
        <f t="shared" si="1352"/>
        <v>163421.26999999999</v>
      </c>
      <c r="LA77" s="109"/>
      <c r="LB77" s="138"/>
      <c r="LC77" s="139">
        <f t="shared" si="1353"/>
        <v>1.89367</v>
      </c>
      <c r="LD77" s="593">
        <f t="shared" si="1354"/>
        <v>203</v>
      </c>
      <c r="LE77" s="139">
        <f>LD77/LD74</f>
        <v>0.88261000000000001</v>
      </c>
      <c r="LF77" s="109">
        <f>LF74*LE77</f>
        <v>2307.14</v>
      </c>
      <c r="LG77" s="136">
        <f t="shared" si="1355"/>
        <v>11.36522167</v>
      </c>
      <c r="LH77" s="96">
        <f>LH74</f>
        <v>28.92</v>
      </c>
      <c r="LI77" s="137">
        <f t="shared" si="1356"/>
        <v>328.68221</v>
      </c>
      <c r="LJ77" s="109">
        <f t="shared" si="1357"/>
        <v>66722.490000000005</v>
      </c>
      <c r="LK77" s="109"/>
      <c r="LL77" s="138"/>
      <c r="LM77" s="139">
        <f t="shared" si="1358"/>
        <v>0.74650000000000005</v>
      </c>
      <c r="LN77" s="593">
        <f t="shared" si="1359"/>
        <v>132</v>
      </c>
      <c r="LO77" s="139">
        <f>LN77/LN74</f>
        <v>0.86275000000000002</v>
      </c>
      <c r="LP77" s="109">
        <f>LP74*LO77</f>
        <v>1320.01</v>
      </c>
      <c r="LQ77" s="136">
        <f t="shared" si="1360"/>
        <v>10.00007576</v>
      </c>
      <c r="LR77" s="96">
        <f>LR74</f>
        <v>34.76</v>
      </c>
      <c r="LS77" s="137">
        <f t="shared" si="1361"/>
        <v>347.60262999999998</v>
      </c>
      <c r="LT77" s="109">
        <f t="shared" si="1362"/>
        <v>45883.55</v>
      </c>
      <c r="LU77" s="109"/>
      <c r="LV77" s="138"/>
      <c r="LW77" s="139">
        <f t="shared" si="1363"/>
        <v>0.78947000000000001</v>
      </c>
      <c r="LX77" s="593">
        <f t="shared" si="1364"/>
        <v>126</v>
      </c>
      <c r="LY77" s="139">
        <f>LX77/LX74</f>
        <v>0.84563999999999995</v>
      </c>
      <c r="LZ77" s="109">
        <f>LZ74*LY77</f>
        <v>2976.65</v>
      </c>
      <c r="MA77" s="136">
        <f t="shared" si="1365"/>
        <v>23.624206350000001</v>
      </c>
      <c r="MB77" s="96">
        <f>MB74</f>
        <v>24.83</v>
      </c>
      <c r="MC77" s="137">
        <f t="shared" si="1366"/>
        <v>586.58903999999995</v>
      </c>
      <c r="MD77" s="109">
        <f t="shared" si="1367"/>
        <v>73910.22</v>
      </c>
      <c r="ME77" s="109"/>
      <c r="MF77" s="138"/>
      <c r="MG77" s="139">
        <f t="shared" si="1368"/>
        <v>1.3322499999999999</v>
      </c>
      <c r="MH77" s="593">
        <f t="shared" si="1369"/>
        <v>146</v>
      </c>
      <c r="MI77" s="139">
        <f>MH77/MH74</f>
        <v>0.47556999999999999</v>
      </c>
      <c r="MJ77" s="109">
        <f>MJ74*MI77</f>
        <v>1580.32</v>
      </c>
      <c r="MK77" s="136">
        <f t="shared" si="1370"/>
        <v>10.824109590000001</v>
      </c>
      <c r="ML77" s="96">
        <f>ML74</f>
        <v>26.91</v>
      </c>
      <c r="MM77" s="137">
        <f t="shared" si="1371"/>
        <v>291.27679000000001</v>
      </c>
      <c r="MN77" s="109">
        <f t="shared" si="1372"/>
        <v>42526.41</v>
      </c>
      <c r="MO77" s="109"/>
      <c r="MP77" s="138"/>
      <c r="MQ77" s="139">
        <f t="shared" si="1373"/>
        <v>0.66154000000000002</v>
      </c>
      <c r="MR77" s="593">
        <f t="shared" si="1374"/>
        <v>21</v>
      </c>
      <c r="MS77" s="139">
        <f>MR77/MR74</f>
        <v>0.2</v>
      </c>
      <c r="MT77" s="109">
        <f>MT74*MS77</f>
        <v>270</v>
      </c>
      <c r="MU77" s="136">
        <f t="shared" si="1375"/>
        <v>12.85714286</v>
      </c>
      <c r="MV77" s="96">
        <f>MV74</f>
        <v>32.630000000000003</v>
      </c>
      <c r="MW77" s="137">
        <f t="shared" si="1376"/>
        <v>419.52857</v>
      </c>
      <c r="MX77" s="109">
        <f t="shared" si="1377"/>
        <v>8810.1</v>
      </c>
      <c r="MY77" s="109"/>
      <c r="MZ77" s="138"/>
      <c r="NA77" s="139">
        <f t="shared" si="1378"/>
        <v>0.95282</v>
      </c>
      <c r="NB77" s="593">
        <f t="shared" si="1379"/>
        <v>128</v>
      </c>
      <c r="NC77" s="139">
        <f>NB77/NB74</f>
        <v>0.81528999999999996</v>
      </c>
      <c r="ND77" s="109">
        <f>ND74*NC77</f>
        <v>1500.13</v>
      </c>
      <c r="NE77" s="136">
        <f t="shared" si="1380"/>
        <v>11.719765629999999</v>
      </c>
      <c r="NF77" s="96">
        <f>NF74</f>
        <v>28.58</v>
      </c>
      <c r="NG77" s="137">
        <f t="shared" si="1381"/>
        <v>334.95089999999999</v>
      </c>
      <c r="NH77" s="109">
        <f t="shared" si="1382"/>
        <v>42873.72</v>
      </c>
      <c r="NI77" s="109"/>
      <c r="NJ77" s="138"/>
      <c r="NK77" s="139">
        <f t="shared" si="1383"/>
        <v>0.76073000000000002</v>
      </c>
      <c r="NL77" s="593">
        <f t="shared" si="1384"/>
        <v>200</v>
      </c>
      <c r="NM77" s="139">
        <f>NL77/NL74</f>
        <v>0.60606000000000004</v>
      </c>
      <c r="NN77" s="109">
        <f>NN74*NM77</f>
        <v>2709.09</v>
      </c>
      <c r="NO77" s="136">
        <f t="shared" si="1385"/>
        <v>13.545450000000001</v>
      </c>
      <c r="NP77" s="96">
        <f>NP74</f>
        <v>30.3</v>
      </c>
      <c r="NQ77" s="137">
        <f t="shared" si="1386"/>
        <v>410.42714000000001</v>
      </c>
      <c r="NR77" s="109">
        <f t="shared" si="1387"/>
        <v>82085.429999999993</v>
      </c>
      <c r="NS77" s="109"/>
      <c r="NT77" s="138"/>
      <c r="NU77" s="139">
        <f t="shared" si="1388"/>
        <v>0.93215000000000003</v>
      </c>
      <c r="NV77" s="593">
        <f t="shared" si="1389"/>
        <v>91</v>
      </c>
      <c r="NW77" s="139">
        <f>NV77/NV74</f>
        <v>0.59477000000000002</v>
      </c>
      <c r="NX77" s="109">
        <f>NX74*NW77</f>
        <v>850.52</v>
      </c>
      <c r="NY77" s="136">
        <f t="shared" si="1390"/>
        <v>9.3463736300000004</v>
      </c>
      <c r="NZ77" s="96">
        <f>NZ74</f>
        <v>34.590000000000003</v>
      </c>
      <c r="OA77" s="137">
        <f t="shared" si="1391"/>
        <v>323.29106000000002</v>
      </c>
      <c r="OB77" s="109">
        <f t="shared" si="1392"/>
        <v>29419.49</v>
      </c>
      <c r="OC77" s="109"/>
      <c r="OD77" s="138"/>
      <c r="OE77" s="139">
        <f t="shared" si="1393"/>
        <v>0.73424999999999996</v>
      </c>
      <c r="OF77" s="593">
        <f t="shared" si="1394"/>
        <v>127</v>
      </c>
      <c r="OG77" s="139">
        <f>OF77/OF74</f>
        <v>0.90071000000000001</v>
      </c>
      <c r="OH77" s="109">
        <f>OH74*OG77</f>
        <v>999.79</v>
      </c>
      <c r="OI77" s="136">
        <f t="shared" si="1395"/>
        <v>7.8723622000000004</v>
      </c>
      <c r="OJ77" s="96">
        <f>OJ74</f>
        <v>33.47</v>
      </c>
      <c r="OK77" s="137">
        <f t="shared" si="1396"/>
        <v>263.48795999999999</v>
      </c>
      <c r="OL77" s="109">
        <f t="shared" si="1397"/>
        <v>33462.97</v>
      </c>
      <c r="OM77" s="109"/>
      <c r="ON77" s="138"/>
      <c r="OO77" s="139">
        <f t="shared" si="1398"/>
        <v>0.59843000000000002</v>
      </c>
      <c r="OP77" s="593">
        <f t="shared" si="1399"/>
        <v>200</v>
      </c>
      <c r="OQ77" s="139">
        <f>OP77/OP74</f>
        <v>0.86580000000000001</v>
      </c>
      <c r="OR77" s="109">
        <f>OR74*OQ77</f>
        <v>1818.18</v>
      </c>
      <c r="OS77" s="136">
        <f t="shared" si="1400"/>
        <v>9.0908999999999995</v>
      </c>
      <c r="OT77" s="96">
        <f>OT74</f>
        <v>27.66</v>
      </c>
      <c r="OU77" s="137">
        <f t="shared" si="1401"/>
        <v>251.45428999999999</v>
      </c>
      <c r="OV77" s="109">
        <f t="shared" si="1402"/>
        <v>50290.86</v>
      </c>
      <c r="OW77" s="109"/>
      <c r="OX77" s="138"/>
      <c r="OY77" s="139">
        <f t="shared" si="1403"/>
        <v>0.57110000000000005</v>
      </c>
      <c r="OZ77" s="593">
        <f t="shared" si="1404"/>
        <v>0</v>
      </c>
      <c r="PA77" s="139">
        <f>OZ77/OZ74</f>
        <v>0</v>
      </c>
      <c r="PB77" s="109">
        <f>PB74*PA77</f>
        <v>0</v>
      </c>
      <c r="PC77" s="136">
        <f t="shared" si="1405"/>
        <v>0</v>
      </c>
      <c r="PD77" s="96">
        <f>PD74</f>
        <v>33.47</v>
      </c>
      <c r="PE77" s="137">
        <f t="shared" si="1406"/>
        <v>0</v>
      </c>
      <c r="PF77" s="109">
        <f t="shared" si="1407"/>
        <v>0</v>
      </c>
      <c r="PG77" s="109"/>
      <c r="PH77" s="138"/>
      <c r="PI77" s="139">
        <f t="shared" si="1408"/>
        <v>0</v>
      </c>
      <c r="PJ77" s="593">
        <f t="shared" si="1409"/>
        <v>112</v>
      </c>
      <c r="PK77" s="139">
        <f>PJ77/PJ74</f>
        <v>0.68711999999999995</v>
      </c>
      <c r="PL77" s="109">
        <f>PL74*PK77</f>
        <v>1511.66</v>
      </c>
      <c r="PM77" s="136">
        <f t="shared" si="1410"/>
        <v>13.496964289999999</v>
      </c>
      <c r="PN77" s="96">
        <f>PN74</f>
        <v>33.46</v>
      </c>
      <c r="PO77" s="137">
        <f t="shared" si="1411"/>
        <v>451.60843</v>
      </c>
      <c r="PP77" s="109">
        <f t="shared" si="1412"/>
        <v>50580.14</v>
      </c>
      <c r="PQ77" s="109"/>
      <c r="PR77" s="138"/>
      <c r="PS77" s="139">
        <f t="shared" si="1413"/>
        <v>1.0256799999999999</v>
      </c>
      <c r="PT77" s="593">
        <f t="shared" si="1414"/>
        <v>126</v>
      </c>
      <c r="PU77" s="139">
        <f>PT77/PT74</f>
        <v>0.82352999999999998</v>
      </c>
      <c r="PV77" s="109">
        <f>PV74*PU77</f>
        <v>1334.12</v>
      </c>
      <c r="PW77" s="136">
        <f t="shared" si="1415"/>
        <v>10.58825397</v>
      </c>
      <c r="PX77" s="96">
        <f>PX74</f>
        <v>33.74</v>
      </c>
      <c r="PY77" s="137">
        <f t="shared" si="1416"/>
        <v>357.24768999999998</v>
      </c>
      <c r="PZ77" s="109">
        <f t="shared" si="1417"/>
        <v>45013.21</v>
      </c>
      <c r="QA77" s="109"/>
      <c r="QB77" s="138"/>
      <c r="QC77" s="139">
        <f t="shared" si="1418"/>
        <v>0.81137000000000004</v>
      </c>
      <c r="QD77" s="593">
        <f t="shared" si="1419"/>
        <v>185</v>
      </c>
      <c r="QE77" s="139">
        <f>QD77/QD74</f>
        <v>0.82221999999999995</v>
      </c>
      <c r="QF77" s="109">
        <f>QF74*QE77</f>
        <v>1266.22</v>
      </c>
      <c r="QG77" s="136">
        <f t="shared" si="1420"/>
        <v>6.8444324300000003</v>
      </c>
      <c r="QH77" s="96">
        <f>QH74</f>
        <v>32.86</v>
      </c>
      <c r="QI77" s="137">
        <f t="shared" si="1421"/>
        <v>224.90805</v>
      </c>
      <c r="QJ77" s="109">
        <f t="shared" si="1422"/>
        <v>41607.99</v>
      </c>
      <c r="QK77" s="109"/>
      <c r="QL77" s="138"/>
      <c r="QM77" s="139">
        <f t="shared" si="1423"/>
        <v>0.51080999999999999</v>
      </c>
      <c r="QN77" s="593">
        <f t="shared" si="1424"/>
        <v>140</v>
      </c>
      <c r="QO77" s="139">
        <f>QN77/QN74</f>
        <v>0.84848000000000001</v>
      </c>
      <c r="QP77" s="109">
        <f>QP74*QO77</f>
        <v>1187.8699999999999</v>
      </c>
      <c r="QQ77" s="136">
        <f t="shared" si="1425"/>
        <v>8.4847857100000006</v>
      </c>
      <c r="QR77" s="96">
        <f>QR74</f>
        <v>33.46</v>
      </c>
      <c r="QS77" s="137">
        <f t="shared" si="1426"/>
        <v>283.90093000000002</v>
      </c>
      <c r="QT77" s="109">
        <f t="shared" si="1427"/>
        <v>39746.129999999997</v>
      </c>
      <c r="QU77" s="109"/>
      <c r="QV77" s="138"/>
      <c r="QW77" s="139">
        <f t="shared" si="1428"/>
        <v>0.64478999999999997</v>
      </c>
      <c r="QX77" s="593">
        <f t="shared" si="1429"/>
        <v>120</v>
      </c>
      <c r="QY77" s="139">
        <f>QX77/QX74</f>
        <v>0.70174999999999998</v>
      </c>
      <c r="QZ77" s="109">
        <f>QZ74*QY77</f>
        <v>1045.6099999999999</v>
      </c>
      <c r="RA77" s="136">
        <f t="shared" si="1430"/>
        <v>8.7134166700000009</v>
      </c>
      <c r="RB77" s="96">
        <f>RB74</f>
        <v>33.25</v>
      </c>
      <c r="RC77" s="137">
        <f t="shared" si="1431"/>
        <v>289.72109999999998</v>
      </c>
      <c r="RD77" s="109">
        <f t="shared" si="1432"/>
        <v>34766.53</v>
      </c>
      <c r="RE77" s="109"/>
      <c r="RF77" s="138"/>
      <c r="RG77" s="139">
        <f t="shared" si="1433"/>
        <v>0.65800999999999998</v>
      </c>
      <c r="RH77" s="593">
        <f t="shared" si="1434"/>
        <v>123</v>
      </c>
      <c r="RI77" s="139">
        <f>RH77/RH74</f>
        <v>0.82</v>
      </c>
      <c r="RJ77" s="109">
        <f>RJ74*RI77</f>
        <v>1713.8</v>
      </c>
      <c r="RK77" s="136">
        <f t="shared" si="1435"/>
        <v>13.93333333</v>
      </c>
      <c r="RL77" s="96">
        <f>RL74</f>
        <v>29.8</v>
      </c>
      <c r="RM77" s="137">
        <f t="shared" si="1436"/>
        <v>415.21332999999998</v>
      </c>
      <c r="RN77" s="109">
        <f t="shared" si="1437"/>
        <v>51071.24</v>
      </c>
      <c r="RO77" s="109"/>
      <c r="RP77" s="138"/>
      <c r="RQ77" s="139">
        <f t="shared" si="1438"/>
        <v>0.94301999999999997</v>
      </c>
      <c r="RR77" s="593">
        <f t="shared" si="1439"/>
        <v>262</v>
      </c>
      <c r="RS77" s="139">
        <f>RR77/RR74</f>
        <v>0.78208999999999995</v>
      </c>
      <c r="RT77" s="109">
        <f>RT74*RS77</f>
        <v>5009.29</v>
      </c>
      <c r="RU77" s="136">
        <f t="shared" si="1440"/>
        <v>19.119427479999999</v>
      </c>
      <c r="RV77" s="96">
        <f>RV74</f>
        <v>30.77</v>
      </c>
      <c r="RW77" s="137">
        <f t="shared" si="1441"/>
        <v>588.30478000000005</v>
      </c>
      <c r="RX77" s="109">
        <f t="shared" si="1442"/>
        <v>154135.85</v>
      </c>
      <c r="RY77" s="109"/>
      <c r="RZ77" s="138"/>
      <c r="SA77" s="139">
        <f t="shared" si="1443"/>
        <v>1.3361499999999999</v>
      </c>
      <c r="SB77" s="593">
        <f t="shared" si="1444"/>
        <v>0</v>
      </c>
      <c r="SC77" s="139" t="e">
        <f>SB77/SB74</f>
        <v>#DIV/0!</v>
      </c>
      <c r="SD77" s="109" t="e">
        <f>SD74*SC77</f>
        <v>#DIV/0!</v>
      </c>
      <c r="SE77" s="136">
        <f t="shared" si="1445"/>
        <v>0</v>
      </c>
      <c r="SF77" s="96">
        <f>SF74</f>
        <v>0</v>
      </c>
      <c r="SG77" s="137">
        <f t="shared" si="1446"/>
        <v>0</v>
      </c>
      <c r="SH77" s="109">
        <f t="shared" si="1447"/>
        <v>0</v>
      </c>
      <c r="SI77" s="109"/>
      <c r="SJ77" s="138"/>
      <c r="SK77" s="139">
        <f t="shared" si="1448"/>
        <v>0</v>
      </c>
      <c r="SL77" s="593">
        <f t="shared" si="1449"/>
        <v>237</v>
      </c>
      <c r="SM77" s="139">
        <f>SL77/SL74</f>
        <v>0.79798000000000002</v>
      </c>
      <c r="SN77" s="109">
        <f>SN74*SM77</f>
        <v>3211.07</v>
      </c>
      <c r="SO77" s="136">
        <f t="shared" si="1450"/>
        <v>13.54881857</v>
      </c>
      <c r="SP77" s="96">
        <f>SP74</f>
        <v>34.020000000000003</v>
      </c>
      <c r="SQ77" s="137">
        <f t="shared" si="1451"/>
        <v>460.93081000000001</v>
      </c>
      <c r="SR77" s="109">
        <f t="shared" si="1452"/>
        <v>109240.6</v>
      </c>
      <c r="SS77" s="109"/>
      <c r="ST77" s="138"/>
      <c r="SU77" s="139">
        <f t="shared" si="1453"/>
        <v>1.0468599999999999</v>
      </c>
      <c r="SV77" s="593">
        <f t="shared" si="1454"/>
        <v>216</v>
      </c>
      <c r="SW77" s="139">
        <f>SV77/SV74</f>
        <v>0.69677</v>
      </c>
      <c r="SX77" s="109">
        <f>SX74*SW77</f>
        <v>2766.18</v>
      </c>
      <c r="SY77" s="136">
        <f t="shared" si="1455"/>
        <v>12.806388889999999</v>
      </c>
      <c r="SZ77" s="96">
        <f>SZ74</f>
        <v>32.340000000000003</v>
      </c>
      <c r="TA77" s="137">
        <f t="shared" si="1456"/>
        <v>414.15861999999998</v>
      </c>
      <c r="TB77" s="109">
        <f t="shared" si="1457"/>
        <v>89458.26</v>
      </c>
      <c r="TC77" s="109"/>
      <c r="TD77" s="138"/>
      <c r="TE77" s="139">
        <f t="shared" si="1458"/>
        <v>0.94062999999999997</v>
      </c>
      <c r="TF77" s="593">
        <f t="shared" si="1459"/>
        <v>156</v>
      </c>
      <c r="TG77" s="139">
        <f>TF77/TF74</f>
        <v>0.89142999999999994</v>
      </c>
      <c r="TH77" s="109">
        <f>TH74*TG77</f>
        <v>2059.1999999999998</v>
      </c>
      <c r="TI77" s="136">
        <f t="shared" si="1460"/>
        <v>13.2</v>
      </c>
      <c r="TJ77" s="96">
        <f>TJ74</f>
        <v>30.78</v>
      </c>
      <c r="TK77" s="137">
        <f t="shared" si="1461"/>
        <v>406.29599999999999</v>
      </c>
      <c r="TL77" s="109">
        <f t="shared" si="1462"/>
        <v>63382.18</v>
      </c>
      <c r="TM77" s="109"/>
      <c r="TN77" s="138"/>
      <c r="TO77" s="139">
        <f t="shared" si="1463"/>
        <v>0.92276999999999998</v>
      </c>
      <c r="TP77" s="593">
        <f t="shared" si="1464"/>
        <v>211</v>
      </c>
      <c r="TQ77" s="139">
        <f>TP77/TP74</f>
        <v>0.73775999999999997</v>
      </c>
      <c r="TR77" s="109">
        <f>TR74*TQ77</f>
        <v>3880.62</v>
      </c>
      <c r="TS77" s="136">
        <f t="shared" si="1465"/>
        <v>18.391563980000001</v>
      </c>
      <c r="TT77" s="96">
        <f>TT74</f>
        <v>24.32</v>
      </c>
      <c r="TU77" s="137">
        <f t="shared" si="1466"/>
        <v>447.28284000000002</v>
      </c>
      <c r="TV77" s="109">
        <f t="shared" si="1467"/>
        <v>94376.68</v>
      </c>
      <c r="TW77" s="109"/>
      <c r="TX77" s="138"/>
      <c r="TY77" s="139">
        <f t="shared" si="1468"/>
        <v>1.01586</v>
      </c>
      <c r="TZ77" s="593">
        <f t="shared" si="1469"/>
        <v>158</v>
      </c>
      <c r="UA77" s="139">
        <f>TZ77/TZ74</f>
        <v>0.85404999999999998</v>
      </c>
      <c r="UB77" s="109">
        <f>UB74*UA77</f>
        <v>2955.01</v>
      </c>
      <c r="UC77" s="136">
        <f t="shared" si="1470"/>
        <v>18.702594940000001</v>
      </c>
      <c r="UD77" s="96">
        <f>UD74</f>
        <v>31.78</v>
      </c>
      <c r="UE77" s="137">
        <f t="shared" si="1471"/>
        <v>594.36847</v>
      </c>
      <c r="UF77" s="109">
        <f t="shared" si="1472"/>
        <v>93910.22</v>
      </c>
      <c r="UG77" s="109"/>
      <c r="UH77" s="138"/>
      <c r="UI77" s="139">
        <f t="shared" si="1473"/>
        <v>1.34992</v>
      </c>
      <c r="UJ77" s="593">
        <f t="shared" si="1474"/>
        <v>312</v>
      </c>
      <c r="UK77" s="139">
        <f>UJ77/UJ74</f>
        <v>0.90961999999999998</v>
      </c>
      <c r="UL77" s="109">
        <f>UL74*UK77</f>
        <v>7931.89</v>
      </c>
      <c r="UM77" s="136">
        <f t="shared" si="1475"/>
        <v>25.42272436</v>
      </c>
      <c r="UN77" s="96">
        <f>UN74</f>
        <v>22.42</v>
      </c>
      <c r="UO77" s="137">
        <f t="shared" si="1476"/>
        <v>569.97748000000001</v>
      </c>
      <c r="UP77" s="109">
        <f t="shared" si="1477"/>
        <v>177832.97</v>
      </c>
      <c r="UQ77" s="109"/>
      <c r="UR77" s="138"/>
      <c r="US77" s="139">
        <f t="shared" si="1478"/>
        <v>1.2945199999999999</v>
      </c>
      <c r="UT77" s="593">
        <f t="shared" si="1479"/>
        <v>237</v>
      </c>
      <c r="UU77" s="139">
        <f>UT77/UT74</f>
        <v>0.74763000000000002</v>
      </c>
      <c r="UV77" s="109">
        <f>UV74*UU77</f>
        <v>3678.34</v>
      </c>
      <c r="UW77" s="136">
        <f t="shared" si="1480"/>
        <v>15.52042194</v>
      </c>
      <c r="UX77" s="96">
        <f>UX74</f>
        <v>25.18</v>
      </c>
      <c r="UY77" s="137">
        <f t="shared" si="1481"/>
        <v>390.80421999999999</v>
      </c>
      <c r="UZ77" s="109">
        <f t="shared" si="1482"/>
        <v>92620.6</v>
      </c>
      <c r="VA77" s="109"/>
      <c r="VB77" s="138"/>
      <c r="VC77" s="139">
        <f t="shared" si="1483"/>
        <v>0.88758999999999999</v>
      </c>
      <c r="VD77" s="593">
        <f t="shared" si="1484"/>
        <v>471</v>
      </c>
      <c r="VE77" s="139">
        <f>VD77/VD74</f>
        <v>0.82199</v>
      </c>
      <c r="VF77" s="109">
        <f>VF74*VE77</f>
        <v>8877.49</v>
      </c>
      <c r="VG77" s="136">
        <f t="shared" si="1485"/>
        <v>18.848174100000001</v>
      </c>
      <c r="VH77" s="96">
        <f>VH74</f>
        <v>24.6</v>
      </c>
      <c r="VI77" s="137">
        <f t="shared" si="1486"/>
        <v>463.66507999999999</v>
      </c>
      <c r="VJ77" s="109">
        <f t="shared" si="1487"/>
        <v>218386.25</v>
      </c>
      <c r="VK77" s="109"/>
      <c r="VL77" s="138"/>
      <c r="VM77" s="139">
        <f t="shared" si="1488"/>
        <v>1.05307</v>
      </c>
      <c r="VN77" s="593">
        <f t="shared" si="1489"/>
        <v>281</v>
      </c>
      <c r="VO77" s="139">
        <f>VN77/VN74</f>
        <v>0.78056000000000003</v>
      </c>
      <c r="VP77" s="109">
        <f>VP74*VO77</f>
        <v>4410.16</v>
      </c>
      <c r="VQ77" s="136">
        <f t="shared" si="1490"/>
        <v>15.694519570000001</v>
      </c>
      <c r="VR77" s="96">
        <f>VR74</f>
        <v>24.47</v>
      </c>
      <c r="VS77" s="137">
        <f t="shared" si="1491"/>
        <v>384.04489000000001</v>
      </c>
      <c r="VT77" s="109">
        <f t="shared" si="1492"/>
        <v>107916.61</v>
      </c>
      <c r="VU77" s="109"/>
      <c r="VV77" s="138"/>
      <c r="VW77" s="139">
        <f t="shared" si="1493"/>
        <v>0.87222999999999995</v>
      </c>
      <c r="VX77" s="554">
        <f t="shared" si="1494"/>
        <v>9085</v>
      </c>
      <c r="VY77" s="139">
        <f>VX77/VX74</f>
        <v>0.75151000000000001</v>
      </c>
      <c r="VZ77" s="109">
        <f>VZ74*VY77</f>
        <v>135413.84</v>
      </c>
      <c r="WA77" s="136">
        <f t="shared" si="1495"/>
        <v>14.90521079</v>
      </c>
      <c r="WB77" s="96">
        <f>WB74</f>
        <v>29.54</v>
      </c>
      <c r="WC77" s="137">
        <f t="shared" si="1496"/>
        <v>440.29993000000002</v>
      </c>
      <c r="WD77" s="109">
        <f t="shared" si="1497"/>
        <v>4000124.86</v>
      </c>
      <c r="WE77" s="109"/>
      <c r="WF77" s="138"/>
    </row>
    <row r="78" spans="1:604" ht="26.25" customHeight="1">
      <c r="A78" s="5"/>
      <c r="B78" s="544" t="s">
        <v>885</v>
      </c>
      <c r="C78" s="11" t="s">
        <v>966</v>
      </c>
      <c r="D78" s="11" t="s">
        <v>420</v>
      </c>
      <c r="E78" s="4" t="s">
        <v>32</v>
      </c>
      <c r="F78" s="593">
        <f t="shared" si="1199"/>
        <v>0</v>
      </c>
      <c r="G78" s="139" t="e">
        <f>F78/F74</f>
        <v>#DIV/0!</v>
      </c>
      <c r="H78" s="109" t="e">
        <f>H74*G78</f>
        <v>#DIV/0!</v>
      </c>
      <c r="I78" s="136">
        <f t="shared" si="1200"/>
        <v>0</v>
      </c>
      <c r="J78" s="96">
        <f>J74</f>
        <v>0</v>
      </c>
      <c r="K78" s="137">
        <f t="shared" si="1201"/>
        <v>0</v>
      </c>
      <c r="L78" s="109">
        <f t="shared" si="1202"/>
        <v>0</v>
      </c>
      <c r="M78" s="109"/>
      <c r="N78" s="138"/>
      <c r="O78" s="139">
        <f t="shared" si="1203"/>
        <v>0</v>
      </c>
      <c r="P78" s="593">
        <f t="shared" si="1204"/>
        <v>0</v>
      </c>
      <c r="Q78" s="139">
        <f>P78/P74</f>
        <v>0</v>
      </c>
      <c r="R78" s="109">
        <f>R74*Q78</f>
        <v>0</v>
      </c>
      <c r="S78" s="136">
        <f t="shared" si="1205"/>
        <v>0</v>
      </c>
      <c r="T78" s="96">
        <f>T74</f>
        <v>24.01</v>
      </c>
      <c r="U78" s="137">
        <f t="shared" si="1206"/>
        <v>0</v>
      </c>
      <c r="V78" s="109">
        <f t="shared" si="1207"/>
        <v>0</v>
      </c>
      <c r="W78" s="109"/>
      <c r="X78" s="138"/>
      <c r="Y78" s="139">
        <f t="shared" si="1208"/>
        <v>0</v>
      </c>
      <c r="Z78" s="593">
        <f t="shared" si="1209"/>
        <v>0</v>
      </c>
      <c r="AA78" s="139">
        <f>Z78/Z74</f>
        <v>0</v>
      </c>
      <c r="AB78" s="109">
        <f>AB74*AA78</f>
        <v>0</v>
      </c>
      <c r="AC78" s="136">
        <f t="shared" si="1210"/>
        <v>0</v>
      </c>
      <c r="AD78" s="96">
        <f>AD74</f>
        <v>22.42</v>
      </c>
      <c r="AE78" s="137">
        <f t="shared" si="1211"/>
        <v>0</v>
      </c>
      <c r="AF78" s="109">
        <f t="shared" si="1212"/>
        <v>0</v>
      </c>
      <c r="AG78" s="109"/>
      <c r="AH78" s="138"/>
      <c r="AI78" s="139">
        <f t="shared" si="1213"/>
        <v>0</v>
      </c>
      <c r="AJ78" s="593">
        <f t="shared" si="1214"/>
        <v>0</v>
      </c>
      <c r="AK78" s="139" t="e">
        <f>AJ78/AJ74</f>
        <v>#DIV/0!</v>
      </c>
      <c r="AL78" s="109" t="e">
        <f>AL74*AK78</f>
        <v>#DIV/0!</v>
      </c>
      <c r="AM78" s="136">
        <f t="shared" si="1215"/>
        <v>0</v>
      </c>
      <c r="AN78" s="96">
        <f>AN74</f>
        <v>0</v>
      </c>
      <c r="AO78" s="137">
        <f t="shared" si="1216"/>
        <v>0</v>
      </c>
      <c r="AP78" s="109">
        <f t="shared" si="1217"/>
        <v>0</v>
      </c>
      <c r="AQ78" s="109"/>
      <c r="AR78" s="138"/>
      <c r="AS78" s="139">
        <f t="shared" si="1218"/>
        <v>0</v>
      </c>
      <c r="AT78" s="593">
        <f t="shared" si="1219"/>
        <v>0</v>
      </c>
      <c r="AU78" s="139">
        <f>AT78/AT74</f>
        <v>0</v>
      </c>
      <c r="AV78" s="109">
        <f>AV74*AU78</f>
        <v>0</v>
      </c>
      <c r="AW78" s="136">
        <f t="shared" si="1220"/>
        <v>0</v>
      </c>
      <c r="AX78" s="96">
        <f>AX74</f>
        <v>35.57</v>
      </c>
      <c r="AY78" s="137">
        <f t="shared" si="1221"/>
        <v>0</v>
      </c>
      <c r="AZ78" s="109">
        <f t="shared" si="1222"/>
        <v>0</v>
      </c>
      <c r="BA78" s="109"/>
      <c r="BB78" s="138"/>
      <c r="BC78" s="139">
        <f t="shared" si="1223"/>
        <v>0</v>
      </c>
      <c r="BD78" s="593">
        <f t="shared" si="1224"/>
        <v>0</v>
      </c>
      <c r="BE78" s="139">
        <f>BD78/BD74</f>
        <v>0</v>
      </c>
      <c r="BF78" s="109">
        <f>BF74*BE78</f>
        <v>0</v>
      </c>
      <c r="BG78" s="136">
        <f t="shared" si="1225"/>
        <v>0</v>
      </c>
      <c r="BH78" s="96">
        <f>BH74</f>
        <v>33.72</v>
      </c>
      <c r="BI78" s="137">
        <f t="shared" si="1226"/>
        <v>0</v>
      </c>
      <c r="BJ78" s="109">
        <f t="shared" si="1227"/>
        <v>0</v>
      </c>
      <c r="BK78" s="109"/>
      <c r="BL78" s="138"/>
      <c r="BM78" s="139">
        <f t="shared" si="1228"/>
        <v>0</v>
      </c>
      <c r="BN78" s="593">
        <f t="shared" si="1229"/>
        <v>0</v>
      </c>
      <c r="BO78" s="139">
        <f>BN78/BN74</f>
        <v>0</v>
      </c>
      <c r="BP78" s="109">
        <f>BP74*BO78</f>
        <v>0</v>
      </c>
      <c r="BQ78" s="136">
        <f t="shared" si="1230"/>
        <v>0</v>
      </c>
      <c r="BR78" s="96">
        <f>BR74</f>
        <v>33.74</v>
      </c>
      <c r="BS78" s="137">
        <f t="shared" si="1231"/>
        <v>0</v>
      </c>
      <c r="BT78" s="109">
        <f t="shared" si="1232"/>
        <v>0</v>
      </c>
      <c r="BU78" s="109"/>
      <c r="BV78" s="138"/>
      <c r="BW78" s="139">
        <f t="shared" si="1233"/>
        <v>0</v>
      </c>
      <c r="BX78" s="593">
        <f t="shared" si="1234"/>
        <v>0</v>
      </c>
      <c r="BY78" s="139">
        <f>BX78/BX74</f>
        <v>0</v>
      </c>
      <c r="BZ78" s="109">
        <f>BZ74*BY78</f>
        <v>0</v>
      </c>
      <c r="CA78" s="136">
        <f t="shared" si="1235"/>
        <v>0</v>
      </c>
      <c r="CB78" s="96">
        <f>CB74</f>
        <v>33.08</v>
      </c>
      <c r="CC78" s="137">
        <f t="shared" si="1236"/>
        <v>0</v>
      </c>
      <c r="CD78" s="109">
        <f t="shared" si="1237"/>
        <v>0</v>
      </c>
      <c r="CE78" s="109"/>
      <c r="CF78" s="138"/>
      <c r="CG78" s="139">
        <f t="shared" si="1238"/>
        <v>0</v>
      </c>
      <c r="CH78" s="593">
        <f t="shared" si="1239"/>
        <v>0</v>
      </c>
      <c r="CI78" s="139">
        <f>CH78/CH74</f>
        <v>0</v>
      </c>
      <c r="CJ78" s="109">
        <f>CJ74*CI78</f>
        <v>0</v>
      </c>
      <c r="CK78" s="136">
        <f t="shared" si="1240"/>
        <v>0</v>
      </c>
      <c r="CL78" s="96">
        <f>CL74</f>
        <v>22.42</v>
      </c>
      <c r="CM78" s="137">
        <f t="shared" si="1241"/>
        <v>0</v>
      </c>
      <c r="CN78" s="109">
        <f t="shared" si="1242"/>
        <v>0</v>
      </c>
      <c r="CO78" s="109"/>
      <c r="CP78" s="138"/>
      <c r="CQ78" s="139">
        <f t="shared" si="1243"/>
        <v>0</v>
      </c>
      <c r="CR78" s="593">
        <f t="shared" si="1244"/>
        <v>0</v>
      </c>
      <c r="CS78" s="139">
        <f>CR78/CR74</f>
        <v>0</v>
      </c>
      <c r="CT78" s="109">
        <f>CT74*CS78</f>
        <v>0</v>
      </c>
      <c r="CU78" s="136">
        <f t="shared" si="1245"/>
        <v>0</v>
      </c>
      <c r="CV78" s="96">
        <f>CV74</f>
        <v>32.53</v>
      </c>
      <c r="CW78" s="137">
        <f t="shared" si="1246"/>
        <v>0</v>
      </c>
      <c r="CX78" s="109">
        <f t="shared" si="1247"/>
        <v>0</v>
      </c>
      <c r="CY78" s="109"/>
      <c r="CZ78" s="138"/>
      <c r="DA78" s="139">
        <f t="shared" si="1248"/>
        <v>0</v>
      </c>
      <c r="DB78" s="593">
        <f t="shared" si="1249"/>
        <v>0</v>
      </c>
      <c r="DC78" s="139">
        <f>DB78/DB74</f>
        <v>0</v>
      </c>
      <c r="DD78" s="109">
        <f>DD74*DC78</f>
        <v>0</v>
      </c>
      <c r="DE78" s="136">
        <f t="shared" si="1250"/>
        <v>0</v>
      </c>
      <c r="DF78" s="96">
        <f>DF74</f>
        <v>46.75</v>
      </c>
      <c r="DG78" s="137">
        <f t="shared" si="1251"/>
        <v>0</v>
      </c>
      <c r="DH78" s="109">
        <f t="shared" si="1252"/>
        <v>0</v>
      </c>
      <c r="DI78" s="109"/>
      <c r="DJ78" s="138"/>
      <c r="DK78" s="139">
        <f t="shared" si="1253"/>
        <v>0</v>
      </c>
      <c r="DL78" s="593">
        <f t="shared" si="1254"/>
        <v>0</v>
      </c>
      <c r="DM78" s="139">
        <f>DL78/DL74</f>
        <v>0</v>
      </c>
      <c r="DN78" s="109">
        <f>DN74*DM78</f>
        <v>0</v>
      </c>
      <c r="DO78" s="136">
        <f t="shared" si="1255"/>
        <v>0</v>
      </c>
      <c r="DP78" s="96">
        <f>DP74</f>
        <v>33.799999999999997</v>
      </c>
      <c r="DQ78" s="137">
        <f t="shared" si="1256"/>
        <v>0</v>
      </c>
      <c r="DR78" s="109">
        <f t="shared" si="1257"/>
        <v>0</v>
      </c>
      <c r="DS78" s="109"/>
      <c r="DT78" s="138"/>
      <c r="DU78" s="139">
        <f t="shared" si="1258"/>
        <v>0</v>
      </c>
      <c r="DV78" s="593">
        <f t="shared" si="1259"/>
        <v>0</v>
      </c>
      <c r="DW78" s="139">
        <f>DV78/DV74</f>
        <v>0</v>
      </c>
      <c r="DX78" s="109">
        <f>DX74*DW78</f>
        <v>0</v>
      </c>
      <c r="DY78" s="136">
        <f t="shared" si="1260"/>
        <v>0</v>
      </c>
      <c r="DZ78" s="96">
        <f>DZ74</f>
        <v>33.79</v>
      </c>
      <c r="EA78" s="137">
        <f t="shared" si="1261"/>
        <v>0</v>
      </c>
      <c r="EB78" s="109">
        <f t="shared" si="1262"/>
        <v>0</v>
      </c>
      <c r="EC78" s="109"/>
      <c r="ED78" s="138"/>
      <c r="EE78" s="139">
        <f t="shared" si="1263"/>
        <v>0</v>
      </c>
      <c r="EF78" s="593">
        <f t="shared" si="1264"/>
        <v>0</v>
      </c>
      <c r="EG78" s="139">
        <f>EF78/EF74</f>
        <v>0</v>
      </c>
      <c r="EH78" s="109">
        <f>EH74*EG78</f>
        <v>0</v>
      </c>
      <c r="EI78" s="136">
        <f t="shared" si="1265"/>
        <v>0</v>
      </c>
      <c r="EJ78" s="96">
        <f>EJ74</f>
        <v>33.47</v>
      </c>
      <c r="EK78" s="137">
        <f t="shared" si="1266"/>
        <v>0</v>
      </c>
      <c r="EL78" s="109">
        <f t="shared" si="1267"/>
        <v>0</v>
      </c>
      <c r="EM78" s="109"/>
      <c r="EN78" s="138"/>
      <c r="EO78" s="139">
        <f t="shared" si="1268"/>
        <v>0</v>
      </c>
      <c r="EP78" s="593">
        <f t="shared" si="1269"/>
        <v>0</v>
      </c>
      <c r="EQ78" s="139">
        <f>EP78/EP74</f>
        <v>0</v>
      </c>
      <c r="ER78" s="109">
        <f>ER74*EQ78</f>
        <v>0</v>
      </c>
      <c r="ES78" s="136">
        <f t="shared" si="1270"/>
        <v>0</v>
      </c>
      <c r="ET78" s="96">
        <f>ET74</f>
        <v>28.35</v>
      </c>
      <c r="EU78" s="137">
        <f t="shared" si="1271"/>
        <v>0</v>
      </c>
      <c r="EV78" s="109">
        <f t="shared" si="1272"/>
        <v>0</v>
      </c>
      <c r="EW78" s="109"/>
      <c r="EX78" s="138"/>
      <c r="EY78" s="139">
        <f t="shared" si="1273"/>
        <v>0</v>
      </c>
      <c r="EZ78" s="593">
        <f t="shared" si="1274"/>
        <v>0</v>
      </c>
      <c r="FA78" s="139">
        <f>EZ78/EZ74</f>
        <v>0</v>
      </c>
      <c r="FB78" s="109">
        <f>FB74*FA78</f>
        <v>0</v>
      </c>
      <c r="FC78" s="136">
        <f t="shared" si="1275"/>
        <v>0</v>
      </c>
      <c r="FD78" s="96">
        <f>FD74</f>
        <v>37.67</v>
      </c>
      <c r="FE78" s="137">
        <f t="shared" si="1276"/>
        <v>0</v>
      </c>
      <c r="FF78" s="109">
        <f t="shared" si="1277"/>
        <v>0</v>
      </c>
      <c r="FG78" s="109"/>
      <c r="FH78" s="138"/>
      <c r="FI78" s="139">
        <f t="shared" si="1278"/>
        <v>0</v>
      </c>
      <c r="FJ78" s="593">
        <f t="shared" si="1279"/>
        <v>0</v>
      </c>
      <c r="FK78" s="139">
        <f>FJ78/FJ74</f>
        <v>0</v>
      </c>
      <c r="FL78" s="109">
        <f>FL74*FK78</f>
        <v>0</v>
      </c>
      <c r="FM78" s="136">
        <f t="shared" si="1280"/>
        <v>0</v>
      </c>
      <c r="FN78" s="96">
        <f>FN74</f>
        <v>32.340000000000003</v>
      </c>
      <c r="FO78" s="137">
        <f t="shared" si="1281"/>
        <v>0</v>
      </c>
      <c r="FP78" s="109">
        <f t="shared" si="1282"/>
        <v>0</v>
      </c>
      <c r="FQ78" s="109"/>
      <c r="FR78" s="138"/>
      <c r="FS78" s="139">
        <f t="shared" si="1283"/>
        <v>0</v>
      </c>
      <c r="FT78" s="593">
        <f t="shared" si="1284"/>
        <v>0</v>
      </c>
      <c r="FU78" s="139">
        <f>FT78/FT74</f>
        <v>0</v>
      </c>
      <c r="FV78" s="109">
        <f>FV74*FU78</f>
        <v>0</v>
      </c>
      <c r="FW78" s="136">
        <f t="shared" si="1285"/>
        <v>0</v>
      </c>
      <c r="FX78" s="96">
        <f>FX74</f>
        <v>32.72</v>
      </c>
      <c r="FY78" s="137">
        <f t="shared" si="1286"/>
        <v>0</v>
      </c>
      <c r="FZ78" s="109">
        <f t="shared" si="1287"/>
        <v>0</v>
      </c>
      <c r="GA78" s="109"/>
      <c r="GB78" s="138"/>
      <c r="GC78" s="139">
        <f t="shared" si="1288"/>
        <v>0</v>
      </c>
      <c r="GD78" s="593">
        <f t="shared" si="1289"/>
        <v>0</v>
      </c>
      <c r="GE78" s="139">
        <f>GD78/GD74</f>
        <v>0</v>
      </c>
      <c r="GF78" s="109">
        <f>GF74*GE78</f>
        <v>0</v>
      </c>
      <c r="GG78" s="136">
        <f t="shared" si="1290"/>
        <v>0</v>
      </c>
      <c r="GH78" s="96">
        <f>GH74</f>
        <v>33.47</v>
      </c>
      <c r="GI78" s="137">
        <f t="shared" si="1291"/>
        <v>0</v>
      </c>
      <c r="GJ78" s="109">
        <f t="shared" si="1292"/>
        <v>0</v>
      </c>
      <c r="GK78" s="109"/>
      <c r="GL78" s="138"/>
      <c r="GM78" s="139">
        <f t="shared" si="1293"/>
        <v>0</v>
      </c>
      <c r="GN78" s="593">
        <f t="shared" si="1294"/>
        <v>0</v>
      </c>
      <c r="GO78" s="139">
        <f>GN78/GN74</f>
        <v>0</v>
      </c>
      <c r="GP78" s="109">
        <f>GP74*GO78</f>
        <v>0</v>
      </c>
      <c r="GQ78" s="136">
        <f t="shared" si="1295"/>
        <v>0</v>
      </c>
      <c r="GR78" s="96">
        <f>GR74</f>
        <v>33.799999999999997</v>
      </c>
      <c r="GS78" s="137">
        <f t="shared" si="1296"/>
        <v>0</v>
      </c>
      <c r="GT78" s="109">
        <f t="shared" si="1297"/>
        <v>0</v>
      </c>
      <c r="GU78" s="109"/>
      <c r="GV78" s="138"/>
      <c r="GW78" s="139">
        <f t="shared" si="1298"/>
        <v>0</v>
      </c>
      <c r="GX78" s="593">
        <f t="shared" si="1299"/>
        <v>0</v>
      </c>
      <c r="GY78" s="139">
        <f>GX78/GX74</f>
        <v>0</v>
      </c>
      <c r="GZ78" s="109">
        <f>GZ74*GY78</f>
        <v>0</v>
      </c>
      <c r="HA78" s="136">
        <f t="shared" si="1300"/>
        <v>0</v>
      </c>
      <c r="HB78" s="96">
        <f>HB74</f>
        <v>27.22</v>
      </c>
      <c r="HC78" s="137">
        <f t="shared" si="1301"/>
        <v>0</v>
      </c>
      <c r="HD78" s="109">
        <f t="shared" si="1302"/>
        <v>0</v>
      </c>
      <c r="HE78" s="109"/>
      <c r="HF78" s="138"/>
      <c r="HG78" s="139">
        <f t="shared" si="1303"/>
        <v>0</v>
      </c>
      <c r="HH78" s="593">
        <f t="shared" si="1304"/>
        <v>0</v>
      </c>
      <c r="HI78" s="139">
        <f>HH78/HH74</f>
        <v>0</v>
      </c>
      <c r="HJ78" s="109">
        <f>HJ74*HI78</f>
        <v>0</v>
      </c>
      <c r="HK78" s="136">
        <f t="shared" si="1305"/>
        <v>0</v>
      </c>
      <c r="HL78" s="96">
        <f>HL74</f>
        <v>25.02</v>
      </c>
      <c r="HM78" s="137">
        <f t="shared" si="1306"/>
        <v>0</v>
      </c>
      <c r="HN78" s="109">
        <f t="shared" si="1307"/>
        <v>0</v>
      </c>
      <c r="HO78" s="109"/>
      <c r="HP78" s="138"/>
      <c r="HQ78" s="139">
        <f t="shared" si="1308"/>
        <v>0</v>
      </c>
      <c r="HR78" s="593">
        <f t="shared" si="1309"/>
        <v>0</v>
      </c>
      <c r="HS78" s="139">
        <f>HR78/HR74</f>
        <v>0</v>
      </c>
      <c r="HT78" s="109">
        <f>HT74*HS78</f>
        <v>0</v>
      </c>
      <c r="HU78" s="136">
        <f t="shared" si="1310"/>
        <v>0</v>
      </c>
      <c r="HV78" s="96">
        <f>HV74</f>
        <v>34.31</v>
      </c>
      <c r="HW78" s="137">
        <f t="shared" si="1311"/>
        <v>0</v>
      </c>
      <c r="HX78" s="109">
        <f t="shared" si="1312"/>
        <v>0</v>
      </c>
      <c r="HY78" s="109"/>
      <c r="HZ78" s="138"/>
      <c r="IA78" s="139">
        <f t="shared" si="1313"/>
        <v>0</v>
      </c>
      <c r="IB78" s="593">
        <f t="shared" si="1314"/>
        <v>0</v>
      </c>
      <c r="IC78" s="139">
        <f>IB78/IB74</f>
        <v>0</v>
      </c>
      <c r="ID78" s="109">
        <f>ID74*IC78</f>
        <v>0</v>
      </c>
      <c r="IE78" s="136">
        <f t="shared" si="1315"/>
        <v>0</v>
      </c>
      <c r="IF78" s="96">
        <f>IF74</f>
        <v>23.33</v>
      </c>
      <c r="IG78" s="137">
        <f t="shared" si="1316"/>
        <v>0</v>
      </c>
      <c r="IH78" s="109">
        <f t="shared" si="1317"/>
        <v>0</v>
      </c>
      <c r="II78" s="109"/>
      <c r="IJ78" s="138"/>
      <c r="IK78" s="139">
        <f t="shared" si="1318"/>
        <v>0</v>
      </c>
      <c r="IL78" s="593">
        <f t="shared" si="1319"/>
        <v>0</v>
      </c>
      <c r="IM78" s="139">
        <f>IL78/IL74</f>
        <v>0</v>
      </c>
      <c r="IN78" s="109">
        <f>IN74*IM78</f>
        <v>0</v>
      </c>
      <c r="IO78" s="136">
        <f t="shared" si="1320"/>
        <v>0</v>
      </c>
      <c r="IP78" s="96">
        <f>IP74</f>
        <v>35.85</v>
      </c>
      <c r="IQ78" s="137">
        <f t="shared" si="1321"/>
        <v>0</v>
      </c>
      <c r="IR78" s="109">
        <f t="shared" si="1322"/>
        <v>0</v>
      </c>
      <c r="IS78" s="109"/>
      <c r="IT78" s="138"/>
      <c r="IU78" s="139">
        <f t="shared" si="1323"/>
        <v>0</v>
      </c>
      <c r="IV78" s="593">
        <f t="shared" si="1324"/>
        <v>0</v>
      </c>
      <c r="IW78" s="139">
        <f>IV78/IV74</f>
        <v>0</v>
      </c>
      <c r="IX78" s="109">
        <f>IX74*IW78</f>
        <v>0</v>
      </c>
      <c r="IY78" s="136">
        <f t="shared" si="1325"/>
        <v>0</v>
      </c>
      <c r="IZ78" s="96">
        <f>IZ74</f>
        <v>35.1</v>
      </c>
      <c r="JA78" s="137">
        <f t="shared" si="1326"/>
        <v>0</v>
      </c>
      <c r="JB78" s="109">
        <f t="shared" si="1327"/>
        <v>0</v>
      </c>
      <c r="JC78" s="109"/>
      <c r="JD78" s="138"/>
      <c r="JE78" s="139">
        <f t="shared" si="1328"/>
        <v>0</v>
      </c>
      <c r="JF78" s="593">
        <f t="shared" si="1329"/>
        <v>0</v>
      </c>
      <c r="JG78" s="139">
        <f>JF78/JF74</f>
        <v>0</v>
      </c>
      <c r="JH78" s="109">
        <f>JH74*JG78</f>
        <v>0</v>
      </c>
      <c r="JI78" s="136">
        <f t="shared" si="1330"/>
        <v>0</v>
      </c>
      <c r="JJ78" s="96">
        <f>JJ74</f>
        <v>30.76</v>
      </c>
      <c r="JK78" s="137">
        <f t="shared" si="1331"/>
        <v>0</v>
      </c>
      <c r="JL78" s="109">
        <f t="shared" si="1332"/>
        <v>0</v>
      </c>
      <c r="JM78" s="109"/>
      <c r="JN78" s="138"/>
      <c r="JO78" s="139">
        <f t="shared" si="1333"/>
        <v>0</v>
      </c>
      <c r="JP78" s="593">
        <f t="shared" si="1334"/>
        <v>0</v>
      </c>
      <c r="JQ78" s="139">
        <f>JP78/JP74</f>
        <v>0</v>
      </c>
      <c r="JR78" s="109">
        <f>JR74*JQ78</f>
        <v>0</v>
      </c>
      <c r="JS78" s="136">
        <f t="shared" si="1335"/>
        <v>0</v>
      </c>
      <c r="JT78" s="96">
        <f>JT74</f>
        <v>32.64</v>
      </c>
      <c r="JU78" s="137">
        <f t="shared" si="1336"/>
        <v>0</v>
      </c>
      <c r="JV78" s="109">
        <f t="shared" si="1337"/>
        <v>0</v>
      </c>
      <c r="JW78" s="109"/>
      <c r="JX78" s="138"/>
      <c r="JY78" s="139">
        <f t="shared" si="1338"/>
        <v>0</v>
      </c>
      <c r="JZ78" s="593">
        <f t="shared" si="1339"/>
        <v>0</v>
      </c>
      <c r="KA78" s="139">
        <f>JZ78/JZ74</f>
        <v>0</v>
      </c>
      <c r="KB78" s="109">
        <f>KB74*KA78</f>
        <v>0</v>
      </c>
      <c r="KC78" s="136">
        <f t="shared" si="1340"/>
        <v>0</v>
      </c>
      <c r="KD78" s="96">
        <f>KD74</f>
        <v>24.43</v>
      </c>
      <c r="KE78" s="137">
        <f t="shared" si="1341"/>
        <v>0</v>
      </c>
      <c r="KF78" s="109">
        <f t="shared" si="1342"/>
        <v>0</v>
      </c>
      <c r="KG78" s="109"/>
      <c r="KH78" s="138"/>
      <c r="KI78" s="139">
        <f t="shared" si="1343"/>
        <v>0</v>
      </c>
      <c r="KJ78" s="593">
        <f t="shared" si="1344"/>
        <v>0</v>
      </c>
      <c r="KK78" s="139">
        <f>KJ78/KJ74</f>
        <v>0</v>
      </c>
      <c r="KL78" s="109">
        <f>KL74*KK78</f>
        <v>0</v>
      </c>
      <c r="KM78" s="136">
        <f t="shared" si="1345"/>
        <v>0</v>
      </c>
      <c r="KN78" s="96">
        <f>KN74</f>
        <v>25.71</v>
      </c>
      <c r="KO78" s="137">
        <f t="shared" si="1346"/>
        <v>0</v>
      </c>
      <c r="KP78" s="109">
        <f t="shared" si="1347"/>
        <v>0</v>
      </c>
      <c r="KQ78" s="109"/>
      <c r="KR78" s="138"/>
      <c r="KS78" s="139">
        <f t="shared" si="1348"/>
        <v>0</v>
      </c>
      <c r="KT78" s="593">
        <f t="shared" si="1349"/>
        <v>0</v>
      </c>
      <c r="KU78" s="139">
        <f>KT78/KT74</f>
        <v>0</v>
      </c>
      <c r="KV78" s="109">
        <f>KV74*KU78</f>
        <v>0</v>
      </c>
      <c r="KW78" s="136">
        <f t="shared" si="1350"/>
        <v>0</v>
      </c>
      <c r="KX78" s="96">
        <f>KX74</f>
        <v>68.260000000000005</v>
      </c>
      <c r="KY78" s="137">
        <f t="shared" si="1351"/>
        <v>0</v>
      </c>
      <c r="KZ78" s="109">
        <f t="shared" si="1352"/>
        <v>0</v>
      </c>
      <c r="LA78" s="109"/>
      <c r="LB78" s="138"/>
      <c r="LC78" s="139">
        <f t="shared" si="1353"/>
        <v>0</v>
      </c>
      <c r="LD78" s="593">
        <f t="shared" si="1354"/>
        <v>0</v>
      </c>
      <c r="LE78" s="139">
        <f>LD78/LD74</f>
        <v>0</v>
      </c>
      <c r="LF78" s="109">
        <f>LF74*LE78</f>
        <v>0</v>
      </c>
      <c r="LG78" s="136">
        <f t="shared" si="1355"/>
        <v>0</v>
      </c>
      <c r="LH78" s="96">
        <f>LH74</f>
        <v>28.92</v>
      </c>
      <c r="LI78" s="137">
        <f t="shared" si="1356"/>
        <v>0</v>
      </c>
      <c r="LJ78" s="109">
        <f t="shared" si="1357"/>
        <v>0</v>
      </c>
      <c r="LK78" s="109"/>
      <c r="LL78" s="138"/>
      <c r="LM78" s="139">
        <f t="shared" si="1358"/>
        <v>0</v>
      </c>
      <c r="LN78" s="593">
        <f t="shared" si="1359"/>
        <v>0</v>
      </c>
      <c r="LO78" s="139">
        <f>LN78/LN74</f>
        <v>0</v>
      </c>
      <c r="LP78" s="109">
        <f>LP74*LO78</f>
        <v>0</v>
      </c>
      <c r="LQ78" s="136">
        <f t="shared" si="1360"/>
        <v>0</v>
      </c>
      <c r="LR78" s="96">
        <f>LR74</f>
        <v>34.76</v>
      </c>
      <c r="LS78" s="137">
        <f t="shared" si="1361"/>
        <v>0</v>
      </c>
      <c r="LT78" s="109">
        <f t="shared" si="1362"/>
        <v>0</v>
      </c>
      <c r="LU78" s="109"/>
      <c r="LV78" s="138"/>
      <c r="LW78" s="139">
        <f t="shared" si="1363"/>
        <v>0</v>
      </c>
      <c r="LX78" s="593">
        <f t="shared" si="1364"/>
        <v>0</v>
      </c>
      <c r="LY78" s="139">
        <f>LX78/LX74</f>
        <v>0</v>
      </c>
      <c r="LZ78" s="109">
        <f>LZ74*LY78</f>
        <v>0</v>
      </c>
      <c r="MA78" s="136">
        <f t="shared" si="1365"/>
        <v>0</v>
      </c>
      <c r="MB78" s="96">
        <f>MB74</f>
        <v>24.83</v>
      </c>
      <c r="MC78" s="137">
        <f t="shared" si="1366"/>
        <v>0</v>
      </c>
      <c r="MD78" s="109">
        <f t="shared" si="1367"/>
        <v>0</v>
      </c>
      <c r="ME78" s="109"/>
      <c r="MF78" s="138"/>
      <c r="MG78" s="139">
        <f t="shared" si="1368"/>
        <v>0</v>
      </c>
      <c r="MH78" s="593">
        <f t="shared" si="1369"/>
        <v>0</v>
      </c>
      <c r="MI78" s="139">
        <f>MH78/MH74</f>
        <v>0</v>
      </c>
      <c r="MJ78" s="109">
        <f>MJ74*MI78</f>
        <v>0</v>
      </c>
      <c r="MK78" s="136">
        <f t="shared" si="1370"/>
        <v>0</v>
      </c>
      <c r="ML78" s="96">
        <f>ML74</f>
        <v>26.91</v>
      </c>
      <c r="MM78" s="137">
        <f t="shared" si="1371"/>
        <v>0</v>
      </c>
      <c r="MN78" s="109">
        <f t="shared" si="1372"/>
        <v>0</v>
      </c>
      <c r="MO78" s="109"/>
      <c r="MP78" s="138"/>
      <c r="MQ78" s="139">
        <f t="shared" si="1373"/>
        <v>0</v>
      </c>
      <c r="MR78" s="593">
        <f t="shared" si="1374"/>
        <v>0</v>
      </c>
      <c r="MS78" s="139">
        <f>MR78/MR74</f>
        <v>0</v>
      </c>
      <c r="MT78" s="109">
        <f>MT74*MS78</f>
        <v>0</v>
      </c>
      <c r="MU78" s="136">
        <f t="shared" si="1375"/>
        <v>0</v>
      </c>
      <c r="MV78" s="96">
        <f>MV74</f>
        <v>32.630000000000003</v>
      </c>
      <c r="MW78" s="137">
        <f t="shared" si="1376"/>
        <v>0</v>
      </c>
      <c r="MX78" s="109">
        <f t="shared" si="1377"/>
        <v>0</v>
      </c>
      <c r="MY78" s="109"/>
      <c r="MZ78" s="138"/>
      <c r="NA78" s="139">
        <f t="shared" si="1378"/>
        <v>0</v>
      </c>
      <c r="NB78" s="593">
        <f t="shared" si="1379"/>
        <v>0</v>
      </c>
      <c r="NC78" s="139">
        <f>NB78/NB74</f>
        <v>0</v>
      </c>
      <c r="ND78" s="109">
        <f>ND74*NC78</f>
        <v>0</v>
      </c>
      <c r="NE78" s="136">
        <f t="shared" si="1380"/>
        <v>0</v>
      </c>
      <c r="NF78" s="96">
        <f>NF74</f>
        <v>28.58</v>
      </c>
      <c r="NG78" s="137">
        <f t="shared" si="1381"/>
        <v>0</v>
      </c>
      <c r="NH78" s="109">
        <f t="shared" si="1382"/>
        <v>0</v>
      </c>
      <c r="NI78" s="109"/>
      <c r="NJ78" s="138"/>
      <c r="NK78" s="139">
        <f t="shared" si="1383"/>
        <v>0</v>
      </c>
      <c r="NL78" s="593">
        <f t="shared" si="1384"/>
        <v>0</v>
      </c>
      <c r="NM78" s="139">
        <f>NL78/NL74</f>
        <v>0</v>
      </c>
      <c r="NN78" s="109">
        <f>NN74*NM78</f>
        <v>0</v>
      </c>
      <c r="NO78" s="136">
        <f t="shared" si="1385"/>
        <v>0</v>
      </c>
      <c r="NP78" s="96">
        <f>NP74</f>
        <v>30.3</v>
      </c>
      <c r="NQ78" s="137">
        <f t="shared" si="1386"/>
        <v>0</v>
      </c>
      <c r="NR78" s="109">
        <f t="shared" si="1387"/>
        <v>0</v>
      </c>
      <c r="NS78" s="109"/>
      <c r="NT78" s="138"/>
      <c r="NU78" s="139">
        <f t="shared" si="1388"/>
        <v>0</v>
      </c>
      <c r="NV78" s="593">
        <f t="shared" si="1389"/>
        <v>34</v>
      </c>
      <c r="NW78" s="139">
        <f>NV78/NV74</f>
        <v>0.22222</v>
      </c>
      <c r="NX78" s="109">
        <f>NX74*NW78</f>
        <v>317.77</v>
      </c>
      <c r="NY78" s="136">
        <f t="shared" si="1390"/>
        <v>9.3461764699999996</v>
      </c>
      <c r="NZ78" s="96">
        <f>NZ74</f>
        <v>34.590000000000003</v>
      </c>
      <c r="OA78" s="137">
        <f t="shared" si="1391"/>
        <v>323.28424000000001</v>
      </c>
      <c r="OB78" s="109">
        <f t="shared" si="1392"/>
        <v>10991.66</v>
      </c>
      <c r="OC78" s="109"/>
      <c r="OD78" s="138"/>
      <c r="OE78" s="139">
        <f t="shared" si="1393"/>
        <v>0.73487999999999998</v>
      </c>
      <c r="OF78" s="593">
        <f t="shared" si="1394"/>
        <v>0</v>
      </c>
      <c r="OG78" s="139">
        <f>OF78/OF74</f>
        <v>0</v>
      </c>
      <c r="OH78" s="109">
        <f>OH74*OG78</f>
        <v>0</v>
      </c>
      <c r="OI78" s="136">
        <f t="shared" si="1395"/>
        <v>0</v>
      </c>
      <c r="OJ78" s="96">
        <f>OJ74</f>
        <v>33.47</v>
      </c>
      <c r="OK78" s="137">
        <f t="shared" si="1396"/>
        <v>0</v>
      </c>
      <c r="OL78" s="109">
        <f t="shared" si="1397"/>
        <v>0</v>
      </c>
      <c r="OM78" s="109"/>
      <c r="ON78" s="138"/>
      <c r="OO78" s="139">
        <f t="shared" si="1398"/>
        <v>0</v>
      </c>
      <c r="OP78" s="593">
        <f t="shared" si="1399"/>
        <v>0</v>
      </c>
      <c r="OQ78" s="139">
        <f>OP78/OP74</f>
        <v>0</v>
      </c>
      <c r="OR78" s="109">
        <f>OR74*OQ78</f>
        <v>0</v>
      </c>
      <c r="OS78" s="136">
        <f t="shared" si="1400"/>
        <v>0</v>
      </c>
      <c r="OT78" s="96">
        <f>OT74</f>
        <v>27.66</v>
      </c>
      <c r="OU78" s="137">
        <f t="shared" si="1401"/>
        <v>0</v>
      </c>
      <c r="OV78" s="109">
        <f t="shared" si="1402"/>
        <v>0</v>
      </c>
      <c r="OW78" s="109"/>
      <c r="OX78" s="138"/>
      <c r="OY78" s="139">
        <f t="shared" si="1403"/>
        <v>0</v>
      </c>
      <c r="OZ78" s="593">
        <f t="shared" si="1404"/>
        <v>0</v>
      </c>
      <c r="PA78" s="139">
        <f>OZ78/OZ74</f>
        <v>0</v>
      </c>
      <c r="PB78" s="109">
        <f>PB74*PA78</f>
        <v>0</v>
      </c>
      <c r="PC78" s="136">
        <f t="shared" si="1405"/>
        <v>0</v>
      </c>
      <c r="PD78" s="96">
        <f>PD74</f>
        <v>33.47</v>
      </c>
      <c r="PE78" s="137">
        <f t="shared" si="1406"/>
        <v>0</v>
      </c>
      <c r="PF78" s="109">
        <f t="shared" si="1407"/>
        <v>0</v>
      </c>
      <c r="PG78" s="109"/>
      <c r="PH78" s="138"/>
      <c r="PI78" s="139">
        <f t="shared" si="1408"/>
        <v>0</v>
      </c>
      <c r="PJ78" s="593">
        <f t="shared" si="1409"/>
        <v>0</v>
      </c>
      <c r="PK78" s="139">
        <f>PJ78/PJ74</f>
        <v>0</v>
      </c>
      <c r="PL78" s="109">
        <f>PL74*PK78</f>
        <v>0</v>
      </c>
      <c r="PM78" s="136">
        <f t="shared" si="1410"/>
        <v>0</v>
      </c>
      <c r="PN78" s="96">
        <f>PN74</f>
        <v>33.46</v>
      </c>
      <c r="PO78" s="137">
        <f t="shared" si="1411"/>
        <v>0</v>
      </c>
      <c r="PP78" s="109">
        <f t="shared" si="1412"/>
        <v>0</v>
      </c>
      <c r="PQ78" s="109"/>
      <c r="PR78" s="138"/>
      <c r="PS78" s="139">
        <f t="shared" si="1413"/>
        <v>0</v>
      </c>
      <c r="PT78" s="593">
        <f t="shared" si="1414"/>
        <v>0</v>
      </c>
      <c r="PU78" s="139">
        <f>PT78/PT74</f>
        <v>0</v>
      </c>
      <c r="PV78" s="109">
        <f>PV74*PU78</f>
        <v>0</v>
      </c>
      <c r="PW78" s="136">
        <f t="shared" si="1415"/>
        <v>0</v>
      </c>
      <c r="PX78" s="96">
        <f>PX74</f>
        <v>33.74</v>
      </c>
      <c r="PY78" s="137">
        <f t="shared" si="1416"/>
        <v>0</v>
      </c>
      <c r="PZ78" s="109">
        <f t="shared" si="1417"/>
        <v>0</v>
      </c>
      <c r="QA78" s="109"/>
      <c r="QB78" s="138"/>
      <c r="QC78" s="139">
        <f t="shared" si="1418"/>
        <v>0</v>
      </c>
      <c r="QD78" s="593">
        <f t="shared" si="1419"/>
        <v>0</v>
      </c>
      <c r="QE78" s="139">
        <f>QD78/QD74</f>
        <v>0</v>
      </c>
      <c r="QF78" s="109">
        <f>QF74*QE78</f>
        <v>0</v>
      </c>
      <c r="QG78" s="136">
        <f t="shared" si="1420"/>
        <v>0</v>
      </c>
      <c r="QH78" s="96">
        <f>QH74</f>
        <v>32.86</v>
      </c>
      <c r="QI78" s="137">
        <f t="shared" si="1421"/>
        <v>0</v>
      </c>
      <c r="QJ78" s="109">
        <f t="shared" si="1422"/>
        <v>0</v>
      </c>
      <c r="QK78" s="109"/>
      <c r="QL78" s="138"/>
      <c r="QM78" s="139">
        <f t="shared" si="1423"/>
        <v>0</v>
      </c>
      <c r="QN78" s="593">
        <f t="shared" si="1424"/>
        <v>0</v>
      </c>
      <c r="QO78" s="139">
        <f>QN78/QN74</f>
        <v>0</v>
      </c>
      <c r="QP78" s="109">
        <f>QP74*QO78</f>
        <v>0</v>
      </c>
      <c r="QQ78" s="136">
        <f t="shared" si="1425"/>
        <v>0</v>
      </c>
      <c r="QR78" s="96">
        <f>QR74</f>
        <v>33.46</v>
      </c>
      <c r="QS78" s="137">
        <f t="shared" si="1426"/>
        <v>0</v>
      </c>
      <c r="QT78" s="109">
        <f t="shared" si="1427"/>
        <v>0</v>
      </c>
      <c r="QU78" s="109"/>
      <c r="QV78" s="138"/>
      <c r="QW78" s="139">
        <f t="shared" si="1428"/>
        <v>0</v>
      </c>
      <c r="QX78" s="593">
        <f t="shared" si="1429"/>
        <v>0</v>
      </c>
      <c r="QY78" s="139">
        <f>QX78/QX74</f>
        <v>0</v>
      </c>
      <c r="QZ78" s="109">
        <f>QZ74*QY78</f>
        <v>0</v>
      </c>
      <c r="RA78" s="136">
        <f t="shared" si="1430"/>
        <v>0</v>
      </c>
      <c r="RB78" s="96">
        <f>RB74</f>
        <v>33.25</v>
      </c>
      <c r="RC78" s="137">
        <f t="shared" si="1431"/>
        <v>0</v>
      </c>
      <c r="RD78" s="109">
        <f t="shared" si="1432"/>
        <v>0</v>
      </c>
      <c r="RE78" s="109"/>
      <c r="RF78" s="138"/>
      <c r="RG78" s="139">
        <f t="shared" si="1433"/>
        <v>0</v>
      </c>
      <c r="RH78" s="593">
        <f t="shared" si="1434"/>
        <v>0</v>
      </c>
      <c r="RI78" s="139">
        <f>RH78/RH74</f>
        <v>0</v>
      </c>
      <c r="RJ78" s="109">
        <f>RJ74*RI78</f>
        <v>0</v>
      </c>
      <c r="RK78" s="136">
        <f t="shared" si="1435"/>
        <v>0</v>
      </c>
      <c r="RL78" s="96">
        <f>RL74</f>
        <v>29.8</v>
      </c>
      <c r="RM78" s="137">
        <f t="shared" si="1436"/>
        <v>0</v>
      </c>
      <c r="RN78" s="109">
        <f t="shared" si="1437"/>
        <v>0</v>
      </c>
      <c r="RO78" s="109"/>
      <c r="RP78" s="138"/>
      <c r="RQ78" s="139">
        <f t="shared" si="1438"/>
        <v>0</v>
      </c>
      <c r="RR78" s="593">
        <f t="shared" si="1439"/>
        <v>0</v>
      </c>
      <c r="RS78" s="139">
        <f>RR78/RR74</f>
        <v>0</v>
      </c>
      <c r="RT78" s="109">
        <f>RT74*RS78</f>
        <v>0</v>
      </c>
      <c r="RU78" s="136">
        <f t="shared" si="1440"/>
        <v>0</v>
      </c>
      <c r="RV78" s="96">
        <f>RV74</f>
        <v>30.77</v>
      </c>
      <c r="RW78" s="137">
        <f t="shared" si="1441"/>
        <v>0</v>
      </c>
      <c r="RX78" s="109">
        <f t="shared" si="1442"/>
        <v>0</v>
      </c>
      <c r="RY78" s="109"/>
      <c r="RZ78" s="138"/>
      <c r="SA78" s="139">
        <f t="shared" si="1443"/>
        <v>0</v>
      </c>
      <c r="SB78" s="593">
        <f t="shared" si="1444"/>
        <v>0</v>
      </c>
      <c r="SC78" s="139" t="e">
        <f>SB78/SB74</f>
        <v>#DIV/0!</v>
      </c>
      <c r="SD78" s="109" t="e">
        <f>SD74*SC78</f>
        <v>#DIV/0!</v>
      </c>
      <c r="SE78" s="136">
        <f t="shared" si="1445"/>
        <v>0</v>
      </c>
      <c r="SF78" s="96">
        <f>SF74</f>
        <v>0</v>
      </c>
      <c r="SG78" s="137">
        <f t="shared" si="1446"/>
        <v>0</v>
      </c>
      <c r="SH78" s="109">
        <f t="shared" si="1447"/>
        <v>0</v>
      </c>
      <c r="SI78" s="109"/>
      <c r="SJ78" s="138"/>
      <c r="SK78" s="139">
        <f t="shared" si="1448"/>
        <v>0</v>
      </c>
      <c r="SL78" s="593">
        <f t="shared" si="1449"/>
        <v>0</v>
      </c>
      <c r="SM78" s="139">
        <f>SL78/SL74</f>
        <v>0</v>
      </c>
      <c r="SN78" s="109">
        <f>SN74*SM78</f>
        <v>0</v>
      </c>
      <c r="SO78" s="136">
        <f t="shared" si="1450"/>
        <v>0</v>
      </c>
      <c r="SP78" s="96">
        <f>SP74</f>
        <v>34.020000000000003</v>
      </c>
      <c r="SQ78" s="137">
        <f t="shared" si="1451"/>
        <v>0</v>
      </c>
      <c r="SR78" s="109">
        <f t="shared" si="1452"/>
        <v>0</v>
      </c>
      <c r="SS78" s="109"/>
      <c r="ST78" s="138"/>
      <c r="SU78" s="139">
        <f t="shared" si="1453"/>
        <v>0</v>
      </c>
      <c r="SV78" s="593">
        <f t="shared" si="1454"/>
        <v>0</v>
      </c>
      <c r="SW78" s="139">
        <f>SV78/SV74</f>
        <v>0</v>
      </c>
      <c r="SX78" s="109">
        <f>SX74*SW78</f>
        <v>0</v>
      </c>
      <c r="SY78" s="136">
        <f t="shared" si="1455"/>
        <v>0</v>
      </c>
      <c r="SZ78" s="96">
        <f>SZ74</f>
        <v>32.340000000000003</v>
      </c>
      <c r="TA78" s="137">
        <f t="shared" si="1456"/>
        <v>0</v>
      </c>
      <c r="TB78" s="109">
        <f t="shared" si="1457"/>
        <v>0</v>
      </c>
      <c r="TC78" s="109"/>
      <c r="TD78" s="138"/>
      <c r="TE78" s="139">
        <f t="shared" si="1458"/>
        <v>0</v>
      </c>
      <c r="TF78" s="593">
        <f t="shared" si="1459"/>
        <v>0</v>
      </c>
      <c r="TG78" s="139">
        <f>TF78/TF74</f>
        <v>0</v>
      </c>
      <c r="TH78" s="109">
        <f>TH74*TG78</f>
        <v>0</v>
      </c>
      <c r="TI78" s="136">
        <f t="shared" si="1460"/>
        <v>0</v>
      </c>
      <c r="TJ78" s="96">
        <f>TJ74</f>
        <v>30.78</v>
      </c>
      <c r="TK78" s="137">
        <f t="shared" si="1461"/>
        <v>0</v>
      </c>
      <c r="TL78" s="109">
        <f t="shared" si="1462"/>
        <v>0</v>
      </c>
      <c r="TM78" s="109"/>
      <c r="TN78" s="138"/>
      <c r="TO78" s="139">
        <f t="shared" si="1463"/>
        <v>0</v>
      </c>
      <c r="TP78" s="593">
        <f t="shared" si="1464"/>
        <v>0</v>
      </c>
      <c r="TQ78" s="139">
        <f>TP78/TP74</f>
        <v>0</v>
      </c>
      <c r="TR78" s="109">
        <f>TR74*TQ78</f>
        <v>0</v>
      </c>
      <c r="TS78" s="136">
        <f t="shared" si="1465"/>
        <v>0</v>
      </c>
      <c r="TT78" s="96">
        <f>TT74</f>
        <v>24.32</v>
      </c>
      <c r="TU78" s="137">
        <f t="shared" si="1466"/>
        <v>0</v>
      </c>
      <c r="TV78" s="109">
        <f t="shared" si="1467"/>
        <v>0</v>
      </c>
      <c r="TW78" s="109"/>
      <c r="TX78" s="138"/>
      <c r="TY78" s="139">
        <f t="shared" si="1468"/>
        <v>0</v>
      </c>
      <c r="TZ78" s="593">
        <f t="shared" si="1469"/>
        <v>0</v>
      </c>
      <c r="UA78" s="139">
        <f>TZ78/TZ74</f>
        <v>0</v>
      </c>
      <c r="UB78" s="109">
        <f>UB74*UA78</f>
        <v>0</v>
      </c>
      <c r="UC78" s="136">
        <f t="shared" si="1470"/>
        <v>0</v>
      </c>
      <c r="UD78" s="96">
        <f>UD74</f>
        <v>31.78</v>
      </c>
      <c r="UE78" s="137">
        <f t="shared" si="1471"/>
        <v>0</v>
      </c>
      <c r="UF78" s="109">
        <f t="shared" si="1472"/>
        <v>0</v>
      </c>
      <c r="UG78" s="109"/>
      <c r="UH78" s="138"/>
      <c r="UI78" s="139">
        <f t="shared" si="1473"/>
        <v>0</v>
      </c>
      <c r="UJ78" s="593">
        <f t="shared" si="1474"/>
        <v>0</v>
      </c>
      <c r="UK78" s="139">
        <f>UJ78/UJ74</f>
        <v>0</v>
      </c>
      <c r="UL78" s="109">
        <f>UL74*UK78</f>
        <v>0</v>
      </c>
      <c r="UM78" s="136">
        <f t="shared" si="1475"/>
        <v>0</v>
      </c>
      <c r="UN78" s="96">
        <f>UN74</f>
        <v>22.42</v>
      </c>
      <c r="UO78" s="137">
        <f t="shared" si="1476"/>
        <v>0</v>
      </c>
      <c r="UP78" s="109">
        <f t="shared" si="1477"/>
        <v>0</v>
      </c>
      <c r="UQ78" s="109"/>
      <c r="UR78" s="138"/>
      <c r="US78" s="139">
        <f t="shared" si="1478"/>
        <v>0</v>
      </c>
      <c r="UT78" s="593">
        <f t="shared" si="1479"/>
        <v>0</v>
      </c>
      <c r="UU78" s="139">
        <f>UT78/UT74</f>
        <v>0</v>
      </c>
      <c r="UV78" s="109">
        <f>UV74*UU78</f>
        <v>0</v>
      </c>
      <c r="UW78" s="136">
        <f t="shared" si="1480"/>
        <v>0</v>
      </c>
      <c r="UX78" s="96">
        <f>UX74</f>
        <v>25.18</v>
      </c>
      <c r="UY78" s="137">
        <f t="shared" si="1481"/>
        <v>0</v>
      </c>
      <c r="UZ78" s="109">
        <f t="shared" si="1482"/>
        <v>0</v>
      </c>
      <c r="VA78" s="109"/>
      <c r="VB78" s="138"/>
      <c r="VC78" s="139">
        <f t="shared" si="1483"/>
        <v>0</v>
      </c>
      <c r="VD78" s="593">
        <f t="shared" si="1484"/>
        <v>0</v>
      </c>
      <c r="VE78" s="139">
        <f>VD78/VD74</f>
        <v>0</v>
      </c>
      <c r="VF78" s="109">
        <f>VF74*VE78</f>
        <v>0</v>
      </c>
      <c r="VG78" s="136">
        <f t="shared" si="1485"/>
        <v>0</v>
      </c>
      <c r="VH78" s="96">
        <f>VH74</f>
        <v>24.6</v>
      </c>
      <c r="VI78" s="137">
        <f t="shared" si="1486"/>
        <v>0</v>
      </c>
      <c r="VJ78" s="109">
        <f t="shared" si="1487"/>
        <v>0</v>
      </c>
      <c r="VK78" s="109"/>
      <c r="VL78" s="138"/>
      <c r="VM78" s="139">
        <f t="shared" si="1488"/>
        <v>0</v>
      </c>
      <c r="VN78" s="593">
        <f t="shared" si="1489"/>
        <v>0</v>
      </c>
      <c r="VO78" s="139">
        <f>VN78/VN74</f>
        <v>0</v>
      </c>
      <c r="VP78" s="109">
        <f>VP74*VO78</f>
        <v>0</v>
      </c>
      <c r="VQ78" s="136">
        <f t="shared" si="1490"/>
        <v>0</v>
      </c>
      <c r="VR78" s="96">
        <f>VR74</f>
        <v>24.47</v>
      </c>
      <c r="VS78" s="137">
        <f t="shared" si="1491"/>
        <v>0</v>
      </c>
      <c r="VT78" s="109">
        <f t="shared" si="1492"/>
        <v>0</v>
      </c>
      <c r="VU78" s="109"/>
      <c r="VV78" s="138"/>
      <c r="VW78" s="139">
        <f t="shared" si="1493"/>
        <v>0</v>
      </c>
      <c r="VX78" s="554">
        <f t="shared" si="1494"/>
        <v>34</v>
      </c>
      <c r="VY78" s="139">
        <f>VX78/VX74</f>
        <v>2.81E-3</v>
      </c>
      <c r="VZ78" s="109">
        <f>VZ74*VY78</f>
        <v>506.33</v>
      </c>
      <c r="WA78" s="136">
        <f t="shared" si="1495"/>
        <v>14.892058820000001</v>
      </c>
      <c r="WB78" s="96">
        <f>WB74</f>
        <v>29.54</v>
      </c>
      <c r="WC78" s="137">
        <f t="shared" si="1496"/>
        <v>439.91142000000002</v>
      </c>
      <c r="WD78" s="109">
        <f t="shared" si="1497"/>
        <v>14956.99</v>
      </c>
      <c r="WE78" s="109"/>
      <c r="WF78" s="138"/>
    </row>
    <row r="79" spans="1:604" ht="25.5" customHeight="1">
      <c r="A79" s="5"/>
      <c r="B79" s="544" t="s">
        <v>406</v>
      </c>
      <c r="C79" s="11" t="s">
        <v>968</v>
      </c>
      <c r="D79" s="11" t="s">
        <v>423</v>
      </c>
      <c r="E79" s="4" t="s">
        <v>32</v>
      </c>
      <c r="F79" s="593">
        <f t="shared" si="1199"/>
        <v>0</v>
      </c>
      <c r="G79" s="139" t="e">
        <f>F79/F74</f>
        <v>#DIV/0!</v>
      </c>
      <c r="H79" s="109" t="e">
        <f>H74*G79</f>
        <v>#DIV/0!</v>
      </c>
      <c r="I79" s="136">
        <f t="shared" si="1200"/>
        <v>0</v>
      </c>
      <c r="J79" s="96">
        <f>J74</f>
        <v>0</v>
      </c>
      <c r="K79" s="137">
        <f t="shared" si="1201"/>
        <v>0</v>
      </c>
      <c r="L79" s="109">
        <f t="shared" si="1202"/>
        <v>0</v>
      </c>
      <c r="M79" s="109"/>
      <c r="N79" s="138"/>
      <c r="O79" s="139">
        <f t="shared" si="1203"/>
        <v>0</v>
      </c>
      <c r="P79" s="593">
        <f t="shared" si="1204"/>
        <v>0</v>
      </c>
      <c r="Q79" s="139">
        <f>P79/P74</f>
        <v>0</v>
      </c>
      <c r="R79" s="109">
        <f>R74*Q79</f>
        <v>0</v>
      </c>
      <c r="S79" s="136">
        <f t="shared" si="1205"/>
        <v>0</v>
      </c>
      <c r="T79" s="96">
        <f>T74</f>
        <v>24.01</v>
      </c>
      <c r="U79" s="137">
        <f t="shared" si="1206"/>
        <v>0</v>
      </c>
      <c r="V79" s="109">
        <f t="shared" si="1207"/>
        <v>0</v>
      </c>
      <c r="W79" s="109"/>
      <c r="X79" s="138"/>
      <c r="Y79" s="139">
        <f t="shared" si="1208"/>
        <v>0</v>
      </c>
      <c r="Z79" s="593">
        <f t="shared" si="1209"/>
        <v>27</v>
      </c>
      <c r="AA79" s="139">
        <f>Z79/Z74</f>
        <v>9.8900000000000002E-2</v>
      </c>
      <c r="AB79" s="109">
        <f>AB74*AA79</f>
        <v>699.03</v>
      </c>
      <c r="AC79" s="136">
        <f t="shared" si="1210"/>
        <v>25.89</v>
      </c>
      <c r="AD79" s="96">
        <f>AD74</f>
        <v>22.42</v>
      </c>
      <c r="AE79" s="137">
        <f t="shared" si="1211"/>
        <v>580.4538</v>
      </c>
      <c r="AF79" s="109">
        <f t="shared" si="1212"/>
        <v>15672.25</v>
      </c>
      <c r="AG79" s="109"/>
      <c r="AH79" s="138"/>
      <c r="AI79" s="139">
        <f t="shared" si="1213"/>
        <v>1.31867</v>
      </c>
      <c r="AJ79" s="593">
        <f t="shared" si="1214"/>
        <v>0</v>
      </c>
      <c r="AK79" s="139" t="e">
        <f>AJ79/AJ74</f>
        <v>#DIV/0!</v>
      </c>
      <c r="AL79" s="109" t="e">
        <f>AL74*AK79</f>
        <v>#DIV/0!</v>
      </c>
      <c r="AM79" s="136">
        <f t="shared" si="1215"/>
        <v>0</v>
      </c>
      <c r="AN79" s="96">
        <f>AN74</f>
        <v>0</v>
      </c>
      <c r="AO79" s="137">
        <f t="shared" si="1216"/>
        <v>0</v>
      </c>
      <c r="AP79" s="109">
        <f t="shared" si="1217"/>
        <v>0</v>
      </c>
      <c r="AQ79" s="109"/>
      <c r="AR79" s="138"/>
      <c r="AS79" s="139">
        <f t="shared" si="1218"/>
        <v>0</v>
      </c>
      <c r="AT79" s="593">
        <f t="shared" si="1219"/>
        <v>0</v>
      </c>
      <c r="AU79" s="139">
        <f>AT79/AT74</f>
        <v>0</v>
      </c>
      <c r="AV79" s="109">
        <f>AV74*AU79</f>
        <v>0</v>
      </c>
      <c r="AW79" s="136">
        <f t="shared" si="1220"/>
        <v>0</v>
      </c>
      <c r="AX79" s="96">
        <f>AX74</f>
        <v>35.57</v>
      </c>
      <c r="AY79" s="137">
        <f t="shared" si="1221"/>
        <v>0</v>
      </c>
      <c r="AZ79" s="109">
        <f t="shared" si="1222"/>
        <v>0</v>
      </c>
      <c r="BA79" s="109"/>
      <c r="BB79" s="138"/>
      <c r="BC79" s="139">
        <f t="shared" si="1223"/>
        <v>0</v>
      </c>
      <c r="BD79" s="593">
        <f t="shared" si="1224"/>
        <v>0</v>
      </c>
      <c r="BE79" s="139">
        <f>BD79/BD74</f>
        <v>0</v>
      </c>
      <c r="BF79" s="109">
        <f>BF74*BE79</f>
        <v>0</v>
      </c>
      <c r="BG79" s="136">
        <f t="shared" si="1225"/>
        <v>0</v>
      </c>
      <c r="BH79" s="96">
        <f>BH74</f>
        <v>33.72</v>
      </c>
      <c r="BI79" s="137">
        <f t="shared" si="1226"/>
        <v>0</v>
      </c>
      <c r="BJ79" s="109">
        <f t="shared" si="1227"/>
        <v>0</v>
      </c>
      <c r="BK79" s="109"/>
      <c r="BL79" s="138"/>
      <c r="BM79" s="139">
        <f t="shared" si="1228"/>
        <v>0</v>
      </c>
      <c r="BN79" s="593">
        <f t="shared" si="1229"/>
        <v>0</v>
      </c>
      <c r="BO79" s="139">
        <f>BN79/BN74</f>
        <v>0</v>
      </c>
      <c r="BP79" s="109">
        <f>BP74*BO79</f>
        <v>0</v>
      </c>
      <c r="BQ79" s="136">
        <f t="shared" si="1230"/>
        <v>0</v>
      </c>
      <c r="BR79" s="96">
        <f>BR74</f>
        <v>33.74</v>
      </c>
      <c r="BS79" s="137">
        <f t="shared" si="1231"/>
        <v>0</v>
      </c>
      <c r="BT79" s="109">
        <f t="shared" si="1232"/>
        <v>0</v>
      </c>
      <c r="BU79" s="109"/>
      <c r="BV79" s="138"/>
      <c r="BW79" s="139">
        <f t="shared" si="1233"/>
        <v>0</v>
      </c>
      <c r="BX79" s="593">
        <f t="shared" si="1234"/>
        <v>0</v>
      </c>
      <c r="BY79" s="139">
        <f>BX79/BX74</f>
        <v>0</v>
      </c>
      <c r="BZ79" s="109">
        <f>BZ74*BY79</f>
        <v>0</v>
      </c>
      <c r="CA79" s="136">
        <f t="shared" si="1235"/>
        <v>0</v>
      </c>
      <c r="CB79" s="96">
        <f>CB74</f>
        <v>33.08</v>
      </c>
      <c r="CC79" s="137">
        <f t="shared" si="1236"/>
        <v>0</v>
      </c>
      <c r="CD79" s="109">
        <f t="shared" si="1237"/>
        <v>0</v>
      </c>
      <c r="CE79" s="109"/>
      <c r="CF79" s="138"/>
      <c r="CG79" s="139">
        <f t="shared" si="1238"/>
        <v>0</v>
      </c>
      <c r="CH79" s="593">
        <f t="shared" si="1239"/>
        <v>0</v>
      </c>
      <c r="CI79" s="139">
        <f>CH79/CH74</f>
        <v>0</v>
      </c>
      <c r="CJ79" s="109">
        <f>CJ74*CI79</f>
        <v>0</v>
      </c>
      <c r="CK79" s="136">
        <f t="shared" si="1240"/>
        <v>0</v>
      </c>
      <c r="CL79" s="96">
        <f>CL74</f>
        <v>22.42</v>
      </c>
      <c r="CM79" s="137">
        <f t="shared" si="1241"/>
        <v>0</v>
      </c>
      <c r="CN79" s="109">
        <f t="shared" si="1242"/>
        <v>0</v>
      </c>
      <c r="CO79" s="109"/>
      <c r="CP79" s="138"/>
      <c r="CQ79" s="139">
        <f t="shared" si="1243"/>
        <v>0</v>
      </c>
      <c r="CR79" s="593">
        <f t="shared" si="1244"/>
        <v>0</v>
      </c>
      <c r="CS79" s="139">
        <f>CR79/CR74</f>
        <v>0</v>
      </c>
      <c r="CT79" s="109">
        <f>CT74*CS79</f>
        <v>0</v>
      </c>
      <c r="CU79" s="136">
        <f t="shared" si="1245"/>
        <v>0</v>
      </c>
      <c r="CV79" s="96">
        <f>CV74</f>
        <v>32.53</v>
      </c>
      <c r="CW79" s="137">
        <f t="shared" si="1246"/>
        <v>0</v>
      </c>
      <c r="CX79" s="109">
        <f t="shared" si="1247"/>
        <v>0</v>
      </c>
      <c r="CY79" s="109"/>
      <c r="CZ79" s="138"/>
      <c r="DA79" s="139">
        <f t="shared" si="1248"/>
        <v>0</v>
      </c>
      <c r="DB79" s="593">
        <f t="shared" si="1249"/>
        <v>0</v>
      </c>
      <c r="DC79" s="139">
        <f>DB79/DB74</f>
        <v>0</v>
      </c>
      <c r="DD79" s="109">
        <f>DD74*DC79</f>
        <v>0</v>
      </c>
      <c r="DE79" s="136">
        <f t="shared" si="1250"/>
        <v>0</v>
      </c>
      <c r="DF79" s="96">
        <f>DF74</f>
        <v>46.75</v>
      </c>
      <c r="DG79" s="137">
        <f t="shared" si="1251"/>
        <v>0</v>
      </c>
      <c r="DH79" s="109">
        <f t="shared" si="1252"/>
        <v>0</v>
      </c>
      <c r="DI79" s="109"/>
      <c r="DJ79" s="138"/>
      <c r="DK79" s="139">
        <f t="shared" si="1253"/>
        <v>0</v>
      </c>
      <c r="DL79" s="593">
        <f t="shared" si="1254"/>
        <v>0</v>
      </c>
      <c r="DM79" s="139">
        <f>DL79/DL74</f>
        <v>0</v>
      </c>
      <c r="DN79" s="109">
        <f>DN74*DM79</f>
        <v>0</v>
      </c>
      <c r="DO79" s="136">
        <f t="shared" si="1255"/>
        <v>0</v>
      </c>
      <c r="DP79" s="96">
        <f>DP74</f>
        <v>33.799999999999997</v>
      </c>
      <c r="DQ79" s="137">
        <f t="shared" si="1256"/>
        <v>0</v>
      </c>
      <c r="DR79" s="109">
        <f t="shared" si="1257"/>
        <v>0</v>
      </c>
      <c r="DS79" s="109"/>
      <c r="DT79" s="138"/>
      <c r="DU79" s="139">
        <f t="shared" si="1258"/>
        <v>0</v>
      </c>
      <c r="DV79" s="593">
        <f t="shared" si="1259"/>
        <v>0</v>
      </c>
      <c r="DW79" s="139">
        <f>DV79/DV74</f>
        <v>0</v>
      </c>
      <c r="DX79" s="109">
        <f>DX74*DW79</f>
        <v>0</v>
      </c>
      <c r="DY79" s="136">
        <f t="shared" si="1260"/>
        <v>0</v>
      </c>
      <c r="DZ79" s="96">
        <f>DZ74</f>
        <v>33.79</v>
      </c>
      <c r="EA79" s="137">
        <f t="shared" si="1261"/>
        <v>0</v>
      </c>
      <c r="EB79" s="109">
        <f t="shared" si="1262"/>
        <v>0</v>
      </c>
      <c r="EC79" s="109"/>
      <c r="ED79" s="138"/>
      <c r="EE79" s="139">
        <f t="shared" si="1263"/>
        <v>0</v>
      </c>
      <c r="EF79" s="593">
        <f t="shared" si="1264"/>
        <v>0</v>
      </c>
      <c r="EG79" s="139">
        <f>EF79/EF74</f>
        <v>0</v>
      </c>
      <c r="EH79" s="109">
        <f>EH74*EG79</f>
        <v>0</v>
      </c>
      <c r="EI79" s="136">
        <f t="shared" si="1265"/>
        <v>0</v>
      </c>
      <c r="EJ79" s="96">
        <f>EJ74</f>
        <v>33.47</v>
      </c>
      <c r="EK79" s="137">
        <f t="shared" si="1266"/>
        <v>0</v>
      </c>
      <c r="EL79" s="109">
        <f t="shared" si="1267"/>
        <v>0</v>
      </c>
      <c r="EM79" s="109"/>
      <c r="EN79" s="138"/>
      <c r="EO79" s="139">
        <f t="shared" si="1268"/>
        <v>0</v>
      </c>
      <c r="EP79" s="593">
        <f t="shared" si="1269"/>
        <v>0</v>
      </c>
      <c r="EQ79" s="139">
        <f>EP79/EP74</f>
        <v>0</v>
      </c>
      <c r="ER79" s="109">
        <f>ER74*EQ79</f>
        <v>0</v>
      </c>
      <c r="ES79" s="136">
        <f t="shared" si="1270"/>
        <v>0</v>
      </c>
      <c r="ET79" s="96">
        <f>ET74</f>
        <v>28.35</v>
      </c>
      <c r="EU79" s="137">
        <f t="shared" si="1271"/>
        <v>0</v>
      </c>
      <c r="EV79" s="109">
        <f t="shared" si="1272"/>
        <v>0</v>
      </c>
      <c r="EW79" s="109"/>
      <c r="EX79" s="138"/>
      <c r="EY79" s="139">
        <f t="shared" si="1273"/>
        <v>0</v>
      </c>
      <c r="EZ79" s="593">
        <f t="shared" si="1274"/>
        <v>31</v>
      </c>
      <c r="FA79" s="139">
        <f>EZ79/EZ74</f>
        <v>0.31313000000000002</v>
      </c>
      <c r="FB79" s="109">
        <f>FB74*FA79</f>
        <v>291.20999999999998</v>
      </c>
      <c r="FC79" s="136">
        <f t="shared" si="1275"/>
        <v>9.39387097</v>
      </c>
      <c r="FD79" s="96">
        <f>FD74</f>
        <v>37.67</v>
      </c>
      <c r="FE79" s="137">
        <f t="shared" si="1276"/>
        <v>353.86712</v>
      </c>
      <c r="FF79" s="109">
        <f t="shared" si="1277"/>
        <v>10969.88</v>
      </c>
      <c r="FG79" s="109"/>
      <c r="FH79" s="138"/>
      <c r="FI79" s="139">
        <f t="shared" si="1278"/>
        <v>0.80391000000000001</v>
      </c>
      <c r="FJ79" s="593">
        <f t="shared" si="1279"/>
        <v>0</v>
      </c>
      <c r="FK79" s="139">
        <f>FJ79/FJ74</f>
        <v>0</v>
      </c>
      <c r="FL79" s="109">
        <f>FL74*FK79</f>
        <v>0</v>
      </c>
      <c r="FM79" s="136">
        <f t="shared" si="1280"/>
        <v>0</v>
      </c>
      <c r="FN79" s="96">
        <f>FN74</f>
        <v>32.340000000000003</v>
      </c>
      <c r="FO79" s="137">
        <f t="shared" si="1281"/>
        <v>0</v>
      </c>
      <c r="FP79" s="109">
        <f t="shared" si="1282"/>
        <v>0</v>
      </c>
      <c r="FQ79" s="109"/>
      <c r="FR79" s="138"/>
      <c r="FS79" s="139">
        <f t="shared" si="1283"/>
        <v>0</v>
      </c>
      <c r="FT79" s="593">
        <f t="shared" si="1284"/>
        <v>0</v>
      </c>
      <c r="FU79" s="139">
        <f>FT79/FT74</f>
        <v>0</v>
      </c>
      <c r="FV79" s="109">
        <f>FV74*FU79</f>
        <v>0</v>
      </c>
      <c r="FW79" s="136">
        <f t="shared" si="1285"/>
        <v>0</v>
      </c>
      <c r="FX79" s="96">
        <f>FX74</f>
        <v>32.72</v>
      </c>
      <c r="FY79" s="137">
        <f t="shared" si="1286"/>
        <v>0</v>
      </c>
      <c r="FZ79" s="109">
        <f t="shared" si="1287"/>
        <v>0</v>
      </c>
      <c r="GA79" s="109"/>
      <c r="GB79" s="138"/>
      <c r="GC79" s="139">
        <f t="shared" si="1288"/>
        <v>0</v>
      </c>
      <c r="GD79" s="593">
        <f t="shared" si="1289"/>
        <v>0</v>
      </c>
      <c r="GE79" s="139">
        <f>GD79/GD74</f>
        <v>0</v>
      </c>
      <c r="GF79" s="109">
        <f>GF74*GE79</f>
        <v>0</v>
      </c>
      <c r="GG79" s="136">
        <f t="shared" si="1290"/>
        <v>0</v>
      </c>
      <c r="GH79" s="96">
        <f>GH74</f>
        <v>33.47</v>
      </c>
      <c r="GI79" s="137">
        <f t="shared" si="1291"/>
        <v>0</v>
      </c>
      <c r="GJ79" s="109">
        <f t="shared" si="1292"/>
        <v>0</v>
      </c>
      <c r="GK79" s="109"/>
      <c r="GL79" s="138"/>
      <c r="GM79" s="139">
        <f t="shared" si="1293"/>
        <v>0</v>
      </c>
      <c r="GN79" s="593">
        <f t="shared" si="1294"/>
        <v>0</v>
      </c>
      <c r="GO79" s="139">
        <f>GN79/GN74</f>
        <v>0</v>
      </c>
      <c r="GP79" s="109">
        <f>GP74*GO79</f>
        <v>0</v>
      </c>
      <c r="GQ79" s="136">
        <f t="shared" si="1295"/>
        <v>0</v>
      </c>
      <c r="GR79" s="96">
        <f>GR74</f>
        <v>33.799999999999997</v>
      </c>
      <c r="GS79" s="137">
        <f t="shared" si="1296"/>
        <v>0</v>
      </c>
      <c r="GT79" s="109">
        <f t="shared" si="1297"/>
        <v>0</v>
      </c>
      <c r="GU79" s="109"/>
      <c r="GV79" s="138"/>
      <c r="GW79" s="139">
        <f t="shared" si="1298"/>
        <v>0</v>
      </c>
      <c r="GX79" s="593">
        <f t="shared" si="1299"/>
        <v>0</v>
      </c>
      <c r="GY79" s="139">
        <f>GX79/GX74</f>
        <v>0</v>
      </c>
      <c r="GZ79" s="109">
        <f>GZ74*GY79</f>
        <v>0</v>
      </c>
      <c r="HA79" s="136">
        <f t="shared" si="1300"/>
        <v>0</v>
      </c>
      <c r="HB79" s="96">
        <f>HB74</f>
        <v>27.22</v>
      </c>
      <c r="HC79" s="137">
        <f t="shared" si="1301"/>
        <v>0</v>
      </c>
      <c r="HD79" s="109">
        <f t="shared" si="1302"/>
        <v>0</v>
      </c>
      <c r="HE79" s="109"/>
      <c r="HF79" s="138"/>
      <c r="HG79" s="139">
        <f t="shared" si="1303"/>
        <v>0</v>
      </c>
      <c r="HH79" s="593">
        <f t="shared" si="1304"/>
        <v>0</v>
      </c>
      <c r="HI79" s="139">
        <f>HH79/HH74</f>
        <v>0</v>
      </c>
      <c r="HJ79" s="109">
        <f>HJ74*HI79</f>
        <v>0</v>
      </c>
      <c r="HK79" s="136">
        <f t="shared" si="1305"/>
        <v>0</v>
      </c>
      <c r="HL79" s="96">
        <f>HL74</f>
        <v>25.02</v>
      </c>
      <c r="HM79" s="137">
        <f t="shared" si="1306"/>
        <v>0</v>
      </c>
      <c r="HN79" s="109">
        <f t="shared" si="1307"/>
        <v>0</v>
      </c>
      <c r="HO79" s="109"/>
      <c r="HP79" s="138"/>
      <c r="HQ79" s="139">
        <f t="shared" si="1308"/>
        <v>0</v>
      </c>
      <c r="HR79" s="593">
        <f t="shared" si="1309"/>
        <v>0</v>
      </c>
      <c r="HS79" s="139">
        <f>HR79/HR74</f>
        <v>0</v>
      </c>
      <c r="HT79" s="109">
        <f>HT74*HS79</f>
        <v>0</v>
      </c>
      <c r="HU79" s="136">
        <f t="shared" si="1310"/>
        <v>0</v>
      </c>
      <c r="HV79" s="96">
        <f>HV74</f>
        <v>34.31</v>
      </c>
      <c r="HW79" s="137">
        <f t="shared" si="1311"/>
        <v>0</v>
      </c>
      <c r="HX79" s="109">
        <f t="shared" si="1312"/>
        <v>0</v>
      </c>
      <c r="HY79" s="109"/>
      <c r="HZ79" s="138"/>
      <c r="IA79" s="139">
        <f t="shared" si="1313"/>
        <v>0</v>
      </c>
      <c r="IB79" s="593">
        <f t="shared" si="1314"/>
        <v>0</v>
      </c>
      <c r="IC79" s="139">
        <f>IB79/IB74</f>
        <v>0</v>
      </c>
      <c r="ID79" s="109">
        <f>ID74*IC79</f>
        <v>0</v>
      </c>
      <c r="IE79" s="136">
        <f t="shared" si="1315"/>
        <v>0</v>
      </c>
      <c r="IF79" s="96">
        <f>IF74</f>
        <v>23.33</v>
      </c>
      <c r="IG79" s="137">
        <f t="shared" si="1316"/>
        <v>0</v>
      </c>
      <c r="IH79" s="109">
        <f t="shared" si="1317"/>
        <v>0</v>
      </c>
      <c r="II79" s="109"/>
      <c r="IJ79" s="138"/>
      <c r="IK79" s="139">
        <f t="shared" si="1318"/>
        <v>0</v>
      </c>
      <c r="IL79" s="593">
        <f t="shared" si="1319"/>
        <v>0</v>
      </c>
      <c r="IM79" s="139">
        <f>IL79/IL74</f>
        <v>0</v>
      </c>
      <c r="IN79" s="109">
        <f>IN74*IM79</f>
        <v>0</v>
      </c>
      <c r="IO79" s="136">
        <f t="shared" si="1320"/>
        <v>0</v>
      </c>
      <c r="IP79" s="96">
        <f>IP74</f>
        <v>35.85</v>
      </c>
      <c r="IQ79" s="137">
        <f t="shared" si="1321"/>
        <v>0</v>
      </c>
      <c r="IR79" s="109">
        <f t="shared" si="1322"/>
        <v>0</v>
      </c>
      <c r="IS79" s="109"/>
      <c r="IT79" s="138"/>
      <c r="IU79" s="139">
        <f t="shared" si="1323"/>
        <v>0</v>
      </c>
      <c r="IV79" s="593">
        <f t="shared" si="1324"/>
        <v>0</v>
      </c>
      <c r="IW79" s="139">
        <f>IV79/IV74</f>
        <v>0</v>
      </c>
      <c r="IX79" s="109">
        <f>IX74*IW79</f>
        <v>0</v>
      </c>
      <c r="IY79" s="136">
        <f t="shared" si="1325"/>
        <v>0</v>
      </c>
      <c r="IZ79" s="96">
        <f>IZ74</f>
        <v>35.1</v>
      </c>
      <c r="JA79" s="137">
        <f t="shared" si="1326"/>
        <v>0</v>
      </c>
      <c r="JB79" s="109">
        <f t="shared" si="1327"/>
        <v>0</v>
      </c>
      <c r="JC79" s="109"/>
      <c r="JD79" s="138"/>
      <c r="JE79" s="139">
        <f t="shared" si="1328"/>
        <v>0</v>
      </c>
      <c r="JF79" s="593">
        <f t="shared" si="1329"/>
        <v>0</v>
      </c>
      <c r="JG79" s="139">
        <f>JF79/JF74</f>
        <v>0</v>
      </c>
      <c r="JH79" s="109">
        <f>JH74*JG79</f>
        <v>0</v>
      </c>
      <c r="JI79" s="136">
        <f t="shared" si="1330"/>
        <v>0</v>
      </c>
      <c r="JJ79" s="96">
        <f>JJ74</f>
        <v>30.76</v>
      </c>
      <c r="JK79" s="137">
        <f t="shared" si="1331"/>
        <v>0</v>
      </c>
      <c r="JL79" s="109">
        <f t="shared" si="1332"/>
        <v>0</v>
      </c>
      <c r="JM79" s="109"/>
      <c r="JN79" s="138"/>
      <c r="JO79" s="139">
        <f t="shared" si="1333"/>
        <v>0</v>
      </c>
      <c r="JP79" s="593">
        <f t="shared" si="1334"/>
        <v>0</v>
      </c>
      <c r="JQ79" s="139">
        <f>JP79/JP74</f>
        <v>0</v>
      </c>
      <c r="JR79" s="109">
        <f>JR74*JQ79</f>
        <v>0</v>
      </c>
      <c r="JS79" s="136">
        <f t="shared" si="1335"/>
        <v>0</v>
      </c>
      <c r="JT79" s="96">
        <f>JT74</f>
        <v>32.64</v>
      </c>
      <c r="JU79" s="137">
        <f t="shared" si="1336"/>
        <v>0</v>
      </c>
      <c r="JV79" s="109">
        <f t="shared" si="1337"/>
        <v>0</v>
      </c>
      <c r="JW79" s="109"/>
      <c r="JX79" s="138"/>
      <c r="JY79" s="139">
        <f t="shared" si="1338"/>
        <v>0</v>
      </c>
      <c r="JZ79" s="593">
        <f t="shared" si="1339"/>
        <v>0</v>
      </c>
      <c r="KA79" s="139">
        <f>JZ79/JZ74</f>
        <v>0</v>
      </c>
      <c r="KB79" s="109">
        <f>KB74*KA79</f>
        <v>0</v>
      </c>
      <c r="KC79" s="136">
        <f t="shared" si="1340"/>
        <v>0</v>
      </c>
      <c r="KD79" s="96">
        <f>KD74</f>
        <v>24.43</v>
      </c>
      <c r="KE79" s="137">
        <f t="shared" si="1341"/>
        <v>0</v>
      </c>
      <c r="KF79" s="109">
        <f t="shared" si="1342"/>
        <v>0</v>
      </c>
      <c r="KG79" s="109"/>
      <c r="KH79" s="138"/>
      <c r="KI79" s="139">
        <f t="shared" si="1343"/>
        <v>0</v>
      </c>
      <c r="KJ79" s="593">
        <f t="shared" si="1344"/>
        <v>0</v>
      </c>
      <c r="KK79" s="139">
        <f>KJ79/KJ74</f>
        <v>0</v>
      </c>
      <c r="KL79" s="109">
        <f>KL74*KK79</f>
        <v>0</v>
      </c>
      <c r="KM79" s="136">
        <f t="shared" si="1345"/>
        <v>0</v>
      </c>
      <c r="KN79" s="96">
        <f>KN74</f>
        <v>25.71</v>
      </c>
      <c r="KO79" s="137">
        <f t="shared" si="1346"/>
        <v>0</v>
      </c>
      <c r="KP79" s="109">
        <f t="shared" si="1347"/>
        <v>0</v>
      </c>
      <c r="KQ79" s="109"/>
      <c r="KR79" s="138"/>
      <c r="KS79" s="139">
        <f t="shared" si="1348"/>
        <v>0</v>
      </c>
      <c r="KT79" s="593">
        <f t="shared" si="1349"/>
        <v>0</v>
      </c>
      <c r="KU79" s="139">
        <f>KT79/KT74</f>
        <v>0</v>
      </c>
      <c r="KV79" s="109">
        <f>KV74*KU79</f>
        <v>0</v>
      </c>
      <c r="KW79" s="136">
        <f t="shared" si="1350"/>
        <v>0</v>
      </c>
      <c r="KX79" s="96">
        <f>KX74</f>
        <v>68.260000000000005</v>
      </c>
      <c r="KY79" s="137">
        <f t="shared" si="1351"/>
        <v>0</v>
      </c>
      <c r="KZ79" s="109">
        <f t="shared" si="1352"/>
        <v>0</v>
      </c>
      <c r="LA79" s="109"/>
      <c r="LB79" s="138"/>
      <c r="LC79" s="139">
        <f t="shared" si="1353"/>
        <v>0</v>
      </c>
      <c r="LD79" s="593">
        <f t="shared" si="1354"/>
        <v>0</v>
      </c>
      <c r="LE79" s="139">
        <f>LD79/LD74</f>
        <v>0</v>
      </c>
      <c r="LF79" s="109">
        <f>LF74*LE79</f>
        <v>0</v>
      </c>
      <c r="LG79" s="136">
        <f t="shared" si="1355"/>
        <v>0</v>
      </c>
      <c r="LH79" s="96">
        <f>LH74</f>
        <v>28.92</v>
      </c>
      <c r="LI79" s="137">
        <f t="shared" si="1356"/>
        <v>0</v>
      </c>
      <c r="LJ79" s="109">
        <f t="shared" si="1357"/>
        <v>0</v>
      </c>
      <c r="LK79" s="109"/>
      <c r="LL79" s="138"/>
      <c r="LM79" s="139">
        <f t="shared" si="1358"/>
        <v>0</v>
      </c>
      <c r="LN79" s="593">
        <f t="shared" si="1359"/>
        <v>0</v>
      </c>
      <c r="LO79" s="139">
        <f>LN79/LN74</f>
        <v>0</v>
      </c>
      <c r="LP79" s="109">
        <f>LP74*LO79</f>
        <v>0</v>
      </c>
      <c r="LQ79" s="136">
        <f t="shared" si="1360"/>
        <v>0</v>
      </c>
      <c r="LR79" s="96">
        <f>LR74</f>
        <v>34.76</v>
      </c>
      <c r="LS79" s="137">
        <f t="shared" si="1361"/>
        <v>0</v>
      </c>
      <c r="LT79" s="109">
        <f t="shared" si="1362"/>
        <v>0</v>
      </c>
      <c r="LU79" s="109"/>
      <c r="LV79" s="138"/>
      <c r="LW79" s="139">
        <f t="shared" si="1363"/>
        <v>0</v>
      </c>
      <c r="LX79" s="593">
        <f t="shared" si="1364"/>
        <v>0</v>
      </c>
      <c r="LY79" s="139">
        <f>LX79/LX74</f>
        <v>0</v>
      </c>
      <c r="LZ79" s="109">
        <f>LZ74*LY79</f>
        <v>0</v>
      </c>
      <c r="MA79" s="136">
        <f t="shared" si="1365"/>
        <v>0</v>
      </c>
      <c r="MB79" s="96">
        <f>MB74</f>
        <v>24.83</v>
      </c>
      <c r="MC79" s="137">
        <f t="shared" si="1366"/>
        <v>0</v>
      </c>
      <c r="MD79" s="109">
        <f t="shared" si="1367"/>
        <v>0</v>
      </c>
      <c r="ME79" s="109"/>
      <c r="MF79" s="138"/>
      <c r="MG79" s="139">
        <f t="shared" si="1368"/>
        <v>0</v>
      </c>
      <c r="MH79" s="593">
        <f t="shared" si="1369"/>
        <v>0</v>
      </c>
      <c r="MI79" s="139">
        <f>MH79/MH74</f>
        <v>0</v>
      </c>
      <c r="MJ79" s="109">
        <f>MJ74*MI79</f>
        <v>0</v>
      </c>
      <c r="MK79" s="136">
        <f t="shared" si="1370"/>
        <v>0</v>
      </c>
      <c r="ML79" s="96">
        <f>ML74</f>
        <v>26.91</v>
      </c>
      <c r="MM79" s="137">
        <f t="shared" si="1371"/>
        <v>0</v>
      </c>
      <c r="MN79" s="109">
        <f t="shared" si="1372"/>
        <v>0</v>
      </c>
      <c r="MO79" s="109"/>
      <c r="MP79" s="138"/>
      <c r="MQ79" s="139">
        <f t="shared" si="1373"/>
        <v>0</v>
      </c>
      <c r="MR79" s="593">
        <f t="shared" si="1374"/>
        <v>0</v>
      </c>
      <c r="MS79" s="139">
        <f>MR79/MR74</f>
        <v>0</v>
      </c>
      <c r="MT79" s="109">
        <f>MT74*MS79</f>
        <v>0</v>
      </c>
      <c r="MU79" s="136">
        <f t="shared" si="1375"/>
        <v>0</v>
      </c>
      <c r="MV79" s="96">
        <f>MV74</f>
        <v>32.630000000000003</v>
      </c>
      <c r="MW79" s="137">
        <f t="shared" si="1376"/>
        <v>0</v>
      </c>
      <c r="MX79" s="109">
        <f t="shared" si="1377"/>
        <v>0</v>
      </c>
      <c r="MY79" s="109"/>
      <c r="MZ79" s="138"/>
      <c r="NA79" s="139">
        <f t="shared" si="1378"/>
        <v>0</v>
      </c>
      <c r="NB79" s="593">
        <f t="shared" si="1379"/>
        <v>0</v>
      </c>
      <c r="NC79" s="139">
        <f>NB79/NB74</f>
        <v>0</v>
      </c>
      <c r="ND79" s="109">
        <f>ND74*NC79</f>
        <v>0</v>
      </c>
      <c r="NE79" s="136">
        <f t="shared" si="1380"/>
        <v>0</v>
      </c>
      <c r="NF79" s="96">
        <f>NF74</f>
        <v>28.58</v>
      </c>
      <c r="NG79" s="137">
        <f t="shared" si="1381"/>
        <v>0</v>
      </c>
      <c r="NH79" s="109">
        <f t="shared" si="1382"/>
        <v>0</v>
      </c>
      <c r="NI79" s="109"/>
      <c r="NJ79" s="138"/>
      <c r="NK79" s="139">
        <f t="shared" si="1383"/>
        <v>0</v>
      </c>
      <c r="NL79" s="593">
        <f t="shared" si="1384"/>
        <v>0</v>
      </c>
      <c r="NM79" s="139">
        <f>NL79/NL74</f>
        <v>0</v>
      </c>
      <c r="NN79" s="109">
        <f>NN74*NM79</f>
        <v>0</v>
      </c>
      <c r="NO79" s="136">
        <f t="shared" si="1385"/>
        <v>0</v>
      </c>
      <c r="NP79" s="96">
        <f>NP74</f>
        <v>30.3</v>
      </c>
      <c r="NQ79" s="137">
        <f t="shared" si="1386"/>
        <v>0</v>
      </c>
      <c r="NR79" s="109">
        <f t="shared" si="1387"/>
        <v>0</v>
      </c>
      <c r="NS79" s="109"/>
      <c r="NT79" s="138"/>
      <c r="NU79" s="139">
        <f t="shared" si="1388"/>
        <v>0</v>
      </c>
      <c r="NV79" s="593">
        <f t="shared" si="1389"/>
        <v>0</v>
      </c>
      <c r="NW79" s="139">
        <f>NV79/NV74</f>
        <v>0</v>
      </c>
      <c r="NX79" s="109">
        <f>NX74*NW79</f>
        <v>0</v>
      </c>
      <c r="NY79" s="136">
        <f t="shared" si="1390"/>
        <v>0</v>
      </c>
      <c r="NZ79" s="96">
        <f>NZ74</f>
        <v>34.590000000000003</v>
      </c>
      <c r="OA79" s="137">
        <f t="shared" si="1391"/>
        <v>0</v>
      </c>
      <c r="OB79" s="109">
        <f t="shared" si="1392"/>
        <v>0</v>
      </c>
      <c r="OC79" s="109"/>
      <c r="OD79" s="138"/>
      <c r="OE79" s="139">
        <f t="shared" si="1393"/>
        <v>0</v>
      </c>
      <c r="OF79" s="593">
        <f t="shared" si="1394"/>
        <v>0</v>
      </c>
      <c r="OG79" s="139">
        <f>OF79/OF74</f>
        <v>0</v>
      </c>
      <c r="OH79" s="109">
        <f>OH74*OG79</f>
        <v>0</v>
      </c>
      <c r="OI79" s="136">
        <f t="shared" si="1395"/>
        <v>0</v>
      </c>
      <c r="OJ79" s="96">
        <f>OJ74</f>
        <v>33.47</v>
      </c>
      <c r="OK79" s="137">
        <f t="shared" si="1396"/>
        <v>0</v>
      </c>
      <c r="OL79" s="109">
        <f t="shared" si="1397"/>
        <v>0</v>
      </c>
      <c r="OM79" s="109"/>
      <c r="ON79" s="138"/>
      <c r="OO79" s="139">
        <f t="shared" si="1398"/>
        <v>0</v>
      </c>
      <c r="OP79" s="593">
        <f t="shared" si="1399"/>
        <v>0</v>
      </c>
      <c r="OQ79" s="139">
        <f>OP79/OP74</f>
        <v>0</v>
      </c>
      <c r="OR79" s="109">
        <f>OR74*OQ79</f>
        <v>0</v>
      </c>
      <c r="OS79" s="136">
        <f t="shared" si="1400"/>
        <v>0</v>
      </c>
      <c r="OT79" s="96">
        <f>OT74</f>
        <v>27.66</v>
      </c>
      <c r="OU79" s="137">
        <f t="shared" si="1401"/>
        <v>0</v>
      </c>
      <c r="OV79" s="109">
        <f t="shared" si="1402"/>
        <v>0</v>
      </c>
      <c r="OW79" s="109"/>
      <c r="OX79" s="138"/>
      <c r="OY79" s="139">
        <f t="shared" si="1403"/>
        <v>0</v>
      </c>
      <c r="OZ79" s="593">
        <f t="shared" si="1404"/>
        <v>63</v>
      </c>
      <c r="PA79" s="139">
        <f>OZ79/OZ74</f>
        <v>1</v>
      </c>
      <c r="PB79" s="109">
        <f>PB74*PA79</f>
        <v>760</v>
      </c>
      <c r="PC79" s="136">
        <f t="shared" si="1405"/>
        <v>12.06349206</v>
      </c>
      <c r="PD79" s="96">
        <f>PD74</f>
        <v>33.47</v>
      </c>
      <c r="PE79" s="137">
        <f t="shared" si="1406"/>
        <v>403.76508000000001</v>
      </c>
      <c r="PF79" s="109">
        <f t="shared" si="1407"/>
        <v>25437.200000000001</v>
      </c>
      <c r="PG79" s="109"/>
      <c r="PH79" s="138"/>
      <c r="PI79" s="139">
        <f t="shared" si="1408"/>
        <v>0.91727000000000003</v>
      </c>
      <c r="PJ79" s="593">
        <f t="shared" si="1409"/>
        <v>0</v>
      </c>
      <c r="PK79" s="139">
        <f>PJ79/PJ74</f>
        <v>0</v>
      </c>
      <c r="PL79" s="109">
        <f>PL74*PK79</f>
        <v>0</v>
      </c>
      <c r="PM79" s="136">
        <f t="shared" si="1410"/>
        <v>0</v>
      </c>
      <c r="PN79" s="96">
        <f>PN74</f>
        <v>33.46</v>
      </c>
      <c r="PO79" s="137">
        <f t="shared" si="1411"/>
        <v>0</v>
      </c>
      <c r="PP79" s="109">
        <f t="shared" si="1412"/>
        <v>0</v>
      </c>
      <c r="PQ79" s="109"/>
      <c r="PR79" s="138"/>
      <c r="PS79" s="139">
        <f t="shared" si="1413"/>
        <v>0</v>
      </c>
      <c r="PT79" s="593">
        <f t="shared" si="1414"/>
        <v>0</v>
      </c>
      <c r="PU79" s="139">
        <f>PT79/PT74</f>
        <v>0</v>
      </c>
      <c r="PV79" s="109">
        <f>PV74*PU79</f>
        <v>0</v>
      </c>
      <c r="PW79" s="136">
        <f t="shared" si="1415"/>
        <v>0</v>
      </c>
      <c r="PX79" s="96">
        <f>PX74</f>
        <v>33.74</v>
      </c>
      <c r="PY79" s="137">
        <f t="shared" si="1416"/>
        <v>0</v>
      </c>
      <c r="PZ79" s="109">
        <f t="shared" si="1417"/>
        <v>0</v>
      </c>
      <c r="QA79" s="109"/>
      <c r="QB79" s="138"/>
      <c r="QC79" s="139">
        <f t="shared" si="1418"/>
        <v>0</v>
      </c>
      <c r="QD79" s="593">
        <f t="shared" si="1419"/>
        <v>0</v>
      </c>
      <c r="QE79" s="139">
        <f>QD79/QD74</f>
        <v>0</v>
      </c>
      <c r="QF79" s="109">
        <f>QF74*QE79</f>
        <v>0</v>
      </c>
      <c r="QG79" s="136">
        <f t="shared" si="1420"/>
        <v>0</v>
      </c>
      <c r="QH79" s="96">
        <f>QH74</f>
        <v>32.86</v>
      </c>
      <c r="QI79" s="137">
        <f t="shared" si="1421"/>
        <v>0</v>
      </c>
      <c r="QJ79" s="109">
        <f t="shared" si="1422"/>
        <v>0</v>
      </c>
      <c r="QK79" s="109"/>
      <c r="QL79" s="138"/>
      <c r="QM79" s="139">
        <f t="shared" si="1423"/>
        <v>0</v>
      </c>
      <c r="QN79" s="593">
        <f t="shared" si="1424"/>
        <v>0</v>
      </c>
      <c r="QO79" s="139">
        <f>QN79/QN74</f>
        <v>0</v>
      </c>
      <c r="QP79" s="109">
        <f>QP74*QO79</f>
        <v>0</v>
      </c>
      <c r="QQ79" s="136">
        <f t="shared" si="1425"/>
        <v>0</v>
      </c>
      <c r="QR79" s="96">
        <f>QR74</f>
        <v>33.46</v>
      </c>
      <c r="QS79" s="137">
        <f t="shared" si="1426"/>
        <v>0</v>
      </c>
      <c r="QT79" s="109">
        <f t="shared" si="1427"/>
        <v>0</v>
      </c>
      <c r="QU79" s="109"/>
      <c r="QV79" s="138"/>
      <c r="QW79" s="139">
        <f t="shared" si="1428"/>
        <v>0</v>
      </c>
      <c r="QX79" s="593">
        <f t="shared" si="1429"/>
        <v>0</v>
      </c>
      <c r="QY79" s="139">
        <f>QX79/QX74</f>
        <v>0</v>
      </c>
      <c r="QZ79" s="109">
        <f>QZ74*QY79</f>
        <v>0</v>
      </c>
      <c r="RA79" s="136">
        <f t="shared" si="1430"/>
        <v>0</v>
      </c>
      <c r="RB79" s="96">
        <f>RB74</f>
        <v>33.25</v>
      </c>
      <c r="RC79" s="137">
        <f t="shared" si="1431"/>
        <v>0</v>
      </c>
      <c r="RD79" s="109">
        <f t="shared" si="1432"/>
        <v>0</v>
      </c>
      <c r="RE79" s="109"/>
      <c r="RF79" s="138"/>
      <c r="RG79" s="139">
        <f t="shared" si="1433"/>
        <v>0</v>
      </c>
      <c r="RH79" s="593">
        <f t="shared" si="1434"/>
        <v>0</v>
      </c>
      <c r="RI79" s="139">
        <f>RH79/RH74</f>
        <v>0</v>
      </c>
      <c r="RJ79" s="109">
        <f>RJ74*RI79</f>
        <v>0</v>
      </c>
      <c r="RK79" s="136">
        <f t="shared" si="1435"/>
        <v>0</v>
      </c>
      <c r="RL79" s="96">
        <f>RL74</f>
        <v>29.8</v>
      </c>
      <c r="RM79" s="137">
        <f t="shared" si="1436"/>
        <v>0</v>
      </c>
      <c r="RN79" s="109">
        <f t="shared" si="1437"/>
        <v>0</v>
      </c>
      <c r="RO79" s="109"/>
      <c r="RP79" s="138"/>
      <c r="RQ79" s="139">
        <f t="shared" si="1438"/>
        <v>0</v>
      </c>
      <c r="RR79" s="593">
        <f t="shared" si="1439"/>
        <v>0</v>
      </c>
      <c r="RS79" s="139">
        <f>RR79/RR74</f>
        <v>0</v>
      </c>
      <c r="RT79" s="109">
        <f>RT74*RS79</f>
        <v>0</v>
      </c>
      <c r="RU79" s="136">
        <f t="shared" si="1440"/>
        <v>0</v>
      </c>
      <c r="RV79" s="96">
        <f>RV74</f>
        <v>30.77</v>
      </c>
      <c r="RW79" s="137">
        <f t="shared" si="1441"/>
        <v>0</v>
      </c>
      <c r="RX79" s="109">
        <f t="shared" si="1442"/>
        <v>0</v>
      </c>
      <c r="RY79" s="109"/>
      <c r="RZ79" s="138"/>
      <c r="SA79" s="139">
        <f t="shared" si="1443"/>
        <v>0</v>
      </c>
      <c r="SB79" s="593">
        <f t="shared" si="1444"/>
        <v>0</v>
      </c>
      <c r="SC79" s="139" t="e">
        <f>SB79/SB74</f>
        <v>#DIV/0!</v>
      </c>
      <c r="SD79" s="109" t="e">
        <f>SD74*SC79</f>
        <v>#DIV/0!</v>
      </c>
      <c r="SE79" s="136">
        <f t="shared" si="1445"/>
        <v>0</v>
      </c>
      <c r="SF79" s="96">
        <f>SF74</f>
        <v>0</v>
      </c>
      <c r="SG79" s="137">
        <f t="shared" si="1446"/>
        <v>0</v>
      </c>
      <c r="SH79" s="109">
        <f t="shared" si="1447"/>
        <v>0</v>
      </c>
      <c r="SI79" s="109"/>
      <c r="SJ79" s="138"/>
      <c r="SK79" s="139">
        <f t="shared" si="1448"/>
        <v>0</v>
      </c>
      <c r="SL79" s="593">
        <f t="shared" si="1449"/>
        <v>0</v>
      </c>
      <c r="SM79" s="139">
        <f>SL79/SL74</f>
        <v>0</v>
      </c>
      <c r="SN79" s="109">
        <f>SN74*SM79</f>
        <v>0</v>
      </c>
      <c r="SO79" s="136">
        <f t="shared" si="1450"/>
        <v>0</v>
      </c>
      <c r="SP79" s="96">
        <f>SP74</f>
        <v>34.020000000000003</v>
      </c>
      <c r="SQ79" s="137">
        <f t="shared" si="1451"/>
        <v>0</v>
      </c>
      <c r="SR79" s="109">
        <f t="shared" si="1452"/>
        <v>0</v>
      </c>
      <c r="SS79" s="109"/>
      <c r="ST79" s="138"/>
      <c r="SU79" s="139">
        <f t="shared" si="1453"/>
        <v>0</v>
      </c>
      <c r="SV79" s="593">
        <f t="shared" si="1454"/>
        <v>0</v>
      </c>
      <c r="SW79" s="139">
        <f>SV79/SV74</f>
        <v>0</v>
      </c>
      <c r="SX79" s="109">
        <f>SX74*SW79</f>
        <v>0</v>
      </c>
      <c r="SY79" s="136">
        <f t="shared" si="1455"/>
        <v>0</v>
      </c>
      <c r="SZ79" s="96">
        <f>SZ74</f>
        <v>32.340000000000003</v>
      </c>
      <c r="TA79" s="137">
        <f t="shared" si="1456"/>
        <v>0</v>
      </c>
      <c r="TB79" s="109">
        <f t="shared" si="1457"/>
        <v>0</v>
      </c>
      <c r="TC79" s="109"/>
      <c r="TD79" s="138"/>
      <c r="TE79" s="139">
        <f t="shared" si="1458"/>
        <v>0</v>
      </c>
      <c r="TF79" s="593">
        <f t="shared" si="1459"/>
        <v>0</v>
      </c>
      <c r="TG79" s="139">
        <f>TF79/TF74</f>
        <v>0</v>
      </c>
      <c r="TH79" s="109">
        <f>TH74*TG79</f>
        <v>0</v>
      </c>
      <c r="TI79" s="136">
        <f t="shared" si="1460"/>
        <v>0</v>
      </c>
      <c r="TJ79" s="96">
        <f>TJ74</f>
        <v>30.78</v>
      </c>
      <c r="TK79" s="137">
        <f t="shared" si="1461"/>
        <v>0</v>
      </c>
      <c r="TL79" s="109">
        <f t="shared" si="1462"/>
        <v>0</v>
      </c>
      <c r="TM79" s="109"/>
      <c r="TN79" s="138"/>
      <c r="TO79" s="139">
        <f t="shared" si="1463"/>
        <v>0</v>
      </c>
      <c r="TP79" s="593">
        <f t="shared" si="1464"/>
        <v>0</v>
      </c>
      <c r="TQ79" s="139">
        <f>TP79/TP74</f>
        <v>0</v>
      </c>
      <c r="TR79" s="109">
        <f>TR74*TQ79</f>
        <v>0</v>
      </c>
      <c r="TS79" s="136">
        <f t="shared" si="1465"/>
        <v>0</v>
      </c>
      <c r="TT79" s="96">
        <f>TT74</f>
        <v>24.32</v>
      </c>
      <c r="TU79" s="137">
        <f t="shared" si="1466"/>
        <v>0</v>
      </c>
      <c r="TV79" s="109">
        <f t="shared" si="1467"/>
        <v>0</v>
      </c>
      <c r="TW79" s="109"/>
      <c r="TX79" s="138"/>
      <c r="TY79" s="139">
        <f t="shared" si="1468"/>
        <v>0</v>
      </c>
      <c r="TZ79" s="593">
        <f t="shared" si="1469"/>
        <v>0</v>
      </c>
      <c r="UA79" s="139">
        <f>TZ79/TZ74</f>
        <v>0</v>
      </c>
      <c r="UB79" s="109">
        <f>UB74*UA79</f>
        <v>0</v>
      </c>
      <c r="UC79" s="136">
        <f t="shared" si="1470"/>
        <v>0</v>
      </c>
      <c r="UD79" s="96">
        <f>UD74</f>
        <v>31.78</v>
      </c>
      <c r="UE79" s="137">
        <f t="shared" si="1471"/>
        <v>0</v>
      </c>
      <c r="UF79" s="109">
        <f t="shared" si="1472"/>
        <v>0</v>
      </c>
      <c r="UG79" s="109"/>
      <c r="UH79" s="138"/>
      <c r="UI79" s="139">
        <f t="shared" si="1473"/>
        <v>0</v>
      </c>
      <c r="UJ79" s="593">
        <f t="shared" si="1474"/>
        <v>0</v>
      </c>
      <c r="UK79" s="139">
        <f>UJ79/UJ74</f>
        <v>0</v>
      </c>
      <c r="UL79" s="109">
        <f>UL74*UK79</f>
        <v>0</v>
      </c>
      <c r="UM79" s="136">
        <f t="shared" si="1475"/>
        <v>0</v>
      </c>
      <c r="UN79" s="96">
        <f>UN74</f>
        <v>22.42</v>
      </c>
      <c r="UO79" s="137">
        <f t="shared" si="1476"/>
        <v>0</v>
      </c>
      <c r="UP79" s="109">
        <f t="shared" si="1477"/>
        <v>0</v>
      </c>
      <c r="UQ79" s="109"/>
      <c r="UR79" s="138"/>
      <c r="US79" s="139">
        <f t="shared" si="1478"/>
        <v>0</v>
      </c>
      <c r="UT79" s="593">
        <f t="shared" si="1479"/>
        <v>0</v>
      </c>
      <c r="UU79" s="139">
        <f>UT79/UT74</f>
        <v>0</v>
      </c>
      <c r="UV79" s="109">
        <f>UV74*UU79</f>
        <v>0</v>
      </c>
      <c r="UW79" s="136">
        <f t="shared" si="1480"/>
        <v>0</v>
      </c>
      <c r="UX79" s="96">
        <f>UX74</f>
        <v>25.18</v>
      </c>
      <c r="UY79" s="137">
        <f t="shared" si="1481"/>
        <v>0</v>
      </c>
      <c r="UZ79" s="109">
        <f t="shared" si="1482"/>
        <v>0</v>
      </c>
      <c r="VA79" s="109"/>
      <c r="VB79" s="138"/>
      <c r="VC79" s="139">
        <f t="shared" si="1483"/>
        <v>0</v>
      </c>
      <c r="VD79" s="593">
        <f t="shared" si="1484"/>
        <v>31</v>
      </c>
      <c r="VE79" s="139">
        <f>VD79/VD74</f>
        <v>5.4100000000000002E-2</v>
      </c>
      <c r="VF79" s="109">
        <f>VF74*VE79</f>
        <v>584.28</v>
      </c>
      <c r="VG79" s="136">
        <f t="shared" si="1485"/>
        <v>18.847741939999999</v>
      </c>
      <c r="VH79" s="96">
        <f>VH74</f>
        <v>24.6</v>
      </c>
      <c r="VI79" s="137">
        <f t="shared" si="1486"/>
        <v>463.65445</v>
      </c>
      <c r="VJ79" s="109">
        <f t="shared" si="1487"/>
        <v>14373.29</v>
      </c>
      <c r="VK79" s="109"/>
      <c r="VL79" s="138"/>
      <c r="VM79" s="139">
        <f t="shared" si="1488"/>
        <v>1.0533300000000001</v>
      </c>
      <c r="VN79" s="593">
        <f t="shared" si="1489"/>
        <v>0</v>
      </c>
      <c r="VO79" s="139">
        <f>VN79/VN74</f>
        <v>0</v>
      </c>
      <c r="VP79" s="109">
        <f>VP74*VO79</f>
        <v>0</v>
      </c>
      <c r="VQ79" s="136">
        <f t="shared" si="1490"/>
        <v>0</v>
      </c>
      <c r="VR79" s="96">
        <f>VR74</f>
        <v>24.47</v>
      </c>
      <c r="VS79" s="137">
        <f t="shared" si="1491"/>
        <v>0</v>
      </c>
      <c r="VT79" s="109">
        <f t="shared" si="1492"/>
        <v>0</v>
      </c>
      <c r="VU79" s="109"/>
      <c r="VV79" s="138"/>
      <c r="VW79" s="139">
        <f t="shared" si="1493"/>
        <v>0</v>
      </c>
      <c r="VX79" s="554">
        <f t="shared" si="1494"/>
        <v>152</v>
      </c>
      <c r="VY79" s="139">
        <f>VX79/VX74</f>
        <v>1.257E-2</v>
      </c>
      <c r="VZ79" s="109">
        <f>VZ74*VY79</f>
        <v>2264.98</v>
      </c>
      <c r="WA79" s="136">
        <f t="shared" si="1495"/>
        <v>14.90118421</v>
      </c>
      <c r="WB79" s="96">
        <f>WB74</f>
        <v>29.54</v>
      </c>
      <c r="WC79" s="137">
        <f t="shared" si="1496"/>
        <v>440.18097999999998</v>
      </c>
      <c r="WD79" s="109">
        <f t="shared" si="1497"/>
        <v>66907.509999999995</v>
      </c>
      <c r="WE79" s="109"/>
      <c r="WF79" s="138"/>
    </row>
    <row r="80" spans="1:604" ht="26.25" customHeight="1">
      <c r="A80" s="5"/>
      <c r="B80" s="544" t="s">
        <v>407</v>
      </c>
      <c r="C80" s="11" t="s">
        <v>968</v>
      </c>
      <c r="D80" s="11" t="s">
        <v>423</v>
      </c>
      <c r="E80" s="4" t="s">
        <v>32</v>
      </c>
      <c r="F80" s="593">
        <f t="shared" si="1199"/>
        <v>0</v>
      </c>
      <c r="G80" s="139" t="e">
        <f>F80/F74</f>
        <v>#DIV/0!</v>
      </c>
      <c r="H80" s="109" t="e">
        <f>H74*G80</f>
        <v>#DIV/0!</v>
      </c>
      <c r="I80" s="136">
        <f t="shared" si="1200"/>
        <v>0</v>
      </c>
      <c r="J80" s="96">
        <f>J74</f>
        <v>0</v>
      </c>
      <c r="K80" s="137">
        <f t="shared" si="1201"/>
        <v>0</v>
      </c>
      <c r="L80" s="109">
        <f t="shared" si="1202"/>
        <v>0</v>
      </c>
      <c r="M80" s="109"/>
      <c r="N80" s="138"/>
      <c r="O80" s="139">
        <f t="shared" si="1203"/>
        <v>0</v>
      </c>
      <c r="P80" s="593">
        <f t="shared" si="1204"/>
        <v>20</v>
      </c>
      <c r="Q80" s="139">
        <f>P80/P74</f>
        <v>5.0509999999999999E-2</v>
      </c>
      <c r="R80" s="109">
        <f>R74*Q80</f>
        <v>601.73</v>
      </c>
      <c r="S80" s="136">
        <f t="shared" si="1205"/>
        <v>30.086500000000001</v>
      </c>
      <c r="T80" s="96">
        <f>T74</f>
        <v>24.01</v>
      </c>
      <c r="U80" s="137">
        <f t="shared" si="1206"/>
        <v>722.37687000000005</v>
      </c>
      <c r="V80" s="109">
        <f t="shared" si="1207"/>
        <v>14447.54</v>
      </c>
      <c r="W80" s="109"/>
      <c r="X80" s="138"/>
      <c r="Y80" s="139">
        <f t="shared" si="1208"/>
        <v>1.64035</v>
      </c>
      <c r="Z80" s="593">
        <f t="shared" si="1209"/>
        <v>0</v>
      </c>
      <c r="AA80" s="139">
        <f>Z80/Z74</f>
        <v>0</v>
      </c>
      <c r="AB80" s="109">
        <f>AB74*AA80</f>
        <v>0</v>
      </c>
      <c r="AC80" s="136">
        <f t="shared" si="1210"/>
        <v>0</v>
      </c>
      <c r="AD80" s="96">
        <f>AD74</f>
        <v>22.42</v>
      </c>
      <c r="AE80" s="137">
        <f t="shared" si="1211"/>
        <v>0</v>
      </c>
      <c r="AF80" s="109">
        <f t="shared" si="1212"/>
        <v>0</v>
      </c>
      <c r="AG80" s="109"/>
      <c r="AH80" s="138"/>
      <c r="AI80" s="139">
        <f t="shared" si="1213"/>
        <v>0</v>
      </c>
      <c r="AJ80" s="593">
        <f t="shared" si="1214"/>
        <v>0</v>
      </c>
      <c r="AK80" s="139" t="e">
        <f>AJ80/AJ74</f>
        <v>#DIV/0!</v>
      </c>
      <c r="AL80" s="109" t="e">
        <f>AL74*AK80</f>
        <v>#DIV/0!</v>
      </c>
      <c r="AM80" s="136">
        <f t="shared" si="1215"/>
        <v>0</v>
      </c>
      <c r="AN80" s="96">
        <f>AN74</f>
        <v>0</v>
      </c>
      <c r="AO80" s="137">
        <f t="shared" si="1216"/>
        <v>0</v>
      </c>
      <c r="AP80" s="109">
        <f t="shared" si="1217"/>
        <v>0</v>
      </c>
      <c r="AQ80" s="109"/>
      <c r="AR80" s="138"/>
      <c r="AS80" s="139">
        <f t="shared" si="1218"/>
        <v>0</v>
      </c>
      <c r="AT80" s="593">
        <f t="shared" si="1219"/>
        <v>0</v>
      </c>
      <c r="AU80" s="139">
        <f>AT80/AT74</f>
        <v>0</v>
      </c>
      <c r="AV80" s="109">
        <f>AV74*AU80</f>
        <v>0</v>
      </c>
      <c r="AW80" s="136">
        <f t="shared" si="1220"/>
        <v>0</v>
      </c>
      <c r="AX80" s="96">
        <f>AX74</f>
        <v>35.57</v>
      </c>
      <c r="AY80" s="137">
        <f t="shared" si="1221"/>
        <v>0</v>
      </c>
      <c r="AZ80" s="109">
        <f t="shared" si="1222"/>
        <v>0</v>
      </c>
      <c r="BA80" s="109"/>
      <c r="BB80" s="138"/>
      <c r="BC80" s="139">
        <f t="shared" si="1223"/>
        <v>0</v>
      </c>
      <c r="BD80" s="593">
        <f t="shared" si="1224"/>
        <v>25</v>
      </c>
      <c r="BE80" s="139">
        <f>BD80/BD74</f>
        <v>0.16339999999999999</v>
      </c>
      <c r="BF80" s="109">
        <f>BF74*BE80</f>
        <v>195.26</v>
      </c>
      <c r="BG80" s="136">
        <f t="shared" si="1225"/>
        <v>7.8103999999999996</v>
      </c>
      <c r="BH80" s="96">
        <f>BH74</f>
        <v>33.72</v>
      </c>
      <c r="BI80" s="137">
        <f t="shared" si="1226"/>
        <v>263.36669000000001</v>
      </c>
      <c r="BJ80" s="109">
        <f t="shared" si="1227"/>
        <v>6584.17</v>
      </c>
      <c r="BK80" s="109"/>
      <c r="BL80" s="138"/>
      <c r="BM80" s="139">
        <f t="shared" si="1228"/>
        <v>0.59804000000000002</v>
      </c>
      <c r="BN80" s="593">
        <f t="shared" si="1229"/>
        <v>0</v>
      </c>
      <c r="BO80" s="139">
        <f>BN80/BN74</f>
        <v>0</v>
      </c>
      <c r="BP80" s="109">
        <f>BP74*BO80</f>
        <v>0</v>
      </c>
      <c r="BQ80" s="136">
        <f t="shared" si="1230"/>
        <v>0</v>
      </c>
      <c r="BR80" s="96">
        <f>BR74</f>
        <v>33.74</v>
      </c>
      <c r="BS80" s="137">
        <f t="shared" si="1231"/>
        <v>0</v>
      </c>
      <c r="BT80" s="109">
        <f t="shared" si="1232"/>
        <v>0</v>
      </c>
      <c r="BU80" s="109"/>
      <c r="BV80" s="138"/>
      <c r="BW80" s="139">
        <f t="shared" si="1233"/>
        <v>0</v>
      </c>
      <c r="BX80" s="593">
        <f t="shared" si="1234"/>
        <v>0</v>
      </c>
      <c r="BY80" s="139">
        <f>BX80/BX74</f>
        <v>0</v>
      </c>
      <c r="BZ80" s="109">
        <f>BZ74*BY80</f>
        <v>0</v>
      </c>
      <c r="CA80" s="136">
        <f t="shared" si="1235"/>
        <v>0</v>
      </c>
      <c r="CB80" s="96">
        <f>CB74</f>
        <v>33.08</v>
      </c>
      <c r="CC80" s="137">
        <f t="shared" si="1236"/>
        <v>0</v>
      </c>
      <c r="CD80" s="109">
        <f t="shared" si="1237"/>
        <v>0</v>
      </c>
      <c r="CE80" s="109"/>
      <c r="CF80" s="138"/>
      <c r="CG80" s="139">
        <f t="shared" si="1238"/>
        <v>0</v>
      </c>
      <c r="CH80" s="593">
        <f t="shared" si="1239"/>
        <v>0</v>
      </c>
      <c r="CI80" s="139">
        <f>CH80/CH74</f>
        <v>0</v>
      </c>
      <c r="CJ80" s="109">
        <f>CJ74*CI80</f>
        <v>0</v>
      </c>
      <c r="CK80" s="136">
        <f t="shared" si="1240"/>
        <v>0</v>
      </c>
      <c r="CL80" s="96">
        <f>CL74</f>
        <v>22.42</v>
      </c>
      <c r="CM80" s="137">
        <f t="shared" si="1241"/>
        <v>0</v>
      </c>
      <c r="CN80" s="109">
        <f t="shared" si="1242"/>
        <v>0</v>
      </c>
      <c r="CO80" s="109"/>
      <c r="CP80" s="138"/>
      <c r="CQ80" s="139">
        <f t="shared" si="1243"/>
        <v>0</v>
      </c>
      <c r="CR80" s="593">
        <f t="shared" si="1244"/>
        <v>0</v>
      </c>
      <c r="CS80" s="139">
        <f>CR80/CR74</f>
        <v>0</v>
      </c>
      <c r="CT80" s="109">
        <f>CT74*CS80</f>
        <v>0</v>
      </c>
      <c r="CU80" s="136">
        <f t="shared" si="1245"/>
        <v>0</v>
      </c>
      <c r="CV80" s="96">
        <f>CV74</f>
        <v>32.53</v>
      </c>
      <c r="CW80" s="137">
        <f t="shared" si="1246"/>
        <v>0</v>
      </c>
      <c r="CX80" s="109">
        <f t="shared" si="1247"/>
        <v>0</v>
      </c>
      <c r="CY80" s="109"/>
      <c r="CZ80" s="138"/>
      <c r="DA80" s="139">
        <f t="shared" si="1248"/>
        <v>0</v>
      </c>
      <c r="DB80" s="593">
        <f t="shared" si="1249"/>
        <v>0</v>
      </c>
      <c r="DC80" s="139">
        <f>DB80/DB74</f>
        <v>0</v>
      </c>
      <c r="DD80" s="109">
        <f>DD74*DC80</f>
        <v>0</v>
      </c>
      <c r="DE80" s="136">
        <f t="shared" si="1250"/>
        <v>0</v>
      </c>
      <c r="DF80" s="96">
        <f>DF74</f>
        <v>46.75</v>
      </c>
      <c r="DG80" s="137">
        <f t="shared" si="1251"/>
        <v>0</v>
      </c>
      <c r="DH80" s="109">
        <f t="shared" si="1252"/>
        <v>0</v>
      </c>
      <c r="DI80" s="109"/>
      <c r="DJ80" s="138"/>
      <c r="DK80" s="139">
        <f t="shared" si="1253"/>
        <v>0</v>
      </c>
      <c r="DL80" s="593">
        <f t="shared" si="1254"/>
        <v>0</v>
      </c>
      <c r="DM80" s="139">
        <f>DL80/DL74</f>
        <v>0</v>
      </c>
      <c r="DN80" s="109">
        <f>DN74*DM80</f>
        <v>0</v>
      </c>
      <c r="DO80" s="136">
        <f t="shared" si="1255"/>
        <v>0</v>
      </c>
      <c r="DP80" s="96">
        <f>DP74</f>
        <v>33.799999999999997</v>
      </c>
      <c r="DQ80" s="137">
        <f t="shared" si="1256"/>
        <v>0</v>
      </c>
      <c r="DR80" s="109">
        <f t="shared" si="1257"/>
        <v>0</v>
      </c>
      <c r="DS80" s="109"/>
      <c r="DT80" s="138"/>
      <c r="DU80" s="139">
        <f t="shared" si="1258"/>
        <v>0</v>
      </c>
      <c r="DV80" s="593">
        <f t="shared" si="1259"/>
        <v>0</v>
      </c>
      <c r="DW80" s="139">
        <f>DV80/DV74</f>
        <v>0</v>
      </c>
      <c r="DX80" s="109">
        <f>DX74*DW80</f>
        <v>0</v>
      </c>
      <c r="DY80" s="136">
        <f t="shared" si="1260"/>
        <v>0</v>
      </c>
      <c r="DZ80" s="96">
        <f>DZ74</f>
        <v>33.79</v>
      </c>
      <c r="EA80" s="137">
        <f t="shared" si="1261"/>
        <v>0</v>
      </c>
      <c r="EB80" s="109">
        <f t="shared" si="1262"/>
        <v>0</v>
      </c>
      <c r="EC80" s="109"/>
      <c r="ED80" s="138"/>
      <c r="EE80" s="139">
        <f t="shared" si="1263"/>
        <v>0</v>
      </c>
      <c r="EF80" s="593">
        <f t="shared" si="1264"/>
        <v>0</v>
      </c>
      <c r="EG80" s="139">
        <f>EF80/EF74</f>
        <v>0</v>
      </c>
      <c r="EH80" s="109">
        <f>EH74*EG80</f>
        <v>0</v>
      </c>
      <c r="EI80" s="136">
        <f t="shared" si="1265"/>
        <v>0</v>
      </c>
      <c r="EJ80" s="96">
        <f>EJ74</f>
        <v>33.47</v>
      </c>
      <c r="EK80" s="137">
        <f t="shared" si="1266"/>
        <v>0</v>
      </c>
      <c r="EL80" s="109">
        <f t="shared" si="1267"/>
        <v>0</v>
      </c>
      <c r="EM80" s="109"/>
      <c r="EN80" s="138"/>
      <c r="EO80" s="139">
        <f t="shared" si="1268"/>
        <v>0</v>
      </c>
      <c r="EP80" s="593">
        <f t="shared" si="1269"/>
        <v>0</v>
      </c>
      <c r="EQ80" s="139">
        <f>EP80/EP74</f>
        <v>0</v>
      </c>
      <c r="ER80" s="109">
        <f>ER74*EQ80</f>
        <v>0</v>
      </c>
      <c r="ES80" s="136">
        <f t="shared" si="1270"/>
        <v>0</v>
      </c>
      <c r="ET80" s="96">
        <f>ET74</f>
        <v>28.35</v>
      </c>
      <c r="EU80" s="137">
        <f t="shared" si="1271"/>
        <v>0</v>
      </c>
      <c r="EV80" s="109">
        <f t="shared" si="1272"/>
        <v>0</v>
      </c>
      <c r="EW80" s="109"/>
      <c r="EX80" s="138"/>
      <c r="EY80" s="139">
        <f t="shared" si="1273"/>
        <v>0</v>
      </c>
      <c r="EZ80" s="593">
        <f t="shared" si="1274"/>
        <v>12</v>
      </c>
      <c r="FA80" s="139">
        <f>EZ80/EZ74</f>
        <v>0.12121</v>
      </c>
      <c r="FB80" s="109">
        <f>FB74*FA80</f>
        <v>112.73</v>
      </c>
      <c r="FC80" s="136">
        <f t="shared" si="1275"/>
        <v>9.3941666700000006</v>
      </c>
      <c r="FD80" s="96">
        <f>FD74</f>
        <v>37.67</v>
      </c>
      <c r="FE80" s="137">
        <f t="shared" si="1276"/>
        <v>353.87826000000001</v>
      </c>
      <c r="FF80" s="109">
        <f t="shared" si="1277"/>
        <v>4246.54</v>
      </c>
      <c r="FG80" s="109"/>
      <c r="FH80" s="138"/>
      <c r="FI80" s="139">
        <f t="shared" si="1278"/>
        <v>0.80357000000000001</v>
      </c>
      <c r="FJ80" s="593">
        <f t="shared" si="1279"/>
        <v>0</v>
      </c>
      <c r="FK80" s="139">
        <f>FJ80/FJ74</f>
        <v>0</v>
      </c>
      <c r="FL80" s="109">
        <f>FL74*FK80</f>
        <v>0</v>
      </c>
      <c r="FM80" s="136">
        <f t="shared" si="1280"/>
        <v>0</v>
      </c>
      <c r="FN80" s="96">
        <f>FN74</f>
        <v>32.340000000000003</v>
      </c>
      <c r="FO80" s="137">
        <f t="shared" si="1281"/>
        <v>0</v>
      </c>
      <c r="FP80" s="109">
        <f t="shared" si="1282"/>
        <v>0</v>
      </c>
      <c r="FQ80" s="109"/>
      <c r="FR80" s="138"/>
      <c r="FS80" s="139">
        <f t="shared" si="1283"/>
        <v>0</v>
      </c>
      <c r="FT80" s="593">
        <f t="shared" si="1284"/>
        <v>0</v>
      </c>
      <c r="FU80" s="139">
        <f>FT80/FT74</f>
        <v>0</v>
      </c>
      <c r="FV80" s="109">
        <f>FV74*FU80</f>
        <v>0</v>
      </c>
      <c r="FW80" s="136">
        <f t="shared" si="1285"/>
        <v>0</v>
      </c>
      <c r="FX80" s="96">
        <f>FX74</f>
        <v>32.72</v>
      </c>
      <c r="FY80" s="137">
        <f t="shared" si="1286"/>
        <v>0</v>
      </c>
      <c r="FZ80" s="109">
        <f t="shared" si="1287"/>
        <v>0</v>
      </c>
      <c r="GA80" s="109"/>
      <c r="GB80" s="138"/>
      <c r="GC80" s="139">
        <f t="shared" si="1288"/>
        <v>0</v>
      </c>
      <c r="GD80" s="593">
        <f t="shared" si="1289"/>
        <v>0</v>
      </c>
      <c r="GE80" s="139">
        <f>GD80/GD74</f>
        <v>0</v>
      </c>
      <c r="GF80" s="109">
        <f>GF74*GE80</f>
        <v>0</v>
      </c>
      <c r="GG80" s="136">
        <f t="shared" si="1290"/>
        <v>0</v>
      </c>
      <c r="GH80" s="96">
        <f>GH74</f>
        <v>33.47</v>
      </c>
      <c r="GI80" s="137">
        <f t="shared" si="1291"/>
        <v>0</v>
      </c>
      <c r="GJ80" s="109">
        <f t="shared" si="1292"/>
        <v>0</v>
      </c>
      <c r="GK80" s="109"/>
      <c r="GL80" s="138"/>
      <c r="GM80" s="139">
        <f t="shared" si="1293"/>
        <v>0</v>
      </c>
      <c r="GN80" s="593">
        <f t="shared" si="1294"/>
        <v>0</v>
      </c>
      <c r="GO80" s="139">
        <f>GN80/GN74</f>
        <v>0</v>
      </c>
      <c r="GP80" s="109">
        <f>GP74*GO80</f>
        <v>0</v>
      </c>
      <c r="GQ80" s="136">
        <f t="shared" si="1295"/>
        <v>0</v>
      </c>
      <c r="GR80" s="96">
        <f>GR74</f>
        <v>33.799999999999997</v>
      </c>
      <c r="GS80" s="137">
        <f t="shared" si="1296"/>
        <v>0</v>
      </c>
      <c r="GT80" s="109">
        <f t="shared" si="1297"/>
        <v>0</v>
      </c>
      <c r="GU80" s="109"/>
      <c r="GV80" s="138"/>
      <c r="GW80" s="139">
        <f t="shared" si="1298"/>
        <v>0</v>
      </c>
      <c r="GX80" s="593">
        <f t="shared" si="1299"/>
        <v>0</v>
      </c>
      <c r="GY80" s="139">
        <f>GX80/GX74</f>
        <v>0</v>
      </c>
      <c r="GZ80" s="109">
        <f>GZ74*GY80</f>
        <v>0</v>
      </c>
      <c r="HA80" s="136">
        <f t="shared" si="1300"/>
        <v>0</v>
      </c>
      <c r="HB80" s="96">
        <f>HB74</f>
        <v>27.22</v>
      </c>
      <c r="HC80" s="137">
        <f t="shared" si="1301"/>
        <v>0</v>
      </c>
      <c r="HD80" s="109">
        <f t="shared" si="1302"/>
        <v>0</v>
      </c>
      <c r="HE80" s="109"/>
      <c r="HF80" s="138"/>
      <c r="HG80" s="139">
        <f t="shared" si="1303"/>
        <v>0</v>
      </c>
      <c r="HH80" s="593">
        <f t="shared" si="1304"/>
        <v>0</v>
      </c>
      <c r="HI80" s="139">
        <f>HH80/HH74</f>
        <v>0</v>
      </c>
      <c r="HJ80" s="109">
        <f>HJ74*HI80</f>
        <v>0</v>
      </c>
      <c r="HK80" s="136">
        <f t="shared" si="1305"/>
        <v>0</v>
      </c>
      <c r="HL80" s="96">
        <f>HL74</f>
        <v>25.02</v>
      </c>
      <c r="HM80" s="137">
        <f t="shared" si="1306"/>
        <v>0</v>
      </c>
      <c r="HN80" s="109">
        <f t="shared" si="1307"/>
        <v>0</v>
      </c>
      <c r="HO80" s="109"/>
      <c r="HP80" s="138"/>
      <c r="HQ80" s="139">
        <f t="shared" si="1308"/>
        <v>0</v>
      </c>
      <c r="HR80" s="593">
        <f t="shared" si="1309"/>
        <v>0</v>
      </c>
      <c r="HS80" s="139">
        <f>HR80/HR74</f>
        <v>0</v>
      </c>
      <c r="HT80" s="109">
        <f>HT74*HS80</f>
        <v>0</v>
      </c>
      <c r="HU80" s="136">
        <f t="shared" si="1310"/>
        <v>0</v>
      </c>
      <c r="HV80" s="96">
        <f>HV74</f>
        <v>34.31</v>
      </c>
      <c r="HW80" s="137">
        <f t="shared" si="1311"/>
        <v>0</v>
      </c>
      <c r="HX80" s="109">
        <f t="shared" si="1312"/>
        <v>0</v>
      </c>
      <c r="HY80" s="109"/>
      <c r="HZ80" s="138"/>
      <c r="IA80" s="139">
        <f t="shared" si="1313"/>
        <v>0</v>
      </c>
      <c r="IB80" s="593">
        <f t="shared" si="1314"/>
        <v>0</v>
      </c>
      <c r="IC80" s="139">
        <f>IB80/IB74</f>
        <v>0</v>
      </c>
      <c r="ID80" s="109">
        <f>ID74*IC80</f>
        <v>0</v>
      </c>
      <c r="IE80" s="136">
        <f t="shared" si="1315"/>
        <v>0</v>
      </c>
      <c r="IF80" s="96">
        <f>IF74</f>
        <v>23.33</v>
      </c>
      <c r="IG80" s="137">
        <f t="shared" si="1316"/>
        <v>0</v>
      </c>
      <c r="IH80" s="109">
        <f t="shared" si="1317"/>
        <v>0</v>
      </c>
      <c r="II80" s="109"/>
      <c r="IJ80" s="138"/>
      <c r="IK80" s="139">
        <f t="shared" si="1318"/>
        <v>0</v>
      </c>
      <c r="IL80" s="593">
        <f t="shared" si="1319"/>
        <v>0</v>
      </c>
      <c r="IM80" s="139">
        <f>IL80/IL74</f>
        <v>0</v>
      </c>
      <c r="IN80" s="109">
        <f>IN74*IM80</f>
        <v>0</v>
      </c>
      <c r="IO80" s="136">
        <f t="shared" si="1320"/>
        <v>0</v>
      </c>
      <c r="IP80" s="96">
        <f>IP74</f>
        <v>35.85</v>
      </c>
      <c r="IQ80" s="137">
        <f t="shared" si="1321"/>
        <v>0</v>
      </c>
      <c r="IR80" s="109">
        <f t="shared" si="1322"/>
        <v>0</v>
      </c>
      <c r="IS80" s="109"/>
      <c r="IT80" s="138"/>
      <c r="IU80" s="139">
        <f t="shared" si="1323"/>
        <v>0</v>
      </c>
      <c r="IV80" s="593">
        <f t="shared" si="1324"/>
        <v>0</v>
      </c>
      <c r="IW80" s="139">
        <f>IV80/IV74</f>
        <v>0</v>
      </c>
      <c r="IX80" s="109">
        <f>IX74*IW80</f>
        <v>0</v>
      </c>
      <c r="IY80" s="136">
        <f t="shared" si="1325"/>
        <v>0</v>
      </c>
      <c r="IZ80" s="96">
        <f>IZ74</f>
        <v>35.1</v>
      </c>
      <c r="JA80" s="137">
        <f t="shared" si="1326"/>
        <v>0</v>
      </c>
      <c r="JB80" s="109">
        <f t="shared" si="1327"/>
        <v>0</v>
      </c>
      <c r="JC80" s="109"/>
      <c r="JD80" s="138"/>
      <c r="JE80" s="139">
        <f t="shared" si="1328"/>
        <v>0</v>
      </c>
      <c r="JF80" s="593">
        <f t="shared" si="1329"/>
        <v>0</v>
      </c>
      <c r="JG80" s="139">
        <f>JF80/JF74</f>
        <v>0</v>
      </c>
      <c r="JH80" s="109">
        <f>JH74*JG80</f>
        <v>0</v>
      </c>
      <c r="JI80" s="136">
        <f t="shared" si="1330"/>
        <v>0</v>
      </c>
      <c r="JJ80" s="96">
        <f>JJ74</f>
        <v>30.76</v>
      </c>
      <c r="JK80" s="137">
        <f t="shared" si="1331"/>
        <v>0</v>
      </c>
      <c r="JL80" s="109">
        <f t="shared" si="1332"/>
        <v>0</v>
      </c>
      <c r="JM80" s="109"/>
      <c r="JN80" s="138"/>
      <c r="JO80" s="139">
        <f t="shared" si="1333"/>
        <v>0</v>
      </c>
      <c r="JP80" s="593">
        <f t="shared" si="1334"/>
        <v>0</v>
      </c>
      <c r="JQ80" s="139">
        <f>JP80/JP74</f>
        <v>0</v>
      </c>
      <c r="JR80" s="109">
        <f>JR74*JQ80</f>
        <v>0</v>
      </c>
      <c r="JS80" s="136">
        <f t="shared" si="1335"/>
        <v>0</v>
      </c>
      <c r="JT80" s="96">
        <f>JT74</f>
        <v>32.64</v>
      </c>
      <c r="JU80" s="137">
        <f t="shared" si="1336"/>
        <v>0</v>
      </c>
      <c r="JV80" s="109">
        <f t="shared" si="1337"/>
        <v>0</v>
      </c>
      <c r="JW80" s="109"/>
      <c r="JX80" s="138"/>
      <c r="JY80" s="139">
        <f t="shared" si="1338"/>
        <v>0</v>
      </c>
      <c r="JZ80" s="593">
        <f t="shared" si="1339"/>
        <v>0</v>
      </c>
      <c r="KA80" s="139">
        <f>JZ80/JZ74</f>
        <v>0</v>
      </c>
      <c r="KB80" s="109">
        <f>KB74*KA80</f>
        <v>0</v>
      </c>
      <c r="KC80" s="136">
        <f t="shared" si="1340"/>
        <v>0</v>
      </c>
      <c r="KD80" s="96">
        <f>KD74</f>
        <v>24.43</v>
      </c>
      <c r="KE80" s="137">
        <f t="shared" si="1341"/>
        <v>0</v>
      </c>
      <c r="KF80" s="109">
        <f t="shared" si="1342"/>
        <v>0</v>
      </c>
      <c r="KG80" s="109"/>
      <c r="KH80" s="138"/>
      <c r="KI80" s="139">
        <f t="shared" si="1343"/>
        <v>0</v>
      </c>
      <c r="KJ80" s="593">
        <f t="shared" si="1344"/>
        <v>0</v>
      </c>
      <c r="KK80" s="139">
        <f>KJ80/KJ74</f>
        <v>0</v>
      </c>
      <c r="KL80" s="109">
        <f>KL74*KK80</f>
        <v>0</v>
      </c>
      <c r="KM80" s="136">
        <f t="shared" si="1345"/>
        <v>0</v>
      </c>
      <c r="KN80" s="96">
        <f>KN74</f>
        <v>25.71</v>
      </c>
      <c r="KO80" s="137">
        <f t="shared" si="1346"/>
        <v>0</v>
      </c>
      <c r="KP80" s="109">
        <f t="shared" si="1347"/>
        <v>0</v>
      </c>
      <c r="KQ80" s="109"/>
      <c r="KR80" s="138"/>
      <c r="KS80" s="139">
        <f t="shared" si="1348"/>
        <v>0</v>
      </c>
      <c r="KT80" s="593">
        <f t="shared" si="1349"/>
        <v>0</v>
      </c>
      <c r="KU80" s="139">
        <f>KT80/KT74</f>
        <v>0</v>
      </c>
      <c r="KV80" s="109">
        <f>KV74*KU80</f>
        <v>0</v>
      </c>
      <c r="KW80" s="136">
        <f t="shared" si="1350"/>
        <v>0</v>
      </c>
      <c r="KX80" s="96">
        <f>KX74</f>
        <v>68.260000000000005</v>
      </c>
      <c r="KY80" s="137">
        <f t="shared" si="1351"/>
        <v>0</v>
      </c>
      <c r="KZ80" s="109">
        <f t="shared" si="1352"/>
        <v>0</v>
      </c>
      <c r="LA80" s="109"/>
      <c r="LB80" s="138"/>
      <c r="LC80" s="139">
        <f t="shared" si="1353"/>
        <v>0</v>
      </c>
      <c r="LD80" s="593">
        <f t="shared" si="1354"/>
        <v>0</v>
      </c>
      <c r="LE80" s="139">
        <f>LD80/LD74</f>
        <v>0</v>
      </c>
      <c r="LF80" s="109">
        <f>LF74*LE80</f>
        <v>0</v>
      </c>
      <c r="LG80" s="136">
        <f t="shared" si="1355"/>
        <v>0</v>
      </c>
      <c r="LH80" s="96">
        <f>LH74</f>
        <v>28.92</v>
      </c>
      <c r="LI80" s="137">
        <f t="shared" si="1356"/>
        <v>0</v>
      </c>
      <c r="LJ80" s="109">
        <f t="shared" si="1357"/>
        <v>0</v>
      </c>
      <c r="LK80" s="109"/>
      <c r="LL80" s="138"/>
      <c r="LM80" s="139">
        <f t="shared" si="1358"/>
        <v>0</v>
      </c>
      <c r="LN80" s="593">
        <f t="shared" si="1359"/>
        <v>0</v>
      </c>
      <c r="LO80" s="139">
        <f>LN80/LN74</f>
        <v>0</v>
      </c>
      <c r="LP80" s="109">
        <f>LP74*LO80</f>
        <v>0</v>
      </c>
      <c r="LQ80" s="136">
        <f t="shared" si="1360"/>
        <v>0</v>
      </c>
      <c r="LR80" s="96">
        <f>LR74</f>
        <v>34.76</v>
      </c>
      <c r="LS80" s="137">
        <f t="shared" si="1361"/>
        <v>0</v>
      </c>
      <c r="LT80" s="109">
        <f t="shared" si="1362"/>
        <v>0</v>
      </c>
      <c r="LU80" s="109"/>
      <c r="LV80" s="138"/>
      <c r="LW80" s="139">
        <f t="shared" si="1363"/>
        <v>0</v>
      </c>
      <c r="LX80" s="593">
        <f t="shared" si="1364"/>
        <v>0</v>
      </c>
      <c r="LY80" s="139">
        <f>LX80/LX74</f>
        <v>0</v>
      </c>
      <c r="LZ80" s="109">
        <f>LZ74*LY80</f>
        <v>0</v>
      </c>
      <c r="MA80" s="136">
        <f t="shared" si="1365"/>
        <v>0</v>
      </c>
      <c r="MB80" s="96">
        <f>MB74</f>
        <v>24.83</v>
      </c>
      <c r="MC80" s="137">
        <f t="shared" si="1366"/>
        <v>0</v>
      </c>
      <c r="MD80" s="109">
        <f t="shared" si="1367"/>
        <v>0</v>
      </c>
      <c r="ME80" s="109"/>
      <c r="MF80" s="138"/>
      <c r="MG80" s="139">
        <f t="shared" si="1368"/>
        <v>0</v>
      </c>
      <c r="MH80" s="593">
        <f t="shared" si="1369"/>
        <v>0</v>
      </c>
      <c r="MI80" s="139">
        <f>MH80/MH74</f>
        <v>0</v>
      </c>
      <c r="MJ80" s="109">
        <f>MJ74*MI80</f>
        <v>0</v>
      </c>
      <c r="MK80" s="136">
        <f t="shared" si="1370"/>
        <v>0</v>
      </c>
      <c r="ML80" s="96">
        <f>ML74</f>
        <v>26.91</v>
      </c>
      <c r="MM80" s="137">
        <f t="shared" si="1371"/>
        <v>0</v>
      </c>
      <c r="MN80" s="109">
        <f t="shared" si="1372"/>
        <v>0</v>
      </c>
      <c r="MO80" s="109"/>
      <c r="MP80" s="138"/>
      <c r="MQ80" s="139">
        <f t="shared" si="1373"/>
        <v>0</v>
      </c>
      <c r="MR80" s="593">
        <f t="shared" si="1374"/>
        <v>0</v>
      </c>
      <c r="MS80" s="139">
        <f>MR80/MR74</f>
        <v>0</v>
      </c>
      <c r="MT80" s="109">
        <f>MT74*MS80</f>
        <v>0</v>
      </c>
      <c r="MU80" s="136">
        <f t="shared" si="1375"/>
        <v>0</v>
      </c>
      <c r="MV80" s="96">
        <f>MV74</f>
        <v>32.630000000000003</v>
      </c>
      <c r="MW80" s="137">
        <f t="shared" si="1376"/>
        <v>0</v>
      </c>
      <c r="MX80" s="109">
        <f t="shared" si="1377"/>
        <v>0</v>
      </c>
      <c r="MY80" s="109"/>
      <c r="MZ80" s="138"/>
      <c r="NA80" s="139">
        <f t="shared" si="1378"/>
        <v>0</v>
      </c>
      <c r="NB80" s="593">
        <f t="shared" si="1379"/>
        <v>0</v>
      </c>
      <c r="NC80" s="139">
        <f>NB80/NB74</f>
        <v>0</v>
      </c>
      <c r="ND80" s="109">
        <f>ND74*NC80</f>
        <v>0</v>
      </c>
      <c r="NE80" s="136">
        <f t="shared" si="1380"/>
        <v>0</v>
      </c>
      <c r="NF80" s="96">
        <f>NF74</f>
        <v>28.58</v>
      </c>
      <c r="NG80" s="137">
        <f t="shared" si="1381"/>
        <v>0</v>
      </c>
      <c r="NH80" s="109">
        <f t="shared" si="1382"/>
        <v>0</v>
      </c>
      <c r="NI80" s="109"/>
      <c r="NJ80" s="138"/>
      <c r="NK80" s="139">
        <f t="shared" si="1383"/>
        <v>0</v>
      </c>
      <c r="NL80" s="593">
        <f t="shared" si="1384"/>
        <v>0</v>
      </c>
      <c r="NM80" s="139">
        <f>NL80/NL74</f>
        <v>0</v>
      </c>
      <c r="NN80" s="109">
        <f>NN74*NM80</f>
        <v>0</v>
      </c>
      <c r="NO80" s="136">
        <f t="shared" si="1385"/>
        <v>0</v>
      </c>
      <c r="NP80" s="96">
        <f>NP74</f>
        <v>30.3</v>
      </c>
      <c r="NQ80" s="137">
        <f t="shared" si="1386"/>
        <v>0</v>
      </c>
      <c r="NR80" s="109">
        <f t="shared" si="1387"/>
        <v>0</v>
      </c>
      <c r="NS80" s="109"/>
      <c r="NT80" s="138"/>
      <c r="NU80" s="139">
        <f t="shared" si="1388"/>
        <v>0</v>
      </c>
      <c r="NV80" s="593">
        <f t="shared" si="1389"/>
        <v>0</v>
      </c>
      <c r="NW80" s="139">
        <f>NV80/NV74</f>
        <v>0</v>
      </c>
      <c r="NX80" s="109">
        <f>NX74*NW80</f>
        <v>0</v>
      </c>
      <c r="NY80" s="136">
        <f t="shared" si="1390"/>
        <v>0</v>
      </c>
      <c r="NZ80" s="96">
        <f>NZ74</f>
        <v>34.590000000000003</v>
      </c>
      <c r="OA80" s="137">
        <f t="shared" si="1391"/>
        <v>0</v>
      </c>
      <c r="OB80" s="109">
        <f t="shared" si="1392"/>
        <v>0</v>
      </c>
      <c r="OC80" s="109"/>
      <c r="OD80" s="138"/>
      <c r="OE80" s="139">
        <f t="shared" si="1393"/>
        <v>0</v>
      </c>
      <c r="OF80" s="593">
        <f t="shared" si="1394"/>
        <v>14</v>
      </c>
      <c r="OG80" s="139">
        <f>OF80/OF74</f>
        <v>9.9290000000000003E-2</v>
      </c>
      <c r="OH80" s="109">
        <f>OH74*OG80</f>
        <v>110.21</v>
      </c>
      <c r="OI80" s="136">
        <f t="shared" si="1395"/>
        <v>7.8721428600000003</v>
      </c>
      <c r="OJ80" s="96">
        <f>OJ74</f>
        <v>33.47</v>
      </c>
      <c r="OK80" s="137">
        <f t="shared" si="1396"/>
        <v>263.48061999999999</v>
      </c>
      <c r="OL80" s="109">
        <f t="shared" si="1397"/>
        <v>3688.73</v>
      </c>
      <c r="OM80" s="109"/>
      <c r="ON80" s="138"/>
      <c r="OO80" s="139">
        <f t="shared" si="1398"/>
        <v>0.59830000000000005</v>
      </c>
      <c r="OP80" s="593">
        <f t="shared" si="1399"/>
        <v>0</v>
      </c>
      <c r="OQ80" s="139">
        <f>OP80/OP74</f>
        <v>0</v>
      </c>
      <c r="OR80" s="109">
        <f>OR74*OQ80</f>
        <v>0</v>
      </c>
      <c r="OS80" s="136">
        <f t="shared" si="1400"/>
        <v>0</v>
      </c>
      <c r="OT80" s="96">
        <f>OT74</f>
        <v>27.66</v>
      </c>
      <c r="OU80" s="137">
        <f t="shared" si="1401"/>
        <v>0</v>
      </c>
      <c r="OV80" s="109">
        <f t="shared" si="1402"/>
        <v>0</v>
      </c>
      <c r="OW80" s="109"/>
      <c r="OX80" s="138"/>
      <c r="OY80" s="139">
        <f t="shared" si="1403"/>
        <v>0</v>
      </c>
      <c r="OZ80" s="593">
        <f t="shared" si="1404"/>
        <v>0</v>
      </c>
      <c r="PA80" s="139">
        <f>OZ80/OZ74</f>
        <v>0</v>
      </c>
      <c r="PB80" s="109">
        <f>PB74*PA80</f>
        <v>0</v>
      </c>
      <c r="PC80" s="136">
        <f t="shared" si="1405"/>
        <v>0</v>
      </c>
      <c r="PD80" s="96">
        <f>PD74</f>
        <v>33.47</v>
      </c>
      <c r="PE80" s="137">
        <f t="shared" si="1406"/>
        <v>0</v>
      </c>
      <c r="PF80" s="109">
        <f t="shared" si="1407"/>
        <v>0</v>
      </c>
      <c r="PG80" s="109"/>
      <c r="PH80" s="138"/>
      <c r="PI80" s="139">
        <f t="shared" si="1408"/>
        <v>0</v>
      </c>
      <c r="PJ80" s="593">
        <f t="shared" si="1409"/>
        <v>0</v>
      </c>
      <c r="PK80" s="139">
        <f>PJ80/PJ74</f>
        <v>0</v>
      </c>
      <c r="PL80" s="109">
        <f>PL74*PK80</f>
        <v>0</v>
      </c>
      <c r="PM80" s="136">
        <f t="shared" si="1410"/>
        <v>0</v>
      </c>
      <c r="PN80" s="96">
        <f>PN74</f>
        <v>33.46</v>
      </c>
      <c r="PO80" s="137">
        <f t="shared" si="1411"/>
        <v>0</v>
      </c>
      <c r="PP80" s="109">
        <f t="shared" si="1412"/>
        <v>0</v>
      </c>
      <c r="PQ80" s="109"/>
      <c r="PR80" s="138"/>
      <c r="PS80" s="139">
        <f t="shared" si="1413"/>
        <v>0</v>
      </c>
      <c r="PT80" s="593">
        <f t="shared" si="1414"/>
        <v>0</v>
      </c>
      <c r="PU80" s="139">
        <f>PT80/PT74</f>
        <v>0</v>
      </c>
      <c r="PV80" s="109">
        <f>PV74*PU80</f>
        <v>0</v>
      </c>
      <c r="PW80" s="136">
        <f t="shared" si="1415"/>
        <v>0</v>
      </c>
      <c r="PX80" s="96">
        <f>PX74</f>
        <v>33.74</v>
      </c>
      <c r="PY80" s="137">
        <f t="shared" si="1416"/>
        <v>0</v>
      </c>
      <c r="PZ80" s="109">
        <f t="shared" si="1417"/>
        <v>0</v>
      </c>
      <c r="QA80" s="109"/>
      <c r="QB80" s="138"/>
      <c r="QC80" s="139">
        <f t="shared" si="1418"/>
        <v>0</v>
      </c>
      <c r="QD80" s="593">
        <f t="shared" si="1419"/>
        <v>0</v>
      </c>
      <c r="QE80" s="139">
        <f>QD80/QD74</f>
        <v>0</v>
      </c>
      <c r="QF80" s="109">
        <f>QF74*QE80</f>
        <v>0</v>
      </c>
      <c r="QG80" s="136">
        <f t="shared" si="1420"/>
        <v>0</v>
      </c>
      <c r="QH80" s="96">
        <f>QH74</f>
        <v>32.86</v>
      </c>
      <c r="QI80" s="137">
        <f t="shared" si="1421"/>
        <v>0</v>
      </c>
      <c r="QJ80" s="109">
        <f t="shared" si="1422"/>
        <v>0</v>
      </c>
      <c r="QK80" s="109"/>
      <c r="QL80" s="138"/>
      <c r="QM80" s="139">
        <f t="shared" si="1423"/>
        <v>0</v>
      </c>
      <c r="QN80" s="593">
        <f t="shared" si="1424"/>
        <v>0</v>
      </c>
      <c r="QO80" s="139">
        <f>QN80/QN74</f>
        <v>0</v>
      </c>
      <c r="QP80" s="109">
        <f>QP74*QO80</f>
        <v>0</v>
      </c>
      <c r="QQ80" s="136">
        <f t="shared" si="1425"/>
        <v>0</v>
      </c>
      <c r="QR80" s="96">
        <f>QR74</f>
        <v>33.46</v>
      </c>
      <c r="QS80" s="137">
        <f t="shared" si="1426"/>
        <v>0</v>
      </c>
      <c r="QT80" s="109">
        <f t="shared" si="1427"/>
        <v>0</v>
      </c>
      <c r="QU80" s="109"/>
      <c r="QV80" s="138"/>
      <c r="QW80" s="139">
        <f t="shared" si="1428"/>
        <v>0</v>
      </c>
      <c r="QX80" s="593">
        <f t="shared" si="1429"/>
        <v>23</v>
      </c>
      <c r="QY80" s="139">
        <f>QX80/QX74</f>
        <v>0.13450000000000001</v>
      </c>
      <c r="QZ80" s="109">
        <f>QZ74*QY80</f>
        <v>200.41</v>
      </c>
      <c r="RA80" s="136">
        <f t="shared" si="1430"/>
        <v>8.7134782600000005</v>
      </c>
      <c r="RB80" s="96">
        <f>RB74</f>
        <v>33.25</v>
      </c>
      <c r="RC80" s="137">
        <f t="shared" si="1431"/>
        <v>289.72314999999998</v>
      </c>
      <c r="RD80" s="109">
        <f t="shared" si="1432"/>
        <v>6663.63</v>
      </c>
      <c r="RE80" s="109"/>
      <c r="RF80" s="138"/>
      <c r="RG80" s="139">
        <f t="shared" si="1433"/>
        <v>0.65788999999999997</v>
      </c>
      <c r="RH80" s="593">
        <f t="shared" si="1434"/>
        <v>0</v>
      </c>
      <c r="RI80" s="139">
        <f>RH80/RH74</f>
        <v>0</v>
      </c>
      <c r="RJ80" s="109">
        <f>RJ74*RI80</f>
        <v>0</v>
      </c>
      <c r="RK80" s="136">
        <f t="shared" si="1435"/>
        <v>0</v>
      </c>
      <c r="RL80" s="96">
        <f>RL74</f>
        <v>29.8</v>
      </c>
      <c r="RM80" s="137">
        <f t="shared" si="1436"/>
        <v>0</v>
      </c>
      <c r="RN80" s="109">
        <f t="shared" si="1437"/>
        <v>0</v>
      </c>
      <c r="RO80" s="109"/>
      <c r="RP80" s="138"/>
      <c r="RQ80" s="139">
        <f t="shared" si="1438"/>
        <v>0</v>
      </c>
      <c r="RR80" s="593">
        <f t="shared" si="1439"/>
        <v>0</v>
      </c>
      <c r="RS80" s="139">
        <f>RR80/RR74</f>
        <v>0</v>
      </c>
      <c r="RT80" s="109">
        <f>RT74*RS80</f>
        <v>0</v>
      </c>
      <c r="RU80" s="136">
        <f t="shared" si="1440"/>
        <v>0</v>
      </c>
      <c r="RV80" s="96">
        <f>RV74</f>
        <v>30.77</v>
      </c>
      <c r="RW80" s="137">
        <f t="shared" si="1441"/>
        <v>0</v>
      </c>
      <c r="RX80" s="109">
        <f t="shared" si="1442"/>
        <v>0</v>
      </c>
      <c r="RY80" s="109"/>
      <c r="RZ80" s="138"/>
      <c r="SA80" s="139">
        <f t="shared" si="1443"/>
        <v>0</v>
      </c>
      <c r="SB80" s="593">
        <f t="shared" si="1444"/>
        <v>0</v>
      </c>
      <c r="SC80" s="139" t="e">
        <f>SB80/SB74</f>
        <v>#DIV/0!</v>
      </c>
      <c r="SD80" s="109" t="e">
        <f>SD74*SC80</f>
        <v>#DIV/0!</v>
      </c>
      <c r="SE80" s="136">
        <f t="shared" si="1445"/>
        <v>0</v>
      </c>
      <c r="SF80" s="96">
        <f>SF74</f>
        <v>0</v>
      </c>
      <c r="SG80" s="137">
        <f t="shared" si="1446"/>
        <v>0</v>
      </c>
      <c r="SH80" s="109">
        <f t="shared" si="1447"/>
        <v>0</v>
      </c>
      <c r="SI80" s="109"/>
      <c r="SJ80" s="138"/>
      <c r="SK80" s="139">
        <f t="shared" si="1448"/>
        <v>0</v>
      </c>
      <c r="SL80" s="593">
        <f t="shared" si="1449"/>
        <v>0</v>
      </c>
      <c r="SM80" s="139">
        <f>SL80/SL74</f>
        <v>0</v>
      </c>
      <c r="SN80" s="109">
        <f>SN74*SM80</f>
        <v>0</v>
      </c>
      <c r="SO80" s="136">
        <f t="shared" si="1450"/>
        <v>0</v>
      </c>
      <c r="SP80" s="96">
        <f>SP74</f>
        <v>34.020000000000003</v>
      </c>
      <c r="SQ80" s="137">
        <f t="shared" si="1451"/>
        <v>0</v>
      </c>
      <c r="SR80" s="109">
        <f t="shared" si="1452"/>
        <v>0</v>
      </c>
      <c r="SS80" s="109"/>
      <c r="ST80" s="138"/>
      <c r="SU80" s="139">
        <f t="shared" si="1453"/>
        <v>0</v>
      </c>
      <c r="SV80" s="593">
        <f t="shared" si="1454"/>
        <v>23</v>
      </c>
      <c r="SW80" s="139">
        <f>SV80/SV74</f>
        <v>7.4190000000000006E-2</v>
      </c>
      <c r="SX80" s="109">
        <f>SX74*SW80</f>
        <v>294.52999999999997</v>
      </c>
      <c r="SY80" s="136">
        <f t="shared" si="1455"/>
        <v>12.80565217</v>
      </c>
      <c r="SZ80" s="96">
        <f>SZ74</f>
        <v>32.340000000000003</v>
      </c>
      <c r="TA80" s="137">
        <f t="shared" si="1456"/>
        <v>414.13479000000001</v>
      </c>
      <c r="TB80" s="109">
        <f t="shared" si="1457"/>
        <v>9525.1</v>
      </c>
      <c r="TC80" s="109"/>
      <c r="TD80" s="138"/>
      <c r="TE80" s="139">
        <f t="shared" si="1458"/>
        <v>0.94040000000000001</v>
      </c>
      <c r="TF80" s="593">
        <f t="shared" si="1459"/>
        <v>0</v>
      </c>
      <c r="TG80" s="139">
        <f>TF80/TF74</f>
        <v>0</v>
      </c>
      <c r="TH80" s="109">
        <f>TH74*TG80</f>
        <v>0</v>
      </c>
      <c r="TI80" s="136">
        <f t="shared" si="1460"/>
        <v>0</v>
      </c>
      <c r="TJ80" s="96">
        <f>TJ74</f>
        <v>30.78</v>
      </c>
      <c r="TK80" s="137">
        <f t="shared" si="1461"/>
        <v>0</v>
      </c>
      <c r="TL80" s="109">
        <f t="shared" si="1462"/>
        <v>0</v>
      </c>
      <c r="TM80" s="109"/>
      <c r="TN80" s="138"/>
      <c r="TO80" s="139">
        <f t="shared" si="1463"/>
        <v>0</v>
      </c>
      <c r="TP80" s="593">
        <f t="shared" si="1464"/>
        <v>0</v>
      </c>
      <c r="TQ80" s="139">
        <f>TP80/TP74</f>
        <v>0</v>
      </c>
      <c r="TR80" s="109">
        <f>TR74*TQ80</f>
        <v>0</v>
      </c>
      <c r="TS80" s="136">
        <f t="shared" si="1465"/>
        <v>0</v>
      </c>
      <c r="TT80" s="96">
        <f>TT74</f>
        <v>24.32</v>
      </c>
      <c r="TU80" s="137">
        <f t="shared" si="1466"/>
        <v>0</v>
      </c>
      <c r="TV80" s="109">
        <f t="shared" si="1467"/>
        <v>0</v>
      </c>
      <c r="TW80" s="109"/>
      <c r="TX80" s="138"/>
      <c r="TY80" s="139">
        <f t="shared" si="1468"/>
        <v>0</v>
      </c>
      <c r="TZ80" s="593">
        <f t="shared" si="1469"/>
        <v>0</v>
      </c>
      <c r="UA80" s="139">
        <f>TZ80/TZ74</f>
        <v>0</v>
      </c>
      <c r="UB80" s="109">
        <f>UB74*UA80</f>
        <v>0</v>
      </c>
      <c r="UC80" s="136">
        <f t="shared" si="1470"/>
        <v>0</v>
      </c>
      <c r="UD80" s="96">
        <f>UD74</f>
        <v>31.78</v>
      </c>
      <c r="UE80" s="137">
        <f t="shared" si="1471"/>
        <v>0</v>
      </c>
      <c r="UF80" s="109">
        <f t="shared" si="1472"/>
        <v>0</v>
      </c>
      <c r="UG80" s="109"/>
      <c r="UH80" s="138"/>
      <c r="UI80" s="139">
        <f t="shared" si="1473"/>
        <v>0</v>
      </c>
      <c r="UJ80" s="593">
        <f t="shared" si="1474"/>
        <v>0</v>
      </c>
      <c r="UK80" s="139">
        <f>UJ80/UJ74</f>
        <v>0</v>
      </c>
      <c r="UL80" s="109">
        <f>UL74*UK80</f>
        <v>0</v>
      </c>
      <c r="UM80" s="136">
        <f t="shared" si="1475"/>
        <v>0</v>
      </c>
      <c r="UN80" s="96">
        <f>UN74</f>
        <v>22.42</v>
      </c>
      <c r="UO80" s="137">
        <f t="shared" si="1476"/>
        <v>0</v>
      </c>
      <c r="UP80" s="109">
        <f t="shared" si="1477"/>
        <v>0</v>
      </c>
      <c r="UQ80" s="109"/>
      <c r="UR80" s="138"/>
      <c r="US80" s="139">
        <f t="shared" si="1478"/>
        <v>0</v>
      </c>
      <c r="UT80" s="593">
        <f t="shared" si="1479"/>
        <v>0</v>
      </c>
      <c r="UU80" s="139">
        <f>UT80/UT74</f>
        <v>0</v>
      </c>
      <c r="UV80" s="109">
        <f>UV74*UU80</f>
        <v>0</v>
      </c>
      <c r="UW80" s="136">
        <f t="shared" si="1480"/>
        <v>0</v>
      </c>
      <c r="UX80" s="96">
        <f>UX74</f>
        <v>25.18</v>
      </c>
      <c r="UY80" s="137">
        <f t="shared" si="1481"/>
        <v>0</v>
      </c>
      <c r="UZ80" s="109">
        <f t="shared" si="1482"/>
        <v>0</v>
      </c>
      <c r="VA80" s="109"/>
      <c r="VB80" s="138"/>
      <c r="VC80" s="139">
        <f t="shared" si="1483"/>
        <v>0</v>
      </c>
      <c r="VD80" s="593">
        <f t="shared" si="1484"/>
        <v>0</v>
      </c>
      <c r="VE80" s="139">
        <f>VD80/VD74</f>
        <v>0</v>
      </c>
      <c r="VF80" s="109">
        <f>VF74*VE80</f>
        <v>0</v>
      </c>
      <c r="VG80" s="136">
        <f t="shared" si="1485"/>
        <v>0</v>
      </c>
      <c r="VH80" s="96">
        <f>VH74</f>
        <v>24.6</v>
      </c>
      <c r="VI80" s="137">
        <f t="shared" si="1486"/>
        <v>0</v>
      </c>
      <c r="VJ80" s="109">
        <f t="shared" si="1487"/>
        <v>0</v>
      </c>
      <c r="VK80" s="109"/>
      <c r="VL80" s="138"/>
      <c r="VM80" s="139">
        <f t="shared" si="1488"/>
        <v>0</v>
      </c>
      <c r="VN80" s="593">
        <f t="shared" si="1489"/>
        <v>0</v>
      </c>
      <c r="VO80" s="139">
        <f>VN80/VN74</f>
        <v>0</v>
      </c>
      <c r="VP80" s="109">
        <f>VP74*VO80</f>
        <v>0</v>
      </c>
      <c r="VQ80" s="136">
        <f t="shared" si="1490"/>
        <v>0</v>
      </c>
      <c r="VR80" s="96">
        <f>VR74</f>
        <v>24.47</v>
      </c>
      <c r="VS80" s="137">
        <f t="shared" si="1491"/>
        <v>0</v>
      </c>
      <c r="VT80" s="109">
        <f t="shared" si="1492"/>
        <v>0</v>
      </c>
      <c r="VU80" s="109"/>
      <c r="VV80" s="138"/>
      <c r="VW80" s="139">
        <f t="shared" si="1493"/>
        <v>0</v>
      </c>
      <c r="VX80" s="554">
        <f t="shared" si="1494"/>
        <v>117</v>
      </c>
      <c r="VY80" s="139">
        <f>VX80/VX74</f>
        <v>9.6799999999999994E-3</v>
      </c>
      <c r="VZ80" s="109">
        <f>VZ74*VY80</f>
        <v>1744.23</v>
      </c>
      <c r="WA80" s="136">
        <f t="shared" si="1495"/>
        <v>14.90794872</v>
      </c>
      <c r="WB80" s="96">
        <f>WB74</f>
        <v>29.54</v>
      </c>
      <c r="WC80" s="137">
        <f t="shared" si="1496"/>
        <v>440.38081</v>
      </c>
      <c r="WD80" s="109">
        <f t="shared" si="1497"/>
        <v>51524.55</v>
      </c>
      <c r="WE80" s="109"/>
      <c r="WF80" s="138"/>
    </row>
    <row r="81" spans="1:604" ht="24">
      <c r="A81" s="5"/>
      <c r="B81" s="85" t="s">
        <v>408</v>
      </c>
      <c r="C81" s="11" t="s">
        <v>967</v>
      </c>
      <c r="D81" s="11" t="s">
        <v>422</v>
      </c>
      <c r="E81" s="4" t="s">
        <v>32</v>
      </c>
      <c r="F81" s="593">
        <f t="shared" si="1199"/>
        <v>0</v>
      </c>
      <c r="G81" s="139" t="e">
        <f>F81/F74</f>
        <v>#DIV/0!</v>
      </c>
      <c r="H81" s="109" t="e">
        <f>H74*G81</f>
        <v>#DIV/0!</v>
      </c>
      <c r="I81" s="136">
        <f t="shared" si="1200"/>
        <v>0</v>
      </c>
      <c r="J81" s="96">
        <f>J74</f>
        <v>0</v>
      </c>
      <c r="K81" s="137">
        <f t="shared" si="1201"/>
        <v>0</v>
      </c>
      <c r="L81" s="109">
        <f t="shared" si="1202"/>
        <v>0</v>
      </c>
      <c r="M81" s="109"/>
      <c r="N81" s="138"/>
      <c r="O81" s="139" t="e">
        <f t="shared" si="1203"/>
        <v>#DIV/0!</v>
      </c>
      <c r="P81" s="593">
        <f t="shared" si="1204"/>
        <v>0</v>
      </c>
      <c r="Q81" s="139">
        <f>P81/P74</f>
        <v>0</v>
      </c>
      <c r="R81" s="109">
        <f>R74*Q81</f>
        <v>0</v>
      </c>
      <c r="S81" s="136">
        <f t="shared" si="1205"/>
        <v>0</v>
      </c>
      <c r="T81" s="96">
        <f>T74</f>
        <v>24.01</v>
      </c>
      <c r="U81" s="137">
        <f t="shared" si="1206"/>
        <v>0</v>
      </c>
      <c r="V81" s="109">
        <f t="shared" si="1207"/>
        <v>0</v>
      </c>
      <c r="W81" s="109"/>
      <c r="X81" s="138"/>
      <c r="Y81" s="139" t="e">
        <f t="shared" si="1208"/>
        <v>#DIV/0!</v>
      </c>
      <c r="Z81" s="593">
        <f t="shared" si="1209"/>
        <v>0</v>
      </c>
      <c r="AA81" s="139">
        <f>Z81/Z74</f>
        <v>0</v>
      </c>
      <c r="AB81" s="109">
        <f>AB74*AA81</f>
        <v>0</v>
      </c>
      <c r="AC81" s="136">
        <f t="shared" si="1210"/>
        <v>0</v>
      </c>
      <c r="AD81" s="96">
        <f>AD74</f>
        <v>22.42</v>
      </c>
      <c r="AE81" s="137">
        <f t="shared" si="1211"/>
        <v>0</v>
      </c>
      <c r="AF81" s="109">
        <f t="shared" si="1212"/>
        <v>0</v>
      </c>
      <c r="AG81" s="109"/>
      <c r="AH81" s="138"/>
      <c r="AI81" s="139" t="e">
        <f t="shared" si="1213"/>
        <v>#DIV/0!</v>
      </c>
      <c r="AJ81" s="593">
        <f t="shared" si="1214"/>
        <v>0</v>
      </c>
      <c r="AK81" s="139" t="e">
        <f>AJ81/AJ74</f>
        <v>#DIV/0!</v>
      </c>
      <c r="AL81" s="109" t="e">
        <f>AL74*AK81</f>
        <v>#DIV/0!</v>
      </c>
      <c r="AM81" s="136">
        <f t="shared" si="1215"/>
        <v>0</v>
      </c>
      <c r="AN81" s="96">
        <f>AN74</f>
        <v>0</v>
      </c>
      <c r="AO81" s="137">
        <f t="shared" si="1216"/>
        <v>0</v>
      </c>
      <c r="AP81" s="109">
        <f t="shared" si="1217"/>
        <v>0</v>
      </c>
      <c r="AQ81" s="109"/>
      <c r="AR81" s="138"/>
      <c r="AS81" s="139" t="e">
        <f t="shared" si="1218"/>
        <v>#DIV/0!</v>
      </c>
      <c r="AT81" s="593">
        <f t="shared" si="1219"/>
        <v>0</v>
      </c>
      <c r="AU81" s="139">
        <f>AT81/AT74</f>
        <v>0</v>
      </c>
      <c r="AV81" s="109">
        <f>AV74*AU81</f>
        <v>0</v>
      </c>
      <c r="AW81" s="136">
        <f t="shared" si="1220"/>
        <v>0</v>
      </c>
      <c r="AX81" s="96">
        <f>AX74</f>
        <v>35.57</v>
      </c>
      <c r="AY81" s="137">
        <f t="shared" si="1221"/>
        <v>0</v>
      </c>
      <c r="AZ81" s="109">
        <f t="shared" si="1222"/>
        <v>0</v>
      </c>
      <c r="BA81" s="109"/>
      <c r="BB81" s="138"/>
      <c r="BC81" s="139" t="e">
        <f t="shared" si="1223"/>
        <v>#DIV/0!</v>
      </c>
      <c r="BD81" s="593">
        <f t="shared" si="1224"/>
        <v>0</v>
      </c>
      <c r="BE81" s="139">
        <f>BD81/BD74</f>
        <v>0</v>
      </c>
      <c r="BF81" s="109">
        <f>BF74*BE81</f>
        <v>0</v>
      </c>
      <c r="BG81" s="136">
        <f t="shared" si="1225"/>
        <v>0</v>
      </c>
      <c r="BH81" s="96">
        <f>BH74</f>
        <v>33.72</v>
      </c>
      <c r="BI81" s="137">
        <f t="shared" si="1226"/>
        <v>0</v>
      </c>
      <c r="BJ81" s="109">
        <f t="shared" si="1227"/>
        <v>0</v>
      </c>
      <c r="BK81" s="109"/>
      <c r="BL81" s="138"/>
      <c r="BM81" s="139" t="e">
        <f t="shared" si="1228"/>
        <v>#DIV/0!</v>
      </c>
      <c r="BN81" s="593">
        <f t="shared" si="1229"/>
        <v>0</v>
      </c>
      <c r="BO81" s="139">
        <f>BN81/BN74</f>
        <v>0</v>
      </c>
      <c r="BP81" s="109">
        <f>BP74*BO81</f>
        <v>0</v>
      </c>
      <c r="BQ81" s="136">
        <f t="shared" si="1230"/>
        <v>0</v>
      </c>
      <c r="BR81" s="96">
        <f>BR74</f>
        <v>33.74</v>
      </c>
      <c r="BS81" s="137">
        <f t="shared" si="1231"/>
        <v>0</v>
      </c>
      <c r="BT81" s="109">
        <f t="shared" si="1232"/>
        <v>0</v>
      </c>
      <c r="BU81" s="109"/>
      <c r="BV81" s="138"/>
      <c r="BW81" s="139" t="e">
        <f t="shared" si="1233"/>
        <v>#DIV/0!</v>
      </c>
      <c r="BX81" s="593">
        <f t="shared" si="1234"/>
        <v>0</v>
      </c>
      <c r="BY81" s="139">
        <f>BX81/BX74</f>
        <v>0</v>
      </c>
      <c r="BZ81" s="109">
        <f>BZ74*BY81</f>
        <v>0</v>
      </c>
      <c r="CA81" s="136">
        <f t="shared" si="1235"/>
        <v>0</v>
      </c>
      <c r="CB81" s="96">
        <f>CB74</f>
        <v>33.08</v>
      </c>
      <c r="CC81" s="137">
        <f t="shared" si="1236"/>
        <v>0</v>
      </c>
      <c r="CD81" s="109">
        <f t="shared" si="1237"/>
        <v>0</v>
      </c>
      <c r="CE81" s="109"/>
      <c r="CF81" s="138"/>
      <c r="CG81" s="139" t="e">
        <f t="shared" si="1238"/>
        <v>#DIV/0!</v>
      </c>
      <c r="CH81" s="593">
        <f t="shared" si="1239"/>
        <v>0</v>
      </c>
      <c r="CI81" s="139">
        <f>CH81/CH74</f>
        <v>0</v>
      </c>
      <c r="CJ81" s="109">
        <f>CJ74*CI81</f>
        <v>0</v>
      </c>
      <c r="CK81" s="136">
        <f t="shared" si="1240"/>
        <v>0</v>
      </c>
      <c r="CL81" s="96">
        <f>CL74</f>
        <v>22.42</v>
      </c>
      <c r="CM81" s="137">
        <f t="shared" si="1241"/>
        <v>0</v>
      </c>
      <c r="CN81" s="109">
        <f t="shared" si="1242"/>
        <v>0</v>
      </c>
      <c r="CO81" s="109"/>
      <c r="CP81" s="138"/>
      <c r="CQ81" s="139" t="e">
        <f t="shared" si="1243"/>
        <v>#DIV/0!</v>
      </c>
      <c r="CR81" s="593">
        <f t="shared" si="1244"/>
        <v>0</v>
      </c>
      <c r="CS81" s="139">
        <f>CR81/CR74</f>
        <v>0</v>
      </c>
      <c r="CT81" s="109">
        <f>CT74*CS81</f>
        <v>0</v>
      </c>
      <c r="CU81" s="136">
        <f t="shared" si="1245"/>
        <v>0</v>
      </c>
      <c r="CV81" s="96">
        <f>CV74</f>
        <v>32.53</v>
      </c>
      <c r="CW81" s="137">
        <f t="shared" si="1246"/>
        <v>0</v>
      </c>
      <c r="CX81" s="109">
        <f t="shared" si="1247"/>
        <v>0</v>
      </c>
      <c r="CY81" s="109"/>
      <c r="CZ81" s="138"/>
      <c r="DA81" s="139" t="e">
        <f t="shared" si="1248"/>
        <v>#DIV/0!</v>
      </c>
      <c r="DB81" s="593">
        <f t="shared" si="1249"/>
        <v>0</v>
      </c>
      <c r="DC81" s="139">
        <f>DB81/DB74</f>
        <v>0</v>
      </c>
      <c r="DD81" s="109">
        <f>DD74*DC81</f>
        <v>0</v>
      </c>
      <c r="DE81" s="136">
        <f t="shared" si="1250"/>
        <v>0</v>
      </c>
      <c r="DF81" s="96">
        <f>DF74</f>
        <v>46.75</v>
      </c>
      <c r="DG81" s="137">
        <f t="shared" si="1251"/>
        <v>0</v>
      </c>
      <c r="DH81" s="109">
        <f t="shared" si="1252"/>
        <v>0</v>
      </c>
      <c r="DI81" s="109"/>
      <c r="DJ81" s="138"/>
      <c r="DK81" s="139" t="e">
        <f t="shared" si="1253"/>
        <v>#DIV/0!</v>
      </c>
      <c r="DL81" s="593">
        <f t="shared" si="1254"/>
        <v>0</v>
      </c>
      <c r="DM81" s="139">
        <f>DL81/DL74</f>
        <v>0</v>
      </c>
      <c r="DN81" s="109">
        <f>DN74*DM81</f>
        <v>0</v>
      </c>
      <c r="DO81" s="136">
        <f t="shared" si="1255"/>
        <v>0</v>
      </c>
      <c r="DP81" s="96">
        <f>DP74</f>
        <v>33.799999999999997</v>
      </c>
      <c r="DQ81" s="137">
        <f t="shared" si="1256"/>
        <v>0</v>
      </c>
      <c r="DR81" s="109">
        <f t="shared" si="1257"/>
        <v>0</v>
      </c>
      <c r="DS81" s="109"/>
      <c r="DT81" s="138"/>
      <c r="DU81" s="139" t="e">
        <f t="shared" si="1258"/>
        <v>#DIV/0!</v>
      </c>
      <c r="DV81" s="593">
        <f t="shared" si="1259"/>
        <v>0</v>
      </c>
      <c r="DW81" s="139">
        <f>DV81/DV74</f>
        <v>0</v>
      </c>
      <c r="DX81" s="109">
        <f>DX74*DW81</f>
        <v>0</v>
      </c>
      <c r="DY81" s="136">
        <f t="shared" si="1260"/>
        <v>0</v>
      </c>
      <c r="DZ81" s="96">
        <f>DZ74</f>
        <v>33.79</v>
      </c>
      <c r="EA81" s="137">
        <f t="shared" si="1261"/>
        <v>0</v>
      </c>
      <c r="EB81" s="109">
        <f t="shared" si="1262"/>
        <v>0</v>
      </c>
      <c r="EC81" s="109"/>
      <c r="ED81" s="138"/>
      <c r="EE81" s="139" t="e">
        <f t="shared" si="1263"/>
        <v>#DIV/0!</v>
      </c>
      <c r="EF81" s="593">
        <f t="shared" si="1264"/>
        <v>0</v>
      </c>
      <c r="EG81" s="139">
        <f>EF81/EF74</f>
        <v>0</v>
      </c>
      <c r="EH81" s="109">
        <f>EH74*EG81</f>
        <v>0</v>
      </c>
      <c r="EI81" s="136">
        <f t="shared" si="1265"/>
        <v>0</v>
      </c>
      <c r="EJ81" s="96">
        <f>EJ74</f>
        <v>33.47</v>
      </c>
      <c r="EK81" s="137">
        <f t="shared" si="1266"/>
        <v>0</v>
      </c>
      <c r="EL81" s="109">
        <f t="shared" si="1267"/>
        <v>0</v>
      </c>
      <c r="EM81" s="109"/>
      <c r="EN81" s="138"/>
      <c r="EO81" s="139" t="e">
        <f t="shared" si="1268"/>
        <v>#DIV/0!</v>
      </c>
      <c r="EP81" s="593">
        <f t="shared" si="1269"/>
        <v>0</v>
      </c>
      <c r="EQ81" s="139">
        <f>EP81/EP74</f>
        <v>0</v>
      </c>
      <c r="ER81" s="109">
        <f>ER74*EQ81</f>
        <v>0</v>
      </c>
      <c r="ES81" s="136">
        <f t="shared" si="1270"/>
        <v>0</v>
      </c>
      <c r="ET81" s="96">
        <f>ET74</f>
        <v>28.35</v>
      </c>
      <c r="EU81" s="137">
        <f t="shared" si="1271"/>
        <v>0</v>
      </c>
      <c r="EV81" s="109">
        <f t="shared" si="1272"/>
        <v>0</v>
      </c>
      <c r="EW81" s="109"/>
      <c r="EX81" s="138"/>
      <c r="EY81" s="139" t="e">
        <f t="shared" si="1273"/>
        <v>#DIV/0!</v>
      </c>
      <c r="EZ81" s="593">
        <f t="shared" si="1274"/>
        <v>0</v>
      </c>
      <c r="FA81" s="139">
        <f>EZ81/EZ74</f>
        <v>0</v>
      </c>
      <c r="FB81" s="109">
        <f>FB74*FA81</f>
        <v>0</v>
      </c>
      <c r="FC81" s="136">
        <f t="shared" si="1275"/>
        <v>0</v>
      </c>
      <c r="FD81" s="96">
        <f>FD74</f>
        <v>37.67</v>
      </c>
      <c r="FE81" s="137">
        <f t="shared" si="1276"/>
        <v>0</v>
      </c>
      <c r="FF81" s="109">
        <f t="shared" si="1277"/>
        <v>0</v>
      </c>
      <c r="FG81" s="109"/>
      <c r="FH81" s="138"/>
      <c r="FI81" s="139" t="e">
        <f t="shared" si="1278"/>
        <v>#DIV/0!</v>
      </c>
      <c r="FJ81" s="593">
        <f t="shared" si="1279"/>
        <v>0</v>
      </c>
      <c r="FK81" s="139">
        <f>FJ81/FJ74</f>
        <v>0</v>
      </c>
      <c r="FL81" s="109">
        <f>FL74*FK81</f>
        <v>0</v>
      </c>
      <c r="FM81" s="136">
        <f t="shared" si="1280"/>
        <v>0</v>
      </c>
      <c r="FN81" s="96">
        <f>FN74</f>
        <v>32.340000000000003</v>
      </c>
      <c r="FO81" s="137">
        <f t="shared" si="1281"/>
        <v>0</v>
      </c>
      <c r="FP81" s="109">
        <f t="shared" si="1282"/>
        <v>0</v>
      </c>
      <c r="FQ81" s="109"/>
      <c r="FR81" s="138"/>
      <c r="FS81" s="139" t="e">
        <f t="shared" si="1283"/>
        <v>#DIV/0!</v>
      </c>
      <c r="FT81" s="593">
        <f t="shared" si="1284"/>
        <v>0</v>
      </c>
      <c r="FU81" s="139">
        <f>FT81/FT74</f>
        <v>0</v>
      </c>
      <c r="FV81" s="109">
        <f>FV74*FU81</f>
        <v>0</v>
      </c>
      <c r="FW81" s="136">
        <f t="shared" si="1285"/>
        <v>0</v>
      </c>
      <c r="FX81" s="96">
        <f>FX74</f>
        <v>32.72</v>
      </c>
      <c r="FY81" s="137">
        <f t="shared" si="1286"/>
        <v>0</v>
      </c>
      <c r="FZ81" s="109">
        <f t="shared" si="1287"/>
        <v>0</v>
      </c>
      <c r="GA81" s="109"/>
      <c r="GB81" s="138"/>
      <c r="GC81" s="139" t="e">
        <f t="shared" si="1288"/>
        <v>#DIV/0!</v>
      </c>
      <c r="GD81" s="593">
        <f t="shared" si="1289"/>
        <v>0</v>
      </c>
      <c r="GE81" s="139">
        <f>GD81/GD74</f>
        <v>0</v>
      </c>
      <c r="GF81" s="109">
        <f>GF74*GE81</f>
        <v>0</v>
      </c>
      <c r="GG81" s="136">
        <f t="shared" si="1290"/>
        <v>0</v>
      </c>
      <c r="GH81" s="96">
        <f>GH74</f>
        <v>33.47</v>
      </c>
      <c r="GI81" s="137">
        <f t="shared" si="1291"/>
        <v>0</v>
      </c>
      <c r="GJ81" s="109">
        <f t="shared" si="1292"/>
        <v>0</v>
      </c>
      <c r="GK81" s="109"/>
      <c r="GL81" s="138"/>
      <c r="GM81" s="139" t="e">
        <f t="shared" si="1293"/>
        <v>#DIV/0!</v>
      </c>
      <c r="GN81" s="593">
        <f t="shared" si="1294"/>
        <v>0</v>
      </c>
      <c r="GO81" s="139">
        <f>GN81/GN74</f>
        <v>0</v>
      </c>
      <c r="GP81" s="109">
        <f>GP74*GO81</f>
        <v>0</v>
      </c>
      <c r="GQ81" s="136">
        <f t="shared" si="1295"/>
        <v>0</v>
      </c>
      <c r="GR81" s="96">
        <f>GR74</f>
        <v>33.799999999999997</v>
      </c>
      <c r="GS81" s="137">
        <f t="shared" si="1296"/>
        <v>0</v>
      </c>
      <c r="GT81" s="109">
        <f t="shared" si="1297"/>
        <v>0</v>
      </c>
      <c r="GU81" s="109"/>
      <c r="GV81" s="138"/>
      <c r="GW81" s="139" t="e">
        <f t="shared" si="1298"/>
        <v>#DIV/0!</v>
      </c>
      <c r="GX81" s="593">
        <f t="shared" si="1299"/>
        <v>0</v>
      </c>
      <c r="GY81" s="139">
        <f>GX81/GX74</f>
        <v>0</v>
      </c>
      <c r="GZ81" s="109">
        <f>GZ74*GY81</f>
        <v>0</v>
      </c>
      <c r="HA81" s="136">
        <f t="shared" si="1300"/>
        <v>0</v>
      </c>
      <c r="HB81" s="96">
        <f>HB74</f>
        <v>27.22</v>
      </c>
      <c r="HC81" s="137">
        <f t="shared" si="1301"/>
        <v>0</v>
      </c>
      <c r="HD81" s="109">
        <f t="shared" si="1302"/>
        <v>0</v>
      </c>
      <c r="HE81" s="109"/>
      <c r="HF81" s="138"/>
      <c r="HG81" s="139" t="e">
        <f t="shared" si="1303"/>
        <v>#DIV/0!</v>
      </c>
      <c r="HH81" s="593">
        <f t="shared" si="1304"/>
        <v>0</v>
      </c>
      <c r="HI81" s="139">
        <f>HH81/HH74</f>
        <v>0</v>
      </c>
      <c r="HJ81" s="109">
        <f>HJ74*HI81</f>
        <v>0</v>
      </c>
      <c r="HK81" s="136">
        <f t="shared" si="1305"/>
        <v>0</v>
      </c>
      <c r="HL81" s="96">
        <f>HL74</f>
        <v>25.02</v>
      </c>
      <c r="HM81" s="137">
        <f t="shared" si="1306"/>
        <v>0</v>
      </c>
      <c r="HN81" s="109">
        <f t="shared" si="1307"/>
        <v>0</v>
      </c>
      <c r="HO81" s="109"/>
      <c r="HP81" s="138"/>
      <c r="HQ81" s="139" t="e">
        <f t="shared" si="1308"/>
        <v>#DIV/0!</v>
      </c>
      <c r="HR81" s="593">
        <f t="shared" si="1309"/>
        <v>0</v>
      </c>
      <c r="HS81" s="139">
        <f>HR81/HR74</f>
        <v>0</v>
      </c>
      <c r="HT81" s="109">
        <f>HT74*HS81</f>
        <v>0</v>
      </c>
      <c r="HU81" s="136">
        <f t="shared" si="1310"/>
        <v>0</v>
      </c>
      <c r="HV81" s="96">
        <f>HV74</f>
        <v>34.31</v>
      </c>
      <c r="HW81" s="137">
        <f t="shared" si="1311"/>
        <v>0</v>
      </c>
      <c r="HX81" s="109">
        <f t="shared" si="1312"/>
        <v>0</v>
      </c>
      <c r="HY81" s="109"/>
      <c r="HZ81" s="138"/>
      <c r="IA81" s="139" t="e">
        <f t="shared" si="1313"/>
        <v>#DIV/0!</v>
      </c>
      <c r="IB81" s="593">
        <f t="shared" si="1314"/>
        <v>0</v>
      </c>
      <c r="IC81" s="139">
        <f>IB81/IB74</f>
        <v>0</v>
      </c>
      <c r="ID81" s="109">
        <f>ID74*IC81</f>
        <v>0</v>
      </c>
      <c r="IE81" s="136">
        <f t="shared" si="1315"/>
        <v>0</v>
      </c>
      <c r="IF81" s="96">
        <f>IF74</f>
        <v>23.33</v>
      </c>
      <c r="IG81" s="137">
        <f t="shared" si="1316"/>
        <v>0</v>
      </c>
      <c r="IH81" s="109">
        <f t="shared" si="1317"/>
        <v>0</v>
      </c>
      <c r="II81" s="109"/>
      <c r="IJ81" s="138"/>
      <c r="IK81" s="139" t="e">
        <f t="shared" si="1318"/>
        <v>#DIV/0!</v>
      </c>
      <c r="IL81" s="593">
        <f t="shared" si="1319"/>
        <v>0</v>
      </c>
      <c r="IM81" s="139">
        <f>IL81/IL74</f>
        <v>0</v>
      </c>
      <c r="IN81" s="109">
        <f>IN74*IM81</f>
        <v>0</v>
      </c>
      <c r="IO81" s="136">
        <f t="shared" si="1320"/>
        <v>0</v>
      </c>
      <c r="IP81" s="96">
        <f>IP74</f>
        <v>35.85</v>
      </c>
      <c r="IQ81" s="137">
        <f t="shared" si="1321"/>
        <v>0</v>
      </c>
      <c r="IR81" s="109">
        <f t="shared" si="1322"/>
        <v>0</v>
      </c>
      <c r="IS81" s="109"/>
      <c r="IT81" s="138"/>
      <c r="IU81" s="139" t="e">
        <f t="shared" si="1323"/>
        <v>#DIV/0!</v>
      </c>
      <c r="IV81" s="593">
        <f t="shared" si="1324"/>
        <v>0</v>
      </c>
      <c r="IW81" s="139">
        <f>IV81/IV74</f>
        <v>0</v>
      </c>
      <c r="IX81" s="109">
        <f>IX74*IW81</f>
        <v>0</v>
      </c>
      <c r="IY81" s="136">
        <f t="shared" si="1325"/>
        <v>0</v>
      </c>
      <c r="IZ81" s="96">
        <f>IZ74</f>
        <v>35.1</v>
      </c>
      <c r="JA81" s="137">
        <f t="shared" si="1326"/>
        <v>0</v>
      </c>
      <c r="JB81" s="109">
        <f t="shared" si="1327"/>
        <v>0</v>
      </c>
      <c r="JC81" s="109"/>
      <c r="JD81" s="138"/>
      <c r="JE81" s="139" t="e">
        <f t="shared" si="1328"/>
        <v>#DIV/0!</v>
      </c>
      <c r="JF81" s="593">
        <f t="shared" si="1329"/>
        <v>0</v>
      </c>
      <c r="JG81" s="139">
        <f>JF81/JF74</f>
        <v>0</v>
      </c>
      <c r="JH81" s="109">
        <f>JH74*JG81</f>
        <v>0</v>
      </c>
      <c r="JI81" s="136">
        <f t="shared" si="1330"/>
        <v>0</v>
      </c>
      <c r="JJ81" s="96">
        <f>JJ74</f>
        <v>30.76</v>
      </c>
      <c r="JK81" s="137">
        <f t="shared" si="1331"/>
        <v>0</v>
      </c>
      <c r="JL81" s="109">
        <f t="shared" si="1332"/>
        <v>0</v>
      </c>
      <c r="JM81" s="109"/>
      <c r="JN81" s="138"/>
      <c r="JO81" s="139" t="e">
        <f t="shared" si="1333"/>
        <v>#DIV/0!</v>
      </c>
      <c r="JP81" s="593">
        <f t="shared" si="1334"/>
        <v>0</v>
      </c>
      <c r="JQ81" s="139">
        <f>JP81/JP74</f>
        <v>0</v>
      </c>
      <c r="JR81" s="109">
        <f>JR74*JQ81</f>
        <v>0</v>
      </c>
      <c r="JS81" s="136">
        <f t="shared" si="1335"/>
        <v>0</v>
      </c>
      <c r="JT81" s="96">
        <f>JT74</f>
        <v>32.64</v>
      </c>
      <c r="JU81" s="137">
        <f t="shared" si="1336"/>
        <v>0</v>
      </c>
      <c r="JV81" s="109">
        <f t="shared" si="1337"/>
        <v>0</v>
      </c>
      <c r="JW81" s="109"/>
      <c r="JX81" s="138"/>
      <c r="JY81" s="139" t="e">
        <f t="shared" si="1338"/>
        <v>#DIV/0!</v>
      </c>
      <c r="JZ81" s="593">
        <f t="shared" si="1339"/>
        <v>0</v>
      </c>
      <c r="KA81" s="139">
        <f>JZ81/JZ74</f>
        <v>0</v>
      </c>
      <c r="KB81" s="109">
        <f>KB74*KA81</f>
        <v>0</v>
      </c>
      <c r="KC81" s="136">
        <f t="shared" si="1340"/>
        <v>0</v>
      </c>
      <c r="KD81" s="96">
        <f>KD74</f>
        <v>24.43</v>
      </c>
      <c r="KE81" s="137">
        <f t="shared" si="1341"/>
        <v>0</v>
      </c>
      <c r="KF81" s="109">
        <f t="shared" si="1342"/>
        <v>0</v>
      </c>
      <c r="KG81" s="109"/>
      <c r="KH81" s="138"/>
      <c r="KI81" s="139" t="e">
        <f t="shared" si="1343"/>
        <v>#DIV/0!</v>
      </c>
      <c r="KJ81" s="593">
        <f t="shared" si="1344"/>
        <v>0</v>
      </c>
      <c r="KK81" s="139">
        <f>KJ81/KJ74</f>
        <v>0</v>
      </c>
      <c r="KL81" s="109">
        <f>KL74*KK81</f>
        <v>0</v>
      </c>
      <c r="KM81" s="136">
        <f t="shared" si="1345"/>
        <v>0</v>
      </c>
      <c r="KN81" s="96">
        <f>KN74</f>
        <v>25.71</v>
      </c>
      <c r="KO81" s="137">
        <f t="shared" si="1346"/>
        <v>0</v>
      </c>
      <c r="KP81" s="109">
        <f t="shared" si="1347"/>
        <v>0</v>
      </c>
      <c r="KQ81" s="109"/>
      <c r="KR81" s="138"/>
      <c r="KS81" s="139" t="e">
        <f t="shared" si="1348"/>
        <v>#DIV/0!</v>
      </c>
      <c r="KT81" s="593">
        <f t="shared" si="1349"/>
        <v>0</v>
      </c>
      <c r="KU81" s="139">
        <f>KT81/KT74</f>
        <v>0</v>
      </c>
      <c r="KV81" s="109">
        <f>KV74*KU81</f>
        <v>0</v>
      </c>
      <c r="KW81" s="136">
        <f t="shared" si="1350"/>
        <v>0</v>
      </c>
      <c r="KX81" s="96">
        <f>KX74</f>
        <v>68.260000000000005</v>
      </c>
      <c r="KY81" s="137">
        <f t="shared" si="1351"/>
        <v>0</v>
      </c>
      <c r="KZ81" s="109">
        <f t="shared" si="1352"/>
        <v>0</v>
      </c>
      <c r="LA81" s="109"/>
      <c r="LB81" s="138"/>
      <c r="LC81" s="139" t="e">
        <f t="shared" si="1353"/>
        <v>#DIV/0!</v>
      </c>
      <c r="LD81" s="593">
        <f t="shared" si="1354"/>
        <v>0</v>
      </c>
      <c r="LE81" s="139">
        <f>LD81/LD74</f>
        <v>0</v>
      </c>
      <c r="LF81" s="109">
        <f>LF74*LE81</f>
        <v>0</v>
      </c>
      <c r="LG81" s="136">
        <f t="shared" si="1355"/>
        <v>0</v>
      </c>
      <c r="LH81" s="96">
        <f>LH74</f>
        <v>28.92</v>
      </c>
      <c r="LI81" s="137">
        <f t="shared" si="1356"/>
        <v>0</v>
      </c>
      <c r="LJ81" s="109">
        <f t="shared" si="1357"/>
        <v>0</v>
      </c>
      <c r="LK81" s="109"/>
      <c r="LL81" s="138"/>
      <c r="LM81" s="139" t="e">
        <f t="shared" si="1358"/>
        <v>#DIV/0!</v>
      </c>
      <c r="LN81" s="593">
        <f t="shared" si="1359"/>
        <v>0</v>
      </c>
      <c r="LO81" s="139">
        <f>LN81/LN74</f>
        <v>0</v>
      </c>
      <c r="LP81" s="109">
        <f>LP74*LO81</f>
        <v>0</v>
      </c>
      <c r="LQ81" s="136">
        <f t="shared" si="1360"/>
        <v>0</v>
      </c>
      <c r="LR81" s="96">
        <f>LR74</f>
        <v>34.76</v>
      </c>
      <c r="LS81" s="137">
        <f t="shared" si="1361"/>
        <v>0</v>
      </c>
      <c r="LT81" s="109">
        <f t="shared" si="1362"/>
        <v>0</v>
      </c>
      <c r="LU81" s="109"/>
      <c r="LV81" s="138"/>
      <c r="LW81" s="139" t="e">
        <f t="shared" si="1363"/>
        <v>#DIV/0!</v>
      </c>
      <c r="LX81" s="593">
        <f t="shared" si="1364"/>
        <v>0</v>
      </c>
      <c r="LY81" s="139">
        <f>LX81/LX74</f>
        <v>0</v>
      </c>
      <c r="LZ81" s="109">
        <f>LZ74*LY81</f>
        <v>0</v>
      </c>
      <c r="MA81" s="136">
        <f t="shared" si="1365"/>
        <v>0</v>
      </c>
      <c r="MB81" s="96">
        <f>MB74</f>
        <v>24.83</v>
      </c>
      <c r="MC81" s="137">
        <f t="shared" si="1366"/>
        <v>0</v>
      </c>
      <c r="MD81" s="109">
        <f t="shared" si="1367"/>
        <v>0</v>
      </c>
      <c r="ME81" s="109"/>
      <c r="MF81" s="138"/>
      <c r="MG81" s="139" t="e">
        <f t="shared" si="1368"/>
        <v>#DIV/0!</v>
      </c>
      <c r="MH81" s="593">
        <f t="shared" si="1369"/>
        <v>0</v>
      </c>
      <c r="MI81" s="139">
        <f>MH81/MH74</f>
        <v>0</v>
      </c>
      <c r="MJ81" s="109">
        <f>MJ74*MI81</f>
        <v>0</v>
      </c>
      <c r="MK81" s="136">
        <f t="shared" si="1370"/>
        <v>0</v>
      </c>
      <c r="ML81" s="96">
        <f>ML74</f>
        <v>26.91</v>
      </c>
      <c r="MM81" s="137">
        <f t="shared" si="1371"/>
        <v>0</v>
      </c>
      <c r="MN81" s="109">
        <f t="shared" si="1372"/>
        <v>0</v>
      </c>
      <c r="MO81" s="109"/>
      <c r="MP81" s="138"/>
      <c r="MQ81" s="139" t="e">
        <f t="shared" si="1373"/>
        <v>#DIV/0!</v>
      </c>
      <c r="MR81" s="593">
        <f t="shared" si="1374"/>
        <v>0</v>
      </c>
      <c r="MS81" s="139">
        <f>MR81/MR74</f>
        <v>0</v>
      </c>
      <c r="MT81" s="109">
        <f>MT74*MS81</f>
        <v>0</v>
      </c>
      <c r="MU81" s="136">
        <f t="shared" si="1375"/>
        <v>0</v>
      </c>
      <c r="MV81" s="96">
        <f>MV74</f>
        <v>32.630000000000003</v>
      </c>
      <c r="MW81" s="137">
        <f t="shared" si="1376"/>
        <v>0</v>
      </c>
      <c r="MX81" s="109">
        <f t="shared" si="1377"/>
        <v>0</v>
      </c>
      <c r="MY81" s="109"/>
      <c r="MZ81" s="138"/>
      <c r="NA81" s="139" t="e">
        <f t="shared" si="1378"/>
        <v>#DIV/0!</v>
      </c>
      <c r="NB81" s="593">
        <f t="shared" si="1379"/>
        <v>0</v>
      </c>
      <c r="NC81" s="139">
        <f>NB81/NB74</f>
        <v>0</v>
      </c>
      <c r="ND81" s="109">
        <f>ND74*NC81</f>
        <v>0</v>
      </c>
      <c r="NE81" s="136">
        <f t="shared" si="1380"/>
        <v>0</v>
      </c>
      <c r="NF81" s="96">
        <f>NF74</f>
        <v>28.58</v>
      </c>
      <c r="NG81" s="137">
        <f t="shared" si="1381"/>
        <v>0</v>
      </c>
      <c r="NH81" s="109">
        <f t="shared" si="1382"/>
        <v>0</v>
      </c>
      <c r="NI81" s="109"/>
      <c r="NJ81" s="138"/>
      <c r="NK81" s="139" t="e">
        <f t="shared" si="1383"/>
        <v>#DIV/0!</v>
      </c>
      <c r="NL81" s="593">
        <f t="shared" si="1384"/>
        <v>0</v>
      </c>
      <c r="NM81" s="139">
        <f>NL81/NL74</f>
        <v>0</v>
      </c>
      <c r="NN81" s="109">
        <f>NN74*NM81</f>
        <v>0</v>
      </c>
      <c r="NO81" s="136">
        <f t="shared" si="1385"/>
        <v>0</v>
      </c>
      <c r="NP81" s="96">
        <f>NP74</f>
        <v>30.3</v>
      </c>
      <c r="NQ81" s="137">
        <f t="shared" si="1386"/>
        <v>0</v>
      </c>
      <c r="NR81" s="109">
        <f t="shared" si="1387"/>
        <v>0</v>
      </c>
      <c r="NS81" s="109"/>
      <c r="NT81" s="138"/>
      <c r="NU81" s="139" t="e">
        <f t="shared" si="1388"/>
        <v>#DIV/0!</v>
      </c>
      <c r="NV81" s="593">
        <f t="shared" si="1389"/>
        <v>0</v>
      </c>
      <c r="NW81" s="139">
        <f>NV81/NV74</f>
        <v>0</v>
      </c>
      <c r="NX81" s="109">
        <f>NX74*NW81</f>
        <v>0</v>
      </c>
      <c r="NY81" s="136">
        <f t="shared" si="1390"/>
        <v>0</v>
      </c>
      <c r="NZ81" s="96">
        <f>NZ74</f>
        <v>34.590000000000003</v>
      </c>
      <c r="OA81" s="137">
        <f t="shared" si="1391"/>
        <v>0</v>
      </c>
      <c r="OB81" s="109">
        <f t="shared" si="1392"/>
        <v>0</v>
      </c>
      <c r="OC81" s="109"/>
      <c r="OD81" s="138"/>
      <c r="OE81" s="139" t="e">
        <f t="shared" si="1393"/>
        <v>#DIV/0!</v>
      </c>
      <c r="OF81" s="593">
        <f t="shared" si="1394"/>
        <v>0</v>
      </c>
      <c r="OG81" s="139">
        <f>OF81/OF74</f>
        <v>0</v>
      </c>
      <c r="OH81" s="109">
        <f>OH74*OG81</f>
        <v>0</v>
      </c>
      <c r="OI81" s="136">
        <f t="shared" si="1395"/>
        <v>0</v>
      </c>
      <c r="OJ81" s="96">
        <f>OJ74</f>
        <v>33.47</v>
      </c>
      <c r="OK81" s="137">
        <f t="shared" si="1396"/>
        <v>0</v>
      </c>
      <c r="OL81" s="109">
        <f t="shared" si="1397"/>
        <v>0</v>
      </c>
      <c r="OM81" s="109"/>
      <c r="ON81" s="138"/>
      <c r="OO81" s="139" t="e">
        <f t="shared" si="1398"/>
        <v>#DIV/0!</v>
      </c>
      <c r="OP81" s="593">
        <f t="shared" si="1399"/>
        <v>0</v>
      </c>
      <c r="OQ81" s="139">
        <f>OP81/OP74</f>
        <v>0</v>
      </c>
      <c r="OR81" s="109">
        <f>OR74*OQ81</f>
        <v>0</v>
      </c>
      <c r="OS81" s="136">
        <f t="shared" si="1400"/>
        <v>0</v>
      </c>
      <c r="OT81" s="96">
        <f>OT74</f>
        <v>27.66</v>
      </c>
      <c r="OU81" s="137">
        <f t="shared" si="1401"/>
        <v>0</v>
      </c>
      <c r="OV81" s="109">
        <f t="shared" si="1402"/>
        <v>0</v>
      </c>
      <c r="OW81" s="109"/>
      <c r="OX81" s="138"/>
      <c r="OY81" s="139" t="e">
        <f t="shared" si="1403"/>
        <v>#DIV/0!</v>
      </c>
      <c r="OZ81" s="593">
        <f t="shared" si="1404"/>
        <v>0</v>
      </c>
      <c r="PA81" s="139">
        <f>OZ81/OZ74</f>
        <v>0</v>
      </c>
      <c r="PB81" s="109">
        <f>PB74*PA81</f>
        <v>0</v>
      </c>
      <c r="PC81" s="136">
        <f t="shared" si="1405"/>
        <v>0</v>
      </c>
      <c r="PD81" s="96">
        <f>PD74</f>
        <v>33.47</v>
      </c>
      <c r="PE81" s="137">
        <f t="shared" si="1406"/>
        <v>0</v>
      </c>
      <c r="PF81" s="109">
        <f t="shared" si="1407"/>
        <v>0</v>
      </c>
      <c r="PG81" s="109"/>
      <c r="PH81" s="138"/>
      <c r="PI81" s="139" t="e">
        <f t="shared" si="1408"/>
        <v>#DIV/0!</v>
      </c>
      <c r="PJ81" s="593">
        <f t="shared" si="1409"/>
        <v>0</v>
      </c>
      <c r="PK81" s="139">
        <f>PJ81/PJ74</f>
        <v>0</v>
      </c>
      <c r="PL81" s="109">
        <f>PL74*PK81</f>
        <v>0</v>
      </c>
      <c r="PM81" s="136">
        <f t="shared" si="1410"/>
        <v>0</v>
      </c>
      <c r="PN81" s="96">
        <f>PN74</f>
        <v>33.46</v>
      </c>
      <c r="PO81" s="137">
        <f t="shared" si="1411"/>
        <v>0</v>
      </c>
      <c r="PP81" s="109">
        <f t="shared" si="1412"/>
        <v>0</v>
      </c>
      <c r="PQ81" s="109"/>
      <c r="PR81" s="138"/>
      <c r="PS81" s="139" t="e">
        <f t="shared" si="1413"/>
        <v>#DIV/0!</v>
      </c>
      <c r="PT81" s="593">
        <f t="shared" si="1414"/>
        <v>0</v>
      </c>
      <c r="PU81" s="139">
        <f>PT81/PT74</f>
        <v>0</v>
      </c>
      <c r="PV81" s="109">
        <f>PV74*PU81</f>
        <v>0</v>
      </c>
      <c r="PW81" s="136">
        <f t="shared" si="1415"/>
        <v>0</v>
      </c>
      <c r="PX81" s="96">
        <f>PX74</f>
        <v>33.74</v>
      </c>
      <c r="PY81" s="137">
        <f t="shared" si="1416"/>
        <v>0</v>
      </c>
      <c r="PZ81" s="109">
        <f t="shared" si="1417"/>
        <v>0</v>
      </c>
      <c r="QA81" s="109"/>
      <c r="QB81" s="138"/>
      <c r="QC81" s="139" t="e">
        <f t="shared" si="1418"/>
        <v>#DIV/0!</v>
      </c>
      <c r="QD81" s="593">
        <f t="shared" si="1419"/>
        <v>0</v>
      </c>
      <c r="QE81" s="139">
        <f>QD81/QD74</f>
        <v>0</v>
      </c>
      <c r="QF81" s="109">
        <f>QF74*QE81</f>
        <v>0</v>
      </c>
      <c r="QG81" s="136">
        <f t="shared" si="1420"/>
        <v>0</v>
      </c>
      <c r="QH81" s="96">
        <f>QH74</f>
        <v>32.86</v>
      </c>
      <c r="QI81" s="137">
        <f t="shared" si="1421"/>
        <v>0</v>
      </c>
      <c r="QJ81" s="109">
        <f t="shared" si="1422"/>
        <v>0</v>
      </c>
      <c r="QK81" s="109"/>
      <c r="QL81" s="138"/>
      <c r="QM81" s="139" t="e">
        <f t="shared" si="1423"/>
        <v>#DIV/0!</v>
      </c>
      <c r="QN81" s="593">
        <f t="shared" si="1424"/>
        <v>0</v>
      </c>
      <c r="QO81" s="139">
        <f>QN81/QN74</f>
        <v>0</v>
      </c>
      <c r="QP81" s="109">
        <f>QP74*QO81</f>
        <v>0</v>
      </c>
      <c r="QQ81" s="136">
        <f t="shared" si="1425"/>
        <v>0</v>
      </c>
      <c r="QR81" s="96">
        <f>QR74</f>
        <v>33.46</v>
      </c>
      <c r="QS81" s="137">
        <f t="shared" si="1426"/>
        <v>0</v>
      </c>
      <c r="QT81" s="109">
        <f t="shared" si="1427"/>
        <v>0</v>
      </c>
      <c r="QU81" s="109"/>
      <c r="QV81" s="138"/>
      <c r="QW81" s="139" t="e">
        <f t="shared" si="1428"/>
        <v>#DIV/0!</v>
      </c>
      <c r="QX81" s="593">
        <f t="shared" si="1429"/>
        <v>0</v>
      </c>
      <c r="QY81" s="139">
        <f>QX81/QX74</f>
        <v>0</v>
      </c>
      <c r="QZ81" s="109">
        <f>QZ74*QY81</f>
        <v>0</v>
      </c>
      <c r="RA81" s="136">
        <f t="shared" si="1430"/>
        <v>0</v>
      </c>
      <c r="RB81" s="96">
        <f>RB74</f>
        <v>33.25</v>
      </c>
      <c r="RC81" s="137">
        <f t="shared" si="1431"/>
        <v>0</v>
      </c>
      <c r="RD81" s="109">
        <f t="shared" si="1432"/>
        <v>0</v>
      </c>
      <c r="RE81" s="109"/>
      <c r="RF81" s="138"/>
      <c r="RG81" s="139" t="e">
        <f t="shared" si="1433"/>
        <v>#DIV/0!</v>
      </c>
      <c r="RH81" s="593">
        <f t="shared" si="1434"/>
        <v>0</v>
      </c>
      <c r="RI81" s="139">
        <f>RH81/RH74</f>
        <v>0</v>
      </c>
      <c r="RJ81" s="109">
        <f>RJ74*RI81</f>
        <v>0</v>
      </c>
      <c r="RK81" s="136">
        <f t="shared" si="1435"/>
        <v>0</v>
      </c>
      <c r="RL81" s="96">
        <f>RL74</f>
        <v>29.8</v>
      </c>
      <c r="RM81" s="137">
        <f t="shared" si="1436"/>
        <v>0</v>
      </c>
      <c r="RN81" s="109">
        <f t="shared" si="1437"/>
        <v>0</v>
      </c>
      <c r="RO81" s="109"/>
      <c r="RP81" s="138"/>
      <c r="RQ81" s="139" t="e">
        <f t="shared" si="1438"/>
        <v>#DIV/0!</v>
      </c>
      <c r="RR81" s="593">
        <f t="shared" si="1439"/>
        <v>0</v>
      </c>
      <c r="RS81" s="139">
        <f>RR81/RR74</f>
        <v>0</v>
      </c>
      <c r="RT81" s="109">
        <f>RT74*RS81</f>
        <v>0</v>
      </c>
      <c r="RU81" s="136">
        <f t="shared" si="1440"/>
        <v>0</v>
      </c>
      <c r="RV81" s="96">
        <f>RV74</f>
        <v>30.77</v>
      </c>
      <c r="RW81" s="137">
        <f t="shared" si="1441"/>
        <v>0</v>
      </c>
      <c r="RX81" s="109">
        <f t="shared" si="1442"/>
        <v>0</v>
      </c>
      <c r="RY81" s="109"/>
      <c r="RZ81" s="138"/>
      <c r="SA81" s="139" t="e">
        <f t="shared" si="1443"/>
        <v>#DIV/0!</v>
      </c>
      <c r="SB81" s="593">
        <f t="shared" si="1444"/>
        <v>0</v>
      </c>
      <c r="SC81" s="139" t="e">
        <f>SB81/SB74</f>
        <v>#DIV/0!</v>
      </c>
      <c r="SD81" s="109" t="e">
        <f>SD74*SC81</f>
        <v>#DIV/0!</v>
      </c>
      <c r="SE81" s="136">
        <f t="shared" si="1445"/>
        <v>0</v>
      </c>
      <c r="SF81" s="96">
        <f>SF74</f>
        <v>0</v>
      </c>
      <c r="SG81" s="137">
        <f t="shared" si="1446"/>
        <v>0</v>
      </c>
      <c r="SH81" s="109">
        <f t="shared" si="1447"/>
        <v>0</v>
      </c>
      <c r="SI81" s="109"/>
      <c r="SJ81" s="138"/>
      <c r="SK81" s="139" t="e">
        <f t="shared" si="1448"/>
        <v>#DIV/0!</v>
      </c>
      <c r="SL81" s="593">
        <f t="shared" si="1449"/>
        <v>0</v>
      </c>
      <c r="SM81" s="139">
        <f>SL81/SL74</f>
        <v>0</v>
      </c>
      <c r="SN81" s="109">
        <f>SN74*SM81</f>
        <v>0</v>
      </c>
      <c r="SO81" s="136">
        <f t="shared" si="1450"/>
        <v>0</v>
      </c>
      <c r="SP81" s="96">
        <f>SP74</f>
        <v>34.020000000000003</v>
      </c>
      <c r="SQ81" s="137">
        <f t="shared" si="1451"/>
        <v>0</v>
      </c>
      <c r="SR81" s="109">
        <f t="shared" si="1452"/>
        <v>0</v>
      </c>
      <c r="SS81" s="109"/>
      <c r="ST81" s="138"/>
      <c r="SU81" s="139" t="e">
        <f t="shared" si="1453"/>
        <v>#DIV/0!</v>
      </c>
      <c r="SV81" s="593">
        <f t="shared" si="1454"/>
        <v>0</v>
      </c>
      <c r="SW81" s="139">
        <f>SV81/SV74</f>
        <v>0</v>
      </c>
      <c r="SX81" s="109">
        <f>SX74*SW81</f>
        <v>0</v>
      </c>
      <c r="SY81" s="136">
        <f t="shared" si="1455"/>
        <v>0</v>
      </c>
      <c r="SZ81" s="96">
        <f>SZ74</f>
        <v>32.340000000000003</v>
      </c>
      <c r="TA81" s="137">
        <f t="shared" si="1456"/>
        <v>0</v>
      </c>
      <c r="TB81" s="109">
        <f t="shared" si="1457"/>
        <v>0</v>
      </c>
      <c r="TC81" s="109"/>
      <c r="TD81" s="138"/>
      <c r="TE81" s="139" t="e">
        <f t="shared" si="1458"/>
        <v>#DIV/0!</v>
      </c>
      <c r="TF81" s="593">
        <f t="shared" si="1459"/>
        <v>0</v>
      </c>
      <c r="TG81" s="139">
        <f>TF81/TF74</f>
        <v>0</v>
      </c>
      <c r="TH81" s="109">
        <f>TH74*TG81</f>
        <v>0</v>
      </c>
      <c r="TI81" s="136">
        <f t="shared" si="1460"/>
        <v>0</v>
      </c>
      <c r="TJ81" s="96">
        <f>TJ74</f>
        <v>30.78</v>
      </c>
      <c r="TK81" s="137">
        <f t="shared" si="1461"/>
        <v>0</v>
      </c>
      <c r="TL81" s="109">
        <f t="shared" si="1462"/>
        <v>0</v>
      </c>
      <c r="TM81" s="109"/>
      <c r="TN81" s="138"/>
      <c r="TO81" s="139" t="e">
        <f t="shared" si="1463"/>
        <v>#DIV/0!</v>
      </c>
      <c r="TP81" s="593">
        <f t="shared" si="1464"/>
        <v>0</v>
      </c>
      <c r="TQ81" s="139">
        <f>TP81/TP74</f>
        <v>0</v>
      </c>
      <c r="TR81" s="109">
        <f>TR74*TQ81</f>
        <v>0</v>
      </c>
      <c r="TS81" s="136">
        <f t="shared" si="1465"/>
        <v>0</v>
      </c>
      <c r="TT81" s="96">
        <f>TT74</f>
        <v>24.32</v>
      </c>
      <c r="TU81" s="137">
        <f t="shared" si="1466"/>
        <v>0</v>
      </c>
      <c r="TV81" s="109">
        <f t="shared" si="1467"/>
        <v>0</v>
      </c>
      <c r="TW81" s="109"/>
      <c r="TX81" s="138"/>
      <c r="TY81" s="139" t="e">
        <f t="shared" si="1468"/>
        <v>#DIV/0!</v>
      </c>
      <c r="TZ81" s="593">
        <f t="shared" si="1469"/>
        <v>0</v>
      </c>
      <c r="UA81" s="139">
        <f>TZ81/TZ74</f>
        <v>0</v>
      </c>
      <c r="UB81" s="109">
        <f>UB74*UA81</f>
        <v>0</v>
      </c>
      <c r="UC81" s="136">
        <f t="shared" si="1470"/>
        <v>0</v>
      </c>
      <c r="UD81" s="96">
        <f>UD74</f>
        <v>31.78</v>
      </c>
      <c r="UE81" s="137">
        <f t="shared" si="1471"/>
        <v>0</v>
      </c>
      <c r="UF81" s="109">
        <f t="shared" si="1472"/>
        <v>0</v>
      </c>
      <c r="UG81" s="109"/>
      <c r="UH81" s="138"/>
      <c r="UI81" s="139" t="e">
        <f t="shared" si="1473"/>
        <v>#DIV/0!</v>
      </c>
      <c r="UJ81" s="593">
        <f t="shared" si="1474"/>
        <v>0</v>
      </c>
      <c r="UK81" s="139">
        <f>UJ81/UJ74</f>
        <v>0</v>
      </c>
      <c r="UL81" s="109">
        <f>UL74*UK81</f>
        <v>0</v>
      </c>
      <c r="UM81" s="136">
        <f t="shared" si="1475"/>
        <v>0</v>
      </c>
      <c r="UN81" s="96">
        <f>UN74</f>
        <v>22.42</v>
      </c>
      <c r="UO81" s="137">
        <f t="shared" si="1476"/>
        <v>0</v>
      </c>
      <c r="UP81" s="109">
        <f t="shared" si="1477"/>
        <v>0</v>
      </c>
      <c r="UQ81" s="109"/>
      <c r="UR81" s="138"/>
      <c r="US81" s="139" t="e">
        <f t="shared" si="1478"/>
        <v>#DIV/0!</v>
      </c>
      <c r="UT81" s="593">
        <f t="shared" si="1479"/>
        <v>0</v>
      </c>
      <c r="UU81" s="139">
        <f>UT81/UT74</f>
        <v>0</v>
      </c>
      <c r="UV81" s="109">
        <f>UV74*UU81</f>
        <v>0</v>
      </c>
      <c r="UW81" s="136">
        <f t="shared" si="1480"/>
        <v>0</v>
      </c>
      <c r="UX81" s="96">
        <f>UX74</f>
        <v>25.18</v>
      </c>
      <c r="UY81" s="137">
        <f t="shared" si="1481"/>
        <v>0</v>
      </c>
      <c r="UZ81" s="109">
        <f t="shared" si="1482"/>
        <v>0</v>
      </c>
      <c r="VA81" s="109"/>
      <c r="VB81" s="138"/>
      <c r="VC81" s="139" t="e">
        <f t="shared" si="1483"/>
        <v>#DIV/0!</v>
      </c>
      <c r="VD81" s="593">
        <f t="shared" si="1484"/>
        <v>0</v>
      </c>
      <c r="VE81" s="139">
        <f>VD81/VD74</f>
        <v>0</v>
      </c>
      <c r="VF81" s="109">
        <f>VF74*VE81</f>
        <v>0</v>
      </c>
      <c r="VG81" s="136">
        <f t="shared" si="1485"/>
        <v>0</v>
      </c>
      <c r="VH81" s="96">
        <f>VH74</f>
        <v>24.6</v>
      </c>
      <c r="VI81" s="137">
        <f t="shared" si="1486"/>
        <v>0</v>
      </c>
      <c r="VJ81" s="109">
        <f t="shared" si="1487"/>
        <v>0</v>
      </c>
      <c r="VK81" s="109"/>
      <c r="VL81" s="138"/>
      <c r="VM81" s="139" t="e">
        <f t="shared" si="1488"/>
        <v>#DIV/0!</v>
      </c>
      <c r="VN81" s="593">
        <f t="shared" si="1489"/>
        <v>0</v>
      </c>
      <c r="VO81" s="139">
        <f>VN81/VN74</f>
        <v>0</v>
      </c>
      <c r="VP81" s="109">
        <f>VP74*VO81</f>
        <v>0</v>
      </c>
      <c r="VQ81" s="136">
        <f t="shared" si="1490"/>
        <v>0</v>
      </c>
      <c r="VR81" s="96">
        <f>VR74</f>
        <v>24.47</v>
      </c>
      <c r="VS81" s="137">
        <f t="shared" si="1491"/>
        <v>0</v>
      </c>
      <c r="VT81" s="109">
        <f t="shared" si="1492"/>
        <v>0</v>
      </c>
      <c r="VU81" s="109"/>
      <c r="VV81" s="138"/>
      <c r="VW81" s="139" t="e">
        <f t="shared" si="1493"/>
        <v>#DIV/0!</v>
      </c>
      <c r="VX81" s="554">
        <f t="shared" si="1494"/>
        <v>0</v>
      </c>
      <c r="VY81" s="139">
        <f>VX81/VX74</f>
        <v>0</v>
      </c>
      <c r="VZ81" s="109">
        <f>VZ74*VY81</f>
        <v>0</v>
      </c>
      <c r="WA81" s="136">
        <f t="shared" si="1495"/>
        <v>0</v>
      </c>
      <c r="WB81" s="96">
        <f>WB74</f>
        <v>29.54</v>
      </c>
      <c r="WC81" s="137">
        <f t="shared" si="1496"/>
        <v>0</v>
      </c>
      <c r="WD81" s="109">
        <f t="shared" si="1497"/>
        <v>0</v>
      </c>
      <c r="WE81" s="109"/>
      <c r="WF81" s="138"/>
    </row>
    <row r="82" spans="1:604" ht="48">
      <c r="A82" s="5"/>
      <c r="B82" s="97" t="s">
        <v>409</v>
      </c>
      <c r="C82" s="11" t="s">
        <v>967</v>
      </c>
      <c r="D82" s="11" t="s">
        <v>422</v>
      </c>
      <c r="E82" s="4" t="s">
        <v>32</v>
      </c>
      <c r="F82" s="593">
        <f t="shared" si="1199"/>
        <v>0</v>
      </c>
      <c r="G82" s="139" t="e">
        <f>F82/F74</f>
        <v>#DIV/0!</v>
      </c>
      <c r="H82" s="109" t="e">
        <f>H74*G82</f>
        <v>#DIV/0!</v>
      </c>
      <c r="I82" s="136">
        <f t="shared" si="1200"/>
        <v>0</v>
      </c>
      <c r="J82" s="96">
        <f>J74</f>
        <v>0</v>
      </c>
      <c r="K82" s="137">
        <f t="shared" si="1201"/>
        <v>0</v>
      </c>
      <c r="L82" s="109">
        <f t="shared" si="1202"/>
        <v>0</v>
      </c>
      <c r="M82" s="109"/>
      <c r="N82" s="138"/>
      <c r="O82" s="139">
        <f t="shared" si="1203"/>
        <v>0</v>
      </c>
      <c r="P82" s="593">
        <f t="shared" si="1204"/>
        <v>37</v>
      </c>
      <c r="Q82" s="139">
        <f>P82/P74</f>
        <v>9.3429999999999999E-2</v>
      </c>
      <c r="R82" s="109">
        <f>R74*Q82</f>
        <v>1113.03</v>
      </c>
      <c r="S82" s="136">
        <f t="shared" si="1205"/>
        <v>30.081891890000001</v>
      </c>
      <c r="T82" s="96">
        <f>T74</f>
        <v>24.01</v>
      </c>
      <c r="U82" s="137">
        <f t="shared" si="1206"/>
        <v>722.26621999999998</v>
      </c>
      <c r="V82" s="109">
        <f t="shared" si="1207"/>
        <v>26723.85</v>
      </c>
      <c r="W82" s="109"/>
      <c r="X82" s="138"/>
      <c r="Y82" s="139">
        <f t="shared" si="1208"/>
        <v>1.64039</v>
      </c>
      <c r="Z82" s="593">
        <f t="shared" si="1209"/>
        <v>0</v>
      </c>
      <c r="AA82" s="139">
        <f>Z82/Z74</f>
        <v>0</v>
      </c>
      <c r="AB82" s="109">
        <f>AB74*AA82</f>
        <v>0</v>
      </c>
      <c r="AC82" s="136">
        <f t="shared" si="1210"/>
        <v>0</v>
      </c>
      <c r="AD82" s="96">
        <f>AD74</f>
        <v>22.42</v>
      </c>
      <c r="AE82" s="137">
        <f t="shared" si="1211"/>
        <v>0</v>
      </c>
      <c r="AF82" s="109">
        <f t="shared" si="1212"/>
        <v>0</v>
      </c>
      <c r="AG82" s="109"/>
      <c r="AH82" s="138"/>
      <c r="AI82" s="139">
        <f t="shared" si="1213"/>
        <v>0</v>
      </c>
      <c r="AJ82" s="593">
        <f t="shared" si="1214"/>
        <v>0</v>
      </c>
      <c r="AK82" s="139" t="e">
        <f>AJ82/AJ74</f>
        <v>#DIV/0!</v>
      </c>
      <c r="AL82" s="109" t="e">
        <f>AL74*AK82</f>
        <v>#DIV/0!</v>
      </c>
      <c r="AM82" s="136">
        <f t="shared" si="1215"/>
        <v>0</v>
      </c>
      <c r="AN82" s="96">
        <f>AN74</f>
        <v>0</v>
      </c>
      <c r="AO82" s="137">
        <f t="shared" si="1216"/>
        <v>0</v>
      </c>
      <c r="AP82" s="109">
        <f t="shared" si="1217"/>
        <v>0</v>
      </c>
      <c r="AQ82" s="109"/>
      <c r="AR82" s="138"/>
      <c r="AS82" s="139">
        <f t="shared" si="1218"/>
        <v>0</v>
      </c>
      <c r="AT82" s="593">
        <f t="shared" si="1219"/>
        <v>0</v>
      </c>
      <c r="AU82" s="139">
        <f>AT82/AT74</f>
        <v>0</v>
      </c>
      <c r="AV82" s="109">
        <f>AV74*AU82</f>
        <v>0</v>
      </c>
      <c r="AW82" s="136">
        <f t="shared" si="1220"/>
        <v>0</v>
      </c>
      <c r="AX82" s="96">
        <f>AX74</f>
        <v>35.57</v>
      </c>
      <c r="AY82" s="137">
        <f t="shared" si="1221"/>
        <v>0</v>
      </c>
      <c r="AZ82" s="109">
        <f t="shared" si="1222"/>
        <v>0</v>
      </c>
      <c r="BA82" s="109"/>
      <c r="BB82" s="138"/>
      <c r="BC82" s="139">
        <f t="shared" si="1223"/>
        <v>0</v>
      </c>
      <c r="BD82" s="593">
        <f t="shared" si="1224"/>
        <v>0</v>
      </c>
      <c r="BE82" s="139">
        <f>BD82/BD74</f>
        <v>0</v>
      </c>
      <c r="BF82" s="109">
        <f>BF74*BE82</f>
        <v>0</v>
      </c>
      <c r="BG82" s="136">
        <f t="shared" si="1225"/>
        <v>0</v>
      </c>
      <c r="BH82" s="96">
        <f>BH74</f>
        <v>33.72</v>
      </c>
      <c r="BI82" s="137">
        <f t="shared" si="1226"/>
        <v>0</v>
      </c>
      <c r="BJ82" s="109">
        <f t="shared" si="1227"/>
        <v>0</v>
      </c>
      <c r="BK82" s="109"/>
      <c r="BL82" s="138"/>
      <c r="BM82" s="139">
        <f t="shared" si="1228"/>
        <v>0</v>
      </c>
      <c r="BN82" s="593">
        <f t="shared" si="1229"/>
        <v>54</v>
      </c>
      <c r="BO82" s="139">
        <f>BN82/BN74</f>
        <v>1</v>
      </c>
      <c r="BP82" s="109">
        <f>BP74*BO82</f>
        <v>940</v>
      </c>
      <c r="BQ82" s="136">
        <f t="shared" si="1230"/>
        <v>17.407407410000001</v>
      </c>
      <c r="BR82" s="96">
        <f>BR74</f>
        <v>33.74</v>
      </c>
      <c r="BS82" s="137">
        <f t="shared" si="1231"/>
        <v>587.32592999999997</v>
      </c>
      <c r="BT82" s="109">
        <f t="shared" si="1232"/>
        <v>31715.599999999999</v>
      </c>
      <c r="BU82" s="109"/>
      <c r="BV82" s="138"/>
      <c r="BW82" s="139">
        <f t="shared" si="1233"/>
        <v>1.33392</v>
      </c>
      <c r="BX82" s="593">
        <f t="shared" si="1234"/>
        <v>0</v>
      </c>
      <c r="BY82" s="139">
        <f>BX82/BX74</f>
        <v>0</v>
      </c>
      <c r="BZ82" s="109">
        <f>BZ74*BY82</f>
        <v>0</v>
      </c>
      <c r="CA82" s="136">
        <f t="shared" si="1235"/>
        <v>0</v>
      </c>
      <c r="CB82" s="96">
        <f>CB74</f>
        <v>33.08</v>
      </c>
      <c r="CC82" s="137">
        <f t="shared" si="1236"/>
        <v>0</v>
      </c>
      <c r="CD82" s="109">
        <f t="shared" si="1237"/>
        <v>0</v>
      </c>
      <c r="CE82" s="109"/>
      <c r="CF82" s="138"/>
      <c r="CG82" s="139">
        <f t="shared" si="1238"/>
        <v>0</v>
      </c>
      <c r="CH82" s="593">
        <f t="shared" si="1239"/>
        <v>28</v>
      </c>
      <c r="CI82" s="139">
        <f>CH82/CH74</f>
        <v>0.17177999999999999</v>
      </c>
      <c r="CJ82" s="109">
        <f>CJ74*CI82</f>
        <v>362.97</v>
      </c>
      <c r="CK82" s="136">
        <f t="shared" si="1240"/>
        <v>12.96321429</v>
      </c>
      <c r="CL82" s="96">
        <f>CL74</f>
        <v>22.42</v>
      </c>
      <c r="CM82" s="137">
        <f t="shared" si="1241"/>
        <v>290.63526000000002</v>
      </c>
      <c r="CN82" s="109">
        <f t="shared" si="1242"/>
        <v>8137.79</v>
      </c>
      <c r="CO82" s="109"/>
      <c r="CP82" s="138"/>
      <c r="CQ82" s="139">
        <f t="shared" si="1243"/>
        <v>0.66008</v>
      </c>
      <c r="CR82" s="593">
        <f t="shared" si="1244"/>
        <v>0</v>
      </c>
      <c r="CS82" s="139">
        <f>CR82/CR74</f>
        <v>0</v>
      </c>
      <c r="CT82" s="109">
        <f>CT74*CS82</f>
        <v>0</v>
      </c>
      <c r="CU82" s="136">
        <f t="shared" si="1245"/>
        <v>0</v>
      </c>
      <c r="CV82" s="96">
        <f>CV74</f>
        <v>32.53</v>
      </c>
      <c r="CW82" s="137">
        <f t="shared" si="1246"/>
        <v>0</v>
      </c>
      <c r="CX82" s="109">
        <f t="shared" si="1247"/>
        <v>0</v>
      </c>
      <c r="CY82" s="109"/>
      <c r="CZ82" s="138"/>
      <c r="DA82" s="139">
        <f t="shared" si="1248"/>
        <v>0</v>
      </c>
      <c r="DB82" s="593">
        <f t="shared" si="1249"/>
        <v>0</v>
      </c>
      <c r="DC82" s="139">
        <f>DB82/DB74</f>
        <v>0</v>
      </c>
      <c r="DD82" s="109">
        <f>DD74*DC82</f>
        <v>0</v>
      </c>
      <c r="DE82" s="136">
        <f t="shared" si="1250"/>
        <v>0</v>
      </c>
      <c r="DF82" s="96">
        <f>DF74</f>
        <v>46.75</v>
      </c>
      <c r="DG82" s="137">
        <f t="shared" si="1251"/>
        <v>0</v>
      </c>
      <c r="DH82" s="109">
        <f t="shared" si="1252"/>
        <v>0</v>
      </c>
      <c r="DI82" s="109"/>
      <c r="DJ82" s="138"/>
      <c r="DK82" s="139">
        <f t="shared" si="1253"/>
        <v>0</v>
      </c>
      <c r="DL82" s="593">
        <f t="shared" si="1254"/>
        <v>0</v>
      </c>
      <c r="DM82" s="139">
        <f>DL82/DL74</f>
        <v>0</v>
      </c>
      <c r="DN82" s="109">
        <f>DN74*DM82</f>
        <v>0</v>
      </c>
      <c r="DO82" s="136">
        <f t="shared" si="1255"/>
        <v>0</v>
      </c>
      <c r="DP82" s="96">
        <f>DP74</f>
        <v>33.799999999999997</v>
      </c>
      <c r="DQ82" s="137">
        <f t="shared" si="1256"/>
        <v>0</v>
      </c>
      <c r="DR82" s="109">
        <f t="shared" si="1257"/>
        <v>0</v>
      </c>
      <c r="DS82" s="109"/>
      <c r="DT82" s="138"/>
      <c r="DU82" s="139">
        <f t="shared" si="1258"/>
        <v>0</v>
      </c>
      <c r="DV82" s="593">
        <f t="shared" si="1259"/>
        <v>51</v>
      </c>
      <c r="DW82" s="139">
        <f>DV82/DV74</f>
        <v>1</v>
      </c>
      <c r="DX82" s="109">
        <f>DX74*DW82</f>
        <v>843</v>
      </c>
      <c r="DY82" s="136">
        <f t="shared" si="1260"/>
        <v>16.529411759999999</v>
      </c>
      <c r="DZ82" s="96">
        <f>DZ74</f>
        <v>33.79</v>
      </c>
      <c r="EA82" s="137">
        <f t="shared" si="1261"/>
        <v>558.52882</v>
      </c>
      <c r="EB82" s="109">
        <f t="shared" si="1262"/>
        <v>28484.97</v>
      </c>
      <c r="EC82" s="109"/>
      <c r="ED82" s="138"/>
      <c r="EE82" s="139">
        <f t="shared" si="1263"/>
        <v>1.2685200000000001</v>
      </c>
      <c r="EF82" s="593">
        <f t="shared" si="1264"/>
        <v>0</v>
      </c>
      <c r="EG82" s="139">
        <f>EF82/EF74</f>
        <v>0</v>
      </c>
      <c r="EH82" s="109">
        <f>EH74*EG82</f>
        <v>0</v>
      </c>
      <c r="EI82" s="136">
        <f t="shared" si="1265"/>
        <v>0</v>
      </c>
      <c r="EJ82" s="96">
        <f>EJ74</f>
        <v>33.47</v>
      </c>
      <c r="EK82" s="137">
        <f t="shared" si="1266"/>
        <v>0</v>
      </c>
      <c r="EL82" s="109">
        <f t="shared" si="1267"/>
        <v>0</v>
      </c>
      <c r="EM82" s="109"/>
      <c r="EN82" s="138"/>
      <c r="EO82" s="139">
        <f t="shared" si="1268"/>
        <v>0</v>
      </c>
      <c r="EP82" s="593">
        <f t="shared" si="1269"/>
        <v>0</v>
      </c>
      <c r="EQ82" s="139">
        <f>EP82/EP74</f>
        <v>0</v>
      </c>
      <c r="ER82" s="109">
        <f>ER74*EQ82</f>
        <v>0</v>
      </c>
      <c r="ES82" s="136">
        <f t="shared" si="1270"/>
        <v>0</v>
      </c>
      <c r="ET82" s="96">
        <f>ET74</f>
        <v>28.35</v>
      </c>
      <c r="EU82" s="137">
        <f t="shared" si="1271"/>
        <v>0</v>
      </c>
      <c r="EV82" s="109">
        <f t="shared" si="1272"/>
        <v>0</v>
      </c>
      <c r="EW82" s="109"/>
      <c r="EX82" s="138"/>
      <c r="EY82" s="139">
        <f t="shared" si="1273"/>
        <v>0</v>
      </c>
      <c r="EZ82" s="593">
        <f t="shared" si="1274"/>
        <v>0</v>
      </c>
      <c r="FA82" s="139">
        <f>EZ82/EZ74</f>
        <v>0</v>
      </c>
      <c r="FB82" s="109">
        <f>FB74*FA82</f>
        <v>0</v>
      </c>
      <c r="FC82" s="136">
        <f t="shared" si="1275"/>
        <v>0</v>
      </c>
      <c r="FD82" s="96">
        <f>FD74</f>
        <v>37.67</v>
      </c>
      <c r="FE82" s="137">
        <f t="shared" si="1276"/>
        <v>0</v>
      </c>
      <c r="FF82" s="109">
        <f t="shared" si="1277"/>
        <v>0</v>
      </c>
      <c r="FG82" s="109"/>
      <c r="FH82" s="138"/>
      <c r="FI82" s="139">
        <f t="shared" si="1278"/>
        <v>0</v>
      </c>
      <c r="FJ82" s="593">
        <f t="shared" si="1279"/>
        <v>0</v>
      </c>
      <c r="FK82" s="139">
        <f>FJ82/FJ74</f>
        <v>0</v>
      </c>
      <c r="FL82" s="109">
        <f>FL74*FK82</f>
        <v>0</v>
      </c>
      <c r="FM82" s="136">
        <f t="shared" si="1280"/>
        <v>0</v>
      </c>
      <c r="FN82" s="96">
        <f>FN74</f>
        <v>32.340000000000003</v>
      </c>
      <c r="FO82" s="137">
        <f t="shared" si="1281"/>
        <v>0</v>
      </c>
      <c r="FP82" s="109">
        <f t="shared" si="1282"/>
        <v>0</v>
      </c>
      <c r="FQ82" s="109"/>
      <c r="FR82" s="138"/>
      <c r="FS82" s="139">
        <f t="shared" si="1283"/>
        <v>0</v>
      </c>
      <c r="FT82" s="593">
        <f t="shared" si="1284"/>
        <v>0</v>
      </c>
      <c r="FU82" s="139">
        <f>FT82/FT74</f>
        <v>0</v>
      </c>
      <c r="FV82" s="109">
        <f>FV74*FU82</f>
        <v>0</v>
      </c>
      <c r="FW82" s="136">
        <f t="shared" si="1285"/>
        <v>0</v>
      </c>
      <c r="FX82" s="96">
        <f>FX74</f>
        <v>32.72</v>
      </c>
      <c r="FY82" s="137">
        <f t="shared" si="1286"/>
        <v>0</v>
      </c>
      <c r="FZ82" s="109">
        <f t="shared" si="1287"/>
        <v>0</v>
      </c>
      <c r="GA82" s="109"/>
      <c r="GB82" s="138"/>
      <c r="GC82" s="139">
        <f t="shared" si="1288"/>
        <v>0</v>
      </c>
      <c r="GD82" s="593">
        <f t="shared" si="1289"/>
        <v>0</v>
      </c>
      <c r="GE82" s="139">
        <f>GD82/GD74</f>
        <v>0</v>
      </c>
      <c r="GF82" s="109">
        <f>GF74*GE82</f>
        <v>0</v>
      </c>
      <c r="GG82" s="136">
        <f t="shared" si="1290"/>
        <v>0</v>
      </c>
      <c r="GH82" s="96">
        <f>GH74</f>
        <v>33.47</v>
      </c>
      <c r="GI82" s="137">
        <f t="shared" si="1291"/>
        <v>0</v>
      </c>
      <c r="GJ82" s="109">
        <f t="shared" si="1292"/>
        <v>0</v>
      </c>
      <c r="GK82" s="109"/>
      <c r="GL82" s="138"/>
      <c r="GM82" s="139">
        <f t="shared" si="1293"/>
        <v>0</v>
      </c>
      <c r="GN82" s="593">
        <f t="shared" si="1294"/>
        <v>90</v>
      </c>
      <c r="GO82" s="139">
        <f>GN82/GN74</f>
        <v>1</v>
      </c>
      <c r="GP82" s="109">
        <f>GP74*GO82</f>
        <v>1540</v>
      </c>
      <c r="GQ82" s="136">
        <f t="shared" si="1295"/>
        <v>17.11111111</v>
      </c>
      <c r="GR82" s="96">
        <f>GR74</f>
        <v>33.799999999999997</v>
      </c>
      <c r="GS82" s="137">
        <f t="shared" si="1296"/>
        <v>578.35555999999997</v>
      </c>
      <c r="GT82" s="109">
        <f t="shared" si="1297"/>
        <v>52052</v>
      </c>
      <c r="GU82" s="109"/>
      <c r="GV82" s="138"/>
      <c r="GW82" s="139">
        <f t="shared" si="1298"/>
        <v>1.31355</v>
      </c>
      <c r="GX82" s="593">
        <f t="shared" si="1299"/>
        <v>0</v>
      </c>
      <c r="GY82" s="139">
        <f>GX82/GX74</f>
        <v>0</v>
      </c>
      <c r="GZ82" s="109">
        <f>GZ74*GY82</f>
        <v>0</v>
      </c>
      <c r="HA82" s="136">
        <f t="shared" si="1300"/>
        <v>0</v>
      </c>
      <c r="HB82" s="96">
        <f>HB74</f>
        <v>27.22</v>
      </c>
      <c r="HC82" s="137">
        <f t="shared" si="1301"/>
        <v>0</v>
      </c>
      <c r="HD82" s="109">
        <f t="shared" si="1302"/>
        <v>0</v>
      </c>
      <c r="HE82" s="109"/>
      <c r="HF82" s="138"/>
      <c r="HG82" s="139">
        <f t="shared" si="1303"/>
        <v>0</v>
      </c>
      <c r="HH82" s="593">
        <f t="shared" si="1304"/>
        <v>0</v>
      </c>
      <c r="HI82" s="139">
        <f>HH82/HH74</f>
        <v>0</v>
      </c>
      <c r="HJ82" s="109">
        <f>HJ74*HI82</f>
        <v>0</v>
      </c>
      <c r="HK82" s="136">
        <f t="shared" si="1305"/>
        <v>0</v>
      </c>
      <c r="HL82" s="96">
        <f>HL74</f>
        <v>25.02</v>
      </c>
      <c r="HM82" s="137">
        <f t="shared" si="1306"/>
        <v>0</v>
      </c>
      <c r="HN82" s="109">
        <f t="shared" si="1307"/>
        <v>0</v>
      </c>
      <c r="HO82" s="109"/>
      <c r="HP82" s="138"/>
      <c r="HQ82" s="139">
        <f t="shared" si="1308"/>
        <v>0</v>
      </c>
      <c r="HR82" s="593">
        <f t="shared" si="1309"/>
        <v>0</v>
      </c>
      <c r="HS82" s="139">
        <f>HR82/HR74</f>
        <v>0</v>
      </c>
      <c r="HT82" s="109">
        <f>HT74*HS82</f>
        <v>0</v>
      </c>
      <c r="HU82" s="136">
        <f t="shared" si="1310"/>
        <v>0</v>
      </c>
      <c r="HV82" s="96">
        <f>HV74</f>
        <v>34.31</v>
      </c>
      <c r="HW82" s="137">
        <f t="shared" si="1311"/>
        <v>0</v>
      </c>
      <c r="HX82" s="109">
        <f t="shared" si="1312"/>
        <v>0</v>
      </c>
      <c r="HY82" s="109"/>
      <c r="HZ82" s="138"/>
      <c r="IA82" s="139">
        <f t="shared" si="1313"/>
        <v>0</v>
      </c>
      <c r="IB82" s="593">
        <f t="shared" si="1314"/>
        <v>11</v>
      </c>
      <c r="IC82" s="139">
        <f>IB82/IB74</f>
        <v>6.4329999999999998E-2</v>
      </c>
      <c r="ID82" s="109">
        <f>ID74*IC82</f>
        <v>126.09</v>
      </c>
      <c r="IE82" s="136">
        <f t="shared" si="1315"/>
        <v>11.46272727</v>
      </c>
      <c r="IF82" s="96">
        <f>IF74</f>
        <v>23.33</v>
      </c>
      <c r="IG82" s="137">
        <f t="shared" si="1316"/>
        <v>267.42543000000001</v>
      </c>
      <c r="IH82" s="109">
        <f t="shared" si="1317"/>
        <v>2941.68</v>
      </c>
      <c r="II82" s="109"/>
      <c r="IJ82" s="138"/>
      <c r="IK82" s="139">
        <f t="shared" si="1318"/>
        <v>0.60736999999999997</v>
      </c>
      <c r="IL82" s="593">
        <f t="shared" si="1319"/>
        <v>0</v>
      </c>
      <c r="IM82" s="139">
        <f>IL82/IL74</f>
        <v>0</v>
      </c>
      <c r="IN82" s="109">
        <f>IN74*IM82</f>
        <v>0</v>
      </c>
      <c r="IO82" s="136">
        <f t="shared" si="1320"/>
        <v>0</v>
      </c>
      <c r="IP82" s="96">
        <f>IP74</f>
        <v>35.85</v>
      </c>
      <c r="IQ82" s="137">
        <f t="shared" si="1321"/>
        <v>0</v>
      </c>
      <c r="IR82" s="109">
        <f t="shared" si="1322"/>
        <v>0</v>
      </c>
      <c r="IS82" s="109"/>
      <c r="IT82" s="138"/>
      <c r="IU82" s="139">
        <f t="shared" si="1323"/>
        <v>0</v>
      </c>
      <c r="IV82" s="593">
        <f t="shared" si="1324"/>
        <v>0</v>
      </c>
      <c r="IW82" s="139">
        <f>IV82/IV74</f>
        <v>0</v>
      </c>
      <c r="IX82" s="109">
        <f>IX74*IW82</f>
        <v>0</v>
      </c>
      <c r="IY82" s="136">
        <f t="shared" si="1325"/>
        <v>0</v>
      </c>
      <c r="IZ82" s="96">
        <f>IZ74</f>
        <v>35.1</v>
      </c>
      <c r="JA82" s="137">
        <f t="shared" si="1326"/>
        <v>0</v>
      </c>
      <c r="JB82" s="109">
        <f t="shared" si="1327"/>
        <v>0</v>
      </c>
      <c r="JC82" s="109"/>
      <c r="JD82" s="138"/>
      <c r="JE82" s="139">
        <f t="shared" si="1328"/>
        <v>0</v>
      </c>
      <c r="JF82" s="593">
        <f t="shared" si="1329"/>
        <v>27</v>
      </c>
      <c r="JG82" s="139">
        <f>JF82/JF74</f>
        <v>8.0839999999999995E-2</v>
      </c>
      <c r="JH82" s="109">
        <f>JH74*JG82</f>
        <v>411.48</v>
      </c>
      <c r="JI82" s="136">
        <f t="shared" si="1330"/>
        <v>15.24</v>
      </c>
      <c r="JJ82" s="96">
        <f>JJ74</f>
        <v>30.76</v>
      </c>
      <c r="JK82" s="137">
        <f t="shared" si="1331"/>
        <v>468.7824</v>
      </c>
      <c r="JL82" s="109">
        <f t="shared" si="1332"/>
        <v>12657.12</v>
      </c>
      <c r="JM82" s="109"/>
      <c r="JN82" s="138"/>
      <c r="JO82" s="139">
        <f t="shared" si="1333"/>
        <v>1.0646899999999999</v>
      </c>
      <c r="JP82" s="593">
        <f t="shared" si="1334"/>
        <v>0</v>
      </c>
      <c r="JQ82" s="139">
        <f>JP82/JP74</f>
        <v>0</v>
      </c>
      <c r="JR82" s="109">
        <f>JR74*JQ82</f>
        <v>0</v>
      </c>
      <c r="JS82" s="136">
        <f t="shared" si="1335"/>
        <v>0</v>
      </c>
      <c r="JT82" s="96">
        <f>JT74</f>
        <v>32.64</v>
      </c>
      <c r="JU82" s="137">
        <f t="shared" si="1336"/>
        <v>0</v>
      </c>
      <c r="JV82" s="109">
        <f t="shared" si="1337"/>
        <v>0</v>
      </c>
      <c r="JW82" s="109"/>
      <c r="JX82" s="138"/>
      <c r="JY82" s="139">
        <f t="shared" si="1338"/>
        <v>0</v>
      </c>
      <c r="JZ82" s="593">
        <f t="shared" si="1339"/>
        <v>0</v>
      </c>
      <c r="KA82" s="139">
        <f>JZ82/JZ74</f>
        <v>0</v>
      </c>
      <c r="KB82" s="109">
        <f>KB74*KA82</f>
        <v>0</v>
      </c>
      <c r="KC82" s="136">
        <f t="shared" si="1340"/>
        <v>0</v>
      </c>
      <c r="KD82" s="96">
        <f>KD74</f>
        <v>24.43</v>
      </c>
      <c r="KE82" s="137">
        <f t="shared" si="1341"/>
        <v>0</v>
      </c>
      <c r="KF82" s="109">
        <f t="shared" si="1342"/>
        <v>0</v>
      </c>
      <c r="KG82" s="109"/>
      <c r="KH82" s="138"/>
      <c r="KI82" s="139">
        <f t="shared" si="1343"/>
        <v>0</v>
      </c>
      <c r="KJ82" s="593">
        <f t="shared" si="1344"/>
        <v>30</v>
      </c>
      <c r="KK82" s="139">
        <f>KJ82/KJ74</f>
        <v>8.5470000000000004E-2</v>
      </c>
      <c r="KL82" s="109">
        <f>KL74*KK82</f>
        <v>487.18</v>
      </c>
      <c r="KM82" s="136">
        <f t="shared" si="1345"/>
        <v>16.239333330000001</v>
      </c>
      <c r="KN82" s="96">
        <f>KN74</f>
        <v>25.71</v>
      </c>
      <c r="KO82" s="137">
        <f t="shared" si="1346"/>
        <v>417.51326</v>
      </c>
      <c r="KP82" s="109">
        <f t="shared" si="1347"/>
        <v>12525.4</v>
      </c>
      <c r="KQ82" s="109"/>
      <c r="KR82" s="138"/>
      <c r="KS82" s="139">
        <f t="shared" si="1348"/>
        <v>0.94823999999999997</v>
      </c>
      <c r="KT82" s="593">
        <f t="shared" si="1349"/>
        <v>15</v>
      </c>
      <c r="KU82" s="139">
        <f>KT82/KT74</f>
        <v>5.0340000000000003E-2</v>
      </c>
      <c r="KV82" s="109">
        <f>KV74*KU82</f>
        <v>183.24</v>
      </c>
      <c r="KW82" s="136">
        <f t="shared" si="1350"/>
        <v>12.215999999999999</v>
      </c>
      <c r="KX82" s="96">
        <f>KX74</f>
        <v>68.260000000000005</v>
      </c>
      <c r="KY82" s="137">
        <f t="shared" si="1351"/>
        <v>833.86415999999997</v>
      </c>
      <c r="KZ82" s="109">
        <f t="shared" si="1352"/>
        <v>12507.96</v>
      </c>
      <c r="LA82" s="109"/>
      <c r="LB82" s="138"/>
      <c r="LC82" s="139">
        <f t="shared" si="1353"/>
        <v>1.89385</v>
      </c>
      <c r="LD82" s="593">
        <f t="shared" si="1354"/>
        <v>0</v>
      </c>
      <c r="LE82" s="139">
        <f>LD82/LD74</f>
        <v>0</v>
      </c>
      <c r="LF82" s="109">
        <f>LF74*LE82</f>
        <v>0</v>
      </c>
      <c r="LG82" s="136">
        <f t="shared" si="1355"/>
        <v>0</v>
      </c>
      <c r="LH82" s="96">
        <f>LH74</f>
        <v>28.92</v>
      </c>
      <c r="LI82" s="137">
        <f t="shared" si="1356"/>
        <v>0</v>
      </c>
      <c r="LJ82" s="109">
        <f t="shared" si="1357"/>
        <v>0</v>
      </c>
      <c r="LK82" s="109"/>
      <c r="LL82" s="138"/>
      <c r="LM82" s="139">
        <f t="shared" si="1358"/>
        <v>0</v>
      </c>
      <c r="LN82" s="593">
        <f t="shared" si="1359"/>
        <v>0</v>
      </c>
      <c r="LO82" s="139">
        <f>LN82/LN74</f>
        <v>0</v>
      </c>
      <c r="LP82" s="109">
        <f>LP74*LO82</f>
        <v>0</v>
      </c>
      <c r="LQ82" s="136">
        <f t="shared" si="1360"/>
        <v>0</v>
      </c>
      <c r="LR82" s="96">
        <f>LR74</f>
        <v>34.76</v>
      </c>
      <c r="LS82" s="137">
        <f t="shared" si="1361"/>
        <v>0</v>
      </c>
      <c r="LT82" s="109">
        <f t="shared" si="1362"/>
        <v>0</v>
      </c>
      <c r="LU82" s="109"/>
      <c r="LV82" s="138"/>
      <c r="LW82" s="139">
        <f t="shared" si="1363"/>
        <v>0</v>
      </c>
      <c r="LX82" s="593">
        <f t="shared" si="1364"/>
        <v>0</v>
      </c>
      <c r="LY82" s="139">
        <f>LX82/LX74</f>
        <v>0</v>
      </c>
      <c r="LZ82" s="109">
        <f>LZ74*LY82</f>
        <v>0</v>
      </c>
      <c r="MA82" s="136">
        <f t="shared" si="1365"/>
        <v>0</v>
      </c>
      <c r="MB82" s="96">
        <f>MB74</f>
        <v>24.83</v>
      </c>
      <c r="MC82" s="137">
        <f t="shared" si="1366"/>
        <v>0</v>
      </c>
      <c r="MD82" s="109">
        <f t="shared" si="1367"/>
        <v>0</v>
      </c>
      <c r="ME82" s="109"/>
      <c r="MF82" s="138"/>
      <c r="MG82" s="139">
        <f t="shared" si="1368"/>
        <v>0</v>
      </c>
      <c r="MH82" s="593">
        <f t="shared" si="1369"/>
        <v>73</v>
      </c>
      <c r="MI82" s="139">
        <f>MH82/MH74</f>
        <v>0.23779</v>
      </c>
      <c r="MJ82" s="109">
        <f>MJ74*MI82</f>
        <v>790.18</v>
      </c>
      <c r="MK82" s="136">
        <f t="shared" si="1370"/>
        <v>10.824383559999999</v>
      </c>
      <c r="ML82" s="96">
        <f>ML74</f>
        <v>26.91</v>
      </c>
      <c r="MM82" s="137">
        <f t="shared" si="1371"/>
        <v>291.28415999999999</v>
      </c>
      <c r="MN82" s="109">
        <f t="shared" si="1372"/>
        <v>21263.74</v>
      </c>
      <c r="MO82" s="109"/>
      <c r="MP82" s="138"/>
      <c r="MQ82" s="139">
        <f t="shared" si="1373"/>
        <v>0.66156000000000004</v>
      </c>
      <c r="MR82" s="593">
        <f t="shared" si="1374"/>
        <v>16</v>
      </c>
      <c r="MS82" s="139">
        <f>MR82/MR74</f>
        <v>0.15237999999999999</v>
      </c>
      <c r="MT82" s="109">
        <f>MT74*MS82</f>
        <v>205.71</v>
      </c>
      <c r="MU82" s="136">
        <f t="shared" si="1375"/>
        <v>12.856875</v>
      </c>
      <c r="MV82" s="96">
        <f>MV74</f>
        <v>32.630000000000003</v>
      </c>
      <c r="MW82" s="137">
        <f t="shared" si="1376"/>
        <v>419.51983000000001</v>
      </c>
      <c r="MX82" s="109">
        <f t="shared" si="1377"/>
        <v>6712.32</v>
      </c>
      <c r="MY82" s="109"/>
      <c r="MZ82" s="138"/>
      <c r="NA82" s="139">
        <f t="shared" si="1378"/>
        <v>0.95279999999999998</v>
      </c>
      <c r="NB82" s="593">
        <f t="shared" si="1379"/>
        <v>0</v>
      </c>
      <c r="NC82" s="139">
        <f>NB82/NB74</f>
        <v>0</v>
      </c>
      <c r="ND82" s="109">
        <f>ND74*NC82</f>
        <v>0</v>
      </c>
      <c r="NE82" s="136">
        <f t="shared" si="1380"/>
        <v>0</v>
      </c>
      <c r="NF82" s="96">
        <f>NF74</f>
        <v>28.58</v>
      </c>
      <c r="NG82" s="137">
        <f t="shared" si="1381"/>
        <v>0</v>
      </c>
      <c r="NH82" s="109">
        <f t="shared" si="1382"/>
        <v>0</v>
      </c>
      <c r="NI82" s="109"/>
      <c r="NJ82" s="138"/>
      <c r="NK82" s="139">
        <f t="shared" si="1383"/>
        <v>0</v>
      </c>
      <c r="NL82" s="593">
        <f t="shared" si="1384"/>
        <v>0</v>
      </c>
      <c r="NM82" s="139">
        <f>NL82/NL74</f>
        <v>0</v>
      </c>
      <c r="NN82" s="109">
        <f>NN74*NM82</f>
        <v>0</v>
      </c>
      <c r="NO82" s="136">
        <f t="shared" si="1385"/>
        <v>0</v>
      </c>
      <c r="NP82" s="96">
        <f>NP74</f>
        <v>30.3</v>
      </c>
      <c r="NQ82" s="137">
        <f t="shared" si="1386"/>
        <v>0</v>
      </c>
      <c r="NR82" s="109">
        <f t="shared" si="1387"/>
        <v>0</v>
      </c>
      <c r="NS82" s="109"/>
      <c r="NT82" s="138"/>
      <c r="NU82" s="139">
        <f t="shared" si="1388"/>
        <v>0</v>
      </c>
      <c r="NV82" s="593">
        <f t="shared" si="1389"/>
        <v>0</v>
      </c>
      <c r="NW82" s="139">
        <f>NV82/NV74</f>
        <v>0</v>
      </c>
      <c r="NX82" s="109">
        <f>NX74*NW82</f>
        <v>0</v>
      </c>
      <c r="NY82" s="136">
        <f t="shared" si="1390"/>
        <v>0</v>
      </c>
      <c r="NZ82" s="96">
        <f>NZ74</f>
        <v>34.590000000000003</v>
      </c>
      <c r="OA82" s="137">
        <f t="shared" si="1391"/>
        <v>0</v>
      </c>
      <c r="OB82" s="109">
        <f t="shared" si="1392"/>
        <v>0</v>
      </c>
      <c r="OC82" s="109"/>
      <c r="OD82" s="138"/>
      <c r="OE82" s="139">
        <f t="shared" si="1393"/>
        <v>0</v>
      </c>
      <c r="OF82" s="593">
        <f t="shared" si="1394"/>
        <v>0</v>
      </c>
      <c r="OG82" s="139">
        <f>OF82/OF74</f>
        <v>0</v>
      </c>
      <c r="OH82" s="109">
        <f>OH74*OG82</f>
        <v>0</v>
      </c>
      <c r="OI82" s="136">
        <f t="shared" si="1395"/>
        <v>0</v>
      </c>
      <c r="OJ82" s="96">
        <f>OJ74</f>
        <v>33.47</v>
      </c>
      <c r="OK82" s="137">
        <f t="shared" si="1396"/>
        <v>0</v>
      </c>
      <c r="OL82" s="109">
        <f t="shared" si="1397"/>
        <v>0</v>
      </c>
      <c r="OM82" s="109"/>
      <c r="ON82" s="138"/>
      <c r="OO82" s="139">
        <f t="shared" si="1398"/>
        <v>0</v>
      </c>
      <c r="OP82" s="593">
        <f t="shared" si="1399"/>
        <v>0</v>
      </c>
      <c r="OQ82" s="139">
        <f>OP82/OP74</f>
        <v>0</v>
      </c>
      <c r="OR82" s="109">
        <f>OR74*OQ82</f>
        <v>0</v>
      </c>
      <c r="OS82" s="136">
        <f t="shared" si="1400"/>
        <v>0</v>
      </c>
      <c r="OT82" s="96">
        <f>OT74</f>
        <v>27.66</v>
      </c>
      <c r="OU82" s="137">
        <f t="shared" si="1401"/>
        <v>0</v>
      </c>
      <c r="OV82" s="109">
        <f t="shared" si="1402"/>
        <v>0</v>
      </c>
      <c r="OW82" s="109"/>
      <c r="OX82" s="138"/>
      <c r="OY82" s="139">
        <f t="shared" si="1403"/>
        <v>0</v>
      </c>
      <c r="OZ82" s="593">
        <f t="shared" si="1404"/>
        <v>0</v>
      </c>
      <c r="PA82" s="139">
        <f>OZ82/OZ74</f>
        <v>0</v>
      </c>
      <c r="PB82" s="109">
        <f>PB74*PA82</f>
        <v>0</v>
      </c>
      <c r="PC82" s="136">
        <f t="shared" si="1405"/>
        <v>0</v>
      </c>
      <c r="PD82" s="96">
        <f>PD74</f>
        <v>33.47</v>
      </c>
      <c r="PE82" s="137">
        <f t="shared" si="1406"/>
        <v>0</v>
      </c>
      <c r="PF82" s="109">
        <f t="shared" si="1407"/>
        <v>0</v>
      </c>
      <c r="PG82" s="109"/>
      <c r="PH82" s="138"/>
      <c r="PI82" s="139">
        <f t="shared" si="1408"/>
        <v>0</v>
      </c>
      <c r="PJ82" s="593">
        <f t="shared" si="1409"/>
        <v>0</v>
      </c>
      <c r="PK82" s="139">
        <f>PJ82/PJ74</f>
        <v>0</v>
      </c>
      <c r="PL82" s="109">
        <f>PL74*PK82</f>
        <v>0</v>
      </c>
      <c r="PM82" s="136">
        <f t="shared" si="1410"/>
        <v>0</v>
      </c>
      <c r="PN82" s="96">
        <f>PN74</f>
        <v>33.46</v>
      </c>
      <c r="PO82" s="137">
        <f t="shared" si="1411"/>
        <v>0</v>
      </c>
      <c r="PP82" s="109">
        <f t="shared" si="1412"/>
        <v>0</v>
      </c>
      <c r="PQ82" s="109"/>
      <c r="PR82" s="138"/>
      <c r="PS82" s="139">
        <f t="shared" si="1413"/>
        <v>0</v>
      </c>
      <c r="PT82" s="593">
        <f t="shared" si="1414"/>
        <v>0</v>
      </c>
      <c r="PU82" s="139">
        <f>PT82/PT74</f>
        <v>0</v>
      </c>
      <c r="PV82" s="109">
        <f>PV74*PU82</f>
        <v>0</v>
      </c>
      <c r="PW82" s="136">
        <f t="shared" si="1415"/>
        <v>0</v>
      </c>
      <c r="PX82" s="96">
        <f>PX74</f>
        <v>33.74</v>
      </c>
      <c r="PY82" s="137">
        <f t="shared" si="1416"/>
        <v>0</v>
      </c>
      <c r="PZ82" s="109">
        <f t="shared" si="1417"/>
        <v>0</v>
      </c>
      <c r="QA82" s="109"/>
      <c r="QB82" s="138"/>
      <c r="QC82" s="139">
        <f t="shared" si="1418"/>
        <v>0</v>
      </c>
      <c r="QD82" s="593">
        <f t="shared" si="1419"/>
        <v>0</v>
      </c>
      <c r="QE82" s="139">
        <f>QD82/QD74</f>
        <v>0</v>
      </c>
      <c r="QF82" s="109">
        <f>QF74*QE82</f>
        <v>0</v>
      </c>
      <c r="QG82" s="136">
        <f t="shared" si="1420"/>
        <v>0</v>
      </c>
      <c r="QH82" s="96">
        <f>QH74</f>
        <v>32.86</v>
      </c>
      <c r="QI82" s="137">
        <f t="shared" si="1421"/>
        <v>0</v>
      </c>
      <c r="QJ82" s="109">
        <f t="shared" si="1422"/>
        <v>0</v>
      </c>
      <c r="QK82" s="109"/>
      <c r="QL82" s="138"/>
      <c r="QM82" s="139">
        <f t="shared" si="1423"/>
        <v>0</v>
      </c>
      <c r="QN82" s="593">
        <f t="shared" si="1424"/>
        <v>0</v>
      </c>
      <c r="QO82" s="139">
        <f>QN82/QN74</f>
        <v>0</v>
      </c>
      <c r="QP82" s="109">
        <f>QP74*QO82</f>
        <v>0</v>
      </c>
      <c r="QQ82" s="136">
        <f t="shared" si="1425"/>
        <v>0</v>
      </c>
      <c r="QR82" s="96">
        <f>QR74</f>
        <v>33.46</v>
      </c>
      <c r="QS82" s="137">
        <f t="shared" si="1426"/>
        <v>0</v>
      </c>
      <c r="QT82" s="109">
        <f t="shared" si="1427"/>
        <v>0</v>
      </c>
      <c r="QU82" s="109"/>
      <c r="QV82" s="138"/>
      <c r="QW82" s="139">
        <f t="shared" si="1428"/>
        <v>0</v>
      </c>
      <c r="QX82" s="593">
        <f t="shared" si="1429"/>
        <v>0</v>
      </c>
      <c r="QY82" s="139">
        <f>QX82/QX74</f>
        <v>0</v>
      </c>
      <c r="QZ82" s="109">
        <f>QZ74*QY82</f>
        <v>0</v>
      </c>
      <c r="RA82" s="136">
        <f t="shared" si="1430"/>
        <v>0</v>
      </c>
      <c r="RB82" s="96">
        <f>RB74</f>
        <v>33.25</v>
      </c>
      <c r="RC82" s="137">
        <f t="shared" si="1431"/>
        <v>0</v>
      </c>
      <c r="RD82" s="109">
        <f t="shared" si="1432"/>
        <v>0</v>
      </c>
      <c r="RE82" s="109"/>
      <c r="RF82" s="138"/>
      <c r="RG82" s="139">
        <f t="shared" si="1433"/>
        <v>0</v>
      </c>
      <c r="RH82" s="593">
        <f t="shared" si="1434"/>
        <v>0</v>
      </c>
      <c r="RI82" s="139">
        <f>RH82/RH74</f>
        <v>0</v>
      </c>
      <c r="RJ82" s="109">
        <f>RJ74*RI82</f>
        <v>0</v>
      </c>
      <c r="RK82" s="136">
        <f t="shared" si="1435"/>
        <v>0</v>
      </c>
      <c r="RL82" s="96">
        <f>RL74</f>
        <v>29.8</v>
      </c>
      <c r="RM82" s="137">
        <f t="shared" si="1436"/>
        <v>0</v>
      </c>
      <c r="RN82" s="109">
        <f t="shared" si="1437"/>
        <v>0</v>
      </c>
      <c r="RO82" s="109"/>
      <c r="RP82" s="138"/>
      <c r="RQ82" s="139">
        <f t="shared" si="1438"/>
        <v>0</v>
      </c>
      <c r="RR82" s="593">
        <f t="shared" si="1439"/>
        <v>47</v>
      </c>
      <c r="RS82" s="139">
        <f>RR82/RR74</f>
        <v>0.14030000000000001</v>
      </c>
      <c r="RT82" s="109">
        <f>RT74*RS82</f>
        <v>898.62</v>
      </c>
      <c r="RU82" s="136">
        <f t="shared" si="1440"/>
        <v>19.11957447</v>
      </c>
      <c r="RV82" s="96">
        <f>RV74</f>
        <v>30.77</v>
      </c>
      <c r="RW82" s="137">
        <f t="shared" si="1441"/>
        <v>588.30930999999998</v>
      </c>
      <c r="RX82" s="109">
        <f t="shared" si="1442"/>
        <v>27650.54</v>
      </c>
      <c r="RY82" s="109"/>
      <c r="RZ82" s="138"/>
      <c r="SA82" s="139">
        <f t="shared" si="1443"/>
        <v>1.3361499999999999</v>
      </c>
      <c r="SB82" s="593">
        <f t="shared" si="1444"/>
        <v>0</v>
      </c>
      <c r="SC82" s="139" t="e">
        <f>SB82/SB74</f>
        <v>#DIV/0!</v>
      </c>
      <c r="SD82" s="109" t="e">
        <f>SD74*SC82</f>
        <v>#DIV/0!</v>
      </c>
      <c r="SE82" s="136">
        <f t="shared" si="1445"/>
        <v>0</v>
      </c>
      <c r="SF82" s="96">
        <f>SF74</f>
        <v>0</v>
      </c>
      <c r="SG82" s="137">
        <f t="shared" si="1446"/>
        <v>0</v>
      </c>
      <c r="SH82" s="109">
        <f t="shared" si="1447"/>
        <v>0</v>
      </c>
      <c r="SI82" s="109"/>
      <c r="SJ82" s="138"/>
      <c r="SK82" s="139">
        <f t="shared" si="1448"/>
        <v>0</v>
      </c>
      <c r="SL82" s="593">
        <f t="shared" si="1449"/>
        <v>35</v>
      </c>
      <c r="SM82" s="139">
        <f>SL82/SL74</f>
        <v>0.11785</v>
      </c>
      <c r="SN82" s="109">
        <f>SN74*SM82</f>
        <v>474.23</v>
      </c>
      <c r="SO82" s="136">
        <f t="shared" si="1450"/>
        <v>13.54942857</v>
      </c>
      <c r="SP82" s="96">
        <f>SP74</f>
        <v>34.020000000000003</v>
      </c>
      <c r="SQ82" s="137">
        <f t="shared" si="1451"/>
        <v>460.95155999999997</v>
      </c>
      <c r="SR82" s="109">
        <f t="shared" si="1452"/>
        <v>16133.3</v>
      </c>
      <c r="SS82" s="109"/>
      <c r="ST82" s="138"/>
      <c r="SU82" s="139">
        <f t="shared" si="1453"/>
        <v>1.0468999999999999</v>
      </c>
      <c r="SV82" s="593">
        <f t="shared" si="1454"/>
        <v>0</v>
      </c>
      <c r="SW82" s="139">
        <f>SV82/SV74</f>
        <v>0</v>
      </c>
      <c r="SX82" s="109">
        <f>SX74*SW82</f>
        <v>0</v>
      </c>
      <c r="SY82" s="136">
        <f t="shared" si="1455"/>
        <v>0</v>
      </c>
      <c r="SZ82" s="96">
        <f>SZ74</f>
        <v>32.340000000000003</v>
      </c>
      <c r="TA82" s="137">
        <f t="shared" si="1456"/>
        <v>0</v>
      </c>
      <c r="TB82" s="109">
        <f t="shared" si="1457"/>
        <v>0</v>
      </c>
      <c r="TC82" s="109"/>
      <c r="TD82" s="138"/>
      <c r="TE82" s="139">
        <f t="shared" si="1458"/>
        <v>0</v>
      </c>
      <c r="TF82" s="593">
        <f t="shared" si="1459"/>
        <v>0</v>
      </c>
      <c r="TG82" s="139">
        <f>TF82/TF74</f>
        <v>0</v>
      </c>
      <c r="TH82" s="109">
        <f>TH74*TG82</f>
        <v>0</v>
      </c>
      <c r="TI82" s="136">
        <f t="shared" si="1460"/>
        <v>0</v>
      </c>
      <c r="TJ82" s="96">
        <f>TJ74</f>
        <v>30.78</v>
      </c>
      <c r="TK82" s="137">
        <f t="shared" si="1461"/>
        <v>0</v>
      </c>
      <c r="TL82" s="109">
        <f t="shared" si="1462"/>
        <v>0</v>
      </c>
      <c r="TM82" s="109"/>
      <c r="TN82" s="138"/>
      <c r="TO82" s="139">
        <f t="shared" si="1463"/>
        <v>0</v>
      </c>
      <c r="TP82" s="593">
        <f t="shared" si="1464"/>
        <v>48</v>
      </c>
      <c r="TQ82" s="139">
        <f>TP82/TP74</f>
        <v>0.16783000000000001</v>
      </c>
      <c r="TR82" s="109">
        <f>TR74*TQ82</f>
        <v>882.79</v>
      </c>
      <c r="TS82" s="136">
        <f t="shared" si="1465"/>
        <v>18.391458329999999</v>
      </c>
      <c r="TT82" s="96">
        <f>TT74</f>
        <v>24.32</v>
      </c>
      <c r="TU82" s="137">
        <f t="shared" si="1466"/>
        <v>447.28026999999997</v>
      </c>
      <c r="TV82" s="109">
        <f t="shared" si="1467"/>
        <v>21469.45</v>
      </c>
      <c r="TW82" s="109"/>
      <c r="TX82" s="138"/>
      <c r="TY82" s="139">
        <f t="shared" si="1468"/>
        <v>1.0158499999999999</v>
      </c>
      <c r="TZ82" s="593">
        <f t="shared" si="1469"/>
        <v>0</v>
      </c>
      <c r="UA82" s="139">
        <f>TZ82/TZ74</f>
        <v>0</v>
      </c>
      <c r="UB82" s="109">
        <f>UB74*UA82</f>
        <v>0</v>
      </c>
      <c r="UC82" s="136">
        <f t="shared" si="1470"/>
        <v>0</v>
      </c>
      <c r="UD82" s="96">
        <f>UD74</f>
        <v>31.78</v>
      </c>
      <c r="UE82" s="137">
        <f t="shared" si="1471"/>
        <v>0</v>
      </c>
      <c r="UF82" s="109">
        <f t="shared" si="1472"/>
        <v>0</v>
      </c>
      <c r="UG82" s="109"/>
      <c r="UH82" s="138"/>
      <c r="UI82" s="139">
        <f t="shared" si="1473"/>
        <v>0</v>
      </c>
      <c r="UJ82" s="593">
        <f t="shared" si="1474"/>
        <v>0</v>
      </c>
      <c r="UK82" s="139">
        <f>UJ82/UJ74</f>
        <v>0</v>
      </c>
      <c r="UL82" s="109">
        <f>UL74*UK82</f>
        <v>0</v>
      </c>
      <c r="UM82" s="136">
        <f t="shared" si="1475"/>
        <v>0</v>
      </c>
      <c r="UN82" s="96">
        <f>UN74</f>
        <v>22.42</v>
      </c>
      <c r="UO82" s="137">
        <f t="shared" si="1476"/>
        <v>0</v>
      </c>
      <c r="UP82" s="109">
        <f t="shared" si="1477"/>
        <v>0</v>
      </c>
      <c r="UQ82" s="109"/>
      <c r="UR82" s="138"/>
      <c r="US82" s="139">
        <f t="shared" si="1478"/>
        <v>0</v>
      </c>
      <c r="UT82" s="593">
        <f t="shared" si="1479"/>
        <v>26</v>
      </c>
      <c r="UU82" s="139">
        <f>UT82/UT74</f>
        <v>8.2019999999999996E-2</v>
      </c>
      <c r="UV82" s="109">
        <f>UV74*UU82</f>
        <v>403.54</v>
      </c>
      <c r="UW82" s="136">
        <f t="shared" si="1480"/>
        <v>15.520769230000001</v>
      </c>
      <c r="UX82" s="96">
        <f>UX74</f>
        <v>25.18</v>
      </c>
      <c r="UY82" s="137">
        <f t="shared" si="1481"/>
        <v>390.81297000000001</v>
      </c>
      <c r="UZ82" s="109">
        <f t="shared" si="1482"/>
        <v>10161.14</v>
      </c>
      <c r="VA82" s="109"/>
      <c r="VB82" s="138"/>
      <c r="VC82" s="139">
        <f t="shared" si="1483"/>
        <v>0.88759999999999994</v>
      </c>
      <c r="VD82" s="593">
        <f t="shared" si="1484"/>
        <v>21</v>
      </c>
      <c r="VE82" s="139">
        <f>VD82/VD74</f>
        <v>3.6650000000000002E-2</v>
      </c>
      <c r="VF82" s="109">
        <f>VF74*VE82</f>
        <v>395.82</v>
      </c>
      <c r="VG82" s="136">
        <f t="shared" si="1485"/>
        <v>18.84857143</v>
      </c>
      <c r="VH82" s="96">
        <f>VH74</f>
        <v>24.6</v>
      </c>
      <c r="VI82" s="137">
        <f t="shared" si="1486"/>
        <v>463.67486000000002</v>
      </c>
      <c r="VJ82" s="109">
        <f t="shared" si="1487"/>
        <v>9737.17</v>
      </c>
      <c r="VK82" s="109"/>
      <c r="VL82" s="138"/>
      <c r="VM82" s="139">
        <f t="shared" si="1488"/>
        <v>1.0530900000000001</v>
      </c>
      <c r="VN82" s="593">
        <f t="shared" si="1489"/>
        <v>27</v>
      </c>
      <c r="VO82" s="139">
        <f>VN82/VN74</f>
        <v>7.4999999999999997E-2</v>
      </c>
      <c r="VP82" s="109">
        <f>VP74*VO82</f>
        <v>423.75</v>
      </c>
      <c r="VQ82" s="136">
        <f t="shared" si="1490"/>
        <v>15.69444444</v>
      </c>
      <c r="VR82" s="96">
        <f>VR74</f>
        <v>24.47</v>
      </c>
      <c r="VS82" s="137">
        <f t="shared" si="1491"/>
        <v>384.04306000000003</v>
      </c>
      <c r="VT82" s="109">
        <f t="shared" si="1492"/>
        <v>10369.16</v>
      </c>
      <c r="VU82" s="109"/>
      <c r="VV82" s="138"/>
      <c r="VW82" s="139">
        <f t="shared" si="1493"/>
        <v>0.87222999999999995</v>
      </c>
      <c r="VX82" s="554">
        <f t="shared" si="1494"/>
        <v>636</v>
      </c>
      <c r="VY82" s="139">
        <f>VX82/VX74</f>
        <v>5.2609999999999997E-2</v>
      </c>
      <c r="VZ82" s="109">
        <f>VZ74*VY82</f>
        <v>9479.74</v>
      </c>
      <c r="WA82" s="136">
        <f t="shared" si="1495"/>
        <v>14.905251570000001</v>
      </c>
      <c r="WB82" s="96">
        <f>WB74</f>
        <v>29.54</v>
      </c>
      <c r="WC82" s="137">
        <f t="shared" si="1496"/>
        <v>440.30113</v>
      </c>
      <c r="WD82" s="109">
        <f t="shared" si="1497"/>
        <v>280031.52</v>
      </c>
      <c r="WE82" s="109"/>
      <c r="WF82" s="138"/>
    </row>
    <row r="83" spans="1:604" ht="48">
      <c r="A83" s="5"/>
      <c r="B83" s="97" t="s">
        <v>414</v>
      </c>
      <c r="C83" s="11" t="s">
        <v>965</v>
      </c>
      <c r="D83" s="11" t="s">
        <v>421</v>
      </c>
      <c r="E83" s="4" t="s">
        <v>32</v>
      </c>
      <c r="F83" s="593">
        <f t="shared" si="1199"/>
        <v>0</v>
      </c>
      <c r="G83" s="139" t="e">
        <f>F83/F74</f>
        <v>#DIV/0!</v>
      </c>
      <c r="H83" s="109" t="e">
        <f>H74*G83</f>
        <v>#DIV/0!</v>
      </c>
      <c r="I83" s="136">
        <f t="shared" si="1200"/>
        <v>0</v>
      </c>
      <c r="J83" s="96">
        <f>J74</f>
        <v>0</v>
      </c>
      <c r="K83" s="137">
        <f t="shared" si="1201"/>
        <v>0</v>
      </c>
      <c r="L83" s="109">
        <f t="shared" si="1202"/>
        <v>0</v>
      </c>
      <c r="M83" s="109"/>
      <c r="N83" s="138"/>
      <c r="O83" s="139">
        <f t="shared" si="1203"/>
        <v>0</v>
      </c>
      <c r="P83" s="593">
        <f t="shared" si="1204"/>
        <v>0</v>
      </c>
      <c r="Q83" s="139">
        <f>P83/P74</f>
        <v>0</v>
      </c>
      <c r="R83" s="109">
        <f>R74*Q83</f>
        <v>0</v>
      </c>
      <c r="S83" s="136">
        <f t="shared" si="1205"/>
        <v>0</v>
      </c>
      <c r="T83" s="96">
        <f>T74</f>
        <v>24.01</v>
      </c>
      <c r="U83" s="137">
        <f t="shared" si="1206"/>
        <v>0</v>
      </c>
      <c r="V83" s="109">
        <f t="shared" si="1207"/>
        <v>0</v>
      </c>
      <c r="W83" s="109"/>
      <c r="X83" s="138"/>
      <c r="Y83" s="139">
        <f t="shared" si="1208"/>
        <v>0</v>
      </c>
      <c r="Z83" s="593">
        <f t="shared" si="1209"/>
        <v>0</v>
      </c>
      <c r="AA83" s="139">
        <f>Z83/Z74</f>
        <v>0</v>
      </c>
      <c r="AB83" s="109">
        <f>AB74*AA83</f>
        <v>0</v>
      </c>
      <c r="AC83" s="136">
        <f t="shared" si="1210"/>
        <v>0</v>
      </c>
      <c r="AD83" s="96">
        <f>AD74</f>
        <v>22.42</v>
      </c>
      <c r="AE83" s="137">
        <f t="shared" si="1211"/>
        <v>0</v>
      </c>
      <c r="AF83" s="109">
        <f t="shared" si="1212"/>
        <v>0</v>
      </c>
      <c r="AG83" s="109"/>
      <c r="AH83" s="138"/>
      <c r="AI83" s="139">
        <f t="shared" si="1213"/>
        <v>0</v>
      </c>
      <c r="AJ83" s="593">
        <f t="shared" si="1214"/>
        <v>0</v>
      </c>
      <c r="AK83" s="139" t="e">
        <f>AJ83/AJ74</f>
        <v>#DIV/0!</v>
      </c>
      <c r="AL83" s="109" t="e">
        <f>AL74*AK83</f>
        <v>#DIV/0!</v>
      </c>
      <c r="AM83" s="136">
        <f t="shared" si="1215"/>
        <v>0</v>
      </c>
      <c r="AN83" s="96">
        <f>AN74</f>
        <v>0</v>
      </c>
      <c r="AO83" s="137">
        <f t="shared" si="1216"/>
        <v>0</v>
      </c>
      <c r="AP83" s="109">
        <f t="shared" si="1217"/>
        <v>0</v>
      </c>
      <c r="AQ83" s="109"/>
      <c r="AR83" s="138"/>
      <c r="AS83" s="139">
        <f t="shared" si="1218"/>
        <v>0</v>
      </c>
      <c r="AT83" s="593">
        <f t="shared" si="1219"/>
        <v>0</v>
      </c>
      <c r="AU83" s="139">
        <f>AT83/AT74</f>
        <v>0</v>
      </c>
      <c r="AV83" s="109">
        <f>AV74*AU83</f>
        <v>0</v>
      </c>
      <c r="AW83" s="136">
        <f t="shared" si="1220"/>
        <v>0</v>
      </c>
      <c r="AX83" s="96">
        <f>AX74</f>
        <v>35.57</v>
      </c>
      <c r="AY83" s="137">
        <f t="shared" si="1221"/>
        <v>0</v>
      </c>
      <c r="AZ83" s="109">
        <f t="shared" si="1222"/>
        <v>0</v>
      </c>
      <c r="BA83" s="109"/>
      <c r="BB83" s="138"/>
      <c r="BC83" s="139">
        <f t="shared" si="1223"/>
        <v>0</v>
      </c>
      <c r="BD83" s="593">
        <f t="shared" si="1224"/>
        <v>0</v>
      </c>
      <c r="BE83" s="139">
        <f>BD83/BD74</f>
        <v>0</v>
      </c>
      <c r="BF83" s="109">
        <f>BF74*BE83</f>
        <v>0</v>
      </c>
      <c r="BG83" s="136">
        <f t="shared" si="1225"/>
        <v>0</v>
      </c>
      <c r="BH83" s="96">
        <f>BH74</f>
        <v>33.72</v>
      </c>
      <c r="BI83" s="137">
        <f t="shared" si="1226"/>
        <v>0</v>
      </c>
      <c r="BJ83" s="109">
        <f t="shared" si="1227"/>
        <v>0</v>
      </c>
      <c r="BK83" s="109"/>
      <c r="BL83" s="138"/>
      <c r="BM83" s="139">
        <f t="shared" si="1228"/>
        <v>0</v>
      </c>
      <c r="BN83" s="593">
        <f t="shared" si="1229"/>
        <v>0</v>
      </c>
      <c r="BO83" s="139">
        <f>BN83/BN74</f>
        <v>0</v>
      </c>
      <c r="BP83" s="109">
        <f>BP74*BO83</f>
        <v>0</v>
      </c>
      <c r="BQ83" s="136">
        <f t="shared" si="1230"/>
        <v>0</v>
      </c>
      <c r="BR83" s="96">
        <f>BR74</f>
        <v>33.74</v>
      </c>
      <c r="BS83" s="137">
        <f t="shared" si="1231"/>
        <v>0</v>
      </c>
      <c r="BT83" s="109">
        <f t="shared" si="1232"/>
        <v>0</v>
      </c>
      <c r="BU83" s="109"/>
      <c r="BV83" s="138"/>
      <c r="BW83" s="139">
        <f t="shared" si="1233"/>
        <v>0</v>
      </c>
      <c r="BX83" s="593">
        <f t="shared" si="1234"/>
        <v>0</v>
      </c>
      <c r="BY83" s="139">
        <f>BX83/BX74</f>
        <v>0</v>
      </c>
      <c r="BZ83" s="109">
        <f>BZ74*BY83</f>
        <v>0</v>
      </c>
      <c r="CA83" s="136">
        <f t="shared" si="1235"/>
        <v>0</v>
      </c>
      <c r="CB83" s="96">
        <f>CB74</f>
        <v>33.08</v>
      </c>
      <c r="CC83" s="137">
        <f t="shared" si="1236"/>
        <v>0</v>
      </c>
      <c r="CD83" s="109">
        <f t="shared" si="1237"/>
        <v>0</v>
      </c>
      <c r="CE83" s="109"/>
      <c r="CF83" s="138"/>
      <c r="CG83" s="139">
        <f t="shared" si="1238"/>
        <v>0</v>
      </c>
      <c r="CH83" s="593">
        <f t="shared" si="1239"/>
        <v>0</v>
      </c>
      <c r="CI83" s="139">
        <f>CH83/CH74</f>
        <v>0</v>
      </c>
      <c r="CJ83" s="109">
        <f>CJ74*CI83</f>
        <v>0</v>
      </c>
      <c r="CK83" s="136">
        <f t="shared" si="1240"/>
        <v>0</v>
      </c>
      <c r="CL83" s="96">
        <f>CL74</f>
        <v>22.42</v>
      </c>
      <c r="CM83" s="137">
        <f t="shared" si="1241"/>
        <v>0</v>
      </c>
      <c r="CN83" s="109">
        <f t="shared" si="1242"/>
        <v>0</v>
      </c>
      <c r="CO83" s="109"/>
      <c r="CP83" s="138"/>
      <c r="CQ83" s="139">
        <f t="shared" si="1243"/>
        <v>0</v>
      </c>
      <c r="CR83" s="593">
        <f t="shared" si="1244"/>
        <v>0</v>
      </c>
      <c r="CS83" s="139">
        <f>CR83/CR74</f>
        <v>0</v>
      </c>
      <c r="CT83" s="109">
        <f>CT74*CS83</f>
        <v>0</v>
      </c>
      <c r="CU83" s="136">
        <f t="shared" si="1245"/>
        <v>0</v>
      </c>
      <c r="CV83" s="96">
        <f>CV74</f>
        <v>32.53</v>
      </c>
      <c r="CW83" s="137">
        <f t="shared" si="1246"/>
        <v>0</v>
      </c>
      <c r="CX83" s="109">
        <f t="shared" si="1247"/>
        <v>0</v>
      </c>
      <c r="CY83" s="109"/>
      <c r="CZ83" s="138"/>
      <c r="DA83" s="139">
        <f t="shared" si="1248"/>
        <v>0</v>
      </c>
      <c r="DB83" s="593">
        <f t="shared" si="1249"/>
        <v>0</v>
      </c>
      <c r="DC83" s="139">
        <f>DB83/DB74</f>
        <v>0</v>
      </c>
      <c r="DD83" s="109">
        <f>DD74*DC83</f>
        <v>0</v>
      </c>
      <c r="DE83" s="136">
        <f t="shared" si="1250"/>
        <v>0</v>
      </c>
      <c r="DF83" s="96">
        <f>DF74</f>
        <v>46.75</v>
      </c>
      <c r="DG83" s="137">
        <f t="shared" si="1251"/>
        <v>0</v>
      </c>
      <c r="DH83" s="109">
        <f t="shared" si="1252"/>
        <v>0</v>
      </c>
      <c r="DI83" s="109"/>
      <c r="DJ83" s="138"/>
      <c r="DK83" s="139">
        <f t="shared" si="1253"/>
        <v>0</v>
      </c>
      <c r="DL83" s="593">
        <f t="shared" si="1254"/>
        <v>0</v>
      </c>
      <c r="DM83" s="139">
        <f>DL83/DL74</f>
        <v>0</v>
      </c>
      <c r="DN83" s="109">
        <f>DN74*DM83</f>
        <v>0</v>
      </c>
      <c r="DO83" s="136">
        <f t="shared" si="1255"/>
        <v>0</v>
      </c>
      <c r="DP83" s="96">
        <f>DP74</f>
        <v>33.799999999999997</v>
      </c>
      <c r="DQ83" s="137">
        <f t="shared" si="1256"/>
        <v>0</v>
      </c>
      <c r="DR83" s="109">
        <f t="shared" si="1257"/>
        <v>0</v>
      </c>
      <c r="DS83" s="109"/>
      <c r="DT83" s="138"/>
      <c r="DU83" s="139">
        <f t="shared" si="1258"/>
        <v>0</v>
      </c>
      <c r="DV83" s="593">
        <f t="shared" si="1259"/>
        <v>0</v>
      </c>
      <c r="DW83" s="139">
        <f>DV83/DV74</f>
        <v>0</v>
      </c>
      <c r="DX83" s="109">
        <f>DX74*DW83</f>
        <v>0</v>
      </c>
      <c r="DY83" s="136">
        <f t="shared" si="1260"/>
        <v>0</v>
      </c>
      <c r="DZ83" s="96">
        <f>DZ74</f>
        <v>33.79</v>
      </c>
      <c r="EA83" s="137">
        <f t="shared" si="1261"/>
        <v>0</v>
      </c>
      <c r="EB83" s="109">
        <f t="shared" si="1262"/>
        <v>0</v>
      </c>
      <c r="EC83" s="109"/>
      <c r="ED83" s="138"/>
      <c r="EE83" s="139">
        <f t="shared" si="1263"/>
        <v>0</v>
      </c>
      <c r="EF83" s="593">
        <f t="shared" si="1264"/>
        <v>0</v>
      </c>
      <c r="EG83" s="139">
        <f>EF83/EF74</f>
        <v>0</v>
      </c>
      <c r="EH83" s="109">
        <f>EH74*EG83</f>
        <v>0</v>
      </c>
      <c r="EI83" s="136">
        <f t="shared" si="1265"/>
        <v>0</v>
      </c>
      <c r="EJ83" s="96">
        <f>EJ74</f>
        <v>33.47</v>
      </c>
      <c r="EK83" s="137">
        <f t="shared" si="1266"/>
        <v>0</v>
      </c>
      <c r="EL83" s="109">
        <f t="shared" si="1267"/>
        <v>0</v>
      </c>
      <c r="EM83" s="109"/>
      <c r="EN83" s="138"/>
      <c r="EO83" s="139">
        <f t="shared" si="1268"/>
        <v>0</v>
      </c>
      <c r="EP83" s="593">
        <f t="shared" si="1269"/>
        <v>0</v>
      </c>
      <c r="EQ83" s="139">
        <f>EP83/EP74</f>
        <v>0</v>
      </c>
      <c r="ER83" s="109">
        <f>ER74*EQ83</f>
        <v>0</v>
      </c>
      <c r="ES83" s="136">
        <f t="shared" si="1270"/>
        <v>0</v>
      </c>
      <c r="ET83" s="96">
        <f>ET74</f>
        <v>28.35</v>
      </c>
      <c r="EU83" s="137">
        <f t="shared" si="1271"/>
        <v>0</v>
      </c>
      <c r="EV83" s="109">
        <f t="shared" si="1272"/>
        <v>0</v>
      </c>
      <c r="EW83" s="109"/>
      <c r="EX83" s="138"/>
      <c r="EY83" s="139">
        <f t="shared" si="1273"/>
        <v>0</v>
      </c>
      <c r="EZ83" s="593">
        <f t="shared" si="1274"/>
        <v>0</v>
      </c>
      <c r="FA83" s="139">
        <f>EZ83/EZ74</f>
        <v>0</v>
      </c>
      <c r="FB83" s="109">
        <f>FB74*FA83</f>
        <v>0</v>
      </c>
      <c r="FC83" s="136">
        <f t="shared" si="1275"/>
        <v>0</v>
      </c>
      <c r="FD83" s="96">
        <f>FD74</f>
        <v>37.67</v>
      </c>
      <c r="FE83" s="137">
        <f t="shared" si="1276"/>
        <v>0</v>
      </c>
      <c r="FF83" s="109">
        <f t="shared" si="1277"/>
        <v>0</v>
      </c>
      <c r="FG83" s="109"/>
      <c r="FH83" s="138"/>
      <c r="FI83" s="139">
        <f t="shared" si="1278"/>
        <v>0</v>
      </c>
      <c r="FJ83" s="593">
        <f t="shared" si="1279"/>
        <v>0</v>
      </c>
      <c r="FK83" s="139">
        <f>FJ83/FJ74</f>
        <v>0</v>
      </c>
      <c r="FL83" s="109">
        <f>FL74*FK83</f>
        <v>0</v>
      </c>
      <c r="FM83" s="136">
        <f t="shared" si="1280"/>
        <v>0</v>
      </c>
      <c r="FN83" s="96">
        <f>FN74</f>
        <v>32.340000000000003</v>
      </c>
      <c r="FO83" s="137">
        <f t="shared" si="1281"/>
        <v>0</v>
      </c>
      <c r="FP83" s="109">
        <f t="shared" si="1282"/>
        <v>0</v>
      </c>
      <c r="FQ83" s="109"/>
      <c r="FR83" s="138"/>
      <c r="FS83" s="139">
        <f t="shared" si="1283"/>
        <v>0</v>
      </c>
      <c r="FT83" s="593">
        <f t="shared" si="1284"/>
        <v>0</v>
      </c>
      <c r="FU83" s="139">
        <f>FT83/FT74</f>
        <v>0</v>
      </c>
      <c r="FV83" s="109">
        <f>FV74*FU83</f>
        <v>0</v>
      </c>
      <c r="FW83" s="136">
        <f t="shared" si="1285"/>
        <v>0</v>
      </c>
      <c r="FX83" s="96">
        <f>FX74</f>
        <v>32.72</v>
      </c>
      <c r="FY83" s="137">
        <f t="shared" si="1286"/>
        <v>0</v>
      </c>
      <c r="FZ83" s="109">
        <f t="shared" si="1287"/>
        <v>0</v>
      </c>
      <c r="GA83" s="109"/>
      <c r="GB83" s="138"/>
      <c r="GC83" s="139">
        <f t="shared" si="1288"/>
        <v>0</v>
      </c>
      <c r="GD83" s="593">
        <f t="shared" si="1289"/>
        <v>0</v>
      </c>
      <c r="GE83" s="139">
        <f>GD83/GD74</f>
        <v>0</v>
      </c>
      <c r="GF83" s="109">
        <f>GF74*GE83</f>
        <v>0</v>
      </c>
      <c r="GG83" s="136">
        <f t="shared" si="1290"/>
        <v>0</v>
      </c>
      <c r="GH83" s="96">
        <f>GH74</f>
        <v>33.47</v>
      </c>
      <c r="GI83" s="137">
        <f t="shared" si="1291"/>
        <v>0</v>
      </c>
      <c r="GJ83" s="109">
        <f t="shared" si="1292"/>
        <v>0</v>
      </c>
      <c r="GK83" s="109"/>
      <c r="GL83" s="138"/>
      <c r="GM83" s="139">
        <f t="shared" si="1293"/>
        <v>0</v>
      </c>
      <c r="GN83" s="593">
        <f t="shared" si="1294"/>
        <v>0</v>
      </c>
      <c r="GO83" s="139">
        <f>GN83/GN74</f>
        <v>0</v>
      </c>
      <c r="GP83" s="109">
        <f>GP74*GO83</f>
        <v>0</v>
      </c>
      <c r="GQ83" s="136">
        <f t="shared" si="1295"/>
        <v>0</v>
      </c>
      <c r="GR83" s="96">
        <f>GR74</f>
        <v>33.799999999999997</v>
      </c>
      <c r="GS83" s="137">
        <f t="shared" si="1296"/>
        <v>0</v>
      </c>
      <c r="GT83" s="109">
        <f t="shared" si="1297"/>
        <v>0</v>
      </c>
      <c r="GU83" s="109"/>
      <c r="GV83" s="138"/>
      <c r="GW83" s="139">
        <f t="shared" si="1298"/>
        <v>0</v>
      </c>
      <c r="GX83" s="593">
        <f t="shared" si="1299"/>
        <v>0</v>
      </c>
      <c r="GY83" s="139">
        <f>GX83/GX74</f>
        <v>0</v>
      </c>
      <c r="GZ83" s="109">
        <f>GZ74*GY83</f>
        <v>0</v>
      </c>
      <c r="HA83" s="136">
        <f t="shared" si="1300"/>
        <v>0</v>
      </c>
      <c r="HB83" s="96">
        <f>HB74</f>
        <v>27.22</v>
      </c>
      <c r="HC83" s="137">
        <f t="shared" si="1301"/>
        <v>0</v>
      </c>
      <c r="HD83" s="109">
        <f t="shared" si="1302"/>
        <v>0</v>
      </c>
      <c r="HE83" s="109"/>
      <c r="HF83" s="138"/>
      <c r="HG83" s="139">
        <f t="shared" si="1303"/>
        <v>0</v>
      </c>
      <c r="HH83" s="593">
        <f t="shared" si="1304"/>
        <v>0</v>
      </c>
      <c r="HI83" s="139">
        <f>HH83/HH74</f>
        <v>0</v>
      </c>
      <c r="HJ83" s="109">
        <f>HJ74*HI83</f>
        <v>0</v>
      </c>
      <c r="HK83" s="136">
        <f t="shared" si="1305"/>
        <v>0</v>
      </c>
      <c r="HL83" s="96">
        <f>HL74</f>
        <v>25.02</v>
      </c>
      <c r="HM83" s="137">
        <f t="shared" si="1306"/>
        <v>0</v>
      </c>
      <c r="HN83" s="109">
        <f t="shared" si="1307"/>
        <v>0</v>
      </c>
      <c r="HO83" s="109"/>
      <c r="HP83" s="138"/>
      <c r="HQ83" s="139">
        <f t="shared" si="1308"/>
        <v>0</v>
      </c>
      <c r="HR83" s="593">
        <f t="shared" si="1309"/>
        <v>0</v>
      </c>
      <c r="HS83" s="139">
        <f>HR83/HR74</f>
        <v>0</v>
      </c>
      <c r="HT83" s="109">
        <f>HT74*HS83</f>
        <v>0</v>
      </c>
      <c r="HU83" s="136">
        <f t="shared" si="1310"/>
        <v>0</v>
      </c>
      <c r="HV83" s="96">
        <f>HV74</f>
        <v>34.31</v>
      </c>
      <c r="HW83" s="137">
        <f t="shared" si="1311"/>
        <v>0</v>
      </c>
      <c r="HX83" s="109">
        <f t="shared" si="1312"/>
        <v>0</v>
      </c>
      <c r="HY83" s="109"/>
      <c r="HZ83" s="138"/>
      <c r="IA83" s="139">
        <f t="shared" si="1313"/>
        <v>0</v>
      </c>
      <c r="IB83" s="593">
        <f t="shared" si="1314"/>
        <v>0</v>
      </c>
      <c r="IC83" s="139">
        <f>IB83/IB74</f>
        <v>0</v>
      </c>
      <c r="ID83" s="109">
        <f>ID74*IC83</f>
        <v>0</v>
      </c>
      <c r="IE83" s="136">
        <f t="shared" si="1315"/>
        <v>0</v>
      </c>
      <c r="IF83" s="96">
        <f>IF74</f>
        <v>23.33</v>
      </c>
      <c r="IG83" s="137">
        <f t="shared" si="1316"/>
        <v>0</v>
      </c>
      <c r="IH83" s="109">
        <f t="shared" si="1317"/>
        <v>0</v>
      </c>
      <c r="II83" s="109"/>
      <c r="IJ83" s="138"/>
      <c r="IK83" s="139">
        <f t="shared" si="1318"/>
        <v>0</v>
      </c>
      <c r="IL83" s="593">
        <f t="shared" si="1319"/>
        <v>0</v>
      </c>
      <c r="IM83" s="139">
        <f>IL83/IL74</f>
        <v>0</v>
      </c>
      <c r="IN83" s="109">
        <f>IN74*IM83</f>
        <v>0</v>
      </c>
      <c r="IO83" s="136">
        <f t="shared" si="1320"/>
        <v>0</v>
      </c>
      <c r="IP83" s="96">
        <f>IP74</f>
        <v>35.85</v>
      </c>
      <c r="IQ83" s="137">
        <f t="shared" si="1321"/>
        <v>0</v>
      </c>
      <c r="IR83" s="109">
        <f t="shared" si="1322"/>
        <v>0</v>
      </c>
      <c r="IS83" s="109"/>
      <c r="IT83" s="138"/>
      <c r="IU83" s="139">
        <f t="shared" si="1323"/>
        <v>0</v>
      </c>
      <c r="IV83" s="593">
        <f t="shared" si="1324"/>
        <v>0</v>
      </c>
      <c r="IW83" s="139">
        <f>IV83/IV74</f>
        <v>0</v>
      </c>
      <c r="IX83" s="109">
        <f>IX74*IW83</f>
        <v>0</v>
      </c>
      <c r="IY83" s="136">
        <f t="shared" si="1325"/>
        <v>0</v>
      </c>
      <c r="IZ83" s="96">
        <f>IZ74</f>
        <v>35.1</v>
      </c>
      <c r="JA83" s="137">
        <f t="shared" si="1326"/>
        <v>0</v>
      </c>
      <c r="JB83" s="109">
        <f t="shared" si="1327"/>
        <v>0</v>
      </c>
      <c r="JC83" s="109"/>
      <c r="JD83" s="138"/>
      <c r="JE83" s="139">
        <f t="shared" si="1328"/>
        <v>0</v>
      </c>
      <c r="JF83" s="593">
        <f t="shared" si="1329"/>
        <v>0</v>
      </c>
      <c r="JG83" s="139">
        <f>JF83/JF74</f>
        <v>0</v>
      </c>
      <c r="JH83" s="109">
        <f>JH74*JG83</f>
        <v>0</v>
      </c>
      <c r="JI83" s="136">
        <f t="shared" si="1330"/>
        <v>0</v>
      </c>
      <c r="JJ83" s="96">
        <f>JJ74</f>
        <v>30.76</v>
      </c>
      <c r="JK83" s="137">
        <f t="shared" si="1331"/>
        <v>0</v>
      </c>
      <c r="JL83" s="109">
        <f t="shared" si="1332"/>
        <v>0</v>
      </c>
      <c r="JM83" s="109"/>
      <c r="JN83" s="138"/>
      <c r="JO83" s="139">
        <f t="shared" si="1333"/>
        <v>0</v>
      </c>
      <c r="JP83" s="593">
        <f t="shared" si="1334"/>
        <v>0</v>
      </c>
      <c r="JQ83" s="139">
        <f>JP83/JP74</f>
        <v>0</v>
      </c>
      <c r="JR83" s="109">
        <f>JR74*JQ83</f>
        <v>0</v>
      </c>
      <c r="JS83" s="136">
        <f t="shared" si="1335"/>
        <v>0</v>
      </c>
      <c r="JT83" s="96">
        <f>JT74</f>
        <v>32.64</v>
      </c>
      <c r="JU83" s="137">
        <f t="shared" si="1336"/>
        <v>0</v>
      </c>
      <c r="JV83" s="109">
        <f t="shared" si="1337"/>
        <v>0</v>
      </c>
      <c r="JW83" s="109"/>
      <c r="JX83" s="138"/>
      <c r="JY83" s="139">
        <f t="shared" si="1338"/>
        <v>0</v>
      </c>
      <c r="JZ83" s="593">
        <f t="shared" si="1339"/>
        <v>0</v>
      </c>
      <c r="KA83" s="139">
        <f>JZ83/JZ74</f>
        <v>0</v>
      </c>
      <c r="KB83" s="109">
        <f>KB74*KA83</f>
        <v>0</v>
      </c>
      <c r="KC83" s="136">
        <f t="shared" si="1340"/>
        <v>0</v>
      </c>
      <c r="KD83" s="96">
        <f>KD74</f>
        <v>24.43</v>
      </c>
      <c r="KE83" s="137">
        <f t="shared" si="1341"/>
        <v>0</v>
      </c>
      <c r="KF83" s="109">
        <f t="shared" si="1342"/>
        <v>0</v>
      </c>
      <c r="KG83" s="109"/>
      <c r="KH83" s="138"/>
      <c r="KI83" s="139">
        <f t="shared" si="1343"/>
        <v>0</v>
      </c>
      <c r="KJ83" s="593">
        <f t="shared" si="1344"/>
        <v>0</v>
      </c>
      <c r="KK83" s="139">
        <f>KJ83/KJ74</f>
        <v>0</v>
      </c>
      <c r="KL83" s="109">
        <f>KL74*KK83</f>
        <v>0</v>
      </c>
      <c r="KM83" s="136">
        <f t="shared" si="1345"/>
        <v>0</v>
      </c>
      <c r="KN83" s="96">
        <f>KN74</f>
        <v>25.71</v>
      </c>
      <c r="KO83" s="137">
        <f t="shared" si="1346"/>
        <v>0</v>
      </c>
      <c r="KP83" s="109">
        <f t="shared" si="1347"/>
        <v>0</v>
      </c>
      <c r="KQ83" s="109"/>
      <c r="KR83" s="138"/>
      <c r="KS83" s="139">
        <f t="shared" si="1348"/>
        <v>0</v>
      </c>
      <c r="KT83" s="593">
        <f t="shared" si="1349"/>
        <v>0</v>
      </c>
      <c r="KU83" s="139">
        <f>KT83/KT74</f>
        <v>0</v>
      </c>
      <c r="KV83" s="109">
        <f>KV74*KU83</f>
        <v>0</v>
      </c>
      <c r="KW83" s="136">
        <f t="shared" si="1350"/>
        <v>0</v>
      </c>
      <c r="KX83" s="96">
        <f>KX74</f>
        <v>68.260000000000005</v>
      </c>
      <c r="KY83" s="137">
        <f t="shared" si="1351"/>
        <v>0</v>
      </c>
      <c r="KZ83" s="109">
        <f t="shared" si="1352"/>
        <v>0</v>
      </c>
      <c r="LA83" s="109"/>
      <c r="LB83" s="138"/>
      <c r="LC83" s="139">
        <f t="shared" si="1353"/>
        <v>0</v>
      </c>
      <c r="LD83" s="593">
        <f t="shared" si="1354"/>
        <v>0</v>
      </c>
      <c r="LE83" s="139">
        <f>LD83/LD74</f>
        <v>0</v>
      </c>
      <c r="LF83" s="109">
        <f>LF74*LE83</f>
        <v>0</v>
      </c>
      <c r="LG83" s="136">
        <f t="shared" si="1355"/>
        <v>0</v>
      </c>
      <c r="LH83" s="96">
        <f>LH74</f>
        <v>28.92</v>
      </c>
      <c r="LI83" s="137">
        <f t="shared" si="1356"/>
        <v>0</v>
      </c>
      <c r="LJ83" s="109">
        <f t="shared" si="1357"/>
        <v>0</v>
      </c>
      <c r="LK83" s="109"/>
      <c r="LL83" s="138"/>
      <c r="LM83" s="139">
        <f t="shared" si="1358"/>
        <v>0</v>
      </c>
      <c r="LN83" s="593">
        <f t="shared" si="1359"/>
        <v>0</v>
      </c>
      <c r="LO83" s="139">
        <f>LN83/LN74</f>
        <v>0</v>
      </c>
      <c r="LP83" s="109">
        <f>LP74*LO83</f>
        <v>0</v>
      </c>
      <c r="LQ83" s="136">
        <f t="shared" si="1360"/>
        <v>0</v>
      </c>
      <c r="LR83" s="96">
        <f>LR74</f>
        <v>34.76</v>
      </c>
      <c r="LS83" s="137">
        <f t="shared" si="1361"/>
        <v>0</v>
      </c>
      <c r="LT83" s="109">
        <f t="shared" si="1362"/>
        <v>0</v>
      </c>
      <c r="LU83" s="109"/>
      <c r="LV83" s="138"/>
      <c r="LW83" s="139">
        <f t="shared" si="1363"/>
        <v>0</v>
      </c>
      <c r="LX83" s="593">
        <f t="shared" si="1364"/>
        <v>0</v>
      </c>
      <c r="LY83" s="139">
        <f>LX83/LX74</f>
        <v>0</v>
      </c>
      <c r="LZ83" s="109">
        <f>LZ74*LY83</f>
        <v>0</v>
      </c>
      <c r="MA83" s="136">
        <f t="shared" si="1365"/>
        <v>0</v>
      </c>
      <c r="MB83" s="96">
        <f>MB74</f>
        <v>24.83</v>
      </c>
      <c r="MC83" s="137">
        <f t="shared" si="1366"/>
        <v>0</v>
      </c>
      <c r="MD83" s="109">
        <f t="shared" si="1367"/>
        <v>0</v>
      </c>
      <c r="ME83" s="109"/>
      <c r="MF83" s="138"/>
      <c r="MG83" s="139">
        <f t="shared" si="1368"/>
        <v>0</v>
      </c>
      <c r="MH83" s="593">
        <f t="shared" si="1369"/>
        <v>0</v>
      </c>
      <c r="MI83" s="139">
        <f>MH83/MH74</f>
        <v>0</v>
      </c>
      <c r="MJ83" s="109">
        <f>MJ74*MI83</f>
        <v>0</v>
      </c>
      <c r="MK83" s="136">
        <f t="shared" si="1370"/>
        <v>0</v>
      </c>
      <c r="ML83" s="96">
        <f>ML74</f>
        <v>26.91</v>
      </c>
      <c r="MM83" s="137">
        <f t="shared" si="1371"/>
        <v>0</v>
      </c>
      <c r="MN83" s="109">
        <f t="shared" si="1372"/>
        <v>0</v>
      </c>
      <c r="MO83" s="109"/>
      <c r="MP83" s="138"/>
      <c r="MQ83" s="139">
        <f t="shared" si="1373"/>
        <v>0</v>
      </c>
      <c r="MR83" s="593">
        <f t="shared" si="1374"/>
        <v>11</v>
      </c>
      <c r="MS83" s="139">
        <f>MR83/MR74</f>
        <v>0.10476000000000001</v>
      </c>
      <c r="MT83" s="109">
        <f>MT74*MS83</f>
        <v>141.43</v>
      </c>
      <c r="MU83" s="136">
        <f t="shared" si="1375"/>
        <v>12.85727273</v>
      </c>
      <c r="MV83" s="96">
        <f>MV74</f>
        <v>32.630000000000003</v>
      </c>
      <c r="MW83" s="137">
        <f t="shared" si="1376"/>
        <v>419.53280999999998</v>
      </c>
      <c r="MX83" s="109">
        <f t="shared" si="1377"/>
        <v>4614.8599999999997</v>
      </c>
      <c r="MY83" s="109"/>
      <c r="MZ83" s="138"/>
      <c r="NA83" s="139">
        <f t="shared" si="1378"/>
        <v>0.95276000000000005</v>
      </c>
      <c r="NB83" s="593">
        <f t="shared" si="1379"/>
        <v>0</v>
      </c>
      <c r="NC83" s="139">
        <f>NB83/NB74</f>
        <v>0</v>
      </c>
      <c r="ND83" s="109">
        <f>ND74*NC83</f>
        <v>0</v>
      </c>
      <c r="NE83" s="136">
        <f t="shared" si="1380"/>
        <v>0</v>
      </c>
      <c r="NF83" s="96">
        <f>NF74</f>
        <v>28.58</v>
      </c>
      <c r="NG83" s="137">
        <f t="shared" si="1381"/>
        <v>0</v>
      </c>
      <c r="NH83" s="109">
        <f t="shared" si="1382"/>
        <v>0</v>
      </c>
      <c r="NI83" s="109"/>
      <c r="NJ83" s="138"/>
      <c r="NK83" s="139">
        <f t="shared" si="1383"/>
        <v>0</v>
      </c>
      <c r="NL83" s="593">
        <f t="shared" si="1384"/>
        <v>0</v>
      </c>
      <c r="NM83" s="139">
        <f>NL83/NL74</f>
        <v>0</v>
      </c>
      <c r="NN83" s="109">
        <f>NN74*NM83</f>
        <v>0</v>
      </c>
      <c r="NO83" s="136">
        <f t="shared" si="1385"/>
        <v>0</v>
      </c>
      <c r="NP83" s="96">
        <f>NP74</f>
        <v>30.3</v>
      </c>
      <c r="NQ83" s="137">
        <f t="shared" si="1386"/>
        <v>0</v>
      </c>
      <c r="NR83" s="109">
        <f t="shared" si="1387"/>
        <v>0</v>
      </c>
      <c r="NS83" s="109"/>
      <c r="NT83" s="138"/>
      <c r="NU83" s="139">
        <f t="shared" si="1388"/>
        <v>0</v>
      </c>
      <c r="NV83" s="593">
        <f t="shared" si="1389"/>
        <v>0</v>
      </c>
      <c r="NW83" s="139">
        <f>NV83/NV74</f>
        <v>0</v>
      </c>
      <c r="NX83" s="109">
        <f>NX74*NW83</f>
        <v>0</v>
      </c>
      <c r="NY83" s="136">
        <f t="shared" si="1390"/>
        <v>0</v>
      </c>
      <c r="NZ83" s="96">
        <f>NZ74</f>
        <v>34.590000000000003</v>
      </c>
      <c r="OA83" s="137">
        <f t="shared" si="1391"/>
        <v>0</v>
      </c>
      <c r="OB83" s="109">
        <f t="shared" si="1392"/>
        <v>0</v>
      </c>
      <c r="OC83" s="109"/>
      <c r="OD83" s="138"/>
      <c r="OE83" s="139">
        <f t="shared" si="1393"/>
        <v>0</v>
      </c>
      <c r="OF83" s="593">
        <f t="shared" si="1394"/>
        <v>0</v>
      </c>
      <c r="OG83" s="139">
        <f>OF83/OF74</f>
        <v>0</v>
      </c>
      <c r="OH83" s="109">
        <f>OH74*OG83</f>
        <v>0</v>
      </c>
      <c r="OI83" s="136">
        <f t="shared" si="1395"/>
        <v>0</v>
      </c>
      <c r="OJ83" s="96">
        <f>OJ74</f>
        <v>33.47</v>
      </c>
      <c r="OK83" s="137">
        <f t="shared" si="1396"/>
        <v>0</v>
      </c>
      <c r="OL83" s="109">
        <f t="shared" si="1397"/>
        <v>0</v>
      </c>
      <c r="OM83" s="109"/>
      <c r="ON83" s="138"/>
      <c r="OO83" s="139">
        <f t="shared" si="1398"/>
        <v>0</v>
      </c>
      <c r="OP83" s="593">
        <f t="shared" si="1399"/>
        <v>0</v>
      </c>
      <c r="OQ83" s="139">
        <f>OP83/OP74</f>
        <v>0</v>
      </c>
      <c r="OR83" s="109">
        <f>OR74*OQ83</f>
        <v>0</v>
      </c>
      <c r="OS83" s="136">
        <f t="shared" si="1400"/>
        <v>0</v>
      </c>
      <c r="OT83" s="96">
        <f>OT74</f>
        <v>27.66</v>
      </c>
      <c r="OU83" s="137">
        <f t="shared" si="1401"/>
        <v>0</v>
      </c>
      <c r="OV83" s="109">
        <f t="shared" si="1402"/>
        <v>0</v>
      </c>
      <c r="OW83" s="109"/>
      <c r="OX83" s="138"/>
      <c r="OY83" s="139">
        <f t="shared" si="1403"/>
        <v>0</v>
      </c>
      <c r="OZ83" s="593">
        <f t="shared" si="1404"/>
        <v>0</v>
      </c>
      <c r="PA83" s="139">
        <f>OZ83/OZ74</f>
        <v>0</v>
      </c>
      <c r="PB83" s="109">
        <f>PB74*PA83</f>
        <v>0</v>
      </c>
      <c r="PC83" s="136">
        <f t="shared" si="1405"/>
        <v>0</v>
      </c>
      <c r="PD83" s="96">
        <f>PD74</f>
        <v>33.47</v>
      </c>
      <c r="PE83" s="137">
        <f t="shared" si="1406"/>
        <v>0</v>
      </c>
      <c r="PF83" s="109">
        <f t="shared" si="1407"/>
        <v>0</v>
      </c>
      <c r="PG83" s="109"/>
      <c r="PH83" s="138"/>
      <c r="PI83" s="139">
        <f t="shared" si="1408"/>
        <v>0</v>
      </c>
      <c r="PJ83" s="593">
        <f t="shared" si="1409"/>
        <v>0</v>
      </c>
      <c r="PK83" s="139">
        <f>PJ83/PJ74</f>
        <v>0</v>
      </c>
      <c r="PL83" s="109">
        <f>PL74*PK83</f>
        <v>0</v>
      </c>
      <c r="PM83" s="136">
        <f t="shared" si="1410"/>
        <v>0</v>
      </c>
      <c r="PN83" s="96">
        <f>PN74</f>
        <v>33.46</v>
      </c>
      <c r="PO83" s="137">
        <f t="shared" si="1411"/>
        <v>0</v>
      </c>
      <c r="PP83" s="109">
        <f t="shared" si="1412"/>
        <v>0</v>
      </c>
      <c r="PQ83" s="109"/>
      <c r="PR83" s="138"/>
      <c r="PS83" s="139">
        <f t="shared" si="1413"/>
        <v>0</v>
      </c>
      <c r="PT83" s="593">
        <f t="shared" si="1414"/>
        <v>0</v>
      </c>
      <c r="PU83" s="139">
        <f>PT83/PT74</f>
        <v>0</v>
      </c>
      <c r="PV83" s="109">
        <f>PV74*PU83</f>
        <v>0</v>
      </c>
      <c r="PW83" s="136">
        <f t="shared" si="1415"/>
        <v>0</v>
      </c>
      <c r="PX83" s="96">
        <f>PX74</f>
        <v>33.74</v>
      </c>
      <c r="PY83" s="137">
        <f t="shared" si="1416"/>
        <v>0</v>
      </c>
      <c r="PZ83" s="109">
        <f t="shared" si="1417"/>
        <v>0</v>
      </c>
      <c r="QA83" s="109"/>
      <c r="QB83" s="138"/>
      <c r="QC83" s="139">
        <f t="shared" si="1418"/>
        <v>0</v>
      </c>
      <c r="QD83" s="593">
        <f t="shared" si="1419"/>
        <v>0</v>
      </c>
      <c r="QE83" s="139">
        <f>QD83/QD74</f>
        <v>0</v>
      </c>
      <c r="QF83" s="109">
        <f>QF74*QE83</f>
        <v>0</v>
      </c>
      <c r="QG83" s="136">
        <f t="shared" si="1420"/>
        <v>0</v>
      </c>
      <c r="QH83" s="96">
        <f>QH74</f>
        <v>32.86</v>
      </c>
      <c r="QI83" s="137">
        <f t="shared" si="1421"/>
        <v>0</v>
      </c>
      <c r="QJ83" s="109">
        <f t="shared" si="1422"/>
        <v>0</v>
      </c>
      <c r="QK83" s="109"/>
      <c r="QL83" s="138"/>
      <c r="QM83" s="139">
        <f t="shared" si="1423"/>
        <v>0</v>
      </c>
      <c r="QN83" s="593">
        <f t="shared" si="1424"/>
        <v>0</v>
      </c>
      <c r="QO83" s="139">
        <f>QN83/QN74</f>
        <v>0</v>
      </c>
      <c r="QP83" s="109">
        <f>QP74*QO83</f>
        <v>0</v>
      </c>
      <c r="QQ83" s="136">
        <f t="shared" si="1425"/>
        <v>0</v>
      </c>
      <c r="QR83" s="96">
        <f>QR74</f>
        <v>33.46</v>
      </c>
      <c r="QS83" s="137">
        <f t="shared" si="1426"/>
        <v>0</v>
      </c>
      <c r="QT83" s="109">
        <f t="shared" si="1427"/>
        <v>0</v>
      </c>
      <c r="QU83" s="109"/>
      <c r="QV83" s="138"/>
      <c r="QW83" s="139">
        <f t="shared" si="1428"/>
        <v>0</v>
      </c>
      <c r="QX83" s="593">
        <f t="shared" si="1429"/>
        <v>0</v>
      </c>
      <c r="QY83" s="139">
        <f>QX83/QX74</f>
        <v>0</v>
      </c>
      <c r="QZ83" s="109">
        <f>QZ74*QY83</f>
        <v>0</v>
      </c>
      <c r="RA83" s="136">
        <f t="shared" si="1430"/>
        <v>0</v>
      </c>
      <c r="RB83" s="96">
        <f>RB74</f>
        <v>33.25</v>
      </c>
      <c r="RC83" s="137">
        <f t="shared" si="1431"/>
        <v>0</v>
      </c>
      <c r="RD83" s="109">
        <f t="shared" si="1432"/>
        <v>0</v>
      </c>
      <c r="RE83" s="109"/>
      <c r="RF83" s="138"/>
      <c r="RG83" s="139">
        <f t="shared" si="1433"/>
        <v>0</v>
      </c>
      <c r="RH83" s="593">
        <f t="shared" si="1434"/>
        <v>0</v>
      </c>
      <c r="RI83" s="139">
        <f>RH83/RH74</f>
        <v>0</v>
      </c>
      <c r="RJ83" s="109">
        <f>RJ74*RI83</f>
        <v>0</v>
      </c>
      <c r="RK83" s="136">
        <f t="shared" si="1435"/>
        <v>0</v>
      </c>
      <c r="RL83" s="96">
        <f>RL74</f>
        <v>29.8</v>
      </c>
      <c r="RM83" s="137">
        <f t="shared" si="1436"/>
        <v>0</v>
      </c>
      <c r="RN83" s="109">
        <f t="shared" si="1437"/>
        <v>0</v>
      </c>
      <c r="RO83" s="109"/>
      <c r="RP83" s="138"/>
      <c r="RQ83" s="139">
        <f t="shared" si="1438"/>
        <v>0</v>
      </c>
      <c r="RR83" s="593">
        <f t="shared" si="1439"/>
        <v>0</v>
      </c>
      <c r="RS83" s="139">
        <f>RR83/RR74</f>
        <v>0</v>
      </c>
      <c r="RT83" s="109">
        <f>RT74*RS83</f>
        <v>0</v>
      </c>
      <c r="RU83" s="136">
        <f t="shared" si="1440"/>
        <v>0</v>
      </c>
      <c r="RV83" s="96">
        <f>RV74</f>
        <v>30.77</v>
      </c>
      <c r="RW83" s="137">
        <f t="shared" si="1441"/>
        <v>0</v>
      </c>
      <c r="RX83" s="109">
        <f t="shared" si="1442"/>
        <v>0</v>
      </c>
      <c r="RY83" s="109"/>
      <c r="RZ83" s="138"/>
      <c r="SA83" s="139">
        <f t="shared" si="1443"/>
        <v>0</v>
      </c>
      <c r="SB83" s="593">
        <f t="shared" si="1444"/>
        <v>0</v>
      </c>
      <c r="SC83" s="139" t="e">
        <f>SB83/SB74</f>
        <v>#DIV/0!</v>
      </c>
      <c r="SD83" s="109" t="e">
        <f>SD74*SC83</f>
        <v>#DIV/0!</v>
      </c>
      <c r="SE83" s="136">
        <f t="shared" si="1445"/>
        <v>0</v>
      </c>
      <c r="SF83" s="96">
        <f>SF74</f>
        <v>0</v>
      </c>
      <c r="SG83" s="137">
        <f t="shared" si="1446"/>
        <v>0</v>
      </c>
      <c r="SH83" s="109">
        <f t="shared" si="1447"/>
        <v>0</v>
      </c>
      <c r="SI83" s="109"/>
      <c r="SJ83" s="138"/>
      <c r="SK83" s="139">
        <f t="shared" si="1448"/>
        <v>0</v>
      </c>
      <c r="SL83" s="593">
        <f t="shared" si="1449"/>
        <v>0</v>
      </c>
      <c r="SM83" s="139">
        <f>SL83/SL74</f>
        <v>0</v>
      </c>
      <c r="SN83" s="109">
        <f>SN74*SM83</f>
        <v>0</v>
      </c>
      <c r="SO83" s="136">
        <f t="shared" si="1450"/>
        <v>0</v>
      </c>
      <c r="SP83" s="96">
        <f>SP74</f>
        <v>34.020000000000003</v>
      </c>
      <c r="SQ83" s="137">
        <f t="shared" si="1451"/>
        <v>0</v>
      </c>
      <c r="SR83" s="109">
        <f t="shared" si="1452"/>
        <v>0</v>
      </c>
      <c r="SS83" s="109"/>
      <c r="ST83" s="138"/>
      <c r="SU83" s="139">
        <f t="shared" si="1453"/>
        <v>0</v>
      </c>
      <c r="SV83" s="593">
        <f t="shared" si="1454"/>
        <v>0</v>
      </c>
      <c r="SW83" s="139">
        <f>SV83/SV74</f>
        <v>0</v>
      </c>
      <c r="SX83" s="109">
        <f>SX74*SW83</f>
        <v>0</v>
      </c>
      <c r="SY83" s="136">
        <f t="shared" si="1455"/>
        <v>0</v>
      </c>
      <c r="SZ83" s="96">
        <f>SZ74</f>
        <v>32.340000000000003</v>
      </c>
      <c r="TA83" s="137">
        <f t="shared" si="1456"/>
        <v>0</v>
      </c>
      <c r="TB83" s="109">
        <f t="shared" si="1457"/>
        <v>0</v>
      </c>
      <c r="TC83" s="109"/>
      <c r="TD83" s="138"/>
      <c r="TE83" s="139">
        <f t="shared" si="1458"/>
        <v>0</v>
      </c>
      <c r="TF83" s="593">
        <f t="shared" si="1459"/>
        <v>0</v>
      </c>
      <c r="TG83" s="139">
        <f>TF83/TF74</f>
        <v>0</v>
      </c>
      <c r="TH83" s="109">
        <f>TH74*TG83</f>
        <v>0</v>
      </c>
      <c r="TI83" s="136">
        <f t="shared" si="1460"/>
        <v>0</v>
      </c>
      <c r="TJ83" s="96">
        <f>TJ74</f>
        <v>30.78</v>
      </c>
      <c r="TK83" s="137">
        <f t="shared" si="1461"/>
        <v>0</v>
      </c>
      <c r="TL83" s="109">
        <f t="shared" si="1462"/>
        <v>0</v>
      </c>
      <c r="TM83" s="109"/>
      <c r="TN83" s="138"/>
      <c r="TO83" s="139">
        <f t="shared" si="1463"/>
        <v>0</v>
      </c>
      <c r="TP83" s="593">
        <f t="shared" si="1464"/>
        <v>0</v>
      </c>
      <c r="TQ83" s="139">
        <f>TP83/TP74</f>
        <v>0</v>
      </c>
      <c r="TR83" s="109">
        <f>TR74*TQ83</f>
        <v>0</v>
      </c>
      <c r="TS83" s="136">
        <f t="shared" si="1465"/>
        <v>0</v>
      </c>
      <c r="TT83" s="96">
        <f>TT74</f>
        <v>24.32</v>
      </c>
      <c r="TU83" s="137">
        <f t="shared" si="1466"/>
        <v>0</v>
      </c>
      <c r="TV83" s="109">
        <f t="shared" si="1467"/>
        <v>0</v>
      </c>
      <c r="TW83" s="109"/>
      <c r="TX83" s="138"/>
      <c r="TY83" s="139">
        <f t="shared" si="1468"/>
        <v>0</v>
      </c>
      <c r="TZ83" s="593">
        <f t="shared" si="1469"/>
        <v>0</v>
      </c>
      <c r="UA83" s="139">
        <f>TZ83/TZ74</f>
        <v>0</v>
      </c>
      <c r="UB83" s="109">
        <f>UB74*UA83</f>
        <v>0</v>
      </c>
      <c r="UC83" s="136">
        <f t="shared" si="1470"/>
        <v>0</v>
      </c>
      <c r="UD83" s="96">
        <f>UD74</f>
        <v>31.78</v>
      </c>
      <c r="UE83" s="137">
        <f t="shared" si="1471"/>
        <v>0</v>
      </c>
      <c r="UF83" s="109">
        <f t="shared" si="1472"/>
        <v>0</v>
      </c>
      <c r="UG83" s="109"/>
      <c r="UH83" s="138"/>
      <c r="UI83" s="139">
        <f t="shared" si="1473"/>
        <v>0</v>
      </c>
      <c r="UJ83" s="593">
        <f t="shared" si="1474"/>
        <v>0</v>
      </c>
      <c r="UK83" s="139">
        <f>UJ83/UJ74</f>
        <v>0</v>
      </c>
      <c r="UL83" s="109">
        <f>UL74*UK83</f>
        <v>0</v>
      </c>
      <c r="UM83" s="136">
        <f t="shared" si="1475"/>
        <v>0</v>
      </c>
      <c r="UN83" s="96">
        <f>UN74</f>
        <v>22.42</v>
      </c>
      <c r="UO83" s="137">
        <f t="shared" si="1476"/>
        <v>0</v>
      </c>
      <c r="UP83" s="109">
        <f t="shared" si="1477"/>
        <v>0</v>
      </c>
      <c r="UQ83" s="109"/>
      <c r="UR83" s="138"/>
      <c r="US83" s="139">
        <f t="shared" si="1478"/>
        <v>0</v>
      </c>
      <c r="UT83" s="593">
        <f t="shared" si="1479"/>
        <v>0</v>
      </c>
      <c r="UU83" s="139">
        <f>UT83/UT74</f>
        <v>0</v>
      </c>
      <c r="UV83" s="109">
        <f>UV74*UU83</f>
        <v>0</v>
      </c>
      <c r="UW83" s="136">
        <f t="shared" si="1480"/>
        <v>0</v>
      </c>
      <c r="UX83" s="96">
        <f>UX74</f>
        <v>25.18</v>
      </c>
      <c r="UY83" s="137">
        <f t="shared" si="1481"/>
        <v>0</v>
      </c>
      <c r="UZ83" s="109">
        <f t="shared" si="1482"/>
        <v>0</v>
      </c>
      <c r="VA83" s="109"/>
      <c r="VB83" s="138"/>
      <c r="VC83" s="139">
        <f t="shared" si="1483"/>
        <v>0</v>
      </c>
      <c r="VD83" s="593">
        <f t="shared" si="1484"/>
        <v>0</v>
      </c>
      <c r="VE83" s="139">
        <f>VD83/VD74</f>
        <v>0</v>
      </c>
      <c r="VF83" s="109">
        <f>VF74*VE83</f>
        <v>0</v>
      </c>
      <c r="VG83" s="136">
        <f t="shared" si="1485"/>
        <v>0</v>
      </c>
      <c r="VH83" s="96">
        <f>VH74</f>
        <v>24.6</v>
      </c>
      <c r="VI83" s="137">
        <f t="shared" si="1486"/>
        <v>0</v>
      </c>
      <c r="VJ83" s="109">
        <f t="shared" si="1487"/>
        <v>0</v>
      </c>
      <c r="VK83" s="109"/>
      <c r="VL83" s="138"/>
      <c r="VM83" s="139">
        <f t="shared" si="1488"/>
        <v>0</v>
      </c>
      <c r="VN83" s="593">
        <f t="shared" si="1489"/>
        <v>0</v>
      </c>
      <c r="VO83" s="139">
        <f>VN83/VN74</f>
        <v>0</v>
      </c>
      <c r="VP83" s="109">
        <f>VP74*VO83</f>
        <v>0</v>
      </c>
      <c r="VQ83" s="136">
        <f t="shared" si="1490"/>
        <v>0</v>
      </c>
      <c r="VR83" s="96">
        <f>VR74</f>
        <v>24.47</v>
      </c>
      <c r="VS83" s="137">
        <f t="shared" si="1491"/>
        <v>0</v>
      </c>
      <c r="VT83" s="109">
        <f t="shared" si="1492"/>
        <v>0</v>
      </c>
      <c r="VU83" s="109"/>
      <c r="VV83" s="138"/>
      <c r="VW83" s="139">
        <f t="shared" si="1493"/>
        <v>0</v>
      </c>
      <c r="VX83" s="554">
        <f t="shared" si="1494"/>
        <v>11</v>
      </c>
      <c r="VY83" s="139">
        <f>VX83/VX74</f>
        <v>9.1E-4</v>
      </c>
      <c r="VZ83" s="109">
        <f>VZ74*VY83</f>
        <v>163.97</v>
      </c>
      <c r="WA83" s="136">
        <f t="shared" si="1495"/>
        <v>14.90636364</v>
      </c>
      <c r="WB83" s="96">
        <f>WB74</f>
        <v>29.54</v>
      </c>
      <c r="WC83" s="137">
        <f t="shared" si="1496"/>
        <v>440.33398</v>
      </c>
      <c r="WD83" s="109">
        <f t="shared" si="1497"/>
        <v>4843.67</v>
      </c>
      <c r="WE83" s="109"/>
      <c r="WF83" s="138"/>
    </row>
    <row r="84" spans="1:604" ht="48">
      <c r="A84" s="5"/>
      <c r="B84" s="97" t="s">
        <v>410</v>
      </c>
      <c r="C84" s="11" t="s">
        <v>967</v>
      </c>
      <c r="D84" s="11" t="s">
        <v>422</v>
      </c>
      <c r="E84" s="4" t="s">
        <v>32</v>
      </c>
      <c r="F84" s="593">
        <f t="shared" si="1199"/>
        <v>0</v>
      </c>
      <c r="G84" s="139" t="e">
        <f>F84/F74</f>
        <v>#DIV/0!</v>
      </c>
      <c r="H84" s="109" t="e">
        <f>H74*G84</f>
        <v>#DIV/0!</v>
      </c>
      <c r="I84" s="136">
        <f t="shared" si="1200"/>
        <v>0</v>
      </c>
      <c r="J84" s="96">
        <f>J74</f>
        <v>0</v>
      </c>
      <c r="K84" s="137">
        <f t="shared" si="1201"/>
        <v>0</v>
      </c>
      <c r="L84" s="109">
        <f t="shared" si="1202"/>
        <v>0</v>
      </c>
      <c r="M84" s="109"/>
      <c r="N84" s="138"/>
      <c r="O84" s="139">
        <f t="shared" si="1203"/>
        <v>0</v>
      </c>
      <c r="P84" s="593">
        <f t="shared" si="1204"/>
        <v>0</v>
      </c>
      <c r="Q84" s="139">
        <f>P84/P74</f>
        <v>0</v>
      </c>
      <c r="R84" s="109">
        <f>R74*Q84</f>
        <v>0</v>
      </c>
      <c r="S84" s="136">
        <f t="shared" si="1205"/>
        <v>0</v>
      </c>
      <c r="T84" s="96">
        <f>T74</f>
        <v>24.01</v>
      </c>
      <c r="U84" s="137">
        <f t="shared" si="1206"/>
        <v>0</v>
      </c>
      <c r="V84" s="109">
        <f t="shared" si="1207"/>
        <v>0</v>
      </c>
      <c r="W84" s="109"/>
      <c r="X84" s="138"/>
      <c r="Y84" s="139">
        <f t="shared" si="1208"/>
        <v>0</v>
      </c>
      <c r="Z84" s="593">
        <f t="shared" si="1209"/>
        <v>0</v>
      </c>
      <c r="AA84" s="139">
        <f>Z84/Z74</f>
        <v>0</v>
      </c>
      <c r="AB84" s="109">
        <f>AB74*AA84</f>
        <v>0</v>
      </c>
      <c r="AC84" s="136">
        <f t="shared" si="1210"/>
        <v>0</v>
      </c>
      <c r="AD84" s="96">
        <f>AD74</f>
        <v>22.42</v>
      </c>
      <c r="AE84" s="137">
        <f t="shared" si="1211"/>
        <v>0</v>
      </c>
      <c r="AF84" s="109">
        <f t="shared" si="1212"/>
        <v>0</v>
      </c>
      <c r="AG84" s="109"/>
      <c r="AH84" s="138"/>
      <c r="AI84" s="139">
        <f t="shared" si="1213"/>
        <v>0</v>
      </c>
      <c r="AJ84" s="593">
        <f t="shared" si="1214"/>
        <v>0</v>
      </c>
      <c r="AK84" s="139" t="e">
        <f>AJ84/AJ74</f>
        <v>#DIV/0!</v>
      </c>
      <c r="AL84" s="109" t="e">
        <f>AL74*AK84</f>
        <v>#DIV/0!</v>
      </c>
      <c r="AM84" s="136">
        <f t="shared" si="1215"/>
        <v>0</v>
      </c>
      <c r="AN84" s="96">
        <f>AN74</f>
        <v>0</v>
      </c>
      <c r="AO84" s="137">
        <f t="shared" si="1216"/>
        <v>0</v>
      </c>
      <c r="AP84" s="109">
        <f t="shared" si="1217"/>
        <v>0</v>
      </c>
      <c r="AQ84" s="109"/>
      <c r="AR84" s="138"/>
      <c r="AS84" s="139">
        <f t="shared" si="1218"/>
        <v>0</v>
      </c>
      <c r="AT84" s="593">
        <f t="shared" si="1219"/>
        <v>0</v>
      </c>
      <c r="AU84" s="139">
        <f>AT84/AT74</f>
        <v>0</v>
      </c>
      <c r="AV84" s="109">
        <f>AV74*AU84</f>
        <v>0</v>
      </c>
      <c r="AW84" s="136">
        <f t="shared" si="1220"/>
        <v>0</v>
      </c>
      <c r="AX84" s="96">
        <f>AX74</f>
        <v>35.57</v>
      </c>
      <c r="AY84" s="137">
        <f t="shared" si="1221"/>
        <v>0</v>
      </c>
      <c r="AZ84" s="109">
        <f t="shared" si="1222"/>
        <v>0</v>
      </c>
      <c r="BA84" s="109"/>
      <c r="BB84" s="138"/>
      <c r="BC84" s="139">
        <f t="shared" si="1223"/>
        <v>0</v>
      </c>
      <c r="BD84" s="593">
        <f t="shared" si="1224"/>
        <v>0</v>
      </c>
      <c r="BE84" s="139">
        <f>BD84/BD74</f>
        <v>0</v>
      </c>
      <c r="BF84" s="109">
        <f>BF74*BE84</f>
        <v>0</v>
      </c>
      <c r="BG84" s="136">
        <f t="shared" si="1225"/>
        <v>0</v>
      </c>
      <c r="BH84" s="96">
        <f>BH74</f>
        <v>33.72</v>
      </c>
      <c r="BI84" s="137">
        <f t="shared" si="1226"/>
        <v>0</v>
      </c>
      <c r="BJ84" s="109">
        <f t="shared" si="1227"/>
        <v>0</v>
      </c>
      <c r="BK84" s="109"/>
      <c r="BL84" s="138"/>
      <c r="BM84" s="139">
        <f t="shared" si="1228"/>
        <v>0</v>
      </c>
      <c r="BN84" s="593">
        <f t="shared" si="1229"/>
        <v>0</v>
      </c>
      <c r="BO84" s="139">
        <f>BN84/BN74</f>
        <v>0</v>
      </c>
      <c r="BP84" s="109">
        <f>BP74*BO84</f>
        <v>0</v>
      </c>
      <c r="BQ84" s="136">
        <f t="shared" si="1230"/>
        <v>0</v>
      </c>
      <c r="BR84" s="96">
        <f>BR74</f>
        <v>33.74</v>
      </c>
      <c r="BS84" s="137">
        <f t="shared" si="1231"/>
        <v>0</v>
      </c>
      <c r="BT84" s="109">
        <f t="shared" si="1232"/>
        <v>0</v>
      </c>
      <c r="BU84" s="109"/>
      <c r="BV84" s="138"/>
      <c r="BW84" s="139">
        <f t="shared" si="1233"/>
        <v>0</v>
      </c>
      <c r="BX84" s="593">
        <f t="shared" si="1234"/>
        <v>0</v>
      </c>
      <c r="BY84" s="139">
        <f>BX84/BX74</f>
        <v>0</v>
      </c>
      <c r="BZ84" s="109">
        <f>BZ74*BY84</f>
        <v>0</v>
      </c>
      <c r="CA84" s="136">
        <f t="shared" si="1235"/>
        <v>0</v>
      </c>
      <c r="CB84" s="96">
        <f>CB74</f>
        <v>33.08</v>
      </c>
      <c r="CC84" s="137">
        <f t="shared" si="1236"/>
        <v>0</v>
      </c>
      <c r="CD84" s="109">
        <f t="shared" si="1237"/>
        <v>0</v>
      </c>
      <c r="CE84" s="109"/>
      <c r="CF84" s="138"/>
      <c r="CG84" s="139">
        <f t="shared" si="1238"/>
        <v>0</v>
      </c>
      <c r="CH84" s="593">
        <f t="shared" si="1239"/>
        <v>0</v>
      </c>
      <c r="CI84" s="139">
        <f>CH84/CH74</f>
        <v>0</v>
      </c>
      <c r="CJ84" s="109">
        <f>CJ74*CI84</f>
        <v>0</v>
      </c>
      <c r="CK84" s="136">
        <f t="shared" si="1240"/>
        <v>0</v>
      </c>
      <c r="CL84" s="96">
        <f>CL74</f>
        <v>22.42</v>
      </c>
      <c r="CM84" s="137">
        <f t="shared" si="1241"/>
        <v>0</v>
      </c>
      <c r="CN84" s="109">
        <f t="shared" si="1242"/>
        <v>0</v>
      </c>
      <c r="CO84" s="109"/>
      <c r="CP84" s="138"/>
      <c r="CQ84" s="139">
        <f t="shared" si="1243"/>
        <v>0</v>
      </c>
      <c r="CR84" s="593">
        <f t="shared" si="1244"/>
        <v>0</v>
      </c>
      <c r="CS84" s="139">
        <f>CR84/CR74</f>
        <v>0</v>
      </c>
      <c r="CT84" s="109">
        <f>CT74*CS84</f>
        <v>0</v>
      </c>
      <c r="CU84" s="136">
        <f t="shared" si="1245"/>
        <v>0</v>
      </c>
      <c r="CV84" s="96">
        <f>CV74</f>
        <v>32.53</v>
      </c>
      <c r="CW84" s="137">
        <f t="shared" si="1246"/>
        <v>0</v>
      </c>
      <c r="CX84" s="109">
        <f t="shared" si="1247"/>
        <v>0</v>
      </c>
      <c r="CY84" s="109"/>
      <c r="CZ84" s="138"/>
      <c r="DA84" s="139">
        <f t="shared" si="1248"/>
        <v>0</v>
      </c>
      <c r="DB84" s="593">
        <f t="shared" si="1249"/>
        <v>0</v>
      </c>
      <c r="DC84" s="139">
        <f>DB84/DB74</f>
        <v>0</v>
      </c>
      <c r="DD84" s="109">
        <f>DD74*DC84</f>
        <v>0</v>
      </c>
      <c r="DE84" s="136">
        <f t="shared" si="1250"/>
        <v>0</v>
      </c>
      <c r="DF84" s="96">
        <f>DF74</f>
        <v>46.75</v>
      </c>
      <c r="DG84" s="137">
        <f t="shared" si="1251"/>
        <v>0</v>
      </c>
      <c r="DH84" s="109">
        <f t="shared" si="1252"/>
        <v>0</v>
      </c>
      <c r="DI84" s="109"/>
      <c r="DJ84" s="138"/>
      <c r="DK84" s="139">
        <f t="shared" si="1253"/>
        <v>0</v>
      </c>
      <c r="DL84" s="593">
        <f t="shared" si="1254"/>
        <v>0</v>
      </c>
      <c r="DM84" s="139">
        <f>DL84/DL74</f>
        <v>0</v>
      </c>
      <c r="DN84" s="109">
        <f>DN74*DM84</f>
        <v>0</v>
      </c>
      <c r="DO84" s="136">
        <f t="shared" si="1255"/>
        <v>0</v>
      </c>
      <c r="DP84" s="96">
        <f>DP74</f>
        <v>33.799999999999997</v>
      </c>
      <c r="DQ84" s="137">
        <f t="shared" si="1256"/>
        <v>0</v>
      </c>
      <c r="DR84" s="109">
        <f t="shared" si="1257"/>
        <v>0</v>
      </c>
      <c r="DS84" s="109"/>
      <c r="DT84" s="138"/>
      <c r="DU84" s="139">
        <f t="shared" si="1258"/>
        <v>0</v>
      </c>
      <c r="DV84" s="593">
        <f t="shared" si="1259"/>
        <v>0</v>
      </c>
      <c r="DW84" s="139">
        <f>DV84/DV74</f>
        <v>0</v>
      </c>
      <c r="DX84" s="109">
        <f>DX74*DW84</f>
        <v>0</v>
      </c>
      <c r="DY84" s="136">
        <f t="shared" si="1260"/>
        <v>0</v>
      </c>
      <c r="DZ84" s="96">
        <f>DZ74</f>
        <v>33.79</v>
      </c>
      <c r="EA84" s="137">
        <f t="shared" si="1261"/>
        <v>0</v>
      </c>
      <c r="EB84" s="109">
        <f t="shared" si="1262"/>
        <v>0</v>
      </c>
      <c r="EC84" s="109"/>
      <c r="ED84" s="138"/>
      <c r="EE84" s="139">
        <f t="shared" si="1263"/>
        <v>0</v>
      </c>
      <c r="EF84" s="593">
        <f t="shared" si="1264"/>
        <v>0</v>
      </c>
      <c r="EG84" s="139">
        <f>EF84/EF74</f>
        <v>0</v>
      </c>
      <c r="EH84" s="109">
        <f>EH74*EG84</f>
        <v>0</v>
      </c>
      <c r="EI84" s="136">
        <f t="shared" si="1265"/>
        <v>0</v>
      </c>
      <c r="EJ84" s="96">
        <f>EJ74</f>
        <v>33.47</v>
      </c>
      <c r="EK84" s="137">
        <f t="shared" si="1266"/>
        <v>0</v>
      </c>
      <c r="EL84" s="109">
        <f t="shared" si="1267"/>
        <v>0</v>
      </c>
      <c r="EM84" s="109"/>
      <c r="EN84" s="138"/>
      <c r="EO84" s="139">
        <f t="shared" si="1268"/>
        <v>0</v>
      </c>
      <c r="EP84" s="593">
        <f t="shared" si="1269"/>
        <v>0</v>
      </c>
      <c r="EQ84" s="139">
        <f>EP84/EP74</f>
        <v>0</v>
      </c>
      <c r="ER84" s="109">
        <f>ER74*EQ84</f>
        <v>0</v>
      </c>
      <c r="ES84" s="136">
        <f t="shared" si="1270"/>
        <v>0</v>
      </c>
      <c r="ET84" s="96">
        <f>ET74</f>
        <v>28.35</v>
      </c>
      <c r="EU84" s="137">
        <f t="shared" si="1271"/>
        <v>0</v>
      </c>
      <c r="EV84" s="109">
        <f t="shared" si="1272"/>
        <v>0</v>
      </c>
      <c r="EW84" s="109"/>
      <c r="EX84" s="138"/>
      <c r="EY84" s="139">
        <f t="shared" si="1273"/>
        <v>0</v>
      </c>
      <c r="EZ84" s="593">
        <f t="shared" si="1274"/>
        <v>0</v>
      </c>
      <c r="FA84" s="139">
        <f>EZ84/EZ74</f>
        <v>0</v>
      </c>
      <c r="FB84" s="109">
        <f>FB74*FA84</f>
        <v>0</v>
      </c>
      <c r="FC84" s="136">
        <f t="shared" si="1275"/>
        <v>0</v>
      </c>
      <c r="FD84" s="96">
        <f>FD74</f>
        <v>37.67</v>
      </c>
      <c r="FE84" s="137">
        <f t="shared" si="1276"/>
        <v>0</v>
      </c>
      <c r="FF84" s="109">
        <f t="shared" si="1277"/>
        <v>0</v>
      </c>
      <c r="FG84" s="109"/>
      <c r="FH84" s="138"/>
      <c r="FI84" s="139">
        <f t="shared" si="1278"/>
        <v>0</v>
      </c>
      <c r="FJ84" s="593">
        <f t="shared" si="1279"/>
        <v>0</v>
      </c>
      <c r="FK84" s="139">
        <f>FJ84/FJ74</f>
        <v>0</v>
      </c>
      <c r="FL84" s="109">
        <f>FL74*FK84</f>
        <v>0</v>
      </c>
      <c r="FM84" s="136">
        <f t="shared" si="1280"/>
        <v>0</v>
      </c>
      <c r="FN84" s="96">
        <f>FN74</f>
        <v>32.340000000000003</v>
      </c>
      <c r="FO84" s="137">
        <f t="shared" si="1281"/>
        <v>0</v>
      </c>
      <c r="FP84" s="109">
        <f t="shared" si="1282"/>
        <v>0</v>
      </c>
      <c r="FQ84" s="109"/>
      <c r="FR84" s="138"/>
      <c r="FS84" s="139">
        <f t="shared" si="1283"/>
        <v>0</v>
      </c>
      <c r="FT84" s="593">
        <f t="shared" si="1284"/>
        <v>0</v>
      </c>
      <c r="FU84" s="139">
        <f>FT84/FT74</f>
        <v>0</v>
      </c>
      <c r="FV84" s="109">
        <f>FV74*FU84</f>
        <v>0</v>
      </c>
      <c r="FW84" s="136">
        <f t="shared" si="1285"/>
        <v>0</v>
      </c>
      <c r="FX84" s="96">
        <f>FX74</f>
        <v>32.72</v>
      </c>
      <c r="FY84" s="137">
        <f t="shared" si="1286"/>
        <v>0</v>
      </c>
      <c r="FZ84" s="109">
        <f t="shared" si="1287"/>
        <v>0</v>
      </c>
      <c r="GA84" s="109"/>
      <c r="GB84" s="138"/>
      <c r="GC84" s="139">
        <f t="shared" si="1288"/>
        <v>0</v>
      </c>
      <c r="GD84" s="593">
        <f t="shared" si="1289"/>
        <v>0</v>
      </c>
      <c r="GE84" s="139">
        <f>GD84/GD74</f>
        <v>0</v>
      </c>
      <c r="GF84" s="109">
        <f>GF74*GE84</f>
        <v>0</v>
      </c>
      <c r="GG84" s="136">
        <f t="shared" si="1290"/>
        <v>0</v>
      </c>
      <c r="GH84" s="96">
        <f>GH74</f>
        <v>33.47</v>
      </c>
      <c r="GI84" s="137">
        <f t="shared" si="1291"/>
        <v>0</v>
      </c>
      <c r="GJ84" s="109">
        <f t="shared" si="1292"/>
        <v>0</v>
      </c>
      <c r="GK84" s="109"/>
      <c r="GL84" s="138"/>
      <c r="GM84" s="139">
        <f t="shared" si="1293"/>
        <v>0</v>
      </c>
      <c r="GN84" s="593">
        <f t="shared" si="1294"/>
        <v>0</v>
      </c>
      <c r="GO84" s="139">
        <f>GN84/GN74</f>
        <v>0</v>
      </c>
      <c r="GP84" s="109">
        <f>GP74*GO84</f>
        <v>0</v>
      </c>
      <c r="GQ84" s="136">
        <f t="shared" si="1295"/>
        <v>0</v>
      </c>
      <c r="GR84" s="96">
        <f>GR74</f>
        <v>33.799999999999997</v>
      </c>
      <c r="GS84" s="137">
        <f t="shared" si="1296"/>
        <v>0</v>
      </c>
      <c r="GT84" s="109">
        <f t="shared" si="1297"/>
        <v>0</v>
      </c>
      <c r="GU84" s="109"/>
      <c r="GV84" s="138"/>
      <c r="GW84" s="139">
        <f t="shared" si="1298"/>
        <v>0</v>
      </c>
      <c r="GX84" s="593">
        <f t="shared" si="1299"/>
        <v>0</v>
      </c>
      <c r="GY84" s="139">
        <f>GX84/GX74</f>
        <v>0</v>
      </c>
      <c r="GZ84" s="109">
        <f>GZ74*GY84</f>
        <v>0</v>
      </c>
      <c r="HA84" s="136">
        <f t="shared" si="1300"/>
        <v>0</v>
      </c>
      <c r="HB84" s="96">
        <f>HB74</f>
        <v>27.22</v>
      </c>
      <c r="HC84" s="137">
        <f t="shared" si="1301"/>
        <v>0</v>
      </c>
      <c r="HD84" s="109">
        <f t="shared" si="1302"/>
        <v>0</v>
      </c>
      <c r="HE84" s="109"/>
      <c r="HF84" s="138"/>
      <c r="HG84" s="139">
        <f t="shared" si="1303"/>
        <v>0</v>
      </c>
      <c r="HH84" s="593">
        <f t="shared" si="1304"/>
        <v>0</v>
      </c>
      <c r="HI84" s="139">
        <f>HH84/HH74</f>
        <v>0</v>
      </c>
      <c r="HJ84" s="109">
        <f>HJ74*HI84</f>
        <v>0</v>
      </c>
      <c r="HK84" s="136">
        <f t="shared" si="1305"/>
        <v>0</v>
      </c>
      <c r="HL84" s="96">
        <f>HL74</f>
        <v>25.02</v>
      </c>
      <c r="HM84" s="137">
        <f t="shared" si="1306"/>
        <v>0</v>
      </c>
      <c r="HN84" s="109">
        <f t="shared" si="1307"/>
        <v>0</v>
      </c>
      <c r="HO84" s="109"/>
      <c r="HP84" s="138"/>
      <c r="HQ84" s="139">
        <f t="shared" si="1308"/>
        <v>0</v>
      </c>
      <c r="HR84" s="593">
        <f t="shared" si="1309"/>
        <v>0</v>
      </c>
      <c r="HS84" s="139">
        <f>HR84/HR74</f>
        <v>0</v>
      </c>
      <c r="HT84" s="109">
        <f>HT74*HS84</f>
        <v>0</v>
      </c>
      <c r="HU84" s="136">
        <f t="shared" si="1310"/>
        <v>0</v>
      </c>
      <c r="HV84" s="96">
        <f>HV74</f>
        <v>34.31</v>
      </c>
      <c r="HW84" s="137">
        <f t="shared" si="1311"/>
        <v>0</v>
      </c>
      <c r="HX84" s="109">
        <f t="shared" si="1312"/>
        <v>0</v>
      </c>
      <c r="HY84" s="109"/>
      <c r="HZ84" s="138"/>
      <c r="IA84" s="139">
        <f t="shared" si="1313"/>
        <v>0</v>
      </c>
      <c r="IB84" s="593">
        <f t="shared" si="1314"/>
        <v>39</v>
      </c>
      <c r="IC84" s="139">
        <f>IB84/IB74</f>
        <v>0.22806999999999999</v>
      </c>
      <c r="ID84" s="109">
        <f>ID74*IC84</f>
        <v>447.02</v>
      </c>
      <c r="IE84" s="136">
        <f t="shared" si="1315"/>
        <v>11.462051280000001</v>
      </c>
      <c r="IF84" s="96">
        <f>IF74</f>
        <v>23.33</v>
      </c>
      <c r="IG84" s="137">
        <f t="shared" si="1316"/>
        <v>267.40965999999997</v>
      </c>
      <c r="IH84" s="109">
        <f t="shared" si="1317"/>
        <v>10428.98</v>
      </c>
      <c r="II84" s="109"/>
      <c r="IJ84" s="138"/>
      <c r="IK84" s="139">
        <f t="shared" si="1318"/>
        <v>0.60716999999999999</v>
      </c>
      <c r="IL84" s="593">
        <f t="shared" si="1319"/>
        <v>0</v>
      </c>
      <c r="IM84" s="139">
        <f>IL84/IL74</f>
        <v>0</v>
      </c>
      <c r="IN84" s="109">
        <f>IN74*IM84</f>
        <v>0</v>
      </c>
      <c r="IO84" s="136">
        <f t="shared" si="1320"/>
        <v>0</v>
      </c>
      <c r="IP84" s="96">
        <f>IP74</f>
        <v>35.85</v>
      </c>
      <c r="IQ84" s="137">
        <f t="shared" si="1321"/>
        <v>0</v>
      </c>
      <c r="IR84" s="109">
        <f t="shared" si="1322"/>
        <v>0</v>
      </c>
      <c r="IS84" s="109"/>
      <c r="IT84" s="138"/>
      <c r="IU84" s="139">
        <f t="shared" si="1323"/>
        <v>0</v>
      </c>
      <c r="IV84" s="593">
        <f t="shared" si="1324"/>
        <v>0</v>
      </c>
      <c r="IW84" s="139">
        <f>IV84/IV74</f>
        <v>0</v>
      </c>
      <c r="IX84" s="109">
        <f>IX74*IW84</f>
        <v>0</v>
      </c>
      <c r="IY84" s="136">
        <f t="shared" si="1325"/>
        <v>0</v>
      </c>
      <c r="IZ84" s="96">
        <f>IZ74</f>
        <v>35.1</v>
      </c>
      <c r="JA84" s="137">
        <f t="shared" si="1326"/>
        <v>0</v>
      </c>
      <c r="JB84" s="109">
        <f t="shared" si="1327"/>
        <v>0</v>
      </c>
      <c r="JC84" s="109"/>
      <c r="JD84" s="138"/>
      <c r="JE84" s="139">
        <f t="shared" si="1328"/>
        <v>0</v>
      </c>
      <c r="JF84" s="593">
        <f t="shared" si="1329"/>
        <v>0</v>
      </c>
      <c r="JG84" s="139">
        <f>JF84/JF74</f>
        <v>0</v>
      </c>
      <c r="JH84" s="109">
        <f>JH74*JG84</f>
        <v>0</v>
      </c>
      <c r="JI84" s="136">
        <f t="shared" si="1330"/>
        <v>0</v>
      </c>
      <c r="JJ84" s="96">
        <f>JJ74</f>
        <v>30.76</v>
      </c>
      <c r="JK84" s="137">
        <f t="shared" si="1331"/>
        <v>0</v>
      </c>
      <c r="JL84" s="109">
        <f t="shared" si="1332"/>
        <v>0</v>
      </c>
      <c r="JM84" s="109"/>
      <c r="JN84" s="138"/>
      <c r="JO84" s="139">
        <f t="shared" si="1333"/>
        <v>0</v>
      </c>
      <c r="JP84" s="593">
        <f t="shared" si="1334"/>
        <v>0</v>
      </c>
      <c r="JQ84" s="139">
        <f>JP84/JP74</f>
        <v>0</v>
      </c>
      <c r="JR84" s="109">
        <f>JR74*JQ84</f>
        <v>0</v>
      </c>
      <c r="JS84" s="136">
        <f t="shared" si="1335"/>
        <v>0</v>
      </c>
      <c r="JT84" s="96">
        <f>JT74</f>
        <v>32.64</v>
      </c>
      <c r="JU84" s="137">
        <f t="shared" si="1336"/>
        <v>0</v>
      </c>
      <c r="JV84" s="109">
        <f t="shared" si="1337"/>
        <v>0</v>
      </c>
      <c r="JW84" s="109"/>
      <c r="JX84" s="138"/>
      <c r="JY84" s="139">
        <f t="shared" si="1338"/>
        <v>0</v>
      </c>
      <c r="JZ84" s="593">
        <f t="shared" si="1339"/>
        <v>0</v>
      </c>
      <c r="KA84" s="139">
        <f>JZ84/JZ74</f>
        <v>0</v>
      </c>
      <c r="KB84" s="109">
        <f>KB74*KA84</f>
        <v>0</v>
      </c>
      <c r="KC84" s="136">
        <f t="shared" si="1340"/>
        <v>0</v>
      </c>
      <c r="KD84" s="96">
        <f>KD74</f>
        <v>24.43</v>
      </c>
      <c r="KE84" s="137">
        <f t="shared" si="1341"/>
        <v>0</v>
      </c>
      <c r="KF84" s="109">
        <f t="shared" si="1342"/>
        <v>0</v>
      </c>
      <c r="KG84" s="109"/>
      <c r="KH84" s="138"/>
      <c r="KI84" s="139">
        <f t="shared" si="1343"/>
        <v>0</v>
      </c>
      <c r="KJ84" s="593">
        <f t="shared" si="1344"/>
        <v>0</v>
      </c>
      <c r="KK84" s="139">
        <f>KJ84/KJ74</f>
        <v>0</v>
      </c>
      <c r="KL84" s="109">
        <f>KL74*KK84</f>
        <v>0</v>
      </c>
      <c r="KM84" s="136">
        <f t="shared" si="1345"/>
        <v>0</v>
      </c>
      <c r="KN84" s="96">
        <f>KN74</f>
        <v>25.71</v>
      </c>
      <c r="KO84" s="137">
        <f t="shared" si="1346"/>
        <v>0</v>
      </c>
      <c r="KP84" s="109">
        <f t="shared" si="1347"/>
        <v>0</v>
      </c>
      <c r="KQ84" s="109"/>
      <c r="KR84" s="138"/>
      <c r="KS84" s="139">
        <f t="shared" si="1348"/>
        <v>0</v>
      </c>
      <c r="KT84" s="593">
        <f t="shared" si="1349"/>
        <v>0</v>
      </c>
      <c r="KU84" s="139">
        <f>KT84/KT74</f>
        <v>0</v>
      </c>
      <c r="KV84" s="109">
        <f>KV74*KU84</f>
        <v>0</v>
      </c>
      <c r="KW84" s="136">
        <f t="shared" si="1350"/>
        <v>0</v>
      </c>
      <c r="KX84" s="96">
        <f>KX74</f>
        <v>68.260000000000005</v>
      </c>
      <c r="KY84" s="137">
        <f t="shared" si="1351"/>
        <v>0</v>
      </c>
      <c r="KZ84" s="109">
        <f t="shared" si="1352"/>
        <v>0</v>
      </c>
      <c r="LA84" s="109"/>
      <c r="LB84" s="138"/>
      <c r="LC84" s="139">
        <f t="shared" si="1353"/>
        <v>0</v>
      </c>
      <c r="LD84" s="593">
        <f t="shared" si="1354"/>
        <v>0</v>
      </c>
      <c r="LE84" s="139">
        <f>LD84/LD74</f>
        <v>0</v>
      </c>
      <c r="LF84" s="109">
        <f>LF74*LE84</f>
        <v>0</v>
      </c>
      <c r="LG84" s="136">
        <f t="shared" si="1355"/>
        <v>0</v>
      </c>
      <c r="LH84" s="96">
        <f>LH74</f>
        <v>28.92</v>
      </c>
      <c r="LI84" s="137">
        <f t="shared" si="1356"/>
        <v>0</v>
      </c>
      <c r="LJ84" s="109">
        <f t="shared" si="1357"/>
        <v>0</v>
      </c>
      <c r="LK84" s="109"/>
      <c r="LL84" s="138"/>
      <c r="LM84" s="139">
        <f t="shared" si="1358"/>
        <v>0</v>
      </c>
      <c r="LN84" s="593">
        <f t="shared" si="1359"/>
        <v>0</v>
      </c>
      <c r="LO84" s="139">
        <f>LN84/LN74</f>
        <v>0</v>
      </c>
      <c r="LP84" s="109">
        <f>LP74*LO84</f>
        <v>0</v>
      </c>
      <c r="LQ84" s="136">
        <f t="shared" si="1360"/>
        <v>0</v>
      </c>
      <c r="LR84" s="96">
        <f>LR74</f>
        <v>34.76</v>
      </c>
      <c r="LS84" s="137">
        <f t="shared" si="1361"/>
        <v>0</v>
      </c>
      <c r="LT84" s="109">
        <f t="shared" si="1362"/>
        <v>0</v>
      </c>
      <c r="LU84" s="109"/>
      <c r="LV84" s="138"/>
      <c r="LW84" s="139">
        <f t="shared" si="1363"/>
        <v>0</v>
      </c>
      <c r="LX84" s="593">
        <f t="shared" si="1364"/>
        <v>0</v>
      </c>
      <c r="LY84" s="139">
        <f>LX84/LX74</f>
        <v>0</v>
      </c>
      <c r="LZ84" s="109">
        <f>LZ74*LY84</f>
        <v>0</v>
      </c>
      <c r="MA84" s="136">
        <f t="shared" si="1365"/>
        <v>0</v>
      </c>
      <c r="MB84" s="96">
        <f>MB74</f>
        <v>24.83</v>
      </c>
      <c r="MC84" s="137">
        <f t="shared" si="1366"/>
        <v>0</v>
      </c>
      <c r="MD84" s="109">
        <f t="shared" si="1367"/>
        <v>0</v>
      </c>
      <c r="ME84" s="109"/>
      <c r="MF84" s="138"/>
      <c r="MG84" s="139">
        <f t="shared" si="1368"/>
        <v>0</v>
      </c>
      <c r="MH84" s="593">
        <f t="shared" si="1369"/>
        <v>0</v>
      </c>
      <c r="MI84" s="139">
        <f>MH84/MH74</f>
        <v>0</v>
      </c>
      <c r="MJ84" s="109">
        <f>MJ74*MI84</f>
        <v>0</v>
      </c>
      <c r="MK84" s="136">
        <f t="shared" si="1370"/>
        <v>0</v>
      </c>
      <c r="ML84" s="96">
        <f>ML74</f>
        <v>26.91</v>
      </c>
      <c r="MM84" s="137">
        <f t="shared" si="1371"/>
        <v>0</v>
      </c>
      <c r="MN84" s="109">
        <f t="shared" si="1372"/>
        <v>0</v>
      </c>
      <c r="MO84" s="109"/>
      <c r="MP84" s="138"/>
      <c r="MQ84" s="139">
        <f t="shared" si="1373"/>
        <v>0</v>
      </c>
      <c r="MR84" s="593">
        <f t="shared" si="1374"/>
        <v>57</v>
      </c>
      <c r="MS84" s="139">
        <f>MR84/MR74</f>
        <v>0.54286000000000001</v>
      </c>
      <c r="MT84" s="109">
        <f>MT74*MS84</f>
        <v>732.86</v>
      </c>
      <c r="MU84" s="136">
        <f t="shared" si="1375"/>
        <v>12.857192980000001</v>
      </c>
      <c r="MV84" s="96">
        <f>MV74</f>
        <v>32.630000000000003</v>
      </c>
      <c r="MW84" s="137">
        <f t="shared" si="1376"/>
        <v>419.53021000000001</v>
      </c>
      <c r="MX84" s="109">
        <f t="shared" si="1377"/>
        <v>23913.22</v>
      </c>
      <c r="MY84" s="109"/>
      <c r="MZ84" s="138"/>
      <c r="NA84" s="139">
        <f t="shared" si="1378"/>
        <v>0.95257000000000003</v>
      </c>
      <c r="NB84" s="593">
        <f t="shared" si="1379"/>
        <v>0</v>
      </c>
      <c r="NC84" s="139">
        <f>NB84/NB74</f>
        <v>0</v>
      </c>
      <c r="ND84" s="109">
        <f>ND74*NC84</f>
        <v>0</v>
      </c>
      <c r="NE84" s="136">
        <f t="shared" si="1380"/>
        <v>0</v>
      </c>
      <c r="NF84" s="96">
        <f>NF74</f>
        <v>28.58</v>
      </c>
      <c r="NG84" s="137">
        <f t="shared" si="1381"/>
        <v>0</v>
      </c>
      <c r="NH84" s="109">
        <f t="shared" si="1382"/>
        <v>0</v>
      </c>
      <c r="NI84" s="109"/>
      <c r="NJ84" s="138"/>
      <c r="NK84" s="139">
        <f t="shared" si="1383"/>
        <v>0</v>
      </c>
      <c r="NL84" s="593">
        <f t="shared" si="1384"/>
        <v>0</v>
      </c>
      <c r="NM84" s="139">
        <f>NL84/NL74</f>
        <v>0</v>
      </c>
      <c r="NN84" s="109">
        <f>NN74*NM84</f>
        <v>0</v>
      </c>
      <c r="NO84" s="136">
        <f t="shared" si="1385"/>
        <v>0</v>
      </c>
      <c r="NP84" s="96">
        <f>NP74</f>
        <v>30.3</v>
      </c>
      <c r="NQ84" s="137">
        <f t="shared" si="1386"/>
        <v>0</v>
      </c>
      <c r="NR84" s="109">
        <f t="shared" si="1387"/>
        <v>0</v>
      </c>
      <c r="NS84" s="109"/>
      <c r="NT84" s="138"/>
      <c r="NU84" s="139">
        <f t="shared" si="1388"/>
        <v>0</v>
      </c>
      <c r="NV84" s="593">
        <f t="shared" si="1389"/>
        <v>28</v>
      </c>
      <c r="NW84" s="139">
        <f>NV84/NV74</f>
        <v>0.18301000000000001</v>
      </c>
      <c r="NX84" s="109">
        <f>NX74*NW84</f>
        <v>261.7</v>
      </c>
      <c r="NY84" s="136">
        <f t="shared" si="1390"/>
        <v>9.3464285700000005</v>
      </c>
      <c r="NZ84" s="96">
        <f>NZ74</f>
        <v>34.590000000000003</v>
      </c>
      <c r="OA84" s="137">
        <f t="shared" si="1391"/>
        <v>323.29295999999999</v>
      </c>
      <c r="OB84" s="109">
        <f t="shared" si="1392"/>
        <v>9052.2000000000007</v>
      </c>
      <c r="OC84" s="109"/>
      <c r="OD84" s="138"/>
      <c r="OE84" s="139">
        <f t="shared" si="1393"/>
        <v>0.73406000000000005</v>
      </c>
      <c r="OF84" s="593">
        <f t="shared" si="1394"/>
        <v>0</v>
      </c>
      <c r="OG84" s="139">
        <f>OF84/OF74</f>
        <v>0</v>
      </c>
      <c r="OH84" s="109">
        <f>OH74*OG84</f>
        <v>0</v>
      </c>
      <c r="OI84" s="136">
        <f t="shared" si="1395"/>
        <v>0</v>
      </c>
      <c r="OJ84" s="96">
        <f>OJ74</f>
        <v>33.47</v>
      </c>
      <c r="OK84" s="137">
        <f t="shared" si="1396"/>
        <v>0</v>
      </c>
      <c r="OL84" s="109">
        <f t="shared" si="1397"/>
        <v>0</v>
      </c>
      <c r="OM84" s="109"/>
      <c r="ON84" s="138"/>
      <c r="OO84" s="139">
        <f t="shared" si="1398"/>
        <v>0</v>
      </c>
      <c r="OP84" s="593">
        <f t="shared" si="1399"/>
        <v>0</v>
      </c>
      <c r="OQ84" s="139">
        <f>OP84/OP74</f>
        <v>0</v>
      </c>
      <c r="OR84" s="109">
        <f>OR74*OQ84</f>
        <v>0</v>
      </c>
      <c r="OS84" s="136">
        <f t="shared" si="1400"/>
        <v>0</v>
      </c>
      <c r="OT84" s="96">
        <f>OT74</f>
        <v>27.66</v>
      </c>
      <c r="OU84" s="137">
        <f t="shared" si="1401"/>
        <v>0</v>
      </c>
      <c r="OV84" s="109">
        <f t="shared" si="1402"/>
        <v>0</v>
      </c>
      <c r="OW84" s="109"/>
      <c r="OX84" s="138"/>
      <c r="OY84" s="139">
        <f t="shared" si="1403"/>
        <v>0</v>
      </c>
      <c r="OZ84" s="593">
        <f t="shared" si="1404"/>
        <v>0</v>
      </c>
      <c r="PA84" s="139">
        <f>OZ84/OZ74</f>
        <v>0</v>
      </c>
      <c r="PB84" s="109">
        <f>PB74*PA84</f>
        <v>0</v>
      </c>
      <c r="PC84" s="136">
        <f t="shared" si="1405"/>
        <v>0</v>
      </c>
      <c r="PD84" s="96">
        <f>PD74</f>
        <v>33.47</v>
      </c>
      <c r="PE84" s="137">
        <f t="shared" si="1406"/>
        <v>0</v>
      </c>
      <c r="PF84" s="109">
        <f t="shared" si="1407"/>
        <v>0</v>
      </c>
      <c r="PG84" s="109"/>
      <c r="PH84" s="138"/>
      <c r="PI84" s="139">
        <f t="shared" si="1408"/>
        <v>0</v>
      </c>
      <c r="PJ84" s="593">
        <f t="shared" si="1409"/>
        <v>0</v>
      </c>
      <c r="PK84" s="139">
        <f>PJ84/PJ74</f>
        <v>0</v>
      </c>
      <c r="PL84" s="109">
        <f>PL74*PK84</f>
        <v>0</v>
      </c>
      <c r="PM84" s="136">
        <f t="shared" si="1410"/>
        <v>0</v>
      </c>
      <c r="PN84" s="96">
        <f>PN74</f>
        <v>33.46</v>
      </c>
      <c r="PO84" s="137">
        <f t="shared" si="1411"/>
        <v>0</v>
      </c>
      <c r="PP84" s="109">
        <f t="shared" si="1412"/>
        <v>0</v>
      </c>
      <c r="PQ84" s="109"/>
      <c r="PR84" s="138"/>
      <c r="PS84" s="139">
        <f t="shared" si="1413"/>
        <v>0</v>
      </c>
      <c r="PT84" s="593">
        <f t="shared" si="1414"/>
        <v>0</v>
      </c>
      <c r="PU84" s="139">
        <f>PT84/PT74</f>
        <v>0</v>
      </c>
      <c r="PV84" s="109">
        <f>PV74*PU84</f>
        <v>0</v>
      </c>
      <c r="PW84" s="136">
        <f t="shared" si="1415"/>
        <v>0</v>
      </c>
      <c r="PX84" s="96">
        <f>PX74</f>
        <v>33.74</v>
      </c>
      <c r="PY84" s="137">
        <f t="shared" si="1416"/>
        <v>0</v>
      </c>
      <c r="PZ84" s="109">
        <f t="shared" si="1417"/>
        <v>0</v>
      </c>
      <c r="QA84" s="109"/>
      <c r="QB84" s="138"/>
      <c r="QC84" s="139">
        <f t="shared" si="1418"/>
        <v>0</v>
      </c>
      <c r="QD84" s="593">
        <f t="shared" si="1419"/>
        <v>0</v>
      </c>
      <c r="QE84" s="139">
        <f>QD84/QD74</f>
        <v>0</v>
      </c>
      <c r="QF84" s="109">
        <f>QF74*QE84</f>
        <v>0</v>
      </c>
      <c r="QG84" s="136">
        <f t="shared" si="1420"/>
        <v>0</v>
      </c>
      <c r="QH84" s="96">
        <f>QH74</f>
        <v>32.86</v>
      </c>
      <c r="QI84" s="137">
        <f t="shared" si="1421"/>
        <v>0</v>
      </c>
      <c r="QJ84" s="109">
        <f t="shared" si="1422"/>
        <v>0</v>
      </c>
      <c r="QK84" s="109"/>
      <c r="QL84" s="138"/>
      <c r="QM84" s="139">
        <f t="shared" si="1423"/>
        <v>0</v>
      </c>
      <c r="QN84" s="593">
        <f t="shared" si="1424"/>
        <v>0</v>
      </c>
      <c r="QO84" s="139">
        <f>QN84/QN74</f>
        <v>0</v>
      </c>
      <c r="QP84" s="109">
        <f>QP74*QO84</f>
        <v>0</v>
      </c>
      <c r="QQ84" s="136">
        <f t="shared" si="1425"/>
        <v>0</v>
      </c>
      <c r="QR84" s="96">
        <f>QR74</f>
        <v>33.46</v>
      </c>
      <c r="QS84" s="137">
        <f t="shared" si="1426"/>
        <v>0</v>
      </c>
      <c r="QT84" s="109">
        <f t="shared" si="1427"/>
        <v>0</v>
      </c>
      <c r="QU84" s="109"/>
      <c r="QV84" s="138"/>
      <c r="QW84" s="139">
        <f t="shared" si="1428"/>
        <v>0</v>
      </c>
      <c r="QX84" s="593">
        <f t="shared" si="1429"/>
        <v>0</v>
      </c>
      <c r="QY84" s="139">
        <f>QX84/QX74</f>
        <v>0</v>
      </c>
      <c r="QZ84" s="109">
        <f>QZ74*QY84</f>
        <v>0</v>
      </c>
      <c r="RA84" s="136">
        <f t="shared" si="1430"/>
        <v>0</v>
      </c>
      <c r="RB84" s="96">
        <f>RB74</f>
        <v>33.25</v>
      </c>
      <c r="RC84" s="137">
        <f t="shared" si="1431"/>
        <v>0</v>
      </c>
      <c r="RD84" s="109">
        <f t="shared" si="1432"/>
        <v>0</v>
      </c>
      <c r="RE84" s="109"/>
      <c r="RF84" s="138"/>
      <c r="RG84" s="139">
        <f t="shared" si="1433"/>
        <v>0</v>
      </c>
      <c r="RH84" s="593">
        <f t="shared" si="1434"/>
        <v>0</v>
      </c>
      <c r="RI84" s="139">
        <f>RH84/RH74</f>
        <v>0</v>
      </c>
      <c r="RJ84" s="109">
        <f>RJ74*RI84</f>
        <v>0</v>
      </c>
      <c r="RK84" s="136">
        <f t="shared" si="1435"/>
        <v>0</v>
      </c>
      <c r="RL84" s="96">
        <f>RL74</f>
        <v>29.8</v>
      </c>
      <c r="RM84" s="137">
        <f t="shared" si="1436"/>
        <v>0</v>
      </c>
      <c r="RN84" s="109">
        <f t="shared" si="1437"/>
        <v>0</v>
      </c>
      <c r="RO84" s="109"/>
      <c r="RP84" s="138"/>
      <c r="RQ84" s="139">
        <f t="shared" si="1438"/>
        <v>0</v>
      </c>
      <c r="RR84" s="593">
        <f t="shared" si="1439"/>
        <v>0</v>
      </c>
      <c r="RS84" s="139">
        <f>RR84/RR74</f>
        <v>0</v>
      </c>
      <c r="RT84" s="109">
        <f>RT74*RS84</f>
        <v>0</v>
      </c>
      <c r="RU84" s="136">
        <f t="shared" si="1440"/>
        <v>0</v>
      </c>
      <c r="RV84" s="96">
        <f>RV74</f>
        <v>30.77</v>
      </c>
      <c r="RW84" s="137">
        <f t="shared" si="1441"/>
        <v>0</v>
      </c>
      <c r="RX84" s="109">
        <f t="shared" si="1442"/>
        <v>0</v>
      </c>
      <c r="RY84" s="109"/>
      <c r="RZ84" s="138"/>
      <c r="SA84" s="139">
        <f t="shared" si="1443"/>
        <v>0</v>
      </c>
      <c r="SB84" s="593">
        <f t="shared" si="1444"/>
        <v>0</v>
      </c>
      <c r="SC84" s="139" t="e">
        <f>SB84/SB74</f>
        <v>#DIV/0!</v>
      </c>
      <c r="SD84" s="109" t="e">
        <f>SD74*SC84</f>
        <v>#DIV/0!</v>
      </c>
      <c r="SE84" s="136">
        <f t="shared" si="1445"/>
        <v>0</v>
      </c>
      <c r="SF84" s="96">
        <f>SF74</f>
        <v>0</v>
      </c>
      <c r="SG84" s="137">
        <f t="shared" si="1446"/>
        <v>0</v>
      </c>
      <c r="SH84" s="109">
        <f t="shared" si="1447"/>
        <v>0</v>
      </c>
      <c r="SI84" s="109"/>
      <c r="SJ84" s="138"/>
      <c r="SK84" s="139">
        <f t="shared" si="1448"/>
        <v>0</v>
      </c>
      <c r="SL84" s="593">
        <f t="shared" si="1449"/>
        <v>0</v>
      </c>
      <c r="SM84" s="139">
        <f>SL84/SL74</f>
        <v>0</v>
      </c>
      <c r="SN84" s="109">
        <f>SN74*SM84</f>
        <v>0</v>
      </c>
      <c r="SO84" s="136">
        <f t="shared" si="1450"/>
        <v>0</v>
      </c>
      <c r="SP84" s="96">
        <f>SP74</f>
        <v>34.020000000000003</v>
      </c>
      <c r="SQ84" s="137">
        <f t="shared" si="1451"/>
        <v>0</v>
      </c>
      <c r="SR84" s="109">
        <f t="shared" si="1452"/>
        <v>0</v>
      </c>
      <c r="SS84" s="109"/>
      <c r="ST84" s="138"/>
      <c r="SU84" s="139">
        <f t="shared" si="1453"/>
        <v>0</v>
      </c>
      <c r="SV84" s="593">
        <f t="shared" si="1454"/>
        <v>0</v>
      </c>
      <c r="SW84" s="139">
        <f>SV84/SV74</f>
        <v>0</v>
      </c>
      <c r="SX84" s="109">
        <f>SX74*SW84</f>
        <v>0</v>
      </c>
      <c r="SY84" s="136">
        <f t="shared" si="1455"/>
        <v>0</v>
      </c>
      <c r="SZ84" s="96">
        <f>SZ74</f>
        <v>32.340000000000003</v>
      </c>
      <c r="TA84" s="137">
        <f t="shared" si="1456"/>
        <v>0</v>
      </c>
      <c r="TB84" s="109">
        <f t="shared" si="1457"/>
        <v>0</v>
      </c>
      <c r="TC84" s="109"/>
      <c r="TD84" s="138"/>
      <c r="TE84" s="139">
        <f t="shared" si="1458"/>
        <v>0</v>
      </c>
      <c r="TF84" s="593">
        <f t="shared" si="1459"/>
        <v>0</v>
      </c>
      <c r="TG84" s="139">
        <f>TF84/TF74</f>
        <v>0</v>
      </c>
      <c r="TH84" s="109">
        <f>TH74*TG84</f>
        <v>0</v>
      </c>
      <c r="TI84" s="136">
        <f t="shared" si="1460"/>
        <v>0</v>
      </c>
      <c r="TJ84" s="96">
        <f>TJ74</f>
        <v>30.78</v>
      </c>
      <c r="TK84" s="137">
        <f t="shared" si="1461"/>
        <v>0</v>
      </c>
      <c r="TL84" s="109">
        <f t="shared" si="1462"/>
        <v>0</v>
      </c>
      <c r="TM84" s="109"/>
      <c r="TN84" s="138"/>
      <c r="TO84" s="139">
        <f t="shared" si="1463"/>
        <v>0</v>
      </c>
      <c r="TP84" s="593">
        <f t="shared" si="1464"/>
        <v>0</v>
      </c>
      <c r="TQ84" s="139">
        <f>TP84/TP74</f>
        <v>0</v>
      </c>
      <c r="TR84" s="109">
        <f>TR74*TQ84</f>
        <v>0</v>
      </c>
      <c r="TS84" s="136">
        <f t="shared" si="1465"/>
        <v>0</v>
      </c>
      <c r="TT84" s="96">
        <f>TT74</f>
        <v>24.32</v>
      </c>
      <c r="TU84" s="137">
        <f t="shared" si="1466"/>
        <v>0</v>
      </c>
      <c r="TV84" s="109">
        <f t="shared" si="1467"/>
        <v>0</v>
      </c>
      <c r="TW84" s="109"/>
      <c r="TX84" s="138"/>
      <c r="TY84" s="139">
        <f t="shared" si="1468"/>
        <v>0</v>
      </c>
      <c r="TZ84" s="593">
        <f t="shared" si="1469"/>
        <v>0</v>
      </c>
      <c r="UA84" s="139">
        <f>TZ84/TZ74</f>
        <v>0</v>
      </c>
      <c r="UB84" s="109">
        <f>UB74*UA84</f>
        <v>0</v>
      </c>
      <c r="UC84" s="136">
        <f t="shared" si="1470"/>
        <v>0</v>
      </c>
      <c r="UD84" s="96">
        <f>UD74</f>
        <v>31.78</v>
      </c>
      <c r="UE84" s="137">
        <f t="shared" si="1471"/>
        <v>0</v>
      </c>
      <c r="UF84" s="109">
        <f t="shared" si="1472"/>
        <v>0</v>
      </c>
      <c r="UG84" s="109"/>
      <c r="UH84" s="138"/>
      <c r="UI84" s="139">
        <f t="shared" si="1473"/>
        <v>0</v>
      </c>
      <c r="UJ84" s="593">
        <f t="shared" si="1474"/>
        <v>0</v>
      </c>
      <c r="UK84" s="139">
        <f>UJ84/UJ74</f>
        <v>0</v>
      </c>
      <c r="UL84" s="109">
        <f>UL74*UK84</f>
        <v>0</v>
      </c>
      <c r="UM84" s="136">
        <f t="shared" si="1475"/>
        <v>0</v>
      </c>
      <c r="UN84" s="96">
        <f>UN74</f>
        <v>22.42</v>
      </c>
      <c r="UO84" s="137">
        <f t="shared" si="1476"/>
        <v>0</v>
      </c>
      <c r="UP84" s="109">
        <f t="shared" si="1477"/>
        <v>0</v>
      </c>
      <c r="UQ84" s="109"/>
      <c r="UR84" s="138"/>
      <c r="US84" s="139">
        <f t="shared" si="1478"/>
        <v>0</v>
      </c>
      <c r="UT84" s="593">
        <f t="shared" si="1479"/>
        <v>0</v>
      </c>
      <c r="UU84" s="139">
        <f>UT84/UT74</f>
        <v>0</v>
      </c>
      <c r="UV84" s="109">
        <f>UV74*UU84</f>
        <v>0</v>
      </c>
      <c r="UW84" s="136">
        <f t="shared" si="1480"/>
        <v>0</v>
      </c>
      <c r="UX84" s="96">
        <f>UX74</f>
        <v>25.18</v>
      </c>
      <c r="UY84" s="137">
        <f t="shared" si="1481"/>
        <v>0</v>
      </c>
      <c r="UZ84" s="109">
        <f t="shared" si="1482"/>
        <v>0</v>
      </c>
      <c r="VA84" s="109"/>
      <c r="VB84" s="138"/>
      <c r="VC84" s="139">
        <f t="shared" si="1483"/>
        <v>0</v>
      </c>
      <c r="VD84" s="593">
        <f t="shared" si="1484"/>
        <v>0</v>
      </c>
      <c r="VE84" s="139">
        <f>VD84/VD74</f>
        <v>0</v>
      </c>
      <c r="VF84" s="109">
        <f>VF74*VE84</f>
        <v>0</v>
      </c>
      <c r="VG84" s="136">
        <f t="shared" si="1485"/>
        <v>0</v>
      </c>
      <c r="VH84" s="96">
        <f>VH74</f>
        <v>24.6</v>
      </c>
      <c r="VI84" s="137">
        <f t="shared" si="1486"/>
        <v>0</v>
      </c>
      <c r="VJ84" s="109">
        <f t="shared" si="1487"/>
        <v>0</v>
      </c>
      <c r="VK84" s="109"/>
      <c r="VL84" s="138"/>
      <c r="VM84" s="139">
        <f t="shared" si="1488"/>
        <v>0</v>
      </c>
      <c r="VN84" s="593">
        <f t="shared" si="1489"/>
        <v>0</v>
      </c>
      <c r="VO84" s="139">
        <f>VN84/VN74</f>
        <v>0</v>
      </c>
      <c r="VP84" s="109">
        <f>VP74*VO84</f>
        <v>0</v>
      </c>
      <c r="VQ84" s="136">
        <f t="shared" si="1490"/>
        <v>0</v>
      </c>
      <c r="VR84" s="96">
        <f>VR74</f>
        <v>24.47</v>
      </c>
      <c r="VS84" s="137">
        <f t="shared" si="1491"/>
        <v>0</v>
      </c>
      <c r="VT84" s="109">
        <f t="shared" si="1492"/>
        <v>0</v>
      </c>
      <c r="VU84" s="109"/>
      <c r="VV84" s="138"/>
      <c r="VW84" s="139">
        <f t="shared" si="1493"/>
        <v>0</v>
      </c>
      <c r="VX84" s="554">
        <f t="shared" si="1494"/>
        <v>124</v>
      </c>
      <c r="VY84" s="139">
        <f>VX84/VX74</f>
        <v>1.026E-2</v>
      </c>
      <c r="VZ84" s="109">
        <f>VZ74*VY84</f>
        <v>1848.74</v>
      </c>
      <c r="WA84" s="136">
        <f t="shared" si="1495"/>
        <v>14.909193549999999</v>
      </c>
      <c r="WB84" s="96">
        <f>WB74</f>
        <v>29.54</v>
      </c>
      <c r="WC84" s="137">
        <f t="shared" si="1496"/>
        <v>440.41757999999999</v>
      </c>
      <c r="WD84" s="109">
        <f t="shared" si="1497"/>
        <v>54611.78</v>
      </c>
      <c r="WE84" s="109"/>
      <c r="WF84" s="138"/>
    </row>
    <row r="85" spans="1:604" ht="16.5" customHeight="1">
      <c r="A85" s="5"/>
      <c r="B85" s="85" t="s">
        <v>415</v>
      </c>
      <c r="C85" s="11" t="s">
        <v>966</v>
      </c>
      <c r="D85" s="11" t="s">
        <v>420</v>
      </c>
      <c r="E85" s="4" t="s">
        <v>32</v>
      </c>
      <c r="F85" s="593">
        <f t="shared" si="1199"/>
        <v>0</v>
      </c>
      <c r="G85" s="139" t="e">
        <f>F85/F74</f>
        <v>#DIV/0!</v>
      </c>
      <c r="H85" s="109" t="e">
        <f>H74*G85</f>
        <v>#DIV/0!</v>
      </c>
      <c r="I85" s="136">
        <f t="shared" si="1200"/>
        <v>0</v>
      </c>
      <c r="J85" s="96">
        <f>J74</f>
        <v>0</v>
      </c>
      <c r="K85" s="137">
        <f t="shared" si="1201"/>
        <v>0</v>
      </c>
      <c r="L85" s="109">
        <f t="shared" si="1202"/>
        <v>0</v>
      </c>
      <c r="M85" s="109"/>
      <c r="N85" s="138"/>
      <c r="O85" s="139" t="e">
        <f t="shared" si="1203"/>
        <v>#DIV/0!</v>
      </c>
      <c r="P85" s="593">
        <f t="shared" si="1204"/>
        <v>0</v>
      </c>
      <c r="Q85" s="139">
        <f>P85/P74</f>
        <v>0</v>
      </c>
      <c r="R85" s="109">
        <f>R74*Q85</f>
        <v>0</v>
      </c>
      <c r="S85" s="136">
        <f t="shared" si="1205"/>
        <v>0</v>
      </c>
      <c r="T85" s="96">
        <f>T74</f>
        <v>24.01</v>
      </c>
      <c r="U85" s="137">
        <f t="shared" si="1206"/>
        <v>0</v>
      </c>
      <c r="V85" s="109">
        <f t="shared" si="1207"/>
        <v>0</v>
      </c>
      <c r="W85" s="109"/>
      <c r="X85" s="138"/>
      <c r="Y85" s="139" t="e">
        <f t="shared" si="1208"/>
        <v>#DIV/0!</v>
      </c>
      <c r="Z85" s="593">
        <f t="shared" si="1209"/>
        <v>0</v>
      </c>
      <c r="AA85" s="139">
        <f>Z85/Z74</f>
        <v>0</v>
      </c>
      <c r="AB85" s="109">
        <f>AB74*AA85</f>
        <v>0</v>
      </c>
      <c r="AC85" s="136">
        <f t="shared" si="1210"/>
        <v>0</v>
      </c>
      <c r="AD85" s="96">
        <f>AD74</f>
        <v>22.42</v>
      </c>
      <c r="AE85" s="137">
        <f t="shared" si="1211"/>
        <v>0</v>
      </c>
      <c r="AF85" s="109">
        <f t="shared" si="1212"/>
        <v>0</v>
      </c>
      <c r="AG85" s="109"/>
      <c r="AH85" s="138"/>
      <c r="AI85" s="139" t="e">
        <f t="shared" si="1213"/>
        <v>#DIV/0!</v>
      </c>
      <c r="AJ85" s="593">
        <f t="shared" si="1214"/>
        <v>0</v>
      </c>
      <c r="AK85" s="139" t="e">
        <f>AJ85/AJ74</f>
        <v>#DIV/0!</v>
      </c>
      <c r="AL85" s="109" t="e">
        <f>AL74*AK85</f>
        <v>#DIV/0!</v>
      </c>
      <c r="AM85" s="136">
        <f t="shared" si="1215"/>
        <v>0</v>
      </c>
      <c r="AN85" s="96">
        <f>AN74</f>
        <v>0</v>
      </c>
      <c r="AO85" s="137">
        <f t="shared" si="1216"/>
        <v>0</v>
      </c>
      <c r="AP85" s="109">
        <f t="shared" si="1217"/>
        <v>0</v>
      </c>
      <c r="AQ85" s="109"/>
      <c r="AR85" s="138"/>
      <c r="AS85" s="139" t="e">
        <f t="shared" si="1218"/>
        <v>#DIV/0!</v>
      </c>
      <c r="AT85" s="593">
        <f t="shared" si="1219"/>
        <v>0</v>
      </c>
      <c r="AU85" s="139">
        <f>AT85/AT74</f>
        <v>0</v>
      </c>
      <c r="AV85" s="109">
        <f>AV74*AU85</f>
        <v>0</v>
      </c>
      <c r="AW85" s="136">
        <f t="shared" si="1220"/>
        <v>0</v>
      </c>
      <c r="AX85" s="96">
        <f>AX74</f>
        <v>35.57</v>
      </c>
      <c r="AY85" s="137">
        <f t="shared" si="1221"/>
        <v>0</v>
      </c>
      <c r="AZ85" s="109">
        <f t="shared" si="1222"/>
        <v>0</v>
      </c>
      <c r="BA85" s="109"/>
      <c r="BB85" s="138"/>
      <c r="BC85" s="139" t="e">
        <f t="shared" si="1223"/>
        <v>#DIV/0!</v>
      </c>
      <c r="BD85" s="593">
        <f t="shared" si="1224"/>
        <v>0</v>
      </c>
      <c r="BE85" s="139">
        <f>BD85/BD74</f>
        <v>0</v>
      </c>
      <c r="BF85" s="109">
        <f>BF74*BE85</f>
        <v>0</v>
      </c>
      <c r="BG85" s="136">
        <f t="shared" si="1225"/>
        <v>0</v>
      </c>
      <c r="BH85" s="96">
        <f>BH74</f>
        <v>33.72</v>
      </c>
      <c r="BI85" s="137">
        <f t="shared" si="1226"/>
        <v>0</v>
      </c>
      <c r="BJ85" s="109">
        <f t="shared" si="1227"/>
        <v>0</v>
      </c>
      <c r="BK85" s="109"/>
      <c r="BL85" s="138"/>
      <c r="BM85" s="139" t="e">
        <f t="shared" si="1228"/>
        <v>#DIV/0!</v>
      </c>
      <c r="BN85" s="593">
        <f t="shared" si="1229"/>
        <v>0</v>
      </c>
      <c r="BO85" s="139">
        <f>BN85/BN74</f>
        <v>0</v>
      </c>
      <c r="BP85" s="109">
        <f>BP74*BO85</f>
        <v>0</v>
      </c>
      <c r="BQ85" s="136">
        <f t="shared" si="1230"/>
        <v>0</v>
      </c>
      <c r="BR85" s="96">
        <f>BR74</f>
        <v>33.74</v>
      </c>
      <c r="BS85" s="137">
        <f t="shared" si="1231"/>
        <v>0</v>
      </c>
      <c r="BT85" s="109">
        <f t="shared" si="1232"/>
        <v>0</v>
      </c>
      <c r="BU85" s="109"/>
      <c r="BV85" s="138"/>
      <c r="BW85" s="139" t="e">
        <f t="shared" si="1233"/>
        <v>#DIV/0!</v>
      </c>
      <c r="BX85" s="593">
        <f t="shared" si="1234"/>
        <v>0</v>
      </c>
      <c r="BY85" s="139">
        <f>BX85/BX74</f>
        <v>0</v>
      </c>
      <c r="BZ85" s="109">
        <f>BZ74*BY85</f>
        <v>0</v>
      </c>
      <c r="CA85" s="136">
        <f t="shared" si="1235"/>
        <v>0</v>
      </c>
      <c r="CB85" s="96">
        <f>CB74</f>
        <v>33.08</v>
      </c>
      <c r="CC85" s="137">
        <f t="shared" si="1236"/>
        <v>0</v>
      </c>
      <c r="CD85" s="109">
        <f t="shared" si="1237"/>
        <v>0</v>
      </c>
      <c r="CE85" s="109"/>
      <c r="CF85" s="138"/>
      <c r="CG85" s="139" t="e">
        <f t="shared" si="1238"/>
        <v>#DIV/0!</v>
      </c>
      <c r="CH85" s="593">
        <f t="shared" si="1239"/>
        <v>0</v>
      </c>
      <c r="CI85" s="139">
        <f>CH85/CH74</f>
        <v>0</v>
      </c>
      <c r="CJ85" s="109">
        <f>CJ74*CI85</f>
        <v>0</v>
      </c>
      <c r="CK85" s="136">
        <f t="shared" si="1240"/>
        <v>0</v>
      </c>
      <c r="CL85" s="96">
        <f>CL74</f>
        <v>22.42</v>
      </c>
      <c r="CM85" s="137">
        <f t="shared" si="1241"/>
        <v>0</v>
      </c>
      <c r="CN85" s="109">
        <f t="shared" si="1242"/>
        <v>0</v>
      </c>
      <c r="CO85" s="109"/>
      <c r="CP85" s="138"/>
      <c r="CQ85" s="139" t="e">
        <f t="shared" si="1243"/>
        <v>#DIV/0!</v>
      </c>
      <c r="CR85" s="593">
        <f t="shared" si="1244"/>
        <v>0</v>
      </c>
      <c r="CS85" s="139">
        <f>CR85/CR74</f>
        <v>0</v>
      </c>
      <c r="CT85" s="109">
        <f>CT74*CS85</f>
        <v>0</v>
      </c>
      <c r="CU85" s="136">
        <f t="shared" si="1245"/>
        <v>0</v>
      </c>
      <c r="CV85" s="96">
        <f>CV74</f>
        <v>32.53</v>
      </c>
      <c r="CW85" s="137">
        <f t="shared" si="1246"/>
        <v>0</v>
      </c>
      <c r="CX85" s="109">
        <f t="shared" si="1247"/>
        <v>0</v>
      </c>
      <c r="CY85" s="109"/>
      <c r="CZ85" s="138"/>
      <c r="DA85" s="139" t="e">
        <f t="shared" si="1248"/>
        <v>#DIV/0!</v>
      </c>
      <c r="DB85" s="593">
        <f t="shared" si="1249"/>
        <v>0</v>
      </c>
      <c r="DC85" s="139">
        <f>DB85/DB74</f>
        <v>0</v>
      </c>
      <c r="DD85" s="109">
        <f>DD74*DC85</f>
        <v>0</v>
      </c>
      <c r="DE85" s="136">
        <f t="shared" si="1250"/>
        <v>0</v>
      </c>
      <c r="DF85" s="96">
        <f>DF74</f>
        <v>46.75</v>
      </c>
      <c r="DG85" s="137">
        <f t="shared" si="1251"/>
        <v>0</v>
      </c>
      <c r="DH85" s="109">
        <f t="shared" si="1252"/>
        <v>0</v>
      </c>
      <c r="DI85" s="109"/>
      <c r="DJ85" s="138"/>
      <c r="DK85" s="139" t="e">
        <f t="shared" si="1253"/>
        <v>#DIV/0!</v>
      </c>
      <c r="DL85" s="593">
        <f t="shared" si="1254"/>
        <v>0</v>
      </c>
      <c r="DM85" s="139">
        <f>DL85/DL74</f>
        <v>0</v>
      </c>
      <c r="DN85" s="109">
        <f>DN74*DM85</f>
        <v>0</v>
      </c>
      <c r="DO85" s="136">
        <f t="shared" si="1255"/>
        <v>0</v>
      </c>
      <c r="DP85" s="96">
        <f>DP74</f>
        <v>33.799999999999997</v>
      </c>
      <c r="DQ85" s="137">
        <f t="shared" si="1256"/>
        <v>0</v>
      </c>
      <c r="DR85" s="109">
        <f t="shared" si="1257"/>
        <v>0</v>
      </c>
      <c r="DS85" s="109"/>
      <c r="DT85" s="138"/>
      <c r="DU85" s="139" t="e">
        <f t="shared" si="1258"/>
        <v>#DIV/0!</v>
      </c>
      <c r="DV85" s="593">
        <f t="shared" si="1259"/>
        <v>0</v>
      </c>
      <c r="DW85" s="139">
        <f>DV85/DV74</f>
        <v>0</v>
      </c>
      <c r="DX85" s="109">
        <f>DX74*DW85</f>
        <v>0</v>
      </c>
      <c r="DY85" s="136">
        <f t="shared" si="1260"/>
        <v>0</v>
      </c>
      <c r="DZ85" s="96">
        <f>DZ74</f>
        <v>33.79</v>
      </c>
      <c r="EA85" s="137">
        <f t="shared" si="1261"/>
        <v>0</v>
      </c>
      <c r="EB85" s="109">
        <f t="shared" si="1262"/>
        <v>0</v>
      </c>
      <c r="EC85" s="109"/>
      <c r="ED85" s="138"/>
      <c r="EE85" s="139" t="e">
        <f t="shared" si="1263"/>
        <v>#DIV/0!</v>
      </c>
      <c r="EF85" s="593">
        <f t="shared" si="1264"/>
        <v>0</v>
      </c>
      <c r="EG85" s="139">
        <f>EF85/EF74</f>
        <v>0</v>
      </c>
      <c r="EH85" s="109">
        <f>EH74*EG85</f>
        <v>0</v>
      </c>
      <c r="EI85" s="136">
        <f t="shared" si="1265"/>
        <v>0</v>
      </c>
      <c r="EJ85" s="96">
        <f>EJ74</f>
        <v>33.47</v>
      </c>
      <c r="EK85" s="137">
        <f t="shared" si="1266"/>
        <v>0</v>
      </c>
      <c r="EL85" s="109">
        <f t="shared" si="1267"/>
        <v>0</v>
      </c>
      <c r="EM85" s="109"/>
      <c r="EN85" s="138"/>
      <c r="EO85" s="139" t="e">
        <f t="shared" si="1268"/>
        <v>#DIV/0!</v>
      </c>
      <c r="EP85" s="593">
        <f t="shared" si="1269"/>
        <v>0</v>
      </c>
      <c r="EQ85" s="139">
        <f>EP85/EP74</f>
        <v>0</v>
      </c>
      <c r="ER85" s="109">
        <f>ER74*EQ85</f>
        <v>0</v>
      </c>
      <c r="ES85" s="136">
        <f t="shared" si="1270"/>
        <v>0</v>
      </c>
      <c r="ET85" s="96">
        <f>ET74</f>
        <v>28.35</v>
      </c>
      <c r="EU85" s="137">
        <f t="shared" si="1271"/>
        <v>0</v>
      </c>
      <c r="EV85" s="109">
        <f t="shared" si="1272"/>
        <v>0</v>
      </c>
      <c r="EW85" s="109"/>
      <c r="EX85" s="138"/>
      <c r="EY85" s="139" t="e">
        <f t="shared" si="1273"/>
        <v>#DIV/0!</v>
      </c>
      <c r="EZ85" s="593">
        <f t="shared" si="1274"/>
        <v>0</v>
      </c>
      <c r="FA85" s="139">
        <f>EZ85/EZ74</f>
        <v>0</v>
      </c>
      <c r="FB85" s="109">
        <f>FB74*FA85</f>
        <v>0</v>
      </c>
      <c r="FC85" s="136">
        <f t="shared" si="1275"/>
        <v>0</v>
      </c>
      <c r="FD85" s="96">
        <f>FD74</f>
        <v>37.67</v>
      </c>
      <c r="FE85" s="137">
        <f t="shared" si="1276"/>
        <v>0</v>
      </c>
      <c r="FF85" s="109">
        <f t="shared" si="1277"/>
        <v>0</v>
      </c>
      <c r="FG85" s="109"/>
      <c r="FH85" s="138"/>
      <c r="FI85" s="139" t="e">
        <f t="shared" si="1278"/>
        <v>#DIV/0!</v>
      </c>
      <c r="FJ85" s="593">
        <f t="shared" si="1279"/>
        <v>0</v>
      </c>
      <c r="FK85" s="139">
        <f>FJ85/FJ74</f>
        <v>0</v>
      </c>
      <c r="FL85" s="109">
        <f>FL74*FK85</f>
        <v>0</v>
      </c>
      <c r="FM85" s="136">
        <f t="shared" si="1280"/>
        <v>0</v>
      </c>
      <c r="FN85" s="96">
        <f>FN74</f>
        <v>32.340000000000003</v>
      </c>
      <c r="FO85" s="137">
        <f t="shared" si="1281"/>
        <v>0</v>
      </c>
      <c r="FP85" s="109">
        <f t="shared" si="1282"/>
        <v>0</v>
      </c>
      <c r="FQ85" s="109"/>
      <c r="FR85" s="138"/>
      <c r="FS85" s="139" t="e">
        <f t="shared" si="1283"/>
        <v>#DIV/0!</v>
      </c>
      <c r="FT85" s="593">
        <f t="shared" si="1284"/>
        <v>0</v>
      </c>
      <c r="FU85" s="139">
        <f>FT85/FT74</f>
        <v>0</v>
      </c>
      <c r="FV85" s="109">
        <f>FV74*FU85</f>
        <v>0</v>
      </c>
      <c r="FW85" s="136">
        <f t="shared" si="1285"/>
        <v>0</v>
      </c>
      <c r="FX85" s="96">
        <f>FX74</f>
        <v>32.72</v>
      </c>
      <c r="FY85" s="137">
        <f t="shared" si="1286"/>
        <v>0</v>
      </c>
      <c r="FZ85" s="109">
        <f t="shared" si="1287"/>
        <v>0</v>
      </c>
      <c r="GA85" s="109"/>
      <c r="GB85" s="138"/>
      <c r="GC85" s="139" t="e">
        <f t="shared" si="1288"/>
        <v>#DIV/0!</v>
      </c>
      <c r="GD85" s="593">
        <f t="shared" si="1289"/>
        <v>0</v>
      </c>
      <c r="GE85" s="139">
        <f>GD85/GD74</f>
        <v>0</v>
      </c>
      <c r="GF85" s="109">
        <f>GF74*GE85</f>
        <v>0</v>
      </c>
      <c r="GG85" s="136">
        <f t="shared" si="1290"/>
        <v>0</v>
      </c>
      <c r="GH85" s="96">
        <f>GH74</f>
        <v>33.47</v>
      </c>
      <c r="GI85" s="137">
        <f t="shared" si="1291"/>
        <v>0</v>
      </c>
      <c r="GJ85" s="109">
        <f t="shared" si="1292"/>
        <v>0</v>
      </c>
      <c r="GK85" s="109"/>
      <c r="GL85" s="138"/>
      <c r="GM85" s="139" t="e">
        <f t="shared" si="1293"/>
        <v>#DIV/0!</v>
      </c>
      <c r="GN85" s="593">
        <f t="shared" si="1294"/>
        <v>0</v>
      </c>
      <c r="GO85" s="139">
        <f>GN85/GN74</f>
        <v>0</v>
      </c>
      <c r="GP85" s="109">
        <f>GP74*GO85</f>
        <v>0</v>
      </c>
      <c r="GQ85" s="136">
        <f t="shared" si="1295"/>
        <v>0</v>
      </c>
      <c r="GR85" s="96">
        <f>GR74</f>
        <v>33.799999999999997</v>
      </c>
      <c r="GS85" s="137">
        <f t="shared" si="1296"/>
        <v>0</v>
      </c>
      <c r="GT85" s="109">
        <f t="shared" si="1297"/>
        <v>0</v>
      </c>
      <c r="GU85" s="109"/>
      <c r="GV85" s="138"/>
      <c r="GW85" s="139" t="e">
        <f t="shared" si="1298"/>
        <v>#DIV/0!</v>
      </c>
      <c r="GX85" s="593">
        <f t="shared" si="1299"/>
        <v>0</v>
      </c>
      <c r="GY85" s="139">
        <f>GX85/GX74</f>
        <v>0</v>
      </c>
      <c r="GZ85" s="109">
        <f>GZ74*GY85</f>
        <v>0</v>
      </c>
      <c r="HA85" s="136">
        <f t="shared" si="1300"/>
        <v>0</v>
      </c>
      <c r="HB85" s="96">
        <f>HB74</f>
        <v>27.22</v>
      </c>
      <c r="HC85" s="137">
        <f t="shared" si="1301"/>
        <v>0</v>
      </c>
      <c r="HD85" s="109">
        <f t="shared" si="1302"/>
        <v>0</v>
      </c>
      <c r="HE85" s="109"/>
      <c r="HF85" s="138"/>
      <c r="HG85" s="139" t="e">
        <f t="shared" si="1303"/>
        <v>#DIV/0!</v>
      </c>
      <c r="HH85" s="593">
        <f t="shared" si="1304"/>
        <v>0</v>
      </c>
      <c r="HI85" s="139">
        <f>HH85/HH74</f>
        <v>0</v>
      </c>
      <c r="HJ85" s="109">
        <f>HJ74*HI85</f>
        <v>0</v>
      </c>
      <c r="HK85" s="136">
        <f t="shared" si="1305"/>
        <v>0</v>
      </c>
      <c r="HL85" s="96">
        <f>HL74</f>
        <v>25.02</v>
      </c>
      <c r="HM85" s="137">
        <f t="shared" si="1306"/>
        <v>0</v>
      </c>
      <c r="HN85" s="109">
        <f t="shared" si="1307"/>
        <v>0</v>
      </c>
      <c r="HO85" s="109"/>
      <c r="HP85" s="138"/>
      <c r="HQ85" s="139" t="e">
        <f t="shared" si="1308"/>
        <v>#DIV/0!</v>
      </c>
      <c r="HR85" s="593">
        <f t="shared" si="1309"/>
        <v>0</v>
      </c>
      <c r="HS85" s="139">
        <f>HR85/HR74</f>
        <v>0</v>
      </c>
      <c r="HT85" s="109">
        <f>HT74*HS85</f>
        <v>0</v>
      </c>
      <c r="HU85" s="136">
        <f t="shared" si="1310"/>
        <v>0</v>
      </c>
      <c r="HV85" s="96">
        <f>HV74</f>
        <v>34.31</v>
      </c>
      <c r="HW85" s="137">
        <f t="shared" si="1311"/>
        <v>0</v>
      </c>
      <c r="HX85" s="109">
        <f t="shared" si="1312"/>
        <v>0</v>
      </c>
      <c r="HY85" s="109"/>
      <c r="HZ85" s="138"/>
      <c r="IA85" s="139" t="e">
        <f t="shared" si="1313"/>
        <v>#DIV/0!</v>
      </c>
      <c r="IB85" s="593">
        <f t="shared" si="1314"/>
        <v>0</v>
      </c>
      <c r="IC85" s="139">
        <f>IB85/IB74</f>
        <v>0</v>
      </c>
      <c r="ID85" s="109">
        <f>ID74*IC85</f>
        <v>0</v>
      </c>
      <c r="IE85" s="136">
        <f t="shared" si="1315"/>
        <v>0</v>
      </c>
      <c r="IF85" s="96">
        <f>IF74</f>
        <v>23.33</v>
      </c>
      <c r="IG85" s="137">
        <f t="shared" si="1316"/>
        <v>0</v>
      </c>
      <c r="IH85" s="109">
        <f t="shared" si="1317"/>
        <v>0</v>
      </c>
      <c r="II85" s="109"/>
      <c r="IJ85" s="138"/>
      <c r="IK85" s="139" t="e">
        <f t="shared" si="1318"/>
        <v>#DIV/0!</v>
      </c>
      <c r="IL85" s="593">
        <f t="shared" si="1319"/>
        <v>0</v>
      </c>
      <c r="IM85" s="139">
        <f>IL85/IL74</f>
        <v>0</v>
      </c>
      <c r="IN85" s="109">
        <f>IN74*IM85</f>
        <v>0</v>
      </c>
      <c r="IO85" s="136">
        <f t="shared" si="1320"/>
        <v>0</v>
      </c>
      <c r="IP85" s="96">
        <f>IP74</f>
        <v>35.85</v>
      </c>
      <c r="IQ85" s="137">
        <f t="shared" si="1321"/>
        <v>0</v>
      </c>
      <c r="IR85" s="109">
        <f t="shared" si="1322"/>
        <v>0</v>
      </c>
      <c r="IS85" s="109"/>
      <c r="IT85" s="138"/>
      <c r="IU85" s="139" t="e">
        <f t="shared" si="1323"/>
        <v>#DIV/0!</v>
      </c>
      <c r="IV85" s="593">
        <f t="shared" si="1324"/>
        <v>0</v>
      </c>
      <c r="IW85" s="139">
        <f>IV85/IV74</f>
        <v>0</v>
      </c>
      <c r="IX85" s="109">
        <f>IX74*IW85</f>
        <v>0</v>
      </c>
      <c r="IY85" s="136">
        <f t="shared" si="1325"/>
        <v>0</v>
      </c>
      <c r="IZ85" s="96">
        <f>IZ74</f>
        <v>35.1</v>
      </c>
      <c r="JA85" s="137">
        <f t="shared" si="1326"/>
        <v>0</v>
      </c>
      <c r="JB85" s="109">
        <f t="shared" si="1327"/>
        <v>0</v>
      </c>
      <c r="JC85" s="109"/>
      <c r="JD85" s="138"/>
      <c r="JE85" s="139" t="e">
        <f t="shared" si="1328"/>
        <v>#DIV/0!</v>
      </c>
      <c r="JF85" s="593">
        <f t="shared" si="1329"/>
        <v>0</v>
      </c>
      <c r="JG85" s="139">
        <f>JF85/JF74</f>
        <v>0</v>
      </c>
      <c r="JH85" s="109">
        <f>JH74*JG85</f>
        <v>0</v>
      </c>
      <c r="JI85" s="136">
        <f t="shared" si="1330"/>
        <v>0</v>
      </c>
      <c r="JJ85" s="96">
        <f>JJ74</f>
        <v>30.76</v>
      </c>
      <c r="JK85" s="137">
        <f t="shared" si="1331"/>
        <v>0</v>
      </c>
      <c r="JL85" s="109">
        <f t="shared" si="1332"/>
        <v>0</v>
      </c>
      <c r="JM85" s="109"/>
      <c r="JN85" s="138"/>
      <c r="JO85" s="139" t="e">
        <f t="shared" si="1333"/>
        <v>#DIV/0!</v>
      </c>
      <c r="JP85" s="593">
        <f t="shared" si="1334"/>
        <v>0</v>
      </c>
      <c r="JQ85" s="139">
        <f>JP85/JP74</f>
        <v>0</v>
      </c>
      <c r="JR85" s="109">
        <f>JR74*JQ85</f>
        <v>0</v>
      </c>
      <c r="JS85" s="136">
        <f t="shared" si="1335"/>
        <v>0</v>
      </c>
      <c r="JT85" s="96">
        <f>JT74</f>
        <v>32.64</v>
      </c>
      <c r="JU85" s="137">
        <f t="shared" si="1336"/>
        <v>0</v>
      </c>
      <c r="JV85" s="109">
        <f t="shared" si="1337"/>
        <v>0</v>
      </c>
      <c r="JW85" s="109"/>
      <c r="JX85" s="138"/>
      <c r="JY85" s="139" t="e">
        <f t="shared" si="1338"/>
        <v>#DIV/0!</v>
      </c>
      <c r="JZ85" s="593">
        <f t="shared" si="1339"/>
        <v>0</v>
      </c>
      <c r="KA85" s="139">
        <f>JZ85/JZ74</f>
        <v>0</v>
      </c>
      <c r="KB85" s="109">
        <f>KB74*KA85</f>
        <v>0</v>
      </c>
      <c r="KC85" s="136">
        <f t="shared" si="1340"/>
        <v>0</v>
      </c>
      <c r="KD85" s="96">
        <f>KD74</f>
        <v>24.43</v>
      </c>
      <c r="KE85" s="137">
        <f t="shared" si="1341"/>
        <v>0</v>
      </c>
      <c r="KF85" s="109">
        <f t="shared" si="1342"/>
        <v>0</v>
      </c>
      <c r="KG85" s="109"/>
      <c r="KH85" s="138"/>
      <c r="KI85" s="139" t="e">
        <f t="shared" si="1343"/>
        <v>#DIV/0!</v>
      </c>
      <c r="KJ85" s="593">
        <f t="shared" si="1344"/>
        <v>0</v>
      </c>
      <c r="KK85" s="139">
        <f>KJ85/KJ74</f>
        <v>0</v>
      </c>
      <c r="KL85" s="109">
        <f>KL74*KK85</f>
        <v>0</v>
      </c>
      <c r="KM85" s="136">
        <f t="shared" si="1345"/>
        <v>0</v>
      </c>
      <c r="KN85" s="96">
        <f>KN74</f>
        <v>25.71</v>
      </c>
      <c r="KO85" s="137">
        <f t="shared" si="1346"/>
        <v>0</v>
      </c>
      <c r="KP85" s="109">
        <f t="shared" si="1347"/>
        <v>0</v>
      </c>
      <c r="KQ85" s="109"/>
      <c r="KR85" s="138"/>
      <c r="KS85" s="139" t="e">
        <f t="shared" si="1348"/>
        <v>#DIV/0!</v>
      </c>
      <c r="KT85" s="593">
        <f t="shared" si="1349"/>
        <v>0</v>
      </c>
      <c r="KU85" s="139">
        <f>KT85/KT74</f>
        <v>0</v>
      </c>
      <c r="KV85" s="109">
        <f>KV74*KU85</f>
        <v>0</v>
      </c>
      <c r="KW85" s="136">
        <f t="shared" si="1350"/>
        <v>0</v>
      </c>
      <c r="KX85" s="96">
        <f>KX74</f>
        <v>68.260000000000005</v>
      </c>
      <c r="KY85" s="137">
        <f t="shared" si="1351"/>
        <v>0</v>
      </c>
      <c r="KZ85" s="109">
        <f t="shared" si="1352"/>
        <v>0</v>
      </c>
      <c r="LA85" s="109"/>
      <c r="LB85" s="138"/>
      <c r="LC85" s="139" t="e">
        <f t="shared" si="1353"/>
        <v>#DIV/0!</v>
      </c>
      <c r="LD85" s="593">
        <f t="shared" si="1354"/>
        <v>0</v>
      </c>
      <c r="LE85" s="139">
        <f>LD85/LD74</f>
        <v>0</v>
      </c>
      <c r="LF85" s="109">
        <f>LF74*LE85</f>
        <v>0</v>
      </c>
      <c r="LG85" s="136">
        <f t="shared" si="1355"/>
        <v>0</v>
      </c>
      <c r="LH85" s="96">
        <f>LH74</f>
        <v>28.92</v>
      </c>
      <c r="LI85" s="137">
        <f t="shared" si="1356"/>
        <v>0</v>
      </c>
      <c r="LJ85" s="109">
        <f t="shared" si="1357"/>
        <v>0</v>
      </c>
      <c r="LK85" s="109"/>
      <c r="LL85" s="138"/>
      <c r="LM85" s="139" t="e">
        <f t="shared" si="1358"/>
        <v>#DIV/0!</v>
      </c>
      <c r="LN85" s="593">
        <f t="shared" si="1359"/>
        <v>0</v>
      </c>
      <c r="LO85" s="139">
        <f>LN85/LN74</f>
        <v>0</v>
      </c>
      <c r="LP85" s="109">
        <f>LP74*LO85</f>
        <v>0</v>
      </c>
      <c r="LQ85" s="136">
        <f t="shared" si="1360"/>
        <v>0</v>
      </c>
      <c r="LR85" s="96">
        <f>LR74</f>
        <v>34.76</v>
      </c>
      <c r="LS85" s="137">
        <f t="shared" si="1361"/>
        <v>0</v>
      </c>
      <c r="LT85" s="109">
        <f t="shared" si="1362"/>
        <v>0</v>
      </c>
      <c r="LU85" s="109"/>
      <c r="LV85" s="138"/>
      <c r="LW85" s="139" t="e">
        <f t="shared" si="1363"/>
        <v>#DIV/0!</v>
      </c>
      <c r="LX85" s="593">
        <f t="shared" si="1364"/>
        <v>0</v>
      </c>
      <c r="LY85" s="139">
        <f>LX85/LX74</f>
        <v>0</v>
      </c>
      <c r="LZ85" s="109">
        <f>LZ74*LY85</f>
        <v>0</v>
      </c>
      <c r="MA85" s="136">
        <f t="shared" si="1365"/>
        <v>0</v>
      </c>
      <c r="MB85" s="96">
        <f>MB74</f>
        <v>24.83</v>
      </c>
      <c r="MC85" s="137">
        <f t="shared" si="1366"/>
        <v>0</v>
      </c>
      <c r="MD85" s="109">
        <f t="shared" si="1367"/>
        <v>0</v>
      </c>
      <c r="ME85" s="109"/>
      <c r="MF85" s="138"/>
      <c r="MG85" s="139" t="e">
        <f t="shared" si="1368"/>
        <v>#DIV/0!</v>
      </c>
      <c r="MH85" s="593">
        <f t="shared" si="1369"/>
        <v>0</v>
      </c>
      <c r="MI85" s="139">
        <f>MH85/MH74</f>
        <v>0</v>
      </c>
      <c r="MJ85" s="109">
        <f>MJ74*MI85</f>
        <v>0</v>
      </c>
      <c r="MK85" s="136">
        <f t="shared" si="1370"/>
        <v>0</v>
      </c>
      <c r="ML85" s="96">
        <f>ML74</f>
        <v>26.91</v>
      </c>
      <c r="MM85" s="137">
        <f t="shared" si="1371"/>
        <v>0</v>
      </c>
      <c r="MN85" s="109">
        <f t="shared" si="1372"/>
        <v>0</v>
      </c>
      <c r="MO85" s="109"/>
      <c r="MP85" s="138"/>
      <c r="MQ85" s="139" t="e">
        <f t="shared" si="1373"/>
        <v>#DIV/0!</v>
      </c>
      <c r="MR85" s="593">
        <f t="shared" si="1374"/>
        <v>0</v>
      </c>
      <c r="MS85" s="139">
        <f>MR85/MR74</f>
        <v>0</v>
      </c>
      <c r="MT85" s="109">
        <f>MT74*MS85</f>
        <v>0</v>
      </c>
      <c r="MU85" s="136">
        <f t="shared" si="1375"/>
        <v>0</v>
      </c>
      <c r="MV85" s="96">
        <f>MV74</f>
        <v>32.630000000000003</v>
      </c>
      <c r="MW85" s="137">
        <f t="shared" si="1376"/>
        <v>0</v>
      </c>
      <c r="MX85" s="109">
        <f t="shared" si="1377"/>
        <v>0</v>
      </c>
      <c r="MY85" s="109"/>
      <c r="MZ85" s="138"/>
      <c r="NA85" s="139" t="e">
        <f t="shared" si="1378"/>
        <v>#DIV/0!</v>
      </c>
      <c r="NB85" s="593">
        <f t="shared" si="1379"/>
        <v>0</v>
      </c>
      <c r="NC85" s="139">
        <f>NB85/NB74</f>
        <v>0</v>
      </c>
      <c r="ND85" s="109">
        <f>ND74*NC85</f>
        <v>0</v>
      </c>
      <c r="NE85" s="136">
        <f t="shared" si="1380"/>
        <v>0</v>
      </c>
      <c r="NF85" s="96">
        <f>NF74</f>
        <v>28.58</v>
      </c>
      <c r="NG85" s="137">
        <f t="shared" si="1381"/>
        <v>0</v>
      </c>
      <c r="NH85" s="109">
        <f t="shared" si="1382"/>
        <v>0</v>
      </c>
      <c r="NI85" s="109"/>
      <c r="NJ85" s="138"/>
      <c r="NK85" s="139" t="e">
        <f t="shared" si="1383"/>
        <v>#DIV/0!</v>
      </c>
      <c r="NL85" s="593">
        <f t="shared" si="1384"/>
        <v>0</v>
      </c>
      <c r="NM85" s="139">
        <f>NL85/NL74</f>
        <v>0</v>
      </c>
      <c r="NN85" s="109">
        <f>NN74*NM85</f>
        <v>0</v>
      </c>
      <c r="NO85" s="136">
        <f t="shared" si="1385"/>
        <v>0</v>
      </c>
      <c r="NP85" s="96">
        <f>NP74</f>
        <v>30.3</v>
      </c>
      <c r="NQ85" s="137">
        <f t="shared" si="1386"/>
        <v>0</v>
      </c>
      <c r="NR85" s="109">
        <f t="shared" si="1387"/>
        <v>0</v>
      </c>
      <c r="NS85" s="109"/>
      <c r="NT85" s="138"/>
      <c r="NU85" s="139" t="e">
        <f t="shared" si="1388"/>
        <v>#DIV/0!</v>
      </c>
      <c r="NV85" s="593">
        <f t="shared" si="1389"/>
        <v>0</v>
      </c>
      <c r="NW85" s="139">
        <f>NV85/NV74</f>
        <v>0</v>
      </c>
      <c r="NX85" s="109">
        <f>NX74*NW85</f>
        <v>0</v>
      </c>
      <c r="NY85" s="136">
        <f t="shared" si="1390"/>
        <v>0</v>
      </c>
      <c r="NZ85" s="96">
        <f>NZ74</f>
        <v>34.590000000000003</v>
      </c>
      <c r="OA85" s="137">
        <f t="shared" si="1391"/>
        <v>0</v>
      </c>
      <c r="OB85" s="109">
        <f t="shared" si="1392"/>
        <v>0</v>
      </c>
      <c r="OC85" s="109"/>
      <c r="OD85" s="138"/>
      <c r="OE85" s="139" t="e">
        <f t="shared" si="1393"/>
        <v>#DIV/0!</v>
      </c>
      <c r="OF85" s="593">
        <f t="shared" si="1394"/>
        <v>0</v>
      </c>
      <c r="OG85" s="139">
        <f>OF85/OF74</f>
        <v>0</v>
      </c>
      <c r="OH85" s="109">
        <f>OH74*OG85</f>
        <v>0</v>
      </c>
      <c r="OI85" s="136">
        <f t="shared" si="1395"/>
        <v>0</v>
      </c>
      <c r="OJ85" s="96">
        <f>OJ74</f>
        <v>33.47</v>
      </c>
      <c r="OK85" s="137">
        <f t="shared" si="1396"/>
        <v>0</v>
      </c>
      <c r="OL85" s="109">
        <f t="shared" si="1397"/>
        <v>0</v>
      </c>
      <c r="OM85" s="109"/>
      <c r="ON85" s="138"/>
      <c r="OO85" s="139" t="e">
        <f t="shared" si="1398"/>
        <v>#DIV/0!</v>
      </c>
      <c r="OP85" s="593">
        <f t="shared" si="1399"/>
        <v>0</v>
      </c>
      <c r="OQ85" s="139">
        <f>OP85/OP74</f>
        <v>0</v>
      </c>
      <c r="OR85" s="109">
        <f>OR74*OQ85</f>
        <v>0</v>
      </c>
      <c r="OS85" s="136">
        <f t="shared" si="1400"/>
        <v>0</v>
      </c>
      <c r="OT85" s="96">
        <f>OT74</f>
        <v>27.66</v>
      </c>
      <c r="OU85" s="137">
        <f t="shared" si="1401"/>
        <v>0</v>
      </c>
      <c r="OV85" s="109">
        <f t="shared" si="1402"/>
        <v>0</v>
      </c>
      <c r="OW85" s="109"/>
      <c r="OX85" s="138"/>
      <c r="OY85" s="139" t="e">
        <f t="shared" si="1403"/>
        <v>#DIV/0!</v>
      </c>
      <c r="OZ85" s="593">
        <f t="shared" si="1404"/>
        <v>0</v>
      </c>
      <c r="PA85" s="139">
        <f>OZ85/OZ74</f>
        <v>0</v>
      </c>
      <c r="PB85" s="109">
        <f>PB74*PA85</f>
        <v>0</v>
      </c>
      <c r="PC85" s="136">
        <f t="shared" si="1405"/>
        <v>0</v>
      </c>
      <c r="PD85" s="96">
        <f>PD74</f>
        <v>33.47</v>
      </c>
      <c r="PE85" s="137">
        <f t="shared" si="1406"/>
        <v>0</v>
      </c>
      <c r="PF85" s="109">
        <f t="shared" si="1407"/>
        <v>0</v>
      </c>
      <c r="PG85" s="109"/>
      <c r="PH85" s="138"/>
      <c r="PI85" s="139" t="e">
        <f t="shared" si="1408"/>
        <v>#DIV/0!</v>
      </c>
      <c r="PJ85" s="593">
        <f t="shared" si="1409"/>
        <v>0</v>
      </c>
      <c r="PK85" s="139">
        <f>PJ85/PJ74</f>
        <v>0</v>
      </c>
      <c r="PL85" s="109">
        <f>PL74*PK85</f>
        <v>0</v>
      </c>
      <c r="PM85" s="136">
        <f t="shared" si="1410"/>
        <v>0</v>
      </c>
      <c r="PN85" s="96">
        <f>PN74</f>
        <v>33.46</v>
      </c>
      <c r="PO85" s="137">
        <f t="shared" si="1411"/>
        <v>0</v>
      </c>
      <c r="PP85" s="109">
        <f t="shared" si="1412"/>
        <v>0</v>
      </c>
      <c r="PQ85" s="109"/>
      <c r="PR85" s="138"/>
      <c r="PS85" s="139" t="e">
        <f t="shared" si="1413"/>
        <v>#DIV/0!</v>
      </c>
      <c r="PT85" s="593">
        <f t="shared" si="1414"/>
        <v>0</v>
      </c>
      <c r="PU85" s="139">
        <f>PT85/PT74</f>
        <v>0</v>
      </c>
      <c r="PV85" s="109">
        <f>PV74*PU85</f>
        <v>0</v>
      </c>
      <c r="PW85" s="136">
        <f t="shared" si="1415"/>
        <v>0</v>
      </c>
      <c r="PX85" s="96">
        <f>PX74</f>
        <v>33.74</v>
      </c>
      <c r="PY85" s="137">
        <f t="shared" si="1416"/>
        <v>0</v>
      </c>
      <c r="PZ85" s="109">
        <f t="shared" si="1417"/>
        <v>0</v>
      </c>
      <c r="QA85" s="109"/>
      <c r="QB85" s="138"/>
      <c r="QC85" s="139" t="e">
        <f t="shared" si="1418"/>
        <v>#DIV/0!</v>
      </c>
      <c r="QD85" s="593">
        <f t="shared" si="1419"/>
        <v>0</v>
      </c>
      <c r="QE85" s="139">
        <f>QD85/QD74</f>
        <v>0</v>
      </c>
      <c r="QF85" s="109">
        <f>QF74*QE85</f>
        <v>0</v>
      </c>
      <c r="QG85" s="136">
        <f t="shared" si="1420"/>
        <v>0</v>
      </c>
      <c r="QH85" s="96">
        <f>QH74</f>
        <v>32.86</v>
      </c>
      <c r="QI85" s="137">
        <f t="shared" si="1421"/>
        <v>0</v>
      </c>
      <c r="QJ85" s="109">
        <f t="shared" si="1422"/>
        <v>0</v>
      </c>
      <c r="QK85" s="109"/>
      <c r="QL85" s="138"/>
      <c r="QM85" s="139" t="e">
        <f t="shared" si="1423"/>
        <v>#DIV/0!</v>
      </c>
      <c r="QN85" s="593">
        <f t="shared" si="1424"/>
        <v>0</v>
      </c>
      <c r="QO85" s="139">
        <f>QN85/QN74</f>
        <v>0</v>
      </c>
      <c r="QP85" s="109">
        <f>QP74*QO85</f>
        <v>0</v>
      </c>
      <c r="QQ85" s="136">
        <f t="shared" si="1425"/>
        <v>0</v>
      </c>
      <c r="QR85" s="96">
        <f>QR74</f>
        <v>33.46</v>
      </c>
      <c r="QS85" s="137">
        <f t="shared" si="1426"/>
        <v>0</v>
      </c>
      <c r="QT85" s="109">
        <f t="shared" si="1427"/>
        <v>0</v>
      </c>
      <c r="QU85" s="109"/>
      <c r="QV85" s="138"/>
      <c r="QW85" s="139" t="e">
        <f t="shared" si="1428"/>
        <v>#DIV/0!</v>
      </c>
      <c r="QX85" s="593">
        <f t="shared" si="1429"/>
        <v>0</v>
      </c>
      <c r="QY85" s="139">
        <f>QX85/QX74</f>
        <v>0</v>
      </c>
      <c r="QZ85" s="109">
        <f>QZ74*QY85</f>
        <v>0</v>
      </c>
      <c r="RA85" s="136">
        <f t="shared" si="1430"/>
        <v>0</v>
      </c>
      <c r="RB85" s="96">
        <f>RB74</f>
        <v>33.25</v>
      </c>
      <c r="RC85" s="137">
        <f t="shared" si="1431"/>
        <v>0</v>
      </c>
      <c r="RD85" s="109">
        <f t="shared" si="1432"/>
        <v>0</v>
      </c>
      <c r="RE85" s="109"/>
      <c r="RF85" s="138"/>
      <c r="RG85" s="139" t="e">
        <f t="shared" si="1433"/>
        <v>#DIV/0!</v>
      </c>
      <c r="RH85" s="593">
        <f t="shared" si="1434"/>
        <v>0</v>
      </c>
      <c r="RI85" s="139">
        <f>RH85/RH74</f>
        <v>0</v>
      </c>
      <c r="RJ85" s="109">
        <f>RJ74*RI85</f>
        <v>0</v>
      </c>
      <c r="RK85" s="136">
        <f t="shared" si="1435"/>
        <v>0</v>
      </c>
      <c r="RL85" s="96">
        <f>RL74</f>
        <v>29.8</v>
      </c>
      <c r="RM85" s="137">
        <f t="shared" si="1436"/>
        <v>0</v>
      </c>
      <c r="RN85" s="109">
        <f t="shared" si="1437"/>
        <v>0</v>
      </c>
      <c r="RO85" s="109"/>
      <c r="RP85" s="138"/>
      <c r="RQ85" s="139" t="e">
        <f t="shared" si="1438"/>
        <v>#DIV/0!</v>
      </c>
      <c r="RR85" s="593">
        <f t="shared" si="1439"/>
        <v>0</v>
      </c>
      <c r="RS85" s="139">
        <f>RR85/RR74</f>
        <v>0</v>
      </c>
      <c r="RT85" s="109">
        <f>RT74*RS85</f>
        <v>0</v>
      </c>
      <c r="RU85" s="136">
        <f t="shared" si="1440"/>
        <v>0</v>
      </c>
      <c r="RV85" s="96">
        <f>RV74</f>
        <v>30.77</v>
      </c>
      <c r="RW85" s="137">
        <f t="shared" si="1441"/>
        <v>0</v>
      </c>
      <c r="RX85" s="109">
        <f t="shared" si="1442"/>
        <v>0</v>
      </c>
      <c r="RY85" s="109"/>
      <c r="RZ85" s="138"/>
      <c r="SA85" s="139" t="e">
        <f t="shared" si="1443"/>
        <v>#DIV/0!</v>
      </c>
      <c r="SB85" s="593">
        <f t="shared" si="1444"/>
        <v>0</v>
      </c>
      <c r="SC85" s="139" t="e">
        <f>SB85/SB74</f>
        <v>#DIV/0!</v>
      </c>
      <c r="SD85" s="109" t="e">
        <f>SD74*SC85</f>
        <v>#DIV/0!</v>
      </c>
      <c r="SE85" s="136">
        <f t="shared" si="1445"/>
        <v>0</v>
      </c>
      <c r="SF85" s="96">
        <f>SF74</f>
        <v>0</v>
      </c>
      <c r="SG85" s="137">
        <f t="shared" si="1446"/>
        <v>0</v>
      </c>
      <c r="SH85" s="109">
        <f t="shared" si="1447"/>
        <v>0</v>
      </c>
      <c r="SI85" s="109"/>
      <c r="SJ85" s="138"/>
      <c r="SK85" s="139" t="e">
        <f t="shared" si="1448"/>
        <v>#DIV/0!</v>
      </c>
      <c r="SL85" s="593">
        <f t="shared" si="1449"/>
        <v>0</v>
      </c>
      <c r="SM85" s="139">
        <f>SL85/SL74</f>
        <v>0</v>
      </c>
      <c r="SN85" s="109">
        <f>SN74*SM85</f>
        <v>0</v>
      </c>
      <c r="SO85" s="136">
        <f t="shared" si="1450"/>
        <v>0</v>
      </c>
      <c r="SP85" s="96">
        <f>SP74</f>
        <v>34.020000000000003</v>
      </c>
      <c r="SQ85" s="137">
        <f t="shared" si="1451"/>
        <v>0</v>
      </c>
      <c r="SR85" s="109">
        <f t="shared" si="1452"/>
        <v>0</v>
      </c>
      <c r="SS85" s="109"/>
      <c r="ST85" s="138"/>
      <c r="SU85" s="139" t="e">
        <f t="shared" si="1453"/>
        <v>#DIV/0!</v>
      </c>
      <c r="SV85" s="593">
        <f t="shared" si="1454"/>
        <v>0</v>
      </c>
      <c r="SW85" s="139">
        <f>SV85/SV74</f>
        <v>0</v>
      </c>
      <c r="SX85" s="109">
        <f>SX74*SW85</f>
        <v>0</v>
      </c>
      <c r="SY85" s="136">
        <f t="shared" si="1455"/>
        <v>0</v>
      </c>
      <c r="SZ85" s="96">
        <f>SZ74</f>
        <v>32.340000000000003</v>
      </c>
      <c r="TA85" s="137">
        <f t="shared" si="1456"/>
        <v>0</v>
      </c>
      <c r="TB85" s="109">
        <f t="shared" si="1457"/>
        <v>0</v>
      </c>
      <c r="TC85" s="109"/>
      <c r="TD85" s="138"/>
      <c r="TE85" s="139" t="e">
        <f t="shared" si="1458"/>
        <v>#DIV/0!</v>
      </c>
      <c r="TF85" s="593">
        <f t="shared" si="1459"/>
        <v>0</v>
      </c>
      <c r="TG85" s="139">
        <f>TF85/TF74</f>
        <v>0</v>
      </c>
      <c r="TH85" s="109">
        <f>TH74*TG85</f>
        <v>0</v>
      </c>
      <c r="TI85" s="136">
        <f t="shared" si="1460"/>
        <v>0</v>
      </c>
      <c r="TJ85" s="96">
        <f>TJ74</f>
        <v>30.78</v>
      </c>
      <c r="TK85" s="137">
        <f t="shared" si="1461"/>
        <v>0</v>
      </c>
      <c r="TL85" s="109">
        <f t="shared" si="1462"/>
        <v>0</v>
      </c>
      <c r="TM85" s="109"/>
      <c r="TN85" s="138"/>
      <c r="TO85" s="139" t="e">
        <f t="shared" si="1463"/>
        <v>#DIV/0!</v>
      </c>
      <c r="TP85" s="593">
        <f t="shared" si="1464"/>
        <v>0</v>
      </c>
      <c r="TQ85" s="139">
        <f>TP85/TP74</f>
        <v>0</v>
      </c>
      <c r="TR85" s="109">
        <f>TR74*TQ85</f>
        <v>0</v>
      </c>
      <c r="TS85" s="136">
        <f t="shared" si="1465"/>
        <v>0</v>
      </c>
      <c r="TT85" s="96">
        <f>TT74</f>
        <v>24.32</v>
      </c>
      <c r="TU85" s="137">
        <f t="shared" si="1466"/>
        <v>0</v>
      </c>
      <c r="TV85" s="109">
        <f t="shared" si="1467"/>
        <v>0</v>
      </c>
      <c r="TW85" s="109"/>
      <c r="TX85" s="138"/>
      <c r="TY85" s="139" t="e">
        <f t="shared" si="1468"/>
        <v>#DIV/0!</v>
      </c>
      <c r="TZ85" s="593">
        <f t="shared" si="1469"/>
        <v>0</v>
      </c>
      <c r="UA85" s="139">
        <f>TZ85/TZ74</f>
        <v>0</v>
      </c>
      <c r="UB85" s="109">
        <f>UB74*UA85</f>
        <v>0</v>
      </c>
      <c r="UC85" s="136">
        <f t="shared" si="1470"/>
        <v>0</v>
      </c>
      <c r="UD85" s="96">
        <f>UD74</f>
        <v>31.78</v>
      </c>
      <c r="UE85" s="137">
        <f t="shared" si="1471"/>
        <v>0</v>
      </c>
      <c r="UF85" s="109">
        <f t="shared" si="1472"/>
        <v>0</v>
      </c>
      <c r="UG85" s="109"/>
      <c r="UH85" s="138"/>
      <c r="UI85" s="139" t="e">
        <f t="shared" si="1473"/>
        <v>#DIV/0!</v>
      </c>
      <c r="UJ85" s="593">
        <f t="shared" si="1474"/>
        <v>0</v>
      </c>
      <c r="UK85" s="139">
        <f>UJ85/UJ74</f>
        <v>0</v>
      </c>
      <c r="UL85" s="109">
        <f>UL74*UK85</f>
        <v>0</v>
      </c>
      <c r="UM85" s="136">
        <f t="shared" si="1475"/>
        <v>0</v>
      </c>
      <c r="UN85" s="96">
        <f>UN74</f>
        <v>22.42</v>
      </c>
      <c r="UO85" s="137">
        <f t="shared" si="1476"/>
        <v>0</v>
      </c>
      <c r="UP85" s="109">
        <f t="shared" si="1477"/>
        <v>0</v>
      </c>
      <c r="UQ85" s="109"/>
      <c r="UR85" s="138"/>
      <c r="US85" s="139" t="e">
        <f t="shared" si="1478"/>
        <v>#DIV/0!</v>
      </c>
      <c r="UT85" s="593">
        <f t="shared" si="1479"/>
        <v>0</v>
      </c>
      <c r="UU85" s="139">
        <f>UT85/UT74</f>
        <v>0</v>
      </c>
      <c r="UV85" s="109">
        <f>UV74*UU85</f>
        <v>0</v>
      </c>
      <c r="UW85" s="136">
        <f t="shared" si="1480"/>
        <v>0</v>
      </c>
      <c r="UX85" s="96">
        <f>UX74</f>
        <v>25.18</v>
      </c>
      <c r="UY85" s="137">
        <f t="shared" si="1481"/>
        <v>0</v>
      </c>
      <c r="UZ85" s="109">
        <f t="shared" si="1482"/>
        <v>0</v>
      </c>
      <c r="VA85" s="109"/>
      <c r="VB85" s="138"/>
      <c r="VC85" s="139" t="e">
        <f t="shared" si="1483"/>
        <v>#DIV/0!</v>
      </c>
      <c r="VD85" s="593">
        <f t="shared" si="1484"/>
        <v>0</v>
      </c>
      <c r="VE85" s="139">
        <f>VD85/VD74</f>
        <v>0</v>
      </c>
      <c r="VF85" s="109">
        <f>VF74*VE85</f>
        <v>0</v>
      </c>
      <c r="VG85" s="136">
        <f t="shared" si="1485"/>
        <v>0</v>
      </c>
      <c r="VH85" s="96">
        <f>VH74</f>
        <v>24.6</v>
      </c>
      <c r="VI85" s="137">
        <f t="shared" si="1486"/>
        <v>0</v>
      </c>
      <c r="VJ85" s="109">
        <f t="shared" si="1487"/>
        <v>0</v>
      </c>
      <c r="VK85" s="109"/>
      <c r="VL85" s="138"/>
      <c r="VM85" s="139" t="e">
        <f t="shared" si="1488"/>
        <v>#DIV/0!</v>
      </c>
      <c r="VN85" s="593">
        <f t="shared" si="1489"/>
        <v>0</v>
      </c>
      <c r="VO85" s="139">
        <f>VN85/VN74</f>
        <v>0</v>
      </c>
      <c r="VP85" s="109">
        <f>VP74*VO85</f>
        <v>0</v>
      </c>
      <c r="VQ85" s="136">
        <f t="shared" si="1490"/>
        <v>0</v>
      </c>
      <c r="VR85" s="96">
        <f>VR74</f>
        <v>24.47</v>
      </c>
      <c r="VS85" s="137">
        <f t="shared" si="1491"/>
        <v>0</v>
      </c>
      <c r="VT85" s="109">
        <f t="shared" si="1492"/>
        <v>0</v>
      </c>
      <c r="VU85" s="109"/>
      <c r="VV85" s="138"/>
      <c r="VW85" s="139" t="e">
        <f t="shared" si="1493"/>
        <v>#DIV/0!</v>
      </c>
      <c r="VX85" s="554">
        <f t="shared" si="1494"/>
        <v>0</v>
      </c>
      <c r="VY85" s="139">
        <f>VX85/VX74</f>
        <v>0</v>
      </c>
      <c r="VZ85" s="109">
        <f>VZ74*VY85</f>
        <v>0</v>
      </c>
      <c r="WA85" s="136">
        <f t="shared" si="1495"/>
        <v>0</v>
      </c>
      <c r="WB85" s="96">
        <f>WB74</f>
        <v>29.54</v>
      </c>
      <c r="WC85" s="137">
        <f t="shared" si="1496"/>
        <v>0</v>
      </c>
      <c r="WD85" s="109">
        <f t="shared" si="1497"/>
        <v>0</v>
      </c>
      <c r="WE85" s="109"/>
      <c r="WF85" s="138"/>
    </row>
    <row r="86" spans="1:604" ht="18" customHeight="1">
      <c r="A86" s="5"/>
      <c r="B86" s="544" t="s">
        <v>411</v>
      </c>
      <c r="C86" s="11" t="s">
        <v>968</v>
      </c>
      <c r="D86" s="11" t="s">
        <v>423</v>
      </c>
      <c r="E86" s="4" t="s">
        <v>32</v>
      </c>
      <c r="F86" s="593">
        <f t="shared" si="1199"/>
        <v>0</v>
      </c>
      <c r="G86" s="139" t="e">
        <f>F86/F74</f>
        <v>#DIV/0!</v>
      </c>
      <c r="H86" s="109" t="e">
        <f>H74*G86</f>
        <v>#DIV/0!</v>
      </c>
      <c r="I86" s="136">
        <f t="shared" si="1200"/>
        <v>0</v>
      </c>
      <c r="J86" s="96">
        <f>J74</f>
        <v>0</v>
      </c>
      <c r="K86" s="137">
        <f t="shared" si="1201"/>
        <v>0</v>
      </c>
      <c r="L86" s="109">
        <f t="shared" si="1202"/>
        <v>0</v>
      </c>
      <c r="M86" s="109"/>
      <c r="N86" s="138"/>
      <c r="O86" s="139">
        <f t="shared" si="1203"/>
        <v>0</v>
      </c>
      <c r="P86" s="593">
        <f t="shared" si="1204"/>
        <v>0</v>
      </c>
      <c r="Q86" s="139">
        <f>P86/P74</f>
        <v>0</v>
      </c>
      <c r="R86" s="109">
        <f>R74*Q86</f>
        <v>0</v>
      </c>
      <c r="S86" s="136">
        <f t="shared" si="1205"/>
        <v>0</v>
      </c>
      <c r="T86" s="96">
        <f>T74</f>
        <v>24.01</v>
      </c>
      <c r="U86" s="137">
        <f t="shared" si="1206"/>
        <v>0</v>
      </c>
      <c r="V86" s="109">
        <f t="shared" si="1207"/>
        <v>0</v>
      </c>
      <c r="W86" s="109"/>
      <c r="X86" s="138"/>
      <c r="Y86" s="139">
        <f t="shared" si="1208"/>
        <v>0</v>
      </c>
      <c r="Z86" s="593">
        <f t="shared" si="1209"/>
        <v>0</v>
      </c>
      <c r="AA86" s="139">
        <f>Z86/Z74</f>
        <v>0</v>
      </c>
      <c r="AB86" s="109">
        <f>AB74*AA86</f>
        <v>0</v>
      </c>
      <c r="AC86" s="136">
        <f t="shared" si="1210"/>
        <v>0</v>
      </c>
      <c r="AD86" s="96">
        <f>AD74</f>
        <v>22.42</v>
      </c>
      <c r="AE86" s="137">
        <f t="shared" si="1211"/>
        <v>0</v>
      </c>
      <c r="AF86" s="109">
        <f t="shared" si="1212"/>
        <v>0</v>
      </c>
      <c r="AG86" s="109"/>
      <c r="AH86" s="138"/>
      <c r="AI86" s="139">
        <f t="shared" si="1213"/>
        <v>0</v>
      </c>
      <c r="AJ86" s="593">
        <f t="shared" si="1214"/>
        <v>0</v>
      </c>
      <c r="AK86" s="139" t="e">
        <f>AJ86/AJ74</f>
        <v>#DIV/0!</v>
      </c>
      <c r="AL86" s="109" t="e">
        <f>AL74*AK86</f>
        <v>#DIV/0!</v>
      </c>
      <c r="AM86" s="136">
        <f t="shared" si="1215"/>
        <v>0</v>
      </c>
      <c r="AN86" s="96">
        <f>AN74</f>
        <v>0</v>
      </c>
      <c r="AO86" s="137">
        <f t="shared" si="1216"/>
        <v>0</v>
      </c>
      <c r="AP86" s="109">
        <f t="shared" si="1217"/>
        <v>0</v>
      </c>
      <c r="AQ86" s="109"/>
      <c r="AR86" s="138"/>
      <c r="AS86" s="139">
        <f t="shared" si="1218"/>
        <v>0</v>
      </c>
      <c r="AT86" s="593">
        <f t="shared" si="1219"/>
        <v>0</v>
      </c>
      <c r="AU86" s="139">
        <f>AT86/AT74</f>
        <v>0</v>
      </c>
      <c r="AV86" s="109">
        <f>AV74*AU86</f>
        <v>0</v>
      </c>
      <c r="AW86" s="136">
        <f t="shared" si="1220"/>
        <v>0</v>
      </c>
      <c r="AX86" s="96">
        <f>AX74</f>
        <v>35.57</v>
      </c>
      <c r="AY86" s="137">
        <f t="shared" si="1221"/>
        <v>0</v>
      </c>
      <c r="AZ86" s="109">
        <f t="shared" si="1222"/>
        <v>0</v>
      </c>
      <c r="BA86" s="109"/>
      <c r="BB86" s="138"/>
      <c r="BC86" s="139">
        <f t="shared" si="1223"/>
        <v>0</v>
      </c>
      <c r="BD86" s="593">
        <f t="shared" si="1224"/>
        <v>0</v>
      </c>
      <c r="BE86" s="139">
        <f>BD86/BD74</f>
        <v>0</v>
      </c>
      <c r="BF86" s="109">
        <f>BF74*BE86</f>
        <v>0</v>
      </c>
      <c r="BG86" s="136">
        <f t="shared" si="1225"/>
        <v>0</v>
      </c>
      <c r="BH86" s="96">
        <f>BH74</f>
        <v>33.72</v>
      </c>
      <c r="BI86" s="137">
        <f t="shared" si="1226"/>
        <v>0</v>
      </c>
      <c r="BJ86" s="109">
        <f t="shared" si="1227"/>
        <v>0</v>
      </c>
      <c r="BK86" s="109"/>
      <c r="BL86" s="138"/>
      <c r="BM86" s="139">
        <f t="shared" si="1228"/>
        <v>0</v>
      </c>
      <c r="BN86" s="593">
        <f t="shared" si="1229"/>
        <v>0</v>
      </c>
      <c r="BO86" s="139">
        <f>BN86/BN74</f>
        <v>0</v>
      </c>
      <c r="BP86" s="109">
        <f>BP74*BO86</f>
        <v>0</v>
      </c>
      <c r="BQ86" s="136">
        <f t="shared" si="1230"/>
        <v>0</v>
      </c>
      <c r="BR86" s="96">
        <f>BR74</f>
        <v>33.74</v>
      </c>
      <c r="BS86" s="137">
        <f t="shared" si="1231"/>
        <v>0</v>
      </c>
      <c r="BT86" s="109">
        <f t="shared" si="1232"/>
        <v>0</v>
      </c>
      <c r="BU86" s="109"/>
      <c r="BV86" s="138"/>
      <c r="BW86" s="139">
        <f t="shared" si="1233"/>
        <v>0</v>
      </c>
      <c r="BX86" s="593">
        <f t="shared" si="1234"/>
        <v>0</v>
      </c>
      <c r="BY86" s="139">
        <f>BX86/BX74</f>
        <v>0</v>
      </c>
      <c r="BZ86" s="109">
        <f>BZ74*BY86</f>
        <v>0</v>
      </c>
      <c r="CA86" s="136">
        <f t="shared" si="1235"/>
        <v>0</v>
      </c>
      <c r="CB86" s="96">
        <f>CB74</f>
        <v>33.08</v>
      </c>
      <c r="CC86" s="137">
        <f t="shared" si="1236"/>
        <v>0</v>
      </c>
      <c r="CD86" s="109">
        <f t="shared" si="1237"/>
        <v>0</v>
      </c>
      <c r="CE86" s="109"/>
      <c r="CF86" s="138"/>
      <c r="CG86" s="139">
        <f t="shared" si="1238"/>
        <v>0</v>
      </c>
      <c r="CH86" s="593">
        <f t="shared" si="1239"/>
        <v>0</v>
      </c>
      <c r="CI86" s="139">
        <f>CH86/CH74</f>
        <v>0</v>
      </c>
      <c r="CJ86" s="109">
        <f>CJ74*CI86</f>
        <v>0</v>
      </c>
      <c r="CK86" s="136">
        <f t="shared" si="1240"/>
        <v>0</v>
      </c>
      <c r="CL86" s="96">
        <f>CL74</f>
        <v>22.42</v>
      </c>
      <c r="CM86" s="137">
        <f t="shared" si="1241"/>
        <v>0</v>
      </c>
      <c r="CN86" s="109">
        <f t="shared" si="1242"/>
        <v>0</v>
      </c>
      <c r="CO86" s="109"/>
      <c r="CP86" s="138"/>
      <c r="CQ86" s="139">
        <f t="shared" si="1243"/>
        <v>0</v>
      </c>
      <c r="CR86" s="593">
        <f t="shared" si="1244"/>
        <v>0</v>
      </c>
      <c r="CS86" s="139">
        <f>CR86/CR74</f>
        <v>0</v>
      </c>
      <c r="CT86" s="109">
        <f>CT74*CS86</f>
        <v>0</v>
      </c>
      <c r="CU86" s="136">
        <f t="shared" si="1245"/>
        <v>0</v>
      </c>
      <c r="CV86" s="96">
        <f>CV74</f>
        <v>32.53</v>
      </c>
      <c r="CW86" s="137">
        <f t="shared" si="1246"/>
        <v>0</v>
      </c>
      <c r="CX86" s="109">
        <f t="shared" si="1247"/>
        <v>0</v>
      </c>
      <c r="CY86" s="109"/>
      <c r="CZ86" s="138"/>
      <c r="DA86" s="139">
        <f t="shared" si="1248"/>
        <v>0</v>
      </c>
      <c r="DB86" s="593">
        <f t="shared" si="1249"/>
        <v>0</v>
      </c>
      <c r="DC86" s="139">
        <f>DB86/DB74</f>
        <v>0</v>
      </c>
      <c r="DD86" s="109">
        <f>DD74*DC86</f>
        <v>0</v>
      </c>
      <c r="DE86" s="136">
        <f t="shared" si="1250"/>
        <v>0</v>
      </c>
      <c r="DF86" s="96">
        <f>DF74</f>
        <v>46.75</v>
      </c>
      <c r="DG86" s="137">
        <f t="shared" si="1251"/>
        <v>0</v>
      </c>
      <c r="DH86" s="109">
        <f t="shared" si="1252"/>
        <v>0</v>
      </c>
      <c r="DI86" s="109"/>
      <c r="DJ86" s="138"/>
      <c r="DK86" s="139">
        <f t="shared" si="1253"/>
        <v>0</v>
      </c>
      <c r="DL86" s="593">
        <f t="shared" si="1254"/>
        <v>0</v>
      </c>
      <c r="DM86" s="139">
        <f>DL86/DL74</f>
        <v>0</v>
      </c>
      <c r="DN86" s="109">
        <f>DN74*DM86</f>
        <v>0</v>
      </c>
      <c r="DO86" s="136">
        <f t="shared" si="1255"/>
        <v>0</v>
      </c>
      <c r="DP86" s="96">
        <f>DP74</f>
        <v>33.799999999999997</v>
      </c>
      <c r="DQ86" s="137">
        <f t="shared" si="1256"/>
        <v>0</v>
      </c>
      <c r="DR86" s="109">
        <f t="shared" si="1257"/>
        <v>0</v>
      </c>
      <c r="DS86" s="109"/>
      <c r="DT86" s="138"/>
      <c r="DU86" s="139">
        <f t="shared" si="1258"/>
        <v>0</v>
      </c>
      <c r="DV86" s="593">
        <f t="shared" si="1259"/>
        <v>0</v>
      </c>
      <c r="DW86" s="139">
        <f>DV86/DV74</f>
        <v>0</v>
      </c>
      <c r="DX86" s="109">
        <f>DX74*DW86</f>
        <v>0</v>
      </c>
      <c r="DY86" s="136">
        <f t="shared" si="1260"/>
        <v>0</v>
      </c>
      <c r="DZ86" s="96">
        <f>DZ74</f>
        <v>33.79</v>
      </c>
      <c r="EA86" s="137">
        <f t="shared" si="1261"/>
        <v>0</v>
      </c>
      <c r="EB86" s="109">
        <f t="shared" si="1262"/>
        <v>0</v>
      </c>
      <c r="EC86" s="109"/>
      <c r="ED86" s="138"/>
      <c r="EE86" s="139">
        <f t="shared" si="1263"/>
        <v>0</v>
      </c>
      <c r="EF86" s="593">
        <f t="shared" si="1264"/>
        <v>0</v>
      </c>
      <c r="EG86" s="139">
        <f>EF86/EF74</f>
        <v>0</v>
      </c>
      <c r="EH86" s="109">
        <f>EH74*EG86</f>
        <v>0</v>
      </c>
      <c r="EI86" s="136">
        <f t="shared" si="1265"/>
        <v>0</v>
      </c>
      <c r="EJ86" s="96">
        <f>EJ74</f>
        <v>33.47</v>
      </c>
      <c r="EK86" s="137">
        <f t="shared" si="1266"/>
        <v>0</v>
      </c>
      <c r="EL86" s="109">
        <f t="shared" si="1267"/>
        <v>0</v>
      </c>
      <c r="EM86" s="109"/>
      <c r="EN86" s="138"/>
      <c r="EO86" s="139">
        <f t="shared" si="1268"/>
        <v>0</v>
      </c>
      <c r="EP86" s="593">
        <f t="shared" si="1269"/>
        <v>0</v>
      </c>
      <c r="EQ86" s="139">
        <f>EP86/EP74</f>
        <v>0</v>
      </c>
      <c r="ER86" s="109">
        <f>ER74*EQ86</f>
        <v>0</v>
      </c>
      <c r="ES86" s="136">
        <f t="shared" si="1270"/>
        <v>0</v>
      </c>
      <c r="ET86" s="96">
        <f>ET74</f>
        <v>28.35</v>
      </c>
      <c r="EU86" s="137">
        <f t="shared" si="1271"/>
        <v>0</v>
      </c>
      <c r="EV86" s="109">
        <f t="shared" si="1272"/>
        <v>0</v>
      </c>
      <c r="EW86" s="109"/>
      <c r="EX86" s="138"/>
      <c r="EY86" s="139">
        <f t="shared" si="1273"/>
        <v>0</v>
      </c>
      <c r="EZ86" s="593">
        <f t="shared" si="1274"/>
        <v>0</v>
      </c>
      <c r="FA86" s="139">
        <f>EZ86/EZ74</f>
        <v>0</v>
      </c>
      <c r="FB86" s="109">
        <f>FB74*FA86</f>
        <v>0</v>
      </c>
      <c r="FC86" s="136">
        <f t="shared" si="1275"/>
        <v>0</v>
      </c>
      <c r="FD86" s="96">
        <f>FD74</f>
        <v>37.67</v>
      </c>
      <c r="FE86" s="137">
        <f t="shared" si="1276"/>
        <v>0</v>
      </c>
      <c r="FF86" s="109">
        <f t="shared" si="1277"/>
        <v>0</v>
      </c>
      <c r="FG86" s="109"/>
      <c r="FH86" s="138"/>
      <c r="FI86" s="139">
        <f t="shared" si="1278"/>
        <v>0</v>
      </c>
      <c r="FJ86" s="593">
        <f t="shared" si="1279"/>
        <v>0</v>
      </c>
      <c r="FK86" s="139">
        <f>FJ86/FJ74</f>
        <v>0</v>
      </c>
      <c r="FL86" s="109">
        <f>FL74*FK86</f>
        <v>0</v>
      </c>
      <c r="FM86" s="136">
        <f t="shared" si="1280"/>
        <v>0</v>
      </c>
      <c r="FN86" s="96">
        <f>FN74</f>
        <v>32.340000000000003</v>
      </c>
      <c r="FO86" s="137">
        <f t="shared" si="1281"/>
        <v>0</v>
      </c>
      <c r="FP86" s="109">
        <f t="shared" si="1282"/>
        <v>0</v>
      </c>
      <c r="FQ86" s="109"/>
      <c r="FR86" s="138"/>
      <c r="FS86" s="139">
        <f t="shared" si="1283"/>
        <v>0</v>
      </c>
      <c r="FT86" s="593">
        <f t="shared" si="1284"/>
        <v>0</v>
      </c>
      <c r="FU86" s="139">
        <f>FT86/FT74</f>
        <v>0</v>
      </c>
      <c r="FV86" s="109">
        <f>FV74*FU86</f>
        <v>0</v>
      </c>
      <c r="FW86" s="136">
        <f t="shared" si="1285"/>
        <v>0</v>
      </c>
      <c r="FX86" s="96">
        <f>FX74</f>
        <v>32.72</v>
      </c>
      <c r="FY86" s="137">
        <f t="shared" si="1286"/>
        <v>0</v>
      </c>
      <c r="FZ86" s="109">
        <f t="shared" si="1287"/>
        <v>0</v>
      </c>
      <c r="GA86" s="109"/>
      <c r="GB86" s="138"/>
      <c r="GC86" s="139">
        <f t="shared" si="1288"/>
        <v>0</v>
      </c>
      <c r="GD86" s="593">
        <f t="shared" si="1289"/>
        <v>0</v>
      </c>
      <c r="GE86" s="139">
        <f>GD86/GD74</f>
        <v>0</v>
      </c>
      <c r="GF86" s="109">
        <f>GF74*GE86</f>
        <v>0</v>
      </c>
      <c r="GG86" s="136">
        <f t="shared" si="1290"/>
        <v>0</v>
      </c>
      <c r="GH86" s="96">
        <f>GH74</f>
        <v>33.47</v>
      </c>
      <c r="GI86" s="137">
        <f t="shared" si="1291"/>
        <v>0</v>
      </c>
      <c r="GJ86" s="109">
        <f t="shared" si="1292"/>
        <v>0</v>
      </c>
      <c r="GK86" s="109"/>
      <c r="GL86" s="138"/>
      <c r="GM86" s="139">
        <f t="shared" si="1293"/>
        <v>0</v>
      </c>
      <c r="GN86" s="593">
        <f t="shared" si="1294"/>
        <v>0</v>
      </c>
      <c r="GO86" s="139">
        <f>GN86/GN74</f>
        <v>0</v>
      </c>
      <c r="GP86" s="109">
        <f>GP74*GO86</f>
        <v>0</v>
      </c>
      <c r="GQ86" s="136">
        <f t="shared" si="1295"/>
        <v>0</v>
      </c>
      <c r="GR86" s="96">
        <f>GR74</f>
        <v>33.799999999999997</v>
      </c>
      <c r="GS86" s="137">
        <f t="shared" si="1296"/>
        <v>0</v>
      </c>
      <c r="GT86" s="109">
        <f t="shared" si="1297"/>
        <v>0</v>
      </c>
      <c r="GU86" s="109"/>
      <c r="GV86" s="138"/>
      <c r="GW86" s="139">
        <f t="shared" si="1298"/>
        <v>0</v>
      </c>
      <c r="GX86" s="593">
        <f t="shared" si="1299"/>
        <v>0</v>
      </c>
      <c r="GY86" s="139">
        <f>GX86/GX74</f>
        <v>0</v>
      </c>
      <c r="GZ86" s="109">
        <f>GZ74*GY86</f>
        <v>0</v>
      </c>
      <c r="HA86" s="136">
        <f t="shared" si="1300"/>
        <v>0</v>
      </c>
      <c r="HB86" s="96">
        <f>HB74</f>
        <v>27.22</v>
      </c>
      <c r="HC86" s="137">
        <f t="shared" si="1301"/>
        <v>0</v>
      </c>
      <c r="HD86" s="109">
        <f t="shared" si="1302"/>
        <v>0</v>
      </c>
      <c r="HE86" s="109"/>
      <c r="HF86" s="138"/>
      <c r="HG86" s="139">
        <f t="shared" si="1303"/>
        <v>0</v>
      </c>
      <c r="HH86" s="593">
        <f t="shared" si="1304"/>
        <v>0</v>
      </c>
      <c r="HI86" s="139">
        <f>HH86/HH74</f>
        <v>0</v>
      </c>
      <c r="HJ86" s="109">
        <f>HJ74*HI86</f>
        <v>0</v>
      </c>
      <c r="HK86" s="136">
        <f t="shared" si="1305"/>
        <v>0</v>
      </c>
      <c r="HL86" s="96">
        <f>HL74</f>
        <v>25.02</v>
      </c>
      <c r="HM86" s="137">
        <f t="shared" si="1306"/>
        <v>0</v>
      </c>
      <c r="HN86" s="109">
        <f t="shared" si="1307"/>
        <v>0</v>
      </c>
      <c r="HO86" s="109"/>
      <c r="HP86" s="138"/>
      <c r="HQ86" s="139">
        <f t="shared" si="1308"/>
        <v>0</v>
      </c>
      <c r="HR86" s="593">
        <f t="shared" si="1309"/>
        <v>0</v>
      </c>
      <c r="HS86" s="139">
        <f>HR86/HR74</f>
        <v>0</v>
      </c>
      <c r="HT86" s="109">
        <f>HT74*HS86</f>
        <v>0</v>
      </c>
      <c r="HU86" s="136">
        <f t="shared" si="1310"/>
        <v>0</v>
      </c>
      <c r="HV86" s="96">
        <f>HV74</f>
        <v>34.31</v>
      </c>
      <c r="HW86" s="137">
        <f t="shared" si="1311"/>
        <v>0</v>
      </c>
      <c r="HX86" s="109">
        <f t="shared" si="1312"/>
        <v>0</v>
      </c>
      <c r="HY86" s="109"/>
      <c r="HZ86" s="138"/>
      <c r="IA86" s="139">
        <f t="shared" si="1313"/>
        <v>0</v>
      </c>
      <c r="IB86" s="593">
        <f t="shared" si="1314"/>
        <v>0</v>
      </c>
      <c r="IC86" s="139">
        <f>IB86/IB74</f>
        <v>0</v>
      </c>
      <c r="ID86" s="109">
        <f>ID74*IC86</f>
        <v>0</v>
      </c>
      <c r="IE86" s="136">
        <f t="shared" si="1315"/>
        <v>0</v>
      </c>
      <c r="IF86" s="96">
        <f>IF74</f>
        <v>23.33</v>
      </c>
      <c r="IG86" s="137">
        <f t="shared" si="1316"/>
        <v>0</v>
      </c>
      <c r="IH86" s="109">
        <f t="shared" si="1317"/>
        <v>0</v>
      </c>
      <c r="II86" s="109"/>
      <c r="IJ86" s="138"/>
      <c r="IK86" s="139">
        <f t="shared" si="1318"/>
        <v>0</v>
      </c>
      <c r="IL86" s="593">
        <f t="shared" si="1319"/>
        <v>0</v>
      </c>
      <c r="IM86" s="139">
        <f>IL86/IL74</f>
        <v>0</v>
      </c>
      <c r="IN86" s="109">
        <f>IN74*IM86</f>
        <v>0</v>
      </c>
      <c r="IO86" s="136">
        <f t="shared" si="1320"/>
        <v>0</v>
      </c>
      <c r="IP86" s="96">
        <f>IP74</f>
        <v>35.85</v>
      </c>
      <c r="IQ86" s="137">
        <f t="shared" si="1321"/>
        <v>0</v>
      </c>
      <c r="IR86" s="109">
        <f t="shared" si="1322"/>
        <v>0</v>
      </c>
      <c r="IS86" s="109"/>
      <c r="IT86" s="138"/>
      <c r="IU86" s="139">
        <f t="shared" si="1323"/>
        <v>0</v>
      </c>
      <c r="IV86" s="593">
        <f t="shared" si="1324"/>
        <v>0</v>
      </c>
      <c r="IW86" s="139">
        <f>IV86/IV74</f>
        <v>0</v>
      </c>
      <c r="IX86" s="109">
        <f>IX74*IW86</f>
        <v>0</v>
      </c>
      <c r="IY86" s="136">
        <f t="shared" si="1325"/>
        <v>0</v>
      </c>
      <c r="IZ86" s="96">
        <f>IZ74</f>
        <v>35.1</v>
      </c>
      <c r="JA86" s="137">
        <f t="shared" si="1326"/>
        <v>0</v>
      </c>
      <c r="JB86" s="109">
        <f t="shared" si="1327"/>
        <v>0</v>
      </c>
      <c r="JC86" s="109"/>
      <c r="JD86" s="138"/>
      <c r="JE86" s="139">
        <f t="shared" si="1328"/>
        <v>0</v>
      </c>
      <c r="JF86" s="593">
        <f t="shared" si="1329"/>
        <v>25</v>
      </c>
      <c r="JG86" s="139">
        <f>JF86/JF74</f>
        <v>7.485E-2</v>
      </c>
      <c r="JH86" s="109">
        <f>JH74*JG86</f>
        <v>380.99</v>
      </c>
      <c r="JI86" s="136">
        <f t="shared" si="1330"/>
        <v>15.239599999999999</v>
      </c>
      <c r="JJ86" s="96">
        <f>JJ74</f>
        <v>30.76</v>
      </c>
      <c r="JK86" s="137">
        <f t="shared" si="1331"/>
        <v>468.77010000000001</v>
      </c>
      <c r="JL86" s="109">
        <f t="shared" si="1332"/>
        <v>11719.25</v>
      </c>
      <c r="JM86" s="109"/>
      <c r="JN86" s="138"/>
      <c r="JO86" s="139">
        <f t="shared" si="1333"/>
        <v>1.0636300000000001</v>
      </c>
      <c r="JP86" s="593">
        <f t="shared" si="1334"/>
        <v>0</v>
      </c>
      <c r="JQ86" s="139">
        <f>JP86/JP74</f>
        <v>0</v>
      </c>
      <c r="JR86" s="109">
        <f>JR74*JQ86</f>
        <v>0</v>
      </c>
      <c r="JS86" s="136">
        <f t="shared" si="1335"/>
        <v>0</v>
      </c>
      <c r="JT86" s="96">
        <f>JT74</f>
        <v>32.64</v>
      </c>
      <c r="JU86" s="137">
        <f t="shared" si="1336"/>
        <v>0</v>
      </c>
      <c r="JV86" s="109">
        <f t="shared" si="1337"/>
        <v>0</v>
      </c>
      <c r="JW86" s="109"/>
      <c r="JX86" s="138"/>
      <c r="JY86" s="139">
        <f t="shared" si="1338"/>
        <v>0</v>
      </c>
      <c r="JZ86" s="593">
        <f t="shared" si="1339"/>
        <v>0</v>
      </c>
      <c r="KA86" s="139">
        <f>JZ86/JZ74</f>
        <v>0</v>
      </c>
      <c r="KB86" s="109">
        <f>KB74*KA86</f>
        <v>0</v>
      </c>
      <c r="KC86" s="136">
        <f t="shared" si="1340"/>
        <v>0</v>
      </c>
      <c r="KD86" s="96">
        <f>KD74</f>
        <v>24.43</v>
      </c>
      <c r="KE86" s="137">
        <f t="shared" si="1341"/>
        <v>0</v>
      </c>
      <c r="KF86" s="109">
        <f t="shared" si="1342"/>
        <v>0</v>
      </c>
      <c r="KG86" s="109"/>
      <c r="KH86" s="138"/>
      <c r="KI86" s="139">
        <f t="shared" si="1343"/>
        <v>0</v>
      </c>
      <c r="KJ86" s="593">
        <f t="shared" si="1344"/>
        <v>0</v>
      </c>
      <c r="KK86" s="139">
        <f>KJ86/KJ74</f>
        <v>0</v>
      </c>
      <c r="KL86" s="109">
        <f>KL74*KK86</f>
        <v>0</v>
      </c>
      <c r="KM86" s="136">
        <f t="shared" si="1345"/>
        <v>0</v>
      </c>
      <c r="KN86" s="96">
        <f>KN74</f>
        <v>25.71</v>
      </c>
      <c r="KO86" s="137">
        <f t="shared" si="1346"/>
        <v>0</v>
      </c>
      <c r="KP86" s="109">
        <f t="shared" si="1347"/>
        <v>0</v>
      </c>
      <c r="KQ86" s="109"/>
      <c r="KR86" s="138"/>
      <c r="KS86" s="139">
        <f t="shared" si="1348"/>
        <v>0</v>
      </c>
      <c r="KT86" s="593">
        <f t="shared" si="1349"/>
        <v>0</v>
      </c>
      <c r="KU86" s="139">
        <f>KT86/KT74</f>
        <v>0</v>
      </c>
      <c r="KV86" s="109">
        <f>KV74*KU86</f>
        <v>0</v>
      </c>
      <c r="KW86" s="136">
        <f t="shared" si="1350"/>
        <v>0</v>
      </c>
      <c r="KX86" s="96">
        <f>KX74</f>
        <v>68.260000000000005</v>
      </c>
      <c r="KY86" s="137">
        <f t="shared" si="1351"/>
        <v>0</v>
      </c>
      <c r="KZ86" s="109">
        <f t="shared" si="1352"/>
        <v>0</v>
      </c>
      <c r="LA86" s="109"/>
      <c r="LB86" s="138"/>
      <c r="LC86" s="139">
        <f t="shared" si="1353"/>
        <v>0</v>
      </c>
      <c r="LD86" s="593">
        <f t="shared" si="1354"/>
        <v>0</v>
      </c>
      <c r="LE86" s="139">
        <f>LD86/LD74</f>
        <v>0</v>
      </c>
      <c r="LF86" s="109">
        <f>LF74*LE86</f>
        <v>0</v>
      </c>
      <c r="LG86" s="136">
        <f t="shared" si="1355"/>
        <v>0</v>
      </c>
      <c r="LH86" s="96">
        <f>LH74</f>
        <v>28.92</v>
      </c>
      <c r="LI86" s="137">
        <f t="shared" si="1356"/>
        <v>0</v>
      </c>
      <c r="LJ86" s="109">
        <f t="shared" si="1357"/>
        <v>0</v>
      </c>
      <c r="LK86" s="109"/>
      <c r="LL86" s="138"/>
      <c r="LM86" s="139">
        <f t="shared" si="1358"/>
        <v>0</v>
      </c>
      <c r="LN86" s="593">
        <f t="shared" si="1359"/>
        <v>0</v>
      </c>
      <c r="LO86" s="139">
        <f>LN86/LN74</f>
        <v>0</v>
      </c>
      <c r="LP86" s="109">
        <f>LP74*LO86</f>
        <v>0</v>
      </c>
      <c r="LQ86" s="136">
        <f t="shared" si="1360"/>
        <v>0</v>
      </c>
      <c r="LR86" s="96">
        <f>LR74</f>
        <v>34.76</v>
      </c>
      <c r="LS86" s="137">
        <f t="shared" si="1361"/>
        <v>0</v>
      </c>
      <c r="LT86" s="109">
        <f t="shared" si="1362"/>
        <v>0</v>
      </c>
      <c r="LU86" s="109"/>
      <c r="LV86" s="138"/>
      <c r="LW86" s="139">
        <f t="shared" si="1363"/>
        <v>0</v>
      </c>
      <c r="LX86" s="593">
        <f t="shared" si="1364"/>
        <v>0</v>
      </c>
      <c r="LY86" s="139">
        <f>LX86/LX74</f>
        <v>0</v>
      </c>
      <c r="LZ86" s="109">
        <f>LZ74*LY86</f>
        <v>0</v>
      </c>
      <c r="MA86" s="136">
        <f t="shared" si="1365"/>
        <v>0</v>
      </c>
      <c r="MB86" s="96">
        <f>MB74</f>
        <v>24.83</v>
      </c>
      <c r="MC86" s="137">
        <f t="shared" si="1366"/>
        <v>0</v>
      </c>
      <c r="MD86" s="109">
        <f t="shared" si="1367"/>
        <v>0</v>
      </c>
      <c r="ME86" s="109"/>
      <c r="MF86" s="138"/>
      <c r="MG86" s="139">
        <f t="shared" si="1368"/>
        <v>0</v>
      </c>
      <c r="MH86" s="593">
        <f t="shared" si="1369"/>
        <v>0</v>
      </c>
      <c r="MI86" s="139">
        <f>MH86/MH74</f>
        <v>0</v>
      </c>
      <c r="MJ86" s="109">
        <f>MJ74*MI86</f>
        <v>0</v>
      </c>
      <c r="MK86" s="136">
        <f t="shared" si="1370"/>
        <v>0</v>
      </c>
      <c r="ML86" s="96">
        <f>ML74</f>
        <v>26.91</v>
      </c>
      <c r="MM86" s="137">
        <f t="shared" si="1371"/>
        <v>0</v>
      </c>
      <c r="MN86" s="109">
        <f t="shared" si="1372"/>
        <v>0</v>
      </c>
      <c r="MO86" s="109"/>
      <c r="MP86" s="138"/>
      <c r="MQ86" s="139">
        <f t="shared" si="1373"/>
        <v>0</v>
      </c>
      <c r="MR86" s="593">
        <f t="shared" si="1374"/>
        <v>0</v>
      </c>
      <c r="MS86" s="139">
        <f>MR86/MR74</f>
        <v>0</v>
      </c>
      <c r="MT86" s="109">
        <f>MT74*MS86</f>
        <v>0</v>
      </c>
      <c r="MU86" s="136">
        <f t="shared" si="1375"/>
        <v>0</v>
      </c>
      <c r="MV86" s="96">
        <f>MV74</f>
        <v>32.630000000000003</v>
      </c>
      <c r="MW86" s="137">
        <f t="shared" si="1376"/>
        <v>0</v>
      </c>
      <c r="MX86" s="109">
        <f t="shared" si="1377"/>
        <v>0</v>
      </c>
      <c r="MY86" s="109"/>
      <c r="MZ86" s="138"/>
      <c r="NA86" s="139">
        <f t="shared" si="1378"/>
        <v>0</v>
      </c>
      <c r="NB86" s="593">
        <f t="shared" si="1379"/>
        <v>0</v>
      </c>
      <c r="NC86" s="139">
        <f>NB86/NB74</f>
        <v>0</v>
      </c>
      <c r="ND86" s="109">
        <f>ND74*NC86</f>
        <v>0</v>
      </c>
      <c r="NE86" s="136">
        <f t="shared" si="1380"/>
        <v>0</v>
      </c>
      <c r="NF86" s="96">
        <f>NF74</f>
        <v>28.58</v>
      </c>
      <c r="NG86" s="137">
        <f t="shared" si="1381"/>
        <v>0</v>
      </c>
      <c r="NH86" s="109">
        <f t="shared" si="1382"/>
        <v>0</v>
      </c>
      <c r="NI86" s="109"/>
      <c r="NJ86" s="138"/>
      <c r="NK86" s="139">
        <f t="shared" si="1383"/>
        <v>0</v>
      </c>
      <c r="NL86" s="593">
        <f t="shared" si="1384"/>
        <v>0</v>
      </c>
      <c r="NM86" s="139">
        <f>NL86/NL74</f>
        <v>0</v>
      </c>
      <c r="NN86" s="109">
        <f>NN74*NM86</f>
        <v>0</v>
      </c>
      <c r="NO86" s="136">
        <f t="shared" si="1385"/>
        <v>0</v>
      </c>
      <c r="NP86" s="96">
        <f>NP74</f>
        <v>30.3</v>
      </c>
      <c r="NQ86" s="137">
        <f t="shared" si="1386"/>
        <v>0</v>
      </c>
      <c r="NR86" s="109">
        <f t="shared" si="1387"/>
        <v>0</v>
      </c>
      <c r="NS86" s="109"/>
      <c r="NT86" s="138"/>
      <c r="NU86" s="139">
        <f t="shared" si="1388"/>
        <v>0</v>
      </c>
      <c r="NV86" s="593">
        <f t="shared" si="1389"/>
        <v>0</v>
      </c>
      <c r="NW86" s="139">
        <f>NV86/NV74</f>
        <v>0</v>
      </c>
      <c r="NX86" s="109">
        <f>NX74*NW86</f>
        <v>0</v>
      </c>
      <c r="NY86" s="136">
        <f t="shared" si="1390"/>
        <v>0</v>
      </c>
      <c r="NZ86" s="96">
        <f>NZ74</f>
        <v>34.590000000000003</v>
      </c>
      <c r="OA86" s="137">
        <f t="shared" si="1391"/>
        <v>0</v>
      </c>
      <c r="OB86" s="109">
        <f t="shared" si="1392"/>
        <v>0</v>
      </c>
      <c r="OC86" s="109"/>
      <c r="OD86" s="138"/>
      <c r="OE86" s="139">
        <f t="shared" si="1393"/>
        <v>0</v>
      </c>
      <c r="OF86" s="593">
        <f t="shared" si="1394"/>
        <v>0</v>
      </c>
      <c r="OG86" s="139">
        <f>OF86/OF74</f>
        <v>0</v>
      </c>
      <c r="OH86" s="109">
        <f>OH74*OG86</f>
        <v>0</v>
      </c>
      <c r="OI86" s="136">
        <f t="shared" si="1395"/>
        <v>0</v>
      </c>
      <c r="OJ86" s="96">
        <f>OJ74</f>
        <v>33.47</v>
      </c>
      <c r="OK86" s="137">
        <f t="shared" si="1396"/>
        <v>0</v>
      </c>
      <c r="OL86" s="109">
        <f t="shared" si="1397"/>
        <v>0</v>
      </c>
      <c r="OM86" s="109"/>
      <c r="ON86" s="138"/>
      <c r="OO86" s="139">
        <f t="shared" si="1398"/>
        <v>0</v>
      </c>
      <c r="OP86" s="593">
        <f t="shared" si="1399"/>
        <v>0</v>
      </c>
      <c r="OQ86" s="139">
        <f>OP86/OP74</f>
        <v>0</v>
      </c>
      <c r="OR86" s="109">
        <f>OR74*OQ86</f>
        <v>0</v>
      </c>
      <c r="OS86" s="136">
        <f t="shared" si="1400"/>
        <v>0</v>
      </c>
      <c r="OT86" s="96">
        <f>OT74</f>
        <v>27.66</v>
      </c>
      <c r="OU86" s="137">
        <f t="shared" si="1401"/>
        <v>0</v>
      </c>
      <c r="OV86" s="109">
        <f t="shared" si="1402"/>
        <v>0</v>
      </c>
      <c r="OW86" s="109"/>
      <c r="OX86" s="138"/>
      <c r="OY86" s="139">
        <f t="shared" si="1403"/>
        <v>0</v>
      </c>
      <c r="OZ86" s="593">
        <f t="shared" si="1404"/>
        <v>0</v>
      </c>
      <c r="PA86" s="139">
        <f>OZ86/OZ74</f>
        <v>0</v>
      </c>
      <c r="PB86" s="109">
        <f>PB74*PA86</f>
        <v>0</v>
      </c>
      <c r="PC86" s="136">
        <f t="shared" si="1405"/>
        <v>0</v>
      </c>
      <c r="PD86" s="96">
        <f>PD74</f>
        <v>33.47</v>
      </c>
      <c r="PE86" s="137">
        <f t="shared" si="1406"/>
        <v>0</v>
      </c>
      <c r="PF86" s="109">
        <f t="shared" si="1407"/>
        <v>0</v>
      </c>
      <c r="PG86" s="109"/>
      <c r="PH86" s="138"/>
      <c r="PI86" s="139">
        <f t="shared" si="1408"/>
        <v>0</v>
      </c>
      <c r="PJ86" s="593">
        <f t="shared" si="1409"/>
        <v>0</v>
      </c>
      <c r="PK86" s="139">
        <f>PJ86/PJ74</f>
        <v>0</v>
      </c>
      <c r="PL86" s="109">
        <f>PL74*PK86</f>
        <v>0</v>
      </c>
      <c r="PM86" s="136">
        <f t="shared" si="1410"/>
        <v>0</v>
      </c>
      <c r="PN86" s="96">
        <f>PN74</f>
        <v>33.46</v>
      </c>
      <c r="PO86" s="137">
        <f t="shared" si="1411"/>
        <v>0</v>
      </c>
      <c r="PP86" s="109">
        <f t="shared" si="1412"/>
        <v>0</v>
      </c>
      <c r="PQ86" s="109"/>
      <c r="PR86" s="138"/>
      <c r="PS86" s="139">
        <f t="shared" si="1413"/>
        <v>0</v>
      </c>
      <c r="PT86" s="593">
        <f t="shared" si="1414"/>
        <v>0</v>
      </c>
      <c r="PU86" s="139">
        <f>PT86/PT74</f>
        <v>0</v>
      </c>
      <c r="PV86" s="109">
        <f>PV74*PU86</f>
        <v>0</v>
      </c>
      <c r="PW86" s="136">
        <f t="shared" si="1415"/>
        <v>0</v>
      </c>
      <c r="PX86" s="96">
        <f>PX74</f>
        <v>33.74</v>
      </c>
      <c r="PY86" s="137">
        <f t="shared" si="1416"/>
        <v>0</v>
      </c>
      <c r="PZ86" s="109">
        <f t="shared" si="1417"/>
        <v>0</v>
      </c>
      <c r="QA86" s="109"/>
      <c r="QB86" s="138"/>
      <c r="QC86" s="139">
        <f t="shared" si="1418"/>
        <v>0</v>
      </c>
      <c r="QD86" s="593">
        <f t="shared" si="1419"/>
        <v>0</v>
      </c>
      <c r="QE86" s="139">
        <f>QD86/QD74</f>
        <v>0</v>
      </c>
      <c r="QF86" s="109">
        <f>QF74*QE86</f>
        <v>0</v>
      </c>
      <c r="QG86" s="136">
        <f t="shared" si="1420"/>
        <v>0</v>
      </c>
      <c r="QH86" s="96">
        <f>QH74</f>
        <v>32.86</v>
      </c>
      <c r="QI86" s="137">
        <f t="shared" si="1421"/>
        <v>0</v>
      </c>
      <c r="QJ86" s="109">
        <f t="shared" si="1422"/>
        <v>0</v>
      </c>
      <c r="QK86" s="109"/>
      <c r="QL86" s="138"/>
      <c r="QM86" s="139">
        <f t="shared" si="1423"/>
        <v>0</v>
      </c>
      <c r="QN86" s="593">
        <f t="shared" si="1424"/>
        <v>0</v>
      </c>
      <c r="QO86" s="139">
        <f>QN86/QN74</f>
        <v>0</v>
      </c>
      <c r="QP86" s="109">
        <f>QP74*QO86</f>
        <v>0</v>
      </c>
      <c r="QQ86" s="136">
        <f t="shared" si="1425"/>
        <v>0</v>
      </c>
      <c r="QR86" s="96">
        <f>QR74</f>
        <v>33.46</v>
      </c>
      <c r="QS86" s="137">
        <f t="shared" si="1426"/>
        <v>0</v>
      </c>
      <c r="QT86" s="109">
        <f t="shared" si="1427"/>
        <v>0</v>
      </c>
      <c r="QU86" s="109"/>
      <c r="QV86" s="138"/>
      <c r="QW86" s="139">
        <f t="shared" si="1428"/>
        <v>0</v>
      </c>
      <c r="QX86" s="593">
        <f t="shared" si="1429"/>
        <v>0</v>
      </c>
      <c r="QY86" s="139">
        <f>QX86/QX74</f>
        <v>0</v>
      </c>
      <c r="QZ86" s="109">
        <f>QZ74*QY86</f>
        <v>0</v>
      </c>
      <c r="RA86" s="136">
        <f t="shared" si="1430"/>
        <v>0</v>
      </c>
      <c r="RB86" s="96">
        <f>RB74</f>
        <v>33.25</v>
      </c>
      <c r="RC86" s="137">
        <f t="shared" si="1431"/>
        <v>0</v>
      </c>
      <c r="RD86" s="109">
        <f t="shared" si="1432"/>
        <v>0</v>
      </c>
      <c r="RE86" s="109"/>
      <c r="RF86" s="138"/>
      <c r="RG86" s="139">
        <f t="shared" si="1433"/>
        <v>0</v>
      </c>
      <c r="RH86" s="593">
        <f t="shared" si="1434"/>
        <v>0</v>
      </c>
      <c r="RI86" s="139">
        <f>RH86/RH74</f>
        <v>0</v>
      </c>
      <c r="RJ86" s="109">
        <f>RJ74*RI86</f>
        <v>0</v>
      </c>
      <c r="RK86" s="136">
        <f t="shared" si="1435"/>
        <v>0</v>
      </c>
      <c r="RL86" s="96">
        <f>RL74</f>
        <v>29.8</v>
      </c>
      <c r="RM86" s="137">
        <f t="shared" si="1436"/>
        <v>0</v>
      </c>
      <c r="RN86" s="109">
        <f t="shared" si="1437"/>
        <v>0</v>
      </c>
      <c r="RO86" s="109"/>
      <c r="RP86" s="138"/>
      <c r="RQ86" s="139">
        <f t="shared" si="1438"/>
        <v>0</v>
      </c>
      <c r="RR86" s="593">
        <f t="shared" si="1439"/>
        <v>0</v>
      </c>
      <c r="RS86" s="139">
        <f>RR86/RR74</f>
        <v>0</v>
      </c>
      <c r="RT86" s="109">
        <f>RT74*RS86</f>
        <v>0</v>
      </c>
      <c r="RU86" s="136">
        <f t="shared" si="1440"/>
        <v>0</v>
      </c>
      <c r="RV86" s="96">
        <f>RV74</f>
        <v>30.77</v>
      </c>
      <c r="RW86" s="137">
        <f t="shared" si="1441"/>
        <v>0</v>
      </c>
      <c r="RX86" s="109">
        <f t="shared" si="1442"/>
        <v>0</v>
      </c>
      <c r="RY86" s="109"/>
      <c r="RZ86" s="138"/>
      <c r="SA86" s="139">
        <f t="shared" si="1443"/>
        <v>0</v>
      </c>
      <c r="SB86" s="593">
        <f t="shared" si="1444"/>
        <v>0</v>
      </c>
      <c r="SC86" s="139" t="e">
        <f>SB86/SB74</f>
        <v>#DIV/0!</v>
      </c>
      <c r="SD86" s="109" t="e">
        <f>SD74*SC86</f>
        <v>#DIV/0!</v>
      </c>
      <c r="SE86" s="136">
        <f t="shared" si="1445"/>
        <v>0</v>
      </c>
      <c r="SF86" s="96">
        <f>SF74</f>
        <v>0</v>
      </c>
      <c r="SG86" s="137">
        <f t="shared" si="1446"/>
        <v>0</v>
      </c>
      <c r="SH86" s="109">
        <f t="shared" si="1447"/>
        <v>0</v>
      </c>
      <c r="SI86" s="109"/>
      <c r="SJ86" s="138"/>
      <c r="SK86" s="139">
        <f t="shared" si="1448"/>
        <v>0</v>
      </c>
      <c r="SL86" s="593">
        <f t="shared" si="1449"/>
        <v>0</v>
      </c>
      <c r="SM86" s="139">
        <f>SL86/SL74</f>
        <v>0</v>
      </c>
      <c r="SN86" s="109">
        <f>SN74*SM86</f>
        <v>0</v>
      </c>
      <c r="SO86" s="136">
        <f t="shared" si="1450"/>
        <v>0</v>
      </c>
      <c r="SP86" s="96">
        <f>SP74</f>
        <v>34.020000000000003</v>
      </c>
      <c r="SQ86" s="137">
        <f t="shared" si="1451"/>
        <v>0</v>
      </c>
      <c r="SR86" s="109">
        <f t="shared" si="1452"/>
        <v>0</v>
      </c>
      <c r="SS86" s="109"/>
      <c r="ST86" s="138"/>
      <c r="SU86" s="139">
        <f t="shared" si="1453"/>
        <v>0</v>
      </c>
      <c r="SV86" s="593">
        <f t="shared" si="1454"/>
        <v>0</v>
      </c>
      <c r="SW86" s="139">
        <f>SV86/SV74</f>
        <v>0</v>
      </c>
      <c r="SX86" s="109">
        <f>SX74*SW86</f>
        <v>0</v>
      </c>
      <c r="SY86" s="136">
        <f t="shared" si="1455"/>
        <v>0</v>
      </c>
      <c r="SZ86" s="96">
        <f>SZ74</f>
        <v>32.340000000000003</v>
      </c>
      <c r="TA86" s="137">
        <f t="shared" si="1456"/>
        <v>0</v>
      </c>
      <c r="TB86" s="109">
        <f t="shared" si="1457"/>
        <v>0</v>
      </c>
      <c r="TC86" s="109"/>
      <c r="TD86" s="138"/>
      <c r="TE86" s="139">
        <f t="shared" si="1458"/>
        <v>0</v>
      </c>
      <c r="TF86" s="593">
        <f t="shared" si="1459"/>
        <v>0</v>
      </c>
      <c r="TG86" s="139">
        <f>TF86/TF74</f>
        <v>0</v>
      </c>
      <c r="TH86" s="109">
        <f>TH74*TG86</f>
        <v>0</v>
      </c>
      <c r="TI86" s="136">
        <f t="shared" si="1460"/>
        <v>0</v>
      </c>
      <c r="TJ86" s="96">
        <f>TJ74</f>
        <v>30.78</v>
      </c>
      <c r="TK86" s="137">
        <f t="shared" si="1461"/>
        <v>0</v>
      </c>
      <c r="TL86" s="109">
        <f t="shared" si="1462"/>
        <v>0</v>
      </c>
      <c r="TM86" s="109"/>
      <c r="TN86" s="138"/>
      <c r="TO86" s="139">
        <f t="shared" si="1463"/>
        <v>0</v>
      </c>
      <c r="TP86" s="593">
        <f t="shared" si="1464"/>
        <v>0</v>
      </c>
      <c r="TQ86" s="139">
        <f>TP86/TP74</f>
        <v>0</v>
      </c>
      <c r="TR86" s="109">
        <f>TR74*TQ86</f>
        <v>0</v>
      </c>
      <c r="TS86" s="136">
        <f t="shared" si="1465"/>
        <v>0</v>
      </c>
      <c r="TT86" s="96">
        <f>TT74</f>
        <v>24.32</v>
      </c>
      <c r="TU86" s="137">
        <f t="shared" si="1466"/>
        <v>0</v>
      </c>
      <c r="TV86" s="109">
        <f t="shared" si="1467"/>
        <v>0</v>
      </c>
      <c r="TW86" s="109"/>
      <c r="TX86" s="138"/>
      <c r="TY86" s="139">
        <f t="shared" si="1468"/>
        <v>0</v>
      </c>
      <c r="TZ86" s="593">
        <f t="shared" si="1469"/>
        <v>0</v>
      </c>
      <c r="UA86" s="139">
        <f>TZ86/TZ74</f>
        <v>0</v>
      </c>
      <c r="UB86" s="109">
        <f>UB74*UA86</f>
        <v>0</v>
      </c>
      <c r="UC86" s="136">
        <f t="shared" si="1470"/>
        <v>0</v>
      </c>
      <c r="UD86" s="96">
        <f>UD74</f>
        <v>31.78</v>
      </c>
      <c r="UE86" s="137">
        <f t="shared" si="1471"/>
        <v>0</v>
      </c>
      <c r="UF86" s="109">
        <f t="shared" si="1472"/>
        <v>0</v>
      </c>
      <c r="UG86" s="109"/>
      <c r="UH86" s="138"/>
      <c r="UI86" s="139">
        <f t="shared" si="1473"/>
        <v>0</v>
      </c>
      <c r="UJ86" s="593">
        <f t="shared" si="1474"/>
        <v>0</v>
      </c>
      <c r="UK86" s="139">
        <f>UJ86/UJ74</f>
        <v>0</v>
      </c>
      <c r="UL86" s="109">
        <f>UL74*UK86</f>
        <v>0</v>
      </c>
      <c r="UM86" s="136">
        <f t="shared" si="1475"/>
        <v>0</v>
      </c>
      <c r="UN86" s="96">
        <f>UN74</f>
        <v>22.42</v>
      </c>
      <c r="UO86" s="137">
        <f t="shared" si="1476"/>
        <v>0</v>
      </c>
      <c r="UP86" s="109">
        <f t="shared" si="1477"/>
        <v>0</v>
      </c>
      <c r="UQ86" s="109"/>
      <c r="UR86" s="138"/>
      <c r="US86" s="139">
        <f t="shared" si="1478"/>
        <v>0</v>
      </c>
      <c r="UT86" s="593">
        <f t="shared" si="1479"/>
        <v>0</v>
      </c>
      <c r="UU86" s="139">
        <f>UT86/UT74</f>
        <v>0</v>
      </c>
      <c r="UV86" s="109">
        <f>UV74*UU86</f>
        <v>0</v>
      </c>
      <c r="UW86" s="136">
        <f t="shared" si="1480"/>
        <v>0</v>
      </c>
      <c r="UX86" s="96">
        <f>UX74</f>
        <v>25.18</v>
      </c>
      <c r="UY86" s="137">
        <f t="shared" si="1481"/>
        <v>0</v>
      </c>
      <c r="UZ86" s="109">
        <f t="shared" si="1482"/>
        <v>0</v>
      </c>
      <c r="VA86" s="109"/>
      <c r="VB86" s="138"/>
      <c r="VC86" s="139">
        <f t="shared" si="1483"/>
        <v>0</v>
      </c>
      <c r="VD86" s="593">
        <f t="shared" si="1484"/>
        <v>0</v>
      </c>
      <c r="VE86" s="139">
        <f>VD86/VD74</f>
        <v>0</v>
      </c>
      <c r="VF86" s="109">
        <f>VF74*VE86</f>
        <v>0</v>
      </c>
      <c r="VG86" s="136">
        <f t="shared" si="1485"/>
        <v>0</v>
      </c>
      <c r="VH86" s="96">
        <f>VH74</f>
        <v>24.6</v>
      </c>
      <c r="VI86" s="137">
        <f t="shared" si="1486"/>
        <v>0</v>
      </c>
      <c r="VJ86" s="109">
        <f t="shared" si="1487"/>
        <v>0</v>
      </c>
      <c r="VK86" s="109"/>
      <c r="VL86" s="138"/>
      <c r="VM86" s="139">
        <f t="shared" si="1488"/>
        <v>0</v>
      </c>
      <c r="VN86" s="593">
        <f t="shared" si="1489"/>
        <v>0</v>
      </c>
      <c r="VO86" s="139">
        <f>VN86/VN74</f>
        <v>0</v>
      </c>
      <c r="VP86" s="109">
        <f>VP74*VO86</f>
        <v>0</v>
      </c>
      <c r="VQ86" s="136">
        <f t="shared" si="1490"/>
        <v>0</v>
      </c>
      <c r="VR86" s="96">
        <f>VR74</f>
        <v>24.47</v>
      </c>
      <c r="VS86" s="137">
        <f t="shared" si="1491"/>
        <v>0</v>
      </c>
      <c r="VT86" s="109">
        <f t="shared" si="1492"/>
        <v>0</v>
      </c>
      <c r="VU86" s="109"/>
      <c r="VV86" s="138"/>
      <c r="VW86" s="139">
        <f t="shared" si="1493"/>
        <v>0</v>
      </c>
      <c r="VX86" s="554">
        <f t="shared" si="1494"/>
        <v>25</v>
      </c>
      <c r="VY86" s="139">
        <f>VX86/VX74</f>
        <v>2.0699999999999998E-3</v>
      </c>
      <c r="VZ86" s="109">
        <f>VZ74*VY86</f>
        <v>372.99</v>
      </c>
      <c r="WA86" s="136">
        <f t="shared" si="1495"/>
        <v>14.919600000000001</v>
      </c>
      <c r="WB86" s="96">
        <f>WB74</f>
        <v>29.54</v>
      </c>
      <c r="WC86" s="137">
        <f t="shared" si="1496"/>
        <v>440.72498000000002</v>
      </c>
      <c r="WD86" s="109">
        <f t="shared" si="1497"/>
        <v>11018.12</v>
      </c>
      <c r="WE86" s="109"/>
      <c r="WF86" s="138"/>
    </row>
    <row r="87" spans="1:604" ht="16.5" customHeight="1">
      <c r="A87" s="5"/>
      <c r="B87" s="85" t="s">
        <v>416</v>
      </c>
      <c r="C87" s="11" t="s">
        <v>966</v>
      </c>
      <c r="D87" s="11" t="s">
        <v>420</v>
      </c>
      <c r="E87" s="4" t="s">
        <v>32</v>
      </c>
      <c r="F87" s="593">
        <f t="shared" si="1199"/>
        <v>0</v>
      </c>
      <c r="G87" s="139" t="e">
        <f>F87/F74</f>
        <v>#DIV/0!</v>
      </c>
      <c r="H87" s="109" t="e">
        <f>H74*G87</f>
        <v>#DIV/0!</v>
      </c>
      <c r="I87" s="136">
        <f t="shared" si="1200"/>
        <v>0</v>
      </c>
      <c r="J87" s="96">
        <f>J74</f>
        <v>0</v>
      </c>
      <c r="K87" s="137">
        <f t="shared" si="1201"/>
        <v>0</v>
      </c>
      <c r="L87" s="109">
        <f t="shared" si="1202"/>
        <v>0</v>
      </c>
      <c r="M87" s="109"/>
      <c r="N87" s="138"/>
      <c r="O87" s="139" t="e">
        <f t="shared" si="1203"/>
        <v>#DIV/0!</v>
      </c>
      <c r="P87" s="593">
        <f t="shared" si="1204"/>
        <v>0</v>
      </c>
      <c r="Q87" s="139">
        <f>P87/P74</f>
        <v>0</v>
      </c>
      <c r="R87" s="109">
        <f>R74*Q87</f>
        <v>0</v>
      </c>
      <c r="S87" s="136">
        <f t="shared" si="1205"/>
        <v>0</v>
      </c>
      <c r="T87" s="96">
        <f>T74</f>
        <v>24.01</v>
      </c>
      <c r="U87" s="137">
        <f t="shared" si="1206"/>
        <v>0</v>
      </c>
      <c r="V87" s="109">
        <f t="shared" si="1207"/>
        <v>0</v>
      </c>
      <c r="W87" s="109"/>
      <c r="X87" s="138"/>
      <c r="Y87" s="139" t="e">
        <f t="shared" si="1208"/>
        <v>#DIV/0!</v>
      </c>
      <c r="Z87" s="593">
        <f t="shared" si="1209"/>
        <v>0</v>
      </c>
      <c r="AA87" s="139">
        <f>Z87/Z74</f>
        <v>0</v>
      </c>
      <c r="AB87" s="109">
        <f>AB74*AA87</f>
        <v>0</v>
      </c>
      <c r="AC87" s="136">
        <f t="shared" si="1210"/>
        <v>0</v>
      </c>
      <c r="AD87" s="96">
        <f>AD74</f>
        <v>22.42</v>
      </c>
      <c r="AE87" s="137">
        <f t="shared" si="1211"/>
        <v>0</v>
      </c>
      <c r="AF87" s="109">
        <f t="shared" si="1212"/>
        <v>0</v>
      </c>
      <c r="AG87" s="109"/>
      <c r="AH87" s="138"/>
      <c r="AI87" s="139" t="e">
        <f t="shared" si="1213"/>
        <v>#DIV/0!</v>
      </c>
      <c r="AJ87" s="593">
        <f t="shared" si="1214"/>
        <v>0</v>
      </c>
      <c r="AK87" s="139" t="e">
        <f>AJ87/AJ74</f>
        <v>#DIV/0!</v>
      </c>
      <c r="AL87" s="109" t="e">
        <f>AL74*AK87</f>
        <v>#DIV/0!</v>
      </c>
      <c r="AM87" s="136">
        <f t="shared" si="1215"/>
        <v>0</v>
      </c>
      <c r="AN87" s="96">
        <f>AN74</f>
        <v>0</v>
      </c>
      <c r="AO87" s="137">
        <f t="shared" si="1216"/>
        <v>0</v>
      </c>
      <c r="AP87" s="109">
        <f t="shared" si="1217"/>
        <v>0</v>
      </c>
      <c r="AQ87" s="109"/>
      <c r="AR87" s="138"/>
      <c r="AS87" s="139" t="e">
        <f t="shared" si="1218"/>
        <v>#DIV/0!</v>
      </c>
      <c r="AT87" s="593">
        <f t="shared" si="1219"/>
        <v>0</v>
      </c>
      <c r="AU87" s="139">
        <f>AT87/AT74</f>
        <v>0</v>
      </c>
      <c r="AV87" s="109">
        <f>AV74*AU87</f>
        <v>0</v>
      </c>
      <c r="AW87" s="136">
        <f t="shared" si="1220"/>
        <v>0</v>
      </c>
      <c r="AX87" s="96">
        <f>AX74</f>
        <v>35.57</v>
      </c>
      <c r="AY87" s="137">
        <f t="shared" si="1221"/>
        <v>0</v>
      </c>
      <c r="AZ87" s="109">
        <f t="shared" si="1222"/>
        <v>0</v>
      </c>
      <c r="BA87" s="109"/>
      <c r="BB87" s="138"/>
      <c r="BC87" s="139" t="e">
        <f t="shared" si="1223"/>
        <v>#DIV/0!</v>
      </c>
      <c r="BD87" s="593">
        <f t="shared" si="1224"/>
        <v>0</v>
      </c>
      <c r="BE87" s="139">
        <f>BD87/BD74</f>
        <v>0</v>
      </c>
      <c r="BF87" s="109">
        <f>BF74*BE87</f>
        <v>0</v>
      </c>
      <c r="BG87" s="136">
        <f t="shared" si="1225"/>
        <v>0</v>
      </c>
      <c r="BH87" s="96">
        <f>BH74</f>
        <v>33.72</v>
      </c>
      <c r="BI87" s="137">
        <f t="shared" si="1226"/>
        <v>0</v>
      </c>
      <c r="BJ87" s="109">
        <f t="shared" si="1227"/>
        <v>0</v>
      </c>
      <c r="BK87" s="109"/>
      <c r="BL87" s="138"/>
      <c r="BM87" s="139" t="e">
        <f t="shared" si="1228"/>
        <v>#DIV/0!</v>
      </c>
      <c r="BN87" s="593">
        <f t="shared" si="1229"/>
        <v>0</v>
      </c>
      <c r="BO87" s="139">
        <f>BN87/BN74</f>
        <v>0</v>
      </c>
      <c r="BP87" s="109">
        <f>BP74*BO87</f>
        <v>0</v>
      </c>
      <c r="BQ87" s="136">
        <f t="shared" si="1230"/>
        <v>0</v>
      </c>
      <c r="BR87" s="96">
        <f>BR74</f>
        <v>33.74</v>
      </c>
      <c r="BS87" s="137">
        <f t="shared" si="1231"/>
        <v>0</v>
      </c>
      <c r="BT87" s="109">
        <f t="shared" si="1232"/>
        <v>0</v>
      </c>
      <c r="BU87" s="109"/>
      <c r="BV87" s="138"/>
      <c r="BW87" s="139" t="e">
        <f t="shared" si="1233"/>
        <v>#DIV/0!</v>
      </c>
      <c r="BX87" s="593">
        <f t="shared" si="1234"/>
        <v>0</v>
      </c>
      <c r="BY87" s="139">
        <f>BX87/BX74</f>
        <v>0</v>
      </c>
      <c r="BZ87" s="109">
        <f>BZ74*BY87</f>
        <v>0</v>
      </c>
      <c r="CA87" s="136">
        <f t="shared" si="1235"/>
        <v>0</v>
      </c>
      <c r="CB87" s="96">
        <f>CB74</f>
        <v>33.08</v>
      </c>
      <c r="CC87" s="137">
        <f t="shared" si="1236"/>
        <v>0</v>
      </c>
      <c r="CD87" s="109">
        <f t="shared" si="1237"/>
        <v>0</v>
      </c>
      <c r="CE87" s="109"/>
      <c r="CF87" s="138"/>
      <c r="CG87" s="139" t="e">
        <f t="shared" si="1238"/>
        <v>#DIV/0!</v>
      </c>
      <c r="CH87" s="593">
        <f t="shared" si="1239"/>
        <v>0</v>
      </c>
      <c r="CI87" s="139">
        <f>CH87/CH74</f>
        <v>0</v>
      </c>
      <c r="CJ87" s="109">
        <f>CJ74*CI87</f>
        <v>0</v>
      </c>
      <c r="CK87" s="136">
        <f t="shared" si="1240"/>
        <v>0</v>
      </c>
      <c r="CL87" s="96">
        <f>CL74</f>
        <v>22.42</v>
      </c>
      <c r="CM87" s="137">
        <f t="shared" si="1241"/>
        <v>0</v>
      </c>
      <c r="CN87" s="109">
        <f t="shared" si="1242"/>
        <v>0</v>
      </c>
      <c r="CO87" s="109"/>
      <c r="CP87" s="138"/>
      <c r="CQ87" s="139" t="e">
        <f t="shared" si="1243"/>
        <v>#DIV/0!</v>
      </c>
      <c r="CR87" s="593">
        <f t="shared" si="1244"/>
        <v>0</v>
      </c>
      <c r="CS87" s="139">
        <f>CR87/CR74</f>
        <v>0</v>
      </c>
      <c r="CT87" s="109">
        <f>CT74*CS87</f>
        <v>0</v>
      </c>
      <c r="CU87" s="136">
        <f t="shared" si="1245"/>
        <v>0</v>
      </c>
      <c r="CV87" s="96">
        <f>CV74</f>
        <v>32.53</v>
      </c>
      <c r="CW87" s="137">
        <f t="shared" si="1246"/>
        <v>0</v>
      </c>
      <c r="CX87" s="109">
        <f t="shared" si="1247"/>
        <v>0</v>
      </c>
      <c r="CY87" s="109"/>
      <c r="CZ87" s="138"/>
      <c r="DA87" s="139" t="e">
        <f t="shared" si="1248"/>
        <v>#DIV/0!</v>
      </c>
      <c r="DB87" s="593">
        <f t="shared" si="1249"/>
        <v>0</v>
      </c>
      <c r="DC87" s="139">
        <f>DB87/DB74</f>
        <v>0</v>
      </c>
      <c r="DD87" s="109">
        <f>DD74*DC87</f>
        <v>0</v>
      </c>
      <c r="DE87" s="136">
        <f t="shared" si="1250"/>
        <v>0</v>
      </c>
      <c r="DF87" s="96">
        <f>DF74</f>
        <v>46.75</v>
      </c>
      <c r="DG87" s="137">
        <f t="shared" si="1251"/>
        <v>0</v>
      </c>
      <c r="DH87" s="109">
        <f t="shared" si="1252"/>
        <v>0</v>
      </c>
      <c r="DI87" s="109"/>
      <c r="DJ87" s="138"/>
      <c r="DK87" s="139" t="e">
        <f t="shared" si="1253"/>
        <v>#DIV/0!</v>
      </c>
      <c r="DL87" s="593">
        <f t="shared" si="1254"/>
        <v>0</v>
      </c>
      <c r="DM87" s="139">
        <f>DL87/DL74</f>
        <v>0</v>
      </c>
      <c r="DN87" s="109">
        <f>DN74*DM87</f>
        <v>0</v>
      </c>
      <c r="DO87" s="136">
        <f t="shared" si="1255"/>
        <v>0</v>
      </c>
      <c r="DP87" s="96">
        <f>DP74</f>
        <v>33.799999999999997</v>
      </c>
      <c r="DQ87" s="137">
        <f t="shared" si="1256"/>
        <v>0</v>
      </c>
      <c r="DR87" s="109">
        <f t="shared" si="1257"/>
        <v>0</v>
      </c>
      <c r="DS87" s="109"/>
      <c r="DT87" s="138"/>
      <c r="DU87" s="139" t="e">
        <f t="shared" si="1258"/>
        <v>#DIV/0!</v>
      </c>
      <c r="DV87" s="593">
        <f t="shared" si="1259"/>
        <v>0</v>
      </c>
      <c r="DW87" s="139">
        <f>DV87/DV74</f>
        <v>0</v>
      </c>
      <c r="DX87" s="109">
        <f>DX74*DW87</f>
        <v>0</v>
      </c>
      <c r="DY87" s="136">
        <f t="shared" si="1260"/>
        <v>0</v>
      </c>
      <c r="DZ87" s="96">
        <f>DZ74</f>
        <v>33.79</v>
      </c>
      <c r="EA87" s="137">
        <f t="shared" si="1261"/>
        <v>0</v>
      </c>
      <c r="EB87" s="109">
        <f t="shared" si="1262"/>
        <v>0</v>
      </c>
      <c r="EC87" s="109"/>
      <c r="ED87" s="138"/>
      <c r="EE87" s="139" t="e">
        <f t="shared" si="1263"/>
        <v>#DIV/0!</v>
      </c>
      <c r="EF87" s="593">
        <f t="shared" si="1264"/>
        <v>0</v>
      </c>
      <c r="EG87" s="139">
        <f>EF87/EF74</f>
        <v>0</v>
      </c>
      <c r="EH87" s="109">
        <f>EH74*EG87</f>
        <v>0</v>
      </c>
      <c r="EI87" s="136">
        <f t="shared" si="1265"/>
        <v>0</v>
      </c>
      <c r="EJ87" s="96">
        <f>EJ74</f>
        <v>33.47</v>
      </c>
      <c r="EK87" s="137">
        <f t="shared" si="1266"/>
        <v>0</v>
      </c>
      <c r="EL87" s="109">
        <f t="shared" si="1267"/>
        <v>0</v>
      </c>
      <c r="EM87" s="109"/>
      <c r="EN87" s="138"/>
      <c r="EO87" s="139" t="e">
        <f t="shared" si="1268"/>
        <v>#DIV/0!</v>
      </c>
      <c r="EP87" s="593">
        <f t="shared" si="1269"/>
        <v>0</v>
      </c>
      <c r="EQ87" s="139">
        <f>EP87/EP74</f>
        <v>0</v>
      </c>
      <c r="ER87" s="109">
        <f>ER74*EQ87</f>
        <v>0</v>
      </c>
      <c r="ES87" s="136">
        <f t="shared" si="1270"/>
        <v>0</v>
      </c>
      <c r="ET87" s="96">
        <f>ET74</f>
        <v>28.35</v>
      </c>
      <c r="EU87" s="137">
        <f t="shared" si="1271"/>
        <v>0</v>
      </c>
      <c r="EV87" s="109">
        <f t="shared" si="1272"/>
        <v>0</v>
      </c>
      <c r="EW87" s="109"/>
      <c r="EX87" s="138"/>
      <c r="EY87" s="139" t="e">
        <f t="shared" si="1273"/>
        <v>#DIV/0!</v>
      </c>
      <c r="EZ87" s="593">
        <f t="shared" si="1274"/>
        <v>0</v>
      </c>
      <c r="FA87" s="139">
        <f>EZ87/EZ74</f>
        <v>0</v>
      </c>
      <c r="FB87" s="109">
        <f>FB74*FA87</f>
        <v>0</v>
      </c>
      <c r="FC87" s="136">
        <f t="shared" si="1275"/>
        <v>0</v>
      </c>
      <c r="FD87" s="96">
        <f>FD74</f>
        <v>37.67</v>
      </c>
      <c r="FE87" s="137">
        <f t="shared" si="1276"/>
        <v>0</v>
      </c>
      <c r="FF87" s="109">
        <f t="shared" si="1277"/>
        <v>0</v>
      </c>
      <c r="FG87" s="109"/>
      <c r="FH87" s="138"/>
      <c r="FI87" s="139" t="e">
        <f t="shared" si="1278"/>
        <v>#DIV/0!</v>
      </c>
      <c r="FJ87" s="593">
        <f t="shared" si="1279"/>
        <v>0</v>
      </c>
      <c r="FK87" s="139">
        <f>FJ87/FJ74</f>
        <v>0</v>
      </c>
      <c r="FL87" s="109">
        <f>FL74*FK87</f>
        <v>0</v>
      </c>
      <c r="FM87" s="136">
        <f t="shared" si="1280"/>
        <v>0</v>
      </c>
      <c r="FN87" s="96">
        <f>FN74</f>
        <v>32.340000000000003</v>
      </c>
      <c r="FO87" s="137">
        <f t="shared" si="1281"/>
        <v>0</v>
      </c>
      <c r="FP87" s="109">
        <f t="shared" si="1282"/>
        <v>0</v>
      </c>
      <c r="FQ87" s="109"/>
      <c r="FR87" s="138"/>
      <c r="FS87" s="139" t="e">
        <f t="shared" si="1283"/>
        <v>#DIV/0!</v>
      </c>
      <c r="FT87" s="593">
        <f t="shared" si="1284"/>
        <v>0</v>
      </c>
      <c r="FU87" s="139">
        <f>FT87/FT74</f>
        <v>0</v>
      </c>
      <c r="FV87" s="109">
        <f>FV74*FU87</f>
        <v>0</v>
      </c>
      <c r="FW87" s="136">
        <f t="shared" si="1285"/>
        <v>0</v>
      </c>
      <c r="FX87" s="96">
        <f>FX74</f>
        <v>32.72</v>
      </c>
      <c r="FY87" s="137">
        <f t="shared" si="1286"/>
        <v>0</v>
      </c>
      <c r="FZ87" s="109">
        <f t="shared" si="1287"/>
        <v>0</v>
      </c>
      <c r="GA87" s="109"/>
      <c r="GB87" s="138"/>
      <c r="GC87" s="139" t="e">
        <f t="shared" si="1288"/>
        <v>#DIV/0!</v>
      </c>
      <c r="GD87" s="593">
        <f t="shared" si="1289"/>
        <v>0</v>
      </c>
      <c r="GE87" s="139">
        <f>GD87/GD74</f>
        <v>0</v>
      </c>
      <c r="GF87" s="109">
        <f>GF74*GE87</f>
        <v>0</v>
      </c>
      <c r="GG87" s="136">
        <f t="shared" si="1290"/>
        <v>0</v>
      </c>
      <c r="GH87" s="96">
        <f>GH74</f>
        <v>33.47</v>
      </c>
      <c r="GI87" s="137">
        <f t="shared" si="1291"/>
        <v>0</v>
      </c>
      <c r="GJ87" s="109">
        <f t="shared" si="1292"/>
        <v>0</v>
      </c>
      <c r="GK87" s="109"/>
      <c r="GL87" s="138"/>
      <c r="GM87" s="139" t="e">
        <f t="shared" si="1293"/>
        <v>#DIV/0!</v>
      </c>
      <c r="GN87" s="593">
        <f t="shared" si="1294"/>
        <v>0</v>
      </c>
      <c r="GO87" s="139">
        <f>GN87/GN74</f>
        <v>0</v>
      </c>
      <c r="GP87" s="109">
        <f>GP74*GO87</f>
        <v>0</v>
      </c>
      <c r="GQ87" s="136">
        <f t="shared" si="1295"/>
        <v>0</v>
      </c>
      <c r="GR87" s="96">
        <f>GR74</f>
        <v>33.799999999999997</v>
      </c>
      <c r="GS87" s="137">
        <f t="shared" si="1296"/>
        <v>0</v>
      </c>
      <c r="GT87" s="109">
        <f t="shared" si="1297"/>
        <v>0</v>
      </c>
      <c r="GU87" s="109"/>
      <c r="GV87" s="138"/>
      <c r="GW87" s="139" t="e">
        <f t="shared" si="1298"/>
        <v>#DIV/0!</v>
      </c>
      <c r="GX87" s="593">
        <f t="shared" si="1299"/>
        <v>0</v>
      </c>
      <c r="GY87" s="139">
        <f>GX87/GX74</f>
        <v>0</v>
      </c>
      <c r="GZ87" s="109">
        <f>GZ74*GY87</f>
        <v>0</v>
      </c>
      <c r="HA87" s="136">
        <f t="shared" si="1300"/>
        <v>0</v>
      </c>
      <c r="HB87" s="96">
        <f>HB74</f>
        <v>27.22</v>
      </c>
      <c r="HC87" s="137">
        <f t="shared" si="1301"/>
        <v>0</v>
      </c>
      <c r="HD87" s="109">
        <f t="shared" si="1302"/>
        <v>0</v>
      </c>
      <c r="HE87" s="109"/>
      <c r="HF87" s="138"/>
      <c r="HG87" s="139" t="e">
        <f t="shared" si="1303"/>
        <v>#DIV/0!</v>
      </c>
      <c r="HH87" s="593">
        <f t="shared" si="1304"/>
        <v>0</v>
      </c>
      <c r="HI87" s="139">
        <f>HH87/HH74</f>
        <v>0</v>
      </c>
      <c r="HJ87" s="109">
        <f>HJ74*HI87</f>
        <v>0</v>
      </c>
      <c r="HK87" s="136">
        <f t="shared" si="1305"/>
        <v>0</v>
      </c>
      <c r="HL87" s="96">
        <f>HL74</f>
        <v>25.02</v>
      </c>
      <c r="HM87" s="137">
        <f t="shared" si="1306"/>
        <v>0</v>
      </c>
      <c r="HN87" s="109">
        <f t="shared" si="1307"/>
        <v>0</v>
      </c>
      <c r="HO87" s="109"/>
      <c r="HP87" s="138"/>
      <c r="HQ87" s="139" t="e">
        <f t="shared" si="1308"/>
        <v>#DIV/0!</v>
      </c>
      <c r="HR87" s="593">
        <f t="shared" si="1309"/>
        <v>0</v>
      </c>
      <c r="HS87" s="139">
        <f>HR87/HR74</f>
        <v>0</v>
      </c>
      <c r="HT87" s="109">
        <f>HT74*HS87</f>
        <v>0</v>
      </c>
      <c r="HU87" s="136">
        <f t="shared" si="1310"/>
        <v>0</v>
      </c>
      <c r="HV87" s="96">
        <f>HV74</f>
        <v>34.31</v>
      </c>
      <c r="HW87" s="137">
        <f t="shared" si="1311"/>
        <v>0</v>
      </c>
      <c r="HX87" s="109">
        <f t="shared" si="1312"/>
        <v>0</v>
      </c>
      <c r="HY87" s="109"/>
      <c r="HZ87" s="138"/>
      <c r="IA87" s="139" t="e">
        <f t="shared" si="1313"/>
        <v>#DIV/0!</v>
      </c>
      <c r="IB87" s="593">
        <f t="shared" si="1314"/>
        <v>0</v>
      </c>
      <c r="IC87" s="139">
        <f>IB87/IB74</f>
        <v>0</v>
      </c>
      <c r="ID87" s="109">
        <f>ID74*IC87</f>
        <v>0</v>
      </c>
      <c r="IE87" s="136">
        <f t="shared" si="1315"/>
        <v>0</v>
      </c>
      <c r="IF87" s="96">
        <f>IF74</f>
        <v>23.33</v>
      </c>
      <c r="IG87" s="137">
        <f t="shared" si="1316"/>
        <v>0</v>
      </c>
      <c r="IH87" s="109">
        <f t="shared" si="1317"/>
        <v>0</v>
      </c>
      <c r="II87" s="109"/>
      <c r="IJ87" s="138"/>
      <c r="IK87" s="139" t="e">
        <f t="shared" si="1318"/>
        <v>#DIV/0!</v>
      </c>
      <c r="IL87" s="593">
        <f t="shared" si="1319"/>
        <v>0</v>
      </c>
      <c r="IM87" s="139">
        <f>IL87/IL74</f>
        <v>0</v>
      </c>
      <c r="IN87" s="109">
        <f>IN74*IM87</f>
        <v>0</v>
      </c>
      <c r="IO87" s="136">
        <f t="shared" si="1320"/>
        <v>0</v>
      </c>
      <c r="IP87" s="96">
        <f>IP74</f>
        <v>35.85</v>
      </c>
      <c r="IQ87" s="137">
        <f t="shared" si="1321"/>
        <v>0</v>
      </c>
      <c r="IR87" s="109">
        <f t="shared" si="1322"/>
        <v>0</v>
      </c>
      <c r="IS87" s="109"/>
      <c r="IT87" s="138"/>
      <c r="IU87" s="139" t="e">
        <f t="shared" si="1323"/>
        <v>#DIV/0!</v>
      </c>
      <c r="IV87" s="593">
        <f t="shared" si="1324"/>
        <v>0</v>
      </c>
      <c r="IW87" s="139">
        <f>IV87/IV74</f>
        <v>0</v>
      </c>
      <c r="IX87" s="109">
        <f>IX74*IW87</f>
        <v>0</v>
      </c>
      <c r="IY87" s="136">
        <f t="shared" si="1325"/>
        <v>0</v>
      </c>
      <c r="IZ87" s="96">
        <f>IZ74</f>
        <v>35.1</v>
      </c>
      <c r="JA87" s="137">
        <f t="shared" si="1326"/>
        <v>0</v>
      </c>
      <c r="JB87" s="109">
        <f t="shared" si="1327"/>
        <v>0</v>
      </c>
      <c r="JC87" s="109"/>
      <c r="JD87" s="138"/>
      <c r="JE87" s="139" t="e">
        <f t="shared" si="1328"/>
        <v>#DIV/0!</v>
      </c>
      <c r="JF87" s="593">
        <f t="shared" si="1329"/>
        <v>0</v>
      </c>
      <c r="JG87" s="139">
        <f>JF87/JF74</f>
        <v>0</v>
      </c>
      <c r="JH87" s="109">
        <f>JH74*JG87</f>
        <v>0</v>
      </c>
      <c r="JI87" s="136">
        <f t="shared" si="1330"/>
        <v>0</v>
      </c>
      <c r="JJ87" s="96">
        <f>JJ74</f>
        <v>30.76</v>
      </c>
      <c r="JK87" s="137">
        <f t="shared" si="1331"/>
        <v>0</v>
      </c>
      <c r="JL87" s="109">
        <f t="shared" si="1332"/>
        <v>0</v>
      </c>
      <c r="JM87" s="109"/>
      <c r="JN87" s="138"/>
      <c r="JO87" s="139" t="e">
        <f t="shared" si="1333"/>
        <v>#DIV/0!</v>
      </c>
      <c r="JP87" s="593">
        <f t="shared" si="1334"/>
        <v>0</v>
      </c>
      <c r="JQ87" s="139">
        <f>JP87/JP74</f>
        <v>0</v>
      </c>
      <c r="JR87" s="109">
        <f>JR74*JQ87</f>
        <v>0</v>
      </c>
      <c r="JS87" s="136">
        <f t="shared" si="1335"/>
        <v>0</v>
      </c>
      <c r="JT87" s="96">
        <f>JT74</f>
        <v>32.64</v>
      </c>
      <c r="JU87" s="137">
        <f t="shared" si="1336"/>
        <v>0</v>
      </c>
      <c r="JV87" s="109">
        <f t="shared" si="1337"/>
        <v>0</v>
      </c>
      <c r="JW87" s="109"/>
      <c r="JX87" s="138"/>
      <c r="JY87" s="139" t="e">
        <f t="shared" si="1338"/>
        <v>#DIV/0!</v>
      </c>
      <c r="JZ87" s="593">
        <f t="shared" si="1339"/>
        <v>0</v>
      </c>
      <c r="KA87" s="139">
        <f>JZ87/JZ74</f>
        <v>0</v>
      </c>
      <c r="KB87" s="109">
        <f>KB74*KA87</f>
        <v>0</v>
      </c>
      <c r="KC87" s="136">
        <f t="shared" si="1340"/>
        <v>0</v>
      </c>
      <c r="KD87" s="96">
        <f>KD74</f>
        <v>24.43</v>
      </c>
      <c r="KE87" s="137">
        <f t="shared" si="1341"/>
        <v>0</v>
      </c>
      <c r="KF87" s="109">
        <f t="shared" si="1342"/>
        <v>0</v>
      </c>
      <c r="KG87" s="109"/>
      <c r="KH87" s="138"/>
      <c r="KI87" s="139" t="e">
        <f t="shared" si="1343"/>
        <v>#DIV/0!</v>
      </c>
      <c r="KJ87" s="593">
        <f t="shared" si="1344"/>
        <v>0</v>
      </c>
      <c r="KK87" s="139">
        <f>KJ87/KJ74</f>
        <v>0</v>
      </c>
      <c r="KL87" s="109">
        <f>KL74*KK87</f>
        <v>0</v>
      </c>
      <c r="KM87" s="136">
        <f t="shared" si="1345"/>
        <v>0</v>
      </c>
      <c r="KN87" s="96">
        <f>KN74</f>
        <v>25.71</v>
      </c>
      <c r="KO87" s="137">
        <f t="shared" si="1346"/>
        <v>0</v>
      </c>
      <c r="KP87" s="109">
        <f t="shared" si="1347"/>
        <v>0</v>
      </c>
      <c r="KQ87" s="109"/>
      <c r="KR87" s="138"/>
      <c r="KS87" s="139" t="e">
        <f t="shared" si="1348"/>
        <v>#DIV/0!</v>
      </c>
      <c r="KT87" s="593">
        <f t="shared" si="1349"/>
        <v>0</v>
      </c>
      <c r="KU87" s="139">
        <f>KT87/KT74</f>
        <v>0</v>
      </c>
      <c r="KV87" s="109">
        <f>KV74*KU87</f>
        <v>0</v>
      </c>
      <c r="KW87" s="136">
        <f t="shared" si="1350"/>
        <v>0</v>
      </c>
      <c r="KX87" s="96">
        <f>KX74</f>
        <v>68.260000000000005</v>
      </c>
      <c r="KY87" s="137">
        <f t="shared" si="1351"/>
        <v>0</v>
      </c>
      <c r="KZ87" s="109">
        <f t="shared" si="1352"/>
        <v>0</v>
      </c>
      <c r="LA87" s="109"/>
      <c r="LB87" s="138"/>
      <c r="LC87" s="139" t="e">
        <f t="shared" si="1353"/>
        <v>#DIV/0!</v>
      </c>
      <c r="LD87" s="593">
        <f t="shared" si="1354"/>
        <v>0</v>
      </c>
      <c r="LE87" s="139">
        <f>LD87/LD74</f>
        <v>0</v>
      </c>
      <c r="LF87" s="109">
        <f>LF74*LE87</f>
        <v>0</v>
      </c>
      <c r="LG87" s="136">
        <f t="shared" si="1355"/>
        <v>0</v>
      </c>
      <c r="LH87" s="96">
        <f>LH74</f>
        <v>28.92</v>
      </c>
      <c r="LI87" s="137">
        <f t="shared" si="1356"/>
        <v>0</v>
      </c>
      <c r="LJ87" s="109">
        <f t="shared" si="1357"/>
        <v>0</v>
      </c>
      <c r="LK87" s="109"/>
      <c r="LL87" s="138"/>
      <c r="LM87" s="139" t="e">
        <f t="shared" si="1358"/>
        <v>#DIV/0!</v>
      </c>
      <c r="LN87" s="593">
        <f t="shared" si="1359"/>
        <v>0</v>
      </c>
      <c r="LO87" s="139">
        <f>LN87/LN74</f>
        <v>0</v>
      </c>
      <c r="LP87" s="109">
        <f>LP74*LO87</f>
        <v>0</v>
      </c>
      <c r="LQ87" s="136">
        <f t="shared" si="1360"/>
        <v>0</v>
      </c>
      <c r="LR87" s="96">
        <f>LR74</f>
        <v>34.76</v>
      </c>
      <c r="LS87" s="137">
        <f t="shared" si="1361"/>
        <v>0</v>
      </c>
      <c r="LT87" s="109">
        <f t="shared" si="1362"/>
        <v>0</v>
      </c>
      <c r="LU87" s="109"/>
      <c r="LV87" s="138"/>
      <c r="LW87" s="139" t="e">
        <f t="shared" si="1363"/>
        <v>#DIV/0!</v>
      </c>
      <c r="LX87" s="593">
        <f t="shared" si="1364"/>
        <v>0</v>
      </c>
      <c r="LY87" s="139">
        <f>LX87/LX74</f>
        <v>0</v>
      </c>
      <c r="LZ87" s="109">
        <f>LZ74*LY87</f>
        <v>0</v>
      </c>
      <c r="MA87" s="136">
        <f t="shared" si="1365"/>
        <v>0</v>
      </c>
      <c r="MB87" s="96">
        <f>MB74</f>
        <v>24.83</v>
      </c>
      <c r="MC87" s="137">
        <f t="shared" si="1366"/>
        <v>0</v>
      </c>
      <c r="MD87" s="109">
        <f t="shared" si="1367"/>
        <v>0</v>
      </c>
      <c r="ME87" s="109"/>
      <c r="MF87" s="138"/>
      <c r="MG87" s="139" t="e">
        <f t="shared" si="1368"/>
        <v>#DIV/0!</v>
      </c>
      <c r="MH87" s="593">
        <f t="shared" si="1369"/>
        <v>0</v>
      </c>
      <c r="MI87" s="139">
        <f>MH87/MH74</f>
        <v>0</v>
      </c>
      <c r="MJ87" s="109">
        <f>MJ74*MI87</f>
        <v>0</v>
      </c>
      <c r="MK87" s="136">
        <f t="shared" si="1370"/>
        <v>0</v>
      </c>
      <c r="ML87" s="96">
        <f>ML74</f>
        <v>26.91</v>
      </c>
      <c r="MM87" s="137">
        <f t="shared" si="1371"/>
        <v>0</v>
      </c>
      <c r="MN87" s="109">
        <f t="shared" si="1372"/>
        <v>0</v>
      </c>
      <c r="MO87" s="109"/>
      <c r="MP87" s="138"/>
      <c r="MQ87" s="139" t="e">
        <f t="shared" si="1373"/>
        <v>#DIV/0!</v>
      </c>
      <c r="MR87" s="593">
        <f t="shared" si="1374"/>
        <v>0</v>
      </c>
      <c r="MS87" s="139">
        <f>MR87/MR74</f>
        <v>0</v>
      </c>
      <c r="MT87" s="109">
        <f>MT74*MS87</f>
        <v>0</v>
      </c>
      <c r="MU87" s="136">
        <f t="shared" si="1375"/>
        <v>0</v>
      </c>
      <c r="MV87" s="96">
        <f>MV74</f>
        <v>32.630000000000003</v>
      </c>
      <c r="MW87" s="137">
        <f t="shared" si="1376"/>
        <v>0</v>
      </c>
      <c r="MX87" s="109">
        <f t="shared" si="1377"/>
        <v>0</v>
      </c>
      <c r="MY87" s="109"/>
      <c r="MZ87" s="138"/>
      <c r="NA87" s="139" t="e">
        <f t="shared" si="1378"/>
        <v>#DIV/0!</v>
      </c>
      <c r="NB87" s="593">
        <f t="shared" si="1379"/>
        <v>0</v>
      </c>
      <c r="NC87" s="139">
        <f>NB87/NB74</f>
        <v>0</v>
      </c>
      <c r="ND87" s="109">
        <f>ND74*NC87</f>
        <v>0</v>
      </c>
      <c r="NE87" s="136">
        <f t="shared" si="1380"/>
        <v>0</v>
      </c>
      <c r="NF87" s="96">
        <f>NF74</f>
        <v>28.58</v>
      </c>
      <c r="NG87" s="137">
        <f t="shared" si="1381"/>
        <v>0</v>
      </c>
      <c r="NH87" s="109">
        <f t="shared" si="1382"/>
        <v>0</v>
      </c>
      <c r="NI87" s="109"/>
      <c r="NJ87" s="138"/>
      <c r="NK87" s="139" t="e">
        <f t="shared" si="1383"/>
        <v>#DIV/0!</v>
      </c>
      <c r="NL87" s="593">
        <f t="shared" si="1384"/>
        <v>0</v>
      </c>
      <c r="NM87" s="139">
        <f>NL87/NL74</f>
        <v>0</v>
      </c>
      <c r="NN87" s="109">
        <f>NN74*NM87</f>
        <v>0</v>
      </c>
      <c r="NO87" s="136">
        <f t="shared" si="1385"/>
        <v>0</v>
      </c>
      <c r="NP87" s="96">
        <f>NP74</f>
        <v>30.3</v>
      </c>
      <c r="NQ87" s="137">
        <f t="shared" si="1386"/>
        <v>0</v>
      </c>
      <c r="NR87" s="109">
        <f t="shared" si="1387"/>
        <v>0</v>
      </c>
      <c r="NS87" s="109"/>
      <c r="NT87" s="138"/>
      <c r="NU87" s="139" t="e">
        <f t="shared" si="1388"/>
        <v>#DIV/0!</v>
      </c>
      <c r="NV87" s="593">
        <f t="shared" si="1389"/>
        <v>0</v>
      </c>
      <c r="NW87" s="139">
        <f>NV87/NV74</f>
        <v>0</v>
      </c>
      <c r="NX87" s="109">
        <f>NX74*NW87</f>
        <v>0</v>
      </c>
      <c r="NY87" s="136">
        <f t="shared" si="1390"/>
        <v>0</v>
      </c>
      <c r="NZ87" s="96">
        <f>NZ74</f>
        <v>34.590000000000003</v>
      </c>
      <c r="OA87" s="137">
        <f t="shared" si="1391"/>
        <v>0</v>
      </c>
      <c r="OB87" s="109">
        <f t="shared" si="1392"/>
        <v>0</v>
      </c>
      <c r="OC87" s="109"/>
      <c r="OD87" s="138"/>
      <c r="OE87" s="139" t="e">
        <f t="shared" si="1393"/>
        <v>#DIV/0!</v>
      </c>
      <c r="OF87" s="593">
        <f t="shared" si="1394"/>
        <v>0</v>
      </c>
      <c r="OG87" s="139">
        <f>OF87/OF74</f>
        <v>0</v>
      </c>
      <c r="OH87" s="109">
        <f>OH74*OG87</f>
        <v>0</v>
      </c>
      <c r="OI87" s="136">
        <f t="shared" si="1395"/>
        <v>0</v>
      </c>
      <c r="OJ87" s="96">
        <f>OJ74</f>
        <v>33.47</v>
      </c>
      <c r="OK87" s="137">
        <f t="shared" si="1396"/>
        <v>0</v>
      </c>
      <c r="OL87" s="109">
        <f t="shared" si="1397"/>
        <v>0</v>
      </c>
      <c r="OM87" s="109"/>
      <c r="ON87" s="138"/>
      <c r="OO87" s="139" t="e">
        <f t="shared" si="1398"/>
        <v>#DIV/0!</v>
      </c>
      <c r="OP87" s="593">
        <f t="shared" si="1399"/>
        <v>0</v>
      </c>
      <c r="OQ87" s="139">
        <f>OP87/OP74</f>
        <v>0</v>
      </c>
      <c r="OR87" s="109">
        <f>OR74*OQ87</f>
        <v>0</v>
      </c>
      <c r="OS87" s="136">
        <f t="shared" si="1400"/>
        <v>0</v>
      </c>
      <c r="OT87" s="96">
        <f>OT74</f>
        <v>27.66</v>
      </c>
      <c r="OU87" s="137">
        <f t="shared" si="1401"/>
        <v>0</v>
      </c>
      <c r="OV87" s="109">
        <f t="shared" si="1402"/>
        <v>0</v>
      </c>
      <c r="OW87" s="109"/>
      <c r="OX87" s="138"/>
      <c r="OY87" s="139" t="e">
        <f t="shared" si="1403"/>
        <v>#DIV/0!</v>
      </c>
      <c r="OZ87" s="593">
        <f t="shared" si="1404"/>
        <v>0</v>
      </c>
      <c r="PA87" s="139">
        <f>OZ87/OZ74</f>
        <v>0</v>
      </c>
      <c r="PB87" s="109">
        <f>PB74*PA87</f>
        <v>0</v>
      </c>
      <c r="PC87" s="136">
        <f t="shared" si="1405"/>
        <v>0</v>
      </c>
      <c r="PD87" s="96">
        <f>PD74</f>
        <v>33.47</v>
      </c>
      <c r="PE87" s="137">
        <f t="shared" si="1406"/>
        <v>0</v>
      </c>
      <c r="PF87" s="109">
        <f t="shared" si="1407"/>
        <v>0</v>
      </c>
      <c r="PG87" s="109"/>
      <c r="PH87" s="138"/>
      <c r="PI87" s="139" t="e">
        <f t="shared" si="1408"/>
        <v>#DIV/0!</v>
      </c>
      <c r="PJ87" s="593">
        <f t="shared" si="1409"/>
        <v>0</v>
      </c>
      <c r="PK87" s="139">
        <f>PJ87/PJ74</f>
        <v>0</v>
      </c>
      <c r="PL87" s="109">
        <f>PL74*PK87</f>
        <v>0</v>
      </c>
      <c r="PM87" s="136">
        <f t="shared" si="1410"/>
        <v>0</v>
      </c>
      <c r="PN87" s="96">
        <f>PN74</f>
        <v>33.46</v>
      </c>
      <c r="PO87" s="137">
        <f t="shared" si="1411"/>
        <v>0</v>
      </c>
      <c r="PP87" s="109">
        <f t="shared" si="1412"/>
        <v>0</v>
      </c>
      <c r="PQ87" s="109"/>
      <c r="PR87" s="138"/>
      <c r="PS87" s="139" t="e">
        <f t="shared" si="1413"/>
        <v>#DIV/0!</v>
      </c>
      <c r="PT87" s="593">
        <f t="shared" si="1414"/>
        <v>0</v>
      </c>
      <c r="PU87" s="139">
        <f>PT87/PT74</f>
        <v>0</v>
      </c>
      <c r="PV87" s="109">
        <f>PV74*PU87</f>
        <v>0</v>
      </c>
      <c r="PW87" s="136">
        <f t="shared" si="1415"/>
        <v>0</v>
      </c>
      <c r="PX87" s="96">
        <f>PX74</f>
        <v>33.74</v>
      </c>
      <c r="PY87" s="137">
        <f t="shared" si="1416"/>
        <v>0</v>
      </c>
      <c r="PZ87" s="109">
        <f t="shared" si="1417"/>
        <v>0</v>
      </c>
      <c r="QA87" s="109"/>
      <c r="QB87" s="138"/>
      <c r="QC87" s="139" t="e">
        <f t="shared" si="1418"/>
        <v>#DIV/0!</v>
      </c>
      <c r="QD87" s="593">
        <f t="shared" si="1419"/>
        <v>0</v>
      </c>
      <c r="QE87" s="139">
        <f>QD87/QD74</f>
        <v>0</v>
      </c>
      <c r="QF87" s="109">
        <f>QF74*QE87</f>
        <v>0</v>
      </c>
      <c r="QG87" s="136">
        <f t="shared" si="1420"/>
        <v>0</v>
      </c>
      <c r="QH87" s="96">
        <f>QH74</f>
        <v>32.86</v>
      </c>
      <c r="QI87" s="137">
        <f t="shared" si="1421"/>
        <v>0</v>
      </c>
      <c r="QJ87" s="109">
        <f t="shared" si="1422"/>
        <v>0</v>
      </c>
      <c r="QK87" s="109"/>
      <c r="QL87" s="138"/>
      <c r="QM87" s="139" t="e">
        <f t="shared" si="1423"/>
        <v>#DIV/0!</v>
      </c>
      <c r="QN87" s="593">
        <f t="shared" si="1424"/>
        <v>0</v>
      </c>
      <c r="QO87" s="139">
        <f>QN87/QN74</f>
        <v>0</v>
      </c>
      <c r="QP87" s="109">
        <f>QP74*QO87</f>
        <v>0</v>
      </c>
      <c r="QQ87" s="136">
        <f t="shared" si="1425"/>
        <v>0</v>
      </c>
      <c r="QR87" s="96">
        <f>QR74</f>
        <v>33.46</v>
      </c>
      <c r="QS87" s="137">
        <f t="shared" si="1426"/>
        <v>0</v>
      </c>
      <c r="QT87" s="109">
        <f t="shared" si="1427"/>
        <v>0</v>
      </c>
      <c r="QU87" s="109"/>
      <c r="QV87" s="138"/>
      <c r="QW87" s="139" t="e">
        <f t="shared" si="1428"/>
        <v>#DIV/0!</v>
      </c>
      <c r="QX87" s="593">
        <f t="shared" si="1429"/>
        <v>0</v>
      </c>
      <c r="QY87" s="139">
        <f>QX87/QX74</f>
        <v>0</v>
      </c>
      <c r="QZ87" s="109">
        <f>QZ74*QY87</f>
        <v>0</v>
      </c>
      <c r="RA87" s="136">
        <f t="shared" si="1430"/>
        <v>0</v>
      </c>
      <c r="RB87" s="96">
        <f>RB74</f>
        <v>33.25</v>
      </c>
      <c r="RC87" s="137">
        <f t="shared" si="1431"/>
        <v>0</v>
      </c>
      <c r="RD87" s="109">
        <f t="shared" si="1432"/>
        <v>0</v>
      </c>
      <c r="RE87" s="109"/>
      <c r="RF87" s="138"/>
      <c r="RG87" s="139" t="e">
        <f t="shared" si="1433"/>
        <v>#DIV/0!</v>
      </c>
      <c r="RH87" s="593">
        <f t="shared" si="1434"/>
        <v>0</v>
      </c>
      <c r="RI87" s="139">
        <f>RH87/RH74</f>
        <v>0</v>
      </c>
      <c r="RJ87" s="109">
        <f>RJ74*RI87</f>
        <v>0</v>
      </c>
      <c r="RK87" s="136">
        <f t="shared" si="1435"/>
        <v>0</v>
      </c>
      <c r="RL87" s="96">
        <f>RL74</f>
        <v>29.8</v>
      </c>
      <c r="RM87" s="137">
        <f t="shared" si="1436"/>
        <v>0</v>
      </c>
      <c r="RN87" s="109">
        <f t="shared" si="1437"/>
        <v>0</v>
      </c>
      <c r="RO87" s="109"/>
      <c r="RP87" s="138"/>
      <c r="RQ87" s="139" t="e">
        <f t="shared" si="1438"/>
        <v>#DIV/0!</v>
      </c>
      <c r="RR87" s="593">
        <f t="shared" si="1439"/>
        <v>0</v>
      </c>
      <c r="RS87" s="139">
        <f>RR87/RR74</f>
        <v>0</v>
      </c>
      <c r="RT87" s="109">
        <f>RT74*RS87</f>
        <v>0</v>
      </c>
      <c r="RU87" s="136">
        <f t="shared" si="1440"/>
        <v>0</v>
      </c>
      <c r="RV87" s="96">
        <f>RV74</f>
        <v>30.77</v>
      </c>
      <c r="RW87" s="137">
        <f t="shared" si="1441"/>
        <v>0</v>
      </c>
      <c r="RX87" s="109">
        <f t="shared" si="1442"/>
        <v>0</v>
      </c>
      <c r="RY87" s="109"/>
      <c r="RZ87" s="138"/>
      <c r="SA87" s="139" t="e">
        <f t="shared" si="1443"/>
        <v>#DIV/0!</v>
      </c>
      <c r="SB87" s="593">
        <f t="shared" si="1444"/>
        <v>0</v>
      </c>
      <c r="SC87" s="139" t="e">
        <f>SB87/SB74</f>
        <v>#DIV/0!</v>
      </c>
      <c r="SD87" s="109" t="e">
        <f>SD74*SC87</f>
        <v>#DIV/0!</v>
      </c>
      <c r="SE87" s="136">
        <f t="shared" si="1445"/>
        <v>0</v>
      </c>
      <c r="SF87" s="96">
        <f>SF74</f>
        <v>0</v>
      </c>
      <c r="SG87" s="137">
        <f t="shared" si="1446"/>
        <v>0</v>
      </c>
      <c r="SH87" s="109">
        <f t="shared" si="1447"/>
        <v>0</v>
      </c>
      <c r="SI87" s="109"/>
      <c r="SJ87" s="138"/>
      <c r="SK87" s="139" t="e">
        <f t="shared" si="1448"/>
        <v>#DIV/0!</v>
      </c>
      <c r="SL87" s="593">
        <f t="shared" si="1449"/>
        <v>0</v>
      </c>
      <c r="SM87" s="139">
        <f>SL87/SL74</f>
        <v>0</v>
      </c>
      <c r="SN87" s="109">
        <f>SN74*SM87</f>
        <v>0</v>
      </c>
      <c r="SO87" s="136">
        <f t="shared" si="1450"/>
        <v>0</v>
      </c>
      <c r="SP87" s="96">
        <f>SP74</f>
        <v>34.020000000000003</v>
      </c>
      <c r="SQ87" s="137">
        <f t="shared" si="1451"/>
        <v>0</v>
      </c>
      <c r="SR87" s="109">
        <f t="shared" si="1452"/>
        <v>0</v>
      </c>
      <c r="SS87" s="109"/>
      <c r="ST87" s="138"/>
      <c r="SU87" s="139" t="e">
        <f t="shared" si="1453"/>
        <v>#DIV/0!</v>
      </c>
      <c r="SV87" s="593">
        <f t="shared" si="1454"/>
        <v>0</v>
      </c>
      <c r="SW87" s="139">
        <f>SV87/SV74</f>
        <v>0</v>
      </c>
      <c r="SX87" s="109">
        <f>SX74*SW87</f>
        <v>0</v>
      </c>
      <c r="SY87" s="136">
        <f t="shared" si="1455"/>
        <v>0</v>
      </c>
      <c r="SZ87" s="96">
        <f>SZ74</f>
        <v>32.340000000000003</v>
      </c>
      <c r="TA87" s="137">
        <f t="shared" si="1456"/>
        <v>0</v>
      </c>
      <c r="TB87" s="109">
        <f t="shared" si="1457"/>
        <v>0</v>
      </c>
      <c r="TC87" s="109"/>
      <c r="TD87" s="138"/>
      <c r="TE87" s="139" t="e">
        <f t="shared" si="1458"/>
        <v>#DIV/0!</v>
      </c>
      <c r="TF87" s="593">
        <f t="shared" si="1459"/>
        <v>0</v>
      </c>
      <c r="TG87" s="139">
        <f>TF87/TF74</f>
        <v>0</v>
      </c>
      <c r="TH87" s="109">
        <f>TH74*TG87</f>
        <v>0</v>
      </c>
      <c r="TI87" s="136">
        <f t="shared" si="1460"/>
        <v>0</v>
      </c>
      <c r="TJ87" s="96">
        <f>TJ74</f>
        <v>30.78</v>
      </c>
      <c r="TK87" s="137">
        <f t="shared" si="1461"/>
        <v>0</v>
      </c>
      <c r="TL87" s="109">
        <f t="shared" si="1462"/>
        <v>0</v>
      </c>
      <c r="TM87" s="109"/>
      <c r="TN87" s="138"/>
      <c r="TO87" s="139" t="e">
        <f t="shared" si="1463"/>
        <v>#DIV/0!</v>
      </c>
      <c r="TP87" s="593">
        <f t="shared" si="1464"/>
        <v>0</v>
      </c>
      <c r="TQ87" s="139">
        <f>TP87/TP74</f>
        <v>0</v>
      </c>
      <c r="TR87" s="109">
        <f>TR74*TQ87</f>
        <v>0</v>
      </c>
      <c r="TS87" s="136">
        <f t="shared" si="1465"/>
        <v>0</v>
      </c>
      <c r="TT87" s="96">
        <f>TT74</f>
        <v>24.32</v>
      </c>
      <c r="TU87" s="137">
        <f t="shared" si="1466"/>
        <v>0</v>
      </c>
      <c r="TV87" s="109">
        <f t="shared" si="1467"/>
        <v>0</v>
      </c>
      <c r="TW87" s="109"/>
      <c r="TX87" s="138"/>
      <c r="TY87" s="139" t="e">
        <f t="shared" si="1468"/>
        <v>#DIV/0!</v>
      </c>
      <c r="TZ87" s="593">
        <f t="shared" si="1469"/>
        <v>0</v>
      </c>
      <c r="UA87" s="139">
        <f>TZ87/TZ74</f>
        <v>0</v>
      </c>
      <c r="UB87" s="109">
        <f>UB74*UA87</f>
        <v>0</v>
      </c>
      <c r="UC87" s="136">
        <f t="shared" si="1470"/>
        <v>0</v>
      </c>
      <c r="UD87" s="96">
        <f>UD74</f>
        <v>31.78</v>
      </c>
      <c r="UE87" s="137">
        <f t="shared" si="1471"/>
        <v>0</v>
      </c>
      <c r="UF87" s="109">
        <f t="shared" si="1472"/>
        <v>0</v>
      </c>
      <c r="UG87" s="109"/>
      <c r="UH87" s="138"/>
      <c r="UI87" s="139" t="e">
        <f t="shared" si="1473"/>
        <v>#DIV/0!</v>
      </c>
      <c r="UJ87" s="593">
        <f t="shared" si="1474"/>
        <v>0</v>
      </c>
      <c r="UK87" s="139">
        <f>UJ87/UJ74</f>
        <v>0</v>
      </c>
      <c r="UL87" s="109">
        <f>UL74*UK87</f>
        <v>0</v>
      </c>
      <c r="UM87" s="136">
        <f t="shared" si="1475"/>
        <v>0</v>
      </c>
      <c r="UN87" s="96">
        <f>UN74</f>
        <v>22.42</v>
      </c>
      <c r="UO87" s="137">
        <f t="shared" si="1476"/>
        <v>0</v>
      </c>
      <c r="UP87" s="109">
        <f t="shared" si="1477"/>
        <v>0</v>
      </c>
      <c r="UQ87" s="109"/>
      <c r="UR87" s="138"/>
      <c r="US87" s="139" t="e">
        <f t="shared" si="1478"/>
        <v>#DIV/0!</v>
      </c>
      <c r="UT87" s="593">
        <f t="shared" si="1479"/>
        <v>0</v>
      </c>
      <c r="UU87" s="139">
        <f>UT87/UT74</f>
        <v>0</v>
      </c>
      <c r="UV87" s="109">
        <f>UV74*UU87</f>
        <v>0</v>
      </c>
      <c r="UW87" s="136">
        <f t="shared" si="1480"/>
        <v>0</v>
      </c>
      <c r="UX87" s="96">
        <f>UX74</f>
        <v>25.18</v>
      </c>
      <c r="UY87" s="137">
        <f t="shared" si="1481"/>
        <v>0</v>
      </c>
      <c r="UZ87" s="109">
        <f t="shared" si="1482"/>
        <v>0</v>
      </c>
      <c r="VA87" s="109"/>
      <c r="VB87" s="138"/>
      <c r="VC87" s="139" t="e">
        <f t="shared" si="1483"/>
        <v>#DIV/0!</v>
      </c>
      <c r="VD87" s="593">
        <f t="shared" si="1484"/>
        <v>0</v>
      </c>
      <c r="VE87" s="139">
        <f>VD87/VD74</f>
        <v>0</v>
      </c>
      <c r="VF87" s="109">
        <f>VF74*VE87</f>
        <v>0</v>
      </c>
      <c r="VG87" s="136">
        <f t="shared" si="1485"/>
        <v>0</v>
      </c>
      <c r="VH87" s="96">
        <f>VH74</f>
        <v>24.6</v>
      </c>
      <c r="VI87" s="137">
        <f t="shared" si="1486"/>
        <v>0</v>
      </c>
      <c r="VJ87" s="109">
        <f t="shared" si="1487"/>
        <v>0</v>
      </c>
      <c r="VK87" s="109"/>
      <c r="VL87" s="138"/>
      <c r="VM87" s="139" t="e">
        <f t="shared" si="1488"/>
        <v>#DIV/0!</v>
      </c>
      <c r="VN87" s="593">
        <f t="shared" si="1489"/>
        <v>0</v>
      </c>
      <c r="VO87" s="139">
        <f>VN87/VN74</f>
        <v>0</v>
      </c>
      <c r="VP87" s="109">
        <f>VP74*VO87</f>
        <v>0</v>
      </c>
      <c r="VQ87" s="136">
        <f t="shared" si="1490"/>
        <v>0</v>
      </c>
      <c r="VR87" s="96">
        <f>VR74</f>
        <v>24.47</v>
      </c>
      <c r="VS87" s="137">
        <f t="shared" si="1491"/>
        <v>0</v>
      </c>
      <c r="VT87" s="109">
        <f t="shared" si="1492"/>
        <v>0</v>
      </c>
      <c r="VU87" s="109"/>
      <c r="VV87" s="138"/>
      <c r="VW87" s="139" t="e">
        <f t="shared" si="1493"/>
        <v>#DIV/0!</v>
      </c>
      <c r="VX87" s="554">
        <f t="shared" si="1494"/>
        <v>0</v>
      </c>
      <c r="VY87" s="139">
        <f>VX87/VX74</f>
        <v>0</v>
      </c>
      <c r="VZ87" s="109">
        <f>VZ74*VY87</f>
        <v>0</v>
      </c>
      <c r="WA87" s="136">
        <f t="shared" si="1495"/>
        <v>0</v>
      </c>
      <c r="WB87" s="96">
        <f>WB74</f>
        <v>29.54</v>
      </c>
      <c r="WC87" s="137">
        <f t="shared" si="1496"/>
        <v>0</v>
      </c>
      <c r="WD87" s="109">
        <f t="shared" si="1497"/>
        <v>0</v>
      </c>
      <c r="WE87" s="109"/>
      <c r="WF87" s="138"/>
    </row>
    <row r="88" spans="1:604" ht="16.5" customHeight="1">
      <c r="A88" s="5"/>
      <c r="B88" s="544" t="s">
        <v>412</v>
      </c>
      <c r="C88" s="11" t="s">
        <v>968</v>
      </c>
      <c r="D88" s="11" t="s">
        <v>423</v>
      </c>
      <c r="E88" s="4" t="s">
        <v>32</v>
      </c>
      <c r="F88" s="593">
        <f t="shared" si="1199"/>
        <v>0</v>
      </c>
      <c r="G88" s="139" t="e">
        <f>F88/F74</f>
        <v>#DIV/0!</v>
      </c>
      <c r="H88" s="109" t="e">
        <f>H74*G88</f>
        <v>#DIV/0!</v>
      </c>
      <c r="I88" s="136">
        <f t="shared" si="1200"/>
        <v>0</v>
      </c>
      <c r="J88" s="96">
        <f>J74</f>
        <v>0</v>
      </c>
      <c r="K88" s="137">
        <f t="shared" si="1201"/>
        <v>0</v>
      </c>
      <c r="L88" s="109">
        <f t="shared" si="1202"/>
        <v>0</v>
      </c>
      <c r="M88" s="109"/>
      <c r="N88" s="138"/>
      <c r="O88" s="139">
        <f t="shared" si="1203"/>
        <v>0</v>
      </c>
      <c r="P88" s="593">
        <f t="shared" si="1204"/>
        <v>0</v>
      </c>
      <c r="Q88" s="139">
        <f>P88/P74</f>
        <v>0</v>
      </c>
      <c r="R88" s="109">
        <f>R74*Q88</f>
        <v>0</v>
      </c>
      <c r="S88" s="136">
        <f t="shared" si="1205"/>
        <v>0</v>
      </c>
      <c r="T88" s="96">
        <f>T74</f>
        <v>24.01</v>
      </c>
      <c r="U88" s="137">
        <f t="shared" si="1206"/>
        <v>0</v>
      </c>
      <c r="V88" s="109">
        <f t="shared" si="1207"/>
        <v>0</v>
      </c>
      <c r="W88" s="109"/>
      <c r="X88" s="138"/>
      <c r="Y88" s="139">
        <f t="shared" si="1208"/>
        <v>0</v>
      </c>
      <c r="Z88" s="593">
        <f t="shared" si="1209"/>
        <v>0</v>
      </c>
      <c r="AA88" s="139">
        <f>Z88/Z74</f>
        <v>0</v>
      </c>
      <c r="AB88" s="109">
        <f>AB74*AA88</f>
        <v>0</v>
      </c>
      <c r="AC88" s="136">
        <f t="shared" si="1210"/>
        <v>0</v>
      </c>
      <c r="AD88" s="96">
        <f>AD74</f>
        <v>22.42</v>
      </c>
      <c r="AE88" s="137">
        <f t="shared" si="1211"/>
        <v>0</v>
      </c>
      <c r="AF88" s="109">
        <f t="shared" si="1212"/>
        <v>0</v>
      </c>
      <c r="AG88" s="109"/>
      <c r="AH88" s="138"/>
      <c r="AI88" s="139">
        <f t="shared" si="1213"/>
        <v>0</v>
      </c>
      <c r="AJ88" s="593">
        <f t="shared" si="1214"/>
        <v>0</v>
      </c>
      <c r="AK88" s="139" t="e">
        <f>AJ88/AJ74</f>
        <v>#DIV/0!</v>
      </c>
      <c r="AL88" s="109" t="e">
        <f>AL74*AK88</f>
        <v>#DIV/0!</v>
      </c>
      <c r="AM88" s="136">
        <f t="shared" si="1215"/>
        <v>0</v>
      </c>
      <c r="AN88" s="96">
        <f>AN74</f>
        <v>0</v>
      </c>
      <c r="AO88" s="137">
        <f t="shared" si="1216"/>
        <v>0</v>
      </c>
      <c r="AP88" s="109">
        <f t="shared" si="1217"/>
        <v>0</v>
      </c>
      <c r="AQ88" s="109"/>
      <c r="AR88" s="138"/>
      <c r="AS88" s="139">
        <f t="shared" si="1218"/>
        <v>0</v>
      </c>
      <c r="AT88" s="593">
        <f t="shared" si="1219"/>
        <v>0</v>
      </c>
      <c r="AU88" s="139">
        <f>AT88/AT74</f>
        <v>0</v>
      </c>
      <c r="AV88" s="109">
        <f>AV74*AU88</f>
        <v>0</v>
      </c>
      <c r="AW88" s="136">
        <f t="shared" si="1220"/>
        <v>0</v>
      </c>
      <c r="AX88" s="96">
        <f>AX74</f>
        <v>35.57</v>
      </c>
      <c r="AY88" s="137">
        <f t="shared" si="1221"/>
        <v>0</v>
      </c>
      <c r="AZ88" s="109">
        <f t="shared" si="1222"/>
        <v>0</v>
      </c>
      <c r="BA88" s="109"/>
      <c r="BB88" s="138"/>
      <c r="BC88" s="139">
        <f t="shared" si="1223"/>
        <v>0</v>
      </c>
      <c r="BD88" s="593">
        <f t="shared" si="1224"/>
        <v>0</v>
      </c>
      <c r="BE88" s="139">
        <f>BD88/BD74</f>
        <v>0</v>
      </c>
      <c r="BF88" s="109">
        <f>BF74*BE88</f>
        <v>0</v>
      </c>
      <c r="BG88" s="136">
        <f t="shared" si="1225"/>
        <v>0</v>
      </c>
      <c r="BH88" s="96">
        <f>BH74</f>
        <v>33.72</v>
      </c>
      <c r="BI88" s="137">
        <f t="shared" si="1226"/>
        <v>0</v>
      </c>
      <c r="BJ88" s="109">
        <f t="shared" si="1227"/>
        <v>0</v>
      </c>
      <c r="BK88" s="109"/>
      <c r="BL88" s="138"/>
      <c r="BM88" s="139">
        <f t="shared" si="1228"/>
        <v>0</v>
      </c>
      <c r="BN88" s="593">
        <f t="shared" si="1229"/>
        <v>0</v>
      </c>
      <c r="BO88" s="139">
        <f>BN88/BN74</f>
        <v>0</v>
      </c>
      <c r="BP88" s="109">
        <f>BP74*BO88</f>
        <v>0</v>
      </c>
      <c r="BQ88" s="136">
        <f t="shared" si="1230"/>
        <v>0</v>
      </c>
      <c r="BR88" s="96">
        <f>BR74</f>
        <v>33.74</v>
      </c>
      <c r="BS88" s="137">
        <f t="shared" si="1231"/>
        <v>0</v>
      </c>
      <c r="BT88" s="109">
        <f t="shared" si="1232"/>
        <v>0</v>
      </c>
      <c r="BU88" s="109"/>
      <c r="BV88" s="138"/>
      <c r="BW88" s="139">
        <f t="shared" si="1233"/>
        <v>0</v>
      </c>
      <c r="BX88" s="593">
        <f t="shared" si="1234"/>
        <v>0</v>
      </c>
      <c r="BY88" s="139">
        <f>BX88/BX74</f>
        <v>0</v>
      </c>
      <c r="BZ88" s="109">
        <f>BZ74*BY88</f>
        <v>0</v>
      </c>
      <c r="CA88" s="136">
        <f t="shared" si="1235"/>
        <v>0</v>
      </c>
      <c r="CB88" s="96">
        <f>CB74</f>
        <v>33.08</v>
      </c>
      <c r="CC88" s="137">
        <f t="shared" si="1236"/>
        <v>0</v>
      </c>
      <c r="CD88" s="109">
        <f t="shared" si="1237"/>
        <v>0</v>
      </c>
      <c r="CE88" s="109"/>
      <c r="CF88" s="138"/>
      <c r="CG88" s="139">
        <f t="shared" si="1238"/>
        <v>0</v>
      </c>
      <c r="CH88" s="593">
        <f t="shared" si="1239"/>
        <v>0</v>
      </c>
      <c r="CI88" s="139">
        <f>CH88/CH74</f>
        <v>0</v>
      </c>
      <c r="CJ88" s="109">
        <f>CJ74*CI88</f>
        <v>0</v>
      </c>
      <c r="CK88" s="136">
        <f t="shared" si="1240"/>
        <v>0</v>
      </c>
      <c r="CL88" s="96">
        <f>CL74</f>
        <v>22.42</v>
      </c>
      <c r="CM88" s="137">
        <f t="shared" si="1241"/>
        <v>0</v>
      </c>
      <c r="CN88" s="109">
        <f t="shared" si="1242"/>
        <v>0</v>
      </c>
      <c r="CO88" s="109"/>
      <c r="CP88" s="138"/>
      <c r="CQ88" s="139">
        <f t="shared" si="1243"/>
        <v>0</v>
      </c>
      <c r="CR88" s="593">
        <f t="shared" si="1244"/>
        <v>0</v>
      </c>
      <c r="CS88" s="139">
        <f>CR88/CR74</f>
        <v>0</v>
      </c>
      <c r="CT88" s="109">
        <f>CT74*CS88</f>
        <v>0</v>
      </c>
      <c r="CU88" s="136">
        <f t="shared" si="1245"/>
        <v>0</v>
      </c>
      <c r="CV88" s="96">
        <f>CV74</f>
        <v>32.53</v>
      </c>
      <c r="CW88" s="137">
        <f t="shared" si="1246"/>
        <v>0</v>
      </c>
      <c r="CX88" s="109">
        <f t="shared" si="1247"/>
        <v>0</v>
      </c>
      <c r="CY88" s="109"/>
      <c r="CZ88" s="138"/>
      <c r="DA88" s="139">
        <f t="shared" si="1248"/>
        <v>0</v>
      </c>
      <c r="DB88" s="593">
        <f t="shared" si="1249"/>
        <v>0</v>
      </c>
      <c r="DC88" s="139">
        <f>DB88/DB74</f>
        <v>0</v>
      </c>
      <c r="DD88" s="109">
        <f>DD74*DC88</f>
        <v>0</v>
      </c>
      <c r="DE88" s="136">
        <f t="shared" si="1250"/>
        <v>0</v>
      </c>
      <c r="DF88" s="96">
        <f>DF74</f>
        <v>46.75</v>
      </c>
      <c r="DG88" s="137">
        <f t="shared" si="1251"/>
        <v>0</v>
      </c>
      <c r="DH88" s="109">
        <f t="shared" si="1252"/>
        <v>0</v>
      </c>
      <c r="DI88" s="109"/>
      <c r="DJ88" s="138"/>
      <c r="DK88" s="139">
        <f t="shared" si="1253"/>
        <v>0</v>
      </c>
      <c r="DL88" s="593">
        <f t="shared" si="1254"/>
        <v>0</v>
      </c>
      <c r="DM88" s="139">
        <f>DL88/DL74</f>
        <v>0</v>
      </c>
      <c r="DN88" s="109">
        <f>DN74*DM88</f>
        <v>0</v>
      </c>
      <c r="DO88" s="136">
        <f t="shared" si="1255"/>
        <v>0</v>
      </c>
      <c r="DP88" s="96">
        <f>DP74</f>
        <v>33.799999999999997</v>
      </c>
      <c r="DQ88" s="137">
        <f t="shared" si="1256"/>
        <v>0</v>
      </c>
      <c r="DR88" s="109">
        <f t="shared" si="1257"/>
        <v>0</v>
      </c>
      <c r="DS88" s="109"/>
      <c r="DT88" s="138"/>
      <c r="DU88" s="139">
        <f t="shared" si="1258"/>
        <v>0</v>
      </c>
      <c r="DV88" s="593">
        <f t="shared" si="1259"/>
        <v>0</v>
      </c>
      <c r="DW88" s="139">
        <f>DV88/DV74</f>
        <v>0</v>
      </c>
      <c r="DX88" s="109">
        <f>DX74*DW88</f>
        <v>0</v>
      </c>
      <c r="DY88" s="136">
        <f t="shared" si="1260"/>
        <v>0</v>
      </c>
      <c r="DZ88" s="96">
        <f>DZ74</f>
        <v>33.79</v>
      </c>
      <c r="EA88" s="137">
        <f t="shared" si="1261"/>
        <v>0</v>
      </c>
      <c r="EB88" s="109">
        <f t="shared" si="1262"/>
        <v>0</v>
      </c>
      <c r="EC88" s="109"/>
      <c r="ED88" s="138"/>
      <c r="EE88" s="139">
        <f t="shared" si="1263"/>
        <v>0</v>
      </c>
      <c r="EF88" s="593">
        <f t="shared" si="1264"/>
        <v>0</v>
      </c>
      <c r="EG88" s="139">
        <f>EF88/EF74</f>
        <v>0</v>
      </c>
      <c r="EH88" s="109">
        <f>EH74*EG88</f>
        <v>0</v>
      </c>
      <c r="EI88" s="136">
        <f t="shared" si="1265"/>
        <v>0</v>
      </c>
      <c r="EJ88" s="96">
        <f>EJ74</f>
        <v>33.47</v>
      </c>
      <c r="EK88" s="137">
        <f t="shared" si="1266"/>
        <v>0</v>
      </c>
      <c r="EL88" s="109">
        <f t="shared" si="1267"/>
        <v>0</v>
      </c>
      <c r="EM88" s="109"/>
      <c r="EN88" s="138"/>
      <c r="EO88" s="139">
        <f t="shared" si="1268"/>
        <v>0</v>
      </c>
      <c r="EP88" s="593">
        <f t="shared" si="1269"/>
        <v>0</v>
      </c>
      <c r="EQ88" s="139">
        <f>EP88/EP74</f>
        <v>0</v>
      </c>
      <c r="ER88" s="109">
        <f>ER74*EQ88</f>
        <v>0</v>
      </c>
      <c r="ES88" s="136">
        <f t="shared" si="1270"/>
        <v>0</v>
      </c>
      <c r="ET88" s="96">
        <f>ET74</f>
        <v>28.35</v>
      </c>
      <c r="EU88" s="137">
        <f t="shared" si="1271"/>
        <v>0</v>
      </c>
      <c r="EV88" s="109">
        <f t="shared" si="1272"/>
        <v>0</v>
      </c>
      <c r="EW88" s="109"/>
      <c r="EX88" s="138"/>
      <c r="EY88" s="139">
        <f t="shared" si="1273"/>
        <v>0</v>
      </c>
      <c r="EZ88" s="593">
        <f t="shared" si="1274"/>
        <v>0</v>
      </c>
      <c r="FA88" s="139">
        <f>EZ88/EZ74</f>
        <v>0</v>
      </c>
      <c r="FB88" s="109">
        <f>FB74*FA88</f>
        <v>0</v>
      </c>
      <c r="FC88" s="136">
        <f t="shared" si="1275"/>
        <v>0</v>
      </c>
      <c r="FD88" s="96">
        <f>FD74</f>
        <v>37.67</v>
      </c>
      <c r="FE88" s="137">
        <f t="shared" si="1276"/>
        <v>0</v>
      </c>
      <c r="FF88" s="109">
        <f t="shared" si="1277"/>
        <v>0</v>
      </c>
      <c r="FG88" s="109"/>
      <c r="FH88" s="138"/>
      <c r="FI88" s="139">
        <f t="shared" si="1278"/>
        <v>0</v>
      </c>
      <c r="FJ88" s="593">
        <f t="shared" si="1279"/>
        <v>0</v>
      </c>
      <c r="FK88" s="139">
        <f>FJ88/FJ74</f>
        <v>0</v>
      </c>
      <c r="FL88" s="109">
        <f>FL74*FK88</f>
        <v>0</v>
      </c>
      <c r="FM88" s="136">
        <f t="shared" si="1280"/>
        <v>0</v>
      </c>
      <c r="FN88" s="96">
        <f>FN74</f>
        <v>32.340000000000003</v>
      </c>
      <c r="FO88" s="137">
        <f t="shared" si="1281"/>
        <v>0</v>
      </c>
      <c r="FP88" s="109">
        <f t="shared" si="1282"/>
        <v>0</v>
      </c>
      <c r="FQ88" s="109"/>
      <c r="FR88" s="138"/>
      <c r="FS88" s="139">
        <f t="shared" si="1283"/>
        <v>0</v>
      </c>
      <c r="FT88" s="593">
        <f t="shared" si="1284"/>
        <v>0</v>
      </c>
      <c r="FU88" s="139">
        <f>FT88/FT74</f>
        <v>0</v>
      </c>
      <c r="FV88" s="109">
        <f>FV74*FU88</f>
        <v>0</v>
      </c>
      <c r="FW88" s="136">
        <f t="shared" si="1285"/>
        <v>0</v>
      </c>
      <c r="FX88" s="96">
        <f>FX74</f>
        <v>32.72</v>
      </c>
      <c r="FY88" s="137">
        <f t="shared" si="1286"/>
        <v>0</v>
      </c>
      <c r="FZ88" s="109">
        <f t="shared" si="1287"/>
        <v>0</v>
      </c>
      <c r="GA88" s="109"/>
      <c r="GB88" s="138"/>
      <c r="GC88" s="139">
        <f t="shared" si="1288"/>
        <v>0</v>
      </c>
      <c r="GD88" s="593">
        <f t="shared" si="1289"/>
        <v>0</v>
      </c>
      <c r="GE88" s="139">
        <f>GD88/GD74</f>
        <v>0</v>
      </c>
      <c r="GF88" s="109">
        <f>GF74*GE88</f>
        <v>0</v>
      </c>
      <c r="GG88" s="136">
        <f t="shared" si="1290"/>
        <v>0</v>
      </c>
      <c r="GH88" s="96">
        <f>GH74</f>
        <v>33.47</v>
      </c>
      <c r="GI88" s="137">
        <f t="shared" si="1291"/>
        <v>0</v>
      </c>
      <c r="GJ88" s="109">
        <f t="shared" si="1292"/>
        <v>0</v>
      </c>
      <c r="GK88" s="109"/>
      <c r="GL88" s="138"/>
      <c r="GM88" s="139">
        <f t="shared" si="1293"/>
        <v>0</v>
      </c>
      <c r="GN88" s="593">
        <f t="shared" si="1294"/>
        <v>0</v>
      </c>
      <c r="GO88" s="139">
        <f>GN88/GN74</f>
        <v>0</v>
      </c>
      <c r="GP88" s="109">
        <f>GP74*GO88</f>
        <v>0</v>
      </c>
      <c r="GQ88" s="136">
        <f t="shared" si="1295"/>
        <v>0</v>
      </c>
      <c r="GR88" s="96">
        <f>GR74</f>
        <v>33.799999999999997</v>
      </c>
      <c r="GS88" s="137">
        <f t="shared" si="1296"/>
        <v>0</v>
      </c>
      <c r="GT88" s="109">
        <f t="shared" si="1297"/>
        <v>0</v>
      </c>
      <c r="GU88" s="109"/>
      <c r="GV88" s="138"/>
      <c r="GW88" s="139">
        <f t="shared" si="1298"/>
        <v>0</v>
      </c>
      <c r="GX88" s="593">
        <f t="shared" si="1299"/>
        <v>0</v>
      </c>
      <c r="GY88" s="139">
        <f>GX88/GX74</f>
        <v>0</v>
      </c>
      <c r="GZ88" s="109">
        <f>GZ74*GY88</f>
        <v>0</v>
      </c>
      <c r="HA88" s="136">
        <f t="shared" si="1300"/>
        <v>0</v>
      </c>
      <c r="HB88" s="96">
        <f>HB74</f>
        <v>27.22</v>
      </c>
      <c r="HC88" s="137">
        <f t="shared" si="1301"/>
        <v>0</v>
      </c>
      <c r="HD88" s="109">
        <f t="shared" si="1302"/>
        <v>0</v>
      </c>
      <c r="HE88" s="109"/>
      <c r="HF88" s="138"/>
      <c r="HG88" s="139">
        <f t="shared" si="1303"/>
        <v>0</v>
      </c>
      <c r="HH88" s="593">
        <f t="shared" si="1304"/>
        <v>0</v>
      </c>
      <c r="HI88" s="139">
        <f>HH88/HH74</f>
        <v>0</v>
      </c>
      <c r="HJ88" s="109">
        <f>HJ74*HI88</f>
        <v>0</v>
      </c>
      <c r="HK88" s="136">
        <f t="shared" si="1305"/>
        <v>0</v>
      </c>
      <c r="HL88" s="96">
        <f>HL74</f>
        <v>25.02</v>
      </c>
      <c r="HM88" s="137">
        <f t="shared" si="1306"/>
        <v>0</v>
      </c>
      <c r="HN88" s="109">
        <f t="shared" si="1307"/>
        <v>0</v>
      </c>
      <c r="HO88" s="109"/>
      <c r="HP88" s="138"/>
      <c r="HQ88" s="139">
        <f t="shared" si="1308"/>
        <v>0</v>
      </c>
      <c r="HR88" s="593">
        <f t="shared" si="1309"/>
        <v>0</v>
      </c>
      <c r="HS88" s="139">
        <f>HR88/HR74</f>
        <v>0</v>
      </c>
      <c r="HT88" s="109">
        <f>HT74*HS88</f>
        <v>0</v>
      </c>
      <c r="HU88" s="136">
        <f t="shared" si="1310"/>
        <v>0</v>
      </c>
      <c r="HV88" s="96">
        <f>HV74</f>
        <v>34.31</v>
      </c>
      <c r="HW88" s="137">
        <f t="shared" si="1311"/>
        <v>0</v>
      </c>
      <c r="HX88" s="109">
        <f t="shared" si="1312"/>
        <v>0</v>
      </c>
      <c r="HY88" s="109"/>
      <c r="HZ88" s="138"/>
      <c r="IA88" s="139">
        <f t="shared" si="1313"/>
        <v>0</v>
      </c>
      <c r="IB88" s="593">
        <f t="shared" si="1314"/>
        <v>0</v>
      </c>
      <c r="IC88" s="139">
        <f>IB88/IB74</f>
        <v>0</v>
      </c>
      <c r="ID88" s="109">
        <f>ID74*IC88</f>
        <v>0</v>
      </c>
      <c r="IE88" s="136">
        <f t="shared" si="1315"/>
        <v>0</v>
      </c>
      <c r="IF88" s="96">
        <f>IF74</f>
        <v>23.33</v>
      </c>
      <c r="IG88" s="137">
        <f t="shared" si="1316"/>
        <v>0</v>
      </c>
      <c r="IH88" s="109">
        <f t="shared" si="1317"/>
        <v>0</v>
      </c>
      <c r="II88" s="109"/>
      <c r="IJ88" s="138"/>
      <c r="IK88" s="139">
        <f t="shared" si="1318"/>
        <v>0</v>
      </c>
      <c r="IL88" s="593">
        <f t="shared" si="1319"/>
        <v>0</v>
      </c>
      <c r="IM88" s="139">
        <f>IL88/IL74</f>
        <v>0</v>
      </c>
      <c r="IN88" s="109">
        <f>IN74*IM88</f>
        <v>0</v>
      </c>
      <c r="IO88" s="136">
        <f t="shared" si="1320"/>
        <v>0</v>
      </c>
      <c r="IP88" s="96">
        <f>IP74</f>
        <v>35.85</v>
      </c>
      <c r="IQ88" s="137">
        <f t="shared" si="1321"/>
        <v>0</v>
      </c>
      <c r="IR88" s="109">
        <f t="shared" si="1322"/>
        <v>0</v>
      </c>
      <c r="IS88" s="109"/>
      <c r="IT88" s="138"/>
      <c r="IU88" s="139">
        <f t="shared" si="1323"/>
        <v>0</v>
      </c>
      <c r="IV88" s="593">
        <f t="shared" si="1324"/>
        <v>0</v>
      </c>
      <c r="IW88" s="139">
        <f>IV88/IV74</f>
        <v>0</v>
      </c>
      <c r="IX88" s="109">
        <f>IX74*IW88</f>
        <v>0</v>
      </c>
      <c r="IY88" s="136">
        <f t="shared" si="1325"/>
        <v>0</v>
      </c>
      <c r="IZ88" s="96">
        <f>IZ74</f>
        <v>35.1</v>
      </c>
      <c r="JA88" s="137">
        <f t="shared" si="1326"/>
        <v>0</v>
      </c>
      <c r="JB88" s="109">
        <f t="shared" si="1327"/>
        <v>0</v>
      </c>
      <c r="JC88" s="109"/>
      <c r="JD88" s="138"/>
      <c r="JE88" s="139">
        <f t="shared" si="1328"/>
        <v>0</v>
      </c>
      <c r="JF88" s="593">
        <f t="shared" si="1329"/>
        <v>0</v>
      </c>
      <c r="JG88" s="139">
        <f>JF88/JF74</f>
        <v>0</v>
      </c>
      <c r="JH88" s="109">
        <f>JH74*JG88</f>
        <v>0</v>
      </c>
      <c r="JI88" s="136">
        <f t="shared" si="1330"/>
        <v>0</v>
      </c>
      <c r="JJ88" s="96">
        <f>JJ74</f>
        <v>30.76</v>
      </c>
      <c r="JK88" s="137">
        <f t="shared" si="1331"/>
        <v>0</v>
      </c>
      <c r="JL88" s="109">
        <f t="shared" si="1332"/>
        <v>0</v>
      </c>
      <c r="JM88" s="109"/>
      <c r="JN88" s="138"/>
      <c r="JO88" s="139">
        <f t="shared" si="1333"/>
        <v>0</v>
      </c>
      <c r="JP88" s="593">
        <f t="shared" si="1334"/>
        <v>0</v>
      </c>
      <c r="JQ88" s="139">
        <f>JP88/JP74</f>
        <v>0</v>
      </c>
      <c r="JR88" s="109">
        <f>JR74*JQ88</f>
        <v>0</v>
      </c>
      <c r="JS88" s="136">
        <f t="shared" si="1335"/>
        <v>0</v>
      </c>
      <c r="JT88" s="96">
        <f>JT74</f>
        <v>32.64</v>
      </c>
      <c r="JU88" s="137">
        <f t="shared" si="1336"/>
        <v>0</v>
      </c>
      <c r="JV88" s="109">
        <f t="shared" si="1337"/>
        <v>0</v>
      </c>
      <c r="JW88" s="109"/>
      <c r="JX88" s="138"/>
      <c r="JY88" s="139">
        <f t="shared" si="1338"/>
        <v>0</v>
      </c>
      <c r="JZ88" s="593">
        <f t="shared" si="1339"/>
        <v>0</v>
      </c>
      <c r="KA88" s="139">
        <f>JZ88/JZ74</f>
        <v>0</v>
      </c>
      <c r="KB88" s="109">
        <f>KB74*KA88</f>
        <v>0</v>
      </c>
      <c r="KC88" s="136">
        <f t="shared" si="1340"/>
        <v>0</v>
      </c>
      <c r="KD88" s="96">
        <f>KD74</f>
        <v>24.43</v>
      </c>
      <c r="KE88" s="137">
        <f t="shared" si="1341"/>
        <v>0</v>
      </c>
      <c r="KF88" s="109">
        <f t="shared" si="1342"/>
        <v>0</v>
      </c>
      <c r="KG88" s="109"/>
      <c r="KH88" s="138"/>
      <c r="KI88" s="139">
        <f t="shared" si="1343"/>
        <v>0</v>
      </c>
      <c r="KJ88" s="593">
        <f t="shared" si="1344"/>
        <v>0</v>
      </c>
      <c r="KK88" s="139">
        <f>KJ88/KJ74</f>
        <v>0</v>
      </c>
      <c r="KL88" s="109">
        <f>KL74*KK88</f>
        <v>0</v>
      </c>
      <c r="KM88" s="136">
        <f t="shared" si="1345"/>
        <v>0</v>
      </c>
      <c r="KN88" s="96">
        <f>KN74</f>
        <v>25.71</v>
      </c>
      <c r="KO88" s="137">
        <f t="shared" si="1346"/>
        <v>0</v>
      </c>
      <c r="KP88" s="109">
        <f t="shared" si="1347"/>
        <v>0</v>
      </c>
      <c r="KQ88" s="109"/>
      <c r="KR88" s="138"/>
      <c r="KS88" s="139">
        <f t="shared" si="1348"/>
        <v>0</v>
      </c>
      <c r="KT88" s="593">
        <f t="shared" si="1349"/>
        <v>0</v>
      </c>
      <c r="KU88" s="139">
        <f>KT88/KT74</f>
        <v>0</v>
      </c>
      <c r="KV88" s="109">
        <f>KV74*KU88</f>
        <v>0</v>
      </c>
      <c r="KW88" s="136">
        <f t="shared" si="1350"/>
        <v>0</v>
      </c>
      <c r="KX88" s="96">
        <f>KX74</f>
        <v>68.260000000000005</v>
      </c>
      <c r="KY88" s="137">
        <f t="shared" si="1351"/>
        <v>0</v>
      </c>
      <c r="KZ88" s="109">
        <f t="shared" si="1352"/>
        <v>0</v>
      </c>
      <c r="LA88" s="109"/>
      <c r="LB88" s="138"/>
      <c r="LC88" s="139">
        <f t="shared" si="1353"/>
        <v>0</v>
      </c>
      <c r="LD88" s="593">
        <f t="shared" si="1354"/>
        <v>0</v>
      </c>
      <c r="LE88" s="139">
        <f>LD88/LD74</f>
        <v>0</v>
      </c>
      <c r="LF88" s="109">
        <f>LF74*LE88</f>
        <v>0</v>
      </c>
      <c r="LG88" s="136">
        <f t="shared" si="1355"/>
        <v>0</v>
      </c>
      <c r="LH88" s="96">
        <f>LH74</f>
        <v>28.92</v>
      </c>
      <c r="LI88" s="137">
        <f t="shared" si="1356"/>
        <v>0</v>
      </c>
      <c r="LJ88" s="109">
        <f t="shared" si="1357"/>
        <v>0</v>
      </c>
      <c r="LK88" s="109"/>
      <c r="LL88" s="138"/>
      <c r="LM88" s="139">
        <f t="shared" si="1358"/>
        <v>0</v>
      </c>
      <c r="LN88" s="593">
        <f t="shared" si="1359"/>
        <v>0</v>
      </c>
      <c r="LO88" s="139">
        <f>LN88/LN74</f>
        <v>0</v>
      </c>
      <c r="LP88" s="109">
        <f>LP74*LO88</f>
        <v>0</v>
      </c>
      <c r="LQ88" s="136">
        <f t="shared" si="1360"/>
        <v>0</v>
      </c>
      <c r="LR88" s="96">
        <f>LR74</f>
        <v>34.76</v>
      </c>
      <c r="LS88" s="137">
        <f t="shared" si="1361"/>
        <v>0</v>
      </c>
      <c r="LT88" s="109">
        <f t="shared" si="1362"/>
        <v>0</v>
      </c>
      <c r="LU88" s="109"/>
      <c r="LV88" s="138"/>
      <c r="LW88" s="139">
        <f t="shared" si="1363"/>
        <v>0</v>
      </c>
      <c r="LX88" s="593">
        <f t="shared" si="1364"/>
        <v>0</v>
      </c>
      <c r="LY88" s="139">
        <f>LX88/LX74</f>
        <v>0</v>
      </c>
      <c r="LZ88" s="109">
        <f>LZ74*LY88</f>
        <v>0</v>
      </c>
      <c r="MA88" s="136">
        <f t="shared" si="1365"/>
        <v>0</v>
      </c>
      <c r="MB88" s="96">
        <f>MB74</f>
        <v>24.83</v>
      </c>
      <c r="MC88" s="137">
        <f t="shared" si="1366"/>
        <v>0</v>
      </c>
      <c r="MD88" s="109">
        <f t="shared" si="1367"/>
        <v>0</v>
      </c>
      <c r="ME88" s="109"/>
      <c r="MF88" s="138"/>
      <c r="MG88" s="139">
        <f t="shared" si="1368"/>
        <v>0</v>
      </c>
      <c r="MH88" s="593">
        <f t="shared" si="1369"/>
        <v>63</v>
      </c>
      <c r="MI88" s="139">
        <f>MH88/MH74</f>
        <v>0.20521</v>
      </c>
      <c r="MJ88" s="109">
        <f>MJ74*MI88</f>
        <v>681.91</v>
      </c>
      <c r="MK88" s="136">
        <f t="shared" si="1370"/>
        <v>10.82396825</v>
      </c>
      <c r="ML88" s="96">
        <f>ML74</f>
        <v>26.91</v>
      </c>
      <c r="MM88" s="137">
        <f t="shared" si="1371"/>
        <v>291.27298999999999</v>
      </c>
      <c r="MN88" s="109">
        <f t="shared" si="1372"/>
        <v>18350.2</v>
      </c>
      <c r="MO88" s="109"/>
      <c r="MP88" s="138"/>
      <c r="MQ88" s="139">
        <f t="shared" si="1373"/>
        <v>0.66142000000000001</v>
      </c>
      <c r="MR88" s="593">
        <f t="shared" si="1374"/>
        <v>0</v>
      </c>
      <c r="MS88" s="139">
        <f>MR88/MR74</f>
        <v>0</v>
      </c>
      <c r="MT88" s="109">
        <f>MT74*MS88</f>
        <v>0</v>
      </c>
      <c r="MU88" s="136">
        <f t="shared" si="1375"/>
        <v>0</v>
      </c>
      <c r="MV88" s="96">
        <f>MV74</f>
        <v>32.630000000000003</v>
      </c>
      <c r="MW88" s="137">
        <f t="shared" si="1376"/>
        <v>0</v>
      </c>
      <c r="MX88" s="109">
        <f t="shared" si="1377"/>
        <v>0</v>
      </c>
      <c r="MY88" s="109"/>
      <c r="MZ88" s="138"/>
      <c r="NA88" s="139">
        <f t="shared" si="1378"/>
        <v>0</v>
      </c>
      <c r="NB88" s="593">
        <f t="shared" si="1379"/>
        <v>0</v>
      </c>
      <c r="NC88" s="139">
        <f>NB88/NB74</f>
        <v>0</v>
      </c>
      <c r="ND88" s="109">
        <f>ND74*NC88</f>
        <v>0</v>
      </c>
      <c r="NE88" s="136">
        <f t="shared" si="1380"/>
        <v>0</v>
      </c>
      <c r="NF88" s="96">
        <f>NF74</f>
        <v>28.58</v>
      </c>
      <c r="NG88" s="137">
        <f t="shared" si="1381"/>
        <v>0</v>
      </c>
      <c r="NH88" s="109">
        <f t="shared" si="1382"/>
        <v>0</v>
      </c>
      <c r="NI88" s="109"/>
      <c r="NJ88" s="138"/>
      <c r="NK88" s="139">
        <f t="shared" si="1383"/>
        <v>0</v>
      </c>
      <c r="NL88" s="593">
        <f t="shared" si="1384"/>
        <v>64</v>
      </c>
      <c r="NM88" s="139">
        <f>NL88/NL74</f>
        <v>0.19394</v>
      </c>
      <c r="NN88" s="109">
        <f>NN74*NM88</f>
        <v>866.91</v>
      </c>
      <c r="NO88" s="136">
        <f t="shared" si="1385"/>
        <v>13.54546875</v>
      </c>
      <c r="NP88" s="96">
        <f>NP74</f>
        <v>30.3</v>
      </c>
      <c r="NQ88" s="137">
        <f t="shared" si="1386"/>
        <v>410.42770000000002</v>
      </c>
      <c r="NR88" s="109">
        <f t="shared" si="1387"/>
        <v>26267.37</v>
      </c>
      <c r="NS88" s="109"/>
      <c r="NT88" s="138"/>
      <c r="NU88" s="139">
        <f t="shared" si="1388"/>
        <v>0.93200000000000005</v>
      </c>
      <c r="NV88" s="593">
        <f t="shared" si="1389"/>
        <v>0</v>
      </c>
      <c r="NW88" s="139">
        <f>NV88/NV74</f>
        <v>0</v>
      </c>
      <c r="NX88" s="109">
        <f>NX74*NW88</f>
        <v>0</v>
      </c>
      <c r="NY88" s="136">
        <f t="shared" si="1390"/>
        <v>0</v>
      </c>
      <c r="NZ88" s="96">
        <f>NZ74</f>
        <v>34.590000000000003</v>
      </c>
      <c r="OA88" s="137">
        <f t="shared" si="1391"/>
        <v>0</v>
      </c>
      <c r="OB88" s="109">
        <f t="shared" si="1392"/>
        <v>0</v>
      </c>
      <c r="OC88" s="109"/>
      <c r="OD88" s="138"/>
      <c r="OE88" s="139">
        <f t="shared" si="1393"/>
        <v>0</v>
      </c>
      <c r="OF88" s="593">
        <f t="shared" si="1394"/>
        <v>0</v>
      </c>
      <c r="OG88" s="139">
        <f>OF88/OF74</f>
        <v>0</v>
      </c>
      <c r="OH88" s="109">
        <f>OH74*OG88</f>
        <v>0</v>
      </c>
      <c r="OI88" s="136">
        <f t="shared" si="1395"/>
        <v>0</v>
      </c>
      <c r="OJ88" s="96">
        <f>OJ74</f>
        <v>33.47</v>
      </c>
      <c r="OK88" s="137">
        <f t="shared" si="1396"/>
        <v>0</v>
      </c>
      <c r="OL88" s="109">
        <f t="shared" si="1397"/>
        <v>0</v>
      </c>
      <c r="OM88" s="109"/>
      <c r="ON88" s="138"/>
      <c r="OO88" s="139">
        <f t="shared" si="1398"/>
        <v>0</v>
      </c>
      <c r="OP88" s="593">
        <f t="shared" si="1399"/>
        <v>0</v>
      </c>
      <c r="OQ88" s="139">
        <f>OP88/OP74</f>
        <v>0</v>
      </c>
      <c r="OR88" s="109">
        <f>OR74*OQ88</f>
        <v>0</v>
      </c>
      <c r="OS88" s="136">
        <f t="shared" si="1400"/>
        <v>0</v>
      </c>
      <c r="OT88" s="96">
        <f>OT74</f>
        <v>27.66</v>
      </c>
      <c r="OU88" s="137">
        <f t="shared" si="1401"/>
        <v>0</v>
      </c>
      <c r="OV88" s="109">
        <f t="shared" si="1402"/>
        <v>0</v>
      </c>
      <c r="OW88" s="109"/>
      <c r="OX88" s="138"/>
      <c r="OY88" s="139">
        <f t="shared" si="1403"/>
        <v>0</v>
      </c>
      <c r="OZ88" s="593">
        <f t="shared" si="1404"/>
        <v>0</v>
      </c>
      <c r="PA88" s="139">
        <f>OZ88/OZ74</f>
        <v>0</v>
      </c>
      <c r="PB88" s="109">
        <f>PB74*PA88</f>
        <v>0</v>
      </c>
      <c r="PC88" s="136">
        <f t="shared" si="1405"/>
        <v>0</v>
      </c>
      <c r="PD88" s="96">
        <f>PD74</f>
        <v>33.47</v>
      </c>
      <c r="PE88" s="137">
        <f t="shared" si="1406"/>
        <v>0</v>
      </c>
      <c r="PF88" s="109">
        <f t="shared" si="1407"/>
        <v>0</v>
      </c>
      <c r="PG88" s="109"/>
      <c r="PH88" s="138"/>
      <c r="PI88" s="139">
        <f t="shared" si="1408"/>
        <v>0</v>
      </c>
      <c r="PJ88" s="593">
        <f t="shared" si="1409"/>
        <v>0</v>
      </c>
      <c r="PK88" s="139">
        <f>PJ88/PJ74</f>
        <v>0</v>
      </c>
      <c r="PL88" s="109">
        <f>PL74*PK88</f>
        <v>0</v>
      </c>
      <c r="PM88" s="136">
        <f t="shared" si="1410"/>
        <v>0</v>
      </c>
      <c r="PN88" s="96">
        <f>PN74</f>
        <v>33.46</v>
      </c>
      <c r="PO88" s="137">
        <f t="shared" si="1411"/>
        <v>0</v>
      </c>
      <c r="PP88" s="109">
        <f t="shared" si="1412"/>
        <v>0</v>
      </c>
      <c r="PQ88" s="109"/>
      <c r="PR88" s="138"/>
      <c r="PS88" s="139">
        <f t="shared" si="1413"/>
        <v>0</v>
      </c>
      <c r="PT88" s="593">
        <f t="shared" si="1414"/>
        <v>0</v>
      </c>
      <c r="PU88" s="139">
        <f>PT88/PT74</f>
        <v>0</v>
      </c>
      <c r="PV88" s="109">
        <f>PV74*PU88</f>
        <v>0</v>
      </c>
      <c r="PW88" s="136">
        <f t="shared" si="1415"/>
        <v>0</v>
      </c>
      <c r="PX88" s="96">
        <f>PX74</f>
        <v>33.74</v>
      </c>
      <c r="PY88" s="137">
        <f t="shared" si="1416"/>
        <v>0</v>
      </c>
      <c r="PZ88" s="109">
        <f t="shared" si="1417"/>
        <v>0</v>
      </c>
      <c r="QA88" s="109"/>
      <c r="QB88" s="138"/>
      <c r="QC88" s="139">
        <f t="shared" si="1418"/>
        <v>0</v>
      </c>
      <c r="QD88" s="593">
        <f t="shared" si="1419"/>
        <v>0</v>
      </c>
      <c r="QE88" s="139">
        <f>QD88/QD74</f>
        <v>0</v>
      </c>
      <c r="QF88" s="109">
        <f>QF74*QE88</f>
        <v>0</v>
      </c>
      <c r="QG88" s="136">
        <f t="shared" si="1420"/>
        <v>0</v>
      </c>
      <c r="QH88" s="96">
        <f>QH74</f>
        <v>32.86</v>
      </c>
      <c r="QI88" s="137">
        <f t="shared" si="1421"/>
        <v>0</v>
      </c>
      <c r="QJ88" s="109">
        <f t="shared" si="1422"/>
        <v>0</v>
      </c>
      <c r="QK88" s="109"/>
      <c r="QL88" s="138"/>
      <c r="QM88" s="139">
        <f t="shared" si="1423"/>
        <v>0</v>
      </c>
      <c r="QN88" s="593">
        <f t="shared" si="1424"/>
        <v>0</v>
      </c>
      <c r="QO88" s="139">
        <f>QN88/QN74</f>
        <v>0</v>
      </c>
      <c r="QP88" s="109">
        <f>QP74*QO88</f>
        <v>0</v>
      </c>
      <c r="QQ88" s="136">
        <f t="shared" si="1425"/>
        <v>0</v>
      </c>
      <c r="QR88" s="96">
        <f>QR74</f>
        <v>33.46</v>
      </c>
      <c r="QS88" s="137">
        <f t="shared" si="1426"/>
        <v>0</v>
      </c>
      <c r="QT88" s="109">
        <f t="shared" si="1427"/>
        <v>0</v>
      </c>
      <c r="QU88" s="109"/>
      <c r="QV88" s="138"/>
      <c r="QW88" s="139">
        <f t="shared" si="1428"/>
        <v>0</v>
      </c>
      <c r="QX88" s="593">
        <f t="shared" si="1429"/>
        <v>0</v>
      </c>
      <c r="QY88" s="139">
        <f>QX88/QX74</f>
        <v>0</v>
      </c>
      <c r="QZ88" s="109">
        <f>QZ74*QY88</f>
        <v>0</v>
      </c>
      <c r="RA88" s="136">
        <f t="shared" si="1430"/>
        <v>0</v>
      </c>
      <c r="RB88" s="96">
        <f>RB74</f>
        <v>33.25</v>
      </c>
      <c r="RC88" s="137">
        <f t="shared" si="1431"/>
        <v>0</v>
      </c>
      <c r="RD88" s="109">
        <f t="shared" si="1432"/>
        <v>0</v>
      </c>
      <c r="RE88" s="109"/>
      <c r="RF88" s="138"/>
      <c r="RG88" s="139">
        <f t="shared" si="1433"/>
        <v>0</v>
      </c>
      <c r="RH88" s="593">
        <f t="shared" si="1434"/>
        <v>0</v>
      </c>
      <c r="RI88" s="139">
        <f>RH88/RH74</f>
        <v>0</v>
      </c>
      <c r="RJ88" s="109">
        <f>RJ74*RI88</f>
        <v>0</v>
      </c>
      <c r="RK88" s="136">
        <f t="shared" si="1435"/>
        <v>0</v>
      </c>
      <c r="RL88" s="96">
        <f>RL74</f>
        <v>29.8</v>
      </c>
      <c r="RM88" s="137">
        <f t="shared" si="1436"/>
        <v>0</v>
      </c>
      <c r="RN88" s="109">
        <f t="shared" si="1437"/>
        <v>0</v>
      </c>
      <c r="RO88" s="109"/>
      <c r="RP88" s="138"/>
      <c r="RQ88" s="139">
        <f t="shared" si="1438"/>
        <v>0</v>
      </c>
      <c r="RR88" s="593">
        <f t="shared" si="1439"/>
        <v>0</v>
      </c>
      <c r="RS88" s="139">
        <f>RR88/RR74</f>
        <v>0</v>
      </c>
      <c r="RT88" s="109">
        <f>RT74*RS88</f>
        <v>0</v>
      </c>
      <c r="RU88" s="136">
        <f t="shared" si="1440"/>
        <v>0</v>
      </c>
      <c r="RV88" s="96">
        <f>RV74</f>
        <v>30.77</v>
      </c>
      <c r="RW88" s="137">
        <f t="shared" si="1441"/>
        <v>0</v>
      </c>
      <c r="RX88" s="109">
        <f t="shared" si="1442"/>
        <v>0</v>
      </c>
      <c r="RY88" s="109"/>
      <c r="RZ88" s="138"/>
      <c r="SA88" s="139">
        <f t="shared" si="1443"/>
        <v>0</v>
      </c>
      <c r="SB88" s="593">
        <f t="shared" si="1444"/>
        <v>0</v>
      </c>
      <c r="SC88" s="139" t="e">
        <f>SB88/SB74</f>
        <v>#DIV/0!</v>
      </c>
      <c r="SD88" s="109" t="e">
        <f>SD74*SC88</f>
        <v>#DIV/0!</v>
      </c>
      <c r="SE88" s="136">
        <f t="shared" si="1445"/>
        <v>0</v>
      </c>
      <c r="SF88" s="96">
        <f>SF74</f>
        <v>0</v>
      </c>
      <c r="SG88" s="137">
        <f t="shared" si="1446"/>
        <v>0</v>
      </c>
      <c r="SH88" s="109">
        <f t="shared" si="1447"/>
        <v>0</v>
      </c>
      <c r="SI88" s="109"/>
      <c r="SJ88" s="138"/>
      <c r="SK88" s="139">
        <f t="shared" si="1448"/>
        <v>0</v>
      </c>
      <c r="SL88" s="593">
        <f t="shared" si="1449"/>
        <v>0</v>
      </c>
      <c r="SM88" s="139">
        <f>SL88/SL74</f>
        <v>0</v>
      </c>
      <c r="SN88" s="109">
        <f>SN74*SM88</f>
        <v>0</v>
      </c>
      <c r="SO88" s="136">
        <f t="shared" si="1450"/>
        <v>0</v>
      </c>
      <c r="SP88" s="96">
        <f>SP74</f>
        <v>34.020000000000003</v>
      </c>
      <c r="SQ88" s="137">
        <f t="shared" si="1451"/>
        <v>0</v>
      </c>
      <c r="SR88" s="109">
        <f t="shared" si="1452"/>
        <v>0</v>
      </c>
      <c r="SS88" s="109"/>
      <c r="ST88" s="138"/>
      <c r="SU88" s="139">
        <f t="shared" si="1453"/>
        <v>0</v>
      </c>
      <c r="SV88" s="593">
        <f t="shared" si="1454"/>
        <v>23</v>
      </c>
      <c r="SW88" s="139">
        <f>SV88/SV74</f>
        <v>7.4190000000000006E-2</v>
      </c>
      <c r="SX88" s="109">
        <f>SX74*SW88</f>
        <v>294.52999999999997</v>
      </c>
      <c r="SY88" s="136">
        <f t="shared" si="1455"/>
        <v>12.80565217</v>
      </c>
      <c r="SZ88" s="96">
        <f>SZ74</f>
        <v>32.340000000000003</v>
      </c>
      <c r="TA88" s="137">
        <f t="shared" si="1456"/>
        <v>414.13479000000001</v>
      </c>
      <c r="TB88" s="109">
        <f t="shared" si="1457"/>
        <v>9525.1</v>
      </c>
      <c r="TC88" s="109"/>
      <c r="TD88" s="138"/>
      <c r="TE88" s="139">
        <f t="shared" si="1458"/>
        <v>0.94042000000000003</v>
      </c>
      <c r="TF88" s="593">
        <f t="shared" si="1459"/>
        <v>0</v>
      </c>
      <c r="TG88" s="139">
        <f>TF88/TF74</f>
        <v>0</v>
      </c>
      <c r="TH88" s="109">
        <f>TH74*TG88</f>
        <v>0</v>
      </c>
      <c r="TI88" s="136">
        <f t="shared" si="1460"/>
        <v>0</v>
      </c>
      <c r="TJ88" s="96">
        <f>TJ74</f>
        <v>30.78</v>
      </c>
      <c r="TK88" s="137">
        <f t="shared" si="1461"/>
        <v>0</v>
      </c>
      <c r="TL88" s="109">
        <f t="shared" si="1462"/>
        <v>0</v>
      </c>
      <c r="TM88" s="109"/>
      <c r="TN88" s="138"/>
      <c r="TO88" s="139">
        <f t="shared" si="1463"/>
        <v>0</v>
      </c>
      <c r="TP88" s="593">
        <f t="shared" si="1464"/>
        <v>0</v>
      </c>
      <c r="TQ88" s="139">
        <f>TP88/TP74</f>
        <v>0</v>
      </c>
      <c r="TR88" s="109">
        <f>TR74*TQ88</f>
        <v>0</v>
      </c>
      <c r="TS88" s="136">
        <f t="shared" si="1465"/>
        <v>0</v>
      </c>
      <c r="TT88" s="96">
        <f>TT74</f>
        <v>24.32</v>
      </c>
      <c r="TU88" s="137">
        <f t="shared" si="1466"/>
        <v>0</v>
      </c>
      <c r="TV88" s="109">
        <f t="shared" si="1467"/>
        <v>0</v>
      </c>
      <c r="TW88" s="109"/>
      <c r="TX88" s="138"/>
      <c r="TY88" s="139">
        <f t="shared" si="1468"/>
        <v>0</v>
      </c>
      <c r="TZ88" s="593">
        <f t="shared" si="1469"/>
        <v>0</v>
      </c>
      <c r="UA88" s="139">
        <f>TZ88/TZ74</f>
        <v>0</v>
      </c>
      <c r="UB88" s="109">
        <f>UB74*UA88</f>
        <v>0</v>
      </c>
      <c r="UC88" s="136">
        <f t="shared" si="1470"/>
        <v>0</v>
      </c>
      <c r="UD88" s="96">
        <f>UD74</f>
        <v>31.78</v>
      </c>
      <c r="UE88" s="137">
        <f t="shared" si="1471"/>
        <v>0</v>
      </c>
      <c r="UF88" s="109">
        <f t="shared" si="1472"/>
        <v>0</v>
      </c>
      <c r="UG88" s="109"/>
      <c r="UH88" s="138"/>
      <c r="UI88" s="139">
        <f t="shared" si="1473"/>
        <v>0</v>
      </c>
      <c r="UJ88" s="593">
        <f t="shared" si="1474"/>
        <v>0</v>
      </c>
      <c r="UK88" s="139">
        <f>UJ88/UJ74</f>
        <v>0</v>
      </c>
      <c r="UL88" s="109">
        <f>UL74*UK88</f>
        <v>0</v>
      </c>
      <c r="UM88" s="136">
        <f t="shared" si="1475"/>
        <v>0</v>
      </c>
      <c r="UN88" s="96">
        <f>UN74</f>
        <v>22.42</v>
      </c>
      <c r="UO88" s="137">
        <f t="shared" si="1476"/>
        <v>0</v>
      </c>
      <c r="UP88" s="109">
        <f t="shared" si="1477"/>
        <v>0</v>
      </c>
      <c r="UQ88" s="109"/>
      <c r="UR88" s="138"/>
      <c r="US88" s="139">
        <f t="shared" si="1478"/>
        <v>0</v>
      </c>
      <c r="UT88" s="593">
        <f t="shared" si="1479"/>
        <v>0</v>
      </c>
      <c r="UU88" s="139">
        <f>UT88/UT74</f>
        <v>0</v>
      </c>
      <c r="UV88" s="109">
        <f>UV74*UU88</f>
        <v>0</v>
      </c>
      <c r="UW88" s="136">
        <f t="shared" si="1480"/>
        <v>0</v>
      </c>
      <c r="UX88" s="96">
        <f>UX74</f>
        <v>25.18</v>
      </c>
      <c r="UY88" s="137">
        <f t="shared" si="1481"/>
        <v>0</v>
      </c>
      <c r="UZ88" s="109">
        <f t="shared" si="1482"/>
        <v>0</v>
      </c>
      <c r="VA88" s="109"/>
      <c r="VB88" s="138"/>
      <c r="VC88" s="139">
        <f t="shared" si="1483"/>
        <v>0</v>
      </c>
      <c r="VD88" s="593">
        <f t="shared" si="1484"/>
        <v>0</v>
      </c>
      <c r="VE88" s="139">
        <f>VD88/VD74</f>
        <v>0</v>
      </c>
      <c r="VF88" s="109">
        <f>VF74*VE88</f>
        <v>0</v>
      </c>
      <c r="VG88" s="136">
        <f t="shared" si="1485"/>
        <v>0</v>
      </c>
      <c r="VH88" s="96">
        <f>VH74</f>
        <v>24.6</v>
      </c>
      <c r="VI88" s="137">
        <f t="shared" si="1486"/>
        <v>0</v>
      </c>
      <c r="VJ88" s="109">
        <f t="shared" si="1487"/>
        <v>0</v>
      </c>
      <c r="VK88" s="109"/>
      <c r="VL88" s="138"/>
      <c r="VM88" s="139">
        <f t="shared" si="1488"/>
        <v>0</v>
      </c>
      <c r="VN88" s="593">
        <f t="shared" si="1489"/>
        <v>0</v>
      </c>
      <c r="VO88" s="139">
        <f>VN88/VN74</f>
        <v>0</v>
      </c>
      <c r="VP88" s="109">
        <f>VP74*VO88</f>
        <v>0</v>
      </c>
      <c r="VQ88" s="136">
        <f t="shared" si="1490"/>
        <v>0</v>
      </c>
      <c r="VR88" s="96">
        <f>VR74</f>
        <v>24.47</v>
      </c>
      <c r="VS88" s="137">
        <f t="shared" si="1491"/>
        <v>0</v>
      </c>
      <c r="VT88" s="109">
        <f t="shared" si="1492"/>
        <v>0</v>
      </c>
      <c r="VU88" s="109"/>
      <c r="VV88" s="138"/>
      <c r="VW88" s="139">
        <f t="shared" si="1493"/>
        <v>0</v>
      </c>
      <c r="VX88" s="554">
        <f t="shared" si="1494"/>
        <v>150</v>
      </c>
      <c r="VY88" s="139">
        <f>VX88/VX74</f>
        <v>1.2409999999999999E-2</v>
      </c>
      <c r="VZ88" s="109">
        <f>VZ74*VY88</f>
        <v>2236.15</v>
      </c>
      <c r="WA88" s="136">
        <f t="shared" si="1495"/>
        <v>14.907666669999999</v>
      </c>
      <c r="WB88" s="96">
        <f>WB74</f>
        <v>29.54</v>
      </c>
      <c r="WC88" s="137">
        <f t="shared" si="1496"/>
        <v>440.37247000000002</v>
      </c>
      <c r="WD88" s="109">
        <f t="shared" si="1497"/>
        <v>66055.87</v>
      </c>
      <c r="WE88" s="109"/>
      <c r="WF88" s="138"/>
    </row>
    <row r="89" spans="1:604">
      <c r="A89" s="5"/>
      <c r="B89" s="11"/>
      <c r="C89" s="11"/>
      <c r="D89" s="11"/>
      <c r="E89" s="4" t="s">
        <v>32</v>
      </c>
      <c r="F89" s="593">
        <f t="shared" si="1199"/>
        <v>0</v>
      </c>
      <c r="G89" s="139" t="e">
        <f>F89/F74</f>
        <v>#DIV/0!</v>
      </c>
      <c r="H89" s="109" t="e">
        <f>H74*G89</f>
        <v>#DIV/0!</v>
      </c>
      <c r="I89" s="136">
        <f t="shared" si="1200"/>
        <v>0</v>
      </c>
      <c r="J89" s="96">
        <f>J74</f>
        <v>0</v>
      </c>
      <c r="K89" s="137">
        <f t="shared" si="1201"/>
        <v>0</v>
      </c>
      <c r="L89" s="109">
        <f t="shared" si="1202"/>
        <v>0</v>
      </c>
      <c r="M89" s="109"/>
      <c r="N89" s="138"/>
      <c r="O89" s="139" t="e">
        <f t="shared" si="1203"/>
        <v>#DIV/0!</v>
      </c>
      <c r="P89" s="593">
        <f t="shared" si="1204"/>
        <v>0</v>
      </c>
      <c r="Q89" s="139">
        <f>P89/P74</f>
        <v>0</v>
      </c>
      <c r="R89" s="109">
        <f>R74*Q89</f>
        <v>0</v>
      </c>
      <c r="S89" s="136">
        <f t="shared" si="1205"/>
        <v>0</v>
      </c>
      <c r="T89" s="96">
        <f>T74</f>
        <v>24.01</v>
      </c>
      <c r="U89" s="137">
        <f t="shared" si="1206"/>
        <v>0</v>
      </c>
      <c r="V89" s="109">
        <f t="shared" si="1207"/>
        <v>0</v>
      </c>
      <c r="W89" s="109"/>
      <c r="X89" s="138"/>
      <c r="Y89" s="139" t="e">
        <f t="shared" si="1208"/>
        <v>#DIV/0!</v>
      </c>
      <c r="Z89" s="593">
        <f t="shared" si="1209"/>
        <v>0</v>
      </c>
      <c r="AA89" s="139">
        <f>Z89/Z74</f>
        <v>0</v>
      </c>
      <c r="AB89" s="109">
        <f>AB74*AA89</f>
        <v>0</v>
      </c>
      <c r="AC89" s="136">
        <f t="shared" si="1210"/>
        <v>0</v>
      </c>
      <c r="AD89" s="96">
        <f>AD74</f>
        <v>22.42</v>
      </c>
      <c r="AE89" s="137">
        <f t="shared" si="1211"/>
        <v>0</v>
      </c>
      <c r="AF89" s="109">
        <f t="shared" si="1212"/>
        <v>0</v>
      </c>
      <c r="AG89" s="109"/>
      <c r="AH89" s="138"/>
      <c r="AI89" s="139" t="e">
        <f t="shared" si="1213"/>
        <v>#DIV/0!</v>
      </c>
      <c r="AJ89" s="593">
        <f t="shared" si="1214"/>
        <v>0</v>
      </c>
      <c r="AK89" s="139" t="e">
        <f>AJ89/AJ74</f>
        <v>#DIV/0!</v>
      </c>
      <c r="AL89" s="109" t="e">
        <f>AL74*AK89</f>
        <v>#DIV/0!</v>
      </c>
      <c r="AM89" s="136">
        <f t="shared" si="1215"/>
        <v>0</v>
      </c>
      <c r="AN89" s="96">
        <f>AN74</f>
        <v>0</v>
      </c>
      <c r="AO89" s="137">
        <f t="shared" si="1216"/>
        <v>0</v>
      </c>
      <c r="AP89" s="109">
        <f t="shared" si="1217"/>
        <v>0</v>
      </c>
      <c r="AQ89" s="109"/>
      <c r="AR89" s="138"/>
      <c r="AS89" s="139" t="e">
        <f t="shared" si="1218"/>
        <v>#DIV/0!</v>
      </c>
      <c r="AT89" s="593">
        <f t="shared" si="1219"/>
        <v>0</v>
      </c>
      <c r="AU89" s="139">
        <f>AT89/AT74</f>
        <v>0</v>
      </c>
      <c r="AV89" s="109">
        <f>AV74*AU89</f>
        <v>0</v>
      </c>
      <c r="AW89" s="136">
        <f t="shared" si="1220"/>
        <v>0</v>
      </c>
      <c r="AX89" s="96">
        <f>AX74</f>
        <v>35.57</v>
      </c>
      <c r="AY89" s="137">
        <f t="shared" si="1221"/>
        <v>0</v>
      </c>
      <c r="AZ89" s="109">
        <f t="shared" si="1222"/>
        <v>0</v>
      </c>
      <c r="BA89" s="109"/>
      <c r="BB89" s="138"/>
      <c r="BC89" s="139" t="e">
        <f t="shared" si="1223"/>
        <v>#DIV/0!</v>
      </c>
      <c r="BD89" s="593">
        <f t="shared" si="1224"/>
        <v>0</v>
      </c>
      <c r="BE89" s="139">
        <f>BD89/BD74</f>
        <v>0</v>
      </c>
      <c r="BF89" s="109">
        <f>BF74*BE89</f>
        <v>0</v>
      </c>
      <c r="BG89" s="136">
        <f t="shared" si="1225"/>
        <v>0</v>
      </c>
      <c r="BH89" s="96">
        <f>BH74</f>
        <v>33.72</v>
      </c>
      <c r="BI89" s="137">
        <f t="shared" si="1226"/>
        <v>0</v>
      </c>
      <c r="BJ89" s="109">
        <f t="shared" si="1227"/>
        <v>0</v>
      </c>
      <c r="BK89" s="109"/>
      <c r="BL89" s="138"/>
      <c r="BM89" s="139" t="e">
        <f t="shared" si="1228"/>
        <v>#DIV/0!</v>
      </c>
      <c r="BN89" s="593">
        <f t="shared" si="1229"/>
        <v>0</v>
      </c>
      <c r="BO89" s="139">
        <f>BN89/BN74</f>
        <v>0</v>
      </c>
      <c r="BP89" s="109">
        <f>BP74*BO89</f>
        <v>0</v>
      </c>
      <c r="BQ89" s="136">
        <f t="shared" si="1230"/>
        <v>0</v>
      </c>
      <c r="BR89" s="96">
        <f>BR74</f>
        <v>33.74</v>
      </c>
      <c r="BS89" s="137">
        <f t="shared" si="1231"/>
        <v>0</v>
      </c>
      <c r="BT89" s="109">
        <f t="shared" si="1232"/>
        <v>0</v>
      </c>
      <c r="BU89" s="109"/>
      <c r="BV89" s="138"/>
      <c r="BW89" s="139" t="e">
        <f t="shared" si="1233"/>
        <v>#DIV/0!</v>
      </c>
      <c r="BX89" s="593">
        <f t="shared" si="1234"/>
        <v>0</v>
      </c>
      <c r="BY89" s="139">
        <f>BX89/BX74</f>
        <v>0</v>
      </c>
      <c r="BZ89" s="109">
        <f>BZ74*BY89</f>
        <v>0</v>
      </c>
      <c r="CA89" s="136">
        <f t="shared" si="1235"/>
        <v>0</v>
      </c>
      <c r="CB89" s="96">
        <f>CB74</f>
        <v>33.08</v>
      </c>
      <c r="CC89" s="137">
        <f t="shared" si="1236"/>
        <v>0</v>
      </c>
      <c r="CD89" s="109">
        <f t="shared" si="1237"/>
        <v>0</v>
      </c>
      <c r="CE89" s="109"/>
      <c r="CF89" s="138"/>
      <c r="CG89" s="139" t="e">
        <f t="shared" si="1238"/>
        <v>#DIV/0!</v>
      </c>
      <c r="CH89" s="593">
        <f t="shared" si="1239"/>
        <v>0</v>
      </c>
      <c r="CI89" s="139">
        <f>CH89/CH74</f>
        <v>0</v>
      </c>
      <c r="CJ89" s="109">
        <f>CJ74*CI89</f>
        <v>0</v>
      </c>
      <c r="CK89" s="136">
        <f t="shared" si="1240"/>
        <v>0</v>
      </c>
      <c r="CL89" s="96">
        <f>CL74</f>
        <v>22.42</v>
      </c>
      <c r="CM89" s="137">
        <f t="shared" si="1241"/>
        <v>0</v>
      </c>
      <c r="CN89" s="109">
        <f t="shared" si="1242"/>
        <v>0</v>
      </c>
      <c r="CO89" s="109"/>
      <c r="CP89" s="138"/>
      <c r="CQ89" s="139" t="e">
        <f t="shared" si="1243"/>
        <v>#DIV/0!</v>
      </c>
      <c r="CR89" s="593">
        <f t="shared" si="1244"/>
        <v>0</v>
      </c>
      <c r="CS89" s="139">
        <f>CR89/CR74</f>
        <v>0</v>
      </c>
      <c r="CT89" s="109">
        <f>CT74*CS89</f>
        <v>0</v>
      </c>
      <c r="CU89" s="136">
        <f t="shared" si="1245"/>
        <v>0</v>
      </c>
      <c r="CV89" s="96">
        <f>CV74</f>
        <v>32.53</v>
      </c>
      <c r="CW89" s="137">
        <f t="shared" si="1246"/>
        <v>0</v>
      </c>
      <c r="CX89" s="109">
        <f t="shared" si="1247"/>
        <v>0</v>
      </c>
      <c r="CY89" s="109"/>
      <c r="CZ89" s="138"/>
      <c r="DA89" s="139" t="e">
        <f t="shared" si="1248"/>
        <v>#DIV/0!</v>
      </c>
      <c r="DB89" s="593">
        <f t="shared" si="1249"/>
        <v>0</v>
      </c>
      <c r="DC89" s="139">
        <f>DB89/DB74</f>
        <v>0</v>
      </c>
      <c r="DD89" s="109">
        <f>DD74*DC89</f>
        <v>0</v>
      </c>
      <c r="DE89" s="136">
        <f t="shared" si="1250"/>
        <v>0</v>
      </c>
      <c r="DF89" s="96">
        <f>DF74</f>
        <v>46.75</v>
      </c>
      <c r="DG89" s="137">
        <f t="shared" si="1251"/>
        <v>0</v>
      </c>
      <c r="DH89" s="109">
        <f t="shared" si="1252"/>
        <v>0</v>
      </c>
      <c r="DI89" s="109"/>
      <c r="DJ89" s="138"/>
      <c r="DK89" s="139" t="e">
        <f t="shared" si="1253"/>
        <v>#DIV/0!</v>
      </c>
      <c r="DL89" s="593">
        <f t="shared" si="1254"/>
        <v>0</v>
      </c>
      <c r="DM89" s="139">
        <f>DL89/DL74</f>
        <v>0</v>
      </c>
      <c r="DN89" s="109">
        <f>DN74*DM89</f>
        <v>0</v>
      </c>
      <c r="DO89" s="136">
        <f t="shared" si="1255"/>
        <v>0</v>
      </c>
      <c r="DP89" s="96">
        <f>DP74</f>
        <v>33.799999999999997</v>
      </c>
      <c r="DQ89" s="137">
        <f t="shared" si="1256"/>
        <v>0</v>
      </c>
      <c r="DR89" s="109">
        <f t="shared" si="1257"/>
        <v>0</v>
      </c>
      <c r="DS89" s="109"/>
      <c r="DT89" s="138"/>
      <c r="DU89" s="139" t="e">
        <f t="shared" si="1258"/>
        <v>#DIV/0!</v>
      </c>
      <c r="DV89" s="593">
        <f t="shared" si="1259"/>
        <v>0</v>
      </c>
      <c r="DW89" s="139">
        <f>DV89/DV74</f>
        <v>0</v>
      </c>
      <c r="DX89" s="109">
        <f>DX74*DW89</f>
        <v>0</v>
      </c>
      <c r="DY89" s="136">
        <f t="shared" si="1260"/>
        <v>0</v>
      </c>
      <c r="DZ89" s="96">
        <f>DZ74</f>
        <v>33.79</v>
      </c>
      <c r="EA89" s="137">
        <f t="shared" si="1261"/>
        <v>0</v>
      </c>
      <c r="EB89" s="109">
        <f t="shared" si="1262"/>
        <v>0</v>
      </c>
      <c r="EC89" s="109"/>
      <c r="ED89" s="138"/>
      <c r="EE89" s="139" t="e">
        <f t="shared" si="1263"/>
        <v>#DIV/0!</v>
      </c>
      <c r="EF89" s="593">
        <f t="shared" si="1264"/>
        <v>0</v>
      </c>
      <c r="EG89" s="139">
        <f>EF89/EF74</f>
        <v>0</v>
      </c>
      <c r="EH89" s="109">
        <f>EH74*EG89</f>
        <v>0</v>
      </c>
      <c r="EI89" s="136">
        <f t="shared" si="1265"/>
        <v>0</v>
      </c>
      <c r="EJ89" s="96">
        <f>EJ74</f>
        <v>33.47</v>
      </c>
      <c r="EK89" s="137">
        <f t="shared" si="1266"/>
        <v>0</v>
      </c>
      <c r="EL89" s="109">
        <f t="shared" si="1267"/>
        <v>0</v>
      </c>
      <c r="EM89" s="109"/>
      <c r="EN89" s="138"/>
      <c r="EO89" s="139" t="e">
        <f t="shared" si="1268"/>
        <v>#DIV/0!</v>
      </c>
      <c r="EP89" s="593">
        <f t="shared" si="1269"/>
        <v>0</v>
      </c>
      <c r="EQ89" s="139">
        <f>EP89/EP74</f>
        <v>0</v>
      </c>
      <c r="ER89" s="109">
        <f>ER74*EQ89</f>
        <v>0</v>
      </c>
      <c r="ES89" s="136">
        <f t="shared" si="1270"/>
        <v>0</v>
      </c>
      <c r="ET89" s="96">
        <f>ET74</f>
        <v>28.35</v>
      </c>
      <c r="EU89" s="137">
        <f t="shared" si="1271"/>
        <v>0</v>
      </c>
      <c r="EV89" s="109">
        <f t="shared" si="1272"/>
        <v>0</v>
      </c>
      <c r="EW89" s="109"/>
      <c r="EX89" s="138"/>
      <c r="EY89" s="139" t="e">
        <f t="shared" si="1273"/>
        <v>#DIV/0!</v>
      </c>
      <c r="EZ89" s="593">
        <f t="shared" si="1274"/>
        <v>0</v>
      </c>
      <c r="FA89" s="139">
        <f>EZ89/EZ74</f>
        <v>0</v>
      </c>
      <c r="FB89" s="109">
        <f>FB74*FA89</f>
        <v>0</v>
      </c>
      <c r="FC89" s="136">
        <f t="shared" si="1275"/>
        <v>0</v>
      </c>
      <c r="FD89" s="96">
        <f>FD74</f>
        <v>37.67</v>
      </c>
      <c r="FE89" s="137">
        <f t="shared" si="1276"/>
        <v>0</v>
      </c>
      <c r="FF89" s="109">
        <f t="shared" si="1277"/>
        <v>0</v>
      </c>
      <c r="FG89" s="109"/>
      <c r="FH89" s="138"/>
      <c r="FI89" s="139" t="e">
        <f t="shared" si="1278"/>
        <v>#DIV/0!</v>
      </c>
      <c r="FJ89" s="593">
        <f t="shared" si="1279"/>
        <v>0</v>
      </c>
      <c r="FK89" s="139">
        <f>FJ89/FJ74</f>
        <v>0</v>
      </c>
      <c r="FL89" s="109">
        <f>FL74*FK89</f>
        <v>0</v>
      </c>
      <c r="FM89" s="136">
        <f t="shared" si="1280"/>
        <v>0</v>
      </c>
      <c r="FN89" s="96">
        <f>FN74</f>
        <v>32.340000000000003</v>
      </c>
      <c r="FO89" s="137">
        <f t="shared" si="1281"/>
        <v>0</v>
      </c>
      <c r="FP89" s="109">
        <f t="shared" si="1282"/>
        <v>0</v>
      </c>
      <c r="FQ89" s="109"/>
      <c r="FR89" s="138"/>
      <c r="FS89" s="139" t="e">
        <f t="shared" si="1283"/>
        <v>#DIV/0!</v>
      </c>
      <c r="FT89" s="593">
        <f t="shared" si="1284"/>
        <v>0</v>
      </c>
      <c r="FU89" s="139">
        <f>FT89/FT74</f>
        <v>0</v>
      </c>
      <c r="FV89" s="109">
        <f>FV74*FU89</f>
        <v>0</v>
      </c>
      <c r="FW89" s="136">
        <f t="shared" si="1285"/>
        <v>0</v>
      </c>
      <c r="FX89" s="96">
        <f>FX74</f>
        <v>32.72</v>
      </c>
      <c r="FY89" s="137">
        <f t="shared" si="1286"/>
        <v>0</v>
      </c>
      <c r="FZ89" s="109">
        <f t="shared" si="1287"/>
        <v>0</v>
      </c>
      <c r="GA89" s="109"/>
      <c r="GB89" s="138"/>
      <c r="GC89" s="139" t="e">
        <f t="shared" si="1288"/>
        <v>#DIV/0!</v>
      </c>
      <c r="GD89" s="593">
        <f t="shared" si="1289"/>
        <v>0</v>
      </c>
      <c r="GE89" s="139">
        <f>GD89/GD74</f>
        <v>0</v>
      </c>
      <c r="GF89" s="109">
        <f>GF74*GE89</f>
        <v>0</v>
      </c>
      <c r="GG89" s="136">
        <f t="shared" si="1290"/>
        <v>0</v>
      </c>
      <c r="GH89" s="96">
        <f>GH74</f>
        <v>33.47</v>
      </c>
      <c r="GI89" s="137">
        <f t="shared" si="1291"/>
        <v>0</v>
      </c>
      <c r="GJ89" s="109">
        <f t="shared" si="1292"/>
        <v>0</v>
      </c>
      <c r="GK89" s="109"/>
      <c r="GL89" s="138"/>
      <c r="GM89" s="139" t="e">
        <f t="shared" si="1293"/>
        <v>#DIV/0!</v>
      </c>
      <c r="GN89" s="593">
        <f t="shared" si="1294"/>
        <v>0</v>
      </c>
      <c r="GO89" s="139">
        <f>GN89/GN74</f>
        <v>0</v>
      </c>
      <c r="GP89" s="109">
        <f>GP74*GO89</f>
        <v>0</v>
      </c>
      <c r="GQ89" s="136">
        <f t="shared" si="1295"/>
        <v>0</v>
      </c>
      <c r="GR89" s="96">
        <f>GR74</f>
        <v>33.799999999999997</v>
      </c>
      <c r="GS89" s="137">
        <f t="shared" si="1296"/>
        <v>0</v>
      </c>
      <c r="GT89" s="109">
        <f t="shared" si="1297"/>
        <v>0</v>
      </c>
      <c r="GU89" s="109"/>
      <c r="GV89" s="138"/>
      <c r="GW89" s="139" t="e">
        <f t="shared" si="1298"/>
        <v>#DIV/0!</v>
      </c>
      <c r="GX89" s="593">
        <f t="shared" si="1299"/>
        <v>0</v>
      </c>
      <c r="GY89" s="139">
        <f>GX89/GX74</f>
        <v>0</v>
      </c>
      <c r="GZ89" s="109">
        <f>GZ74*GY89</f>
        <v>0</v>
      </c>
      <c r="HA89" s="136">
        <f t="shared" si="1300"/>
        <v>0</v>
      </c>
      <c r="HB89" s="96">
        <f>HB74</f>
        <v>27.22</v>
      </c>
      <c r="HC89" s="137">
        <f t="shared" si="1301"/>
        <v>0</v>
      </c>
      <c r="HD89" s="109">
        <f t="shared" si="1302"/>
        <v>0</v>
      </c>
      <c r="HE89" s="109"/>
      <c r="HF89" s="138"/>
      <c r="HG89" s="139" t="e">
        <f t="shared" si="1303"/>
        <v>#DIV/0!</v>
      </c>
      <c r="HH89" s="593">
        <f t="shared" si="1304"/>
        <v>0</v>
      </c>
      <c r="HI89" s="139">
        <f>HH89/HH74</f>
        <v>0</v>
      </c>
      <c r="HJ89" s="109">
        <f>HJ74*HI89</f>
        <v>0</v>
      </c>
      <c r="HK89" s="136">
        <f t="shared" si="1305"/>
        <v>0</v>
      </c>
      <c r="HL89" s="96">
        <f>HL74</f>
        <v>25.02</v>
      </c>
      <c r="HM89" s="137">
        <f t="shared" si="1306"/>
        <v>0</v>
      </c>
      <c r="HN89" s="109">
        <f t="shared" si="1307"/>
        <v>0</v>
      </c>
      <c r="HO89" s="109"/>
      <c r="HP89" s="138"/>
      <c r="HQ89" s="139" t="e">
        <f t="shared" si="1308"/>
        <v>#DIV/0!</v>
      </c>
      <c r="HR89" s="593">
        <f t="shared" si="1309"/>
        <v>0</v>
      </c>
      <c r="HS89" s="139">
        <f>HR89/HR74</f>
        <v>0</v>
      </c>
      <c r="HT89" s="109">
        <f>HT74*HS89</f>
        <v>0</v>
      </c>
      <c r="HU89" s="136">
        <f t="shared" si="1310"/>
        <v>0</v>
      </c>
      <c r="HV89" s="96">
        <f>HV74</f>
        <v>34.31</v>
      </c>
      <c r="HW89" s="137">
        <f t="shared" si="1311"/>
        <v>0</v>
      </c>
      <c r="HX89" s="109">
        <f t="shared" si="1312"/>
        <v>0</v>
      </c>
      <c r="HY89" s="109"/>
      <c r="HZ89" s="138"/>
      <c r="IA89" s="139" t="e">
        <f t="shared" si="1313"/>
        <v>#DIV/0!</v>
      </c>
      <c r="IB89" s="593">
        <f t="shared" si="1314"/>
        <v>0</v>
      </c>
      <c r="IC89" s="139">
        <f>IB89/IB74</f>
        <v>0</v>
      </c>
      <c r="ID89" s="109">
        <f>ID74*IC89</f>
        <v>0</v>
      </c>
      <c r="IE89" s="136">
        <f t="shared" si="1315"/>
        <v>0</v>
      </c>
      <c r="IF89" s="96">
        <f>IF74</f>
        <v>23.33</v>
      </c>
      <c r="IG89" s="137">
        <f t="shared" si="1316"/>
        <v>0</v>
      </c>
      <c r="IH89" s="109">
        <f t="shared" si="1317"/>
        <v>0</v>
      </c>
      <c r="II89" s="109"/>
      <c r="IJ89" s="138"/>
      <c r="IK89" s="139" t="e">
        <f t="shared" si="1318"/>
        <v>#DIV/0!</v>
      </c>
      <c r="IL89" s="593">
        <f t="shared" si="1319"/>
        <v>0</v>
      </c>
      <c r="IM89" s="139">
        <f>IL89/IL74</f>
        <v>0</v>
      </c>
      <c r="IN89" s="109">
        <f>IN74*IM89</f>
        <v>0</v>
      </c>
      <c r="IO89" s="136">
        <f t="shared" si="1320"/>
        <v>0</v>
      </c>
      <c r="IP89" s="96">
        <f>IP74</f>
        <v>35.85</v>
      </c>
      <c r="IQ89" s="137">
        <f t="shared" si="1321"/>
        <v>0</v>
      </c>
      <c r="IR89" s="109">
        <f t="shared" si="1322"/>
        <v>0</v>
      </c>
      <c r="IS89" s="109"/>
      <c r="IT89" s="138"/>
      <c r="IU89" s="139" t="e">
        <f t="shared" si="1323"/>
        <v>#DIV/0!</v>
      </c>
      <c r="IV89" s="593">
        <f t="shared" si="1324"/>
        <v>0</v>
      </c>
      <c r="IW89" s="139">
        <f>IV89/IV74</f>
        <v>0</v>
      </c>
      <c r="IX89" s="109">
        <f>IX74*IW89</f>
        <v>0</v>
      </c>
      <c r="IY89" s="136">
        <f t="shared" si="1325"/>
        <v>0</v>
      </c>
      <c r="IZ89" s="96">
        <f>IZ74</f>
        <v>35.1</v>
      </c>
      <c r="JA89" s="137">
        <f t="shared" si="1326"/>
        <v>0</v>
      </c>
      <c r="JB89" s="109">
        <f t="shared" si="1327"/>
        <v>0</v>
      </c>
      <c r="JC89" s="109"/>
      <c r="JD89" s="138"/>
      <c r="JE89" s="139" t="e">
        <f t="shared" si="1328"/>
        <v>#DIV/0!</v>
      </c>
      <c r="JF89" s="593">
        <f t="shared" si="1329"/>
        <v>0</v>
      </c>
      <c r="JG89" s="139">
        <f>JF89/JF74</f>
        <v>0</v>
      </c>
      <c r="JH89" s="109">
        <f>JH74*JG89</f>
        <v>0</v>
      </c>
      <c r="JI89" s="136">
        <f t="shared" si="1330"/>
        <v>0</v>
      </c>
      <c r="JJ89" s="96">
        <f>JJ74</f>
        <v>30.76</v>
      </c>
      <c r="JK89" s="137">
        <f t="shared" si="1331"/>
        <v>0</v>
      </c>
      <c r="JL89" s="109">
        <f t="shared" si="1332"/>
        <v>0</v>
      </c>
      <c r="JM89" s="109"/>
      <c r="JN89" s="138"/>
      <c r="JO89" s="139" t="e">
        <f t="shared" si="1333"/>
        <v>#DIV/0!</v>
      </c>
      <c r="JP89" s="593">
        <f t="shared" si="1334"/>
        <v>0</v>
      </c>
      <c r="JQ89" s="139">
        <f>JP89/JP74</f>
        <v>0</v>
      </c>
      <c r="JR89" s="109">
        <f>JR74*JQ89</f>
        <v>0</v>
      </c>
      <c r="JS89" s="136">
        <f t="shared" si="1335"/>
        <v>0</v>
      </c>
      <c r="JT89" s="96">
        <f>JT74</f>
        <v>32.64</v>
      </c>
      <c r="JU89" s="137">
        <f t="shared" si="1336"/>
        <v>0</v>
      </c>
      <c r="JV89" s="109">
        <f t="shared" si="1337"/>
        <v>0</v>
      </c>
      <c r="JW89" s="109"/>
      <c r="JX89" s="138"/>
      <c r="JY89" s="139" t="e">
        <f t="shared" si="1338"/>
        <v>#DIV/0!</v>
      </c>
      <c r="JZ89" s="593">
        <f t="shared" si="1339"/>
        <v>0</v>
      </c>
      <c r="KA89" s="139">
        <f>JZ89/JZ74</f>
        <v>0</v>
      </c>
      <c r="KB89" s="109">
        <f>KB74*KA89</f>
        <v>0</v>
      </c>
      <c r="KC89" s="136">
        <f t="shared" si="1340"/>
        <v>0</v>
      </c>
      <c r="KD89" s="96">
        <f>KD74</f>
        <v>24.43</v>
      </c>
      <c r="KE89" s="137">
        <f t="shared" si="1341"/>
        <v>0</v>
      </c>
      <c r="KF89" s="109">
        <f t="shared" si="1342"/>
        <v>0</v>
      </c>
      <c r="KG89" s="109"/>
      <c r="KH89" s="138"/>
      <c r="KI89" s="139" t="e">
        <f t="shared" si="1343"/>
        <v>#DIV/0!</v>
      </c>
      <c r="KJ89" s="593">
        <f t="shared" si="1344"/>
        <v>0</v>
      </c>
      <c r="KK89" s="139">
        <f>KJ89/KJ74</f>
        <v>0</v>
      </c>
      <c r="KL89" s="109">
        <f>KL74*KK89</f>
        <v>0</v>
      </c>
      <c r="KM89" s="136">
        <f t="shared" si="1345"/>
        <v>0</v>
      </c>
      <c r="KN89" s="96">
        <f>KN74</f>
        <v>25.71</v>
      </c>
      <c r="KO89" s="137">
        <f t="shared" si="1346"/>
        <v>0</v>
      </c>
      <c r="KP89" s="109">
        <f t="shared" si="1347"/>
        <v>0</v>
      </c>
      <c r="KQ89" s="109"/>
      <c r="KR89" s="138"/>
      <c r="KS89" s="139" t="e">
        <f t="shared" si="1348"/>
        <v>#DIV/0!</v>
      </c>
      <c r="KT89" s="593">
        <f t="shared" si="1349"/>
        <v>0</v>
      </c>
      <c r="KU89" s="139">
        <f>KT89/KT74</f>
        <v>0</v>
      </c>
      <c r="KV89" s="109">
        <f>KV74*KU89</f>
        <v>0</v>
      </c>
      <c r="KW89" s="136">
        <f t="shared" si="1350"/>
        <v>0</v>
      </c>
      <c r="KX89" s="96">
        <f>KX74</f>
        <v>68.260000000000005</v>
      </c>
      <c r="KY89" s="137">
        <f t="shared" si="1351"/>
        <v>0</v>
      </c>
      <c r="KZ89" s="109">
        <f t="shared" si="1352"/>
        <v>0</v>
      </c>
      <c r="LA89" s="109"/>
      <c r="LB89" s="138"/>
      <c r="LC89" s="139" t="e">
        <f t="shared" si="1353"/>
        <v>#DIV/0!</v>
      </c>
      <c r="LD89" s="593">
        <f t="shared" si="1354"/>
        <v>0</v>
      </c>
      <c r="LE89" s="139">
        <f>LD89/LD74</f>
        <v>0</v>
      </c>
      <c r="LF89" s="109">
        <f>LF74*LE89</f>
        <v>0</v>
      </c>
      <c r="LG89" s="136">
        <f t="shared" si="1355"/>
        <v>0</v>
      </c>
      <c r="LH89" s="96">
        <f>LH74</f>
        <v>28.92</v>
      </c>
      <c r="LI89" s="137">
        <f t="shared" si="1356"/>
        <v>0</v>
      </c>
      <c r="LJ89" s="109">
        <f t="shared" si="1357"/>
        <v>0</v>
      </c>
      <c r="LK89" s="109"/>
      <c r="LL89" s="138"/>
      <c r="LM89" s="139" t="e">
        <f t="shared" si="1358"/>
        <v>#DIV/0!</v>
      </c>
      <c r="LN89" s="593">
        <f t="shared" si="1359"/>
        <v>0</v>
      </c>
      <c r="LO89" s="139">
        <f>LN89/LN74</f>
        <v>0</v>
      </c>
      <c r="LP89" s="109">
        <f>LP74*LO89</f>
        <v>0</v>
      </c>
      <c r="LQ89" s="136">
        <f t="shared" si="1360"/>
        <v>0</v>
      </c>
      <c r="LR89" s="96">
        <f>LR74</f>
        <v>34.76</v>
      </c>
      <c r="LS89" s="137">
        <f t="shared" si="1361"/>
        <v>0</v>
      </c>
      <c r="LT89" s="109">
        <f t="shared" si="1362"/>
        <v>0</v>
      </c>
      <c r="LU89" s="109"/>
      <c r="LV89" s="138"/>
      <c r="LW89" s="139" t="e">
        <f t="shared" si="1363"/>
        <v>#DIV/0!</v>
      </c>
      <c r="LX89" s="593">
        <f t="shared" si="1364"/>
        <v>0</v>
      </c>
      <c r="LY89" s="139">
        <f>LX89/LX74</f>
        <v>0</v>
      </c>
      <c r="LZ89" s="109">
        <f>LZ74*LY89</f>
        <v>0</v>
      </c>
      <c r="MA89" s="136">
        <f t="shared" si="1365"/>
        <v>0</v>
      </c>
      <c r="MB89" s="96">
        <f>MB74</f>
        <v>24.83</v>
      </c>
      <c r="MC89" s="137">
        <f t="shared" si="1366"/>
        <v>0</v>
      </c>
      <c r="MD89" s="109">
        <f t="shared" si="1367"/>
        <v>0</v>
      </c>
      <c r="ME89" s="109"/>
      <c r="MF89" s="138"/>
      <c r="MG89" s="139" t="e">
        <f t="shared" si="1368"/>
        <v>#DIV/0!</v>
      </c>
      <c r="MH89" s="593">
        <f t="shared" si="1369"/>
        <v>0</v>
      </c>
      <c r="MI89" s="139">
        <f>MH89/MH74</f>
        <v>0</v>
      </c>
      <c r="MJ89" s="109">
        <f>MJ74*MI89</f>
        <v>0</v>
      </c>
      <c r="MK89" s="136">
        <f t="shared" si="1370"/>
        <v>0</v>
      </c>
      <c r="ML89" s="96">
        <f>ML74</f>
        <v>26.91</v>
      </c>
      <c r="MM89" s="137">
        <f t="shared" si="1371"/>
        <v>0</v>
      </c>
      <c r="MN89" s="109">
        <f t="shared" si="1372"/>
        <v>0</v>
      </c>
      <c r="MO89" s="109"/>
      <c r="MP89" s="138"/>
      <c r="MQ89" s="139" t="e">
        <f t="shared" si="1373"/>
        <v>#DIV/0!</v>
      </c>
      <c r="MR89" s="593">
        <f t="shared" si="1374"/>
        <v>0</v>
      </c>
      <c r="MS89" s="139">
        <f>MR89/MR74</f>
        <v>0</v>
      </c>
      <c r="MT89" s="109">
        <f>MT74*MS89</f>
        <v>0</v>
      </c>
      <c r="MU89" s="136">
        <f t="shared" si="1375"/>
        <v>0</v>
      </c>
      <c r="MV89" s="96">
        <f>MV74</f>
        <v>32.630000000000003</v>
      </c>
      <c r="MW89" s="137">
        <f t="shared" si="1376"/>
        <v>0</v>
      </c>
      <c r="MX89" s="109">
        <f t="shared" si="1377"/>
        <v>0</v>
      </c>
      <c r="MY89" s="109"/>
      <c r="MZ89" s="138"/>
      <c r="NA89" s="139" t="e">
        <f t="shared" si="1378"/>
        <v>#DIV/0!</v>
      </c>
      <c r="NB89" s="593">
        <f t="shared" si="1379"/>
        <v>0</v>
      </c>
      <c r="NC89" s="139">
        <f>NB89/NB74</f>
        <v>0</v>
      </c>
      <c r="ND89" s="109">
        <f>ND74*NC89</f>
        <v>0</v>
      </c>
      <c r="NE89" s="136">
        <f t="shared" si="1380"/>
        <v>0</v>
      </c>
      <c r="NF89" s="96">
        <f>NF74</f>
        <v>28.58</v>
      </c>
      <c r="NG89" s="137">
        <f t="shared" si="1381"/>
        <v>0</v>
      </c>
      <c r="NH89" s="109">
        <f t="shared" si="1382"/>
        <v>0</v>
      </c>
      <c r="NI89" s="109"/>
      <c r="NJ89" s="138"/>
      <c r="NK89" s="139" t="e">
        <f t="shared" si="1383"/>
        <v>#DIV/0!</v>
      </c>
      <c r="NL89" s="593">
        <f t="shared" si="1384"/>
        <v>0</v>
      </c>
      <c r="NM89" s="139">
        <f>NL89/NL74</f>
        <v>0</v>
      </c>
      <c r="NN89" s="109">
        <f>NN74*NM89</f>
        <v>0</v>
      </c>
      <c r="NO89" s="136">
        <f t="shared" si="1385"/>
        <v>0</v>
      </c>
      <c r="NP89" s="96">
        <f>NP74</f>
        <v>30.3</v>
      </c>
      <c r="NQ89" s="137">
        <f t="shared" si="1386"/>
        <v>0</v>
      </c>
      <c r="NR89" s="109">
        <f t="shared" si="1387"/>
        <v>0</v>
      </c>
      <c r="NS89" s="109"/>
      <c r="NT89" s="138"/>
      <c r="NU89" s="139" t="e">
        <f t="shared" si="1388"/>
        <v>#DIV/0!</v>
      </c>
      <c r="NV89" s="593">
        <f t="shared" si="1389"/>
        <v>0</v>
      </c>
      <c r="NW89" s="139">
        <f>NV89/NV74</f>
        <v>0</v>
      </c>
      <c r="NX89" s="109">
        <f>NX74*NW89</f>
        <v>0</v>
      </c>
      <c r="NY89" s="136">
        <f t="shared" si="1390"/>
        <v>0</v>
      </c>
      <c r="NZ89" s="96">
        <f>NZ74</f>
        <v>34.590000000000003</v>
      </c>
      <c r="OA89" s="137">
        <f t="shared" si="1391"/>
        <v>0</v>
      </c>
      <c r="OB89" s="109">
        <f t="shared" si="1392"/>
        <v>0</v>
      </c>
      <c r="OC89" s="109"/>
      <c r="OD89" s="138"/>
      <c r="OE89" s="139" t="e">
        <f t="shared" si="1393"/>
        <v>#DIV/0!</v>
      </c>
      <c r="OF89" s="593">
        <f t="shared" si="1394"/>
        <v>0</v>
      </c>
      <c r="OG89" s="139">
        <f>OF89/OF74</f>
        <v>0</v>
      </c>
      <c r="OH89" s="109">
        <f>OH74*OG89</f>
        <v>0</v>
      </c>
      <c r="OI89" s="136">
        <f t="shared" si="1395"/>
        <v>0</v>
      </c>
      <c r="OJ89" s="96">
        <f>OJ74</f>
        <v>33.47</v>
      </c>
      <c r="OK89" s="137">
        <f t="shared" si="1396"/>
        <v>0</v>
      </c>
      <c r="OL89" s="109">
        <f t="shared" si="1397"/>
        <v>0</v>
      </c>
      <c r="OM89" s="109"/>
      <c r="ON89" s="138"/>
      <c r="OO89" s="139" t="e">
        <f t="shared" si="1398"/>
        <v>#DIV/0!</v>
      </c>
      <c r="OP89" s="593">
        <f t="shared" si="1399"/>
        <v>0</v>
      </c>
      <c r="OQ89" s="139">
        <f>OP89/OP74</f>
        <v>0</v>
      </c>
      <c r="OR89" s="109">
        <f>OR74*OQ89</f>
        <v>0</v>
      </c>
      <c r="OS89" s="136">
        <f t="shared" si="1400"/>
        <v>0</v>
      </c>
      <c r="OT89" s="96">
        <f>OT74</f>
        <v>27.66</v>
      </c>
      <c r="OU89" s="137">
        <f t="shared" si="1401"/>
        <v>0</v>
      </c>
      <c r="OV89" s="109">
        <f t="shared" si="1402"/>
        <v>0</v>
      </c>
      <c r="OW89" s="109"/>
      <c r="OX89" s="138"/>
      <c r="OY89" s="139" t="e">
        <f t="shared" si="1403"/>
        <v>#DIV/0!</v>
      </c>
      <c r="OZ89" s="593">
        <f t="shared" si="1404"/>
        <v>0</v>
      </c>
      <c r="PA89" s="139">
        <f>OZ89/OZ74</f>
        <v>0</v>
      </c>
      <c r="PB89" s="109">
        <f>PB74*PA89</f>
        <v>0</v>
      </c>
      <c r="PC89" s="136">
        <f t="shared" si="1405"/>
        <v>0</v>
      </c>
      <c r="PD89" s="96">
        <f>PD74</f>
        <v>33.47</v>
      </c>
      <c r="PE89" s="137">
        <f t="shared" si="1406"/>
        <v>0</v>
      </c>
      <c r="PF89" s="109">
        <f t="shared" si="1407"/>
        <v>0</v>
      </c>
      <c r="PG89" s="109"/>
      <c r="PH89" s="138"/>
      <c r="PI89" s="139" t="e">
        <f t="shared" si="1408"/>
        <v>#DIV/0!</v>
      </c>
      <c r="PJ89" s="593">
        <f t="shared" si="1409"/>
        <v>0</v>
      </c>
      <c r="PK89" s="139">
        <f>PJ89/PJ74</f>
        <v>0</v>
      </c>
      <c r="PL89" s="109">
        <f>PL74*PK89</f>
        <v>0</v>
      </c>
      <c r="PM89" s="136">
        <f t="shared" si="1410"/>
        <v>0</v>
      </c>
      <c r="PN89" s="96">
        <f>PN74</f>
        <v>33.46</v>
      </c>
      <c r="PO89" s="137">
        <f t="shared" si="1411"/>
        <v>0</v>
      </c>
      <c r="PP89" s="109">
        <f t="shared" si="1412"/>
        <v>0</v>
      </c>
      <c r="PQ89" s="109"/>
      <c r="PR89" s="138"/>
      <c r="PS89" s="139" t="e">
        <f t="shared" si="1413"/>
        <v>#DIV/0!</v>
      </c>
      <c r="PT89" s="593">
        <f t="shared" si="1414"/>
        <v>0</v>
      </c>
      <c r="PU89" s="139">
        <f>PT89/PT74</f>
        <v>0</v>
      </c>
      <c r="PV89" s="109">
        <f>PV74*PU89</f>
        <v>0</v>
      </c>
      <c r="PW89" s="136">
        <f t="shared" si="1415"/>
        <v>0</v>
      </c>
      <c r="PX89" s="96">
        <f>PX74</f>
        <v>33.74</v>
      </c>
      <c r="PY89" s="137">
        <f t="shared" si="1416"/>
        <v>0</v>
      </c>
      <c r="PZ89" s="109">
        <f t="shared" si="1417"/>
        <v>0</v>
      </c>
      <c r="QA89" s="109"/>
      <c r="QB89" s="138"/>
      <c r="QC89" s="139" t="e">
        <f t="shared" si="1418"/>
        <v>#DIV/0!</v>
      </c>
      <c r="QD89" s="593">
        <f t="shared" si="1419"/>
        <v>0</v>
      </c>
      <c r="QE89" s="139">
        <f>QD89/QD74</f>
        <v>0</v>
      </c>
      <c r="QF89" s="109">
        <f>QF74*QE89</f>
        <v>0</v>
      </c>
      <c r="QG89" s="136">
        <f t="shared" si="1420"/>
        <v>0</v>
      </c>
      <c r="QH89" s="96">
        <f>QH74</f>
        <v>32.86</v>
      </c>
      <c r="QI89" s="137">
        <f t="shared" si="1421"/>
        <v>0</v>
      </c>
      <c r="QJ89" s="109">
        <f t="shared" si="1422"/>
        <v>0</v>
      </c>
      <c r="QK89" s="109"/>
      <c r="QL89" s="138"/>
      <c r="QM89" s="139" t="e">
        <f t="shared" si="1423"/>
        <v>#DIV/0!</v>
      </c>
      <c r="QN89" s="593">
        <f t="shared" si="1424"/>
        <v>0</v>
      </c>
      <c r="QO89" s="139">
        <f>QN89/QN74</f>
        <v>0</v>
      </c>
      <c r="QP89" s="109">
        <f>QP74*QO89</f>
        <v>0</v>
      </c>
      <c r="QQ89" s="136">
        <f t="shared" si="1425"/>
        <v>0</v>
      </c>
      <c r="QR89" s="96">
        <f>QR74</f>
        <v>33.46</v>
      </c>
      <c r="QS89" s="137">
        <f t="shared" si="1426"/>
        <v>0</v>
      </c>
      <c r="QT89" s="109">
        <f t="shared" si="1427"/>
        <v>0</v>
      </c>
      <c r="QU89" s="109"/>
      <c r="QV89" s="138"/>
      <c r="QW89" s="139" t="e">
        <f t="shared" si="1428"/>
        <v>#DIV/0!</v>
      </c>
      <c r="QX89" s="593">
        <f t="shared" si="1429"/>
        <v>0</v>
      </c>
      <c r="QY89" s="139">
        <f>QX89/QX74</f>
        <v>0</v>
      </c>
      <c r="QZ89" s="109">
        <f>QZ74*QY89</f>
        <v>0</v>
      </c>
      <c r="RA89" s="136">
        <f t="shared" si="1430"/>
        <v>0</v>
      </c>
      <c r="RB89" s="96">
        <f>RB74</f>
        <v>33.25</v>
      </c>
      <c r="RC89" s="137">
        <f t="shared" si="1431"/>
        <v>0</v>
      </c>
      <c r="RD89" s="109">
        <f t="shared" si="1432"/>
        <v>0</v>
      </c>
      <c r="RE89" s="109"/>
      <c r="RF89" s="138"/>
      <c r="RG89" s="139" t="e">
        <f t="shared" si="1433"/>
        <v>#DIV/0!</v>
      </c>
      <c r="RH89" s="593">
        <f t="shared" si="1434"/>
        <v>0</v>
      </c>
      <c r="RI89" s="139">
        <f>RH89/RH74</f>
        <v>0</v>
      </c>
      <c r="RJ89" s="109">
        <f>RJ74*RI89</f>
        <v>0</v>
      </c>
      <c r="RK89" s="136">
        <f t="shared" si="1435"/>
        <v>0</v>
      </c>
      <c r="RL89" s="96">
        <f>RL74</f>
        <v>29.8</v>
      </c>
      <c r="RM89" s="137">
        <f t="shared" si="1436"/>
        <v>0</v>
      </c>
      <c r="RN89" s="109">
        <f t="shared" si="1437"/>
        <v>0</v>
      </c>
      <c r="RO89" s="109"/>
      <c r="RP89" s="138"/>
      <c r="RQ89" s="139" t="e">
        <f t="shared" si="1438"/>
        <v>#DIV/0!</v>
      </c>
      <c r="RR89" s="593">
        <f t="shared" si="1439"/>
        <v>0</v>
      </c>
      <c r="RS89" s="139">
        <f>RR89/RR74</f>
        <v>0</v>
      </c>
      <c r="RT89" s="109">
        <f>RT74*RS89</f>
        <v>0</v>
      </c>
      <c r="RU89" s="136">
        <f t="shared" si="1440"/>
        <v>0</v>
      </c>
      <c r="RV89" s="96">
        <f>RV74</f>
        <v>30.77</v>
      </c>
      <c r="RW89" s="137">
        <f t="shared" si="1441"/>
        <v>0</v>
      </c>
      <c r="RX89" s="109">
        <f t="shared" si="1442"/>
        <v>0</v>
      </c>
      <c r="RY89" s="109"/>
      <c r="RZ89" s="138"/>
      <c r="SA89" s="139" t="e">
        <f t="shared" si="1443"/>
        <v>#DIV/0!</v>
      </c>
      <c r="SB89" s="593">
        <f t="shared" si="1444"/>
        <v>0</v>
      </c>
      <c r="SC89" s="139" t="e">
        <f>SB89/SB74</f>
        <v>#DIV/0!</v>
      </c>
      <c r="SD89" s="109" t="e">
        <f>SD74*SC89</f>
        <v>#DIV/0!</v>
      </c>
      <c r="SE89" s="136">
        <f t="shared" si="1445"/>
        <v>0</v>
      </c>
      <c r="SF89" s="96">
        <f>SF74</f>
        <v>0</v>
      </c>
      <c r="SG89" s="137">
        <f t="shared" si="1446"/>
        <v>0</v>
      </c>
      <c r="SH89" s="109">
        <f t="shared" si="1447"/>
        <v>0</v>
      </c>
      <c r="SI89" s="109"/>
      <c r="SJ89" s="138"/>
      <c r="SK89" s="139" t="e">
        <f t="shared" si="1448"/>
        <v>#DIV/0!</v>
      </c>
      <c r="SL89" s="593">
        <f t="shared" si="1449"/>
        <v>0</v>
      </c>
      <c r="SM89" s="139">
        <f>SL89/SL74</f>
        <v>0</v>
      </c>
      <c r="SN89" s="109">
        <f>SN74*SM89</f>
        <v>0</v>
      </c>
      <c r="SO89" s="136">
        <f t="shared" si="1450"/>
        <v>0</v>
      </c>
      <c r="SP89" s="96">
        <f>SP74</f>
        <v>34.020000000000003</v>
      </c>
      <c r="SQ89" s="137">
        <f t="shared" si="1451"/>
        <v>0</v>
      </c>
      <c r="SR89" s="109">
        <f t="shared" si="1452"/>
        <v>0</v>
      </c>
      <c r="SS89" s="109"/>
      <c r="ST89" s="138"/>
      <c r="SU89" s="139" t="e">
        <f t="shared" si="1453"/>
        <v>#DIV/0!</v>
      </c>
      <c r="SV89" s="593">
        <f t="shared" si="1454"/>
        <v>0</v>
      </c>
      <c r="SW89" s="139">
        <f>SV89/SV74</f>
        <v>0</v>
      </c>
      <c r="SX89" s="109">
        <f>SX74*SW89</f>
        <v>0</v>
      </c>
      <c r="SY89" s="136">
        <f t="shared" si="1455"/>
        <v>0</v>
      </c>
      <c r="SZ89" s="96">
        <f>SZ74</f>
        <v>32.340000000000003</v>
      </c>
      <c r="TA89" s="137">
        <f t="shared" si="1456"/>
        <v>0</v>
      </c>
      <c r="TB89" s="109">
        <f t="shared" si="1457"/>
        <v>0</v>
      </c>
      <c r="TC89" s="109"/>
      <c r="TD89" s="138"/>
      <c r="TE89" s="139" t="e">
        <f t="shared" si="1458"/>
        <v>#DIV/0!</v>
      </c>
      <c r="TF89" s="593">
        <f t="shared" si="1459"/>
        <v>0</v>
      </c>
      <c r="TG89" s="139">
        <f>TF89/TF74</f>
        <v>0</v>
      </c>
      <c r="TH89" s="109">
        <f>TH74*TG89</f>
        <v>0</v>
      </c>
      <c r="TI89" s="136">
        <f t="shared" si="1460"/>
        <v>0</v>
      </c>
      <c r="TJ89" s="96">
        <f>TJ74</f>
        <v>30.78</v>
      </c>
      <c r="TK89" s="137">
        <f t="shared" si="1461"/>
        <v>0</v>
      </c>
      <c r="TL89" s="109">
        <f t="shared" si="1462"/>
        <v>0</v>
      </c>
      <c r="TM89" s="109"/>
      <c r="TN89" s="138"/>
      <c r="TO89" s="139" t="e">
        <f t="shared" si="1463"/>
        <v>#DIV/0!</v>
      </c>
      <c r="TP89" s="593">
        <f t="shared" si="1464"/>
        <v>0</v>
      </c>
      <c r="TQ89" s="139">
        <f>TP89/TP74</f>
        <v>0</v>
      </c>
      <c r="TR89" s="109">
        <f>TR74*TQ89</f>
        <v>0</v>
      </c>
      <c r="TS89" s="136">
        <f t="shared" si="1465"/>
        <v>0</v>
      </c>
      <c r="TT89" s="96">
        <f>TT74</f>
        <v>24.32</v>
      </c>
      <c r="TU89" s="137">
        <f t="shared" si="1466"/>
        <v>0</v>
      </c>
      <c r="TV89" s="109">
        <f t="shared" si="1467"/>
        <v>0</v>
      </c>
      <c r="TW89" s="109"/>
      <c r="TX89" s="138"/>
      <c r="TY89" s="139" t="e">
        <f t="shared" si="1468"/>
        <v>#DIV/0!</v>
      </c>
      <c r="TZ89" s="593">
        <f t="shared" si="1469"/>
        <v>0</v>
      </c>
      <c r="UA89" s="139">
        <f>TZ89/TZ74</f>
        <v>0</v>
      </c>
      <c r="UB89" s="109">
        <f>UB74*UA89</f>
        <v>0</v>
      </c>
      <c r="UC89" s="136">
        <f t="shared" si="1470"/>
        <v>0</v>
      </c>
      <c r="UD89" s="96">
        <f>UD74</f>
        <v>31.78</v>
      </c>
      <c r="UE89" s="137">
        <f t="shared" si="1471"/>
        <v>0</v>
      </c>
      <c r="UF89" s="109">
        <f t="shared" si="1472"/>
        <v>0</v>
      </c>
      <c r="UG89" s="109"/>
      <c r="UH89" s="138"/>
      <c r="UI89" s="139" t="e">
        <f t="shared" si="1473"/>
        <v>#DIV/0!</v>
      </c>
      <c r="UJ89" s="593">
        <f t="shared" si="1474"/>
        <v>0</v>
      </c>
      <c r="UK89" s="139">
        <f>UJ89/UJ74</f>
        <v>0</v>
      </c>
      <c r="UL89" s="109">
        <f>UL74*UK89</f>
        <v>0</v>
      </c>
      <c r="UM89" s="136">
        <f t="shared" si="1475"/>
        <v>0</v>
      </c>
      <c r="UN89" s="96">
        <f>UN74</f>
        <v>22.42</v>
      </c>
      <c r="UO89" s="137">
        <f t="shared" si="1476"/>
        <v>0</v>
      </c>
      <c r="UP89" s="109">
        <f t="shared" si="1477"/>
        <v>0</v>
      </c>
      <c r="UQ89" s="109"/>
      <c r="UR89" s="138"/>
      <c r="US89" s="139" t="e">
        <f t="shared" si="1478"/>
        <v>#DIV/0!</v>
      </c>
      <c r="UT89" s="593">
        <f t="shared" si="1479"/>
        <v>0</v>
      </c>
      <c r="UU89" s="139">
        <f>UT89/UT74</f>
        <v>0</v>
      </c>
      <c r="UV89" s="109">
        <f>UV74*UU89</f>
        <v>0</v>
      </c>
      <c r="UW89" s="136">
        <f t="shared" si="1480"/>
        <v>0</v>
      </c>
      <c r="UX89" s="96">
        <f>UX74</f>
        <v>25.18</v>
      </c>
      <c r="UY89" s="137">
        <f t="shared" si="1481"/>
        <v>0</v>
      </c>
      <c r="UZ89" s="109">
        <f t="shared" si="1482"/>
        <v>0</v>
      </c>
      <c r="VA89" s="109"/>
      <c r="VB89" s="138"/>
      <c r="VC89" s="139" t="e">
        <f t="shared" si="1483"/>
        <v>#DIV/0!</v>
      </c>
      <c r="VD89" s="593">
        <f t="shared" si="1484"/>
        <v>0</v>
      </c>
      <c r="VE89" s="139">
        <f>VD89/VD74</f>
        <v>0</v>
      </c>
      <c r="VF89" s="109">
        <f>VF74*VE89</f>
        <v>0</v>
      </c>
      <c r="VG89" s="136">
        <f t="shared" si="1485"/>
        <v>0</v>
      </c>
      <c r="VH89" s="96">
        <f>VH74</f>
        <v>24.6</v>
      </c>
      <c r="VI89" s="137">
        <f t="shared" si="1486"/>
        <v>0</v>
      </c>
      <c r="VJ89" s="109">
        <f t="shared" si="1487"/>
        <v>0</v>
      </c>
      <c r="VK89" s="109"/>
      <c r="VL89" s="138"/>
      <c r="VM89" s="139" t="e">
        <f t="shared" si="1488"/>
        <v>#DIV/0!</v>
      </c>
      <c r="VN89" s="593">
        <f t="shared" si="1489"/>
        <v>0</v>
      </c>
      <c r="VO89" s="139">
        <f>VN89/VN74</f>
        <v>0</v>
      </c>
      <c r="VP89" s="109">
        <f>VP74*VO89</f>
        <v>0</v>
      </c>
      <c r="VQ89" s="136">
        <f t="shared" si="1490"/>
        <v>0</v>
      </c>
      <c r="VR89" s="96">
        <f>VR74</f>
        <v>24.47</v>
      </c>
      <c r="VS89" s="137">
        <f t="shared" si="1491"/>
        <v>0</v>
      </c>
      <c r="VT89" s="109">
        <f t="shared" si="1492"/>
        <v>0</v>
      </c>
      <c r="VU89" s="109"/>
      <c r="VV89" s="138"/>
      <c r="VW89" s="139" t="e">
        <f t="shared" si="1493"/>
        <v>#DIV/0!</v>
      </c>
      <c r="VX89" s="554">
        <f t="shared" si="1494"/>
        <v>0</v>
      </c>
      <c r="VY89" s="139">
        <f>VX89/VX74</f>
        <v>0</v>
      </c>
      <c r="VZ89" s="109">
        <f>VZ74*VY89</f>
        <v>0</v>
      </c>
      <c r="WA89" s="136">
        <f t="shared" si="1495"/>
        <v>0</v>
      </c>
      <c r="WB89" s="96">
        <f>WB74</f>
        <v>29.54</v>
      </c>
      <c r="WC89" s="137">
        <f t="shared" si="1496"/>
        <v>0</v>
      </c>
      <c r="WD89" s="109">
        <f t="shared" si="1497"/>
        <v>0</v>
      </c>
      <c r="WE89" s="109"/>
      <c r="WF89" s="138"/>
    </row>
    <row r="90" spans="1:604">
      <c r="A90" s="5" t="s">
        <v>462</v>
      </c>
      <c r="B90" s="13" t="s">
        <v>463</v>
      </c>
      <c r="C90" s="13"/>
      <c r="D90" s="13"/>
      <c r="E90" s="4" t="s">
        <v>32</v>
      </c>
      <c r="F90" s="17">
        <f>SUM(F92:F105)</f>
        <v>0</v>
      </c>
      <c r="G90" s="4"/>
      <c r="H90" s="122"/>
      <c r="I90" s="136"/>
      <c r="J90" s="109"/>
      <c r="K90" s="137">
        <f>K10+K26+K42+K58+K74</f>
        <v>0</v>
      </c>
      <c r="L90" s="109">
        <f t="shared" ref="L90" si="1498">K90*F90</f>
        <v>0</v>
      </c>
      <c r="M90" s="144">
        <f>M10+M26+M42+M58+M74</f>
        <v>0</v>
      </c>
      <c r="N90" s="138">
        <f>M90-L90</f>
        <v>0</v>
      </c>
      <c r="O90" s="139">
        <f t="shared" si="1203"/>
        <v>0</v>
      </c>
      <c r="P90" s="17">
        <f>SUM(P92:P105)</f>
        <v>396</v>
      </c>
      <c r="Q90" s="4"/>
      <c r="R90" s="122"/>
      <c r="S90" s="136"/>
      <c r="T90" s="109"/>
      <c r="U90" s="137">
        <f>U10+U26+U42+U58+U74</f>
        <v>7631.7987400000002</v>
      </c>
      <c r="V90" s="109">
        <f t="shared" ref="V90" si="1499">U90*P90</f>
        <v>3022192.3</v>
      </c>
      <c r="W90" s="144">
        <f>W10+W26+W42+W58+W74</f>
        <v>3022250.64</v>
      </c>
      <c r="X90" s="138">
        <f>W90-V90</f>
        <v>58.34</v>
      </c>
      <c r="Y90" s="139">
        <f t="shared" si="1208"/>
        <v>1.00648</v>
      </c>
      <c r="Z90" s="17">
        <f>SUM(Z92:Z105)</f>
        <v>273</v>
      </c>
      <c r="AA90" s="4"/>
      <c r="AB90" s="122"/>
      <c r="AC90" s="136"/>
      <c r="AD90" s="109"/>
      <c r="AE90" s="137">
        <f>AE10+AE26+AE42+AE58+AE74</f>
        <v>10224.27952</v>
      </c>
      <c r="AF90" s="109">
        <f t="shared" ref="AF90" si="1500">AE90*Z90</f>
        <v>2791228.31</v>
      </c>
      <c r="AG90" s="144">
        <f>AG10+AG26+AG42+AG58+AG74</f>
        <v>2791228.31</v>
      </c>
      <c r="AH90" s="138">
        <f>AG90-AF90</f>
        <v>0</v>
      </c>
      <c r="AI90" s="139">
        <f t="shared" si="1213"/>
        <v>1.3483700000000001</v>
      </c>
      <c r="AJ90" s="17">
        <f>SUM(AJ92:AJ105)</f>
        <v>0</v>
      </c>
      <c r="AK90" s="4"/>
      <c r="AL90" s="122"/>
      <c r="AM90" s="136"/>
      <c r="AN90" s="109"/>
      <c r="AO90" s="137">
        <f>AO10+AO26+AO42+AO58+AO74</f>
        <v>0</v>
      </c>
      <c r="AP90" s="109">
        <f t="shared" ref="AP90" si="1501">AO90*AJ90</f>
        <v>0</v>
      </c>
      <c r="AQ90" s="144">
        <f>AQ10+AQ26+AQ42+AQ58+AQ74</f>
        <v>0</v>
      </c>
      <c r="AR90" s="138">
        <f>AQ90-AP90</f>
        <v>0</v>
      </c>
      <c r="AS90" s="139">
        <f t="shared" si="1218"/>
        <v>0</v>
      </c>
      <c r="AT90" s="17">
        <f>SUM(AT92:AT105)</f>
        <v>131</v>
      </c>
      <c r="AU90" s="4"/>
      <c r="AV90" s="122"/>
      <c r="AW90" s="136"/>
      <c r="AX90" s="109"/>
      <c r="AY90" s="137">
        <f>AY10+AY26+AY42+AY58+AY74</f>
        <v>7850.2648900000004</v>
      </c>
      <c r="AZ90" s="109">
        <f t="shared" ref="AZ90" si="1502">AY90*AT90</f>
        <v>1028384.7</v>
      </c>
      <c r="BA90" s="144">
        <f>BA10+BA26+BA42+BA58+BA74</f>
        <v>1028384.7</v>
      </c>
      <c r="BB90" s="138">
        <f>BA90-AZ90</f>
        <v>0</v>
      </c>
      <c r="BC90" s="139">
        <f t="shared" si="1223"/>
        <v>1.03529</v>
      </c>
      <c r="BD90" s="17">
        <f>SUM(BD92:BD105)</f>
        <v>153</v>
      </c>
      <c r="BE90" s="4"/>
      <c r="BF90" s="122"/>
      <c r="BG90" s="136"/>
      <c r="BH90" s="109"/>
      <c r="BI90" s="137">
        <f>BI10+BI26+BI42+BI58+BI74</f>
        <v>6106.4868100000003</v>
      </c>
      <c r="BJ90" s="109">
        <f t="shared" si="1227"/>
        <v>934292.47999999998</v>
      </c>
      <c r="BK90" s="144">
        <f>BK10+BK26+BK42+BK58+BK74</f>
        <v>934288.98</v>
      </c>
      <c r="BL90" s="138">
        <f>BK90-BJ90</f>
        <v>-3.5</v>
      </c>
      <c r="BM90" s="139">
        <f t="shared" si="1228"/>
        <v>0.80532000000000004</v>
      </c>
      <c r="BN90" s="17">
        <f>SUM(BN92:BN105)</f>
        <v>54</v>
      </c>
      <c r="BO90" s="4"/>
      <c r="BP90" s="122"/>
      <c r="BQ90" s="136"/>
      <c r="BR90" s="109"/>
      <c r="BS90" s="137">
        <f>BS10+BS26+BS42+BS58+BS74</f>
        <v>10769.202310000001</v>
      </c>
      <c r="BT90" s="109">
        <f t="shared" si="1232"/>
        <v>581536.92000000004</v>
      </c>
      <c r="BU90" s="144">
        <f>BU10+BU26+BU42+BU58+BU74</f>
        <v>581536.93000000005</v>
      </c>
      <c r="BV90" s="138">
        <f>BU90-BT90</f>
        <v>0.01</v>
      </c>
      <c r="BW90" s="139">
        <f t="shared" si="1233"/>
        <v>1.4202399999999999</v>
      </c>
      <c r="BX90" s="17">
        <f>SUM(BX92:BX105)</f>
        <v>165</v>
      </c>
      <c r="BY90" s="4"/>
      <c r="BZ90" s="122"/>
      <c r="CA90" s="136"/>
      <c r="CB90" s="109"/>
      <c r="CC90" s="137">
        <f>CC10+CC26+CC42+CC58+CC74</f>
        <v>6023.3648499999999</v>
      </c>
      <c r="CD90" s="109">
        <f t="shared" si="1237"/>
        <v>993855.2</v>
      </c>
      <c r="CE90" s="144">
        <f>CE10+CE26+CE42+CE58+CE74</f>
        <v>993853.2</v>
      </c>
      <c r="CF90" s="138">
        <f>CE90-CD90</f>
        <v>-2</v>
      </c>
      <c r="CG90" s="139">
        <f t="shared" si="1238"/>
        <v>0.79435999999999996</v>
      </c>
      <c r="CH90" s="17">
        <f>SUM(CH92:CH105)</f>
        <v>163</v>
      </c>
      <c r="CI90" s="4"/>
      <c r="CJ90" s="122"/>
      <c r="CK90" s="136"/>
      <c r="CL90" s="109"/>
      <c r="CM90" s="137">
        <f>CM10+CM26+CM42+CM58+CM74</f>
        <v>8545.1369400000003</v>
      </c>
      <c r="CN90" s="109">
        <f t="shared" si="1242"/>
        <v>1392857.32</v>
      </c>
      <c r="CO90" s="144">
        <f>CO10+CO26+CO42+CO58+CO74</f>
        <v>1392857.32</v>
      </c>
      <c r="CP90" s="138">
        <f>CO90-CN90</f>
        <v>0</v>
      </c>
      <c r="CQ90" s="139">
        <f t="shared" si="1243"/>
        <v>1.12693</v>
      </c>
      <c r="CR90" s="17">
        <f>SUM(CR92:CR105)</f>
        <v>111</v>
      </c>
      <c r="CS90" s="4"/>
      <c r="CT90" s="122"/>
      <c r="CU90" s="136"/>
      <c r="CV90" s="109"/>
      <c r="CW90" s="137">
        <f>CW10+CW26+CW42+CW58+CW74</f>
        <v>7482.29036</v>
      </c>
      <c r="CX90" s="109">
        <f t="shared" si="1247"/>
        <v>830534.23</v>
      </c>
      <c r="CY90" s="144">
        <f>CY10+CY26+CY42+CY58+CY74</f>
        <v>830539.65</v>
      </c>
      <c r="CZ90" s="138">
        <f>CY90-CX90</f>
        <v>5.42</v>
      </c>
      <c r="DA90" s="139">
        <f t="shared" si="1248"/>
        <v>0.98675999999999997</v>
      </c>
      <c r="DB90" s="17">
        <f>SUM(DB92:DB105)</f>
        <v>179</v>
      </c>
      <c r="DC90" s="4"/>
      <c r="DD90" s="122"/>
      <c r="DE90" s="136"/>
      <c r="DF90" s="109"/>
      <c r="DG90" s="137">
        <f>DG10+DG26+DG42+DG58+DG74</f>
        <v>10724.20636</v>
      </c>
      <c r="DH90" s="109">
        <f t="shared" si="1252"/>
        <v>1919632.94</v>
      </c>
      <c r="DI90" s="144">
        <f>DI10+DI26+DI42+DI58+DI74</f>
        <v>1919635.34</v>
      </c>
      <c r="DJ90" s="138">
        <f>DI90-DH90</f>
        <v>2.4</v>
      </c>
      <c r="DK90" s="139">
        <f t="shared" si="1253"/>
        <v>1.4142999999999999</v>
      </c>
      <c r="DL90" s="17">
        <f>SUM(DL92:DL105)</f>
        <v>171</v>
      </c>
      <c r="DM90" s="4"/>
      <c r="DN90" s="122"/>
      <c r="DO90" s="136"/>
      <c r="DP90" s="109"/>
      <c r="DQ90" s="137">
        <f>DQ10+DQ26+DQ42+DQ58+DQ74</f>
        <v>7824.1300600000004</v>
      </c>
      <c r="DR90" s="109">
        <f t="shared" si="1257"/>
        <v>1337926.24</v>
      </c>
      <c r="DS90" s="144">
        <f>DS10+DS26+DS42+DS58+DS74</f>
        <v>1337926.24</v>
      </c>
      <c r="DT90" s="138">
        <f>DS90-DR90</f>
        <v>0</v>
      </c>
      <c r="DU90" s="139">
        <f t="shared" si="1258"/>
        <v>1.0318400000000001</v>
      </c>
      <c r="DV90" s="17">
        <f>SUM(DV92:DV105)</f>
        <v>51</v>
      </c>
      <c r="DW90" s="4"/>
      <c r="DX90" s="122"/>
      <c r="DY90" s="136"/>
      <c r="DZ90" s="109"/>
      <c r="EA90" s="137">
        <f>EA10+EA26+EA42+EA58+EA74</f>
        <v>7425.26019</v>
      </c>
      <c r="EB90" s="109">
        <f t="shared" si="1262"/>
        <v>378688.27</v>
      </c>
      <c r="EC90" s="144">
        <f>EC10+EC26+EC42+EC58+EC74</f>
        <v>378688.27</v>
      </c>
      <c r="ED90" s="138">
        <f>EC90-EB90</f>
        <v>0</v>
      </c>
      <c r="EE90" s="139">
        <f t="shared" si="1263"/>
        <v>0.97924</v>
      </c>
      <c r="EF90" s="17">
        <f>SUM(EF92:EF105)</f>
        <v>250</v>
      </c>
      <c r="EG90" s="4"/>
      <c r="EH90" s="122"/>
      <c r="EI90" s="136"/>
      <c r="EJ90" s="109"/>
      <c r="EK90" s="137">
        <f>EK10+EK26+EK42+EK58+EK74</f>
        <v>5793.2384000000002</v>
      </c>
      <c r="EL90" s="109">
        <f t="shared" si="1267"/>
        <v>1448309.6</v>
      </c>
      <c r="EM90" s="144">
        <f>EM10+EM26+EM42+EM58+EM74</f>
        <v>1448309.6</v>
      </c>
      <c r="EN90" s="138">
        <f>EM90-EL90</f>
        <v>0</v>
      </c>
      <c r="EO90" s="139">
        <f t="shared" si="1268"/>
        <v>0.76400999999999997</v>
      </c>
      <c r="EP90" s="17">
        <f>SUM(EP92:EP105)</f>
        <v>325</v>
      </c>
      <c r="EQ90" s="4"/>
      <c r="ER90" s="122"/>
      <c r="ES90" s="136"/>
      <c r="ET90" s="109"/>
      <c r="EU90" s="137">
        <f>EU10+EU26+EU42+EU58+EU74</f>
        <v>4935.4938400000001</v>
      </c>
      <c r="EV90" s="109">
        <f t="shared" si="1272"/>
        <v>1604035.5</v>
      </c>
      <c r="EW90" s="144">
        <f>EW10+EW26+EW42+EW58+EW74</f>
        <v>1604048.41</v>
      </c>
      <c r="EX90" s="138">
        <f>EW90-EV90</f>
        <v>12.91</v>
      </c>
      <c r="EY90" s="139">
        <f t="shared" si="1273"/>
        <v>0.65088999999999997</v>
      </c>
      <c r="EZ90" s="17">
        <f>SUM(EZ92:EZ105)</f>
        <v>99</v>
      </c>
      <c r="FA90" s="4"/>
      <c r="FB90" s="122"/>
      <c r="FC90" s="136"/>
      <c r="FD90" s="109"/>
      <c r="FE90" s="137">
        <f>FE10+FE26+FE42+FE58+FE74</f>
        <v>7493.1171800000002</v>
      </c>
      <c r="FF90" s="109">
        <f t="shared" si="1277"/>
        <v>741818.6</v>
      </c>
      <c r="FG90" s="144">
        <f>FG10+FG26+FG42+FG58+FG74</f>
        <v>741814.49</v>
      </c>
      <c r="FH90" s="138">
        <f>FG90-FF90</f>
        <v>-4.1100000000000003</v>
      </c>
      <c r="FI90" s="139">
        <f t="shared" si="1278"/>
        <v>0.98819000000000001</v>
      </c>
      <c r="FJ90" s="17">
        <f>SUM(FJ92:FJ105)</f>
        <v>167</v>
      </c>
      <c r="FK90" s="4"/>
      <c r="FL90" s="122"/>
      <c r="FM90" s="136"/>
      <c r="FN90" s="109"/>
      <c r="FO90" s="137">
        <f>FO10+FO26+FO42+FO58+FO74</f>
        <v>8119.6557599999996</v>
      </c>
      <c r="FP90" s="109">
        <f t="shared" si="1282"/>
        <v>1355982.51</v>
      </c>
      <c r="FQ90" s="144">
        <f>FQ10+FQ26+FQ42+FQ58+FQ74</f>
        <v>1355976.11</v>
      </c>
      <c r="FR90" s="138">
        <f>FQ90-FP90</f>
        <v>-6.4</v>
      </c>
      <c r="FS90" s="139">
        <f t="shared" si="1283"/>
        <v>1.0708200000000001</v>
      </c>
      <c r="FT90" s="17">
        <f>SUM(FT92:FT105)</f>
        <v>267</v>
      </c>
      <c r="FU90" s="4"/>
      <c r="FV90" s="122"/>
      <c r="FW90" s="136"/>
      <c r="FX90" s="109"/>
      <c r="FY90" s="137">
        <f>FY10+FY26+FY42+FY58+FY74</f>
        <v>7319.0552100000004</v>
      </c>
      <c r="FZ90" s="109">
        <f t="shared" si="1287"/>
        <v>1954187.74</v>
      </c>
      <c r="GA90" s="144">
        <f>GA10+GA26+GA42+GA58+GA74</f>
        <v>1954202.76</v>
      </c>
      <c r="GB90" s="138">
        <f>GA90-FZ90</f>
        <v>15.02</v>
      </c>
      <c r="GC90" s="139">
        <f t="shared" si="1288"/>
        <v>0.96523000000000003</v>
      </c>
      <c r="GD90" s="17">
        <f>SUM(GD92:GD105)</f>
        <v>152</v>
      </c>
      <c r="GE90" s="4"/>
      <c r="GF90" s="122"/>
      <c r="GG90" s="136"/>
      <c r="GH90" s="109"/>
      <c r="GI90" s="137">
        <f>GI10+GI26+GI42+GI58+GI74</f>
        <v>8034.5935900000004</v>
      </c>
      <c r="GJ90" s="109">
        <f t="shared" si="1292"/>
        <v>1221258.23</v>
      </c>
      <c r="GK90" s="144">
        <f>GK10+GK26+GK42+GK58+GK74</f>
        <v>1221258.23</v>
      </c>
      <c r="GL90" s="138">
        <f>GK90-GJ90</f>
        <v>0</v>
      </c>
      <c r="GM90" s="139">
        <f t="shared" si="1293"/>
        <v>1.0596000000000001</v>
      </c>
      <c r="GN90" s="17">
        <f>SUM(GN92:GN105)</f>
        <v>90</v>
      </c>
      <c r="GO90" s="4"/>
      <c r="GP90" s="122"/>
      <c r="GQ90" s="136"/>
      <c r="GR90" s="109"/>
      <c r="GS90" s="137">
        <f>GS10+GS26+GS42+GS58+GS74</f>
        <v>9052.4983400000001</v>
      </c>
      <c r="GT90" s="109">
        <f t="shared" si="1297"/>
        <v>814724.85</v>
      </c>
      <c r="GU90" s="144">
        <f>GU10+GU26+GU42+GU58+GU74</f>
        <v>814724.85</v>
      </c>
      <c r="GV90" s="138">
        <f>GU90-GT90</f>
        <v>0</v>
      </c>
      <c r="GW90" s="139">
        <f t="shared" si="1298"/>
        <v>1.19384</v>
      </c>
      <c r="GX90" s="17">
        <f>SUM(GX92:GX105)</f>
        <v>195</v>
      </c>
      <c r="GY90" s="4"/>
      <c r="GZ90" s="122"/>
      <c r="HA90" s="136"/>
      <c r="HB90" s="109"/>
      <c r="HC90" s="137">
        <f>HC10+HC26+HC42+HC58+HC74</f>
        <v>8516.6476299999995</v>
      </c>
      <c r="HD90" s="109">
        <f t="shared" si="1302"/>
        <v>1660746.29</v>
      </c>
      <c r="HE90" s="144">
        <f>HE10+HE26+HE42+HE58+HE74</f>
        <v>1660753.39</v>
      </c>
      <c r="HF90" s="138">
        <f>HE90-HD90</f>
        <v>7.1</v>
      </c>
      <c r="HG90" s="139">
        <f t="shared" si="1303"/>
        <v>1.12317</v>
      </c>
      <c r="HH90" s="17">
        <f>SUM(HH92:HH105)</f>
        <v>275</v>
      </c>
      <c r="HI90" s="4"/>
      <c r="HJ90" s="122"/>
      <c r="HK90" s="136"/>
      <c r="HL90" s="109"/>
      <c r="HM90" s="137">
        <f>HM10+HM26+HM42+HM58+HM74</f>
        <v>8493.0769199999995</v>
      </c>
      <c r="HN90" s="109">
        <f t="shared" si="1307"/>
        <v>2335596.15</v>
      </c>
      <c r="HO90" s="144">
        <f>HO10+HO26+HO42+HO58+HO74</f>
        <v>2335586.84</v>
      </c>
      <c r="HP90" s="138">
        <f>HO90-HN90</f>
        <v>-9.31</v>
      </c>
      <c r="HQ90" s="139">
        <f t="shared" si="1308"/>
        <v>1.1200600000000001</v>
      </c>
      <c r="HR90" s="17">
        <f>SUM(HR92:HR105)</f>
        <v>424</v>
      </c>
      <c r="HS90" s="4"/>
      <c r="HT90" s="122"/>
      <c r="HU90" s="136"/>
      <c r="HV90" s="109"/>
      <c r="HW90" s="137">
        <f>HW10+HW26+HW42+HW58+HW74</f>
        <v>7250.9724900000001</v>
      </c>
      <c r="HX90" s="109">
        <f t="shared" si="1312"/>
        <v>3074412.34</v>
      </c>
      <c r="HY90" s="144">
        <f>HY10+HY26+HY42+HY58+HY74</f>
        <v>3074422.56</v>
      </c>
      <c r="HZ90" s="138">
        <f>HY90-HX90</f>
        <v>10.220000000000001</v>
      </c>
      <c r="IA90" s="139">
        <f t="shared" si="1313"/>
        <v>0.95625000000000004</v>
      </c>
      <c r="IB90" s="17">
        <f>SUM(IB92:IB105)</f>
        <v>171</v>
      </c>
      <c r="IC90" s="4"/>
      <c r="ID90" s="122"/>
      <c r="IE90" s="136"/>
      <c r="IF90" s="109"/>
      <c r="IG90" s="137">
        <f>IG10+IG26+IG42+IG58+IG74</f>
        <v>10126.64913</v>
      </c>
      <c r="IH90" s="109">
        <f t="shared" si="1317"/>
        <v>1731657</v>
      </c>
      <c r="II90" s="144">
        <f>II10+II26+II42+II58+II74</f>
        <v>1731648.4</v>
      </c>
      <c r="IJ90" s="138">
        <f>II90-IH90</f>
        <v>-8.6</v>
      </c>
      <c r="IK90" s="139">
        <f t="shared" si="1318"/>
        <v>1.3354999999999999</v>
      </c>
      <c r="IL90" s="17">
        <f>SUM(IL92:IL105)</f>
        <v>119</v>
      </c>
      <c r="IM90" s="4"/>
      <c r="IN90" s="122"/>
      <c r="IO90" s="136"/>
      <c r="IP90" s="109"/>
      <c r="IQ90" s="137">
        <f>IQ10+IQ26+IQ42+IQ58+IQ74</f>
        <v>6259.50047</v>
      </c>
      <c r="IR90" s="109">
        <f t="shared" si="1322"/>
        <v>744880.56</v>
      </c>
      <c r="IS90" s="144">
        <f>IS10+IS26+IS42+IS58+IS74</f>
        <v>744884.36</v>
      </c>
      <c r="IT90" s="138">
        <f>IS90-IR90</f>
        <v>3.8</v>
      </c>
      <c r="IU90" s="139">
        <f t="shared" si="1323"/>
        <v>0.82550000000000001</v>
      </c>
      <c r="IV90" s="17">
        <f>SUM(IV92:IV105)</f>
        <v>140</v>
      </c>
      <c r="IW90" s="4"/>
      <c r="IX90" s="122"/>
      <c r="IY90" s="136"/>
      <c r="IZ90" s="109"/>
      <c r="JA90" s="137">
        <f>JA10+JA26+JA42+JA58+JA74</f>
        <v>7038.8334699999996</v>
      </c>
      <c r="JB90" s="109">
        <f t="shared" si="1327"/>
        <v>985436.69</v>
      </c>
      <c r="JC90" s="144">
        <f>JC10+JC26+JC42+JC58+JC74</f>
        <v>985435.25</v>
      </c>
      <c r="JD90" s="138">
        <f>JC90-JB90</f>
        <v>-1.44</v>
      </c>
      <c r="JE90" s="139">
        <f t="shared" si="1328"/>
        <v>0.92827999999999999</v>
      </c>
      <c r="JF90" s="17">
        <f>SUM(JF92:JF105)</f>
        <v>334</v>
      </c>
      <c r="JG90" s="4"/>
      <c r="JH90" s="122"/>
      <c r="JI90" s="136"/>
      <c r="JJ90" s="109"/>
      <c r="JK90" s="137">
        <f>JK10+JK26+JK42+JK58+JK74</f>
        <v>9496.2546000000002</v>
      </c>
      <c r="JL90" s="109">
        <f t="shared" si="1332"/>
        <v>3171749.04</v>
      </c>
      <c r="JM90" s="144">
        <f>JM10+JM26+JM42+JM58+JM74</f>
        <v>3171733.78</v>
      </c>
      <c r="JN90" s="138">
        <f>JM90-JL90</f>
        <v>-15.26</v>
      </c>
      <c r="JO90" s="139">
        <f t="shared" si="1333"/>
        <v>1.2523599999999999</v>
      </c>
      <c r="JP90" s="17">
        <f>SUM(JP92:JP105)</f>
        <v>177</v>
      </c>
      <c r="JQ90" s="4"/>
      <c r="JR90" s="122"/>
      <c r="JS90" s="136"/>
      <c r="JT90" s="109"/>
      <c r="JU90" s="137">
        <f>JU10+JU26+JU42+JU58+JU74</f>
        <v>8224.9015899999995</v>
      </c>
      <c r="JV90" s="109">
        <f t="shared" si="1337"/>
        <v>1455807.58</v>
      </c>
      <c r="JW90" s="144">
        <f>JW10+JW26+JW42+JW58+JW74</f>
        <v>1455814.12</v>
      </c>
      <c r="JX90" s="138">
        <f>JW90-JV90</f>
        <v>6.54</v>
      </c>
      <c r="JY90" s="139">
        <f t="shared" si="1338"/>
        <v>1.0846899999999999</v>
      </c>
      <c r="JZ90" s="17">
        <f>SUM(JZ92:JZ105)</f>
        <v>181</v>
      </c>
      <c r="KA90" s="4"/>
      <c r="KB90" s="122"/>
      <c r="KC90" s="136"/>
      <c r="KD90" s="109"/>
      <c r="KE90" s="137">
        <f>KE10+KE26+KE42+KE58+KE74</f>
        <v>4977.6050999999998</v>
      </c>
      <c r="KF90" s="109">
        <f t="shared" si="1342"/>
        <v>900946.52</v>
      </c>
      <c r="KG90" s="144">
        <f>KG10+KG26+KG42+KG58+KG74</f>
        <v>900946.31</v>
      </c>
      <c r="KH90" s="138">
        <f>KG90-KF90</f>
        <v>-0.21</v>
      </c>
      <c r="KI90" s="139">
        <f t="shared" si="1343"/>
        <v>0.65644000000000002</v>
      </c>
      <c r="KJ90" s="17">
        <f>SUM(KJ92:KJ105)</f>
        <v>351</v>
      </c>
      <c r="KK90" s="4"/>
      <c r="KL90" s="122"/>
      <c r="KM90" s="136"/>
      <c r="KN90" s="109"/>
      <c r="KO90" s="137">
        <f>KO10+KO26+KO42+KO58+KO74</f>
        <v>7384.9584000000004</v>
      </c>
      <c r="KP90" s="109">
        <f t="shared" si="1347"/>
        <v>2592120.4</v>
      </c>
      <c r="KQ90" s="144">
        <f>KQ10+KQ26+KQ42+KQ58+KQ74</f>
        <v>2592119.29</v>
      </c>
      <c r="KR90" s="138">
        <f>KQ90-KP90</f>
        <v>-1.1100000000000001</v>
      </c>
      <c r="KS90" s="139">
        <f t="shared" si="1348"/>
        <v>0.97392000000000001</v>
      </c>
      <c r="KT90" s="17">
        <f>SUM(KT92:KT105)</f>
        <v>298</v>
      </c>
      <c r="KU90" s="4"/>
      <c r="KV90" s="122"/>
      <c r="KW90" s="136"/>
      <c r="KX90" s="109"/>
      <c r="KY90" s="137">
        <f>KY10+KY26+KY42+KY58+KY74</f>
        <v>7037.6734999999999</v>
      </c>
      <c r="KZ90" s="109">
        <f t="shared" si="1352"/>
        <v>2097226.7000000002</v>
      </c>
      <c r="LA90" s="144">
        <f>LA10+LA26+LA42+LA58+LA74</f>
        <v>2097241.83</v>
      </c>
      <c r="LB90" s="138">
        <f>LA90-KZ90</f>
        <v>15.13</v>
      </c>
      <c r="LC90" s="139">
        <f t="shared" si="1353"/>
        <v>0.92811999999999995</v>
      </c>
      <c r="LD90" s="17">
        <f>SUM(LD92:LD105)</f>
        <v>230</v>
      </c>
      <c r="LE90" s="4"/>
      <c r="LF90" s="122"/>
      <c r="LG90" s="136"/>
      <c r="LH90" s="109"/>
      <c r="LI90" s="137">
        <f>LI10+LI26+LI42+LI58+LI74</f>
        <v>7175.05296</v>
      </c>
      <c r="LJ90" s="109">
        <f t="shared" si="1357"/>
        <v>1650262.18</v>
      </c>
      <c r="LK90" s="144">
        <f>LK10+LK26+LK42+LK58+LK74</f>
        <v>1650271.18</v>
      </c>
      <c r="LL90" s="138">
        <f>LK90-LJ90</f>
        <v>9</v>
      </c>
      <c r="LM90" s="139">
        <f t="shared" si="1358"/>
        <v>0.94623999999999997</v>
      </c>
      <c r="LN90" s="17">
        <f>SUM(LN92:LN105)</f>
        <v>153</v>
      </c>
      <c r="LO90" s="4"/>
      <c r="LP90" s="122"/>
      <c r="LQ90" s="136"/>
      <c r="LR90" s="109"/>
      <c r="LS90" s="137">
        <f>LS10+LS26+LS42+LS58+LS74</f>
        <v>9210.6898199999996</v>
      </c>
      <c r="LT90" s="109">
        <f t="shared" si="1362"/>
        <v>1409235.54</v>
      </c>
      <c r="LU90" s="144">
        <f>LU10+LU26+LU42+LU58+LU74</f>
        <v>1409233.64</v>
      </c>
      <c r="LV90" s="138">
        <f>LU90-LT90</f>
        <v>-1.9</v>
      </c>
      <c r="LW90" s="139">
        <f t="shared" si="1363"/>
        <v>1.2146999999999999</v>
      </c>
      <c r="LX90" s="17">
        <f>SUM(LX92:LX105)</f>
        <v>149</v>
      </c>
      <c r="LY90" s="4"/>
      <c r="LZ90" s="122"/>
      <c r="MA90" s="136"/>
      <c r="MB90" s="109"/>
      <c r="MC90" s="137">
        <f>MC10+MC26+MC42+MC58+MC74</f>
        <v>7411.7775099999999</v>
      </c>
      <c r="MD90" s="109">
        <f t="shared" si="1367"/>
        <v>1104354.8500000001</v>
      </c>
      <c r="ME90" s="144">
        <f>ME10+ME26+ME42+ME58+ME74</f>
        <v>1104337.31</v>
      </c>
      <c r="MF90" s="138">
        <f>ME90-MD90</f>
        <v>-17.54</v>
      </c>
      <c r="MG90" s="139">
        <f t="shared" si="1368"/>
        <v>0.97746</v>
      </c>
      <c r="MH90" s="17">
        <f>SUM(MH92:MH105)</f>
        <v>307</v>
      </c>
      <c r="MI90" s="4"/>
      <c r="MJ90" s="122"/>
      <c r="MK90" s="136"/>
      <c r="ML90" s="109"/>
      <c r="MM90" s="137">
        <f>MM10+MM26+MM42+MM58+MM74</f>
        <v>7827.7983400000003</v>
      </c>
      <c r="MN90" s="109">
        <f t="shared" si="1372"/>
        <v>2403134.09</v>
      </c>
      <c r="MO90" s="144">
        <f>MO10+MO26+MO42+MO58+MO74</f>
        <v>2403142.5099999998</v>
      </c>
      <c r="MP90" s="138">
        <f>MO90-MN90</f>
        <v>8.42</v>
      </c>
      <c r="MQ90" s="139">
        <f t="shared" si="1373"/>
        <v>1.03233</v>
      </c>
      <c r="MR90" s="17">
        <f>SUM(MR92:MR105)</f>
        <v>105</v>
      </c>
      <c r="MS90" s="4"/>
      <c r="MT90" s="122"/>
      <c r="MU90" s="136"/>
      <c r="MV90" s="109"/>
      <c r="MW90" s="137">
        <f>MW10+MW26+MW42+MW58+MW74</f>
        <v>7508.5345200000002</v>
      </c>
      <c r="MX90" s="109">
        <f t="shared" si="1377"/>
        <v>788396.12</v>
      </c>
      <c r="MY90" s="144">
        <f>MY10+MY26+MY42+MY58+MY74</f>
        <v>788400.9</v>
      </c>
      <c r="MZ90" s="138">
        <f>MY90-MX90</f>
        <v>4.78</v>
      </c>
      <c r="NA90" s="139">
        <f t="shared" si="1378"/>
        <v>0.99021999999999999</v>
      </c>
      <c r="NB90" s="17">
        <f>SUM(NB92:NB105)</f>
        <v>157</v>
      </c>
      <c r="NC90" s="4"/>
      <c r="ND90" s="122"/>
      <c r="NE90" s="136"/>
      <c r="NF90" s="109"/>
      <c r="NG90" s="137">
        <f>NG10+NG26+NG42+NG58+NG74</f>
        <v>6776.5318900000002</v>
      </c>
      <c r="NH90" s="109">
        <f t="shared" si="1382"/>
        <v>1063915.51</v>
      </c>
      <c r="NI90" s="144">
        <f>NI10+NI26+NI42+NI58+NI74</f>
        <v>1063918.18</v>
      </c>
      <c r="NJ90" s="138">
        <f>NI90-NH90</f>
        <v>2.67</v>
      </c>
      <c r="NK90" s="139">
        <f t="shared" si="1383"/>
        <v>0.89368000000000003</v>
      </c>
      <c r="NL90" s="17">
        <f>SUM(NL92:NL105)</f>
        <v>330</v>
      </c>
      <c r="NM90" s="4"/>
      <c r="NN90" s="122"/>
      <c r="NO90" s="136"/>
      <c r="NP90" s="109"/>
      <c r="NQ90" s="137">
        <f>NQ10+NQ26+NQ42+NQ58+NQ74</f>
        <v>4978.2984800000004</v>
      </c>
      <c r="NR90" s="109">
        <f t="shared" si="1387"/>
        <v>1642838.5</v>
      </c>
      <c r="NS90" s="144">
        <f>NS10+NS26+NS42+NS58+NS74</f>
        <v>1642840.04</v>
      </c>
      <c r="NT90" s="138">
        <f>NS90-NR90</f>
        <v>1.54</v>
      </c>
      <c r="NU90" s="139">
        <f t="shared" si="1388"/>
        <v>0.65652999999999995</v>
      </c>
      <c r="NV90" s="17">
        <f>SUM(NV92:NV105)</f>
        <v>153</v>
      </c>
      <c r="NW90" s="4"/>
      <c r="NX90" s="122"/>
      <c r="NY90" s="136"/>
      <c r="NZ90" s="109"/>
      <c r="OA90" s="137">
        <f>OA10+OA26+OA42+OA58+OA74</f>
        <v>7618.6166499999999</v>
      </c>
      <c r="OB90" s="109">
        <f t="shared" si="1392"/>
        <v>1165648.3500000001</v>
      </c>
      <c r="OC90" s="144">
        <f>OC10+OC26+OC42+OC58+OC74</f>
        <v>1165651.55</v>
      </c>
      <c r="OD90" s="138">
        <f>OC90-OB90</f>
        <v>3.2</v>
      </c>
      <c r="OE90" s="139">
        <f t="shared" si="1393"/>
        <v>1.00474</v>
      </c>
      <c r="OF90" s="17">
        <f>SUM(OF92:OF105)</f>
        <v>141</v>
      </c>
      <c r="OG90" s="4"/>
      <c r="OH90" s="122"/>
      <c r="OI90" s="136"/>
      <c r="OJ90" s="109"/>
      <c r="OK90" s="137">
        <f>OK10+OK26+OK42+OK58+OK74</f>
        <v>6279.7430899999999</v>
      </c>
      <c r="OL90" s="109">
        <f t="shared" si="1397"/>
        <v>885443.78</v>
      </c>
      <c r="OM90" s="144">
        <f>OM10+OM26+OM42+OM58+OM74</f>
        <v>885438.28</v>
      </c>
      <c r="ON90" s="138">
        <f>OM90-OL90</f>
        <v>-5.5</v>
      </c>
      <c r="OO90" s="139">
        <f t="shared" si="1398"/>
        <v>0.82816999999999996</v>
      </c>
      <c r="OP90" s="17">
        <f>SUM(OP92:OP105)</f>
        <v>231</v>
      </c>
      <c r="OQ90" s="4"/>
      <c r="OR90" s="122"/>
      <c r="OS90" s="136"/>
      <c r="OT90" s="109"/>
      <c r="OU90" s="137">
        <f>OU10+OU26+OU42+OU58+OU74</f>
        <v>6953.2611500000003</v>
      </c>
      <c r="OV90" s="109">
        <f t="shared" si="1402"/>
        <v>1606203.33</v>
      </c>
      <c r="OW90" s="144">
        <f>OW10+OW26+OW42+OW58+OW74</f>
        <v>1606201.68</v>
      </c>
      <c r="OX90" s="138">
        <f>OW90-OV90</f>
        <v>-1.65</v>
      </c>
      <c r="OY90" s="139">
        <f t="shared" si="1403"/>
        <v>0.91698999999999997</v>
      </c>
      <c r="OZ90" s="17">
        <f>SUM(OZ92:OZ105)</f>
        <v>63</v>
      </c>
      <c r="PA90" s="4"/>
      <c r="PB90" s="122"/>
      <c r="PC90" s="136"/>
      <c r="PD90" s="109"/>
      <c r="PE90" s="137">
        <f>PE10+PE26+PE42+PE58+PE74</f>
        <v>9203.37176</v>
      </c>
      <c r="PF90" s="109">
        <f t="shared" si="1407"/>
        <v>579812.42000000004</v>
      </c>
      <c r="PG90" s="144">
        <f>PG10+PG26+PG42+PG58+PG74</f>
        <v>579812.42000000004</v>
      </c>
      <c r="PH90" s="138">
        <f>PG90-PF90</f>
        <v>0</v>
      </c>
      <c r="PI90" s="139">
        <f t="shared" si="1408"/>
        <v>1.21373</v>
      </c>
      <c r="PJ90" s="17">
        <f>SUM(PJ92:PJ105)</f>
        <v>163</v>
      </c>
      <c r="PK90" s="4"/>
      <c r="PL90" s="122"/>
      <c r="PM90" s="136"/>
      <c r="PN90" s="109"/>
      <c r="PO90" s="137">
        <f>PO10+PO26+PO42+PO58+PO74</f>
        <v>5859.5862299999999</v>
      </c>
      <c r="PP90" s="109">
        <f t="shared" si="1412"/>
        <v>955112.56</v>
      </c>
      <c r="PQ90" s="144">
        <f>PQ10+PQ26+PQ42+PQ58+PQ74</f>
        <v>955123.12</v>
      </c>
      <c r="PR90" s="138">
        <f>PQ90-PP90</f>
        <v>10.56</v>
      </c>
      <c r="PS90" s="139">
        <f t="shared" si="1413"/>
        <v>0.77276</v>
      </c>
      <c r="PT90" s="17">
        <f>SUM(PT92:PT105)</f>
        <v>153</v>
      </c>
      <c r="PU90" s="4"/>
      <c r="PV90" s="122"/>
      <c r="PW90" s="136"/>
      <c r="PX90" s="109"/>
      <c r="PY90" s="137">
        <f>PY10+PY26+PY42+PY58+PY74</f>
        <v>6540.1508599999997</v>
      </c>
      <c r="PZ90" s="109">
        <f t="shared" si="1417"/>
        <v>1000643.08</v>
      </c>
      <c r="QA90" s="144">
        <f>QA10+QA26+QA42+QA58+QA74</f>
        <v>1000643.08</v>
      </c>
      <c r="QB90" s="138">
        <f>QA90-PZ90</f>
        <v>0</v>
      </c>
      <c r="QC90" s="139">
        <f t="shared" si="1418"/>
        <v>0.86251</v>
      </c>
      <c r="QD90" s="17">
        <f>SUM(QD92:QD105)</f>
        <v>225</v>
      </c>
      <c r="QE90" s="4"/>
      <c r="QF90" s="122"/>
      <c r="QG90" s="136"/>
      <c r="QH90" s="109"/>
      <c r="QI90" s="137">
        <f>QI10+QI26+QI42+QI58+QI74</f>
        <v>6474.11906</v>
      </c>
      <c r="QJ90" s="109">
        <f t="shared" si="1422"/>
        <v>1456676.79</v>
      </c>
      <c r="QK90" s="144">
        <f>QK10+QK26+QK42+QK58+QK74</f>
        <v>1456678.47</v>
      </c>
      <c r="QL90" s="138">
        <f>QK90-QJ90</f>
        <v>1.68</v>
      </c>
      <c r="QM90" s="139">
        <f t="shared" si="1423"/>
        <v>0.8538</v>
      </c>
      <c r="QN90" s="17">
        <f>SUM(QN92:QN105)</f>
        <v>165</v>
      </c>
      <c r="QO90" s="4"/>
      <c r="QP90" s="122"/>
      <c r="QQ90" s="136"/>
      <c r="QR90" s="109"/>
      <c r="QS90" s="137">
        <f>QS10+QS26+QS42+QS58+QS74</f>
        <v>5856.9977200000003</v>
      </c>
      <c r="QT90" s="109">
        <f t="shared" si="1427"/>
        <v>966404.62</v>
      </c>
      <c r="QU90" s="144">
        <f>QU10+QU26+QU42+QU58+QU74</f>
        <v>966411.3</v>
      </c>
      <c r="QV90" s="138">
        <f>QU90-QT90</f>
        <v>6.68</v>
      </c>
      <c r="QW90" s="139">
        <f t="shared" si="1428"/>
        <v>0.77242</v>
      </c>
      <c r="QX90" s="17">
        <f>SUM(QX92:QX105)</f>
        <v>171</v>
      </c>
      <c r="QY90" s="4"/>
      <c r="QZ90" s="122"/>
      <c r="RA90" s="136"/>
      <c r="RB90" s="109"/>
      <c r="RC90" s="137">
        <f>RC10+RC26+RC42+RC58+RC74</f>
        <v>6327.1924099999997</v>
      </c>
      <c r="RD90" s="109">
        <f t="shared" si="1432"/>
        <v>1081949.8999999999</v>
      </c>
      <c r="RE90" s="144">
        <f>RE10+RE26+RE42+RE58+RE74</f>
        <v>1081955.8400000001</v>
      </c>
      <c r="RF90" s="138">
        <f>RE90-RD90</f>
        <v>5.94</v>
      </c>
      <c r="RG90" s="139">
        <f t="shared" si="1433"/>
        <v>0.83443000000000001</v>
      </c>
      <c r="RH90" s="17">
        <f>SUM(RH92:RH105)</f>
        <v>150</v>
      </c>
      <c r="RI90" s="4"/>
      <c r="RJ90" s="122"/>
      <c r="RK90" s="136"/>
      <c r="RL90" s="109"/>
      <c r="RM90" s="137">
        <f>RM10+RM26+RM42+RM58+RM74</f>
        <v>8209.2225199999993</v>
      </c>
      <c r="RN90" s="109">
        <f t="shared" si="1437"/>
        <v>1231383.3799999999</v>
      </c>
      <c r="RO90" s="144">
        <f>RO10+RO26+RO42+RO58+RO74</f>
        <v>1231388.1599999999</v>
      </c>
      <c r="RP90" s="138">
        <f>RO90-RN90</f>
        <v>4.78</v>
      </c>
      <c r="RQ90" s="139">
        <f t="shared" si="1438"/>
        <v>1.08263</v>
      </c>
      <c r="RR90" s="17">
        <f>SUM(RR92:RR105)</f>
        <v>335</v>
      </c>
      <c r="RS90" s="4"/>
      <c r="RT90" s="122"/>
      <c r="RU90" s="136"/>
      <c r="RV90" s="109"/>
      <c r="RW90" s="137">
        <f>RW10+RW26+RW42+RW58+RW74</f>
        <v>8893.0072199999995</v>
      </c>
      <c r="RX90" s="109">
        <f t="shared" si="1442"/>
        <v>2979157.42</v>
      </c>
      <c r="RY90" s="144">
        <f>RY10+RY26+RY42+RY58+RY74</f>
        <v>2979145.18</v>
      </c>
      <c r="RZ90" s="138">
        <f>RY90-RX90</f>
        <v>-12.24</v>
      </c>
      <c r="SA90" s="139">
        <f t="shared" si="1443"/>
        <v>1.1728000000000001</v>
      </c>
      <c r="SB90" s="17">
        <f>SUM(SB92:SB105)</f>
        <v>0</v>
      </c>
      <c r="SC90" s="4"/>
      <c r="SD90" s="122"/>
      <c r="SE90" s="136"/>
      <c r="SF90" s="109"/>
      <c r="SG90" s="137">
        <f>SG10+SG26+SG42+SG58+SG74</f>
        <v>0</v>
      </c>
      <c r="SH90" s="109">
        <f t="shared" si="1447"/>
        <v>0</v>
      </c>
      <c r="SI90" s="144">
        <f>SI10+SI26+SI42+SI58+SI74</f>
        <v>0</v>
      </c>
      <c r="SJ90" s="138">
        <f>SI90-SH90</f>
        <v>0</v>
      </c>
      <c r="SK90" s="139">
        <f t="shared" si="1448"/>
        <v>0</v>
      </c>
      <c r="SL90" s="17">
        <f>SUM(SL92:SL105)</f>
        <v>297</v>
      </c>
      <c r="SM90" s="4"/>
      <c r="SN90" s="122"/>
      <c r="SO90" s="136"/>
      <c r="SP90" s="109"/>
      <c r="SQ90" s="137">
        <f>SQ10+SQ26+SQ42+SQ58+SQ74</f>
        <v>8100.6468999999997</v>
      </c>
      <c r="SR90" s="109">
        <f t="shared" si="1452"/>
        <v>2405892.13</v>
      </c>
      <c r="SS90" s="144">
        <f>SS10+SS26+SS42+SS58+SS74</f>
        <v>2405892.13</v>
      </c>
      <c r="ST90" s="138">
        <f>SS90-SR90</f>
        <v>0</v>
      </c>
      <c r="SU90" s="139">
        <f t="shared" si="1453"/>
        <v>1.0683100000000001</v>
      </c>
      <c r="SV90" s="17">
        <f>SUM(SV92:SV105)</f>
        <v>310</v>
      </c>
      <c r="SW90" s="4"/>
      <c r="SX90" s="122"/>
      <c r="SY90" s="136"/>
      <c r="SZ90" s="109"/>
      <c r="TA90" s="137">
        <f>TA10+TA26+TA42+TA58+TA74</f>
        <v>9261.0766800000001</v>
      </c>
      <c r="TB90" s="109">
        <f t="shared" si="1457"/>
        <v>2870933.77</v>
      </c>
      <c r="TC90" s="144">
        <f>TC10+TC26+TC42+TC58+TC74</f>
        <v>2870926.22</v>
      </c>
      <c r="TD90" s="138">
        <f>TC90-TB90</f>
        <v>-7.55</v>
      </c>
      <c r="TE90" s="139">
        <f t="shared" si="1458"/>
        <v>1.2213400000000001</v>
      </c>
      <c r="TF90" s="17">
        <f>SUM(TF92:TF105)</f>
        <v>175</v>
      </c>
      <c r="TG90" s="4"/>
      <c r="TH90" s="122"/>
      <c r="TI90" s="136"/>
      <c r="TJ90" s="109"/>
      <c r="TK90" s="137">
        <f>TK10+TK26+TK42+TK58+TK74</f>
        <v>7519.3154599999998</v>
      </c>
      <c r="TL90" s="109">
        <f t="shared" si="1462"/>
        <v>1315880.21</v>
      </c>
      <c r="TM90" s="144">
        <f>TM10+TM26+TM42+TM58+TM74</f>
        <v>1315885.04</v>
      </c>
      <c r="TN90" s="138">
        <f>TM90-TL90</f>
        <v>4.83</v>
      </c>
      <c r="TO90" s="139">
        <f t="shared" si="1463"/>
        <v>0.99163999999999997</v>
      </c>
      <c r="TP90" s="17">
        <f>SUM(TP92:TP105)</f>
        <v>286</v>
      </c>
      <c r="TQ90" s="4"/>
      <c r="TR90" s="122"/>
      <c r="TS90" s="136"/>
      <c r="TT90" s="109"/>
      <c r="TU90" s="137">
        <f>TU10+TU26+TU42+TU58+TU74</f>
        <v>6189.2799800000003</v>
      </c>
      <c r="TV90" s="109">
        <f t="shared" si="1467"/>
        <v>1770134.07</v>
      </c>
      <c r="TW90" s="144">
        <f>TW10+TW26+TW42+TW58+TW74</f>
        <v>1770116.81</v>
      </c>
      <c r="TX90" s="138">
        <f>TW90-TV90</f>
        <v>-17.260000000000002</v>
      </c>
      <c r="TY90" s="139">
        <f t="shared" si="1468"/>
        <v>0.81623999999999997</v>
      </c>
      <c r="TZ90" s="17">
        <f>SUM(TZ92:TZ105)</f>
        <v>185</v>
      </c>
      <c r="UA90" s="4"/>
      <c r="UB90" s="122"/>
      <c r="UC90" s="136"/>
      <c r="UD90" s="109"/>
      <c r="UE90" s="137">
        <f>UE10+UE26+UE42+UE58+UE74</f>
        <v>7738.5866100000003</v>
      </c>
      <c r="UF90" s="109">
        <f t="shared" si="1472"/>
        <v>1431638.52</v>
      </c>
      <c r="UG90" s="144">
        <f>UG10+UG26+UG42+UG58+UG74</f>
        <v>1431627.78</v>
      </c>
      <c r="UH90" s="138">
        <f>UG90-UF90</f>
        <v>-10.74</v>
      </c>
      <c r="UI90" s="139">
        <f t="shared" si="1473"/>
        <v>1.0205599999999999</v>
      </c>
      <c r="UJ90" s="17">
        <f>SUM(UJ92:UJ105)</f>
        <v>343</v>
      </c>
      <c r="UK90" s="4"/>
      <c r="UL90" s="122"/>
      <c r="UM90" s="136"/>
      <c r="UN90" s="109"/>
      <c r="UO90" s="137">
        <f>UO10+UO26+UO42+UO58+UO74</f>
        <v>8074.9623899999997</v>
      </c>
      <c r="UP90" s="109">
        <f t="shared" si="1477"/>
        <v>2769712.1</v>
      </c>
      <c r="UQ90" s="144">
        <f>UQ10+UQ26+UQ42+UQ58+UQ74</f>
        <v>2769712.1</v>
      </c>
      <c r="UR90" s="138">
        <f>UQ90-UP90</f>
        <v>0</v>
      </c>
      <c r="US90" s="139">
        <f t="shared" si="1478"/>
        <v>1.0649200000000001</v>
      </c>
      <c r="UT90" s="17">
        <f>SUM(UT92:UT105)</f>
        <v>317</v>
      </c>
      <c r="UU90" s="4"/>
      <c r="UV90" s="122"/>
      <c r="UW90" s="136"/>
      <c r="UX90" s="109"/>
      <c r="UY90" s="137">
        <f>UY10+UY26+UY42+UY58+UY74</f>
        <v>7320.54007</v>
      </c>
      <c r="UZ90" s="109">
        <f t="shared" si="1482"/>
        <v>2320611.2000000002</v>
      </c>
      <c r="VA90" s="144">
        <f>VA10+VA26+VA42+VA58+VA74</f>
        <v>2320595.2599999998</v>
      </c>
      <c r="VB90" s="138">
        <f>VA90-UZ90</f>
        <v>-15.94</v>
      </c>
      <c r="VC90" s="139">
        <f t="shared" si="1483"/>
        <v>0.96543000000000001</v>
      </c>
      <c r="VD90" s="17">
        <f>SUM(VD92:VD105)</f>
        <v>573</v>
      </c>
      <c r="VE90" s="4"/>
      <c r="VF90" s="122"/>
      <c r="VG90" s="136"/>
      <c r="VH90" s="109"/>
      <c r="VI90" s="137">
        <f>VI10+VI26+VI42+VI58+VI74</f>
        <v>8319.7000399999997</v>
      </c>
      <c r="VJ90" s="109">
        <f t="shared" si="1487"/>
        <v>4767188.12</v>
      </c>
      <c r="VK90" s="144">
        <f>VK10+VK26+VK42+VK58+VK74</f>
        <v>4767238.74</v>
      </c>
      <c r="VL90" s="138">
        <f>VK90-VJ90</f>
        <v>50.62</v>
      </c>
      <c r="VM90" s="139">
        <f t="shared" si="1488"/>
        <v>1.0972</v>
      </c>
      <c r="VN90" s="17">
        <f>SUM(VN92:VN105)</f>
        <v>360</v>
      </c>
      <c r="VO90" s="4"/>
      <c r="VP90" s="122"/>
      <c r="VQ90" s="136"/>
      <c r="VR90" s="109"/>
      <c r="VS90" s="137">
        <f>VS10+VS26+VS42+VS58+VS74</f>
        <v>8174.00054</v>
      </c>
      <c r="VT90" s="109">
        <f t="shared" si="1492"/>
        <v>2942640.19</v>
      </c>
      <c r="VU90" s="144">
        <f>VU10+VU26+VU42+VU58+VU74</f>
        <v>2942636.52</v>
      </c>
      <c r="VV90" s="138">
        <f>VU90-VT90</f>
        <v>-3.67</v>
      </c>
      <c r="VW90" s="139">
        <f t="shared" si="1493"/>
        <v>1.0779799999999999</v>
      </c>
      <c r="VX90" s="17">
        <f>SUM(VX92:VX105)</f>
        <v>12089</v>
      </c>
      <c r="VY90" s="4"/>
      <c r="VZ90" s="122"/>
      <c r="WA90" s="136"/>
      <c r="WB90" s="109"/>
      <c r="WC90" s="137">
        <f>WC10+WC26+WC42+WC58+WC74</f>
        <v>7582.6875399999999</v>
      </c>
      <c r="WD90" s="109">
        <f t="shared" si="1497"/>
        <v>91667109.670000002</v>
      </c>
      <c r="WE90" s="144">
        <f>M90+W90+AG90+AQ90+BA90+BK90+BU90+CE90+CO90+CY90+DI90+DS90+EC90+EM90+EW90+FG90+FQ90+GA90+GK90+GU90+HE90+HO90+HY90+II90+IS90+JC90+JM90+JW90+KG90+KQ90+LA90+LK90+LU90+ME90+MO90+MY90+NI90+NS90+OC90+OM90+OW90+PG90+PQ90+QA90+QK90+QU90+RE90+RO90+RY90+SI90+SS90+TC90+TM90+TW90+UG90+UQ90+VA90+VK90+VU90</f>
        <v>91667333.599999994</v>
      </c>
      <c r="WF90" s="138">
        <f>WE90-WD90</f>
        <v>223.93</v>
      </c>
    </row>
    <row r="91" spans="1:604" s="131" customFormat="1">
      <c r="A91" s="129"/>
      <c r="B91" s="130" t="s">
        <v>455</v>
      </c>
      <c r="C91" s="130"/>
      <c r="D91" s="130"/>
      <c r="E91" s="130"/>
      <c r="F91" s="140"/>
      <c r="G91" s="130"/>
      <c r="H91" s="138"/>
      <c r="I91" s="141"/>
      <c r="J91" s="138"/>
      <c r="K91" s="138"/>
      <c r="L91" s="138">
        <f>L90-(SUM(L92:L105))</f>
        <v>0</v>
      </c>
      <c r="M91" s="138"/>
      <c r="N91" s="138"/>
      <c r="O91" s="130"/>
      <c r="P91" s="140"/>
      <c r="Q91" s="130"/>
      <c r="R91" s="138"/>
      <c r="S91" s="141"/>
      <c r="T91" s="138"/>
      <c r="U91" s="138"/>
      <c r="V91" s="138">
        <f>V90-(SUM(V92:V105))</f>
        <v>0</v>
      </c>
      <c r="W91" s="138"/>
      <c r="X91" s="138"/>
      <c r="Y91" s="130"/>
      <c r="Z91" s="140"/>
      <c r="AA91" s="130"/>
      <c r="AB91" s="138"/>
      <c r="AC91" s="141"/>
      <c r="AD91" s="138"/>
      <c r="AE91" s="138"/>
      <c r="AF91" s="138">
        <f>AF90-(SUM(AF92:AF105))</f>
        <v>-21.56</v>
      </c>
      <c r="AG91" s="138"/>
      <c r="AH91" s="138"/>
      <c r="AI91" s="130"/>
      <c r="AJ91" s="140"/>
      <c r="AK91" s="130"/>
      <c r="AL91" s="138"/>
      <c r="AM91" s="141"/>
      <c r="AN91" s="138"/>
      <c r="AO91" s="138"/>
      <c r="AP91" s="138">
        <f>AP90-(SUM(AP92:AP105))</f>
        <v>0</v>
      </c>
      <c r="AQ91" s="138"/>
      <c r="AR91" s="138"/>
      <c r="AS91" s="130"/>
      <c r="AT91" s="140"/>
      <c r="AU91" s="130"/>
      <c r="AV91" s="138"/>
      <c r="AW91" s="141"/>
      <c r="AX91" s="138"/>
      <c r="AY91" s="138"/>
      <c r="AZ91" s="138">
        <f>AZ90-(SUM(AZ92:AZ105))</f>
        <v>0</v>
      </c>
      <c r="BA91" s="138"/>
      <c r="BB91" s="138"/>
      <c r="BC91" s="130"/>
      <c r="BD91" s="140"/>
      <c r="BE91" s="130"/>
      <c r="BF91" s="138"/>
      <c r="BG91" s="141"/>
      <c r="BH91" s="138"/>
      <c r="BI91" s="138"/>
      <c r="BJ91" s="138">
        <f>BJ90-(SUM(BJ92:BJ105))</f>
        <v>0</v>
      </c>
      <c r="BK91" s="138"/>
      <c r="BL91" s="138"/>
      <c r="BM91" s="130"/>
      <c r="BN91" s="140"/>
      <c r="BO91" s="130"/>
      <c r="BP91" s="138"/>
      <c r="BQ91" s="141"/>
      <c r="BR91" s="138"/>
      <c r="BS91" s="138"/>
      <c r="BT91" s="138">
        <f>BT90-(SUM(BT92:BT105))</f>
        <v>0</v>
      </c>
      <c r="BU91" s="138"/>
      <c r="BV91" s="138"/>
      <c r="BW91" s="130"/>
      <c r="BX91" s="140"/>
      <c r="BY91" s="130"/>
      <c r="BZ91" s="138"/>
      <c r="CA91" s="141"/>
      <c r="CB91" s="138"/>
      <c r="CC91" s="138"/>
      <c r="CD91" s="138">
        <f>CD90-(SUM(CD92:CD105))</f>
        <v>0</v>
      </c>
      <c r="CE91" s="138"/>
      <c r="CF91" s="138"/>
      <c r="CG91" s="130"/>
      <c r="CH91" s="140"/>
      <c r="CI91" s="130"/>
      <c r="CJ91" s="138"/>
      <c r="CK91" s="141"/>
      <c r="CL91" s="138"/>
      <c r="CM91" s="138"/>
      <c r="CN91" s="138">
        <f>CN90-(SUM(CN92:CN105))</f>
        <v>0</v>
      </c>
      <c r="CO91" s="138"/>
      <c r="CP91" s="138"/>
      <c r="CQ91" s="130"/>
      <c r="CR91" s="140"/>
      <c r="CS91" s="130"/>
      <c r="CT91" s="138"/>
      <c r="CU91" s="141"/>
      <c r="CV91" s="138"/>
      <c r="CW91" s="138"/>
      <c r="CX91" s="138">
        <f>CX90-(SUM(CX92:CX105))</f>
        <v>0</v>
      </c>
      <c r="CY91" s="138"/>
      <c r="CZ91" s="138"/>
      <c r="DA91" s="130"/>
      <c r="DB91" s="140"/>
      <c r="DC91" s="130"/>
      <c r="DD91" s="138"/>
      <c r="DE91" s="141"/>
      <c r="DF91" s="138"/>
      <c r="DG91" s="138"/>
      <c r="DH91" s="138">
        <f>DH90-(SUM(DH92:DH105))</f>
        <v>0</v>
      </c>
      <c r="DI91" s="138"/>
      <c r="DJ91" s="138"/>
      <c r="DK91" s="130"/>
      <c r="DL91" s="140"/>
      <c r="DM91" s="130"/>
      <c r="DN91" s="138"/>
      <c r="DO91" s="141"/>
      <c r="DP91" s="138"/>
      <c r="DQ91" s="138"/>
      <c r="DR91" s="138">
        <f>DR90-(SUM(DR92:DR105))</f>
        <v>0</v>
      </c>
      <c r="DS91" s="138"/>
      <c r="DT91" s="138"/>
      <c r="DU91" s="130"/>
      <c r="DV91" s="140"/>
      <c r="DW91" s="130"/>
      <c r="DX91" s="138"/>
      <c r="DY91" s="141"/>
      <c r="DZ91" s="138"/>
      <c r="EA91" s="138"/>
      <c r="EB91" s="138">
        <f>EB90-(SUM(EB92:EB105))</f>
        <v>0</v>
      </c>
      <c r="EC91" s="138"/>
      <c r="ED91" s="138"/>
      <c r="EE91" s="130"/>
      <c r="EF91" s="140"/>
      <c r="EG91" s="130"/>
      <c r="EH91" s="138"/>
      <c r="EI91" s="141"/>
      <c r="EJ91" s="138"/>
      <c r="EK91" s="138"/>
      <c r="EL91" s="138">
        <f>EL90-(SUM(EL92:EL105))</f>
        <v>0</v>
      </c>
      <c r="EM91" s="138"/>
      <c r="EN91" s="138"/>
      <c r="EO91" s="130"/>
      <c r="EP91" s="140"/>
      <c r="EQ91" s="130"/>
      <c r="ER91" s="138"/>
      <c r="ES91" s="141"/>
      <c r="ET91" s="138"/>
      <c r="EU91" s="138"/>
      <c r="EV91" s="138">
        <f>EV90-(SUM(EV92:EV105))</f>
        <v>0</v>
      </c>
      <c r="EW91" s="138"/>
      <c r="EX91" s="138"/>
      <c r="EY91" s="130"/>
      <c r="EZ91" s="140"/>
      <c r="FA91" s="130"/>
      <c r="FB91" s="138"/>
      <c r="FC91" s="141"/>
      <c r="FD91" s="138"/>
      <c r="FE91" s="138"/>
      <c r="FF91" s="138">
        <f>FF90-(SUM(FF92:FF105))</f>
        <v>3.62</v>
      </c>
      <c r="FG91" s="138"/>
      <c r="FH91" s="138"/>
      <c r="FI91" s="130"/>
      <c r="FJ91" s="140"/>
      <c r="FK91" s="130"/>
      <c r="FL91" s="138"/>
      <c r="FM91" s="141"/>
      <c r="FN91" s="138"/>
      <c r="FO91" s="138"/>
      <c r="FP91" s="138">
        <f>FP90-(SUM(FP92:FP105))</f>
        <v>0</v>
      </c>
      <c r="FQ91" s="138"/>
      <c r="FR91" s="138"/>
      <c r="FS91" s="130"/>
      <c r="FT91" s="140"/>
      <c r="FU91" s="130"/>
      <c r="FV91" s="138"/>
      <c r="FW91" s="141"/>
      <c r="FX91" s="138"/>
      <c r="FY91" s="138"/>
      <c r="FZ91" s="138">
        <f>FZ90-(SUM(FZ92:FZ105))</f>
        <v>-0.01</v>
      </c>
      <c r="GA91" s="138"/>
      <c r="GB91" s="138"/>
      <c r="GC91" s="130"/>
      <c r="GD91" s="140"/>
      <c r="GE91" s="130"/>
      <c r="GF91" s="138"/>
      <c r="GG91" s="141"/>
      <c r="GH91" s="138"/>
      <c r="GI91" s="138"/>
      <c r="GJ91" s="138">
        <f>GJ90-(SUM(GJ92:GJ105))</f>
        <v>0</v>
      </c>
      <c r="GK91" s="138"/>
      <c r="GL91" s="138"/>
      <c r="GM91" s="130"/>
      <c r="GN91" s="140"/>
      <c r="GO91" s="130"/>
      <c r="GP91" s="138"/>
      <c r="GQ91" s="141"/>
      <c r="GR91" s="138"/>
      <c r="GS91" s="138"/>
      <c r="GT91" s="138">
        <f>GT90-(SUM(GT92:GT105))</f>
        <v>0</v>
      </c>
      <c r="GU91" s="138"/>
      <c r="GV91" s="138"/>
      <c r="GW91" s="130"/>
      <c r="GX91" s="140"/>
      <c r="GY91" s="130"/>
      <c r="GZ91" s="138"/>
      <c r="HA91" s="141"/>
      <c r="HB91" s="138"/>
      <c r="HC91" s="138"/>
      <c r="HD91" s="138">
        <f>HD90-(SUM(HD92:HD105))</f>
        <v>0</v>
      </c>
      <c r="HE91" s="138"/>
      <c r="HF91" s="138"/>
      <c r="HG91" s="130"/>
      <c r="HH91" s="140"/>
      <c r="HI91" s="130"/>
      <c r="HJ91" s="138"/>
      <c r="HK91" s="141"/>
      <c r="HL91" s="138"/>
      <c r="HM91" s="138"/>
      <c r="HN91" s="138">
        <f>HN90-(SUM(HN92:HN105))</f>
        <v>0</v>
      </c>
      <c r="HO91" s="138"/>
      <c r="HP91" s="138"/>
      <c r="HQ91" s="130"/>
      <c r="HR91" s="140"/>
      <c r="HS91" s="130"/>
      <c r="HT91" s="138"/>
      <c r="HU91" s="141"/>
      <c r="HV91" s="138"/>
      <c r="HW91" s="138"/>
      <c r="HX91" s="138">
        <f>HX90-(SUM(HX92:HX105))</f>
        <v>0</v>
      </c>
      <c r="HY91" s="138"/>
      <c r="HZ91" s="138"/>
      <c r="IA91" s="130"/>
      <c r="IB91" s="140"/>
      <c r="IC91" s="130"/>
      <c r="ID91" s="138"/>
      <c r="IE91" s="141"/>
      <c r="IF91" s="138"/>
      <c r="IG91" s="138"/>
      <c r="IH91" s="138">
        <f>IH90-(SUM(IH92:IH105))</f>
        <v>-0.65</v>
      </c>
      <c r="II91" s="138"/>
      <c r="IJ91" s="138"/>
      <c r="IK91" s="130"/>
      <c r="IL91" s="140"/>
      <c r="IM91" s="130"/>
      <c r="IN91" s="138"/>
      <c r="IO91" s="141"/>
      <c r="IP91" s="138"/>
      <c r="IQ91" s="138"/>
      <c r="IR91" s="138">
        <f>IR90-(SUM(IR92:IR105))</f>
        <v>-7.0000000000000007E-2</v>
      </c>
      <c r="IS91" s="138"/>
      <c r="IT91" s="138"/>
      <c r="IU91" s="130"/>
      <c r="IV91" s="140"/>
      <c r="IW91" s="130"/>
      <c r="IX91" s="138"/>
      <c r="IY91" s="141"/>
      <c r="IZ91" s="138"/>
      <c r="JA91" s="138"/>
      <c r="JB91" s="138">
        <f>JB90-(SUM(JB92:JB105))</f>
        <v>0</v>
      </c>
      <c r="JC91" s="138"/>
      <c r="JD91" s="138"/>
      <c r="JE91" s="130"/>
      <c r="JF91" s="140"/>
      <c r="JG91" s="130"/>
      <c r="JH91" s="138"/>
      <c r="JI91" s="141"/>
      <c r="JJ91" s="138"/>
      <c r="JK91" s="138"/>
      <c r="JL91" s="138">
        <f>JL90-(SUM(JL92:JL105))</f>
        <v>21.25</v>
      </c>
      <c r="JM91" s="138"/>
      <c r="JN91" s="138"/>
      <c r="JO91" s="130"/>
      <c r="JP91" s="140"/>
      <c r="JQ91" s="130"/>
      <c r="JR91" s="138"/>
      <c r="JS91" s="141"/>
      <c r="JT91" s="138"/>
      <c r="JU91" s="138"/>
      <c r="JV91" s="138">
        <f>JV90-(SUM(JV92:JV105))</f>
        <v>0</v>
      </c>
      <c r="JW91" s="138"/>
      <c r="JX91" s="138"/>
      <c r="JY91" s="130"/>
      <c r="JZ91" s="140"/>
      <c r="KA91" s="130"/>
      <c r="KB91" s="138"/>
      <c r="KC91" s="141"/>
      <c r="KD91" s="138"/>
      <c r="KE91" s="138"/>
      <c r="KF91" s="138">
        <f>KF90-(SUM(KF92:KF105))</f>
        <v>-0.65</v>
      </c>
      <c r="KG91" s="138"/>
      <c r="KH91" s="138"/>
      <c r="KI91" s="130"/>
      <c r="KJ91" s="140"/>
      <c r="KK91" s="130"/>
      <c r="KL91" s="138"/>
      <c r="KM91" s="141"/>
      <c r="KN91" s="138"/>
      <c r="KO91" s="138"/>
      <c r="KP91" s="138">
        <f>KP90-(SUM(KP92:KP105))</f>
        <v>-0.01</v>
      </c>
      <c r="KQ91" s="138"/>
      <c r="KR91" s="138"/>
      <c r="KS91" s="130"/>
      <c r="KT91" s="140"/>
      <c r="KU91" s="130"/>
      <c r="KV91" s="138"/>
      <c r="KW91" s="141"/>
      <c r="KX91" s="138"/>
      <c r="KY91" s="138"/>
      <c r="KZ91" s="138">
        <f>KZ90-(SUM(KZ92:KZ105))</f>
        <v>-32.119999999999997</v>
      </c>
      <c r="LA91" s="138"/>
      <c r="LB91" s="138"/>
      <c r="LC91" s="130"/>
      <c r="LD91" s="140"/>
      <c r="LE91" s="130"/>
      <c r="LF91" s="138"/>
      <c r="LG91" s="141"/>
      <c r="LH91" s="138"/>
      <c r="LI91" s="138"/>
      <c r="LJ91" s="138">
        <f>LJ90-(SUM(LJ92:LJ105))</f>
        <v>0</v>
      </c>
      <c r="LK91" s="138"/>
      <c r="LL91" s="138"/>
      <c r="LM91" s="130"/>
      <c r="LN91" s="140"/>
      <c r="LO91" s="130"/>
      <c r="LP91" s="138"/>
      <c r="LQ91" s="141"/>
      <c r="LR91" s="138"/>
      <c r="LS91" s="138"/>
      <c r="LT91" s="138">
        <f>LT90-(SUM(LT92:LT105))</f>
        <v>0</v>
      </c>
      <c r="LU91" s="138"/>
      <c r="LV91" s="138"/>
      <c r="LW91" s="130"/>
      <c r="LX91" s="140"/>
      <c r="LY91" s="130"/>
      <c r="LZ91" s="138"/>
      <c r="MA91" s="141"/>
      <c r="MB91" s="138"/>
      <c r="MC91" s="138"/>
      <c r="MD91" s="138">
        <f>MD90-(SUM(MD92:MD105))</f>
        <v>-0.01</v>
      </c>
      <c r="ME91" s="138"/>
      <c r="MF91" s="138"/>
      <c r="MG91" s="130"/>
      <c r="MH91" s="140"/>
      <c r="MI91" s="130"/>
      <c r="MJ91" s="138"/>
      <c r="MK91" s="141"/>
      <c r="ML91" s="138"/>
      <c r="MM91" s="138"/>
      <c r="MN91" s="138">
        <f>MN90-(SUM(MN92:MN105))</f>
        <v>28.54</v>
      </c>
      <c r="MO91" s="138"/>
      <c r="MP91" s="138"/>
      <c r="MQ91" s="130"/>
      <c r="MR91" s="140"/>
      <c r="MS91" s="130"/>
      <c r="MT91" s="138"/>
      <c r="MU91" s="141"/>
      <c r="MV91" s="138"/>
      <c r="MW91" s="138"/>
      <c r="MX91" s="138">
        <f>MX90-(SUM(MX92:MX105))</f>
        <v>7.0000000000000007E-2</v>
      </c>
      <c r="MY91" s="138"/>
      <c r="MZ91" s="138"/>
      <c r="NA91" s="130"/>
      <c r="NB91" s="140"/>
      <c r="NC91" s="130"/>
      <c r="ND91" s="138"/>
      <c r="NE91" s="141"/>
      <c r="NF91" s="138"/>
      <c r="NG91" s="138"/>
      <c r="NH91" s="138">
        <f>NH90-(SUM(NH92:NH105))</f>
        <v>0</v>
      </c>
      <c r="NI91" s="138"/>
      <c r="NJ91" s="138"/>
      <c r="NK91" s="130"/>
      <c r="NL91" s="140"/>
      <c r="NM91" s="130"/>
      <c r="NN91" s="138"/>
      <c r="NO91" s="141"/>
      <c r="NP91" s="138"/>
      <c r="NQ91" s="138"/>
      <c r="NR91" s="138">
        <f>NR90-(SUM(NR92:NR105))</f>
        <v>0</v>
      </c>
      <c r="NS91" s="138"/>
      <c r="NT91" s="138"/>
      <c r="NU91" s="130"/>
      <c r="NV91" s="140"/>
      <c r="NW91" s="130"/>
      <c r="NX91" s="138"/>
      <c r="NY91" s="141"/>
      <c r="NZ91" s="138"/>
      <c r="OA91" s="138"/>
      <c r="OB91" s="138">
        <f>OB90-(SUM(OB92:OB105))</f>
        <v>29.29</v>
      </c>
      <c r="OC91" s="138"/>
      <c r="OD91" s="138"/>
      <c r="OE91" s="130"/>
      <c r="OF91" s="140"/>
      <c r="OG91" s="130"/>
      <c r="OH91" s="138"/>
      <c r="OI91" s="141"/>
      <c r="OJ91" s="138"/>
      <c r="OK91" s="138"/>
      <c r="OL91" s="138">
        <f>OL90-(SUM(OL92:OL105))</f>
        <v>0</v>
      </c>
      <c r="OM91" s="138"/>
      <c r="ON91" s="138"/>
      <c r="OO91" s="130"/>
      <c r="OP91" s="140"/>
      <c r="OQ91" s="130"/>
      <c r="OR91" s="138"/>
      <c r="OS91" s="141"/>
      <c r="OT91" s="138"/>
      <c r="OU91" s="138"/>
      <c r="OV91" s="138">
        <f>OV90-(SUM(OV92:OV105))</f>
        <v>0.01</v>
      </c>
      <c r="OW91" s="138"/>
      <c r="OX91" s="138"/>
      <c r="OY91" s="130"/>
      <c r="OZ91" s="140"/>
      <c r="PA91" s="130"/>
      <c r="PB91" s="138"/>
      <c r="PC91" s="141"/>
      <c r="PD91" s="138"/>
      <c r="PE91" s="138"/>
      <c r="PF91" s="138">
        <f>PF90-(SUM(PF92:PF105))</f>
        <v>0</v>
      </c>
      <c r="PG91" s="138"/>
      <c r="PH91" s="138"/>
      <c r="PI91" s="130"/>
      <c r="PJ91" s="140"/>
      <c r="PK91" s="130"/>
      <c r="PL91" s="138"/>
      <c r="PM91" s="141"/>
      <c r="PN91" s="138"/>
      <c r="PO91" s="138"/>
      <c r="PP91" s="138">
        <f>PP90-(SUM(PP92:PP105))</f>
        <v>0</v>
      </c>
      <c r="PQ91" s="138"/>
      <c r="PR91" s="138"/>
      <c r="PS91" s="130"/>
      <c r="PT91" s="140"/>
      <c r="PU91" s="130"/>
      <c r="PV91" s="138"/>
      <c r="PW91" s="141"/>
      <c r="PX91" s="138"/>
      <c r="PY91" s="138"/>
      <c r="PZ91" s="138">
        <f>PZ90-(SUM(PZ92:PZ105))</f>
        <v>-0.01</v>
      </c>
      <c r="QA91" s="138"/>
      <c r="QB91" s="138"/>
      <c r="QC91" s="130"/>
      <c r="QD91" s="140"/>
      <c r="QE91" s="130"/>
      <c r="QF91" s="138"/>
      <c r="QG91" s="141"/>
      <c r="QH91" s="138"/>
      <c r="QI91" s="138"/>
      <c r="QJ91" s="138">
        <f>QJ90-(SUM(QJ92:QJ105))</f>
        <v>0</v>
      </c>
      <c r="QK91" s="138"/>
      <c r="QL91" s="138"/>
      <c r="QM91" s="130"/>
      <c r="QN91" s="140"/>
      <c r="QO91" s="130"/>
      <c r="QP91" s="138"/>
      <c r="QQ91" s="141"/>
      <c r="QR91" s="138"/>
      <c r="QS91" s="138"/>
      <c r="QT91" s="138">
        <f>QT90-(SUM(QT92:QT105))</f>
        <v>-0.01</v>
      </c>
      <c r="QU91" s="138"/>
      <c r="QV91" s="138"/>
      <c r="QW91" s="130"/>
      <c r="QX91" s="140"/>
      <c r="QY91" s="130"/>
      <c r="QZ91" s="138"/>
      <c r="RA91" s="141"/>
      <c r="RB91" s="138"/>
      <c r="RC91" s="138"/>
      <c r="RD91" s="138">
        <f>RD90-(SUM(RD92:RD105))</f>
        <v>5.21</v>
      </c>
      <c r="RE91" s="138"/>
      <c r="RF91" s="138"/>
      <c r="RG91" s="130"/>
      <c r="RH91" s="140"/>
      <c r="RI91" s="130"/>
      <c r="RJ91" s="138"/>
      <c r="RK91" s="141"/>
      <c r="RL91" s="138"/>
      <c r="RM91" s="138"/>
      <c r="RN91" s="138">
        <f>RN90-(SUM(RN92:RN105))</f>
        <v>0</v>
      </c>
      <c r="RO91" s="138"/>
      <c r="RP91" s="138"/>
      <c r="RQ91" s="130"/>
      <c r="RR91" s="140"/>
      <c r="RS91" s="130"/>
      <c r="RT91" s="138"/>
      <c r="RU91" s="141"/>
      <c r="RV91" s="138"/>
      <c r="RW91" s="138"/>
      <c r="RX91" s="138">
        <f>RX90-(SUM(RX92:RX105))</f>
        <v>-0.01</v>
      </c>
      <c r="RY91" s="138"/>
      <c r="RZ91" s="138"/>
      <c r="SA91" s="130"/>
      <c r="SB91" s="140"/>
      <c r="SC91" s="130"/>
      <c r="SD91" s="138"/>
      <c r="SE91" s="141"/>
      <c r="SF91" s="138"/>
      <c r="SG91" s="138"/>
      <c r="SH91" s="138">
        <f>SH90-(SUM(SH92:SH105))</f>
        <v>0</v>
      </c>
      <c r="SI91" s="138"/>
      <c r="SJ91" s="138"/>
      <c r="SK91" s="130"/>
      <c r="SL91" s="140"/>
      <c r="SM91" s="130"/>
      <c r="SN91" s="138"/>
      <c r="SO91" s="141"/>
      <c r="SP91" s="138"/>
      <c r="SQ91" s="138"/>
      <c r="SR91" s="138">
        <f>SR90-(SUM(SR92:SR105))</f>
        <v>-13.23</v>
      </c>
      <c r="SS91" s="138"/>
      <c r="ST91" s="138"/>
      <c r="SU91" s="130"/>
      <c r="SV91" s="140"/>
      <c r="SW91" s="130"/>
      <c r="SX91" s="138"/>
      <c r="SY91" s="141"/>
      <c r="SZ91" s="138"/>
      <c r="TA91" s="138"/>
      <c r="TB91" s="138">
        <f>TB90-(SUM(TB92:TB105))</f>
        <v>22.01</v>
      </c>
      <c r="TC91" s="138"/>
      <c r="TD91" s="138"/>
      <c r="TE91" s="130"/>
      <c r="TF91" s="140"/>
      <c r="TG91" s="130"/>
      <c r="TH91" s="138"/>
      <c r="TI91" s="141"/>
      <c r="TJ91" s="138"/>
      <c r="TK91" s="138"/>
      <c r="TL91" s="138">
        <f>TL90-(SUM(TL92:TL105))</f>
        <v>0.01</v>
      </c>
      <c r="TM91" s="138"/>
      <c r="TN91" s="138"/>
      <c r="TO91" s="130"/>
      <c r="TP91" s="140"/>
      <c r="TQ91" s="130"/>
      <c r="TR91" s="138"/>
      <c r="TS91" s="141"/>
      <c r="TT91" s="138"/>
      <c r="TU91" s="138"/>
      <c r="TV91" s="138">
        <f>TV90-(SUM(TV92:TV105))</f>
        <v>-0.66</v>
      </c>
      <c r="TW91" s="138"/>
      <c r="TX91" s="138"/>
      <c r="TY91" s="130"/>
      <c r="TZ91" s="140"/>
      <c r="UA91" s="130"/>
      <c r="UB91" s="138"/>
      <c r="UC91" s="141"/>
      <c r="UD91" s="138"/>
      <c r="UE91" s="138"/>
      <c r="UF91" s="138">
        <f>UF90-(SUM(UF92:UF105))</f>
        <v>-0.01</v>
      </c>
      <c r="UG91" s="138"/>
      <c r="UH91" s="138"/>
      <c r="UI91" s="130"/>
      <c r="UJ91" s="140"/>
      <c r="UK91" s="130"/>
      <c r="UL91" s="138"/>
      <c r="UM91" s="141"/>
      <c r="UN91" s="138"/>
      <c r="UO91" s="138"/>
      <c r="UP91" s="138">
        <f>UP90-(SUM(UP92:UP105))</f>
        <v>0</v>
      </c>
      <c r="UQ91" s="138"/>
      <c r="UR91" s="138"/>
      <c r="US91" s="130"/>
      <c r="UT91" s="140"/>
      <c r="UU91" s="130"/>
      <c r="UV91" s="138"/>
      <c r="UW91" s="141"/>
      <c r="UX91" s="138"/>
      <c r="UY91" s="138"/>
      <c r="UZ91" s="138">
        <f>UZ90-(SUM(UZ92:UZ105))</f>
        <v>0</v>
      </c>
      <c r="VA91" s="138"/>
      <c r="VB91" s="138"/>
      <c r="VC91" s="130"/>
      <c r="VD91" s="140"/>
      <c r="VE91" s="130"/>
      <c r="VF91" s="138"/>
      <c r="VG91" s="141"/>
      <c r="VH91" s="138"/>
      <c r="VI91" s="138"/>
      <c r="VJ91" s="138">
        <f>VJ90-(SUM(VJ92:VJ105))</f>
        <v>7.0000000000000007E-2</v>
      </c>
      <c r="VK91" s="138"/>
      <c r="VL91" s="138"/>
      <c r="VM91" s="130"/>
      <c r="VN91" s="140"/>
      <c r="VO91" s="130"/>
      <c r="VP91" s="138"/>
      <c r="VQ91" s="141"/>
      <c r="VR91" s="138"/>
      <c r="VS91" s="138"/>
      <c r="VT91" s="138">
        <f>VT90-(SUM(VT92:VT105))</f>
        <v>-20.92</v>
      </c>
      <c r="VU91" s="138"/>
      <c r="VV91" s="138"/>
      <c r="VW91" s="130"/>
      <c r="VX91" s="140"/>
      <c r="VY91" s="130"/>
      <c r="VZ91" s="138"/>
      <c r="WA91" s="141"/>
      <c r="WB91" s="138"/>
      <c r="WC91" s="138"/>
      <c r="WD91" s="138">
        <f>WD90-(SUM(WD92:WD105))</f>
        <v>22.34</v>
      </c>
      <c r="WE91" s="138"/>
      <c r="WF91" s="138"/>
    </row>
    <row r="92" spans="1:604" ht="26.25" customHeight="1">
      <c r="A92" s="5"/>
      <c r="B92" s="544" t="s">
        <v>413</v>
      </c>
      <c r="C92" s="11" t="s">
        <v>966</v>
      </c>
      <c r="D92" s="11" t="s">
        <v>420</v>
      </c>
      <c r="E92" s="4"/>
      <c r="F92" s="593">
        <f t="shared" ref="F92:F105" si="1503">F12</f>
        <v>0</v>
      </c>
      <c r="G92" s="139"/>
      <c r="H92" s="109"/>
      <c r="I92" s="136"/>
      <c r="J92" s="96"/>
      <c r="K92" s="137">
        <f>K12+K28+K44+K60+K76</f>
        <v>0</v>
      </c>
      <c r="L92" s="109">
        <f>L12+L28+L44+L60+L76</f>
        <v>0</v>
      </c>
      <c r="M92" s="109"/>
      <c r="N92" s="138"/>
      <c r="O92" s="139">
        <f t="shared" ref="O92:O105" si="1504">K92/$WC92</f>
        <v>0</v>
      </c>
      <c r="P92" s="593">
        <f t="shared" ref="P92:P105" si="1505">P12</f>
        <v>39</v>
      </c>
      <c r="Q92" s="139"/>
      <c r="R92" s="109"/>
      <c r="S92" s="136"/>
      <c r="T92" s="96"/>
      <c r="U92" s="137">
        <f>U12+U28+U44+U60+U76</f>
        <v>7631.5691900000002</v>
      </c>
      <c r="V92" s="109">
        <f>V12+V28+V44+V60+V76</f>
        <v>297631.2</v>
      </c>
      <c r="W92" s="109"/>
      <c r="X92" s="138"/>
      <c r="Y92" s="139">
        <f t="shared" ref="Y92:Y105" si="1506">U92/$WC92</f>
        <v>1.00647</v>
      </c>
      <c r="Z92" s="593">
        <f t="shared" ref="Z92:Z105" si="1507">Z12</f>
        <v>165</v>
      </c>
      <c r="AA92" s="139"/>
      <c r="AB92" s="109"/>
      <c r="AC92" s="136"/>
      <c r="AD92" s="96"/>
      <c r="AE92" s="137">
        <f>AE12+AE28+AE44+AE60+AE76</f>
        <v>10224.372740000001</v>
      </c>
      <c r="AF92" s="109">
        <f>AF12+AF28+AF44+AF60+AF76</f>
        <v>1687021.5</v>
      </c>
      <c r="AG92" s="109"/>
      <c r="AH92" s="138"/>
      <c r="AI92" s="139">
        <f t="shared" ref="AI92:AI105" si="1508">AE92/$WC92</f>
        <v>1.3484100000000001</v>
      </c>
      <c r="AJ92" s="593">
        <f t="shared" ref="AJ92:AJ105" si="1509">AJ12</f>
        <v>0</v>
      </c>
      <c r="AK92" s="139"/>
      <c r="AL92" s="109"/>
      <c r="AM92" s="136"/>
      <c r="AN92" s="96"/>
      <c r="AO92" s="137">
        <f>AO12+AO28+AO44+AO60+AO76</f>
        <v>0</v>
      </c>
      <c r="AP92" s="109">
        <f>AP12+AP28+AP44+AP60+AP76</f>
        <v>0</v>
      </c>
      <c r="AQ92" s="109"/>
      <c r="AR92" s="138"/>
      <c r="AS92" s="139">
        <f t="shared" ref="AS92:AS105" si="1510">AO92/$WC92</f>
        <v>0</v>
      </c>
      <c r="AT92" s="593">
        <f t="shared" ref="AT92:AT105" si="1511">AT12</f>
        <v>0</v>
      </c>
      <c r="AU92" s="139"/>
      <c r="AV92" s="109"/>
      <c r="AW92" s="136"/>
      <c r="AX92" s="96"/>
      <c r="AY92" s="137">
        <f>AY12+AY28+AY44+AY60+AY76</f>
        <v>0</v>
      </c>
      <c r="AZ92" s="109">
        <f>AZ12+AZ28+AZ44+AZ60+AZ76</f>
        <v>0</v>
      </c>
      <c r="BA92" s="109"/>
      <c r="BB92" s="138"/>
      <c r="BC92" s="139">
        <f t="shared" ref="BC92:BC105" si="1512">AY92/$WC92</f>
        <v>0</v>
      </c>
      <c r="BD92" s="593">
        <f t="shared" ref="BD92:BD105" si="1513">BD12</f>
        <v>0</v>
      </c>
      <c r="BE92" s="139"/>
      <c r="BF92" s="109"/>
      <c r="BG92" s="136"/>
      <c r="BH92" s="96"/>
      <c r="BI92" s="137">
        <f>BI12+BI28+BI44+BI60+BI76</f>
        <v>0</v>
      </c>
      <c r="BJ92" s="109">
        <f>BJ12+BJ28+BJ44+BJ60+BJ76</f>
        <v>0</v>
      </c>
      <c r="BK92" s="109"/>
      <c r="BL92" s="138"/>
      <c r="BM92" s="139">
        <f t="shared" ref="BM92:BM105" si="1514">BI92/$WC92</f>
        <v>0</v>
      </c>
      <c r="BN92" s="593">
        <f t="shared" ref="BN92:BN105" si="1515">BN12</f>
        <v>0</v>
      </c>
      <c r="BO92" s="139"/>
      <c r="BP92" s="109"/>
      <c r="BQ92" s="136"/>
      <c r="BR92" s="96"/>
      <c r="BS92" s="137">
        <f>BS12+BS28+BS44+BS60+BS76</f>
        <v>0</v>
      </c>
      <c r="BT92" s="109">
        <f>BT12+BT28+BT44+BT60+BT76</f>
        <v>0</v>
      </c>
      <c r="BU92" s="109"/>
      <c r="BV92" s="138"/>
      <c r="BW92" s="139">
        <f t="shared" ref="BW92:BW105" si="1516">BS92/$WC92</f>
        <v>0</v>
      </c>
      <c r="BX92" s="593">
        <f t="shared" ref="BX92:BX105" si="1517">BX12</f>
        <v>27</v>
      </c>
      <c r="BY92" s="139"/>
      <c r="BZ92" s="109"/>
      <c r="CA92" s="136"/>
      <c r="CB92" s="96"/>
      <c r="CC92" s="137">
        <f>CC12+CC28+CC44+CC60+CC76</f>
        <v>6023.7132700000002</v>
      </c>
      <c r="CD92" s="109">
        <f>CD12+CD28+CD44+CD60+CD76</f>
        <v>162640.25</v>
      </c>
      <c r="CE92" s="109"/>
      <c r="CF92" s="138"/>
      <c r="CG92" s="139">
        <f t="shared" ref="CG92:CG105" si="1518">CC92/$WC92</f>
        <v>0.79442000000000002</v>
      </c>
      <c r="CH92" s="593">
        <f t="shared" ref="CH92:CH105" si="1519">CH12</f>
        <v>16</v>
      </c>
      <c r="CI92" s="139"/>
      <c r="CJ92" s="109"/>
      <c r="CK92" s="136"/>
      <c r="CL92" s="96"/>
      <c r="CM92" s="137">
        <f>CM12+CM28+CM44+CM60+CM76</f>
        <v>8545.3726700000007</v>
      </c>
      <c r="CN92" s="109">
        <f>CN12+CN28+CN44+CN60+CN76</f>
        <v>136725.96</v>
      </c>
      <c r="CO92" s="109"/>
      <c r="CP92" s="138"/>
      <c r="CQ92" s="139">
        <f t="shared" ref="CQ92:CQ105" si="1520">CM92/$WC92</f>
        <v>1.1269800000000001</v>
      </c>
      <c r="CR92" s="593">
        <f t="shared" ref="CR92:CR105" si="1521">CR12</f>
        <v>0</v>
      </c>
      <c r="CS92" s="139"/>
      <c r="CT92" s="109"/>
      <c r="CU92" s="136"/>
      <c r="CV92" s="96"/>
      <c r="CW92" s="137">
        <f>CW12+CW28+CW44+CW60+CW76</f>
        <v>0</v>
      </c>
      <c r="CX92" s="109">
        <f>CX12+CX28+CX44+CX60+CX76</f>
        <v>0</v>
      </c>
      <c r="CY92" s="109"/>
      <c r="CZ92" s="138"/>
      <c r="DA92" s="139">
        <f t="shared" ref="DA92:DA105" si="1522">CW92/$WC92</f>
        <v>0</v>
      </c>
      <c r="DB92" s="593">
        <f t="shared" ref="DB92:DB105" si="1523">DB12</f>
        <v>28</v>
      </c>
      <c r="DC92" s="139"/>
      <c r="DD92" s="109"/>
      <c r="DE92" s="136"/>
      <c r="DF92" s="96"/>
      <c r="DG92" s="137">
        <f>DG12+DG28+DG44+DG60+DG76</f>
        <v>10723.426450000001</v>
      </c>
      <c r="DH92" s="109">
        <f>DH12+DH28+DH44+DH60+DH76</f>
        <v>300255.94</v>
      </c>
      <c r="DI92" s="109"/>
      <c r="DJ92" s="138"/>
      <c r="DK92" s="139">
        <f t="shared" ref="DK92:DK105" si="1524">DG92/$WC92</f>
        <v>1.4142300000000001</v>
      </c>
      <c r="DL92" s="593">
        <f t="shared" ref="DL92:DL105" si="1525">DL12</f>
        <v>0</v>
      </c>
      <c r="DM92" s="139"/>
      <c r="DN92" s="109"/>
      <c r="DO92" s="136"/>
      <c r="DP92" s="96"/>
      <c r="DQ92" s="137">
        <f>DQ12+DQ28+DQ44+DQ60+DQ76</f>
        <v>0</v>
      </c>
      <c r="DR92" s="109">
        <f>DR12+DR28+DR44+DR60+DR76</f>
        <v>0</v>
      </c>
      <c r="DS92" s="109"/>
      <c r="DT92" s="138"/>
      <c r="DU92" s="139">
        <f t="shared" ref="DU92:DU105" si="1526">DQ92/$WC92</f>
        <v>0</v>
      </c>
      <c r="DV92" s="593">
        <f t="shared" ref="DV92:DV105" si="1527">DV12</f>
        <v>0</v>
      </c>
      <c r="DW92" s="139"/>
      <c r="DX92" s="109"/>
      <c r="DY92" s="136"/>
      <c r="DZ92" s="96"/>
      <c r="EA92" s="137">
        <f>EA12+EA28+EA44+EA60+EA76</f>
        <v>0</v>
      </c>
      <c r="EB92" s="109">
        <f>EB12+EB28+EB44+EB60+EB76</f>
        <v>0</v>
      </c>
      <c r="EC92" s="109"/>
      <c r="ED92" s="138"/>
      <c r="EE92" s="139">
        <f t="shared" ref="EE92:EE105" si="1528">EA92/$WC92</f>
        <v>0</v>
      </c>
      <c r="EF92" s="593">
        <f t="shared" ref="EF92:EF105" si="1529">EF12</f>
        <v>42</v>
      </c>
      <c r="EG92" s="139"/>
      <c r="EH92" s="109"/>
      <c r="EI92" s="136"/>
      <c r="EJ92" s="96"/>
      <c r="EK92" s="137">
        <f>EK12+EK28+EK44+EK60+EK76</f>
        <v>5793.2384000000002</v>
      </c>
      <c r="EL92" s="109">
        <f>EL12+EL28+EL44+EL60+EL76</f>
        <v>243316.01</v>
      </c>
      <c r="EM92" s="109"/>
      <c r="EN92" s="138"/>
      <c r="EO92" s="139">
        <f t="shared" ref="EO92:EO105" si="1530">EK92/$WC92</f>
        <v>0.76402999999999999</v>
      </c>
      <c r="EP92" s="593">
        <f t="shared" ref="EP92:EP105" si="1531">EP12</f>
        <v>59</v>
      </c>
      <c r="EQ92" s="139"/>
      <c r="ER92" s="109"/>
      <c r="ES92" s="136"/>
      <c r="ET92" s="96"/>
      <c r="EU92" s="137">
        <f>EU12+EU28+EU44+EU60+EU76</f>
        <v>4935.5401099999999</v>
      </c>
      <c r="EV92" s="109">
        <f>EV12+EV28+EV44+EV60+EV76</f>
        <v>291196.86</v>
      </c>
      <c r="EW92" s="109"/>
      <c r="EX92" s="138"/>
      <c r="EY92" s="139">
        <f t="shared" ref="EY92:EY105" si="1532">EU92/$WC92</f>
        <v>0.65090999999999999</v>
      </c>
      <c r="EZ92" s="593">
        <f t="shared" ref="EZ92:EZ105" si="1533">EZ12</f>
        <v>32</v>
      </c>
      <c r="FA92" s="139"/>
      <c r="FB92" s="109"/>
      <c r="FC92" s="136"/>
      <c r="FD92" s="96"/>
      <c r="FE92" s="137">
        <f>FE12+FE28+FE44+FE60+FE76</f>
        <v>7492.7317300000004</v>
      </c>
      <c r="FF92" s="109">
        <f>FF12+FF28+FF44+FF60+FF76</f>
        <v>239767.42</v>
      </c>
      <c r="FG92" s="109"/>
      <c r="FH92" s="138"/>
      <c r="FI92" s="139">
        <f t="shared" ref="FI92:FI105" si="1534">FE92/$WC92</f>
        <v>0.98816000000000004</v>
      </c>
      <c r="FJ92" s="593">
        <f t="shared" ref="FJ92:FJ105" si="1535">FJ12</f>
        <v>30</v>
      </c>
      <c r="FK92" s="139"/>
      <c r="FL92" s="109"/>
      <c r="FM92" s="136"/>
      <c r="FN92" s="96"/>
      <c r="FO92" s="137">
        <f>FO12+FO28+FO44+FO60+FO76</f>
        <v>8119.7313999999997</v>
      </c>
      <c r="FP92" s="109">
        <f>FP12+FP28+FP44+FP60+FP76</f>
        <v>243591.94</v>
      </c>
      <c r="FQ92" s="109"/>
      <c r="FR92" s="138"/>
      <c r="FS92" s="139">
        <f t="shared" ref="FS92:FS105" si="1536">FO92/$WC92</f>
        <v>1.0708500000000001</v>
      </c>
      <c r="FT92" s="593">
        <f t="shared" ref="FT92:FT105" si="1537">FT12</f>
        <v>34</v>
      </c>
      <c r="FU92" s="139"/>
      <c r="FV92" s="109"/>
      <c r="FW92" s="136"/>
      <c r="FX92" s="96"/>
      <c r="FY92" s="137">
        <f>FY12+FY28+FY44+FY60+FY76</f>
        <v>7318.9445500000002</v>
      </c>
      <c r="FZ92" s="109">
        <f>FZ12+FZ28+FZ44+FZ60+FZ76</f>
        <v>248844.12</v>
      </c>
      <c r="GA92" s="109"/>
      <c r="GB92" s="138"/>
      <c r="GC92" s="139">
        <f t="shared" ref="GC92:GC105" si="1538">FY92/$WC92</f>
        <v>0.96523999999999999</v>
      </c>
      <c r="GD92" s="593">
        <f t="shared" ref="GD92:GD105" si="1539">GD12</f>
        <v>0</v>
      </c>
      <c r="GE92" s="139"/>
      <c r="GF92" s="109"/>
      <c r="GG92" s="136"/>
      <c r="GH92" s="96"/>
      <c r="GI92" s="137">
        <f>GI12+GI28+GI44+GI60+GI76</f>
        <v>0</v>
      </c>
      <c r="GJ92" s="109">
        <f>GJ12+GJ28+GJ44+GJ60+GJ76</f>
        <v>0</v>
      </c>
      <c r="GK92" s="109"/>
      <c r="GL92" s="138"/>
      <c r="GM92" s="139">
        <f t="shared" ref="GM92:GM105" si="1540">GI92/$WC92</f>
        <v>0</v>
      </c>
      <c r="GN92" s="593">
        <f t="shared" ref="GN92:GN105" si="1541">GN12</f>
        <v>0</v>
      </c>
      <c r="GO92" s="139"/>
      <c r="GP92" s="109"/>
      <c r="GQ92" s="136"/>
      <c r="GR92" s="96"/>
      <c r="GS92" s="137">
        <f>GS12+GS28+GS44+GS60+GS76</f>
        <v>0</v>
      </c>
      <c r="GT92" s="109">
        <f>GT12+GT28+GT44+GT60+GT76</f>
        <v>0</v>
      </c>
      <c r="GU92" s="109"/>
      <c r="GV92" s="138"/>
      <c r="GW92" s="139">
        <f t="shared" ref="GW92:GW105" si="1542">GS92/$WC92</f>
        <v>0</v>
      </c>
      <c r="GX92" s="593">
        <f t="shared" ref="GX92:GX105" si="1543">GX12</f>
        <v>50</v>
      </c>
      <c r="GY92" s="139"/>
      <c r="GZ92" s="109"/>
      <c r="HA92" s="136"/>
      <c r="HB92" s="96"/>
      <c r="HC92" s="137">
        <f>HC12+HC28+HC44+HC60+HC76</f>
        <v>8516.5963499999998</v>
      </c>
      <c r="HD92" s="109">
        <f>HD12+HD28+HD44+HD60+HD76</f>
        <v>425829.81</v>
      </c>
      <c r="HE92" s="109"/>
      <c r="HF92" s="138"/>
      <c r="HG92" s="139">
        <f t="shared" ref="HG92:HG105" si="1544">HC92/$WC92</f>
        <v>1.1231899999999999</v>
      </c>
      <c r="HH92" s="593">
        <f t="shared" ref="HH92:HH105" si="1545">HH12</f>
        <v>31</v>
      </c>
      <c r="HI92" s="139"/>
      <c r="HJ92" s="109"/>
      <c r="HK92" s="136"/>
      <c r="HL92" s="96"/>
      <c r="HM92" s="137">
        <f>HM12+HM28+HM44+HM60+HM76</f>
        <v>8493.2318599999999</v>
      </c>
      <c r="HN92" s="109">
        <f>HN12+HN28+HN44+HN60+HN76</f>
        <v>263290.18</v>
      </c>
      <c r="HO92" s="109"/>
      <c r="HP92" s="138"/>
      <c r="HQ92" s="139">
        <f t="shared" ref="HQ92:HQ105" si="1546">HM92/$WC92</f>
        <v>1.1201099999999999</v>
      </c>
      <c r="HR92" s="593">
        <f t="shared" ref="HR92:HR105" si="1547">HR12</f>
        <v>53</v>
      </c>
      <c r="HS92" s="139"/>
      <c r="HT92" s="109"/>
      <c r="HU92" s="136"/>
      <c r="HV92" s="96"/>
      <c r="HW92" s="137">
        <f>HW12+HW28+HW44+HW60+HW76</f>
        <v>7250.9724900000001</v>
      </c>
      <c r="HX92" s="109">
        <f>HX12+HX28+HX44+HX60+HX76</f>
        <v>384301.54</v>
      </c>
      <c r="HY92" s="109"/>
      <c r="HZ92" s="138"/>
      <c r="IA92" s="139">
        <f t="shared" ref="IA92:IA105" si="1548">HW92/$WC92</f>
        <v>0.95628000000000002</v>
      </c>
      <c r="IB92" s="593">
        <f t="shared" ref="IB92:IB105" si="1549">IB12</f>
        <v>0</v>
      </c>
      <c r="IC92" s="139"/>
      <c r="ID92" s="109"/>
      <c r="IE92" s="136"/>
      <c r="IF92" s="96"/>
      <c r="IG92" s="137">
        <f>IG12+IG28+IG44+IG60+IG76</f>
        <v>0</v>
      </c>
      <c r="IH92" s="109">
        <f>IH12+IH28+IH44+IH60+IH76</f>
        <v>0</v>
      </c>
      <c r="II92" s="109"/>
      <c r="IJ92" s="138"/>
      <c r="IK92" s="139">
        <f t="shared" ref="IK92:IK105" si="1550">IG92/$WC92</f>
        <v>0</v>
      </c>
      <c r="IL92" s="593">
        <f t="shared" ref="IL92:IL105" si="1551">IL12</f>
        <v>27</v>
      </c>
      <c r="IM92" s="139"/>
      <c r="IN92" s="109"/>
      <c r="IO92" s="136"/>
      <c r="IP92" s="96"/>
      <c r="IQ92" s="137">
        <f>IQ12+IQ28+IQ44+IQ60+IQ76</f>
        <v>6259.1221999999998</v>
      </c>
      <c r="IR92" s="109">
        <f>IR12+IR28+IR44+IR60+IR76</f>
        <v>168996.3</v>
      </c>
      <c r="IS92" s="109"/>
      <c r="IT92" s="138"/>
      <c r="IU92" s="139">
        <f t="shared" ref="IU92:IU105" si="1552">IQ92/$WC92</f>
        <v>0.82547000000000004</v>
      </c>
      <c r="IV92" s="593">
        <f t="shared" ref="IV92:IV105" si="1553">IV12</f>
        <v>22</v>
      </c>
      <c r="IW92" s="139"/>
      <c r="IX92" s="109"/>
      <c r="IY92" s="136"/>
      <c r="IZ92" s="96"/>
      <c r="JA92" s="137">
        <f>JA12+JA28+JA44+JA60+JA76</f>
        <v>7038.3332200000004</v>
      </c>
      <c r="JB92" s="109">
        <f>JB12+JB28+JB44+JB60+JB76</f>
        <v>154843.34</v>
      </c>
      <c r="JC92" s="109"/>
      <c r="JD92" s="138"/>
      <c r="JE92" s="139">
        <f t="shared" ref="JE92:JE105" si="1554">JA92/$WC92</f>
        <v>0.92823</v>
      </c>
      <c r="JF92" s="593">
        <f t="shared" ref="JF92:JF105" si="1555">JF12</f>
        <v>90</v>
      </c>
      <c r="JG92" s="139"/>
      <c r="JH92" s="109"/>
      <c r="JI92" s="136"/>
      <c r="JJ92" s="96"/>
      <c r="JK92" s="137">
        <f>JK12+JK28+JK44+JK60+JK76</f>
        <v>9496.18181</v>
      </c>
      <c r="JL92" s="109">
        <f>JL12+JL28+JL44+JL60+JL76</f>
        <v>854656.37</v>
      </c>
      <c r="JM92" s="109"/>
      <c r="JN92" s="138"/>
      <c r="JO92" s="139">
        <f t="shared" ref="JO92:JO105" si="1556">JK92/$WC92</f>
        <v>1.25238</v>
      </c>
      <c r="JP92" s="593">
        <f t="shared" ref="JP92:JP105" si="1557">JP12</f>
        <v>32</v>
      </c>
      <c r="JQ92" s="139"/>
      <c r="JR92" s="109"/>
      <c r="JS92" s="136"/>
      <c r="JT92" s="96"/>
      <c r="JU92" s="137">
        <f>JU12+JU28+JU44+JU60+JU76</f>
        <v>8224.6536699999997</v>
      </c>
      <c r="JV92" s="109">
        <f>JV12+JV28+JV44+JV60+JV76</f>
        <v>263188.92</v>
      </c>
      <c r="JW92" s="109"/>
      <c r="JX92" s="138"/>
      <c r="JY92" s="139">
        <f t="shared" ref="JY92:JY105" si="1558">JU92/$WC92</f>
        <v>1.0846899999999999</v>
      </c>
      <c r="JZ92" s="593">
        <f t="shared" ref="JZ92:JZ105" si="1559">JZ12</f>
        <v>67</v>
      </c>
      <c r="KA92" s="139"/>
      <c r="KB92" s="109"/>
      <c r="KC92" s="136"/>
      <c r="KD92" s="96"/>
      <c r="KE92" s="137">
        <f>KE12+KE28+KE44+KE60+KE76</f>
        <v>4977.6432199999999</v>
      </c>
      <c r="KF92" s="109">
        <f>KF12+KF28+KF44+KF60+KF76</f>
        <v>333502.09000000003</v>
      </c>
      <c r="KG92" s="109"/>
      <c r="KH92" s="138"/>
      <c r="KI92" s="139">
        <f t="shared" ref="KI92:KI105" si="1560">KE92/$WC92</f>
        <v>0.65646000000000004</v>
      </c>
      <c r="KJ92" s="593">
        <f t="shared" ref="KJ92:KJ105" si="1561">KJ12</f>
        <v>45</v>
      </c>
      <c r="KK92" s="139"/>
      <c r="KL92" s="109"/>
      <c r="KM92" s="136"/>
      <c r="KN92" s="96"/>
      <c r="KO92" s="137">
        <f>KO12+KO28+KO44+KO60+KO76</f>
        <v>7385.4128099999998</v>
      </c>
      <c r="KP92" s="109">
        <f>KP12+KP28+KP44+KP60+KP76</f>
        <v>332343.58</v>
      </c>
      <c r="KQ92" s="109"/>
      <c r="KR92" s="138"/>
      <c r="KS92" s="139">
        <f t="shared" ref="KS92:KS105" si="1562">KO92/$WC92</f>
        <v>0.97401000000000004</v>
      </c>
      <c r="KT92" s="593">
        <f t="shared" ref="KT92:KT105" si="1563">KT12</f>
        <v>87</v>
      </c>
      <c r="KU92" s="139"/>
      <c r="KV92" s="109"/>
      <c r="KW92" s="136"/>
      <c r="KX92" s="96"/>
      <c r="KY92" s="137">
        <f>KY12+KY28+KY44+KY60+KY76</f>
        <v>7037.8018400000001</v>
      </c>
      <c r="KZ92" s="109">
        <f>KZ12+KZ28+KZ44+KZ60+KZ76</f>
        <v>612288.76</v>
      </c>
      <c r="LA92" s="109"/>
      <c r="LB92" s="138"/>
      <c r="LC92" s="139">
        <f t="shared" ref="LC92:LC105" si="1564">KY92/$WC92</f>
        <v>0.92815999999999999</v>
      </c>
      <c r="LD92" s="593">
        <f t="shared" ref="LD92:LD105" si="1565">LD12</f>
        <v>27</v>
      </c>
      <c r="LE92" s="139"/>
      <c r="LF92" s="109"/>
      <c r="LG92" s="136"/>
      <c r="LH92" s="96"/>
      <c r="LI92" s="137">
        <f>LI12+LI28+LI44+LI60+LI76</f>
        <v>7174.7929899999999</v>
      </c>
      <c r="LJ92" s="109">
        <f>LJ12+LJ28+LJ44+LJ60+LJ76</f>
        <v>193719.41</v>
      </c>
      <c r="LK92" s="109"/>
      <c r="LL92" s="138"/>
      <c r="LM92" s="139">
        <f t="shared" ref="LM92:LM105" si="1566">LI92/$WC92</f>
        <v>0.94623000000000002</v>
      </c>
      <c r="LN92" s="593">
        <f t="shared" ref="LN92:LN105" si="1567">LN12</f>
        <v>21</v>
      </c>
      <c r="LO92" s="139"/>
      <c r="LP92" s="109"/>
      <c r="LQ92" s="136"/>
      <c r="LR92" s="96"/>
      <c r="LS92" s="137">
        <f>LS12+LS28+LS44+LS60+LS76</f>
        <v>9209.9426399999993</v>
      </c>
      <c r="LT92" s="109">
        <f>LT12+LT28+LT44+LT60+LT76</f>
        <v>193408.79</v>
      </c>
      <c r="LU92" s="109"/>
      <c r="LV92" s="138"/>
      <c r="LW92" s="139">
        <f t="shared" ref="LW92:LW105" si="1568">LS92/$WC92</f>
        <v>1.2146300000000001</v>
      </c>
      <c r="LX92" s="593">
        <f t="shared" ref="LX92:LX105" si="1569">LX12</f>
        <v>23</v>
      </c>
      <c r="LY92" s="139"/>
      <c r="LZ92" s="109"/>
      <c r="MA92" s="136"/>
      <c r="MB92" s="96"/>
      <c r="MC92" s="137">
        <f>MC12+MC28+MC44+MC60+MC76</f>
        <v>7411.7387200000003</v>
      </c>
      <c r="MD92" s="109">
        <f>MD12+MD28+MD44+MD60+MD76</f>
        <v>170470</v>
      </c>
      <c r="ME92" s="109"/>
      <c r="MF92" s="138"/>
      <c r="MG92" s="139">
        <f t="shared" ref="MG92:MG105" si="1570">MC92/$WC92</f>
        <v>0.97748000000000002</v>
      </c>
      <c r="MH92" s="593">
        <f t="shared" ref="MH92:MH105" si="1571">MH12</f>
        <v>25</v>
      </c>
      <c r="MI92" s="139"/>
      <c r="MJ92" s="109"/>
      <c r="MK92" s="136"/>
      <c r="ML92" s="96"/>
      <c r="MM92" s="137">
        <f>MM12+MM28+MM44+MM60+MM76</f>
        <v>7826.9275399999997</v>
      </c>
      <c r="MN92" s="109">
        <f>MN12+MN28+MN44+MN60+MN76</f>
        <v>195673.19</v>
      </c>
      <c r="MO92" s="109"/>
      <c r="MP92" s="138"/>
      <c r="MQ92" s="139">
        <f t="shared" ref="MQ92:MQ105" si="1572">MM92/$WC92</f>
        <v>1.03223</v>
      </c>
      <c r="MR92" s="593">
        <f t="shared" ref="MR92:MR105" si="1573">MR12</f>
        <v>0</v>
      </c>
      <c r="MS92" s="139"/>
      <c r="MT92" s="109"/>
      <c r="MU92" s="136"/>
      <c r="MV92" s="96"/>
      <c r="MW92" s="137">
        <f>MW12+MW28+MW44+MW60+MW76</f>
        <v>0</v>
      </c>
      <c r="MX92" s="109">
        <f>MX12+MX28+MX44+MX60+MX76</f>
        <v>0</v>
      </c>
      <c r="MY92" s="109"/>
      <c r="MZ92" s="138"/>
      <c r="NA92" s="139">
        <f t="shared" ref="NA92:NA105" si="1574">MW92/$WC92</f>
        <v>0</v>
      </c>
      <c r="NB92" s="593">
        <f t="shared" ref="NB92:NB105" si="1575">NB12</f>
        <v>29</v>
      </c>
      <c r="NC92" s="139"/>
      <c r="ND92" s="109"/>
      <c r="NE92" s="136"/>
      <c r="NF92" s="96"/>
      <c r="NG92" s="137">
        <f>NG12+NG28+NG44+NG60+NG76</f>
        <v>6776.6951399999998</v>
      </c>
      <c r="NH92" s="109">
        <f>NH12+NH28+NH44+NH60+NH76</f>
        <v>196524.16</v>
      </c>
      <c r="NI92" s="109"/>
      <c r="NJ92" s="138"/>
      <c r="NK92" s="139">
        <f t="shared" ref="NK92:NK105" si="1576">NG92/$WC92</f>
        <v>0.89373000000000002</v>
      </c>
      <c r="NL92" s="593">
        <f t="shared" ref="NL92:NL105" si="1577">NL12</f>
        <v>66</v>
      </c>
      <c r="NM92" s="139"/>
      <c r="NN92" s="109"/>
      <c r="NO92" s="136"/>
      <c r="NP92" s="96"/>
      <c r="NQ92" s="137">
        <f>NQ12+NQ28+NQ44+NQ60+NQ76</f>
        <v>4978.2373299999999</v>
      </c>
      <c r="NR92" s="109">
        <f>NR12+NR28+NR44+NR60+NR76</f>
        <v>328563.65999999997</v>
      </c>
      <c r="NS92" s="109"/>
      <c r="NT92" s="138"/>
      <c r="NU92" s="139">
        <f t="shared" ref="NU92:NU105" si="1578">NQ92/$WC92</f>
        <v>0.65654000000000001</v>
      </c>
      <c r="NV92" s="593">
        <f t="shared" ref="NV92:NV105" si="1579">NV12</f>
        <v>0</v>
      </c>
      <c r="NW92" s="139"/>
      <c r="NX92" s="109"/>
      <c r="NY92" s="136"/>
      <c r="NZ92" s="96"/>
      <c r="OA92" s="137">
        <f>OA12+OA28+OA44+OA60+OA76</f>
        <v>0</v>
      </c>
      <c r="OB92" s="109">
        <f>OB12+OB28+OB44+OB60+OB76</f>
        <v>0</v>
      </c>
      <c r="OC92" s="109"/>
      <c r="OD92" s="138"/>
      <c r="OE92" s="139">
        <f t="shared" ref="OE92:OE105" si="1580">OA92/$WC92</f>
        <v>0</v>
      </c>
      <c r="OF92" s="593">
        <f t="shared" ref="OF92:OF105" si="1581">OF12</f>
        <v>0</v>
      </c>
      <c r="OG92" s="139"/>
      <c r="OH92" s="109"/>
      <c r="OI92" s="136"/>
      <c r="OJ92" s="96"/>
      <c r="OK92" s="137">
        <f>OK12+OK28+OK44+OK60+OK76</f>
        <v>0</v>
      </c>
      <c r="OL92" s="109">
        <f>OL12+OL28+OL44+OL60+OL76</f>
        <v>0</v>
      </c>
      <c r="OM92" s="109"/>
      <c r="ON92" s="138"/>
      <c r="OO92" s="139">
        <f t="shared" ref="OO92:OO105" si="1582">OK92/$WC92</f>
        <v>0</v>
      </c>
      <c r="OP92" s="593">
        <f t="shared" ref="OP92:OP105" si="1583">OP12</f>
        <v>31</v>
      </c>
      <c r="OQ92" s="139"/>
      <c r="OR92" s="109"/>
      <c r="OS92" s="136"/>
      <c r="OT92" s="96"/>
      <c r="OU92" s="137">
        <f>OU12+OU28+OU44+OU60+OU76</f>
        <v>6953.2859099999996</v>
      </c>
      <c r="OV92" s="109">
        <f>OV12+OV28+OV44+OV60+OV76</f>
        <v>215551.86</v>
      </c>
      <c r="OW92" s="109"/>
      <c r="OX92" s="138"/>
      <c r="OY92" s="139">
        <f t="shared" ref="OY92:OY105" si="1584">OU92/$WC92</f>
        <v>0.91701999999999995</v>
      </c>
      <c r="OZ92" s="593">
        <f t="shared" ref="OZ92:OZ105" si="1585">OZ12</f>
        <v>0</v>
      </c>
      <c r="PA92" s="139"/>
      <c r="PB92" s="109"/>
      <c r="PC92" s="136"/>
      <c r="PD92" s="96"/>
      <c r="PE92" s="137">
        <f>PE12+PE28+PE44+PE60+PE76</f>
        <v>0</v>
      </c>
      <c r="PF92" s="109">
        <f>PF12+PF28+PF44+PF60+PF76</f>
        <v>0</v>
      </c>
      <c r="PG92" s="109"/>
      <c r="PH92" s="138"/>
      <c r="PI92" s="139">
        <f t="shared" ref="PI92:PI105" si="1586">PE92/$WC92</f>
        <v>0</v>
      </c>
      <c r="PJ92" s="593">
        <f t="shared" ref="PJ92:PJ105" si="1587">PJ12</f>
        <v>51</v>
      </c>
      <c r="PK92" s="139"/>
      <c r="PL92" s="109"/>
      <c r="PM92" s="136"/>
      <c r="PN92" s="96"/>
      <c r="PO92" s="137">
        <f>PO12+PO28+PO44+PO60+PO76</f>
        <v>5859.6784399999997</v>
      </c>
      <c r="PP92" s="109">
        <f>PP12+PP28+PP44+PP60+PP76</f>
        <v>298843.59999999998</v>
      </c>
      <c r="PQ92" s="109"/>
      <c r="PR92" s="138"/>
      <c r="PS92" s="139">
        <f t="shared" ref="PS92:PS105" si="1588">PO92/$WC92</f>
        <v>0.77278999999999998</v>
      </c>
      <c r="PT92" s="593">
        <f t="shared" ref="PT92:PT105" si="1589">PT12</f>
        <v>27</v>
      </c>
      <c r="PU92" s="139"/>
      <c r="PV92" s="109"/>
      <c r="PW92" s="136"/>
      <c r="PX92" s="96"/>
      <c r="PY92" s="137">
        <f>PY12+PY28+PY44+PY60+PY76</f>
        <v>6540.0033299999996</v>
      </c>
      <c r="PZ92" s="109">
        <f>PZ12+PZ28+PZ44+PZ60+PZ76</f>
        <v>176580.09</v>
      </c>
      <c r="QA92" s="109"/>
      <c r="QB92" s="138"/>
      <c r="QC92" s="139">
        <f t="shared" ref="QC92:QC105" si="1590">PY92/$WC92</f>
        <v>0.86251</v>
      </c>
      <c r="QD92" s="593">
        <f t="shared" ref="QD92:QD105" si="1591">QD12</f>
        <v>40</v>
      </c>
      <c r="QE92" s="139"/>
      <c r="QF92" s="109"/>
      <c r="QG92" s="136"/>
      <c r="QH92" s="96"/>
      <c r="QI92" s="137">
        <f>QI12+QI28+QI44+QI60+QI76</f>
        <v>6473.9144699999997</v>
      </c>
      <c r="QJ92" s="109">
        <f>QJ12+QJ28+QJ44+QJ60+QJ76</f>
        <v>258956.58</v>
      </c>
      <c r="QK92" s="109"/>
      <c r="QL92" s="138"/>
      <c r="QM92" s="139">
        <f t="shared" ref="QM92:QM105" si="1592">QI92/$WC92</f>
        <v>0.8538</v>
      </c>
      <c r="QN92" s="593">
        <f t="shared" ref="QN92:QN105" si="1593">QN12</f>
        <v>25</v>
      </c>
      <c r="QO92" s="139"/>
      <c r="QP92" s="109"/>
      <c r="QQ92" s="136"/>
      <c r="QR92" s="96"/>
      <c r="QS92" s="137">
        <f>QS12+QS28+QS44+QS60+QS76</f>
        <v>5857.3103700000001</v>
      </c>
      <c r="QT92" s="109">
        <f>QT12+QT28+QT44+QT60+QT76</f>
        <v>146432.76</v>
      </c>
      <c r="QU92" s="109"/>
      <c r="QV92" s="138"/>
      <c r="QW92" s="139">
        <f t="shared" ref="QW92:QW105" si="1594">QS92/$WC92</f>
        <v>0.77248000000000006</v>
      </c>
      <c r="QX92" s="593">
        <f t="shared" ref="QX92:QX105" si="1595">QX12</f>
        <v>28</v>
      </c>
      <c r="QY92" s="139"/>
      <c r="QZ92" s="109"/>
      <c r="RA92" s="136"/>
      <c r="RB92" s="96"/>
      <c r="RC92" s="137">
        <f>RC12+RC28+RC44+RC60+RC76</f>
        <v>6326.9085500000001</v>
      </c>
      <c r="RD92" s="109">
        <f>RD12+RD28+RD44+RD60+RD76</f>
        <v>177153.44</v>
      </c>
      <c r="RE92" s="109"/>
      <c r="RF92" s="138"/>
      <c r="RG92" s="139">
        <f t="shared" ref="RG92:RG105" si="1596">RC92/$WC92</f>
        <v>0.83440999999999999</v>
      </c>
      <c r="RH92" s="593">
        <f t="shared" ref="RH92:RH105" si="1597">RH12</f>
        <v>27</v>
      </c>
      <c r="RI92" s="139"/>
      <c r="RJ92" s="109"/>
      <c r="RK92" s="136"/>
      <c r="RL92" s="96"/>
      <c r="RM92" s="137">
        <f>RM12+RM28+RM44+RM60+RM76</f>
        <v>8209.2225199999993</v>
      </c>
      <c r="RN92" s="109">
        <f>RN12+RN28+RN44+RN60+RN76</f>
        <v>221649.01</v>
      </c>
      <c r="RO92" s="109"/>
      <c r="RP92" s="138"/>
      <c r="RQ92" s="139">
        <f t="shared" ref="RQ92:RQ105" si="1598">RM92/$WC92</f>
        <v>1.0826499999999999</v>
      </c>
      <c r="RR92" s="593">
        <f t="shared" ref="RR92:RR105" si="1599">RR12</f>
        <v>26</v>
      </c>
      <c r="RS92" s="139"/>
      <c r="RT92" s="109"/>
      <c r="RU92" s="136"/>
      <c r="RV92" s="96"/>
      <c r="RW92" s="137">
        <f>RW12+RW28+RW44+RW60+RW76</f>
        <v>8892.8126200000006</v>
      </c>
      <c r="RX92" s="109">
        <f>RX12+RX28+RX44+RX60+RX76</f>
        <v>231213.14</v>
      </c>
      <c r="RY92" s="109"/>
      <c r="RZ92" s="138"/>
      <c r="SA92" s="139">
        <f t="shared" ref="SA92:SA105" si="1600">RW92/$WC92</f>
        <v>1.1728099999999999</v>
      </c>
      <c r="SB92" s="593">
        <f t="shared" ref="SB92:SB105" si="1601">SB12</f>
        <v>0</v>
      </c>
      <c r="SC92" s="139"/>
      <c r="SD92" s="109"/>
      <c r="SE92" s="136"/>
      <c r="SF92" s="96"/>
      <c r="SG92" s="137">
        <f>SG12+SG28+SG44+SG60+SG76</f>
        <v>0</v>
      </c>
      <c r="SH92" s="109">
        <f>SH12+SH28+SH44+SH60+SH76</f>
        <v>0</v>
      </c>
      <c r="SI92" s="109"/>
      <c r="SJ92" s="138"/>
      <c r="SK92" s="139">
        <f t="shared" ref="SK92:SK105" si="1602">SG92/$WC92</f>
        <v>0</v>
      </c>
      <c r="SL92" s="593">
        <f t="shared" ref="SL92:SL105" si="1603">SL12</f>
        <v>25</v>
      </c>
      <c r="SM92" s="139"/>
      <c r="SN92" s="109"/>
      <c r="SO92" s="136"/>
      <c r="SP92" s="96"/>
      <c r="SQ92" s="137">
        <f>SQ12+SQ28+SQ44+SQ60+SQ76</f>
        <v>8100.8938099999996</v>
      </c>
      <c r="SR92" s="109">
        <f>SR12+SR28+SR44+SR60+SR76</f>
        <v>202522.33</v>
      </c>
      <c r="SS92" s="109"/>
      <c r="ST92" s="138"/>
      <c r="SU92" s="139">
        <f t="shared" ref="SU92:SU105" si="1604">SQ92/$WC92</f>
        <v>1.06837</v>
      </c>
      <c r="SV92" s="593">
        <f t="shared" ref="SV92:SV105" si="1605">SV12</f>
        <v>48</v>
      </c>
      <c r="SW92" s="139"/>
      <c r="SX92" s="109"/>
      <c r="SY92" s="136"/>
      <c r="SZ92" s="96"/>
      <c r="TA92" s="137">
        <f>TA12+TA28+TA44+TA60+TA76</f>
        <v>9261.0284800000009</v>
      </c>
      <c r="TB92" s="109">
        <f>TB12+TB28+TB44+TB60+TB76</f>
        <v>444529.36</v>
      </c>
      <c r="TC92" s="109"/>
      <c r="TD92" s="138"/>
      <c r="TE92" s="139">
        <f t="shared" ref="TE92:TE105" si="1606">TA92/$WC92</f>
        <v>1.2213700000000001</v>
      </c>
      <c r="TF92" s="593">
        <f t="shared" ref="TF92:TF105" si="1607">TF12</f>
        <v>19</v>
      </c>
      <c r="TG92" s="139"/>
      <c r="TH92" s="109"/>
      <c r="TI92" s="136"/>
      <c r="TJ92" s="96"/>
      <c r="TK92" s="137">
        <f>TK12+TK28+TK44+TK60+TK76</f>
        <v>7519.4126699999997</v>
      </c>
      <c r="TL92" s="109">
        <f>TL12+TL28+TL44+TL60+TL76</f>
        <v>142868.82999999999</v>
      </c>
      <c r="TM92" s="109"/>
      <c r="TN92" s="138"/>
      <c r="TO92" s="139">
        <f t="shared" ref="TO92:TO105" si="1608">TK92/$WC92</f>
        <v>0.99168000000000001</v>
      </c>
      <c r="TP92" s="593">
        <f t="shared" ref="TP92:TP105" si="1609">TP12</f>
        <v>27</v>
      </c>
      <c r="TQ92" s="139"/>
      <c r="TR92" s="109"/>
      <c r="TS92" s="136"/>
      <c r="TT92" s="96"/>
      <c r="TU92" s="137">
        <f>TU12+TU28+TU44+TU60+TU76</f>
        <v>6189.9448000000002</v>
      </c>
      <c r="TV92" s="109">
        <f>TV12+TV28+TV44+TV60+TV76</f>
        <v>167128.51</v>
      </c>
      <c r="TW92" s="109"/>
      <c r="TX92" s="138"/>
      <c r="TY92" s="139">
        <f t="shared" ref="TY92:TY105" si="1610">TU92/$WC92</f>
        <v>0.81633999999999995</v>
      </c>
      <c r="TZ92" s="593">
        <f t="shared" ref="TZ92:TZ105" si="1611">TZ12</f>
        <v>27</v>
      </c>
      <c r="UA92" s="139"/>
      <c r="UB92" s="109"/>
      <c r="UC92" s="136"/>
      <c r="UD92" s="96"/>
      <c r="UE92" s="137">
        <f>UE12+UE28+UE44+UE60+UE76</f>
        <v>7738.4809299999997</v>
      </c>
      <c r="UF92" s="109">
        <f>UF12+UF28+UF44+UF60+UF76</f>
        <v>208938.99</v>
      </c>
      <c r="UG92" s="109"/>
      <c r="UH92" s="138"/>
      <c r="UI92" s="139">
        <f t="shared" ref="UI92:UI105" si="1612">UE92/$WC92</f>
        <v>1.02057</v>
      </c>
      <c r="UJ92" s="593">
        <f t="shared" ref="UJ92:UJ105" si="1613">UJ12</f>
        <v>31</v>
      </c>
      <c r="UK92" s="139"/>
      <c r="UL92" s="109"/>
      <c r="UM92" s="136"/>
      <c r="UN92" s="96"/>
      <c r="UO92" s="137">
        <f>UO12+UO28+UO44+UO60+UO76</f>
        <v>8074.9932099999996</v>
      </c>
      <c r="UP92" s="109">
        <f>UP12+UP28+UP44+UP60+UP76</f>
        <v>250324.79</v>
      </c>
      <c r="UQ92" s="109"/>
      <c r="UR92" s="138"/>
      <c r="US92" s="139">
        <f t="shared" ref="US92:US105" si="1614">UO92/$WC92</f>
        <v>1.0649500000000001</v>
      </c>
      <c r="UT92" s="593">
        <f t="shared" ref="UT92:UT105" si="1615">UT12</f>
        <v>54</v>
      </c>
      <c r="UU92" s="139"/>
      <c r="UV92" s="109"/>
      <c r="UW92" s="136"/>
      <c r="UX92" s="96"/>
      <c r="UY92" s="137">
        <f>UY12+UY28+UY44+UY60+UY76</f>
        <v>7320.66633</v>
      </c>
      <c r="UZ92" s="109">
        <f>UZ12+UZ28+UZ44+UZ60+UZ76</f>
        <v>395315.98</v>
      </c>
      <c r="VA92" s="109"/>
      <c r="VB92" s="138"/>
      <c r="VC92" s="139">
        <f t="shared" ref="VC92:VC105" si="1616">UY92/$WC92</f>
        <v>0.96547000000000005</v>
      </c>
      <c r="VD92" s="593">
        <f t="shared" ref="VD92:VD105" si="1617">VD12</f>
        <v>50</v>
      </c>
      <c r="VE92" s="139"/>
      <c r="VF92" s="109"/>
      <c r="VG92" s="136"/>
      <c r="VH92" s="96"/>
      <c r="VI92" s="137">
        <f>VI12+VI28+VI44+VI60+VI76</f>
        <v>8319.7948400000005</v>
      </c>
      <c r="VJ92" s="109">
        <f>VJ12+VJ28+VJ44+VJ60+VJ76</f>
        <v>415989.75</v>
      </c>
      <c r="VK92" s="109"/>
      <c r="VL92" s="138"/>
      <c r="VM92" s="139">
        <f t="shared" ref="VM92:VM105" si="1618">VI92/$WC92</f>
        <v>1.0972299999999999</v>
      </c>
      <c r="VN92" s="593">
        <f t="shared" ref="VN92:VN105" si="1619">VN12</f>
        <v>52</v>
      </c>
      <c r="VO92" s="139"/>
      <c r="VP92" s="109"/>
      <c r="VQ92" s="136"/>
      <c r="VR92" s="96"/>
      <c r="VS92" s="137">
        <f>VS12+VS28+VS44+VS60+VS76</f>
        <v>8173.9553100000003</v>
      </c>
      <c r="VT92" s="109">
        <f>VT12+VT28+VT44+VT60+VT76</f>
        <v>425045.67</v>
      </c>
      <c r="VU92" s="109"/>
      <c r="VV92" s="138"/>
      <c r="VW92" s="139">
        <f t="shared" ref="VW92:VW105" si="1620">VS92/$WC92</f>
        <v>1.0780000000000001</v>
      </c>
      <c r="VX92" s="554">
        <f t="shared" ref="VX92:VX105" si="1621">F92+P92+Z92+AJ92+AT92+BD92+BN92+BX92+CH92+CR92+DB92+DL92+DV92+EF92+EP92+EZ92+FJ92+FT92+GD92+GN92+GX92+HH92+HR92+IB92+IL92+IV92+JF92+JP92+JZ92+KJ92+KT92+LD92+LN92+LX92+MH92+MR92+NB92+NL92+NV92+OF92+OP92+OZ92+PJ92+PT92+QD92+QN92+QX92+RH92+RR92+SB92+SL92+SV92+TF92+TP92+TZ92+UJ92+UT92+VD92+VN92</f>
        <v>1755</v>
      </c>
      <c r="VY92" s="139"/>
      <c r="VZ92" s="109"/>
      <c r="WA92" s="136"/>
      <c r="WB92" s="96"/>
      <c r="WC92" s="137">
        <f>WC12+WC28+WC44+WC60+WC76</f>
        <v>7582.5146599999998</v>
      </c>
      <c r="WD92" s="109">
        <f>WD12+WD28+WD44+WD60+WD76</f>
        <v>13307313.23</v>
      </c>
      <c r="WE92" s="109"/>
      <c r="WF92" s="138"/>
    </row>
    <row r="93" spans="1:604" ht="26.25" customHeight="1">
      <c r="A93" s="5"/>
      <c r="B93" s="544" t="s">
        <v>405</v>
      </c>
      <c r="C93" s="11" t="s">
        <v>968</v>
      </c>
      <c r="D93" s="11" t="s">
        <v>423</v>
      </c>
      <c r="E93" s="4"/>
      <c r="F93" s="593">
        <f t="shared" si="1503"/>
        <v>0</v>
      </c>
      <c r="G93" s="139"/>
      <c r="H93" s="109"/>
      <c r="I93" s="136"/>
      <c r="J93" s="96"/>
      <c r="K93" s="137">
        <f t="shared" ref="K93:L93" si="1622">K13+K29+K45+K61+K77</f>
        <v>0</v>
      </c>
      <c r="L93" s="109">
        <f t="shared" si="1622"/>
        <v>0</v>
      </c>
      <c r="M93" s="109"/>
      <c r="N93" s="138"/>
      <c r="O93" s="139">
        <f t="shared" si="1504"/>
        <v>0</v>
      </c>
      <c r="P93" s="593">
        <f t="shared" si="1505"/>
        <v>300</v>
      </c>
      <c r="Q93" s="139"/>
      <c r="R93" s="109"/>
      <c r="S93" s="136"/>
      <c r="T93" s="96"/>
      <c r="U93" s="137">
        <f t="shared" ref="U93:V93" si="1623">U13+U29+U45+U61+U77</f>
        <v>7631.8461200000002</v>
      </c>
      <c r="V93" s="109">
        <f t="shared" si="1623"/>
        <v>2289553.84</v>
      </c>
      <c r="W93" s="109"/>
      <c r="X93" s="138"/>
      <c r="Y93" s="139">
        <f t="shared" si="1506"/>
        <v>1.00648</v>
      </c>
      <c r="Z93" s="593">
        <f t="shared" si="1507"/>
        <v>81</v>
      </c>
      <c r="AA93" s="139"/>
      <c r="AB93" s="109"/>
      <c r="AC93" s="136"/>
      <c r="AD93" s="96"/>
      <c r="AE93" s="137">
        <f t="shared" ref="AE93:AF93" si="1624">AE13+AE29+AE45+AE61+AE77</f>
        <v>10224.270039999999</v>
      </c>
      <c r="AF93" s="109">
        <f t="shared" si="1624"/>
        <v>828165.87</v>
      </c>
      <c r="AG93" s="109"/>
      <c r="AH93" s="138"/>
      <c r="AI93" s="139">
        <f t="shared" si="1508"/>
        <v>1.3483700000000001</v>
      </c>
      <c r="AJ93" s="593">
        <f t="shared" si="1509"/>
        <v>0</v>
      </c>
      <c r="AK93" s="139"/>
      <c r="AL93" s="109"/>
      <c r="AM93" s="136"/>
      <c r="AN93" s="96"/>
      <c r="AO93" s="137">
        <f t="shared" ref="AO93:AP93" si="1625">AO13+AO29+AO45+AO61+AO77</f>
        <v>0</v>
      </c>
      <c r="AP93" s="109">
        <f t="shared" si="1625"/>
        <v>0</v>
      </c>
      <c r="AQ93" s="109"/>
      <c r="AR93" s="138"/>
      <c r="AS93" s="139">
        <f t="shared" si="1510"/>
        <v>0</v>
      </c>
      <c r="AT93" s="593">
        <f t="shared" si="1511"/>
        <v>131</v>
      </c>
      <c r="AU93" s="139"/>
      <c r="AV93" s="109"/>
      <c r="AW93" s="136"/>
      <c r="AX93" s="96"/>
      <c r="AY93" s="137">
        <f t="shared" ref="AY93:AZ93" si="1626">AY13+AY29+AY45+AY61+AY77</f>
        <v>7850.2648900000004</v>
      </c>
      <c r="AZ93" s="109">
        <f t="shared" si="1626"/>
        <v>1028384.7</v>
      </c>
      <c r="BA93" s="109"/>
      <c r="BB93" s="138"/>
      <c r="BC93" s="139">
        <f t="shared" si="1512"/>
        <v>1.03529</v>
      </c>
      <c r="BD93" s="593">
        <f t="shared" si="1513"/>
        <v>128</v>
      </c>
      <c r="BE93" s="139"/>
      <c r="BF93" s="109"/>
      <c r="BG93" s="136"/>
      <c r="BH93" s="96"/>
      <c r="BI93" s="137">
        <f t="shared" ref="BI93:BJ93" si="1627">BI13+BI29+BI45+BI61+BI77</f>
        <v>6106.4892099999997</v>
      </c>
      <c r="BJ93" s="109">
        <f t="shared" si="1627"/>
        <v>781630.61</v>
      </c>
      <c r="BK93" s="109"/>
      <c r="BL93" s="138"/>
      <c r="BM93" s="139">
        <f t="shared" si="1514"/>
        <v>0.80532000000000004</v>
      </c>
      <c r="BN93" s="593">
        <f t="shared" si="1515"/>
        <v>0</v>
      </c>
      <c r="BO93" s="139"/>
      <c r="BP93" s="109"/>
      <c r="BQ93" s="136"/>
      <c r="BR93" s="96"/>
      <c r="BS93" s="137">
        <f t="shared" ref="BS93:BT93" si="1628">BS13+BS29+BS45+BS61+BS77</f>
        <v>0</v>
      </c>
      <c r="BT93" s="109">
        <f t="shared" si="1628"/>
        <v>0</v>
      </c>
      <c r="BU93" s="109"/>
      <c r="BV93" s="138"/>
      <c r="BW93" s="139">
        <f t="shared" si="1516"/>
        <v>0</v>
      </c>
      <c r="BX93" s="593">
        <f t="shared" si="1517"/>
        <v>138</v>
      </c>
      <c r="BY93" s="139"/>
      <c r="BZ93" s="109"/>
      <c r="CA93" s="136"/>
      <c r="CB93" s="96"/>
      <c r="CC93" s="137">
        <f t="shared" ref="CC93:CD93" si="1629">CC13+CC29+CC45+CC61+CC77</f>
        <v>6023.2966900000001</v>
      </c>
      <c r="CD93" s="109">
        <f t="shared" si="1629"/>
        <v>831214.95</v>
      </c>
      <c r="CE93" s="109"/>
      <c r="CF93" s="138"/>
      <c r="CG93" s="139">
        <f t="shared" si="1518"/>
        <v>0.79435</v>
      </c>
      <c r="CH93" s="593">
        <f t="shared" si="1519"/>
        <v>119</v>
      </c>
      <c r="CI93" s="139"/>
      <c r="CJ93" s="109"/>
      <c r="CK93" s="136"/>
      <c r="CL93" s="96"/>
      <c r="CM93" s="137">
        <f t="shared" ref="CM93:CN93" si="1630">CM13+CM29+CM45+CM61+CM77</f>
        <v>8545.1080899999997</v>
      </c>
      <c r="CN93" s="109">
        <f t="shared" si="1630"/>
        <v>1016867.86</v>
      </c>
      <c r="CO93" s="109"/>
      <c r="CP93" s="138"/>
      <c r="CQ93" s="139">
        <f t="shared" si="1520"/>
        <v>1.1269199999999999</v>
      </c>
      <c r="CR93" s="593">
        <f t="shared" si="1521"/>
        <v>111</v>
      </c>
      <c r="CS93" s="139"/>
      <c r="CT93" s="109"/>
      <c r="CU93" s="136"/>
      <c r="CV93" s="96"/>
      <c r="CW93" s="137">
        <f t="shared" ref="CW93:CX93" si="1631">CW13+CW29+CW45+CW61+CW77</f>
        <v>7482.29036</v>
      </c>
      <c r="CX93" s="109">
        <f t="shared" si="1631"/>
        <v>830534.23</v>
      </c>
      <c r="CY93" s="109"/>
      <c r="CZ93" s="138"/>
      <c r="DA93" s="139">
        <f t="shared" si="1522"/>
        <v>0.98675999999999997</v>
      </c>
      <c r="DB93" s="593">
        <f t="shared" si="1523"/>
        <v>151</v>
      </c>
      <c r="DC93" s="139"/>
      <c r="DD93" s="109"/>
      <c r="DE93" s="136"/>
      <c r="DF93" s="96"/>
      <c r="DG93" s="137">
        <f t="shared" ref="DG93:DH93" si="1632">DG13+DG29+DG45+DG61+DG77</f>
        <v>10724.350990000001</v>
      </c>
      <c r="DH93" s="109">
        <f t="shared" si="1632"/>
        <v>1619377</v>
      </c>
      <c r="DI93" s="109"/>
      <c r="DJ93" s="138"/>
      <c r="DK93" s="139">
        <f t="shared" si="1524"/>
        <v>1.41432</v>
      </c>
      <c r="DL93" s="593">
        <f t="shared" si="1525"/>
        <v>171</v>
      </c>
      <c r="DM93" s="139"/>
      <c r="DN93" s="109"/>
      <c r="DO93" s="136"/>
      <c r="DP93" s="96"/>
      <c r="DQ93" s="137">
        <f t="shared" ref="DQ93:DR93" si="1633">DQ13+DQ29+DQ45+DQ61+DQ77</f>
        <v>7824.1300600000004</v>
      </c>
      <c r="DR93" s="109">
        <f t="shared" si="1633"/>
        <v>1337926.24</v>
      </c>
      <c r="DS93" s="109"/>
      <c r="DT93" s="138"/>
      <c r="DU93" s="139">
        <f t="shared" si="1526"/>
        <v>1.0318400000000001</v>
      </c>
      <c r="DV93" s="593">
        <f t="shared" si="1527"/>
        <v>0</v>
      </c>
      <c r="DW93" s="139"/>
      <c r="DX93" s="109"/>
      <c r="DY93" s="136"/>
      <c r="DZ93" s="96"/>
      <c r="EA93" s="137">
        <f t="shared" ref="EA93:EB93" si="1634">EA13+EA29+EA45+EA61+EA77</f>
        <v>0</v>
      </c>
      <c r="EB93" s="109">
        <f t="shared" si="1634"/>
        <v>0</v>
      </c>
      <c r="EC93" s="109"/>
      <c r="ED93" s="138"/>
      <c r="EE93" s="139">
        <f t="shared" si="1528"/>
        <v>0</v>
      </c>
      <c r="EF93" s="593">
        <f t="shared" si="1529"/>
        <v>208</v>
      </c>
      <c r="EG93" s="139"/>
      <c r="EH93" s="109"/>
      <c r="EI93" s="136"/>
      <c r="EJ93" s="96"/>
      <c r="EK93" s="137">
        <f t="shared" ref="EK93:EL93" si="1635">EK13+EK29+EK45+EK61+EK77</f>
        <v>5793.2384000000002</v>
      </c>
      <c r="EL93" s="109">
        <f t="shared" si="1635"/>
        <v>1204993.5900000001</v>
      </c>
      <c r="EM93" s="109"/>
      <c r="EN93" s="138"/>
      <c r="EO93" s="139">
        <f t="shared" si="1530"/>
        <v>0.76400999999999997</v>
      </c>
      <c r="EP93" s="593">
        <f t="shared" si="1531"/>
        <v>266</v>
      </c>
      <c r="EQ93" s="139"/>
      <c r="ER93" s="109"/>
      <c r="ES93" s="136"/>
      <c r="ET93" s="96"/>
      <c r="EU93" s="137">
        <f t="shared" ref="EU93:EV93" si="1636">EU13+EU29+EU45+EU61+EU77</f>
        <v>4935.4835800000001</v>
      </c>
      <c r="EV93" s="109">
        <f t="shared" si="1636"/>
        <v>1312838.6399999999</v>
      </c>
      <c r="EW93" s="109"/>
      <c r="EX93" s="138"/>
      <c r="EY93" s="139">
        <f t="shared" si="1532"/>
        <v>0.65088999999999997</v>
      </c>
      <c r="EZ93" s="593">
        <f t="shared" si="1533"/>
        <v>24</v>
      </c>
      <c r="FA93" s="139"/>
      <c r="FB93" s="109"/>
      <c r="FC93" s="136"/>
      <c r="FD93" s="96"/>
      <c r="FE93" s="137">
        <f t="shared" ref="FE93:FF93" si="1637">FE13+FE29+FE45+FE61+FE77</f>
        <v>7492.9177799999998</v>
      </c>
      <c r="FF93" s="109">
        <f t="shared" si="1637"/>
        <v>179830.03</v>
      </c>
      <c r="FG93" s="109"/>
      <c r="FH93" s="138"/>
      <c r="FI93" s="139">
        <f t="shared" si="1534"/>
        <v>0.98816000000000004</v>
      </c>
      <c r="FJ93" s="593">
        <f t="shared" si="1535"/>
        <v>137</v>
      </c>
      <c r="FK93" s="139"/>
      <c r="FL93" s="109"/>
      <c r="FM93" s="136"/>
      <c r="FN93" s="96"/>
      <c r="FO93" s="137">
        <f t="shared" ref="FO93:FP93" si="1638">FO13+FO29+FO45+FO61+FO77</f>
        <v>8119.6392100000003</v>
      </c>
      <c r="FP93" s="109">
        <f t="shared" si="1638"/>
        <v>1112390.57</v>
      </c>
      <c r="FQ93" s="109"/>
      <c r="FR93" s="138"/>
      <c r="FS93" s="139">
        <f t="shared" si="1536"/>
        <v>1.07081</v>
      </c>
      <c r="FT93" s="593">
        <f t="shared" si="1537"/>
        <v>233</v>
      </c>
      <c r="FU93" s="139"/>
      <c r="FV93" s="109"/>
      <c r="FW93" s="136"/>
      <c r="FX93" s="96"/>
      <c r="FY93" s="137">
        <f t="shared" ref="FY93:FZ93" si="1639">FY13+FY29+FY45+FY61+FY77</f>
        <v>7319.0713599999999</v>
      </c>
      <c r="FZ93" s="109">
        <f t="shared" si="1639"/>
        <v>1705343.63</v>
      </c>
      <c r="GA93" s="109"/>
      <c r="GB93" s="138"/>
      <c r="GC93" s="139">
        <f t="shared" si="1538"/>
        <v>0.96523000000000003</v>
      </c>
      <c r="GD93" s="593">
        <f t="shared" si="1539"/>
        <v>152</v>
      </c>
      <c r="GE93" s="139"/>
      <c r="GF93" s="109"/>
      <c r="GG93" s="136"/>
      <c r="GH93" s="96"/>
      <c r="GI93" s="137">
        <f t="shared" ref="GI93:GJ93" si="1640">GI13+GI29+GI45+GI61+GI77</f>
        <v>8034.5935900000004</v>
      </c>
      <c r="GJ93" s="109">
        <f t="shared" si="1640"/>
        <v>1221258.23</v>
      </c>
      <c r="GK93" s="109"/>
      <c r="GL93" s="138"/>
      <c r="GM93" s="139">
        <f t="shared" si="1540"/>
        <v>1.0596000000000001</v>
      </c>
      <c r="GN93" s="593">
        <f t="shared" si="1541"/>
        <v>0</v>
      </c>
      <c r="GO93" s="139"/>
      <c r="GP93" s="109"/>
      <c r="GQ93" s="136"/>
      <c r="GR93" s="96"/>
      <c r="GS93" s="137">
        <f t="shared" ref="GS93:GT93" si="1641">GS13+GS29+GS45+GS61+GS77</f>
        <v>0</v>
      </c>
      <c r="GT93" s="109">
        <f t="shared" si="1641"/>
        <v>0</v>
      </c>
      <c r="GU93" s="109"/>
      <c r="GV93" s="138"/>
      <c r="GW93" s="139">
        <f t="shared" si="1542"/>
        <v>0</v>
      </c>
      <c r="GX93" s="593">
        <f t="shared" si="1543"/>
        <v>145</v>
      </c>
      <c r="GY93" s="139"/>
      <c r="GZ93" s="109"/>
      <c r="HA93" s="136"/>
      <c r="HB93" s="96"/>
      <c r="HC93" s="137">
        <f t="shared" ref="HC93:HD93" si="1642">HC13+HC29+HC45+HC61+HC77</f>
        <v>8516.6653399999996</v>
      </c>
      <c r="HD93" s="109">
        <f t="shared" si="1642"/>
        <v>1234916.48</v>
      </c>
      <c r="HE93" s="109"/>
      <c r="HF93" s="138"/>
      <c r="HG93" s="139">
        <f t="shared" si="1544"/>
        <v>1.12317</v>
      </c>
      <c r="HH93" s="593">
        <f t="shared" si="1545"/>
        <v>244</v>
      </c>
      <c r="HI93" s="139"/>
      <c r="HJ93" s="109"/>
      <c r="HK93" s="136"/>
      <c r="HL93" s="96"/>
      <c r="HM93" s="137">
        <f t="shared" ref="HM93:HN93" si="1643">HM13+HM29+HM45+HM61+HM77</f>
        <v>8493.0572300000003</v>
      </c>
      <c r="HN93" s="109">
        <f t="shared" si="1643"/>
        <v>2072305.97</v>
      </c>
      <c r="HO93" s="109"/>
      <c r="HP93" s="138"/>
      <c r="HQ93" s="139">
        <f t="shared" si="1546"/>
        <v>1.1200600000000001</v>
      </c>
      <c r="HR93" s="593">
        <f t="shared" si="1547"/>
        <v>371</v>
      </c>
      <c r="HS93" s="139"/>
      <c r="HT93" s="109"/>
      <c r="HU93" s="136"/>
      <c r="HV93" s="96"/>
      <c r="HW93" s="137">
        <f t="shared" ref="HW93:HX93" si="1644">HW13+HW29+HW45+HW61+HW77</f>
        <v>7250.9724900000001</v>
      </c>
      <c r="HX93" s="109">
        <f t="shared" si="1644"/>
        <v>2690110.8</v>
      </c>
      <c r="HY93" s="109"/>
      <c r="HZ93" s="138"/>
      <c r="IA93" s="139">
        <f t="shared" si="1548"/>
        <v>0.95625000000000004</v>
      </c>
      <c r="IB93" s="593">
        <f t="shared" si="1549"/>
        <v>121</v>
      </c>
      <c r="IC93" s="139"/>
      <c r="ID93" s="109"/>
      <c r="IE93" s="136"/>
      <c r="IF93" s="96"/>
      <c r="IG93" s="137">
        <f t="shared" ref="IG93:IH93" si="1645">IG13+IG29+IG45+IG61+IG77</f>
        <v>10126.680619999999</v>
      </c>
      <c r="IH93" s="109">
        <f t="shared" si="1645"/>
        <v>1225328.3600000001</v>
      </c>
      <c r="II93" s="109"/>
      <c r="IJ93" s="138"/>
      <c r="IK93" s="139">
        <f t="shared" si="1550"/>
        <v>1.3354999999999999</v>
      </c>
      <c r="IL93" s="593">
        <f t="shared" si="1551"/>
        <v>92</v>
      </c>
      <c r="IM93" s="139"/>
      <c r="IN93" s="109"/>
      <c r="IO93" s="136"/>
      <c r="IP93" s="96"/>
      <c r="IQ93" s="137">
        <f t="shared" ref="IQ93:IR93" si="1646">IQ13+IQ29+IQ45+IQ61+IQ77</f>
        <v>6259.6122699999996</v>
      </c>
      <c r="IR93" s="109">
        <f t="shared" si="1646"/>
        <v>575884.32999999996</v>
      </c>
      <c r="IS93" s="109"/>
      <c r="IT93" s="138"/>
      <c r="IU93" s="139">
        <f t="shared" si="1552"/>
        <v>0.82550999999999997</v>
      </c>
      <c r="IV93" s="593">
        <f t="shared" si="1553"/>
        <v>118</v>
      </c>
      <c r="IW93" s="139"/>
      <c r="IX93" s="109"/>
      <c r="IY93" s="136"/>
      <c r="IZ93" s="96"/>
      <c r="JA93" s="137">
        <f t="shared" ref="JA93:JB93" si="1647">JA13+JA29+JA45+JA61+JA77</f>
        <v>7038.9267200000004</v>
      </c>
      <c r="JB93" s="109">
        <f t="shared" si="1647"/>
        <v>830593.35</v>
      </c>
      <c r="JC93" s="109"/>
      <c r="JD93" s="138"/>
      <c r="JE93" s="139">
        <f t="shared" si="1554"/>
        <v>0.92828999999999995</v>
      </c>
      <c r="JF93" s="593">
        <f t="shared" si="1555"/>
        <v>192</v>
      </c>
      <c r="JG93" s="139"/>
      <c r="JH93" s="109"/>
      <c r="JI93" s="136"/>
      <c r="JJ93" s="96"/>
      <c r="JK93" s="137">
        <f t="shared" ref="JK93:JL93" si="1648">JK13+JK29+JK45+JK61+JK77</f>
        <v>9496.2084599999998</v>
      </c>
      <c r="JL93" s="109">
        <f t="shared" si="1648"/>
        <v>1823272.02</v>
      </c>
      <c r="JM93" s="109"/>
      <c r="JN93" s="138"/>
      <c r="JO93" s="139">
        <f t="shared" si="1556"/>
        <v>1.2523500000000001</v>
      </c>
      <c r="JP93" s="593">
        <f t="shared" si="1557"/>
        <v>145</v>
      </c>
      <c r="JQ93" s="139"/>
      <c r="JR93" s="109"/>
      <c r="JS93" s="136"/>
      <c r="JT93" s="96"/>
      <c r="JU93" s="137">
        <f t="shared" ref="JU93:JV93" si="1649">JU13+JU29+JU45+JU61+JU77</f>
        <v>8224.9562900000001</v>
      </c>
      <c r="JV93" s="109">
        <f t="shared" si="1649"/>
        <v>1192618.6599999999</v>
      </c>
      <c r="JW93" s="109"/>
      <c r="JX93" s="138"/>
      <c r="JY93" s="139">
        <f t="shared" si="1558"/>
        <v>1.0847</v>
      </c>
      <c r="JZ93" s="593">
        <f t="shared" si="1559"/>
        <v>114</v>
      </c>
      <c r="KA93" s="139"/>
      <c r="KB93" s="109"/>
      <c r="KC93" s="136"/>
      <c r="KD93" s="96"/>
      <c r="KE93" s="137">
        <f t="shared" ref="KE93:KF93" si="1650">KE13+KE29+KE45+KE61+KE77</f>
        <v>4977.5884599999999</v>
      </c>
      <c r="KF93" s="109">
        <f t="shared" si="1650"/>
        <v>567445.07999999996</v>
      </c>
      <c r="KG93" s="109"/>
      <c r="KH93" s="138"/>
      <c r="KI93" s="139">
        <f t="shared" si="1560"/>
        <v>0.65644000000000002</v>
      </c>
      <c r="KJ93" s="593">
        <f t="shared" si="1561"/>
        <v>276</v>
      </c>
      <c r="KK93" s="139"/>
      <c r="KL93" s="109"/>
      <c r="KM93" s="136"/>
      <c r="KN93" s="96"/>
      <c r="KO93" s="137">
        <f t="shared" ref="KO93:KP93" si="1651">KO13+KO29+KO45+KO61+KO77</f>
        <v>7384.9040299999997</v>
      </c>
      <c r="KP93" s="109">
        <f t="shared" si="1651"/>
        <v>2038233.51</v>
      </c>
      <c r="KQ93" s="109"/>
      <c r="KR93" s="138"/>
      <c r="KS93" s="139">
        <f t="shared" si="1562"/>
        <v>0.97392000000000001</v>
      </c>
      <c r="KT93" s="593">
        <f t="shared" si="1563"/>
        <v>196</v>
      </c>
      <c r="KU93" s="139"/>
      <c r="KV93" s="109"/>
      <c r="KW93" s="136"/>
      <c r="KX93" s="96"/>
      <c r="KY93" s="137">
        <f t="shared" ref="KY93:KZ93" si="1652">KY13+KY29+KY45+KY61+KY77</f>
        <v>7037.7228800000003</v>
      </c>
      <c r="KZ93" s="109">
        <f t="shared" si="1652"/>
        <v>1379393.69</v>
      </c>
      <c r="LA93" s="109"/>
      <c r="LB93" s="138"/>
      <c r="LC93" s="139">
        <f t="shared" si="1564"/>
        <v>0.92813000000000001</v>
      </c>
      <c r="LD93" s="593">
        <f t="shared" si="1565"/>
        <v>203</v>
      </c>
      <c r="LE93" s="139"/>
      <c r="LF93" s="109"/>
      <c r="LG93" s="136"/>
      <c r="LH93" s="96"/>
      <c r="LI93" s="137">
        <f t="shared" ref="LI93:LJ93" si="1653">LI13+LI29+LI45+LI61+LI77</f>
        <v>7175.0875299999998</v>
      </c>
      <c r="LJ93" s="109">
        <f t="shared" si="1653"/>
        <v>1456542.77</v>
      </c>
      <c r="LK93" s="109"/>
      <c r="LL93" s="138"/>
      <c r="LM93" s="139">
        <f t="shared" si="1566"/>
        <v>0.94625000000000004</v>
      </c>
      <c r="LN93" s="593">
        <f t="shared" si="1567"/>
        <v>132</v>
      </c>
      <c r="LO93" s="139"/>
      <c r="LP93" s="109"/>
      <c r="LQ93" s="136"/>
      <c r="LR93" s="96"/>
      <c r="LS93" s="137">
        <f t="shared" ref="LS93:LT93" si="1654">LS13+LS29+LS45+LS61+LS77</f>
        <v>9210.8086700000003</v>
      </c>
      <c r="LT93" s="109">
        <f t="shared" si="1654"/>
        <v>1215826.75</v>
      </c>
      <c r="LU93" s="109"/>
      <c r="LV93" s="138"/>
      <c r="LW93" s="139">
        <f t="shared" si="1568"/>
        <v>1.21472</v>
      </c>
      <c r="LX93" s="593">
        <f t="shared" si="1569"/>
        <v>126</v>
      </c>
      <c r="LY93" s="139"/>
      <c r="LZ93" s="109"/>
      <c r="MA93" s="136"/>
      <c r="MB93" s="96"/>
      <c r="MC93" s="137">
        <f t="shared" ref="MC93:MD93" si="1655">MC13+MC29+MC45+MC61+MC77</f>
        <v>7411.7846</v>
      </c>
      <c r="MD93" s="109">
        <f t="shared" si="1655"/>
        <v>933884.86</v>
      </c>
      <c r="ME93" s="109"/>
      <c r="MF93" s="138"/>
      <c r="MG93" s="139">
        <f t="shared" si="1570"/>
        <v>0.97746</v>
      </c>
      <c r="MH93" s="593">
        <f t="shared" si="1571"/>
        <v>146</v>
      </c>
      <c r="MI93" s="139"/>
      <c r="MJ93" s="109"/>
      <c r="MK93" s="136"/>
      <c r="ML93" s="96"/>
      <c r="MM93" s="137">
        <f t="shared" ref="MM93:MN93" si="1656">MM13+MM29+MM45+MM61+MM77</f>
        <v>7827.7795500000002</v>
      </c>
      <c r="MN93" s="109">
        <f t="shared" si="1656"/>
        <v>1142855.82</v>
      </c>
      <c r="MO93" s="109"/>
      <c r="MP93" s="138"/>
      <c r="MQ93" s="139">
        <f t="shared" si="1572"/>
        <v>1.0323199999999999</v>
      </c>
      <c r="MR93" s="593">
        <f t="shared" si="1573"/>
        <v>21</v>
      </c>
      <c r="MS93" s="139"/>
      <c r="MT93" s="109"/>
      <c r="MU93" s="136"/>
      <c r="MV93" s="96"/>
      <c r="MW93" s="137">
        <f t="shared" ref="MW93:MX93" si="1657">MW13+MW29+MW45+MW61+MW77</f>
        <v>7508.5345200000002</v>
      </c>
      <c r="MX93" s="109">
        <f t="shared" si="1657"/>
        <v>157679.22</v>
      </c>
      <c r="MY93" s="109"/>
      <c r="MZ93" s="138"/>
      <c r="NA93" s="139">
        <f t="shared" si="1574"/>
        <v>0.99021999999999999</v>
      </c>
      <c r="NB93" s="593">
        <f t="shared" si="1575"/>
        <v>128</v>
      </c>
      <c r="NC93" s="139"/>
      <c r="ND93" s="109"/>
      <c r="NE93" s="136"/>
      <c r="NF93" s="96"/>
      <c r="NG93" s="137">
        <f t="shared" ref="NG93:NH93" si="1658">NG13+NG29+NG45+NG61+NG77</f>
        <v>6776.4948800000002</v>
      </c>
      <c r="NH93" s="109">
        <f t="shared" si="1658"/>
        <v>867391.35</v>
      </c>
      <c r="NI93" s="109"/>
      <c r="NJ93" s="138"/>
      <c r="NK93" s="139">
        <f t="shared" si="1576"/>
        <v>0.89368000000000003</v>
      </c>
      <c r="NL93" s="593">
        <f t="shared" si="1577"/>
        <v>200</v>
      </c>
      <c r="NM93" s="139"/>
      <c r="NN93" s="109"/>
      <c r="NO93" s="136"/>
      <c r="NP93" s="96"/>
      <c r="NQ93" s="137">
        <f t="shared" ref="NQ93:NR93" si="1659">NQ13+NQ29+NQ45+NQ61+NQ77</f>
        <v>4978.3029100000003</v>
      </c>
      <c r="NR93" s="109">
        <f t="shared" si="1659"/>
        <v>995660.59</v>
      </c>
      <c r="NS93" s="109"/>
      <c r="NT93" s="138"/>
      <c r="NU93" s="139">
        <f t="shared" si="1578"/>
        <v>0.65654000000000001</v>
      </c>
      <c r="NV93" s="593">
        <f t="shared" si="1579"/>
        <v>91</v>
      </c>
      <c r="NW93" s="139"/>
      <c r="NX93" s="109"/>
      <c r="NY93" s="136"/>
      <c r="NZ93" s="96"/>
      <c r="OA93" s="137">
        <f t="shared" ref="OA93:OB93" si="1660">OA13+OA29+OA45+OA61+OA77</f>
        <v>7618.5411000000004</v>
      </c>
      <c r="OB93" s="109">
        <f t="shared" si="1660"/>
        <v>693287.25</v>
      </c>
      <c r="OC93" s="109"/>
      <c r="OD93" s="138"/>
      <c r="OE93" s="139">
        <f t="shared" si="1580"/>
        <v>1.0047299999999999</v>
      </c>
      <c r="OF93" s="593">
        <f t="shared" si="1581"/>
        <v>127</v>
      </c>
      <c r="OG93" s="139"/>
      <c r="OH93" s="109"/>
      <c r="OI93" s="136"/>
      <c r="OJ93" s="96"/>
      <c r="OK93" s="137">
        <f t="shared" ref="OK93:OL93" si="1661">OK13+OK29+OK45+OK61+OK77</f>
        <v>6279.7133400000002</v>
      </c>
      <c r="OL93" s="109">
        <f t="shared" si="1661"/>
        <v>797523.6</v>
      </c>
      <c r="OM93" s="109"/>
      <c r="ON93" s="138"/>
      <c r="OO93" s="139">
        <f t="shared" si="1582"/>
        <v>0.82816000000000001</v>
      </c>
      <c r="OP93" s="593">
        <f t="shared" si="1583"/>
        <v>200</v>
      </c>
      <c r="OQ93" s="139"/>
      <c r="OR93" s="109"/>
      <c r="OS93" s="136"/>
      <c r="OT93" s="96"/>
      <c r="OU93" s="137">
        <f t="shared" ref="OU93:OV93" si="1662">OU13+OU29+OU45+OU61+OU77</f>
        <v>6953.2573000000002</v>
      </c>
      <c r="OV93" s="109">
        <f t="shared" si="1662"/>
        <v>1390651.46</v>
      </c>
      <c r="OW93" s="109"/>
      <c r="OX93" s="138"/>
      <c r="OY93" s="139">
        <f t="shared" si="1584"/>
        <v>0.91698999999999997</v>
      </c>
      <c r="OZ93" s="593">
        <f t="shared" si="1585"/>
        <v>0</v>
      </c>
      <c r="PA93" s="139"/>
      <c r="PB93" s="109"/>
      <c r="PC93" s="136"/>
      <c r="PD93" s="96"/>
      <c r="PE93" s="137">
        <f t="shared" ref="PE93:PF93" si="1663">PE13+PE29+PE45+PE61+PE77</f>
        <v>0</v>
      </c>
      <c r="PF93" s="109">
        <f t="shared" si="1663"/>
        <v>0</v>
      </c>
      <c r="PG93" s="109"/>
      <c r="PH93" s="138"/>
      <c r="PI93" s="139">
        <f t="shared" si="1586"/>
        <v>0</v>
      </c>
      <c r="PJ93" s="593">
        <f t="shared" si="1587"/>
        <v>112</v>
      </c>
      <c r="PK93" s="139"/>
      <c r="PL93" s="109"/>
      <c r="PM93" s="136"/>
      <c r="PN93" s="96"/>
      <c r="PO93" s="137">
        <f t="shared" ref="PO93:PP93" si="1664">PO13+PO29+PO45+PO61+PO77</f>
        <v>5859.5442499999999</v>
      </c>
      <c r="PP93" s="109">
        <f t="shared" si="1664"/>
        <v>656268.96</v>
      </c>
      <c r="PQ93" s="109"/>
      <c r="PR93" s="138"/>
      <c r="PS93" s="139">
        <f t="shared" si="1588"/>
        <v>0.77275000000000005</v>
      </c>
      <c r="PT93" s="593">
        <f t="shared" si="1589"/>
        <v>126</v>
      </c>
      <c r="PU93" s="139"/>
      <c r="PV93" s="109"/>
      <c r="PW93" s="136"/>
      <c r="PX93" s="96"/>
      <c r="PY93" s="137">
        <f t="shared" ref="PY93:PZ93" si="1665">PY13+PY29+PY45+PY61+PY77</f>
        <v>6540.1824900000001</v>
      </c>
      <c r="PZ93" s="109">
        <f t="shared" si="1665"/>
        <v>824063</v>
      </c>
      <c r="QA93" s="109"/>
      <c r="QB93" s="138"/>
      <c r="QC93" s="139">
        <f t="shared" si="1590"/>
        <v>0.86251</v>
      </c>
      <c r="QD93" s="593">
        <f t="shared" si="1591"/>
        <v>185</v>
      </c>
      <c r="QE93" s="139"/>
      <c r="QF93" s="109"/>
      <c r="QG93" s="136"/>
      <c r="QH93" s="96"/>
      <c r="QI93" s="137">
        <f t="shared" ref="QI93:QJ93" si="1666">QI13+QI29+QI45+QI61+QI77</f>
        <v>6474.1633000000002</v>
      </c>
      <c r="QJ93" s="109">
        <f t="shared" si="1666"/>
        <v>1197720.21</v>
      </c>
      <c r="QK93" s="109"/>
      <c r="QL93" s="138"/>
      <c r="QM93" s="139">
        <f t="shared" si="1592"/>
        <v>0.85380999999999996</v>
      </c>
      <c r="QN93" s="593">
        <f t="shared" si="1593"/>
        <v>140</v>
      </c>
      <c r="QO93" s="139"/>
      <c r="QP93" s="109"/>
      <c r="QQ93" s="136"/>
      <c r="QR93" s="96"/>
      <c r="QS93" s="137">
        <f t="shared" ref="QS93:QT93" si="1667">QS13+QS29+QS45+QS61+QS77</f>
        <v>5856.9418900000001</v>
      </c>
      <c r="QT93" s="109">
        <f t="shared" si="1667"/>
        <v>819971.87</v>
      </c>
      <c r="QU93" s="109"/>
      <c r="QV93" s="138"/>
      <c r="QW93" s="139">
        <f t="shared" si="1594"/>
        <v>0.77241000000000004</v>
      </c>
      <c r="QX93" s="593">
        <f t="shared" si="1595"/>
        <v>120</v>
      </c>
      <c r="QY93" s="139"/>
      <c r="QZ93" s="109"/>
      <c r="RA93" s="136"/>
      <c r="RB93" s="96"/>
      <c r="RC93" s="137">
        <f t="shared" ref="RC93:RD93" si="1668">RC13+RC29+RC45+RC61+RC77</f>
        <v>6327.2385000000004</v>
      </c>
      <c r="RD93" s="109">
        <f t="shared" si="1668"/>
        <v>759268.62</v>
      </c>
      <c r="RE93" s="109"/>
      <c r="RF93" s="138"/>
      <c r="RG93" s="139">
        <f t="shared" si="1596"/>
        <v>0.83443000000000001</v>
      </c>
      <c r="RH93" s="593">
        <f t="shared" si="1597"/>
        <v>123</v>
      </c>
      <c r="RI93" s="139"/>
      <c r="RJ93" s="109"/>
      <c r="RK93" s="136"/>
      <c r="RL93" s="96"/>
      <c r="RM93" s="137">
        <f t="shared" ref="RM93:RN93" si="1669">RM13+RM29+RM45+RM61+RM77</f>
        <v>8209.2225199999993</v>
      </c>
      <c r="RN93" s="109">
        <f t="shared" si="1669"/>
        <v>1009734.37</v>
      </c>
      <c r="RO93" s="109"/>
      <c r="RP93" s="138"/>
      <c r="RQ93" s="139">
        <f t="shared" si="1598"/>
        <v>1.08263</v>
      </c>
      <c r="RR93" s="593">
        <f t="shared" si="1599"/>
        <v>262</v>
      </c>
      <c r="RS93" s="139"/>
      <c r="RT93" s="109"/>
      <c r="RU93" s="136"/>
      <c r="RV93" s="96"/>
      <c r="RW93" s="137">
        <f t="shared" ref="RW93:RX93" si="1670">RW13+RW29+RW45+RW61+RW77</f>
        <v>8893.0265500000005</v>
      </c>
      <c r="RX93" s="109">
        <f t="shared" si="1670"/>
        <v>2329972.96</v>
      </c>
      <c r="RY93" s="109"/>
      <c r="RZ93" s="138"/>
      <c r="SA93" s="139">
        <f t="shared" si="1600"/>
        <v>1.1728099999999999</v>
      </c>
      <c r="SB93" s="593">
        <f t="shared" si="1601"/>
        <v>0</v>
      </c>
      <c r="SC93" s="139"/>
      <c r="SD93" s="109"/>
      <c r="SE93" s="136"/>
      <c r="SF93" s="96"/>
      <c r="SG93" s="137">
        <f t="shared" ref="SG93:SH93" si="1671">SG13+SG29+SG45+SG61+SG77</f>
        <v>0</v>
      </c>
      <c r="SH93" s="109">
        <f t="shared" si="1671"/>
        <v>0</v>
      </c>
      <c r="SI93" s="109"/>
      <c r="SJ93" s="138"/>
      <c r="SK93" s="139">
        <f t="shared" si="1602"/>
        <v>0</v>
      </c>
      <c r="SL93" s="593">
        <f t="shared" si="1603"/>
        <v>237</v>
      </c>
      <c r="SM93" s="139"/>
      <c r="SN93" s="109"/>
      <c r="SO93" s="136"/>
      <c r="SP93" s="96"/>
      <c r="SQ93" s="137">
        <f t="shared" ref="SQ93:SR93" si="1672">SQ13+SQ29+SQ45+SQ61+SQ77</f>
        <v>8100.6511499999997</v>
      </c>
      <c r="SR93" s="109">
        <f t="shared" si="1672"/>
        <v>1919854.32</v>
      </c>
      <c r="SS93" s="109"/>
      <c r="ST93" s="138"/>
      <c r="SU93" s="139">
        <f t="shared" si="1604"/>
        <v>1.0683100000000001</v>
      </c>
      <c r="SV93" s="593">
        <f t="shared" si="1605"/>
        <v>216</v>
      </c>
      <c r="SW93" s="139"/>
      <c r="SX93" s="109"/>
      <c r="SY93" s="136"/>
      <c r="SZ93" s="96"/>
      <c r="TA93" s="137">
        <f t="shared" ref="TA93:TB93" si="1673">TA13+TA29+TA45+TA61+TA77</f>
        <v>9261.0321999999996</v>
      </c>
      <c r="TB93" s="109">
        <f t="shared" si="1673"/>
        <v>2000382.96</v>
      </c>
      <c r="TC93" s="109"/>
      <c r="TD93" s="138"/>
      <c r="TE93" s="139">
        <f t="shared" si="1606"/>
        <v>1.2213400000000001</v>
      </c>
      <c r="TF93" s="593">
        <f t="shared" si="1607"/>
        <v>156</v>
      </c>
      <c r="TG93" s="139"/>
      <c r="TH93" s="109"/>
      <c r="TI93" s="136"/>
      <c r="TJ93" s="96"/>
      <c r="TK93" s="137">
        <f t="shared" ref="TK93:TL93" si="1674">TK13+TK29+TK45+TK61+TK77</f>
        <v>7519.3036199999997</v>
      </c>
      <c r="TL93" s="109">
        <f t="shared" si="1674"/>
        <v>1173011.3700000001</v>
      </c>
      <c r="TM93" s="109"/>
      <c r="TN93" s="138"/>
      <c r="TO93" s="139">
        <f t="shared" si="1608"/>
        <v>0.99163999999999997</v>
      </c>
      <c r="TP93" s="593">
        <f t="shared" si="1609"/>
        <v>211</v>
      </c>
      <c r="TQ93" s="139"/>
      <c r="TR93" s="109"/>
      <c r="TS93" s="136"/>
      <c r="TT93" s="96"/>
      <c r="TU93" s="137">
        <f t="shared" ref="TU93:TV93" si="1675">TU13+TU29+TU45+TU61+TU77</f>
        <v>6189.2192500000001</v>
      </c>
      <c r="TV93" s="109">
        <f t="shared" si="1675"/>
        <v>1305925.26</v>
      </c>
      <c r="TW93" s="109"/>
      <c r="TX93" s="138"/>
      <c r="TY93" s="139">
        <f t="shared" si="1610"/>
        <v>0.81623000000000001</v>
      </c>
      <c r="TZ93" s="593">
        <f t="shared" si="1611"/>
        <v>158</v>
      </c>
      <c r="UA93" s="139"/>
      <c r="UB93" s="109"/>
      <c r="UC93" s="136"/>
      <c r="UD93" s="96"/>
      <c r="UE93" s="137">
        <f t="shared" ref="UE93:UF93" si="1676">UE13+UE29+UE45+UE61+UE77</f>
        <v>7738.6046800000004</v>
      </c>
      <c r="UF93" s="109">
        <f t="shared" si="1676"/>
        <v>1222699.54</v>
      </c>
      <c r="UG93" s="109"/>
      <c r="UH93" s="138"/>
      <c r="UI93" s="139">
        <f t="shared" si="1612"/>
        <v>1.0205599999999999</v>
      </c>
      <c r="UJ93" s="593">
        <f t="shared" si="1613"/>
        <v>312</v>
      </c>
      <c r="UK93" s="139"/>
      <c r="UL93" s="109"/>
      <c r="UM93" s="136"/>
      <c r="UN93" s="96"/>
      <c r="UO93" s="137">
        <f t="shared" ref="UO93:UP93" si="1677">UO13+UO29+UO45+UO61+UO77</f>
        <v>8074.9593299999997</v>
      </c>
      <c r="UP93" s="109">
        <f t="shared" si="1677"/>
        <v>2519387.31</v>
      </c>
      <c r="UQ93" s="109"/>
      <c r="UR93" s="138"/>
      <c r="US93" s="139">
        <f t="shared" si="1614"/>
        <v>1.0649200000000001</v>
      </c>
      <c r="UT93" s="593">
        <f t="shared" si="1615"/>
        <v>237</v>
      </c>
      <c r="UU93" s="139"/>
      <c r="UV93" s="109"/>
      <c r="UW93" s="136"/>
      <c r="UX93" s="96"/>
      <c r="UY93" s="137">
        <f t="shared" ref="UY93:UZ93" si="1678">UY13+UY29+UY45+UY61+UY77</f>
        <v>7320.5181000000002</v>
      </c>
      <c r="UZ93" s="109">
        <f t="shared" si="1678"/>
        <v>1734962.79</v>
      </c>
      <c r="VA93" s="109"/>
      <c r="VB93" s="138"/>
      <c r="VC93" s="139">
        <f t="shared" si="1616"/>
        <v>0.96541999999999994</v>
      </c>
      <c r="VD93" s="593">
        <f t="shared" si="1617"/>
        <v>471</v>
      </c>
      <c r="VE93" s="139"/>
      <c r="VF93" s="109"/>
      <c r="VG93" s="136"/>
      <c r="VH93" s="96"/>
      <c r="VI93" s="137">
        <f t="shared" ref="VI93:VJ93" si="1679">VI13+VI29+VI45+VI61+VI77</f>
        <v>8319.7004400000005</v>
      </c>
      <c r="VJ93" s="109">
        <f t="shared" si="1679"/>
        <v>3918578.9</v>
      </c>
      <c r="VK93" s="109"/>
      <c r="VL93" s="138"/>
      <c r="VM93" s="139">
        <f t="shared" si="1618"/>
        <v>1.0972</v>
      </c>
      <c r="VN93" s="593">
        <f t="shared" si="1619"/>
        <v>281</v>
      </c>
      <c r="VO93" s="139"/>
      <c r="VP93" s="109"/>
      <c r="VQ93" s="136"/>
      <c r="VR93" s="96"/>
      <c r="VS93" s="137">
        <f t="shared" ref="VS93:VT93" si="1680">VS13+VS29+VS45+VS61+VS77</f>
        <v>8174.0666199999996</v>
      </c>
      <c r="VT93" s="109">
        <f t="shared" si="1680"/>
        <v>2296912.71</v>
      </c>
      <c r="VU93" s="109"/>
      <c r="VV93" s="138"/>
      <c r="VW93" s="139">
        <f t="shared" si="1620"/>
        <v>1.07799</v>
      </c>
      <c r="VX93" s="554">
        <f t="shared" si="1621"/>
        <v>9085</v>
      </c>
      <c r="VY93" s="139"/>
      <c r="VZ93" s="109"/>
      <c r="WA93" s="136"/>
      <c r="WB93" s="96"/>
      <c r="WC93" s="137">
        <f t="shared" ref="WC93:WD93" si="1681">WC13+WC29+WC45+WC61+WC77</f>
        <v>7582.6900599999999</v>
      </c>
      <c r="WD93" s="109">
        <f t="shared" si="1681"/>
        <v>68888739.189999998</v>
      </c>
      <c r="WE93" s="109"/>
      <c r="WF93" s="138"/>
    </row>
    <row r="94" spans="1:604" ht="27.75" customHeight="1">
      <c r="A94" s="5"/>
      <c r="B94" s="544" t="s">
        <v>885</v>
      </c>
      <c r="C94" s="11" t="s">
        <v>966</v>
      </c>
      <c r="D94" s="11" t="s">
        <v>420</v>
      </c>
      <c r="E94" s="4"/>
      <c r="F94" s="593">
        <f t="shared" si="1503"/>
        <v>0</v>
      </c>
      <c r="G94" s="139"/>
      <c r="H94" s="109"/>
      <c r="I94" s="136"/>
      <c r="J94" s="96"/>
      <c r="K94" s="137">
        <f t="shared" ref="K94:L94" si="1682">K14+K30+K46+K62+K78</f>
        <v>0</v>
      </c>
      <c r="L94" s="109">
        <f t="shared" si="1682"/>
        <v>0</v>
      </c>
      <c r="M94" s="109"/>
      <c r="N94" s="138"/>
      <c r="O94" s="139">
        <f t="shared" si="1504"/>
        <v>0</v>
      </c>
      <c r="P94" s="593">
        <f t="shared" si="1505"/>
        <v>0</v>
      </c>
      <c r="Q94" s="139"/>
      <c r="R94" s="109"/>
      <c r="S94" s="136"/>
      <c r="T94" s="96"/>
      <c r="U94" s="137">
        <f t="shared" ref="U94:V94" si="1683">U14+U30+U46+U62+U78</f>
        <v>0</v>
      </c>
      <c r="V94" s="109">
        <f t="shared" si="1683"/>
        <v>0</v>
      </c>
      <c r="W94" s="109"/>
      <c r="X94" s="138"/>
      <c r="Y94" s="139">
        <f t="shared" si="1506"/>
        <v>0</v>
      </c>
      <c r="Z94" s="593">
        <f t="shared" si="1507"/>
        <v>0</v>
      </c>
      <c r="AA94" s="139"/>
      <c r="AB94" s="109"/>
      <c r="AC94" s="136"/>
      <c r="AD94" s="96"/>
      <c r="AE94" s="137">
        <f t="shared" ref="AE94:AF94" si="1684">AE14+AE30+AE46+AE62+AE78</f>
        <v>0</v>
      </c>
      <c r="AF94" s="109">
        <f t="shared" si="1684"/>
        <v>0</v>
      </c>
      <c r="AG94" s="109"/>
      <c r="AH94" s="138"/>
      <c r="AI94" s="139">
        <f t="shared" si="1508"/>
        <v>0</v>
      </c>
      <c r="AJ94" s="593">
        <f t="shared" si="1509"/>
        <v>0</v>
      </c>
      <c r="AK94" s="139"/>
      <c r="AL94" s="109"/>
      <c r="AM94" s="136"/>
      <c r="AN94" s="96"/>
      <c r="AO94" s="137">
        <f t="shared" ref="AO94:AP94" si="1685">AO14+AO30+AO46+AO62+AO78</f>
        <v>0</v>
      </c>
      <c r="AP94" s="109">
        <f t="shared" si="1685"/>
        <v>0</v>
      </c>
      <c r="AQ94" s="109"/>
      <c r="AR94" s="138"/>
      <c r="AS94" s="139">
        <f t="shared" si="1510"/>
        <v>0</v>
      </c>
      <c r="AT94" s="593">
        <f t="shared" si="1511"/>
        <v>0</v>
      </c>
      <c r="AU94" s="139"/>
      <c r="AV94" s="109"/>
      <c r="AW94" s="136"/>
      <c r="AX94" s="96"/>
      <c r="AY94" s="137">
        <f t="shared" ref="AY94:AZ94" si="1686">AY14+AY30+AY46+AY62+AY78</f>
        <v>0</v>
      </c>
      <c r="AZ94" s="109">
        <f t="shared" si="1686"/>
        <v>0</v>
      </c>
      <c r="BA94" s="109"/>
      <c r="BB94" s="138"/>
      <c r="BC94" s="139">
        <f t="shared" si="1512"/>
        <v>0</v>
      </c>
      <c r="BD94" s="593">
        <f t="shared" si="1513"/>
        <v>0</v>
      </c>
      <c r="BE94" s="139"/>
      <c r="BF94" s="109"/>
      <c r="BG94" s="136"/>
      <c r="BH94" s="96"/>
      <c r="BI94" s="137">
        <f t="shared" ref="BI94:BJ94" si="1687">BI14+BI30+BI46+BI62+BI78</f>
        <v>0</v>
      </c>
      <c r="BJ94" s="109">
        <f t="shared" si="1687"/>
        <v>0</v>
      </c>
      <c r="BK94" s="109"/>
      <c r="BL94" s="138"/>
      <c r="BM94" s="139">
        <f t="shared" si="1514"/>
        <v>0</v>
      </c>
      <c r="BN94" s="593">
        <f t="shared" si="1515"/>
        <v>0</v>
      </c>
      <c r="BO94" s="139"/>
      <c r="BP94" s="109"/>
      <c r="BQ94" s="136"/>
      <c r="BR94" s="96"/>
      <c r="BS94" s="137">
        <f t="shared" ref="BS94:BT94" si="1688">BS14+BS30+BS46+BS62+BS78</f>
        <v>0</v>
      </c>
      <c r="BT94" s="109">
        <f t="shared" si="1688"/>
        <v>0</v>
      </c>
      <c r="BU94" s="109"/>
      <c r="BV94" s="138"/>
      <c r="BW94" s="139">
        <f t="shared" si="1516"/>
        <v>0</v>
      </c>
      <c r="BX94" s="593">
        <f t="shared" si="1517"/>
        <v>0</v>
      </c>
      <c r="BY94" s="139"/>
      <c r="BZ94" s="109"/>
      <c r="CA94" s="136"/>
      <c r="CB94" s="96"/>
      <c r="CC94" s="137">
        <f t="shared" ref="CC94:CD94" si="1689">CC14+CC30+CC46+CC62+CC78</f>
        <v>0</v>
      </c>
      <c r="CD94" s="109">
        <f t="shared" si="1689"/>
        <v>0</v>
      </c>
      <c r="CE94" s="109"/>
      <c r="CF94" s="138"/>
      <c r="CG94" s="139">
        <f t="shared" si="1518"/>
        <v>0</v>
      </c>
      <c r="CH94" s="593">
        <f t="shared" si="1519"/>
        <v>0</v>
      </c>
      <c r="CI94" s="139"/>
      <c r="CJ94" s="109"/>
      <c r="CK94" s="136"/>
      <c r="CL94" s="96"/>
      <c r="CM94" s="137">
        <f t="shared" ref="CM94:CN94" si="1690">CM14+CM30+CM46+CM62+CM78</f>
        <v>0</v>
      </c>
      <c r="CN94" s="109">
        <f t="shared" si="1690"/>
        <v>0</v>
      </c>
      <c r="CO94" s="109"/>
      <c r="CP94" s="138"/>
      <c r="CQ94" s="139">
        <f t="shared" si="1520"/>
        <v>0</v>
      </c>
      <c r="CR94" s="593">
        <f t="shared" si="1521"/>
        <v>0</v>
      </c>
      <c r="CS94" s="139"/>
      <c r="CT94" s="109"/>
      <c r="CU94" s="136"/>
      <c r="CV94" s="96"/>
      <c r="CW94" s="137">
        <f t="shared" ref="CW94:CX94" si="1691">CW14+CW30+CW46+CW62+CW78</f>
        <v>0</v>
      </c>
      <c r="CX94" s="109">
        <f t="shared" si="1691"/>
        <v>0</v>
      </c>
      <c r="CY94" s="109"/>
      <c r="CZ94" s="138"/>
      <c r="DA94" s="139">
        <f t="shared" si="1522"/>
        <v>0</v>
      </c>
      <c r="DB94" s="593">
        <f t="shared" si="1523"/>
        <v>0</v>
      </c>
      <c r="DC94" s="139"/>
      <c r="DD94" s="109"/>
      <c r="DE94" s="136"/>
      <c r="DF94" s="96"/>
      <c r="DG94" s="137">
        <f t="shared" ref="DG94:DH94" si="1692">DG14+DG30+DG46+DG62+DG78</f>
        <v>0</v>
      </c>
      <c r="DH94" s="109">
        <f t="shared" si="1692"/>
        <v>0</v>
      </c>
      <c r="DI94" s="109"/>
      <c r="DJ94" s="138"/>
      <c r="DK94" s="139">
        <f t="shared" si="1524"/>
        <v>0</v>
      </c>
      <c r="DL94" s="593">
        <f t="shared" si="1525"/>
        <v>0</v>
      </c>
      <c r="DM94" s="139"/>
      <c r="DN94" s="109"/>
      <c r="DO94" s="136"/>
      <c r="DP94" s="96"/>
      <c r="DQ94" s="137">
        <f t="shared" ref="DQ94:DR94" si="1693">DQ14+DQ30+DQ46+DQ62+DQ78</f>
        <v>0</v>
      </c>
      <c r="DR94" s="109">
        <f t="shared" si="1693"/>
        <v>0</v>
      </c>
      <c r="DS94" s="109"/>
      <c r="DT94" s="138"/>
      <c r="DU94" s="139">
        <f t="shared" si="1526"/>
        <v>0</v>
      </c>
      <c r="DV94" s="593">
        <f t="shared" si="1527"/>
        <v>0</v>
      </c>
      <c r="DW94" s="139"/>
      <c r="DX94" s="109"/>
      <c r="DY94" s="136"/>
      <c r="DZ94" s="96"/>
      <c r="EA94" s="137">
        <f t="shared" ref="EA94:EB94" si="1694">EA14+EA30+EA46+EA62+EA78</f>
        <v>0</v>
      </c>
      <c r="EB94" s="109">
        <f t="shared" si="1694"/>
        <v>0</v>
      </c>
      <c r="EC94" s="109"/>
      <c r="ED94" s="138"/>
      <c r="EE94" s="139">
        <f t="shared" si="1528"/>
        <v>0</v>
      </c>
      <c r="EF94" s="593">
        <f t="shared" si="1529"/>
        <v>0</v>
      </c>
      <c r="EG94" s="139"/>
      <c r="EH94" s="109"/>
      <c r="EI94" s="136"/>
      <c r="EJ94" s="96"/>
      <c r="EK94" s="137">
        <f t="shared" ref="EK94:EL94" si="1695">EK14+EK30+EK46+EK62+EK78</f>
        <v>0</v>
      </c>
      <c r="EL94" s="109">
        <f t="shared" si="1695"/>
        <v>0</v>
      </c>
      <c r="EM94" s="109"/>
      <c r="EN94" s="138"/>
      <c r="EO94" s="139">
        <f t="shared" si="1530"/>
        <v>0</v>
      </c>
      <c r="EP94" s="593">
        <f t="shared" si="1531"/>
        <v>0</v>
      </c>
      <c r="EQ94" s="139"/>
      <c r="ER94" s="109"/>
      <c r="ES94" s="136"/>
      <c r="ET94" s="96"/>
      <c r="EU94" s="137">
        <f t="shared" ref="EU94:EV94" si="1696">EU14+EU30+EU46+EU62+EU78</f>
        <v>0</v>
      </c>
      <c r="EV94" s="109">
        <f t="shared" si="1696"/>
        <v>0</v>
      </c>
      <c r="EW94" s="109"/>
      <c r="EX94" s="138"/>
      <c r="EY94" s="139">
        <f t="shared" si="1532"/>
        <v>0</v>
      </c>
      <c r="EZ94" s="593">
        <f t="shared" si="1533"/>
        <v>0</v>
      </c>
      <c r="FA94" s="139"/>
      <c r="FB94" s="109"/>
      <c r="FC94" s="136"/>
      <c r="FD94" s="96"/>
      <c r="FE94" s="137">
        <f t="shared" ref="FE94:FF94" si="1697">FE14+FE30+FE46+FE62+FE78</f>
        <v>0</v>
      </c>
      <c r="FF94" s="109">
        <f t="shared" si="1697"/>
        <v>0</v>
      </c>
      <c r="FG94" s="109"/>
      <c r="FH94" s="138"/>
      <c r="FI94" s="139">
        <f t="shared" si="1534"/>
        <v>0</v>
      </c>
      <c r="FJ94" s="593">
        <f t="shared" si="1535"/>
        <v>0</v>
      </c>
      <c r="FK94" s="139"/>
      <c r="FL94" s="109"/>
      <c r="FM94" s="136"/>
      <c r="FN94" s="96"/>
      <c r="FO94" s="137">
        <f t="shared" ref="FO94:FP94" si="1698">FO14+FO30+FO46+FO62+FO78</f>
        <v>0</v>
      </c>
      <c r="FP94" s="109">
        <f t="shared" si="1698"/>
        <v>0</v>
      </c>
      <c r="FQ94" s="109"/>
      <c r="FR94" s="138"/>
      <c r="FS94" s="139">
        <f t="shared" si="1536"/>
        <v>0</v>
      </c>
      <c r="FT94" s="593">
        <f t="shared" si="1537"/>
        <v>0</v>
      </c>
      <c r="FU94" s="139"/>
      <c r="FV94" s="109"/>
      <c r="FW94" s="136"/>
      <c r="FX94" s="96"/>
      <c r="FY94" s="137">
        <f t="shared" ref="FY94:FZ94" si="1699">FY14+FY30+FY46+FY62+FY78</f>
        <v>0</v>
      </c>
      <c r="FZ94" s="109">
        <f t="shared" si="1699"/>
        <v>0</v>
      </c>
      <c r="GA94" s="109"/>
      <c r="GB94" s="138"/>
      <c r="GC94" s="139">
        <f t="shared" si="1538"/>
        <v>0</v>
      </c>
      <c r="GD94" s="593">
        <f t="shared" si="1539"/>
        <v>0</v>
      </c>
      <c r="GE94" s="139"/>
      <c r="GF94" s="109"/>
      <c r="GG94" s="136"/>
      <c r="GH94" s="96"/>
      <c r="GI94" s="137">
        <f t="shared" ref="GI94:GJ94" si="1700">GI14+GI30+GI46+GI62+GI78</f>
        <v>0</v>
      </c>
      <c r="GJ94" s="109">
        <f t="shared" si="1700"/>
        <v>0</v>
      </c>
      <c r="GK94" s="109"/>
      <c r="GL94" s="138"/>
      <c r="GM94" s="139">
        <f t="shared" si="1540"/>
        <v>0</v>
      </c>
      <c r="GN94" s="593">
        <f t="shared" si="1541"/>
        <v>0</v>
      </c>
      <c r="GO94" s="139"/>
      <c r="GP94" s="109"/>
      <c r="GQ94" s="136"/>
      <c r="GR94" s="96"/>
      <c r="GS94" s="137">
        <f t="shared" ref="GS94:GT94" si="1701">GS14+GS30+GS46+GS62+GS78</f>
        <v>0</v>
      </c>
      <c r="GT94" s="109">
        <f t="shared" si="1701"/>
        <v>0</v>
      </c>
      <c r="GU94" s="109"/>
      <c r="GV94" s="138"/>
      <c r="GW94" s="139">
        <f t="shared" si="1542"/>
        <v>0</v>
      </c>
      <c r="GX94" s="593">
        <f t="shared" si="1543"/>
        <v>0</v>
      </c>
      <c r="GY94" s="139"/>
      <c r="GZ94" s="109"/>
      <c r="HA94" s="136"/>
      <c r="HB94" s="96"/>
      <c r="HC94" s="137">
        <f t="shared" ref="HC94:HD94" si="1702">HC14+HC30+HC46+HC62+HC78</f>
        <v>0</v>
      </c>
      <c r="HD94" s="109">
        <f t="shared" si="1702"/>
        <v>0</v>
      </c>
      <c r="HE94" s="109"/>
      <c r="HF94" s="138"/>
      <c r="HG94" s="139">
        <f t="shared" si="1544"/>
        <v>0</v>
      </c>
      <c r="HH94" s="593">
        <f t="shared" si="1545"/>
        <v>0</v>
      </c>
      <c r="HI94" s="139"/>
      <c r="HJ94" s="109"/>
      <c r="HK94" s="136"/>
      <c r="HL94" s="96"/>
      <c r="HM94" s="137">
        <f t="shared" ref="HM94:HN94" si="1703">HM14+HM30+HM46+HM62+HM78</f>
        <v>0</v>
      </c>
      <c r="HN94" s="109">
        <f t="shared" si="1703"/>
        <v>0</v>
      </c>
      <c r="HO94" s="109"/>
      <c r="HP94" s="138"/>
      <c r="HQ94" s="139">
        <f t="shared" si="1546"/>
        <v>0</v>
      </c>
      <c r="HR94" s="593">
        <f t="shared" si="1547"/>
        <v>0</v>
      </c>
      <c r="HS94" s="139"/>
      <c r="HT94" s="109"/>
      <c r="HU94" s="136"/>
      <c r="HV94" s="96"/>
      <c r="HW94" s="137">
        <f t="shared" ref="HW94:HX94" si="1704">HW14+HW30+HW46+HW62+HW78</f>
        <v>0</v>
      </c>
      <c r="HX94" s="109">
        <f t="shared" si="1704"/>
        <v>0</v>
      </c>
      <c r="HY94" s="109"/>
      <c r="HZ94" s="138"/>
      <c r="IA94" s="139">
        <f t="shared" si="1548"/>
        <v>0</v>
      </c>
      <c r="IB94" s="593">
        <f t="shared" si="1549"/>
        <v>0</v>
      </c>
      <c r="IC94" s="139"/>
      <c r="ID94" s="109"/>
      <c r="IE94" s="136"/>
      <c r="IF94" s="96"/>
      <c r="IG94" s="137">
        <f t="shared" ref="IG94:IH94" si="1705">IG14+IG30+IG46+IG62+IG78</f>
        <v>0</v>
      </c>
      <c r="IH94" s="109">
        <f t="shared" si="1705"/>
        <v>0</v>
      </c>
      <c r="II94" s="109"/>
      <c r="IJ94" s="138"/>
      <c r="IK94" s="139">
        <f t="shared" si="1550"/>
        <v>0</v>
      </c>
      <c r="IL94" s="593">
        <f t="shared" si="1551"/>
        <v>0</v>
      </c>
      <c r="IM94" s="139"/>
      <c r="IN94" s="109"/>
      <c r="IO94" s="136"/>
      <c r="IP94" s="96"/>
      <c r="IQ94" s="137">
        <f t="shared" ref="IQ94:IR94" si="1706">IQ14+IQ30+IQ46+IQ62+IQ78</f>
        <v>0</v>
      </c>
      <c r="IR94" s="109">
        <f t="shared" si="1706"/>
        <v>0</v>
      </c>
      <c r="IS94" s="109"/>
      <c r="IT94" s="138"/>
      <c r="IU94" s="139">
        <f t="shared" si="1552"/>
        <v>0</v>
      </c>
      <c r="IV94" s="593">
        <f t="shared" si="1553"/>
        <v>0</v>
      </c>
      <c r="IW94" s="139"/>
      <c r="IX94" s="109"/>
      <c r="IY94" s="136"/>
      <c r="IZ94" s="96"/>
      <c r="JA94" s="137">
        <f t="shared" ref="JA94:JB94" si="1707">JA14+JA30+JA46+JA62+JA78</f>
        <v>0</v>
      </c>
      <c r="JB94" s="109">
        <f t="shared" si="1707"/>
        <v>0</v>
      </c>
      <c r="JC94" s="109"/>
      <c r="JD94" s="138"/>
      <c r="JE94" s="139">
        <f t="shared" si="1554"/>
        <v>0</v>
      </c>
      <c r="JF94" s="593">
        <f t="shared" si="1555"/>
        <v>0</v>
      </c>
      <c r="JG94" s="139"/>
      <c r="JH94" s="109"/>
      <c r="JI94" s="136"/>
      <c r="JJ94" s="96"/>
      <c r="JK94" s="137">
        <f t="shared" ref="JK94:JL94" si="1708">JK14+JK30+JK46+JK62+JK78</f>
        <v>0</v>
      </c>
      <c r="JL94" s="109">
        <f t="shared" si="1708"/>
        <v>0</v>
      </c>
      <c r="JM94" s="109"/>
      <c r="JN94" s="138"/>
      <c r="JO94" s="139">
        <f t="shared" si="1556"/>
        <v>0</v>
      </c>
      <c r="JP94" s="593">
        <f t="shared" si="1557"/>
        <v>0</v>
      </c>
      <c r="JQ94" s="139"/>
      <c r="JR94" s="109"/>
      <c r="JS94" s="136"/>
      <c r="JT94" s="96"/>
      <c r="JU94" s="137">
        <f t="shared" ref="JU94:JV94" si="1709">JU14+JU30+JU46+JU62+JU78</f>
        <v>0</v>
      </c>
      <c r="JV94" s="109">
        <f t="shared" si="1709"/>
        <v>0</v>
      </c>
      <c r="JW94" s="109"/>
      <c r="JX94" s="138"/>
      <c r="JY94" s="139">
        <f t="shared" si="1558"/>
        <v>0</v>
      </c>
      <c r="JZ94" s="593">
        <f t="shared" si="1559"/>
        <v>0</v>
      </c>
      <c r="KA94" s="139"/>
      <c r="KB94" s="109"/>
      <c r="KC94" s="136"/>
      <c r="KD94" s="96"/>
      <c r="KE94" s="137">
        <f t="shared" ref="KE94:KF94" si="1710">KE14+KE30+KE46+KE62+KE78</f>
        <v>0</v>
      </c>
      <c r="KF94" s="109">
        <f t="shared" si="1710"/>
        <v>0</v>
      </c>
      <c r="KG94" s="109"/>
      <c r="KH94" s="138"/>
      <c r="KI94" s="139">
        <f t="shared" si="1560"/>
        <v>0</v>
      </c>
      <c r="KJ94" s="593">
        <f t="shared" si="1561"/>
        <v>0</v>
      </c>
      <c r="KK94" s="139"/>
      <c r="KL94" s="109"/>
      <c r="KM94" s="136"/>
      <c r="KN94" s="96"/>
      <c r="KO94" s="137">
        <f t="shared" ref="KO94:KP94" si="1711">KO14+KO30+KO46+KO62+KO78</f>
        <v>0</v>
      </c>
      <c r="KP94" s="109">
        <f t="shared" si="1711"/>
        <v>0</v>
      </c>
      <c r="KQ94" s="109"/>
      <c r="KR94" s="138"/>
      <c r="KS94" s="139">
        <f t="shared" si="1562"/>
        <v>0</v>
      </c>
      <c r="KT94" s="593">
        <f t="shared" si="1563"/>
        <v>0</v>
      </c>
      <c r="KU94" s="139"/>
      <c r="KV94" s="109"/>
      <c r="KW94" s="136"/>
      <c r="KX94" s="96"/>
      <c r="KY94" s="137">
        <f t="shared" ref="KY94:KZ94" si="1712">KY14+KY30+KY46+KY62+KY78</f>
        <v>0</v>
      </c>
      <c r="KZ94" s="109">
        <f t="shared" si="1712"/>
        <v>0</v>
      </c>
      <c r="LA94" s="109"/>
      <c r="LB94" s="138"/>
      <c r="LC94" s="139">
        <f t="shared" si="1564"/>
        <v>0</v>
      </c>
      <c r="LD94" s="593">
        <f t="shared" si="1565"/>
        <v>0</v>
      </c>
      <c r="LE94" s="139"/>
      <c r="LF94" s="109"/>
      <c r="LG94" s="136"/>
      <c r="LH94" s="96"/>
      <c r="LI94" s="137">
        <f t="shared" ref="LI94:LJ94" si="1713">LI14+LI30+LI46+LI62+LI78</f>
        <v>0</v>
      </c>
      <c r="LJ94" s="109">
        <f t="shared" si="1713"/>
        <v>0</v>
      </c>
      <c r="LK94" s="109"/>
      <c r="LL94" s="138"/>
      <c r="LM94" s="139">
        <f t="shared" si="1566"/>
        <v>0</v>
      </c>
      <c r="LN94" s="593">
        <f t="shared" si="1567"/>
        <v>0</v>
      </c>
      <c r="LO94" s="139"/>
      <c r="LP94" s="109"/>
      <c r="LQ94" s="136"/>
      <c r="LR94" s="96"/>
      <c r="LS94" s="137">
        <f t="shared" ref="LS94:LT94" si="1714">LS14+LS30+LS46+LS62+LS78</f>
        <v>0</v>
      </c>
      <c r="LT94" s="109">
        <f t="shared" si="1714"/>
        <v>0</v>
      </c>
      <c r="LU94" s="109"/>
      <c r="LV94" s="138"/>
      <c r="LW94" s="139">
        <f t="shared" si="1568"/>
        <v>0</v>
      </c>
      <c r="LX94" s="593">
        <f t="shared" si="1569"/>
        <v>0</v>
      </c>
      <c r="LY94" s="139"/>
      <c r="LZ94" s="109"/>
      <c r="MA94" s="136"/>
      <c r="MB94" s="96"/>
      <c r="MC94" s="137">
        <f t="shared" ref="MC94:MD94" si="1715">MC14+MC30+MC46+MC62+MC78</f>
        <v>0</v>
      </c>
      <c r="MD94" s="109">
        <f t="shared" si="1715"/>
        <v>0</v>
      </c>
      <c r="ME94" s="109"/>
      <c r="MF94" s="138"/>
      <c r="MG94" s="139">
        <f t="shared" si="1570"/>
        <v>0</v>
      </c>
      <c r="MH94" s="593">
        <f t="shared" si="1571"/>
        <v>0</v>
      </c>
      <c r="MI94" s="139"/>
      <c r="MJ94" s="109"/>
      <c r="MK94" s="136"/>
      <c r="ML94" s="96"/>
      <c r="MM94" s="137">
        <f t="shared" ref="MM94:MN94" si="1716">MM14+MM30+MM46+MM62+MM78</f>
        <v>0</v>
      </c>
      <c r="MN94" s="109">
        <f t="shared" si="1716"/>
        <v>0</v>
      </c>
      <c r="MO94" s="109"/>
      <c r="MP94" s="138"/>
      <c r="MQ94" s="139">
        <f t="shared" si="1572"/>
        <v>0</v>
      </c>
      <c r="MR94" s="593">
        <f t="shared" si="1573"/>
        <v>0</v>
      </c>
      <c r="MS94" s="139"/>
      <c r="MT94" s="109"/>
      <c r="MU94" s="136"/>
      <c r="MV94" s="96"/>
      <c r="MW94" s="137">
        <f t="shared" ref="MW94:MX94" si="1717">MW14+MW30+MW46+MW62+MW78</f>
        <v>0</v>
      </c>
      <c r="MX94" s="109">
        <f t="shared" si="1717"/>
        <v>0</v>
      </c>
      <c r="MY94" s="109"/>
      <c r="MZ94" s="138"/>
      <c r="NA94" s="139">
        <f t="shared" si="1574"/>
        <v>0</v>
      </c>
      <c r="NB94" s="593">
        <f t="shared" si="1575"/>
        <v>0</v>
      </c>
      <c r="NC94" s="139"/>
      <c r="ND94" s="109"/>
      <c r="NE94" s="136"/>
      <c r="NF94" s="96"/>
      <c r="NG94" s="137">
        <f t="shared" ref="NG94:NH94" si="1718">NG14+NG30+NG46+NG62+NG78</f>
        <v>0</v>
      </c>
      <c r="NH94" s="109">
        <f t="shared" si="1718"/>
        <v>0</v>
      </c>
      <c r="NI94" s="109"/>
      <c r="NJ94" s="138"/>
      <c r="NK94" s="139">
        <f t="shared" si="1576"/>
        <v>0</v>
      </c>
      <c r="NL94" s="593">
        <f t="shared" si="1577"/>
        <v>0</v>
      </c>
      <c r="NM94" s="139"/>
      <c r="NN94" s="109"/>
      <c r="NO94" s="136"/>
      <c r="NP94" s="96"/>
      <c r="NQ94" s="137">
        <f t="shared" ref="NQ94:NR94" si="1719">NQ14+NQ30+NQ46+NQ62+NQ78</f>
        <v>0</v>
      </c>
      <c r="NR94" s="109">
        <f t="shared" si="1719"/>
        <v>0</v>
      </c>
      <c r="NS94" s="109"/>
      <c r="NT94" s="138"/>
      <c r="NU94" s="139">
        <f t="shared" si="1578"/>
        <v>0</v>
      </c>
      <c r="NV94" s="593">
        <f t="shared" si="1579"/>
        <v>34</v>
      </c>
      <c r="NW94" s="139"/>
      <c r="NX94" s="109"/>
      <c r="NY94" s="136"/>
      <c r="NZ94" s="96"/>
      <c r="OA94" s="137">
        <f t="shared" ref="OA94:OB94" si="1720">OA14+OA30+OA46+OA62+OA78</f>
        <v>7618.11636</v>
      </c>
      <c r="OB94" s="109">
        <f t="shared" si="1720"/>
        <v>259015.96</v>
      </c>
      <c r="OC94" s="109"/>
      <c r="OD94" s="138"/>
      <c r="OE94" s="139">
        <f t="shared" si="1580"/>
        <v>1.0055700000000001</v>
      </c>
      <c r="OF94" s="593">
        <f t="shared" si="1581"/>
        <v>0</v>
      </c>
      <c r="OG94" s="139"/>
      <c r="OH94" s="109"/>
      <c r="OI94" s="136"/>
      <c r="OJ94" s="96"/>
      <c r="OK94" s="137">
        <f t="shared" ref="OK94:OL94" si="1721">OK14+OK30+OK46+OK62+OK78</f>
        <v>0</v>
      </c>
      <c r="OL94" s="109">
        <f t="shared" si="1721"/>
        <v>0</v>
      </c>
      <c r="OM94" s="109"/>
      <c r="ON94" s="138"/>
      <c r="OO94" s="139">
        <f t="shared" si="1582"/>
        <v>0</v>
      </c>
      <c r="OP94" s="593">
        <f t="shared" si="1583"/>
        <v>0</v>
      </c>
      <c r="OQ94" s="139"/>
      <c r="OR94" s="109"/>
      <c r="OS94" s="136"/>
      <c r="OT94" s="96"/>
      <c r="OU94" s="137">
        <f t="shared" ref="OU94:OV94" si="1722">OU14+OU30+OU46+OU62+OU78</f>
        <v>0</v>
      </c>
      <c r="OV94" s="109">
        <f t="shared" si="1722"/>
        <v>0</v>
      </c>
      <c r="OW94" s="109"/>
      <c r="OX94" s="138"/>
      <c r="OY94" s="139">
        <f t="shared" si="1584"/>
        <v>0</v>
      </c>
      <c r="OZ94" s="593">
        <f t="shared" si="1585"/>
        <v>0</v>
      </c>
      <c r="PA94" s="139"/>
      <c r="PB94" s="109"/>
      <c r="PC94" s="136"/>
      <c r="PD94" s="96"/>
      <c r="PE94" s="137">
        <f t="shared" ref="PE94:PF94" si="1723">PE14+PE30+PE46+PE62+PE78</f>
        <v>0</v>
      </c>
      <c r="PF94" s="109">
        <f t="shared" si="1723"/>
        <v>0</v>
      </c>
      <c r="PG94" s="109"/>
      <c r="PH94" s="138"/>
      <c r="PI94" s="139">
        <f t="shared" si="1586"/>
        <v>0</v>
      </c>
      <c r="PJ94" s="593">
        <f t="shared" si="1587"/>
        <v>0</v>
      </c>
      <c r="PK94" s="139"/>
      <c r="PL94" s="109"/>
      <c r="PM94" s="136"/>
      <c r="PN94" s="96"/>
      <c r="PO94" s="137">
        <f t="shared" ref="PO94:PP94" si="1724">PO14+PO30+PO46+PO62+PO78</f>
        <v>0</v>
      </c>
      <c r="PP94" s="109">
        <f t="shared" si="1724"/>
        <v>0</v>
      </c>
      <c r="PQ94" s="109"/>
      <c r="PR94" s="138"/>
      <c r="PS94" s="139">
        <f t="shared" si="1588"/>
        <v>0</v>
      </c>
      <c r="PT94" s="593">
        <f t="shared" si="1589"/>
        <v>0</v>
      </c>
      <c r="PU94" s="139"/>
      <c r="PV94" s="109"/>
      <c r="PW94" s="136"/>
      <c r="PX94" s="96"/>
      <c r="PY94" s="137">
        <f t="shared" ref="PY94:PZ94" si="1725">PY14+PY30+PY46+PY62+PY78</f>
        <v>0</v>
      </c>
      <c r="PZ94" s="109">
        <f t="shared" si="1725"/>
        <v>0</v>
      </c>
      <c r="QA94" s="109"/>
      <c r="QB94" s="138"/>
      <c r="QC94" s="139">
        <f t="shared" si="1590"/>
        <v>0</v>
      </c>
      <c r="QD94" s="593">
        <f t="shared" si="1591"/>
        <v>0</v>
      </c>
      <c r="QE94" s="139"/>
      <c r="QF94" s="109"/>
      <c r="QG94" s="136"/>
      <c r="QH94" s="96"/>
      <c r="QI94" s="137">
        <f t="shared" ref="QI94:QJ94" si="1726">QI14+QI30+QI46+QI62+QI78</f>
        <v>0</v>
      </c>
      <c r="QJ94" s="109">
        <f t="shared" si="1726"/>
        <v>0</v>
      </c>
      <c r="QK94" s="109"/>
      <c r="QL94" s="138"/>
      <c r="QM94" s="139">
        <f t="shared" si="1592"/>
        <v>0</v>
      </c>
      <c r="QN94" s="593">
        <f t="shared" si="1593"/>
        <v>0</v>
      </c>
      <c r="QO94" s="139"/>
      <c r="QP94" s="109"/>
      <c r="QQ94" s="136"/>
      <c r="QR94" s="96"/>
      <c r="QS94" s="137">
        <f t="shared" ref="QS94:QT94" si="1727">QS14+QS30+QS46+QS62+QS78</f>
        <v>0</v>
      </c>
      <c r="QT94" s="109">
        <f t="shared" si="1727"/>
        <v>0</v>
      </c>
      <c r="QU94" s="109"/>
      <c r="QV94" s="138"/>
      <c r="QW94" s="139">
        <f t="shared" si="1594"/>
        <v>0</v>
      </c>
      <c r="QX94" s="593">
        <f t="shared" si="1595"/>
        <v>0</v>
      </c>
      <c r="QY94" s="139"/>
      <c r="QZ94" s="109"/>
      <c r="RA94" s="136"/>
      <c r="RB94" s="96"/>
      <c r="RC94" s="137">
        <f t="shared" ref="RC94:RD94" si="1728">RC14+RC30+RC46+RC62+RC78</f>
        <v>0</v>
      </c>
      <c r="RD94" s="109">
        <f t="shared" si="1728"/>
        <v>0</v>
      </c>
      <c r="RE94" s="109"/>
      <c r="RF94" s="138"/>
      <c r="RG94" s="139">
        <f t="shared" si="1596"/>
        <v>0</v>
      </c>
      <c r="RH94" s="593">
        <f t="shared" si="1597"/>
        <v>0</v>
      </c>
      <c r="RI94" s="139"/>
      <c r="RJ94" s="109"/>
      <c r="RK94" s="136"/>
      <c r="RL94" s="96"/>
      <c r="RM94" s="137">
        <f t="shared" ref="RM94:RN94" si="1729">RM14+RM30+RM46+RM62+RM78</f>
        <v>0</v>
      </c>
      <c r="RN94" s="109">
        <f t="shared" si="1729"/>
        <v>0</v>
      </c>
      <c r="RO94" s="109"/>
      <c r="RP94" s="138"/>
      <c r="RQ94" s="139">
        <f t="shared" si="1598"/>
        <v>0</v>
      </c>
      <c r="RR94" s="593">
        <f t="shared" si="1599"/>
        <v>0</v>
      </c>
      <c r="RS94" s="139"/>
      <c r="RT94" s="109"/>
      <c r="RU94" s="136"/>
      <c r="RV94" s="96"/>
      <c r="RW94" s="137">
        <f t="shared" ref="RW94:RX94" si="1730">RW14+RW30+RW46+RW62+RW78</f>
        <v>0</v>
      </c>
      <c r="RX94" s="109">
        <f t="shared" si="1730"/>
        <v>0</v>
      </c>
      <c r="RY94" s="109"/>
      <c r="RZ94" s="138"/>
      <c r="SA94" s="139">
        <f t="shared" si="1600"/>
        <v>0</v>
      </c>
      <c r="SB94" s="593">
        <f t="shared" si="1601"/>
        <v>0</v>
      </c>
      <c r="SC94" s="139"/>
      <c r="SD94" s="109"/>
      <c r="SE94" s="136"/>
      <c r="SF94" s="96"/>
      <c r="SG94" s="137">
        <f t="shared" ref="SG94:SH94" si="1731">SG14+SG30+SG46+SG62+SG78</f>
        <v>0</v>
      </c>
      <c r="SH94" s="109">
        <f t="shared" si="1731"/>
        <v>0</v>
      </c>
      <c r="SI94" s="109"/>
      <c r="SJ94" s="138"/>
      <c r="SK94" s="139">
        <f t="shared" si="1602"/>
        <v>0</v>
      </c>
      <c r="SL94" s="593">
        <f t="shared" si="1603"/>
        <v>0</v>
      </c>
      <c r="SM94" s="139"/>
      <c r="SN94" s="109"/>
      <c r="SO94" s="136"/>
      <c r="SP94" s="96"/>
      <c r="SQ94" s="137">
        <f t="shared" ref="SQ94:SR94" si="1732">SQ14+SQ30+SQ46+SQ62+SQ78</f>
        <v>0</v>
      </c>
      <c r="SR94" s="109">
        <f t="shared" si="1732"/>
        <v>0</v>
      </c>
      <c r="SS94" s="109"/>
      <c r="ST94" s="138"/>
      <c r="SU94" s="139">
        <f t="shared" si="1604"/>
        <v>0</v>
      </c>
      <c r="SV94" s="593">
        <f t="shared" si="1605"/>
        <v>0</v>
      </c>
      <c r="SW94" s="139"/>
      <c r="SX94" s="109"/>
      <c r="SY94" s="136"/>
      <c r="SZ94" s="96"/>
      <c r="TA94" s="137">
        <f t="shared" ref="TA94:TB94" si="1733">TA14+TA30+TA46+TA62+TA78</f>
        <v>0</v>
      </c>
      <c r="TB94" s="109">
        <f t="shared" si="1733"/>
        <v>0</v>
      </c>
      <c r="TC94" s="109"/>
      <c r="TD94" s="138"/>
      <c r="TE94" s="139">
        <f t="shared" si="1606"/>
        <v>0</v>
      </c>
      <c r="TF94" s="593">
        <f t="shared" si="1607"/>
        <v>0</v>
      </c>
      <c r="TG94" s="139"/>
      <c r="TH94" s="109"/>
      <c r="TI94" s="136"/>
      <c r="TJ94" s="96"/>
      <c r="TK94" s="137">
        <f t="shared" ref="TK94:TL94" si="1734">TK14+TK30+TK46+TK62+TK78</f>
        <v>0</v>
      </c>
      <c r="TL94" s="109">
        <f t="shared" si="1734"/>
        <v>0</v>
      </c>
      <c r="TM94" s="109"/>
      <c r="TN94" s="138"/>
      <c r="TO94" s="139">
        <f t="shared" si="1608"/>
        <v>0</v>
      </c>
      <c r="TP94" s="593">
        <f t="shared" si="1609"/>
        <v>0</v>
      </c>
      <c r="TQ94" s="139"/>
      <c r="TR94" s="109"/>
      <c r="TS94" s="136"/>
      <c r="TT94" s="96"/>
      <c r="TU94" s="137">
        <f t="shared" ref="TU94:TV94" si="1735">TU14+TU30+TU46+TU62+TU78</f>
        <v>0</v>
      </c>
      <c r="TV94" s="109">
        <f t="shared" si="1735"/>
        <v>0</v>
      </c>
      <c r="TW94" s="109"/>
      <c r="TX94" s="138"/>
      <c r="TY94" s="139">
        <f t="shared" si="1610"/>
        <v>0</v>
      </c>
      <c r="TZ94" s="593">
        <f t="shared" si="1611"/>
        <v>0</v>
      </c>
      <c r="UA94" s="139"/>
      <c r="UB94" s="109"/>
      <c r="UC94" s="136"/>
      <c r="UD94" s="96"/>
      <c r="UE94" s="137">
        <f t="shared" ref="UE94:UF94" si="1736">UE14+UE30+UE46+UE62+UE78</f>
        <v>0</v>
      </c>
      <c r="UF94" s="109">
        <f t="shared" si="1736"/>
        <v>0</v>
      </c>
      <c r="UG94" s="109"/>
      <c r="UH94" s="138"/>
      <c r="UI94" s="139">
        <f t="shared" si="1612"/>
        <v>0</v>
      </c>
      <c r="UJ94" s="593">
        <f t="shared" si="1613"/>
        <v>0</v>
      </c>
      <c r="UK94" s="139"/>
      <c r="UL94" s="109"/>
      <c r="UM94" s="136"/>
      <c r="UN94" s="96"/>
      <c r="UO94" s="137">
        <f t="shared" ref="UO94:UP94" si="1737">UO14+UO30+UO46+UO62+UO78</f>
        <v>0</v>
      </c>
      <c r="UP94" s="109">
        <f t="shared" si="1737"/>
        <v>0</v>
      </c>
      <c r="UQ94" s="109"/>
      <c r="UR94" s="138"/>
      <c r="US94" s="139">
        <f t="shared" si="1614"/>
        <v>0</v>
      </c>
      <c r="UT94" s="593">
        <f t="shared" si="1615"/>
        <v>0</v>
      </c>
      <c r="UU94" s="139"/>
      <c r="UV94" s="109"/>
      <c r="UW94" s="136"/>
      <c r="UX94" s="96"/>
      <c r="UY94" s="137">
        <f t="shared" ref="UY94:UZ94" si="1738">UY14+UY30+UY46+UY62+UY78</f>
        <v>0</v>
      </c>
      <c r="UZ94" s="109">
        <f t="shared" si="1738"/>
        <v>0</v>
      </c>
      <c r="VA94" s="109"/>
      <c r="VB94" s="138"/>
      <c r="VC94" s="139">
        <f t="shared" si="1616"/>
        <v>0</v>
      </c>
      <c r="VD94" s="593">
        <f t="shared" si="1617"/>
        <v>0</v>
      </c>
      <c r="VE94" s="139"/>
      <c r="VF94" s="109"/>
      <c r="VG94" s="136"/>
      <c r="VH94" s="96"/>
      <c r="VI94" s="137">
        <f t="shared" ref="VI94:VJ94" si="1739">VI14+VI30+VI46+VI62+VI78</f>
        <v>0</v>
      </c>
      <c r="VJ94" s="109">
        <f t="shared" si="1739"/>
        <v>0</v>
      </c>
      <c r="VK94" s="109"/>
      <c r="VL94" s="138"/>
      <c r="VM94" s="139">
        <f t="shared" si="1618"/>
        <v>0</v>
      </c>
      <c r="VN94" s="593">
        <f t="shared" si="1619"/>
        <v>0</v>
      </c>
      <c r="VO94" s="139"/>
      <c r="VP94" s="109"/>
      <c r="VQ94" s="136"/>
      <c r="VR94" s="96"/>
      <c r="VS94" s="137">
        <f t="shared" ref="VS94:VT94" si="1740">VS14+VS30+VS46+VS62+VS78</f>
        <v>0</v>
      </c>
      <c r="VT94" s="109">
        <f t="shared" si="1740"/>
        <v>0</v>
      </c>
      <c r="VU94" s="109"/>
      <c r="VV94" s="138"/>
      <c r="VW94" s="139">
        <f t="shared" si="1620"/>
        <v>0</v>
      </c>
      <c r="VX94" s="554">
        <f t="shared" si="1621"/>
        <v>34</v>
      </c>
      <c r="VY94" s="139"/>
      <c r="VZ94" s="109"/>
      <c r="WA94" s="136"/>
      <c r="WB94" s="96"/>
      <c r="WC94" s="137">
        <f t="shared" ref="WC94:WD94" si="1741">WC14+WC30+WC46+WC62+WC78</f>
        <v>7575.9558699999998</v>
      </c>
      <c r="WD94" s="109">
        <f t="shared" si="1741"/>
        <v>257582.51</v>
      </c>
      <c r="WE94" s="109"/>
      <c r="WF94" s="138"/>
    </row>
    <row r="95" spans="1:604" ht="26.25" customHeight="1">
      <c r="A95" s="5"/>
      <c r="B95" s="544" t="s">
        <v>406</v>
      </c>
      <c r="C95" s="11" t="s">
        <v>968</v>
      </c>
      <c r="D95" s="11" t="s">
        <v>423</v>
      </c>
      <c r="E95" s="4"/>
      <c r="F95" s="593">
        <f t="shared" si="1503"/>
        <v>0</v>
      </c>
      <c r="G95" s="139"/>
      <c r="H95" s="109"/>
      <c r="I95" s="136"/>
      <c r="J95" s="96"/>
      <c r="K95" s="137">
        <f t="shared" ref="K95:L95" si="1742">K15+K31+K47+K63+K79</f>
        <v>0</v>
      </c>
      <c r="L95" s="109">
        <f t="shared" si="1742"/>
        <v>0</v>
      </c>
      <c r="M95" s="109"/>
      <c r="N95" s="138"/>
      <c r="O95" s="139">
        <f t="shared" si="1504"/>
        <v>0</v>
      </c>
      <c r="P95" s="593">
        <f t="shared" si="1505"/>
        <v>0</v>
      </c>
      <c r="Q95" s="139"/>
      <c r="R95" s="109"/>
      <c r="S95" s="136"/>
      <c r="T95" s="96"/>
      <c r="U95" s="137">
        <f t="shared" ref="U95:V95" si="1743">U15+U31+U47+U63+U79</f>
        <v>0</v>
      </c>
      <c r="V95" s="109">
        <f t="shared" si="1743"/>
        <v>0</v>
      </c>
      <c r="W95" s="109"/>
      <c r="X95" s="138"/>
      <c r="Y95" s="139">
        <f t="shared" si="1506"/>
        <v>0</v>
      </c>
      <c r="Z95" s="593">
        <f t="shared" si="1507"/>
        <v>27</v>
      </c>
      <c r="AA95" s="139"/>
      <c r="AB95" s="109"/>
      <c r="AC95" s="136"/>
      <c r="AD95" s="96"/>
      <c r="AE95" s="137">
        <f t="shared" ref="AE95:AF95" si="1744">AE15+AE31+AE47+AE63+AE79</f>
        <v>10224.53724</v>
      </c>
      <c r="AF95" s="109">
        <f t="shared" si="1744"/>
        <v>276062.5</v>
      </c>
      <c r="AG95" s="109"/>
      <c r="AH95" s="138"/>
      <c r="AI95" s="139">
        <f t="shared" si="1508"/>
        <v>1.34877</v>
      </c>
      <c r="AJ95" s="593">
        <f t="shared" si="1509"/>
        <v>0</v>
      </c>
      <c r="AK95" s="139"/>
      <c r="AL95" s="109"/>
      <c r="AM95" s="136"/>
      <c r="AN95" s="96"/>
      <c r="AO95" s="137">
        <f t="shared" ref="AO95:AP95" si="1745">AO15+AO31+AO47+AO63+AO79</f>
        <v>0</v>
      </c>
      <c r="AP95" s="109">
        <f t="shared" si="1745"/>
        <v>0</v>
      </c>
      <c r="AQ95" s="109"/>
      <c r="AR95" s="138"/>
      <c r="AS95" s="139">
        <f t="shared" si="1510"/>
        <v>0</v>
      </c>
      <c r="AT95" s="593">
        <f t="shared" si="1511"/>
        <v>0</v>
      </c>
      <c r="AU95" s="139"/>
      <c r="AV95" s="109"/>
      <c r="AW95" s="136"/>
      <c r="AX95" s="96"/>
      <c r="AY95" s="137">
        <f t="shared" ref="AY95:AZ95" si="1746">AY15+AY31+AY47+AY63+AY79</f>
        <v>0</v>
      </c>
      <c r="AZ95" s="109">
        <f t="shared" si="1746"/>
        <v>0</v>
      </c>
      <c r="BA95" s="109"/>
      <c r="BB95" s="138"/>
      <c r="BC95" s="139">
        <f t="shared" si="1512"/>
        <v>0</v>
      </c>
      <c r="BD95" s="593">
        <f t="shared" si="1513"/>
        <v>0</v>
      </c>
      <c r="BE95" s="139"/>
      <c r="BF95" s="109"/>
      <c r="BG95" s="136"/>
      <c r="BH95" s="96"/>
      <c r="BI95" s="137">
        <f t="shared" ref="BI95:BJ95" si="1747">BI15+BI31+BI47+BI63+BI79</f>
        <v>0</v>
      </c>
      <c r="BJ95" s="109">
        <f t="shared" si="1747"/>
        <v>0</v>
      </c>
      <c r="BK95" s="109"/>
      <c r="BL95" s="138"/>
      <c r="BM95" s="139">
        <f t="shared" si="1514"/>
        <v>0</v>
      </c>
      <c r="BN95" s="593">
        <f t="shared" si="1515"/>
        <v>0</v>
      </c>
      <c r="BO95" s="139"/>
      <c r="BP95" s="109"/>
      <c r="BQ95" s="136"/>
      <c r="BR95" s="96"/>
      <c r="BS95" s="137">
        <f t="shared" ref="BS95:BT95" si="1748">BS15+BS31+BS47+BS63+BS79</f>
        <v>0</v>
      </c>
      <c r="BT95" s="109">
        <f t="shared" si="1748"/>
        <v>0</v>
      </c>
      <c r="BU95" s="109"/>
      <c r="BV95" s="138"/>
      <c r="BW95" s="139">
        <f t="shared" si="1516"/>
        <v>0</v>
      </c>
      <c r="BX95" s="593">
        <f t="shared" si="1517"/>
        <v>0</v>
      </c>
      <c r="BY95" s="139"/>
      <c r="BZ95" s="109"/>
      <c r="CA95" s="136"/>
      <c r="CB95" s="96"/>
      <c r="CC95" s="137">
        <f t="shared" ref="CC95:CD95" si="1749">CC15+CC31+CC47+CC63+CC79</f>
        <v>0</v>
      </c>
      <c r="CD95" s="109">
        <f t="shared" si="1749"/>
        <v>0</v>
      </c>
      <c r="CE95" s="109"/>
      <c r="CF95" s="138"/>
      <c r="CG95" s="139">
        <f t="shared" si="1518"/>
        <v>0</v>
      </c>
      <c r="CH95" s="593">
        <f t="shared" si="1519"/>
        <v>0</v>
      </c>
      <c r="CI95" s="139"/>
      <c r="CJ95" s="109"/>
      <c r="CK95" s="136"/>
      <c r="CL95" s="96"/>
      <c r="CM95" s="137">
        <f t="shared" ref="CM95:CN95" si="1750">CM15+CM31+CM47+CM63+CM79</f>
        <v>0</v>
      </c>
      <c r="CN95" s="109">
        <f t="shared" si="1750"/>
        <v>0</v>
      </c>
      <c r="CO95" s="109"/>
      <c r="CP95" s="138"/>
      <c r="CQ95" s="139">
        <f t="shared" si="1520"/>
        <v>0</v>
      </c>
      <c r="CR95" s="593">
        <f t="shared" si="1521"/>
        <v>0</v>
      </c>
      <c r="CS95" s="139"/>
      <c r="CT95" s="109"/>
      <c r="CU95" s="136"/>
      <c r="CV95" s="96"/>
      <c r="CW95" s="137">
        <f t="shared" ref="CW95:CX95" si="1751">CW15+CW31+CW47+CW63+CW79</f>
        <v>0</v>
      </c>
      <c r="CX95" s="109">
        <f t="shared" si="1751"/>
        <v>0</v>
      </c>
      <c r="CY95" s="109"/>
      <c r="CZ95" s="138"/>
      <c r="DA95" s="139">
        <f t="shared" si="1522"/>
        <v>0</v>
      </c>
      <c r="DB95" s="593">
        <f t="shared" si="1523"/>
        <v>0</v>
      </c>
      <c r="DC95" s="139"/>
      <c r="DD95" s="109"/>
      <c r="DE95" s="136"/>
      <c r="DF95" s="96"/>
      <c r="DG95" s="137">
        <f t="shared" ref="DG95:DH95" si="1752">DG15+DG31+DG47+DG63+DG79</f>
        <v>0</v>
      </c>
      <c r="DH95" s="109">
        <f t="shared" si="1752"/>
        <v>0</v>
      </c>
      <c r="DI95" s="109"/>
      <c r="DJ95" s="138"/>
      <c r="DK95" s="139">
        <f t="shared" si="1524"/>
        <v>0</v>
      </c>
      <c r="DL95" s="593">
        <f t="shared" si="1525"/>
        <v>0</v>
      </c>
      <c r="DM95" s="139"/>
      <c r="DN95" s="109"/>
      <c r="DO95" s="136"/>
      <c r="DP95" s="96"/>
      <c r="DQ95" s="137">
        <f t="shared" ref="DQ95:DR95" si="1753">DQ15+DQ31+DQ47+DQ63+DQ79</f>
        <v>0</v>
      </c>
      <c r="DR95" s="109">
        <f t="shared" si="1753"/>
        <v>0</v>
      </c>
      <c r="DS95" s="109"/>
      <c r="DT95" s="138"/>
      <c r="DU95" s="139">
        <f t="shared" si="1526"/>
        <v>0</v>
      </c>
      <c r="DV95" s="593">
        <f t="shared" si="1527"/>
        <v>0</v>
      </c>
      <c r="DW95" s="139"/>
      <c r="DX95" s="109"/>
      <c r="DY95" s="136"/>
      <c r="DZ95" s="96"/>
      <c r="EA95" s="137">
        <f t="shared" ref="EA95:EB95" si="1754">EA15+EA31+EA47+EA63+EA79</f>
        <v>0</v>
      </c>
      <c r="EB95" s="109">
        <f t="shared" si="1754"/>
        <v>0</v>
      </c>
      <c r="EC95" s="109"/>
      <c r="ED95" s="138"/>
      <c r="EE95" s="139">
        <f t="shared" si="1528"/>
        <v>0</v>
      </c>
      <c r="EF95" s="593">
        <f t="shared" si="1529"/>
        <v>0</v>
      </c>
      <c r="EG95" s="139"/>
      <c r="EH95" s="109"/>
      <c r="EI95" s="136"/>
      <c r="EJ95" s="96"/>
      <c r="EK95" s="137">
        <f t="shared" ref="EK95:EL95" si="1755">EK15+EK31+EK47+EK63+EK79</f>
        <v>0</v>
      </c>
      <c r="EL95" s="109">
        <f t="shared" si="1755"/>
        <v>0</v>
      </c>
      <c r="EM95" s="109"/>
      <c r="EN95" s="138"/>
      <c r="EO95" s="139">
        <f t="shared" si="1530"/>
        <v>0</v>
      </c>
      <c r="EP95" s="593">
        <f t="shared" si="1531"/>
        <v>0</v>
      </c>
      <c r="EQ95" s="139"/>
      <c r="ER95" s="109"/>
      <c r="ES95" s="136"/>
      <c r="ET95" s="96"/>
      <c r="EU95" s="137">
        <f t="shared" ref="EU95:EV95" si="1756">EU15+EU31+EU47+EU63+EU79</f>
        <v>0</v>
      </c>
      <c r="EV95" s="109">
        <f t="shared" si="1756"/>
        <v>0</v>
      </c>
      <c r="EW95" s="109"/>
      <c r="EX95" s="138"/>
      <c r="EY95" s="139">
        <f t="shared" si="1532"/>
        <v>0</v>
      </c>
      <c r="EZ95" s="593">
        <f t="shared" si="1533"/>
        <v>31</v>
      </c>
      <c r="FA95" s="139"/>
      <c r="FB95" s="109"/>
      <c r="FC95" s="136"/>
      <c r="FD95" s="96"/>
      <c r="FE95" s="137">
        <f t="shared" ref="FE95:FF95" si="1757">FE15+FE31+FE47+FE63+FE79</f>
        <v>7493.2779099999998</v>
      </c>
      <c r="FF95" s="109">
        <f t="shared" si="1757"/>
        <v>232291.62</v>
      </c>
      <c r="FG95" s="109"/>
      <c r="FH95" s="138"/>
      <c r="FI95" s="139">
        <f t="shared" si="1534"/>
        <v>0.98848000000000003</v>
      </c>
      <c r="FJ95" s="593">
        <f t="shared" si="1535"/>
        <v>0</v>
      </c>
      <c r="FK95" s="139"/>
      <c r="FL95" s="109"/>
      <c r="FM95" s="136"/>
      <c r="FN95" s="96"/>
      <c r="FO95" s="137">
        <f t="shared" ref="FO95:FP95" si="1758">FO15+FO31+FO47+FO63+FO79</f>
        <v>0</v>
      </c>
      <c r="FP95" s="109">
        <f t="shared" si="1758"/>
        <v>0</v>
      </c>
      <c r="FQ95" s="109"/>
      <c r="FR95" s="138"/>
      <c r="FS95" s="139">
        <f t="shared" si="1536"/>
        <v>0</v>
      </c>
      <c r="FT95" s="593">
        <f t="shared" si="1537"/>
        <v>0</v>
      </c>
      <c r="FU95" s="139"/>
      <c r="FV95" s="109"/>
      <c r="FW95" s="136"/>
      <c r="FX95" s="96"/>
      <c r="FY95" s="137">
        <f t="shared" ref="FY95:FZ95" si="1759">FY15+FY31+FY47+FY63+FY79</f>
        <v>0</v>
      </c>
      <c r="FZ95" s="109">
        <f t="shared" si="1759"/>
        <v>0</v>
      </c>
      <c r="GA95" s="109"/>
      <c r="GB95" s="138"/>
      <c r="GC95" s="139">
        <f t="shared" si="1538"/>
        <v>0</v>
      </c>
      <c r="GD95" s="593">
        <f t="shared" si="1539"/>
        <v>0</v>
      </c>
      <c r="GE95" s="139"/>
      <c r="GF95" s="109"/>
      <c r="GG95" s="136"/>
      <c r="GH95" s="96"/>
      <c r="GI95" s="137">
        <f t="shared" ref="GI95:GJ95" si="1760">GI15+GI31+GI47+GI63+GI79</f>
        <v>0</v>
      </c>
      <c r="GJ95" s="109">
        <f t="shared" si="1760"/>
        <v>0</v>
      </c>
      <c r="GK95" s="109"/>
      <c r="GL95" s="138"/>
      <c r="GM95" s="139">
        <f t="shared" si="1540"/>
        <v>0</v>
      </c>
      <c r="GN95" s="593">
        <f t="shared" si="1541"/>
        <v>0</v>
      </c>
      <c r="GO95" s="139"/>
      <c r="GP95" s="109"/>
      <c r="GQ95" s="136"/>
      <c r="GR95" s="96"/>
      <c r="GS95" s="137">
        <f t="shared" ref="GS95:GT95" si="1761">GS15+GS31+GS47+GS63+GS79</f>
        <v>0</v>
      </c>
      <c r="GT95" s="109">
        <f t="shared" si="1761"/>
        <v>0</v>
      </c>
      <c r="GU95" s="109"/>
      <c r="GV95" s="138"/>
      <c r="GW95" s="139">
        <f t="shared" si="1542"/>
        <v>0</v>
      </c>
      <c r="GX95" s="593">
        <f t="shared" si="1543"/>
        <v>0</v>
      </c>
      <c r="GY95" s="139"/>
      <c r="GZ95" s="109"/>
      <c r="HA95" s="136"/>
      <c r="HB95" s="96"/>
      <c r="HC95" s="137">
        <f t="shared" ref="HC95:HD95" si="1762">HC15+HC31+HC47+HC63+HC79</f>
        <v>0</v>
      </c>
      <c r="HD95" s="109">
        <f t="shared" si="1762"/>
        <v>0</v>
      </c>
      <c r="HE95" s="109"/>
      <c r="HF95" s="138"/>
      <c r="HG95" s="139">
        <f t="shared" si="1544"/>
        <v>0</v>
      </c>
      <c r="HH95" s="593">
        <f t="shared" si="1545"/>
        <v>0</v>
      </c>
      <c r="HI95" s="139"/>
      <c r="HJ95" s="109"/>
      <c r="HK95" s="136"/>
      <c r="HL95" s="96"/>
      <c r="HM95" s="137">
        <f t="shared" ref="HM95:HN95" si="1763">HM15+HM31+HM47+HM63+HM79</f>
        <v>0</v>
      </c>
      <c r="HN95" s="109">
        <f t="shared" si="1763"/>
        <v>0</v>
      </c>
      <c r="HO95" s="109"/>
      <c r="HP95" s="138"/>
      <c r="HQ95" s="139">
        <f t="shared" si="1546"/>
        <v>0</v>
      </c>
      <c r="HR95" s="593">
        <f t="shared" si="1547"/>
        <v>0</v>
      </c>
      <c r="HS95" s="139"/>
      <c r="HT95" s="109"/>
      <c r="HU95" s="136"/>
      <c r="HV95" s="96"/>
      <c r="HW95" s="137">
        <f t="shared" ref="HW95:HX95" si="1764">HW15+HW31+HW47+HW63+HW79</f>
        <v>0</v>
      </c>
      <c r="HX95" s="109">
        <f t="shared" si="1764"/>
        <v>0</v>
      </c>
      <c r="HY95" s="109"/>
      <c r="HZ95" s="138"/>
      <c r="IA95" s="139">
        <f t="shared" si="1548"/>
        <v>0</v>
      </c>
      <c r="IB95" s="593">
        <f t="shared" si="1549"/>
        <v>0</v>
      </c>
      <c r="IC95" s="139"/>
      <c r="ID95" s="109"/>
      <c r="IE95" s="136"/>
      <c r="IF95" s="96"/>
      <c r="IG95" s="137">
        <f t="shared" ref="IG95:IH95" si="1765">IG15+IG31+IG47+IG63+IG79</f>
        <v>0</v>
      </c>
      <c r="IH95" s="109">
        <f t="shared" si="1765"/>
        <v>0</v>
      </c>
      <c r="II95" s="109"/>
      <c r="IJ95" s="138"/>
      <c r="IK95" s="139">
        <f t="shared" si="1550"/>
        <v>0</v>
      </c>
      <c r="IL95" s="593">
        <f t="shared" si="1551"/>
        <v>0</v>
      </c>
      <c r="IM95" s="139"/>
      <c r="IN95" s="109"/>
      <c r="IO95" s="136"/>
      <c r="IP95" s="96"/>
      <c r="IQ95" s="137">
        <f t="shared" ref="IQ95:IR95" si="1766">IQ15+IQ31+IQ47+IQ63+IQ79</f>
        <v>0</v>
      </c>
      <c r="IR95" s="109">
        <f t="shared" si="1766"/>
        <v>0</v>
      </c>
      <c r="IS95" s="109"/>
      <c r="IT95" s="138"/>
      <c r="IU95" s="139">
        <f t="shared" si="1552"/>
        <v>0</v>
      </c>
      <c r="IV95" s="593">
        <f t="shared" si="1553"/>
        <v>0</v>
      </c>
      <c r="IW95" s="139"/>
      <c r="IX95" s="109"/>
      <c r="IY95" s="136"/>
      <c r="IZ95" s="96"/>
      <c r="JA95" s="137">
        <f t="shared" ref="JA95:JB95" si="1767">JA15+JA31+JA47+JA63+JA79</f>
        <v>0</v>
      </c>
      <c r="JB95" s="109">
        <f t="shared" si="1767"/>
        <v>0</v>
      </c>
      <c r="JC95" s="109"/>
      <c r="JD95" s="138"/>
      <c r="JE95" s="139">
        <f t="shared" si="1554"/>
        <v>0</v>
      </c>
      <c r="JF95" s="593">
        <f t="shared" si="1555"/>
        <v>0</v>
      </c>
      <c r="JG95" s="139"/>
      <c r="JH95" s="109"/>
      <c r="JI95" s="136"/>
      <c r="JJ95" s="96"/>
      <c r="JK95" s="137">
        <f t="shared" ref="JK95:JL95" si="1768">JK15+JK31+JK47+JK63+JK79</f>
        <v>0</v>
      </c>
      <c r="JL95" s="109">
        <f t="shared" si="1768"/>
        <v>0</v>
      </c>
      <c r="JM95" s="109"/>
      <c r="JN95" s="138"/>
      <c r="JO95" s="139">
        <f t="shared" si="1556"/>
        <v>0</v>
      </c>
      <c r="JP95" s="593">
        <f t="shared" si="1557"/>
        <v>0</v>
      </c>
      <c r="JQ95" s="139"/>
      <c r="JR95" s="109"/>
      <c r="JS95" s="136"/>
      <c r="JT95" s="96"/>
      <c r="JU95" s="137">
        <f t="shared" ref="JU95:JV95" si="1769">JU15+JU31+JU47+JU63+JU79</f>
        <v>0</v>
      </c>
      <c r="JV95" s="109">
        <f t="shared" si="1769"/>
        <v>0</v>
      </c>
      <c r="JW95" s="109"/>
      <c r="JX95" s="138"/>
      <c r="JY95" s="139">
        <f t="shared" si="1558"/>
        <v>0</v>
      </c>
      <c r="JZ95" s="593">
        <f t="shared" si="1559"/>
        <v>0</v>
      </c>
      <c r="KA95" s="139"/>
      <c r="KB95" s="109"/>
      <c r="KC95" s="136"/>
      <c r="KD95" s="96"/>
      <c r="KE95" s="137">
        <f t="shared" ref="KE95:KF95" si="1770">KE15+KE31+KE47+KE63+KE79</f>
        <v>0</v>
      </c>
      <c r="KF95" s="109">
        <f t="shared" si="1770"/>
        <v>0</v>
      </c>
      <c r="KG95" s="109"/>
      <c r="KH95" s="138"/>
      <c r="KI95" s="139">
        <f t="shared" si="1560"/>
        <v>0</v>
      </c>
      <c r="KJ95" s="593">
        <f t="shared" si="1561"/>
        <v>0</v>
      </c>
      <c r="KK95" s="139"/>
      <c r="KL95" s="109"/>
      <c r="KM95" s="136"/>
      <c r="KN95" s="96"/>
      <c r="KO95" s="137">
        <f t="shared" ref="KO95:KP95" si="1771">KO15+KO31+KO47+KO63+KO79</f>
        <v>0</v>
      </c>
      <c r="KP95" s="109">
        <f t="shared" si="1771"/>
        <v>0</v>
      </c>
      <c r="KQ95" s="109"/>
      <c r="KR95" s="138"/>
      <c r="KS95" s="139">
        <f t="shared" si="1562"/>
        <v>0</v>
      </c>
      <c r="KT95" s="593">
        <f t="shared" si="1563"/>
        <v>0</v>
      </c>
      <c r="KU95" s="139"/>
      <c r="KV95" s="109"/>
      <c r="KW95" s="136"/>
      <c r="KX95" s="96"/>
      <c r="KY95" s="137">
        <f t="shared" ref="KY95:KZ95" si="1772">KY15+KY31+KY47+KY63+KY79</f>
        <v>0</v>
      </c>
      <c r="KZ95" s="109">
        <f t="shared" si="1772"/>
        <v>0</v>
      </c>
      <c r="LA95" s="109"/>
      <c r="LB95" s="138"/>
      <c r="LC95" s="139">
        <f t="shared" si="1564"/>
        <v>0</v>
      </c>
      <c r="LD95" s="593">
        <f t="shared" si="1565"/>
        <v>0</v>
      </c>
      <c r="LE95" s="139"/>
      <c r="LF95" s="109"/>
      <c r="LG95" s="136"/>
      <c r="LH95" s="96"/>
      <c r="LI95" s="137">
        <f t="shared" ref="LI95:LJ95" si="1773">LI15+LI31+LI47+LI63+LI79</f>
        <v>0</v>
      </c>
      <c r="LJ95" s="109">
        <f t="shared" si="1773"/>
        <v>0</v>
      </c>
      <c r="LK95" s="109"/>
      <c r="LL95" s="138"/>
      <c r="LM95" s="139">
        <f t="shared" si="1566"/>
        <v>0</v>
      </c>
      <c r="LN95" s="593">
        <f t="shared" si="1567"/>
        <v>0</v>
      </c>
      <c r="LO95" s="139"/>
      <c r="LP95" s="109"/>
      <c r="LQ95" s="136"/>
      <c r="LR95" s="96"/>
      <c r="LS95" s="137">
        <f t="shared" ref="LS95:LT95" si="1774">LS15+LS31+LS47+LS63+LS79</f>
        <v>0</v>
      </c>
      <c r="LT95" s="109">
        <f t="shared" si="1774"/>
        <v>0</v>
      </c>
      <c r="LU95" s="109"/>
      <c r="LV95" s="138"/>
      <c r="LW95" s="139">
        <f t="shared" si="1568"/>
        <v>0</v>
      </c>
      <c r="LX95" s="593">
        <f t="shared" si="1569"/>
        <v>0</v>
      </c>
      <c r="LY95" s="139"/>
      <c r="LZ95" s="109"/>
      <c r="MA95" s="136"/>
      <c r="MB95" s="96"/>
      <c r="MC95" s="137">
        <f t="shared" ref="MC95:MD95" si="1775">MC15+MC31+MC47+MC63+MC79</f>
        <v>0</v>
      </c>
      <c r="MD95" s="109">
        <f t="shared" si="1775"/>
        <v>0</v>
      </c>
      <c r="ME95" s="109"/>
      <c r="MF95" s="138"/>
      <c r="MG95" s="139">
        <f t="shared" si="1570"/>
        <v>0</v>
      </c>
      <c r="MH95" s="593">
        <f t="shared" si="1571"/>
        <v>0</v>
      </c>
      <c r="MI95" s="139"/>
      <c r="MJ95" s="109"/>
      <c r="MK95" s="136"/>
      <c r="ML95" s="96"/>
      <c r="MM95" s="137">
        <f t="shared" ref="MM95:MN95" si="1776">MM15+MM31+MM47+MM63+MM79</f>
        <v>0</v>
      </c>
      <c r="MN95" s="109">
        <f t="shared" si="1776"/>
        <v>0</v>
      </c>
      <c r="MO95" s="109"/>
      <c r="MP95" s="138"/>
      <c r="MQ95" s="139">
        <f t="shared" si="1572"/>
        <v>0</v>
      </c>
      <c r="MR95" s="593">
        <f t="shared" si="1573"/>
        <v>0</v>
      </c>
      <c r="MS95" s="139"/>
      <c r="MT95" s="109"/>
      <c r="MU95" s="136"/>
      <c r="MV95" s="96"/>
      <c r="MW95" s="137">
        <f t="shared" ref="MW95:MX95" si="1777">MW15+MW31+MW47+MW63+MW79</f>
        <v>0</v>
      </c>
      <c r="MX95" s="109">
        <f t="shared" si="1777"/>
        <v>0</v>
      </c>
      <c r="MY95" s="109"/>
      <c r="MZ95" s="138"/>
      <c r="NA95" s="139">
        <f t="shared" si="1574"/>
        <v>0</v>
      </c>
      <c r="NB95" s="593">
        <f t="shared" si="1575"/>
        <v>0</v>
      </c>
      <c r="NC95" s="139"/>
      <c r="ND95" s="109"/>
      <c r="NE95" s="136"/>
      <c r="NF95" s="96"/>
      <c r="NG95" s="137">
        <f t="shared" ref="NG95:NH95" si="1778">NG15+NG31+NG47+NG63+NG79</f>
        <v>0</v>
      </c>
      <c r="NH95" s="109">
        <f t="shared" si="1778"/>
        <v>0</v>
      </c>
      <c r="NI95" s="109"/>
      <c r="NJ95" s="138"/>
      <c r="NK95" s="139">
        <f t="shared" si="1576"/>
        <v>0</v>
      </c>
      <c r="NL95" s="593">
        <f t="shared" si="1577"/>
        <v>0</v>
      </c>
      <c r="NM95" s="139"/>
      <c r="NN95" s="109"/>
      <c r="NO95" s="136"/>
      <c r="NP95" s="96"/>
      <c r="NQ95" s="137">
        <f t="shared" ref="NQ95:NR95" si="1779">NQ15+NQ31+NQ47+NQ63+NQ79</f>
        <v>0</v>
      </c>
      <c r="NR95" s="109">
        <f t="shared" si="1779"/>
        <v>0</v>
      </c>
      <c r="NS95" s="109"/>
      <c r="NT95" s="138"/>
      <c r="NU95" s="139">
        <f t="shared" si="1578"/>
        <v>0</v>
      </c>
      <c r="NV95" s="593">
        <f t="shared" si="1579"/>
        <v>0</v>
      </c>
      <c r="NW95" s="139"/>
      <c r="NX95" s="109"/>
      <c r="NY95" s="136"/>
      <c r="NZ95" s="96"/>
      <c r="OA95" s="137">
        <f t="shared" ref="OA95:OB95" si="1780">OA15+OA31+OA47+OA63+OA79</f>
        <v>0</v>
      </c>
      <c r="OB95" s="109">
        <f t="shared" si="1780"/>
        <v>0</v>
      </c>
      <c r="OC95" s="109"/>
      <c r="OD95" s="138"/>
      <c r="OE95" s="139">
        <f t="shared" si="1580"/>
        <v>0</v>
      </c>
      <c r="OF95" s="593">
        <f t="shared" si="1581"/>
        <v>0</v>
      </c>
      <c r="OG95" s="139"/>
      <c r="OH95" s="109"/>
      <c r="OI95" s="136"/>
      <c r="OJ95" s="96"/>
      <c r="OK95" s="137">
        <f t="shared" ref="OK95:OL95" si="1781">OK15+OK31+OK47+OK63+OK79</f>
        <v>0</v>
      </c>
      <c r="OL95" s="109">
        <f t="shared" si="1781"/>
        <v>0</v>
      </c>
      <c r="OM95" s="109"/>
      <c r="ON95" s="138"/>
      <c r="OO95" s="139">
        <f t="shared" si="1582"/>
        <v>0</v>
      </c>
      <c r="OP95" s="593">
        <f t="shared" si="1583"/>
        <v>0</v>
      </c>
      <c r="OQ95" s="139"/>
      <c r="OR95" s="109"/>
      <c r="OS95" s="136"/>
      <c r="OT95" s="96"/>
      <c r="OU95" s="137">
        <f t="shared" ref="OU95:OV95" si="1782">OU15+OU31+OU47+OU63+OU79</f>
        <v>0</v>
      </c>
      <c r="OV95" s="109">
        <f t="shared" si="1782"/>
        <v>0</v>
      </c>
      <c r="OW95" s="109"/>
      <c r="OX95" s="138"/>
      <c r="OY95" s="139">
        <f t="shared" si="1584"/>
        <v>0</v>
      </c>
      <c r="OZ95" s="593">
        <f t="shared" si="1585"/>
        <v>63</v>
      </c>
      <c r="PA95" s="139"/>
      <c r="PB95" s="109"/>
      <c r="PC95" s="136"/>
      <c r="PD95" s="96"/>
      <c r="PE95" s="137">
        <f t="shared" ref="PE95:PF95" si="1783">PE15+PE31+PE47+PE63+PE79</f>
        <v>9203.37176</v>
      </c>
      <c r="PF95" s="109">
        <f t="shared" si="1783"/>
        <v>579812.42000000004</v>
      </c>
      <c r="PG95" s="109"/>
      <c r="PH95" s="138"/>
      <c r="PI95" s="139">
        <f t="shared" si="1586"/>
        <v>1.2140599999999999</v>
      </c>
      <c r="PJ95" s="593">
        <f t="shared" si="1587"/>
        <v>0</v>
      </c>
      <c r="PK95" s="139"/>
      <c r="PL95" s="109"/>
      <c r="PM95" s="136"/>
      <c r="PN95" s="96"/>
      <c r="PO95" s="137">
        <f t="shared" ref="PO95:PP95" si="1784">PO15+PO31+PO47+PO63+PO79</f>
        <v>0</v>
      </c>
      <c r="PP95" s="109">
        <f t="shared" si="1784"/>
        <v>0</v>
      </c>
      <c r="PQ95" s="109"/>
      <c r="PR95" s="138"/>
      <c r="PS95" s="139">
        <f t="shared" si="1588"/>
        <v>0</v>
      </c>
      <c r="PT95" s="593">
        <f t="shared" si="1589"/>
        <v>0</v>
      </c>
      <c r="PU95" s="139"/>
      <c r="PV95" s="109"/>
      <c r="PW95" s="136"/>
      <c r="PX95" s="96"/>
      <c r="PY95" s="137">
        <f t="shared" ref="PY95:PZ95" si="1785">PY15+PY31+PY47+PY63+PY79</f>
        <v>0</v>
      </c>
      <c r="PZ95" s="109">
        <f t="shared" si="1785"/>
        <v>0</v>
      </c>
      <c r="QA95" s="109"/>
      <c r="QB95" s="138"/>
      <c r="QC95" s="139">
        <f t="shared" si="1590"/>
        <v>0</v>
      </c>
      <c r="QD95" s="593">
        <f t="shared" si="1591"/>
        <v>0</v>
      </c>
      <c r="QE95" s="139"/>
      <c r="QF95" s="109"/>
      <c r="QG95" s="136"/>
      <c r="QH95" s="96"/>
      <c r="QI95" s="137">
        <f t="shared" ref="QI95:QJ95" si="1786">QI15+QI31+QI47+QI63+QI79</f>
        <v>0</v>
      </c>
      <c r="QJ95" s="109">
        <f t="shared" si="1786"/>
        <v>0</v>
      </c>
      <c r="QK95" s="109"/>
      <c r="QL95" s="138"/>
      <c r="QM95" s="139">
        <f t="shared" si="1592"/>
        <v>0</v>
      </c>
      <c r="QN95" s="593">
        <f t="shared" si="1593"/>
        <v>0</v>
      </c>
      <c r="QO95" s="139"/>
      <c r="QP95" s="109"/>
      <c r="QQ95" s="136"/>
      <c r="QR95" s="96"/>
      <c r="QS95" s="137">
        <f t="shared" ref="QS95:QT95" si="1787">QS15+QS31+QS47+QS63+QS79</f>
        <v>0</v>
      </c>
      <c r="QT95" s="109">
        <f t="shared" si="1787"/>
        <v>0</v>
      </c>
      <c r="QU95" s="109"/>
      <c r="QV95" s="138"/>
      <c r="QW95" s="139">
        <f t="shared" si="1594"/>
        <v>0</v>
      </c>
      <c r="QX95" s="593">
        <f t="shared" si="1595"/>
        <v>0</v>
      </c>
      <c r="QY95" s="139"/>
      <c r="QZ95" s="109"/>
      <c r="RA95" s="136"/>
      <c r="RB95" s="96"/>
      <c r="RC95" s="137">
        <f t="shared" ref="RC95:RD95" si="1788">RC15+RC31+RC47+RC63+RC79</f>
        <v>0</v>
      </c>
      <c r="RD95" s="109">
        <f t="shared" si="1788"/>
        <v>0</v>
      </c>
      <c r="RE95" s="109"/>
      <c r="RF95" s="138"/>
      <c r="RG95" s="139">
        <f t="shared" si="1596"/>
        <v>0</v>
      </c>
      <c r="RH95" s="593">
        <f t="shared" si="1597"/>
        <v>0</v>
      </c>
      <c r="RI95" s="139"/>
      <c r="RJ95" s="109"/>
      <c r="RK95" s="136"/>
      <c r="RL95" s="96"/>
      <c r="RM95" s="137">
        <f t="shared" ref="RM95:RN95" si="1789">RM15+RM31+RM47+RM63+RM79</f>
        <v>0</v>
      </c>
      <c r="RN95" s="109">
        <f t="shared" si="1789"/>
        <v>0</v>
      </c>
      <c r="RO95" s="109"/>
      <c r="RP95" s="138"/>
      <c r="RQ95" s="139">
        <f t="shared" si="1598"/>
        <v>0</v>
      </c>
      <c r="RR95" s="593">
        <f t="shared" si="1599"/>
        <v>0</v>
      </c>
      <c r="RS95" s="139"/>
      <c r="RT95" s="109"/>
      <c r="RU95" s="136"/>
      <c r="RV95" s="96"/>
      <c r="RW95" s="137">
        <f t="shared" ref="RW95:RX95" si="1790">RW15+RW31+RW47+RW63+RW79</f>
        <v>0</v>
      </c>
      <c r="RX95" s="109">
        <f t="shared" si="1790"/>
        <v>0</v>
      </c>
      <c r="RY95" s="109"/>
      <c r="RZ95" s="138"/>
      <c r="SA95" s="139">
        <f t="shared" si="1600"/>
        <v>0</v>
      </c>
      <c r="SB95" s="593">
        <f t="shared" si="1601"/>
        <v>0</v>
      </c>
      <c r="SC95" s="139"/>
      <c r="SD95" s="109"/>
      <c r="SE95" s="136"/>
      <c r="SF95" s="96"/>
      <c r="SG95" s="137">
        <f t="shared" ref="SG95:SH95" si="1791">SG15+SG31+SG47+SG63+SG79</f>
        <v>0</v>
      </c>
      <c r="SH95" s="109">
        <f t="shared" si="1791"/>
        <v>0</v>
      </c>
      <c r="SI95" s="109"/>
      <c r="SJ95" s="138"/>
      <c r="SK95" s="139">
        <f t="shared" si="1602"/>
        <v>0</v>
      </c>
      <c r="SL95" s="593">
        <f t="shared" si="1603"/>
        <v>0</v>
      </c>
      <c r="SM95" s="139"/>
      <c r="SN95" s="109"/>
      <c r="SO95" s="136"/>
      <c r="SP95" s="96"/>
      <c r="SQ95" s="137">
        <f t="shared" ref="SQ95:SR95" si="1792">SQ15+SQ31+SQ47+SQ63+SQ79</f>
        <v>0</v>
      </c>
      <c r="SR95" s="109">
        <f t="shared" si="1792"/>
        <v>0</v>
      </c>
      <c r="SS95" s="109"/>
      <c r="ST95" s="138"/>
      <c r="SU95" s="139">
        <f t="shared" si="1604"/>
        <v>0</v>
      </c>
      <c r="SV95" s="593">
        <f t="shared" si="1605"/>
        <v>0</v>
      </c>
      <c r="SW95" s="139"/>
      <c r="SX95" s="109"/>
      <c r="SY95" s="136"/>
      <c r="SZ95" s="96"/>
      <c r="TA95" s="137">
        <f t="shared" ref="TA95:TB95" si="1793">TA15+TA31+TA47+TA63+TA79</f>
        <v>0</v>
      </c>
      <c r="TB95" s="109">
        <f t="shared" si="1793"/>
        <v>0</v>
      </c>
      <c r="TC95" s="109"/>
      <c r="TD95" s="138"/>
      <c r="TE95" s="139">
        <f t="shared" si="1606"/>
        <v>0</v>
      </c>
      <c r="TF95" s="593">
        <f t="shared" si="1607"/>
        <v>0</v>
      </c>
      <c r="TG95" s="139"/>
      <c r="TH95" s="109"/>
      <c r="TI95" s="136"/>
      <c r="TJ95" s="96"/>
      <c r="TK95" s="137">
        <f t="shared" ref="TK95:TL95" si="1794">TK15+TK31+TK47+TK63+TK79</f>
        <v>0</v>
      </c>
      <c r="TL95" s="109">
        <f t="shared" si="1794"/>
        <v>0</v>
      </c>
      <c r="TM95" s="109"/>
      <c r="TN95" s="138"/>
      <c r="TO95" s="139">
        <f t="shared" si="1608"/>
        <v>0</v>
      </c>
      <c r="TP95" s="593">
        <f t="shared" si="1609"/>
        <v>0</v>
      </c>
      <c r="TQ95" s="139"/>
      <c r="TR95" s="109"/>
      <c r="TS95" s="136"/>
      <c r="TT95" s="96"/>
      <c r="TU95" s="137">
        <f t="shared" ref="TU95:TV95" si="1795">TU15+TU31+TU47+TU63+TU79</f>
        <v>0</v>
      </c>
      <c r="TV95" s="109">
        <f t="shared" si="1795"/>
        <v>0</v>
      </c>
      <c r="TW95" s="109"/>
      <c r="TX95" s="138"/>
      <c r="TY95" s="139">
        <f t="shared" si="1610"/>
        <v>0</v>
      </c>
      <c r="TZ95" s="593">
        <f t="shared" si="1611"/>
        <v>0</v>
      </c>
      <c r="UA95" s="139"/>
      <c r="UB95" s="109"/>
      <c r="UC95" s="136"/>
      <c r="UD95" s="96"/>
      <c r="UE95" s="137">
        <f t="shared" ref="UE95:UF95" si="1796">UE15+UE31+UE47+UE63+UE79</f>
        <v>0</v>
      </c>
      <c r="UF95" s="109">
        <f t="shared" si="1796"/>
        <v>0</v>
      </c>
      <c r="UG95" s="109"/>
      <c r="UH95" s="138"/>
      <c r="UI95" s="139">
        <f t="shared" si="1612"/>
        <v>0</v>
      </c>
      <c r="UJ95" s="593">
        <f t="shared" si="1613"/>
        <v>0</v>
      </c>
      <c r="UK95" s="139"/>
      <c r="UL95" s="109"/>
      <c r="UM95" s="136"/>
      <c r="UN95" s="96"/>
      <c r="UO95" s="137">
        <f t="shared" ref="UO95:UP95" si="1797">UO15+UO31+UO47+UO63+UO79</f>
        <v>0</v>
      </c>
      <c r="UP95" s="109">
        <f t="shared" si="1797"/>
        <v>0</v>
      </c>
      <c r="UQ95" s="109"/>
      <c r="UR95" s="138"/>
      <c r="US95" s="139">
        <f t="shared" si="1614"/>
        <v>0</v>
      </c>
      <c r="UT95" s="593">
        <f t="shared" si="1615"/>
        <v>0</v>
      </c>
      <c r="UU95" s="139"/>
      <c r="UV95" s="109"/>
      <c r="UW95" s="136"/>
      <c r="UX95" s="96"/>
      <c r="UY95" s="137">
        <f t="shared" ref="UY95:UZ95" si="1798">UY15+UY31+UY47+UY63+UY79</f>
        <v>0</v>
      </c>
      <c r="UZ95" s="109">
        <f t="shared" si="1798"/>
        <v>0</v>
      </c>
      <c r="VA95" s="109"/>
      <c r="VB95" s="138"/>
      <c r="VC95" s="139">
        <f t="shared" si="1616"/>
        <v>0</v>
      </c>
      <c r="VD95" s="593">
        <f t="shared" si="1617"/>
        <v>31</v>
      </c>
      <c r="VE95" s="139"/>
      <c r="VF95" s="109"/>
      <c r="VG95" s="136"/>
      <c r="VH95" s="96"/>
      <c r="VI95" s="137">
        <f t="shared" ref="VI95:VJ95" si="1799">VI15+VI31+VI47+VI63+VI79</f>
        <v>8319.5201799999995</v>
      </c>
      <c r="VJ95" s="109">
        <f t="shared" si="1799"/>
        <v>257905.13</v>
      </c>
      <c r="VK95" s="109"/>
      <c r="VL95" s="138"/>
      <c r="VM95" s="139">
        <f t="shared" si="1618"/>
        <v>1.0974699999999999</v>
      </c>
      <c r="VN95" s="593">
        <f t="shared" si="1619"/>
        <v>0</v>
      </c>
      <c r="VO95" s="139"/>
      <c r="VP95" s="109"/>
      <c r="VQ95" s="136"/>
      <c r="VR95" s="96"/>
      <c r="VS95" s="137">
        <f t="shared" ref="VS95:VT95" si="1800">VS15+VS31+VS47+VS63+VS79</f>
        <v>0</v>
      </c>
      <c r="VT95" s="109">
        <f t="shared" si="1800"/>
        <v>0</v>
      </c>
      <c r="VU95" s="109"/>
      <c r="VV95" s="138"/>
      <c r="VW95" s="139">
        <f t="shared" si="1620"/>
        <v>0</v>
      </c>
      <c r="VX95" s="554">
        <f t="shared" si="1621"/>
        <v>152</v>
      </c>
      <c r="VY95" s="139"/>
      <c r="VZ95" s="109"/>
      <c r="WA95" s="136"/>
      <c r="WB95" s="96"/>
      <c r="WC95" s="137">
        <f t="shared" ref="WC95:WD95" si="1801">WC15+WC31+WC47+WC63+WC79</f>
        <v>7580.6351100000002</v>
      </c>
      <c r="WD95" s="109">
        <f t="shared" si="1801"/>
        <v>1152256.53</v>
      </c>
      <c r="WE95" s="109"/>
      <c r="WF95" s="138"/>
    </row>
    <row r="96" spans="1:604" ht="27.75" customHeight="1">
      <c r="A96" s="5"/>
      <c r="B96" s="544" t="s">
        <v>407</v>
      </c>
      <c r="C96" s="11" t="s">
        <v>968</v>
      </c>
      <c r="D96" s="11" t="s">
        <v>423</v>
      </c>
      <c r="E96" s="4"/>
      <c r="F96" s="593">
        <f t="shared" si="1503"/>
        <v>0</v>
      </c>
      <c r="G96" s="139"/>
      <c r="H96" s="109"/>
      <c r="I96" s="136"/>
      <c r="J96" s="96"/>
      <c r="K96" s="137">
        <f t="shared" ref="K96:L96" si="1802">K16+K32+K48+K64+K80</f>
        <v>0</v>
      </c>
      <c r="L96" s="109">
        <f t="shared" si="1802"/>
        <v>0</v>
      </c>
      <c r="M96" s="109"/>
      <c r="N96" s="138"/>
      <c r="O96" s="139">
        <f t="shared" si="1504"/>
        <v>0</v>
      </c>
      <c r="P96" s="593">
        <f t="shared" si="1505"/>
        <v>20</v>
      </c>
      <c r="Q96" s="139"/>
      <c r="R96" s="109"/>
      <c r="S96" s="136"/>
      <c r="T96" s="96"/>
      <c r="U96" s="137">
        <f t="shared" ref="U96:V96" si="1803">U16+U32+U48+U64+U80</f>
        <v>7632.4697200000001</v>
      </c>
      <c r="V96" s="109">
        <f t="shared" si="1803"/>
        <v>152649.39000000001</v>
      </c>
      <c r="W96" s="109"/>
      <c r="X96" s="138"/>
      <c r="Y96" s="139">
        <f t="shared" si="1506"/>
        <v>1.0063899999999999</v>
      </c>
      <c r="Z96" s="593">
        <f t="shared" si="1507"/>
        <v>0</v>
      </c>
      <c r="AA96" s="139"/>
      <c r="AB96" s="109"/>
      <c r="AC96" s="136"/>
      <c r="AD96" s="96"/>
      <c r="AE96" s="137">
        <f t="shared" ref="AE96:AF96" si="1804">AE16+AE32+AE48+AE64+AE80</f>
        <v>0</v>
      </c>
      <c r="AF96" s="109">
        <f t="shared" si="1804"/>
        <v>0</v>
      </c>
      <c r="AG96" s="109"/>
      <c r="AH96" s="138"/>
      <c r="AI96" s="139">
        <f t="shared" si="1508"/>
        <v>0</v>
      </c>
      <c r="AJ96" s="593">
        <f t="shared" si="1509"/>
        <v>0</v>
      </c>
      <c r="AK96" s="139"/>
      <c r="AL96" s="109"/>
      <c r="AM96" s="136"/>
      <c r="AN96" s="96"/>
      <c r="AO96" s="137">
        <f t="shared" ref="AO96:AP96" si="1805">AO16+AO32+AO48+AO64+AO80</f>
        <v>0</v>
      </c>
      <c r="AP96" s="109">
        <f t="shared" si="1805"/>
        <v>0</v>
      </c>
      <c r="AQ96" s="109"/>
      <c r="AR96" s="138"/>
      <c r="AS96" s="139">
        <f t="shared" si="1510"/>
        <v>0</v>
      </c>
      <c r="AT96" s="593">
        <f t="shared" si="1511"/>
        <v>0</v>
      </c>
      <c r="AU96" s="139"/>
      <c r="AV96" s="109"/>
      <c r="AW96" s="136"/>
      <c r="AX96" s="96"/>
      <c r="AY96" s="137">
        <f t="shared" ref="AY96:AZ96" si="1806">AY16+AY32+AY48+AY64+AY80</f>
        <v>0</v>
      </c>
      <c r="AZ96" s="109">
        <f t="shared" si="1806"/>
        <v>0</v>
      </c>
      <c r="BA96" s="109"/>
      <c r="BB96" s="138"/>
      <c r="BC96" s="139">
        <f t="shared" si="1512"/>
        <v>0</v>
      </c>
      <c r="BD96" s="593">
        <f t="shared" si="1513"/>
        <v>25</v>
      </c>
      <c r="BE96" s="139"/>
      <c r="BF96" s="109"/>
      <c r="BG96" s="136"/>
      <c r="BH96" s="96"/>
      <c r="BI96" s="137">
        <f t="shared" ref="BI96:BJ96" si="1807">BI16+BI32+BI48+BI64+BI80</f>
        <v>6106.4746100000002</v>
      </c>
      <c r="BJ96" s="109">
        <f t="shared" si="1807"/>
        <v>152661.87</v>
      </c>
      <c r="BK96" s="109"/>
      <c r="BL96" s="138"/>
      <c r="BM96" s="139">
        <f t="shared" si="1514"/>
        <v>0.80518000000000001</v>
      </c>
      <c r="BN96" s="593">
        <f t="shared" si="1515"/>
        <v>0</v>
      </c>
      <c r="BO96" s="139"/>
      <c r="BP96" s="109"/>
      <c r="BQ96" s="136"/>
      <c r="BR96" s="96"/>
      <c r="BS96" s="137">
        <f t="shared" ref="BS96:BT96" si="1808">BS16+BS32+BS48+BS64+BS80</f>
        <v>0</v>
      </c>
      <c r="BT96" s="109">
        <f t="shared" si="1808"/>
        <v>0</v>
      </c>
      <c r="BU96" s="109"/>
      <c r="BV96" s="138"/>
      <c r="BW96" s="139">
        <f t="shared" si="1516"/>
        <v>0</v>
      </c>
      <c r="BX96" s="593">
        <f t="shared" si="1517"/>
        <v>0</v>
      </c>
      <c r="BY96" s="139"/>
      <c r="BZ96" s="109"/>
      <c r="CA96" s="136"/>
      <c r="CB96" s="96"/>
      <c r="CC96" s="137">
        <f t="shared" ref="CC96:CD96" si="1809">CC16+CC32+CC48+CC64+CC80</f>
        <v>0</v>
      </c>
      <c r="CD96" s="109">
        <f t="shared" si="1809"/>
        <v>0</v>
      </c>
      <c r="CE96" s="109"/>
      <c r="CF96" s="138"/>
      <c r="CG96" s="139">
        <f t="shared" si="1518"/>
        <v>0</v>
      </c>
      <c r="CH96" s="593">
        <f t="shared" si="1519"/>
        <v>0</v>
      </c>
      <c r="CI96" s="139"/>
      <c r="CJ96" s="109"/>
      <c r="CK96" s="136"/>
      <c r="CL96" s="96"/>
      <c r="CM96" s="137">
        <f t="shared" ref="CM96:CN96" si="1810">CM16+CM32+CM48+CM64+CM80</f>
        <v>0</v>
      </c>
      <c r="CN96" s="109">
        <f t="shared" si="1810"/>
        <v>0</v>
      </c>
      <c r="CO96" s="109"/>
      <c r="CP96" s="138"/>
      <c r="CQ96" s="139">
        <f t="shared" si="1520"/>
        <v>0</v>
      </c>
      <c r="CR96" s="593">
        <f t="shared" si="1521"/>
        <v>0</v>
      </c>
      <c r="CS96" s="139"/>
      <c r="CT96" s="109"/>
      <c r="CU96" s="136"/>
      <c r="CV96" s="96"/>
      <c r="CW96" s="137">
        <f t="shared" ref="CW96:CX96" si="1811">CW16+CW32+CW48+CW64+CW80</f>
        <v>0</v>
      </c>
      <c r="CX96" s="109">
        <f t="shared" si="1811"/>
        <v>0</v>
      </c>
      <c r="CY96" s="109"/>
      <c r="CZ96" s="138"/>
      <c r="DA96" s="139">
        <f t="shared" si="1522"/>
        <v>0</v>
      </c>
      <c r="DB96" s="593">
        <f t="shared" si="1523"/>
        <v>0</v>
      </c>
      <c r="DC96" s="139"/>
      <c r="DD96" s="109"/>
      <c r="DE96" s="136"/>
      <c r="DF96" s="96"/>
      <c r="DG96" s="137">
        <f t="shared" ref="DG96:DH96" si="1812">DG16+DG32+DG48+DG64+DG80</f>
        <v>0</v>
      </c>
      <c r="DH96" s="109">
        <f t="shared" si="1812"/>
        <v>0</v>
      </c>
      <c r="DI96" s="109"/>
      <c r="DJ96" s="138"/>
      <c r="DK96" s="139">
        <f t="shared" si="1524"/>
        <v>0</v>
      </c>
      <c r="DL96" s="593">
        <f t="shared" si="1525"/>
        <v>0</v>
      </c>
      <c r="DM96" s="139"/>
      <c r="DN96" s="109"/>
      <c r="DO96" s="136"/>
      <c r="DP96" s="96"/>
      <c r="DQ96" s="137">
        <f t="shared" ref="DQ96:DR96" si="1813">DQ16+DQ32+DQ48+DQ64+DQ80</f>
        <v>0</v>
      </c>
      <c r="DR96" s="109">
        <f t="shared" si="1813"/>
        <v>0</v>
      </c>
      <c r="DS96" s="109"/>
      <c r="DT96" s="138"/>
      <c r="DU96" s="139">
        <f t="shared" si="1526"/>
        <v>0</v>
      </c>
      <c r="DV96" s="593">
        <f t="shared" si="1527"/>
        <v>0</v>
      </c>
      <c r="DW96" s="139"/>
      <c r="DX96" s="109"/>
      <c r="DY96" s="136"/>
      <c r="DZ96" s="96"/>
      <c r="EA96" s="137">
        <f t="shared" ref="EA96:EB96" si="1814">EA16+EA32+EA48+EA64+EA80</f>
        <v>0</v>
      </c>
      <c r="EB96" s="109">
        <f t="shared" si="1814"/>
        <v>0</v>
      </c>
      <c r="EC96" s="109"/>
      <c r="ED96" s="138"/>
      <c r="EE96" s="139">
        <f t="shared" si="1528"/>
        <v>0</v>
      </c>
      <c r="EF96" s="593">
        <f t="shared" si="1529"/>
        <v>0</v>
      </c>
      <c r="EG96" s="139"/>
      <c r="EH96" s="109"/>
      <c r="EI96" s="136"/>
      <c r="EJ96" s="96"/>
      <c r="EK96" s="137">
        <f t="shared" ref="EK96:EL96" si="1815">EK16+EK32+EK48+EK64+EK80</f>
        <v>0</v>
      </c>
      <c r="EL96" s="109">
        <f t="shared" si="1815"/>
        <v>0</v>
      </c>
      <c r="EM96" s="109"/>
      <c r="EN96" s="138"/>
      <c r="EO96" s="139">
        <f t="shared" si="1530"/>
        <v>0</v>
      </c>
      <c r="EP96" s="593">
        <f t="shared" si="1531"/>
        <v>0</v>
      </c>
      <c r="EQ96" s="139"/>
      <c r="ER96" s="109"/>
      <c r="ES96" s="136"/>
      <c r="ET96" s="96"/>
      <c r="EU96" s="137">
        <f t="shared" ref="EU96:EV96" si="1816">EU16+EU32+EU48+EU64+EU80</f>
        <v>0</v>
      </c>
      <c r="EV96" s="109">
        <f t="shared" si="1816"/>
        <v>0</v>
      </c>
      <c r="EW96" s="109"/>
      <c r="EX96" s="138"/>
      <c r="EY96" s="139">
        <f t="shared" si="1532"/>
        <v>0</v>
      </c>
      <c r="EZ96" s="593">
        <f t="shared" si="1533"/>
        <v>12</v>
      </c>
      <c r="FA96" s="139"/>
      <c r="FB96" s="109"/>
      <c r="FC96" s="136"/>
      <c r="FD96" s="96"/>
      <c r="FE96" s="137">
        <f t="shared" ref="FE96:FF96" si="1817">FE16+FE32+FE48+FE64+FE80</f>
        <v>7493.8262699999996</v>
      </c>
      <c r="FF96" s="109">
        <f t="shared" si="1817"/>
        <v>89925.91</v>
      </c>
      <c r="FG96" s="109"/>
      <c r="FH96" s="138"/>
      <c r="FI96" s="139">
        <f t="shared" si="1534"/>
        <v>0.98811000000000004</v>
      </c>
      <c r="FJ96" s="593">
        <f t="shared" si="1535"/>
        <v>0</v>
      </c>
      <c r="FK96" s="139"/>
      <c r="FL96" s="109"/>
      <c r="FM96" s="136"/>
      <c r="FN96" s="96"/>
      <c r="FO96" s="137">
        <f t="shared" ref="FO96:FP96" si="1818">FO16+FO32+FO48+FO64+FO80</f>
        <v>0</v>
      </c>
      <c r="FP96" s="109">
        <f t="shared" si="1818"/>
        <v>0</v>
      </c>
      <c r="FQ96" s="109"/>
      <c r="FR96" s="138"/>
      <c r="FS96" s="139">
        <f t="shared" si="1536"/>
        <v>0</v>
      </c>
      <c r="FT96" s="593">
        <f t="shared" si="1537"/>
        <v>0</v>
      </c>
      <c r="FU96" s="139"/>
      <c r="FV96" s="109"/>
      <c r="FW96" s="136"/>
      <c r="FX96" s="96"/>
      <c r="FY96" s="137">
        <f t="shared" ref="FY96:FZ96" si="1819">FY16+FY32+FY48+FY64+FY80</f>
        <v>0</v>
      </c>
      <c r="FZ96" s="109">
        <f t="shared" si="1819"/>
        <v>0</v>
      </c>
      <c r="GA96" s="109"/>
      <c r="GB96" s="138"/>
      <c r="GC96" s="139">
        <f t="shared" si="1538"/>
        <v>0</v>
      </c>
      <c r="GD96" s="593">
        <f t="shared" si="1539"/>
        <v>0</v>
      </c>
      <c r="GE96" s="139"/>
      <c r="GF96" s="109"/>
      <c r="GG96" s="136"/>
      <c r="GH96" s="96"/>
      <c r="GI96" s="137">
        <f t="shared" ref="GI96:GJ96" si="1820">GI16+GI32+GI48+GI64+GI80</f>
        <v>0</v>
      </c>
      <c r="GJ96" s="109">
        <f t="shared" si="1820"/>
        <v>0</v>
      </c>
      <c r="GK96" s="109"/>
      <c r="GL96" s="138"/>
      <c r="GM96" s="139">
        <f t="shared" si="1540"/>
        <v>0</v>
      </c>
      <c r="GN96" s="593">
        <f t="shared" si="1541"/>
        <v>0</v>
      </c>
      <c r="GO96" s="139"/>
      <c r="GP96" s="109"/>
      <c r="GQ96" s="136"/>
      <c r="GR96" s="96"/>
      <c r="GS96" s="137">
        <f t="shared" ref="GS96:GT96" si="1821">GS16+GS32+GS48+GS64+GS80</f>
        <v>0</v>
      </c>
      <c r="GT96" s="109">
        <f t="shared" si="1821"/>
        <v>0</v>
      </c>
      <c r="GU96" s="109"/>
      <c r="GV96" s="138"/>
      <c r="GW96" s="139">
        <f t="shared" si="1542"/>
        <v>0</v>
      </c>
      <c r="GX96" s="593">
        <f t="shared" si="1543"/>
        <v>0</v>
      </c>
      <c r="GY96" s="139"/>
      <c r="GZ96" s="109"/>
      <c r="HA96" s="136"/>
      <c r="HB96" s="96"/>
      <c r="HC96" s="137">
        <f t="shared" ref="HC96:HD96" si="1822">HC16+HC32+HC48+HC64+HC80</f>
        <v>0</v>
      </c>
      <c r="HD96" s="109">
        <f t="shared" si="1822"/>
        <v>0</v>
      </c>
      <c r="HE96" s="109"/>
      <c r="HF96" s="138"/>
      <c r="HG96" s="139">
        <f t="shared" si="1544"/>
        <v>0</v>
      </c>
      <c r="HH96" s="593">
        <f t="shared" si="1545"/>
        <v>0</v>
      </c>
      <c r="HI96" s="139"/>
      <c r="HJ96" s="109"/>
      <c r="HK96" s="136"/>
      <c r="HL96" s="96"/>
      <c r="HM96" s="137">
        <f t="shared" ref="HM96:HN96" si="1823">HM16+HM32+HM48+HM64+HM80</f>
        <v>0</v>
      </c>
      <c r="HN96" s="109">
        <f t="shared" si="1823"/>
        <v>0</v>
      </c>
      <c r="HO96" s="109"/>
      <c r="HP96" s="138"/>
      <c r="HQ96" s="139">
        <f t="shared" si="1546"/>
        <v>0</v>
      </c>
      <c r="HR96" s="593">
        <f t="shared" si="1547"/>
        <v>0</v>
      </c>
      <c r="HS96" s="139"/>
      <c r="HT96" s="109"/>
      <c r="HU96" s="136"/>
      <c r="HV96" s="96"/>
      <c r="HW96" s="137">
        <f t="shared" ref="HW96:HX96" si="1824">HW16+HW32+HW48+HW64+HW80</f>
        <v>0</v>
      </c>
      <c r="HX96" s="109">
        <f t="shared" si="1824"/>
        <v>0</v>
      </c>
      <c r="HY96" s="109"/>
      <c r="HZ96" s="138"/>
      <c r="IA96" s="139">
        <f t="shared" si="1548"/>
        <v>0</v>
      </c>
      <c r="IB96" s="593">
        <f t="shared" si="1549"/>
        <v>0</v>
      </c>
      <c r="IC96" s="139"/>
      <c r="ID96" s="109"/>
      <c r="IE96" s="136"/>
      <c r="IF96" s="96"/>
      <c r="IG96" s="137">
        <f t="shared" ref="IG96:IH96" si="1825">IG16+IG32+IG48+IG64+IG80</f>
        <v>0</v>
      </c>
      <c r="IH96" s="109">
        <f t="shared" si="1825"/>
        <v>0</v>
      </c>
      <c r="II96" s="109"/>
      <c r="IJ96" s="138"/>
      <c r="IK96" s="139">
        <f t="shared" si="1550"/>
        <v>0</v>
      </c>
      <c r="IL96" s="593">
        <f t="shared" si="1551"/>
        <v>0</v>
      </c>
      <c r="IM96" s="139"/>
      <c r="IN96" s="109"/>
      <c r="IO96" s="136"/>
      <c r="IP96" s="96"/>
      <c r="IQ96" s="137">
        <f t="shared" ref="IQ96:IR96" si="1826">IQ16+IQ32+IQ48+IQ64+IQ80</f>
        <v>0</v>
      </c>
      <c r="IR96" s="109">
        <f t="shared" si="1826"/>
        <v>0</v>
      </c>
      <c r="IS96" s="109"/>
      <c r="IT96" s="138"/>
      <c r="IU96" s="139">
        <f t="shared" si="1552"/>
        <v>0</v>
      </c>
      <c r="IV96" s="593">
        <f t="shared" si="1553"/>
        <v>0</v>
      </c>
      <c r="IW96" s="139"/>
      <c r="IX96" s="109"/>
      <c r="IY96" s="136"/>
      <c r="IZ96" s="96"/>
      <c r="JA96" s="137">
        <f t="shared" ref="JA96:JB96" si="1827">JA16+JA32+JA48+JA64+JA80</f>
        <v>0</v>
      </c>
      <c r="JB96" s="109">
        <f t="shared" si="1827"/>
        <v>0</v>
      </c>
      <c r="JC96" s="109"/>
      <c r="JD96" s="138"/>
      <c r="JE96" s="139">
        <f t="shared" si="1554"/>
        <v>0</v>
      </c>
      <c r="JF96" s="593">
        <f t="shared" si="1555"/>
        <v>0</v>
      </c>
      <c r="JG96" s="139"/>
      <c r="JH96" s="109"/>
      <c r="JI96" s="136"/>
      <c r="JJ96" s="96"/>
      <c r="JK96" s="137">
        <f t="shared" ref="JK96:JL96" si="1828">JK16+JK32+JK48+JK64+JK80</f>
        <v>0</v>
      </c>
      <c r="JL96" s="109">
        <f t="shared" si="1828"/>
        <v>0</v>
      </c>
      <c r="JM96" s="109"/>
      <c r="JN96" s="138"/>
      <c r="JO96" s="139">
        <f t="shared" si="1556"/>
        <v>0</v>
      </c>
      <c r="JP96" s="593">
        <f t="shared" si="1557"/>
        <v>0</v>
      </c>
      <c r="JQ96" s="139"/>
      <c r="JR96" s="109"/>
      <c r="JS96" s="136"/>
      <c r="JT96" s="96"/>
      <c r="JU96" s="137">
        <f t="shared" ref="JU96:JV96" si="1829">JU16+JU32+JU48+JU64+JU80</f>
        <v>0</v>
      </c>
      <c r="JV96" s="109">
        <f t="shared" si="1829"/>
        <v>0</v>
      </c>
      <c r="JW96" s="109"/>
      <c r="JX96" s="138"/>
      <c r="JY96" s="139">
        <f t="shared" si="1558"/>
        <v>0</v>
      </c>
      <c r="JZ96" s="593">
        <f t="shared" si="1559"/>
        <v>0</v>
      </c>
      <c r="KA96" s="139"/>
      <c r="KB96" s="109"/>
      <c r="KC96" s="136"/>
      <c r="KD96" s="96"/>
      <c r="KE96" s="137">
        <f t="shared" ref="KE96:KF96" si="1830">KE16+KE32+KE48+KE64+KE80</f>
        <v>0</v>
      </c>
      <c r="KF96" s="109">
        <f t="shared" si="1830"/>
        <v>0</v>
      </c>
      <c r="KG96" s="109"/>
      <c r="KH96" s="138"/>
      <c r="KI96" s="139">
        <f t="shared" si="1560"/>
        <v>0</v>
      </c>
      <c r="KJ96" s="593">
        <f t="shared" si="1561"/>
        <v>0</v>
      </c>
      <c r="KK96" s="139"/>
      <c r="KL96" s="109"/>
      <c r="KM96" s="136"/>
      <c r="KN96" s="96"/>
      <c r="KO96" s="137">
        <f t="shared" ref="KO96:KP96" si="1831">KO16+KO32+KO48+KO64+KO80</f>
        <v>0</v>
      </c>
      <c r="KP96" s="109">
        <f t="shared" si="1831"/>
        <v>0</v>
      </c>
      <c r="KQ96" s="109"/>
      <c r="KR96" s="138"/>
      <c r="KS96" s="139">
        <f t="shared" si="1562"/>
        <v>0</v>
      </c>
      <c r="KT96" s="593">
        <f t="shared" si="1563"/>
        <v>0</v>
      </c>
      <c r="KU96" s="139"/>
      <c r="KV96" s="109"/>
      <c r="KW96" s="136"/>
      <c r="KX96" s="96"/>
      <c r="KY96" s="137">
        <f t="shared" ref="KY96:KZ96" si="1832">KY16+KY32+KY48+KY64+KY80</f>
        <v>0</v>
      </c>
      <c r="KZ96" s="109">
        <f t="shared" si="1832"/>
        <v>0</v>
      </c>
      <c r="LA96" s="109"/>
      <c r="LB96" s="138"/>
      <c r="LC96" s="139">
        <f t="shared" si="1564"/>
        <v>0</v>
      </c>
      <c r="LD96" s="593">
        <f t="shared" si="1565"/>
        <v>0</v>
      </c>
      <c r="LE96" s="139"/>
      <c r="LF96" s="109"/>
      <c r="LG96" s="136"/>
      <c r="LH96" s="96"/>
      <c r="LI96" s="137">
        <f t="shared" ref="LI96:LJ96" si="1833">LI16+LI32+LI48+LI64+LI80</f>
        <v>0</v>
      </c>
      <c r="LJ96" s="109">
        <f t="shared" si="1833"/>
        <v>0</v>
      </c>
      <c r="LK96" s="109"/>
      <c r="LL96" s="138"/>
      <c r="LM96" s="139">
        <f t="shared" si="1566"/>
        <v>0</v>
      </c>
      <c r="LN96" s="593">
        <f t="shared" si="1567"/>
        <v>0</v>
      </c>
      <c r="LO96" s="139"/>
      <c r="LP96" s="109"/>
      <c r="LQ96" s="136"/>
      <c r="LR96" s="96"/>
      <c r="LS96" s="137">
        <f t="shared" ref="LS96:LT96" si="1834">LS16+LS32+LS48+LS64+LS80</f>
        <v>0</v>
      </c>
      <c r="LT96" s="109">
        <f t="shared" si="1834"/>
        <v>0</v>
      </c>
      <c r="LU96" s="109"/>
      <c r="LV96" s="138"/>
      <c r="LW96" s="139">
        <f t="shared" si="1568"/>
        <v>0</v>
      </c>
      <c r="LX96" s="593">
        <f t="shared" si="1569"/>
        <v>0</v>
      </c>
      <c r="LY96" s="139"/>
      <c r="LZ96" s="109"/>
      <c r="MA96" s="136"/>
      <c r="MB96" s="96"/>
      <c r="MC96" s="137">
        <f t="shared" ref="MC96:MD96" si="1835">MC16+MC32+MC48+MC64+MC80</f>
        <v>0</v>
      </c>
      <c r="MD96" s="109">
        <f t="shared" si="1835"/>
        <v>0</v>
      </c>
      <c r="ME96" s="109"/>
      <c r="MF96" s="138"/>
      <c r="MG96" s="139">
        <f t="shared" si="1570"/>
        <v>0</v>
      </c>
      <c r="MH96" s="593">
        <f t="shared" si="1571"/>
        <v>0</v>
      </c>
      <c r="MI96" s="139"/>
      <c r="MJ96" s="109"/>
      <c r="MK96" s="136"/>
      <c r="ML96" s="96"/>
      <c r="MM96" s="137">
        <f t="shared" ref="MM96:MN96" si="1836">MM16+MM32+MM48+MM64+MM80</f>
        <v>0</v>
      </c>
      <c r="MN96" s="109">
        <f t="shared" si="1836"/>
        <v>0</v>
      </c>
      <c r="MO96" s="109"/>
      <c r="MP96" s="138"/>
      <c r="MQ96" s="139">
        <f t="shared" si="1572"/>
        <v>0</v>
      </c>
      <c r="MR96" s="593">
        <f t="shared" si="1573"/>
        <v>0</v>
      </c>
      <c r="MS96" s="139"/>
      <c r="MT96" s="109"/>
      <c r="MU96" s="136"/>
      <c r="MV96" s="96"/>
      <c r="MW96" s="137">
        <f t="shared" ref="MW96:MX96" si="1837">MW16+MW32+MW48+MW64+MW80</f>
        <v>0</v>
      </c>
      <c r="MX96" s="109">
        <f t="shared" si="1837"/>
        <v>0</v>
      </c>
      <c r="MY96" s="109"/>
      <c r="MZ96" s="138"/>
      <c r="NA96" s="139">
        <f t="shared" si="1574"/>
        <v>0</v>
      </c>
      <c r="NB96" s="593">
        <f t="shared" si="1575"/>
        <v>0</v>
      </c>
      <c r="NC96" s="139"/>
      <c r="ND96" s="109"/>
      <c r="NE96" s="136"/>
      <c r="NF96" s="96"/>
      <c r="NG96" s="137">
        <f t="shared" ref="NG96:NH96" si="1838">NG16+NG32+NG48+NG64+NG80</f>
        <v>0</v>
      </c>
      <c r="NH96" s="109">
        <f t="shared" si="1838"/>
        <v>0</v>
      </c>
      <c r="NI96" s="109"/>
      <c r="NJ96" s="138"/>
      <c r="NK96" s="139">
        <f t="shared" si="1576"/>
        <v>0</v>
      </c>
      <c r="NL96" s="593">
        <f t="shared" si="1577"/>
        <v>0</v>
      </c>
      <c r="NM96" s="139"/>
      <c r="NN96" s="109"/>
      <c r="NO96" s="136"/>
      <c r="NP96" s="96"/>
      <c r="NQ96" s="137">
        <f t="shared" ref="NQ96:NR96" si="1839">NQ16+NQ32+NQ48+NQ64+NQ80</f>
        <v>0</v>
      </c>
      <c r="NR96" s="109">
        <f t="shared" si="1839"/>
        <v>0</v>
      </c>
      <c r="NS96" s="109"/>
      <c r="NT96" s="138"/>
      <c r="NU96" s="139">
        <f t="shared" si="1578"/>
        <v>0</v>
      </c>
      <c r="NV96" s="593">
        <f t="shared" si="1579"/>
        <v>0</v>
      </c>
      <c r="NW96" s="139"/>
      <c r="NX96" s="109"/>
      <c r="NY96" s="136"/>
      <c r="NZ96" s="96"/>
      <c r="OA96" s="137">
        <f t="shared" ref="OA96:OB96" si="1840">OA16+OA32+OA48+OA64+OA80</f>
        <v>0</v>
      </c>
      <c r="OB96" s="109">
        <f t="shared" si="1840"/>
        <v>0</v>
      </c>
      <c r="OC96" s="109"/>
      <c r="OD96" s="138"/>
      <c r="OE96" s="139">
        <f t="shared" si="1580"/>
        <v>0</v>
      </c>
      <c r="OF96" s="593">
        <f t="shared" si="1581"/>
        <v>14</v>
      </c>
      <c r="OG96" s="139"/>
      <c r="OH96" s="109"/>
      <c r="OI96" s="136"/>
      <c r="OJ96" s="96"/>
      <c r="OK96" s="137">
        <f t="shared" ref="OK96:OL96" si="1841">OK16+OK32+OK48+OK64+OK80</f>
        <v>6280.0128299999997</v>
      </c>
      <c r="OL96" s="109">
        <f t="shared" si="1841"/>
        <v>87920.18</v>
      </c>
      <c r="OM96" s="109"/>
      <c r="ON96" s="138"/>
      <c r="OO96" s="139">
        <f t="shared" si="1582"/>
        <v>0.82806000000000002</v>
      </c>
      <c r="OP96" s="593">
        <f t="shared" si="1583"/>
        <v>0</v>
      </c>
      <c r="OQ96" s="139"/>
      <c r="OR96" s="109"/>
      <c r="OS96" s="136"/>
      <c r="OT96" s="96"/>
      <c r="OU96" s="137">
        <f t="shared" ref="OU96:OV96" si="1842">OU16+OU32+OU48+OU64+OU80</f>
        <v>0</v>
      </c>
      <c r="OV96" s="109">
        <f t="shared" si="1842"/>
        <v>0</v>
      </c>
      <c r="OW96" s="109"/>
      <c r="OX96" s="138"/>
      <c r="OY96" s="139">
        <f t="shared" si="1584"/>
        <v>0</v>
      </c>
      <c r="OZ96" s="593">
        <f t="shared" si="1585"/>
        <v>0</v>
      </c>
      <c r="PA96" s="139"/>
      <c r="PB96" s="109"/>
      <c r="PC96" s="136"/>
      <c r="PD96" s="96"/>
      <c r="PE96" s="137">
        <f t="shared" ref="PE96:PF96" si="1843">PE16+PE32+PE48+PE64+PE80</f>
        <v>0</v>
      </c>
      <c r="PF96" s="109">
        <f t="shared" si="1843"/>
        <v>0</v>
      </c>
      <c r="PG96" s="109"/>
      <c r="PH96" s="138"/>
      <c r="PI96" s="139">
        <f t="shared" si="1586"/>
        <v>0</v>
      </c>
      <c r="PJ96" s="593">
        <f t="shared" si="1587"/>
        <v>0</v>
      </c>
      <c r="PK96" s="139"/>
      <c r="PL96" s="109"/>
      <c r="PM96" s="136"/>
      <c r="PN96" s="96"/>
      <c r="PO96" s="137">
        <f t="shared" ref="PO96:PP96" si="1844">PO16+PO32+PO48+PO64+PO80</f>
        <v>0</v>
      </c>
      <c r="PP96" s="109">
        <f t="shared" si="1844"/>
        <v>0</v>
      </c>
      <c r="PQ96" s="109"/>
      <c r="PR96" s="138"/>
      <c r="PS96" s="139">
        <f t="shared" si="1588"/>
        <v>0</v>
      </c>
      <c r="PT96" s="593">
        <f t="shared" si="1589"/>
        <v>0</v>
      </c>
      <c r="PU96" s="139"/>
      <c r="PV96" s="109"/>
      <c r="PW96" s="136"/>
      <c r="PX96" s="96"/>
      <c r="PY96" s="137">
        <f t="shared" ref="PY96:PZ96" si="1845">PY16+PY32+PY48+PY64+PY80</f>
        <v>0</v>
      </c>
      <c r="PZ96" s="109">
        <f t="shared" si="1845"/>
        <v>0</v>
      </c>
      <c r="QA96" s="109"/>
      <c r="QB96" s="138"/>
      <c r="QC96" s="139">
        <f t="shared" si="1590"/>
        <v>0</v>
      </c>
      <c r="QD96" s="593">
        <f t="shared" si="1591"/>
        <v>0</v>
      </c>
      <c r="QE96" s="139"/>
      <c r="QF96" s="109"/>
      <c r="QG96" s="136"/>
      <c r="QH96" s="96"/>
      <c r="QI96" s="137">
        <f t="shared" ref="QI96:QJ96" si="1846">QI16+QI32+QI48+QI64+QI80</f>
        <v>0</v>
      </c>
      <c r="QJ96" s="109">
        <f t="shared" si="1846"/>
        <v>0</v>
      </c>
      <c r="QK96" s="109"/>
      <c r="QL96" s="138"/>
      <c r="QM96" s="139">
        <f t="shared" si="1592"/>
        <v>0</v>
      </c>
      <c r="QN96" s="593">
        <f t="shared" si="1593"/>
        <v>0</v>
      </c>
      <c r="QO96" s="139"/>
      <c r="QP96" s="109"/>
      <c r="QQ96" s="136"/>
      <c r="QR96" s="96"/>
      <c r="QS96" s="137">
        <f t="shared" ref="QS96:QT96" si="1847">QS16+QS32+QS48+QS64+QS80</f>
        <v>0</v>
      </c>
      <c r="QT96" s="109">
        <f t="shared" si="1847"/>
        <v>0</v>
      </c>
      <c r="QU96" s="109"/>
      <c r="QV96" s="138"/>
      <c r="QW96" s="139">
        <f t="shared" si="1594"/>
        <v>0</v>
      </c>
      <c r="QX96" s="593">
        <f t="shared" si="1595"/>
        <v>23</v>
      </c>
      <c r="QY96" s="139"/>
      <c r="QZ96" s="109"/>
      <c r="RA96" s="136"/>
      <c r="RB96" s="96"/>
      <c r="RC96" s="137">
        <f t="shared" ref="RC96:RD96" si="1848">RC16+RC32+RC48+RC64+RC80</f>
        <v>6327.0710099999997</v>
      </c>
      <c r="RD96" s="109">
        <f t="shared" si="1848"/>
        <v>145522.63</v>
      </c>
      <c r="RE96" s="109"/>
      <c r="RF96" s="138"/>
      <c r="RG96" s="139">
        <f t="shared" si="1596"/>
        <v>0.83426</v>
      </c>
      <c r="RH96" s="593">
        <f t="shared" si="1597"/>
        <v>0</v>
      </c>
      <c r="RI96" s="139"/>
      <c r="RJ96" s="109"/>
      <c r="RK96" s="136"/>
      <c r="RL96" s="96"/>
      <c r="RM96" s="137">
        <f t="shared" ref="RM96:RN96" si="1849">RM16+RM32+RM48+RM64+RM80</f>
        <v>0</v>
      </c>
      <c r="RN96" s="109">
        <f t="shared" si="1849"/>
        <v>0</v>
      </c>
      <c r="RO96" s="109"/>
      <c r="RP96" s="138"/>
      <c r="RQ96" s="139">
        <f t="shared" si="1598"/>
        <v>0</v>
      </c>
      <c r="RR96" s="593">
        <f t="shared" si="1599"/>
        <v>0</v>
      </c>
      <c r="RS96" s="139"/>
      <c r="RT96" s="109"/>
      <c r="RU96" s="136"/>
      <c r="RV96" s="96"/>
      <c r="RW96" s="137">
        <f t="shared" ref="RW96:RX96" si="1850">RW16+RW32+RW48+RW64+RW80</f>
        <v>0</v>
      </c>
      <c r="RX96" s="109">
        <f t="shared" si="1850"/>
        <v>0</v>
      </c>
      <c r="RY96" s="109"/>
      <c r="RZ96" s="138"/>
      <c r="SA96" s="139">
        <f t="shared" si="1600"/>
        <v>0</v>
      </c>
      <c r="SB96" s="593">
        <f t="shared" si="1601"/>
        <v>0</v>
      </c>
      <c r="SC96" s="139"/>
      <c r="SD96" s="109"/>
      <c r="SE96" s="136"/>
      <c r="SF96" s="96"/>
      <c r="SG96" s="137">
        <f t="shared" ref="SG96:SH96" si="1851">SG16+SG32+SG48+SG64+SG80</f>
        <v>0</v>
      </c>
      <c r="SH96" s="109">
        <f t="shared" si="1851"/>
        <v>0</v>
      </c>
      <c r="SI96" s="109"/>
      <c r="SJ96" s="138"/>
      <c r="SK96" s="139">
        <f t="shared" si="1602"/>
        <v>0</v>
      </c>
      <c r="SL96" s="593">
        <f t="shared" si="1603"/>
        <v>0</v>
      </c>
      <c r="SM96" s="139"/>
      <c r="SN96" s="109"/>
      <c r="SO96" s="136"/>
      <c r="SP96" s="96"/>
      <c r="SQ96" s="137">
        <f t="shared" ref="SQ96:SR96" si="1852">SQ16+SQ32+SQ48+SQ64+SQ80</f>
        <v>0</v>
      </c>
      <c r="SR96" s="109">
        <f t="shared" si="1852"/>
        <v>0</v>
      </c>
      <c r="SS96" s="109"/>
      <c r="ST96" s="138"/>
      <c r="SU96" s="139">
        <f t="shared" si="1604"/>
        <v>0</v>
      </c>
      <c r="SV96" s="593">
        <f t="shared" si="1605"/>
        <v>23</v>
      </c>
      <c r="SW96" s="139"/>
      <c r="SX96" s="109"/>
      <c r="SY96" s="136"/>
      <c r="SZ96" s="96"/>
      <c r="TA96" s="137">
        <f t="shared" ref="TA96:TB96" si="1853">TA16+TA32+TA48+TA64+TA80</f>
        <v>9260.85772</v>
      </c>
      <c r="TB96" s="109">
        <f t="shared" si="1853"/>
        <v>212999.72</v>
      </c>
      <c r="TC96" s="109"/>
      <c r="TD96" s="138"/>
      <c r="TE96" s="139">
        <f t="shared" si="1606"/>
        <v>1.2211000000000001</v>
      </c>
      <c r="TF96" s="593">
        <f t="shared" si="1607"/>
        <v>0</v>
      </c>
      <c r="TG96" s="139"/>
      <c r="TH96" s="109"/>
      <c r="TI96" s="136"/>
      <c r="TJ96" s="96"/>
      <c r="TK96" s="137">
        <f t="shared" ref="TK96:TL96" si="1854">TK16+TK32+TK48+TK64+TK80</f>
        <v>0</v>
      </c>
      <c r="TL96" s="109">
        <f t="shared" si="1854"/>
        <v>0</v>
      </c>
      <c r="TM96" s="109"/>
      <c r="TN96" s="138"/>
      <c r="TO96" s="139">
        <f t="shared" si="1608"/>
        <v>0</v>
      </c>
      <c r="TP96" s="593">
        <f t="shared" si="1609"/>
        <v>0</v>
      </c>
      <c r="TQ96" s="139"/>
      <c r="TR96" s="109"/>
      <c r="TS96" s="136"/>
      <c r="TT96" s="96"/>
      <c r="TU96" s="137">
        <f t="shared" ref="TU96:TV96" si="1855">TU16+TU32+TU48+TU64+TU80</f>
        <v>0</v>
      </c>
      <c r="TV96" s="109">
        <f t="shared" si="1855"/>
        <v>0</v>
      </c>
      <c r="TW96" s="109"/>
      <c r="TX96" s="138"/>
      <c r="TY96" s="139">
        <f t="shared" si="1610"/>
        <v>0</v>
      </c>
      <c r="TZ96" s="593">
        <f t="shared" si="1611"/>
        <v>0</v>
      </c>
      <c r="UA96" s="139"/>
      <c r="UB96" s="109"/>
      <c r="UC96" s="136"/>
      <c r="UD96" s="96"/>
      <c r="UE96" s="137">
        <f t="shared" ref="UE96:UF96" si="1856">UE16+UE32+UE48+UE64+UE80</f>
        <v>0</v>
      </c>
      <c r="UF96" s="109">
        <f t="shared" si="1856"/>
        <v>0</v>
      </c>
      <c r="UG96" s="109"/>
      <c r="UH96" s="138"/>
      <c r="UI96" s="139">
        <f t="shared" si="1612"/>
        <v>0</v>
      </c>
      <c r="UJ96" s="593">
        <f t="shared" si="1613"/>
        <v>0</v>
      </c>
      <c r="UK96" s="139"/>
      <c r="UL96" s="109"/>
      <c r="UM96" s="136"/>
      <c r="UN96" s="96"/>
      <c r="UO96" s="137">
        <f t="shared" ref="UO96:UP96" si="1857">UO16+UO32+UO48+UO64+UO80</f>
        <v>0</v>
      </c>
      <c r="UP96" s="109">
        <f t="shared" si="1857"/>
        <v>0</v>
      </c>
      <c r="UQ96" s="109"/>
      <c r="UR96" s="138"/>
      <c r="US96" s="139">
        <f t="shared" si="1614"/>
        <v>0</v>
      </c>
      <c r="UT96" s="593">
        <f t="shared" si="1615"/>
        <v>0</v>
      </c>
      <c r="UU96" s="139"/>
      <c r="UV96" s="109"/>
      <c r="UW96" s="136"/>
      <c r="UX96" s="96"/>
      <c r="UY96" s="137">
        <f t="shared" ref="UY96:UZ96" si="1858">UY16+UY32+UY48+UY64+UY80</f>
        <v>0</v>
      </c>
      <c r="UZ96" s="109">
        <f t="shared" si="1858"/>
        <v>0</v>
      </c>
      <c r="VA96" s="109"/>
      <c r="VB96" s="138"/>
      <c r="VC96" s="139">
        <f t="shared" si="1616"/>
        <v>0</v>
      </c>
      <c r="VD96" s="593">
        <f t="shared" si="1617"/>
        <v>0</v>
      </c>
      <c r="VE96" s="139"/>
      <c r="VF96" s="109"/>
      <c r="VG96" s="136"/>
      <c r="VH96" s="96"/>
      <c r="VI96" s="137">
        <f t="shared" ref="VI96:VJ96" si="1859">VI16+VI32+VI48+VI64+VI80</f>
        <v>0</v>
      </c>
      <c r="VJ96" s="109">
        <f t="shared" si="1859"/>
        <v>0</v>
      </c>
      <c r="VK96" s="109"/>
      <c r="VL96" s="138"/>
      <c r="VM96" s="139">
        <f t="shared" si="1618"/>
        <v>0</v>
      </c>
      <c r="VN96" s="593">
        <f t="shared" si="1619"/>
        <v>0</v>
      </c>
      <c r="VO96" s="139"/>
      <c r="VP96" s="109"/>
      <c r="VQ96" s="136"/>
      <c r="VR96" s="96"/>
      <c r="VS96" s="137">
        <f t="shared" ref="VS96:VT96" si="1860">VS16+VS32+VS48+VS64+VS80</f>
        <v>0</v>
      </c>
      <c r="VT96" s="109">
        <f t="shared" si="1860"/>
        <v>0</v>
      </c>
      <c r="VU96" s="109"/>
      <c r="VV96" s="138"/>
      <c r="VW96" s="139">
        <f t="shared" si="1620"/>
        <v>0</v>
      </c>
      <c r="VX96" s="554">
        <f t="shared" si="1621"/>
        <v>117</v>
      </c>
      <c r="VY96" s="139"/>
      <c r="VZ96" s="109"/>
      <c r="WA96" s="136"/>
      <c r="WB96" s="96"/>
      <c r="WC96" s="137">
        <f t="shared" ref="WC96:WD96" si="1861">WC16+WC32+WC48+WC64+WC80</f>
        <v>7584.0143200000002</v>
      </c>
      <c r="WD96" s="109">
        <f t="shared" si="1861"/>
        <v>887329.68</v>
      </c>
      <c r="WE96" s="109"/>
      <c r="WF96" s="138"/>
    </row>
    <row r="97" spans="1:604" ht="24">
      <c r="A97" s="5"/>
      <c r="B97" s="85" t="s">
        <v>408</v>
      </c>
      <c r="C97" s="11" t="s">
        <v>967</v>
      </c>
      <c r="D97" s="11" t="s">
        <v>422</v>
      </c>
      <c r="E97" s="4"/>
      <c r="F97" s="593">
        <f t="shared" si="1503"/>
        <v>0</v>
      </c>
      <c r="G97" s="139"/>
      <c r="H97" s="109"/>
      <c r="I97" s="136"/>
      <c r="J97" s="96"/>
      <c r="K97" s="137">
        <f t="shared" ref="K97:L97" si="1862">K17+K33+K49+K65+K81</f>
        <v>0</v>
      </c>
      <c r="L97" s="109">
        <f t="shared" si="1862"/>
        <v>0</v>
      </c>
      <c r="M97" s="109"/>
      <c r="N97" s="138"/>
      <c r="O97" s="139" t="e">
        <f t="shared" si="1504"/>
        <v>#DIV/0!</v>
      </c>
      <c r="P97" s="593">
        <f t="shared" si="1505"/>
        <v>0</v>
      </c>
      <c r="Q97" s="139"/>
      <c r="R97" s="109"/>
      <c r="S97" s="136"/>
      <c r="T97" s="96"/>
      <c r="U97" s="137">
        <f t="shared" ref="U97:V97" si="1863">U17+U33+U49+U65+U81</f>
        <v>0</v>
      </c>
      <c r="V97" s="109">
        <f t="shared" si="1863"/>
        <v>0</v>
      </c>
      <c r="W97" s="109"/>
      <c r="X97" s="138"/>
      <c r="Y97" s="139" t="e">
        <f t="shared" si="1506"/>
        <v>#DIV/0!</v>
      </c>
      <c r="Z97" s="593">
        <f t="shared" si="1507"/>
        <v>0</v>
      </c>
      <c r="AA97" s="139"/>
      <c r="AB97" s="109"/>
      <c r="AC97" s="136"/>
      <c r="AD97" s="96"/>
      <c r="AE97" s="137">
        <f t="shared" ref="AE97:AF97" si="1864">AE17+AE33+AE49+AE65+AE81</f>
        <v>0</v>
      </c>
      <c r="AF97" s="109">
        <f t="shared" si="1864"/>
        <v>0</v>
      </c>
      <c r="AG97" s="109"/>
      <c r="AH97" s="138"/>
      <c r="AI97" s="139" t="e">
        <f t="shared" si="1508"/>
        <v>#DIV/0!</v>
      </c>
      <c r="AJ97" s="593">
        <f t="shared" si="1509"/>
        <v>0</v>
      </c>
      <c r="AK97" s="139"/>
      <c r="AL97" s="109"/>
      <c r="AM97" s="136"/>
      <c r="AN97" s="96"/>
      <c r="AO97" s="137">
        <f t="shared" ref="AO97:AP97" si="1865">AO17+AO33+AO49+AO65+AO81</f>
        <v>0</v>
      </c>
      <c r="AP97" s="109">
        <f t="shared" si="1865"/>
        <v>0</v>
      </c>
      <c r="AQ97" s="109"/>
      <c r="AR97" s="138"/>
      <c r="AS97" s="139" t="e">
        <f t="shared" si="1510"/>
        <v>#DIV/0!</v>
      </c>
      <c r="AT97" s="593">
        <f t="shared" si="1511"/>
        <v>0</v>
      </c>
      <c r="AU97" s="139"/>
      <c r="AV97" s="109"/>
      <c r="AW97" s="136"/>
      <c r="AX97" s="96"/>
      <c r="AY97" s="137">
        <f t="shared" ref="AY97:AZ97" si="1866">AY17+AY33+AY49+AY65+AY81</f>
        <v>0</v>
      </c>
      <c r="AZ97" s="109">
        <f t="shared" si="1866"/>
        <v>0</v>
      </c>
      <c r="BA97" s="109"/>
      <c r="BB97" s="138"/>
      <c r="BC97" s="139" t="e">
        <f t="shared" si="1512"/>
        <v>#DIV/0!</v>
      </c>
      <c r="BD97" s="593">
        <f t="shared" si="1513"/>
        <v>0</v>
      </c>
      <c r="BE97" s="139"/>
      <c r="BF97" s="109"/>
      <c r="BG97" s="136"/>
      <c r="BH97" s="96"/>
      <c r="BI97" s="137">
        <f t="shared" ref="BI97:BJ97" si="1867">BI17+BI33+BI49+BI65+BI81</f>
        <v>0</v>
      </c>
      <c r="BJ97" s="109">
        <f t="shared" si="1867"/>
        <v>0</v>
      </c>
      <c r="BK97" s="109"/>
      <c r="BL97" s="138"/>
      <c r="BM97" s="139" t="e">
        <f t="shared" si="1514"/>
        <v>#DIV/0!</v>
      </c>
      <c r="BN97" s="593">
        <f t="shared" si="1515"/>
        <v>0</v>
      </c>
      <c r="BO97" s="139"/>
      <c r="BP97" s="109"/>
      <c r="BQ97" s="136"/>
      <c r="BR97" s="96"/>
      <c r="BS97" s="137">
        <f t="shared" ref="BS97:BT97" si="1868">BS17+BS33+BS49+BS65+BS81</f>
        <v>0</v>
      </c>
      <c r="BT97" s="109">
        <f t="shared" si="1868"/>
        <v>0</v>
      </c>
      <c r="BU97" s="109"/>
      <c r="BV97" s="138"/>
      <c r="BW97" s="139" t="e">
        <f t="shared" si="1516"/>
        <v>#DIV/0!</v>
      </c>
      <c r="BX97" s="593">
        <f t="shared" si="1517"/>
        <v>0</v>
      </c>
      <c r="BY97" s="139"/>
      <c r="BZ97" s="109"/>
      <c r="CA97" s="136"/>
      <c r="CB97" s="96"/>
      <c r="CC97" s="137">
        <f t="shared" ref="CC97:CD97" si="1869">CC17+CC33+CC49+CC65+CC81</f>
        <v>0</v>
      </c>
      <c r="CD97" s="109">
        <f t="shared" si="1869"/>
        <v>0</v>
      </c>
      <c r="CE97" s="109"/>
      <c r="CF97" s="138"/>
      <c r="CG97" s="139" t="e">
        <f t="shared" si="1518"/>
        <v>#DIV/0!</v>
      </c>
      <c r="CH97" s="593">
        <f t="shared" si="1519"/>
        <v>0</v>
      </c>
      <c r="CI97" s="139"/>
      <c r="CJ97" s="109"/>
      <c r="CK97" s="136"/>
      <c r="CL97" s="96"/>
      <c r="CM97" s="137">
        <f t="shared" ref="CM97:CN97" si="1870">CM17+CM33+CM49+CM65+CM81</f>
        <v>0</v>
      </c>
      <c r="CN97" s="109">
        <f t="shared" si="1870"/>
        <v>0</v>
      </c>
      <c r="CO97" s="109"/>
      <c r="CP97" s="138"/>
      <c r="CQ97" s="139" t="e">
        <f t="shared" si="1520"/>
        <v>#DIV/0!</v>
      </c>
      <c r="CR97" s="593">
        <f t="shared" si="1521"/>
        <v>0</v>
      </c>
      <c r="CS97" s="139"/>
      <c r="CT97" s="109"/>
      <c r="CU97" s="136"/>
      <c r="CV97" s="96"/>
      <c r="CW97" s="137">
        <f t="shared" ref="CW97:CX97" si="1871">CW17+CW33+CW49+CW65+CW81</f>
        <v>0</v>
      </c>
      <c r="CX97" s="109">
        <f t="shared" si="1871"/>
        <v>0</v>
      </c>
      <c r="CY97" s="109"/>
      <c r="CZ97" s="138"/>
      <c r="DA97" s="139" t="e">
        <f t="shared" si="1522"/>
        <v>#DIV/0!</v>
      </c>
      <c r="DB97" s="593">
        <f t="shared" si="1523"/>
        <v>0</v>
      </c>
      <c r="DC97" s="139"/>
      <c r="DD97" s="109"/>
      <c r="DE97" s="136"/>
      <c r="DF97" s="96"/>
      <c r="DG97" s="137">
        <f t="shared" ref="DG97:DH97" si="1872">DG17+DG33+DG49+DG65+DG81</f>
        <v>0</v>
      </c>
      <c r="DH97" s="109">
        <f t="shared" si="1872"/>
        <v>0</v>
      </c>
      <c r="DI97" s="109"/>
      <c r="DJ97" s="138"/>
      <c r="DK97" s="139" t="e">
        <f t="shared" si="1524"/>
        <v>#DIV/0!</v>
      </c>
      <c r="DL97" s="593">
        <f t="shared" si="1525"/>
        <v>0</v>
      </c>
      <c r="DM97" s="139"/>
      <c r="DN97" s="109"/>
      <c r="DO97" s="136"/>
      <c r="DP97" s="96"/>
      <c r="DQ97" s="137">
        <f t="shared" ref="DQ97:DR97" si="1873">DQ17+DQ33+DQ49+DQ65+DQ81</f>
        <v>0</v>
      </c>
      <c r="DR97" s="109">
        <f t="shared" si="1873"/>
        <v>0</v>
      </c>
      <c r="DS97" s="109"/>
      <c r="DT97" s="138"/>
      <c r="DU97" s="139" t="e">
        <f t="shared" si="1526"/>
        <v>#DIV/0!</v>
      </c>
      <c r="DV97" s="593">
        <f t="shared" si="1527"/>
        <v>0</v>
      </c>
      <c r="DW97" s="139"/>
      <c r="DX97" s="109"/>
      <c r="DY97" s="136"/>
      <c r="DZ97" s="96"/>
      <c r="EA97" s="137">
        <f t="shared" ref="EA97:EB97" si="1874">EA17+EA33+EA49+EA65+EA81</f>
        <v>0</v>
      </c>
      <c r="EB97" s="109">
        <f t="shared" si="1874"/>
        <v>0</v>
      </c>
      <c r="EC97" s="109"/>
      <c r="ED97" s="138"/>
      <c r="EE97" s="139" t="e">
        <f t="shared" si="1528"/>
        <v>#DIV/0!</v>
      </c>
      <c r="EF97" s="593">
        <f t="shared" si="1529"/>
        <v>0</v>
      </c>
      <c r="EG97" s="139"/>
      <c r="EH97" s="109"/>
      <c r="EI97" s="136"/>
      <c r="EJ97" s="96"/>
      <c r="EK97" s="137">
        <f t="shared" ref="EK97:EL97" si="1875">EK17+EK33+EK49+EK65+EK81</f>
        <v>0</v>
      </c>
      <c r="EL97" s="109">
        <f t="shared" si="1875"/>
        <v>0</v>
      </c>
      <c r="EM97" s="109"/>
      <c r="EN97" s="138"/>
      <c r="EO97" s="139" t="e">
        <f t="shared" si="1530"/>
        <v>#DIV/0!</v>
      </c>
      <c r="EP97" s="593">
        <f t="shared" si="1531"/>
        <v>0</v>
      </c>
      <c r="EQ97" s="139"/>
      <c r="ER97" s="109"/>
      <c r="ES97" s="136"/>
      <c r="ET97" s="96"/>
      <c r="EU97" s="137">
        <f t="shared" ref="EU97:EV97" si="1876">EU17+EU33+EU49+EU65+EU81</f>
        <v>0</v>
      </c>
      <c r="EV97" s="109">
        <f t="shared" si="1876"/>
        <v>0</v>
      </c>
      <c r="EW97" s="109"/>
      <c r="EX97" s="138"/>
      <c r="EY97" s="139" t="e">
        <f t="shared" si="1532"/>
        <v>#DIV/0!</v>
      </c>
      <c r="EZ97" s="593">
        <f t="shared" si="1533"/>
        <v>0</v>
      </c>
      <c r="FA97" s="139"/>
      <c r="FB97" s="109"/>
      <c r="FC97" s="136"/>
      <c r="FD97" s="96"/>
      <c r="FE97" s="137">
        <f t="shared" ref="FE97:FF97" si="1877">FE17+FE33+FE49+FE65+FE81</f>
        <v>0</v>
      </c>
      <c r="FF97" s="109">
        <f t="shared" si="1877"/>
        <v>0</v>
      </c>
      <c r="FG97" s="109"/>
      <c r="FH97" s="138"/>
      <c r="FI97" s="139" t="e">
        <f t="shared" si="1534"/>
        <v>#DIV/0!</v>
      </c>
      <c r="FJ97" s="593">
        <f t="shared" si="1535"/>
        <v>0</v>
      </c>
      <c r="FK97" s="139"/>
      <c r="FL97" s="109"/>
      <c r="FM97" s="136"/>
      <c r="FN97" s="96"/>
      <c r="FO97" s="137">
        <f t="shared" ref="FO97:FP97" si="1878">FO17+FO33+FO49+FO65+FO81</f>
        <v>0</v>
      </c>
      <c r="FP97" s="109">
        <f t="shared" si="1878"/>
        <v>0</v>
      </c>
      <c r="FQ97" s="109"/>
      <c r="FR97" s="138"/>
      <c r="FS97" s="139" t="e">
        <f t="shared" si="1536"/>
        <v>#DIV/0!</v>
      </c>
      <c r="FT97" s="593">
        <f t="shared" si="1537"/>
        <v>0</v>
      </c>
      <c r="FU97" s="139"/>
      <c r="FV97" s="109"/>
      <c r="FW97" s="136"/>
      <c r="FX97" s="96"/>
      <c r="FY97" s="137">
        <f t="shared" ref="FY97:FZ97" si="1879">FY17+FY33+FY49+FY65+FY81</f>
        <v>0</v>
      </c>
      <c r="FZ97" s="109">
        <f t="shared" si="1879"/>
        <v>0</v>
      </c>
      <c r="GA97" s="109"/>
      <c r="GB97" s="138"/>
      <c r="GC97" s="139" t="e">
        <f t="shared" si="1538"/>
        <v>#DIV/0!</v>
      </c>
      <c r="GD97" s="593">
        <f t="shared" si="1539"/>
        <v>0</v>
      </c>
      <c r="GE97" s="139"/>
      <c r="GF97" s="109"/>
      <c r="GG97" s="136"/>
      <c r="GH97" s="96"/>
      <c r="GI97" s="137">
        <f t="shared" ref="GI97:GJ97" si="1880">GI17+GI33+GI49+GI65+GI81</f>
        <v>0</v>
      </c>
      <c r="GJ97" s="109">
        <f t="shared" si="1880"/>
        <v>0</v>
      </c>
      <c r="GK97" s="109"/>
      <c r="GL97" s="138"/>
      <c r="GM97" s="139" t="e">
        <f t="shared" si="1540"/>
        <v>#DIV/0!</v>
      </c>
      <c r="GN97" s="593">
        <f t="shared" si="1541"/>
        <v>0</v>
      </c>
      <c r="GO97" s="139"/>
      <c r="GP97" s="109"/>
      <c r="GQ97" s="136"/>
      <c r="GR97" s="96"/>
      <c r="GS97" s="137">
        <f t="shared" ref="GS97:GT97" si="1881">GS17+GS33+GS49+GS65+GS81</f>
        <v>0</v>
      </c>
      <c r="GT97" s="109">
        <f t="shared" si="1881"/>
        <v>0</v>
      </c>
      <c r="GU97" s="109"/>
      <c r="GV97" s="138"/>
      <c r="GW97" s="139" t="e">
        <f t="shared" si="1542"/>
        <v>#DIV/0!</v>
      </c>
      <c r="GX97" s="593">
        <f t="shared" si="1543"/>
        <v>0</v>
      </c>
      <c r="GY97" s="139"/>
      <c r="GZ97" s="109"/>
      <c r="HA97" s="136"/>
      <c r="HB97" s="96"/>
      <c r="HC97" s="137">
        <f t="shared" ref="HC97:HD97" si="1882">HC17+HC33+HC49+HC65+HC81</f>
        <v>0</v>
      </c>
      <c r="HD97" s="109">
        <f t="shared" si="1882"/>
        <v>0</v>
      </c>
      <c r="HE97" s="109"/>
      <c r="HF97" s="138"/>
      <c r="HG97" s="139" t="e">
        <f t="shared" si="1544"/>
        <v>#DIV/0!</v>
      </c>
      <c r="HH97" s="593">
        <f t="shared" si="1545"/>
        <v>0</v>
      </c>
      <c r="HI97" s="139"/>
      <c r="HJ97" s="109"/>
      <c r="HK97" s="136"/>
      <c r="HL97" s="96"/>
      <c r="HM97" s="137">
        <f t="shared" ref="HM97:HN97" si="1883">HM17+HM33+HM49+HM65+HM81</f>
        <v>0</v>
      </c>
      <c r="HN97" s="109">
        <f t="shared" si="1883"/>
        <v>0</v>
      </c>
      <c r="HO97" s="109"/>
      <c r="HP97" s="138"/>
      <c r="HQ97" s="139" t="e">
        <f t="shared" si="1546"/>
        <v>#DIV/0!</v>
      </c>
      <c r="HR97" s="593">
        <f t="shared" si="1547"/>
        <v>0</v>
      </c>
      <c r="HS97" s="139"/>
      <c r="HT97" s="109"/>
      <c r="HU97" s="136"/>
      <c r="HV97" s="96"/>
      <c r="HW97" s="137">
        <f t="shared" ref="HW97:HX97" si="1884">HW17+HW33+HW49+HW65+HW81</f>
        <v>0</v>
      </c>
      <c r="HX97" s="109">
        <f t="shared" si="1884"/>
        <v>0</v>
      </c>
      <c r="HY97" s="109"/>
      <c r="HZ97" s="138"/>
      <c r="IA97" s="139" t="e">
        <f t="shared" si="1548"/>
        <v>#DIV/0!</v>
      </c>
      <c r="IB97" s="593">
        <f t="shared" si="1549"/>
        <v>0</v>
      </c>
      <c r="IC97" s="139"/>
      <c r="ID97" s="109"/>
      <c r="IE97" s="136"/>
      <c r="IF97" s="96"/>
      <c r="IG97" s="137">
        <f t="shared" ref="IG97:IH97" si="1885">IG17+IG33+IG49+IG65+IG81</f>
        <v>0</v>
      </c>
      <c r="IH97" s="109">
        <f t="shared" si="1885"/>
        <v>0</v>
      </c>
      <c r="II97" s="109"/>
      <c r="IJ97" s="138"/>
      <c r="IK97" s="139" t="e">
        <f t="shared" si="1550"/>
        <v>#DIV/0!</v>
      </c>
      <c r="IL97" s="593">
        <f t="shared" si="1551"/>
        <v>0</v>
      </c>
      <c r="IM97" s="139"/>
      <c r="IN97" s="109"/>
      <c r="IO97" s="136"/>
      <c r="IP97" s="96"/>
      <c r="IQ97" s="137">
        <f t="shared" ref="IQ97:IR97" si="1886">IQ17+IQ33+IQ49+IQ65+IQ81</f>
        <v>0</v>
      </c>
      <c r="IR97" s="109">
        <f t="shared" si="1886"/>
        <v>0</v>
      </c>
      <c r="IS97" s="109"/>
      <c r="IT97" s="138"/>
      <c r="IU97" s="139" t="e">
        <f t="shared" si="1552"/>
        <v>#DIV/0!</v>
      </c>
      <c r="IV97" s="593">
        <f t="shared" si="1553"/>
        <v>0</v>
      </c>
      <c r="IW97" s="139"/>
      <c r="IX97" s="109"/>
      <c r="IY97" s="136"/>
      <c r="IZ97" s="96"/>
      <c r="JA97" s="137">
        <f t="shared" ref="JA97:JB97" si="1887">JA17+JA33+JA49+JA65+JA81</f>
        <v>0</v>
      </c>
      <c r="JB97" s="109">
        <f t="shared" si="1887"/>
        <v>0</v>
      </c>
      <c r="JC97" s="109"/>
      <c r="JD97" s="138"/>
      <c r="JE97" s="139" t="e">
        <f t="shared" si="1554"/>
        <v>#DIV/0!</v>
      </c>
      <c r="JF97" s="593">
        <f t="shared" si="1555"/>
        <v>0</v>
      </c>
      <c r="JG97" s="139"/>
      <c r="JH97" s="109"/>
      <c r="JI97" s="136"/>
      <c r="JJ97" s="96"/>
      <c r="JK97" s="137">
        <f t="shared" ref="JK97:JL97" si="1888">JK17+JK33+JK49+JK65+JK81</f>
        <v>0</v>
      </c>
      <c r="JL97" s="109">
        <f t="shared" si="1888"/>
        <v>0</v>
      </c>
      <c r="JM97" s="109"/>
      <c r="JN97" s="138"/>
      <c r="JO97" s="139" t="e">
        <f t="shared" si="1556"/>
        <v>#DIV/0!</v>
      </c>
      <c r="JP97" s="593">
        <f t="shared" si="1557"/>
        <v>0</v>
      </c>
      <c r="JQ97" s="139"/>
      <c r="JR97" s="109"/>
      <c r="JS97" s="136"/>
      <c r="JT97" s="96"/>
      <c r="JU97" s="137">
        <f t="shared" ref="JU97:JV97" si="1889">JU17+JU33+JU49+JU65+JU81</f>
        <v>0</v>
      </c>
      <c r="JV97" s="109">
        <f t="shared" si="1889"/>
        <v>0</v>
      </c>
      <c r="JW97" s="109"/>
      <c r="JX97" s="138"/>
      <c r="JY97" s="139" t="e">
        <f t="shared" si="1558"/>
        <v>#DIV/0!</v>
      </c>
      <c r="JZ97" s="593">
        <f t="shared" si="1559"/>
        <v>0</v>
      </c>
      <c r="KA97" s="139"/>
      <c r="KB97" s="109"/>
      <c r="KC97" s="136"/>
      <c r="KD97" s="96"/>
      <c r="KE97" s="137">
        <f t="shared" ref="KE97:KF97" si="1890">KE17+KE33+KE49+KE65+KE81</f>
        <v>0</v>
      </c>
      <c r="KF97" s="109">
        <f t="shared" si="1890"/>
        <v>0</v>
      </c>
      <c r="KG97" s="109"/>
      <c r="KH97" s="138"/>
      <c r="KI97" s="139" t="e">
        <f t="shared" si="1560"/>
        <v>#DIV/0!</v>
      </c>
      <c r="KJ97" s="593">
        <f t="shared" si="1561"/>
        <v>0</v>
      </c>
      <c r="KK97" s="139"/>
      <c r="KL97" s="109"/>
      <c r="KM97" s="136"/>
      <c r="KN97" s="96"/>
      <c r="KO97" s="137">
        <f t="shared" ref="KO97:KP97" si="1891">KO17+KO33+KO49+KO65+KO81</f>
        <v>0</v>
      </c>
      <c r="KP97" s="109">
        <f t="shared" si="1891"/>
        <v>0</v>
      </c>
      <c r="KQ97" s="109"/>
      <c r="KR97" s="138"/>
      <c r="KS97" s="139" t="e">
        <f t="shared" si="1562"/>
        <v>#DIV/0!</v>
      </c>
      <c r="KT97" s="593">
        <f t="shared" si="1563"/>
        <v>0</v>
      </c>
      <c r="KU97" s="139"/>
      <c r="KV97" s="109"/>
      <c r="KW97" s="136"/>
      <c r="KX97" s="96"/>
      <c r="KY97" s="137">
        <f t="shared" ref="KY97:KZ97" si="1892">KY17+KY33+KY49+KY65+KY81</f>
        <v>0</v>
      </c>
      <c r="KZ97" s="109">
        <f t="shared" si="1892"/>
        <v>0</v>
      </c>
      <c r="LA97" s="109"/>
      <c r="LB97" s="138"/>
      <c r="LC97" s="139" t="e">
        <f t="shared" si="1564"/>
        <v>#DIV/0!</v>
      </c>
      <c r="LD97" s="593">
        <f t="shared" si="1565"/>
        <v>0</v>
      </c>
      <c r="LE97" s="139"/>
      <c r="LF97" s="109"/>
      <c r="LG97" s="136"/>
      <c r="LH97" s="96"/>
      <c r="LI97" s="137">
        <f t="shared" ref="LI97:LJ97" si="1893">LI17+LI33+LI49+LI65+LI81</f>
        <v>0</v>
      </c>
      <c r="LJ97" s="109">
        <f t="shared" si="1893"/>
        <v>0</v>
      </c>
      <c r="LK97" s="109"/>
      <c r="LL97" s="138"/>
      <c r="LM97" s="139" t="e">
        <f t="shared" si="1566"/>
        <v>#DIV/0!</v>
      </c>
      <c r="LN97" s="593">
        <f t="shared" si="1567"/>
        <v>0</v>
      </c>
      <c r="LO97" s="139"/>
      <c r="LP97" s="109"/>
      <c r="LQ97" s="136"/>
      <c r="LR97" s="96"/>
      <c r="LS97" s="137">
        <f t="shared" ref="LS97:LT97" si="1894">LS17+LS33+LS49+LS65+LS81</f>
        <v>0</v>
      </c>
      <c r="LT97" s="109">
        <f t="shared" si="1894"/>
        <v>0</v>
      </c>
      <c r="LU97" s="109"/>
      <c r="LV97" s="138"/>
      <c r="LW97" s="139" t="e">
        <f t="shared" si="1568"/>
        <v>#DIV/0!</v>
      </c>
      <c r="LX97" s="593">
        <f t="shared" si="1569"/>
        <v>0</v>
      </c>
      <c r="LY97" s="139"/>
      <c r="LZ97" s="109"/>
      <c r="MA97" s="136"/>
      <c r="MB97" s="96"/>
      <c r="MC97" s="137">
        <f t="shared" ref="MC97:MD97" si="1895">MC17+MC33+MC49+MC65+MC81</f>
        <v>0</v>
      </c>
      <c r="MD97" s="109">
        <f t="shared" si="1895"/>
        <v>0</v>
      </c>
      <c r="ME97" s="109"/>
      <c r="MF97" s="138"/>
      <c r="MG97" s="139" t="e">
        <f t="shared" si="1570"/>
        <v>#DIV/0!</v>
      </c>
      <c r="MH97" s="593">
        <f t="shared" si="1571"/>
        <v>0</v>
      </c>
      <c r="MI97" s="139"/>
      <c r="MJ97" s="109"/>
      <c r="MK97" s="136"/>
      <c r="ML97" s="96"/>
      <c r="MM97" s="137">
        <f t="shared" ref="MM97:MN97" si="1896">MM17+MM33+MM49+MM65+MM81</f>
        <v>0</v>
      </c>
      <c r="MN97" s="109">
        <f t="shared" si="1896"/>
        <v>0</v>
      </c>
      <c r="MO97" s="109"/>
      <c r="MP97" s="138"/>
      <c r="MQ97" s="139" t="e">
        <f t="shared" si="1572"/>
        <v>#DIV/0!</v>
      </c>
      <c r="MR97" s="593">
        <f t="shared" si="1573"/>
        <v>0</v>
      </c>
      <c r="MS97" s="139"/>
      <c r="MT97" s="109"/>
      <c r="MU97" s="136"/>
      <c r="MV97" s="96"/>
      <c r="MW97" s="137">
        <f t="shared" ref="MW97:MX97" si="1897">MW17+MW33+MW49+MW65+MW81</f>
        <v>0</v>
      </c>
      <c r="MX97" s="109">
        <f t="shared" si="1897"/>
        <v>0</v>
      </c>
      <c r="MY97" s="109"/>
      <c r="MZ97" s="138"/>
      <c r="NA97" s="139" t="e">
        <f t="shared" si="1574"/>
        <v>#DIV/0!</v>
      </c>
      <c r="NB97" s="593">
        <f t="shared" si="1575"/>
        <v>0</v>
      </c>
      <c r="NC97" s="139"/>
      <c r="ND97" s="109"/>
      <c r="NE97" s="136"/>
      <c r="NF97" s="96"/>
      <c r="NG97" s="137">
        <f t="shared" ref="NG97:NH97" si="1898">NG17+NG33+NG49+NG65+NG81</f>
        <v>0</v>
      </c>
      <c r="NH97" s="109">
        <f t="shared" si="1898"/>
        <v>0</v>
      </c>
      <c r="NI97" s="109"/>
      <c r="NJ97" s="138"/>
      <c r="NK97" s="139" t="e">
        <f t="shared" si="1576"/>
        <v>#DIV/0!</v>
      </c>
      <c r="NL97" s="593">
        <f t="shared" si="1577"/>
        <v>0</v>
      </c>
      <c r="NM97" s="139"/>
      <c r="NN97" s="109"/>
      <c r="NO97" s="136"/>
      <c r="NP97" s="96"/>
      <c r="NQ97" s="137">
        <f t="shared" ref="NQ97:NR97" si="1899">NQ17+NQ33+NQ49+NQ65+NQ81</f>
        <v>0</v>
      </c>
      <c r="NR97" s="109">
        <f t="shared" si="1899"/>
        <v>0</v>
      </c>
      <c r="NS97" s="109"/>
      <c r="NT97" s="138"/>
      <c r="NU97" s="139" t="e">
        <f t="shared" si="1578"/>
        <v>#DIV/0!</v>
      </c>
      <c r="NV97" s="593">
        <f t="shared" si="1579"/>
        <v>0</v>
      </c>
      <c r="NW97" s="139"/>
      <c r="NX97" s="109"/>
      <c r="NY97" s="136"/>
      <c r="NZ97" s="96"/>
      <c r="OA97" s="137">
        <f t="shared" ref="OA97:OB97" si="1900">OA17+OA33+OA49+OA65+OA81</f>
        <v>0</v>
      </c>
      <c r="OB97" s="109">
        <f t="shared" si="1900"/>
        <v>0</v>
      </c>
      <c r="OC97" s="109"/>
      <c r="OD97" s="138"/>
      <c r="OE97" s="139" t="e">
        <f t="shared" si="1580"/>
        <v>#DIV/0!</v>
      </c>
      <c r="OF97" s="593">
        <f t="shared" si="1581"/>
        <v>0</v>
      </c>
      <c r="OG97" s="139"/>
      <c r="OH97" s="109"/>
      <c r="OI97" s="136"/>
      <c r="OJ97" s="96"/>
      <c r="OK97" s="137">
        <f t="shared" ref="OK97:OL97" si="1901">OK17+OK33+OK49+OK65+OK81</f>
        <v>0</v>
      </c>
      <c r="OL97" s="109">
        <f t="shared" si="1901"/>
        <v>0</v>
      </c>
      <c r="OM97" s="109"/>
      <c r="ON97" s="138"/>
      <c r="OO97" s="139" t="e">
        <f t="shared" si="1582"/>
        <v>#DIV/0!</v>
      </c>
      <c r="OP97" s="593">
        <f t="shared" si="1583"/>
        <v>0</v>
      </c>
      <c r="OQ97" s="139"/>
      <c r="OR97" s="109"/>
      <c r="OS97" s="136"/>
      <c r="OT97" s="96"/>
      <c r="OU97" s="137">
        <f t="shared" ref="OU97:OV97" si="1902">OU17+OU33+OU49+OU65+OU81</f>
        <v>0</v>
      </c>
      <c r="OV97" s="109">
        <f t="shared" si="1902"/>
        <v>0</v>
      </c>
      <c r="OW97" s="109"/>
      <c r="OX97" s="138"/>
      <c r="OY97" s="139" t="e">
        <f t="shared" si="1584"/>
        <v>#DIV/0!</v>
      </c>
      <c r="OZ97" s="593">
        <f t="shared" si="1585"/>
        <v>0</v>
      </c>
      <c r="PA97" s="139"/>
      <c r="PB97" s="109"/>
      <c r="PC97" s="136"/>
      <c r="PD97" s="96"/>
      <c r="PE97" s="137">
        <f t="shared" ref="PE97:PF97" si="1903">PE17+PE33+PE49+PE65+PE81</f>
        <v>0</v>
      </c>
      <c r="PF97" s="109">
        <f t="shared" si="1903"/>
        <v>0</v>
      </c>
      <c r="PG97" s="109"/>
      <c r="PH97" s="138"/>
      <c r="PI97" s="139" t="e">
        <f t="shared" si="1586"/>
        <v>#DIV/0!</v>
      </c>
      <c r="PJ97" s="593">
        <f t="shared" si="1587"/>
        <v>0</v>
      </c>
      <c r="PK97" s="139"/>
      <c r="PL97" s="109"/>
      <c r="PM97" s="136"/>
      <c r="PN97" s="96"/>
      <c r="PO97" s="137">
        <f t="shared" ref="PO97:PP97" si="1904">PO17+PO33+PO49+PO65+PO81</f>
        <v>0</v>
      </c>
      <c r="PP97" s="109">
        <f t="shared" si="1904"/>
        <v>0</v>
      </c>
      <c r="PQ97" s="109"/>
      <c r="PR97" s="138"/>
      <c r="PS97" s="139" t="e">
        <f t="shared" si="1588"/>
        <v>#DIV/0!</v>
      </c>
      <c r="PT97" s="593">
        <f t="shared" si="1589"/>
        <v>0</v>
      </c>
      <c r="PU97" s="139"/>
      <c r="PV97" s="109"/>
      <c r="PW97" s="136"/>
      <c r="PX97" s="96"/>
      <c r="PY97" s="137">
        <f t="shared" ref="PY97:PZ97" si="1905">PY17+PY33+PY49+PY65+PY81</f>
        <v>0</v>
      </c>
      <c r="PZ97" s="109">
        <f t="shared" si="1905"/>
        <v>0</v>
      </c>
      <c r="QA97" s="109"/>
      <c r="QB97" s="138"/>
      <c r="QC97" s="139" t="e">
        <f t="shared" si="1590"/>
        <v>#DIV/0!</v>
      </c>
      <c r="QD97" s="593">
        <f t="shared" si="1591"/>
        <v>0</v>
      </c>
      <c r="QE97" s="139"/>
      <c r="QF97" s="109"/>
      <c r="QG97" s="136"/>
      <c r="QH97" s="96"/>
      <c r="QI97" s="137">
        <f t="shared" ref="QI97:QJ97" si="1906">QI17+QI33+QI49+QI65+QI81</f>
        <v>0</v>
      </c>
      <c r="QJ97" s="109">
        <f t="shared" si="1906"/>
        <v>0</v>
      </c>
      <c r="QK97" s="109"/>
      <c r="QL97" s="138"/>
      <c r="QM97" s="139" t="e">
        <f t="shared" si="1592"/>
        <v>#DIV/0!</v>
      </c>
      <c r="QN97" s="593">
        <f t="shared" si="1593"/>
        <v>0</v>
      </c>
      <c r="QO97" s="139"/>
      <c r="QP97" s="109"/>
      <c r="QQ97" s="136"/>
      <c r="QR97" s="96"/>
      <c r="QS97" s="137">
        <f t="shared" ref="QS97:QT97" si="1907">QS17+QS33+QS49+QS65+QS81</f>
        <v>0</v>
      </c>
      <c r="QT97" s="109">
        <f t="shared" si="1907"/>
        <v>0</v>
      </c>
      <c r="QU97" s="109"/>
      <c r="QV97" s="138"/>
      <c r="QW97" s="139" t="e">
        <f t="shared" si="1594"/>
        <v>#DIV/0!</v>
      </c>
      <c r="QX97" s="593">
        <f t="shared" si="1595"/>
        <v>0</v>
      </c>
      <c r="QY97" s="139"/>
      <c r="QZ97" s="109"/>
      <c r="RA97" s="136"/>
      <c r="RB97" s="96"/>
      <c r="RC97" s="137">
        <f t="shared" ref="RC97:RD97" si="1908">RC17+RC33+RC49+RC65+RC81</f>
        <v>0</v>
      </c>
      <c r="RD97" s="109">
        <f t="shared" si="1908"/>
        <v>0</v>
      </c>
      <c r="RE97" s="109"/>
      <c r="RF97" s="138"/>
      <c r="RG97" s="139" t="e">
        <f t="shared" si="1596"/>
        <v>#DIV/0!</v>
      </c>
      <c r="RH97" s="593">
        <f t="shared" si="1597"/>
        <v>0</v>
      </c>
      <c r="RI97" s="139"/>
      <c r="RJ97" s="109"/>
      <c r="RK97" s="136"/>
      <c r="RL97" s="96"/>
      <c r="RM97" s="137">
        <f t="shared" ref="RM97:RN97" si="1909">RM17+RM33+RM49+RM65+RM81</f>
        <v>0</v>
      </c>
      <c r="RN97" s="109">
        <f t="shared" si="1909"/>
        <v>0</v>
      </c>
      <c r="RO97" s="109"/>
      <c r="RP97" s="138"/>
      <c r="RQ97" s="139" t="e">
        <f t="shared" si="1598"/>
        <v>#DIV/0!</v>
      </c>
      <c r="RR97" s="593">
        <f t="shared" si="1599"/>
        <v>0</v>
      </c>
      <c r="RS97" s="139"/>
      <c r="RT97" s="109"/>
      <c r="RU97" s="136"/>
      <c r="RV97" s="96"/>
      <c r="RW97" s="137">
        <f t="shared" ref="RW97:RX97" si="1910">RW17+RW33+RW49+RW65+RW81</f>
        <v>0</v>
      </c>
      <c r="RX97" s="109">
        <f t="shared" si="1910"/>
        <v>0</v>
      </c>
      <c r="RY97" s="109"/>
      <c r="RZ97" s="138"/>
      <c r="SA97" s="139" t="e">
        <f t="shared" si="1600"/>
        <v>#DIV/0!</v>
      </c>
      <c r="SB97" s="593">
        <f t="shared" si="1601"/>
        <v>0</v>
      </c>
      <c r="SC97" s="139"/>
      <c r="SD97" s="109"/>
      <c r="SE97" s="136"/>
      <c r="SF97" s="96"/>
      <c r="SG97" s="137">
        <f t="shared" ref="SG97:SH97" si="1911">SG17+SG33+SG49+SG65+SG81</f>
        <v>0</v>
      </c>
      <c r="SH97" s="109">
        <f t="shared" si="1911"/>
        <v>0</v>
      </c>
      <c r="SI97" s="109"/>
      <c r="SJ97" s="138"/>
      <c r="SK97" s="139" t="e">
        <f t="shared" si="1602"/>
        <v>#DIV/0!</v>
      </c>
      <c r="SL97" s="593">
        <f t="shared" si="1603"/>
        <v>0</v>
      </c>
      <c r="SM97" s="139"/>
      <c r="SN97" s="109"/>
      <c r="SO97" s="136"/>
      <c r="SP97" s="96"/>
      <c r="SQ97" s="137">
        <f t="shared" ref="SQ97:SR97" si="1912">SQ17+SQ33+SQ49+SQ65+SQ81</f>
        <v>0</v>
      </c>
      <c r="SR97" s="109">
        <f t="shared" si="1912"/>
        <v>0</v>
      </c>
      <c r="SS97" s="109"/>
      <c r="ST97" s="138"/>
      <c r="SU97" s="139" t="e">
        <f t="shared" si="1604"/>
        <v>#DIV/0!</v>
      </c>
      <c r="SV97" s="593">
        <f t="shared" si="1605"/>
        <v>0</v>
      </c>
      <c r="SW97" s="139"/>
      <c r="SX97" s="109"/>
      <c r="SY97" s="136"/>
      <c r="SZ97" s="96"/>
      <c r="TA97" s="137">
        <f t="shared" ref="TA97:TB97" si="1913">TA17+TA33+TA49+TA65+TA81</f>
        <v>0</v>
      </c>
      <c r="TB97" s="109">
        <f t="shared" si="1913"/>
        <v>0</v>
      </c>
      <c r="TC97" s="109"/>
      <c r="TD97" s="138"/>
      <c r="TE97" s="139" t="e">
        <f t="shared" si="1606"/>
        <v>#DIV/0!</v>
      </c>
      <c r="TF97" s="593">
        <f t="shared" si="1607"/>
        <v>0</v>
      </c>
      <c r="TG97" s="139"/>
      <c r="TH97" s="109"/>
      <c r="TI97" s="136"/>
      <c r="TJ97" s="96"/>
      <c r="TK97" s="137">
        <f t="shared" ref="TK97:TL97" si="1914">TK17+TK33+TK49+TK65+TK81</f>
        <v>0</v>
      </c>
      <c r="TL97" s="109">
        <f t="shared" si="1914"/>
        <v>0</v>
      </c>
      <c r="TM97" s="109"/>
      <c r="TN97" s="138"/>
      <c r="TO97" s="139" t="e">
        <f t="shared" si="1608"/>
        <v>#DIV/0!</v>
      </c>
      <c r="TP97" s="593">
        <f t="shared" si="1609"/>
        <v>0</v>
      </c>
      <c r="TQ97" s="139"/>
      <c r="TR97" s="109"/>
      <c r="TS97" s="136"/>
      <c r="TT97" s="96"/>
      <c r="TU97" s="137">
        <f t="shared" ref="TU97:TV97" si="1915">TU17+TU33+TU49+TU65+TU81</f>
        <v>0</v>
      </c>
      <c r="TV97" s="109">
        <f t="shared" si="1915"/>
        <v>0</v>
      </c>
      <c r="TW97" s="109"/>
      <c r="TX97" s="138"/>
      <c r="TY97" s="139" t="e">
        <f t="shared" si="1610"/>
        <v>#DIV/0!</v>
      </c>
      <c r="TZ97" s="593">
        <f t="shared" si="1611"/>
        <v>0</v>
      </c>
      <c r="UA97" s="139"/>
      <c r="UB97" s="109"/>
      <c r="UC97" s="136"/>
      <c r="UD97" s="96"/>
      <c r="UE97" s="137">
        <f t="shared" ref="UE97:UF97" si="1916">UE17+UE33+UE49+UE65+UE81</f>
        <v>0</v>
      </c>
      <c r="UF97" s="109">
        <f t="shared" si="1916"/>
        <v>0</v>
      </c>
      <c r="UG97" s="109"/>
      <c r="UH97" s="138"/>
      <c r="UI97" s="139" t="e">
        <f t="shared" si="1612"/>
        <v>#DIV/0!</v>
      </c>
      <c r="UJ97" s="593">
        <f t="shared" si="1613"/>
        <v>0</v>
      </c>
      <c r="UK97" s="139"/>
      <c r="UL97" s="109"/>
      <c r="UM97" s="136"/>
      <c r="UN97" s="96"/>
      <c r="UO97" s="137">
        <f t="shared" ref="UO97:UP97" si="1917">UO17+UO33+UO49+UO65+UO81</f>
        <v>0</v>
      </c>
      <c r="UP97" s="109">
        <f t="shared" si="1917"/>
        <v>0</v>
      </c>
      <c r="UQ97" s="109"/>
      <c r="UR97" s="138"/>
      <c r="US97" s="139" t="e">
        <f t="shared" si="1614"/>
        <v>#DIV/0!</v>
      </c>
      <c r="UT97" s="593">
        <f t="shared" si="1615"/>
        <v>0</v>
      </c>
      <c r="UU97" s="139"/>
      <c r="UV97" s="109"/>
      <c r="UW97" s="136"/>
      <c r="UX97" s="96"/>
      <c r="UY97" s="137">
        <f t="shared" ref="UY97:UZ97" si="1918">UY17+UY33+UY49+UY65+UY81</f>
        <v>0</v>
      </c>
      <c r="UZ97" s="109">
        <f t="shared" si="1918"/>
        <v>0</v>
      </c>
      <c r="VA97" s="109"/>
      <c r="VB97" s="138"/>
      <c r="VC97" s="139" t="e">
        <f t="shared" si="1616"/>
        <v>#DIV/0!</v>
      </c>
      <c r="VD97" s="593">
        <f t="shared" si="1617"/>
        <v>0</v>
      </c>
      <c r="VE97" s="139"/>
      <c r="VF97" s="109"/>
      <c r="VG97" s="136"/>
      <c r="VH97" s="96"/>
      <c r="VI97" s="137">
        <f t="shared" ref="VI97:VJ97" si="1919">VI17+VI33+VI49+VI65+VI81</f>
        <v>0</v>
      </c>
      <c r="VJ97" s="109">
        <f t="shared" si="1919"/>
        <v>0</v>
      </c>
      <c r="VK97" s="109"/>
      <c r="VL97" s="138"/>
      <c r="VM97" s="139" t="e">
        <f t="shared" si="1618"/>
        <v>#DIV/0!</v>
      </c>
      <c r="VN97" s="593">
        <f t="shared" si="1619"/>
        <v>0</v>
      </c>
      <c r="VO97" s="139"/>
      <c r="VP97" s="109"/>
      <c r="VQ97" s="136"/>
      <c r="VR97" s="96"/>
      <c r="VS97" s="137">
        <f t="shared" ref="VS97:VT97" si="1920">VS17+VS33+VS49+VS65+VS81</f>
        <v>0</v>
      </c>
      <c r="VT97" s="109">
        <f t="shared" si="1920"/>
        <v>0</v>
      </c>
      <c r="VU97" s="109"/>
      <c r="VV97" s="138"/>
      <c r="VW97" s="139" t="e">
        <f t="shared" si="1620"/>
        <v>#DIV/0!</v>
      </c>
      <c r="VX97" s="554">
        <f t="shared" si="1621"/>
        <v>0</v>
      </c>
      <c r="VY97" s="139"/>
      <c r="VZ97" s="109"/>
      <c r="WA97" s="136"/>
      <c r="WB97" s="96"/>
      <c r="WC97" s="137">
        <f t="shared" ref="WC97:WD97" si="1921">WC17+WC33+WC49+WC65+WC81</f>
        <v>0</v>
      </c>
      <c r="WD97" s="109">
        <f t="shared" si="1921"/>
        <v>0</v>
      </c>
      <c r="WE97" s="109"/>
      <c r="WF97" s="138"/>
    </row>
    <row r="98" spans="1:604" ht="48">
      <c r="A98" s="5"/>
      <c r="B98" s="97" t="s">
        <v>409</v>
      </c>
      <c r="C98" s="11" t="s">
        <v>967</v>
      </c>
      <c r="D98" s="11" t="s">
        <v>422</v>
      </c>
      <c r="E98" s="4"/>
      <c r="F98" s="593">
        <f t="shared" si="1503"/>
        <v>0</v>
      </c>
      <c r="G98" s="139"/>
      <c r="H98" s="109"/>
      <c r="I98" s="136"/>
      <c r="J98" s="96"/>
      <c r="K98" s="137">
        <f t="shared" ref="K98:L98" si="1922">K18+K34+K50+K66+K82</f>
        <v>0</v>
      </c>
      <c r="L98" s="109">
        <f t="shared" si="1922"/>
        <v>0</v>
      </c>
      <c r="M98" s="109"/>
      <c r="N98" s="138"/>
      <c r="O98" s="139">
        <f t="shared" si="1504"/>
        <v>0</v>
      </c>
      <c r="P98" s="593">
        <f t="shared" si="1505"/>
        <v>37</v>
      </c>
      <c r="Q98" s="139"/>
      <c r="R98" s="109"/>
      <c r="S98" s="136"/>
      <c r="T98" s="96"/>
      <c r="U98" s="137">
        <f t="shared" ref="U98:V98" si="1923">U18+U34+U50+U66+U82</f>
        <v>7631.2938800000002</v>
      </c>
      <c r="V98" s="109">
        <f t="shared" si="1923"/>
        <v>282357.87</v>
      </c>
      <c r="W98" s="109"/>
      <c r="X98" s="138"/>
      <c r="Y98" s="139">
        <f t="shared" si="1506"/>
        <v>1.00641</v>
      </c>
      <c r="Z98" s="593">
        <f t="shared" si="1507"/>
        <v>0</v>
      </c>
      <c r="AA98" s="139"/>
      <c r="AB98" s="109"/>
      <c r="AC98" s="136"/>
      <c r="AD98" s="96"/>
      <c r="AE98" s="137">
        <f t="shared" ref="AE98:AF98" si="1924">AE18+AE34+AE50+AE66+AE82</f>
        <v>0</v>
      </c>
      <c r="AF98" s="109">
        <f t="shared" si="1924"/>
        <v>0</v>
      </c>
      <c r="AG98" s="109"/>
      <c r="AH98" s="138"/>
      <c r="AI98" s="139">
        <f t="shared" si="1508"/>
        <v>0</v>
      </c>
      <c r="AJ98" s="593">
        <f t="shared" si="1509"/>
        <v>0</v>
      </c>
      <c r="AK98" s="139"/>
      <c r="AL98" s="109"/>
      <c r="AM98" s="136"/>
      <c r="AN98" s="96"/>
      <c r="AO98" s="137">
        <f t="shared" ref="AO98:AP98" si="1925">AO18+AO34+AO50+AO66+AO82</f>
        <v>0</v>
      </c>
      <c r="AP98" s="109">
        <f t="shared" si="1925"/>
        <v>0</v>
      </c>
      <c r="AQ98" s="109"/>
      <c r="AR98" s="138"/>
      <c r="AS98" s="139">
        <f t="shared" si="1510"/>
        <v>0</v>
      </c>
      <c r="AT98" s="593">
        <f t="shared" si="1511"/>
        <v>0</v>
      </c>
      <c r="AU98" s="139"/>
      <c r="AV98" s="109"/>
      <c r="AW98" s="136"/>
      <c r="AX98" s="96"/>
      <c r="AY98" s="137">
        <f t="shared" ref="AY98:AZ98" si="1926">AY18+AY34+AY50+AY66+AY82</f>
        <v>0</v>
      </c>
      <c r="AZ98" s="109">
        <f t="shared" si="1926"/>
        <v>0</v>
      </c>
      <c r="BA98" s="109"/>
      <c r="BB98" s="138"/>
      <c r="BC98" s="139">
        <f t="shared" si="1512"/>
        <v>0</v>
      </c>
      <c r="BD98" s="593">
        <f t="shared" si="1513"/>
        <v>0</v>
      </c>
      <c r="BE98" s="139"/>
      <c r="BF98" s="109"/>
      <c r="BG98" s="136"/>
      <c r="BH98" s="96"/>
      <c r="BI98" s="137">
        <f t="shared" ref="BI98:BJ98" si="1927">BI18+BI34+BI50+BI66+BI82</f>
        <v>0</v>
      </c>
      <c r="BJ98" s="109">
        <f t="shared" si="1927"/>
        <v>0</v>
      </c>
      <c r="BK98" s="109"/>
      <c r="BL98" s="138"/>
      <c r="BM98" s="139">
        <f t="shared" si="1514"/>
        <v>0</v>
      </c>
      <c r="BN98" s="593">
        <f t="shared" si="1515"/>
        <v>54</v>
      </c>
      <c r="BO98" s="139"/>
      <c r="BP98" s="109"/>
      <c r="BQ98" s="136"/>
      <c r="BR98" s="96"/>
      <c r="BS98" s="137">
        <f t="shared" ref="BS98:BT98" si="1928">BS18+BS34+BS50+BS66+BS82</f>
        <v>10769.202310000001</v>
      </c>
      <c r="BT98" s="109">
        <f t="shared" si="1928"/>
        <v>581536.92000000004</v>
      </c>
      <c r="BU98" s="109"/>
      <c r="BV98" s="138"/>
      <c r="BW98" s="139">
        <f t="shared" si="1516"/>
        <v>1.4202300000000001</v>
      </c>
      <c r="BX98" s="593">
        <f t="shared" si="1517"/>
        <v>0</v>
      </c>
      <c r="BY98" s="139"/>
      <c r="BZ98" s="109"/>
      <c r="CA98" s="136"/>
      <c r="CB98" s="96"/>
      <c r="CC98" s="137">
        <f t="shared" ref="CC98:CD98" si="1929">CC18+CC34+CC50+CC66+CC82</f>
        <v>0</v>
      </c>
      <c r="CD98" s="109">
        <f t="shared" si="1929"/>
        <v>0</v>
      </c>
      <c r="CE98" s="109"/>
      <c r="CF98" s="138"/>
      <c r="CG98" s="139">
        <f t="shared" si="1518"/>
        <v>0</v>
      </c>
      <c r="CH98" s="593">
        <f t="shared" si="1519"/>
        <v>28</v>
      </c>
      <c r="CI98" s="139"/>
      <c r="CJ98" s="109"/>
      <c r="CK98" s="136"/>
      <c r="CL98" s="96"/>
      <c r="CM98" s="137">
        <f t="shared" ref="CM98:CN98" si="1930">CM18+CM34+CM50+CM66+CM82</f>
        <v>8545.1247100000001</v>
      </c>
      <c r="CN98" s="109">
        <f t="shared" si="1930"/>
        <v>239263.5</v>
      </c>
      <c r="CO98" s="109"/>
      <c r="CP98" s="138"/>
      <c r="CQ98" s="139">
        <f t="shared" si="1520"/>
        <v>1.1269199999999999</v>
      </c>
      <c r="CR98" s="593">
        <f t="shared" si="1521"/>
        <v>0</v>
      </c>
      <c r="CS98" s="139"/>
      <c r="CT98" s="109"/>
      <c r="CU98" s="136"/>
      <c r="CV98" s="96"/>
      <c r="CW98" s="137">
        <f t="shared" ref="CW98:CX98" si="1931">CW18+CW34+CW50+CW66+CW82</f>
        <v>0</v>
      </c>
      <c r="CX98" s="109">
        <f t="shared" si="1931"/>
        <v>0</v>
      </c>
      <c r="CY98" s="109"/>
      <c r="CZ98" s="138"/>
      <c r="DA98" s="139">
        <f t="shared" si="1522"/>
        <v>0</v>
      </c>
      <c r="DB98" s="593">
        <f t="shared" si="1523"/>
        <v>0</v>
      </c>
      <c r="DC98" s="139"/>
      <c r="DD98" s="109"/>
      <c r="DE98" s="136"/>
      <c r="DF98" s="96"/>
      <c r="DG98" s="137">
        <f t="shared" ref="DG98:DH98" si="1932">DG18+DG34+DG50+DG66+DG82</f>
        <v>0</v>
      </c>
      <c r="DH98" s="109">
        <f t="shared" si="1932"/>
        <v>0</v>
      </c>
      <c r="DI98" s="109"/>
      <c r="DJ98" s="138"/>
      <c r="DK98" s="139">
        <f t="shared" si="1524"/>
        <v>0</v>
      </c>
      <c r="DL98" s="593">
        <f t="shared" si="1525"/>
        <v>0</v>
      </c>
      <c r="DM98" s="139"/>
      <c r="DN98" s="109"/>
      <c r="DO98" s="136"/>
      <c r="DP98" s="96"/>
      <c r="DQ98" s="137">
        <f t="shared" ref="DQ98:DR98" si="1933">DQ18+DQ34+DQ50+DQ66+DQ82</f>
        <v>0</v>
      </c>
      <c r="DR98" s="109">
        <f t="shared" si="1933"/>
        <v>0</v>
      </c>
      <c r="DS98" s="109"/>
      <c r="DT98" s="138"/>
      <c r="DU98" s="139">
        <f t="shared" si="1526"/>
        <v>0</v>
      </c>
      <c r="DV98" s="593">
        <f t="shared" si="1527"/>
        <v>51</v>
      </c>
      <c r="DW98" s="139"/>
      <c r="DX98" s="109"/>
      <c r="DY98" s="136"/>
      <c r="DZ98" s="96"/>
      <c r="EA98" s="137">
        <f t="shared" ref="EA98:EB98" si="1934">EA18+EA34+EA50+EA66+EA82</f>
        <v>7425.26019</v>
      </c>
      <c r="EB98" s="109">
        <f t="shared" si="1934"/>
        <v>378688.27</v>
      </c>
      <c r="EC98" s="109"/>
      <c r="ED98" s="138"/>
      <c r="EE98" s="139">
        <f t="shared" si="1528"/>
        <v>0.97923000000000004</v>
      </c>
      <c r="EF98" s="593">
        <f t="shared" si="1529"/>
        <v>0</v>
      </c>
      <c r="EG98" s="139"/>
      <c r="EH98" s="109"/>
      <c r="EI98" s="136"/>
      <c r="EJ98" s="96"/>
      <c r="EK98" s="137">
        <f t="shared" ref="EK98:EL98" si="1935">EK18+EK34+EK50+EK66+EK82</f>
        <v>0</v>
      </c>
      <c r="EL98" s="109">
        <f t="shared" si="1935"/>
        <v>0</v>
      </c>
      <c r="EM98" s="109"/>
      <c r="EN98" s="138"/>
      <c r="EO98" s="139">
        <f t="shared" si="1530"/>
        <v>0</v>
      </c>
      <c r="EP98" s="593">
        <f t="shared" si="1531"/>
        <v>0</v>
      </c>
      <c r="EQ98" s="139"/>
      <c r="ER98" s="109"/>
      <c r="ES98" s="136"/>
      <c r="ET98" s="96"/>
      <c r="EU98" s="137">
        <f t="shared" ref="EU98:EV98" si="1936">EU18+EU34+EU50+EU66+EU82</f>
        <v>0</v>
      </c>
      <c r="EV98" s="109">
        <f t="shared" si="1936"/>
        <v>0</v>
      </c>
      <c r="EW98" s="109"/>
      <c r="EX98" s="138"/>
      <c r="EY98" s="139">
        <f t="shared" si="1532"/>
        <v>0</v>
      </c>
      <c r="EZ98" s="593">
        <f t="shared" si="1533"/>
        <v>0</v>
      </c>
      <c r="FA98" s="139"/>
      <c r="FB98" s="109"/>
      <c r="FC98" s="136"/>
      <c r="FD98" s="96"/>
      <c r="FE98" s="137">
        <f t="shared" ref="FE98:FF98" si="1937">FE18+FE34+FE50+FE66+FE82</f>
        <v>0</v>
      </c>
      <c r="FF98" s="109">
        <f t="shared" si="1937"/>
        <v>0</v>
      </c>
      <c r="FG98" s="109"/>
      <c r="FH98" s="138"/>
      <c r="FI98" s="139">
        <f t="shared" si="1534"/>
        <v>0</v>
      </c>
      <c r="FJ98" s="593">
        <f t="shared" si="1535"/>
        <v>0</v>
      </c>
      <c r="FK98" s="139"/>
      <c r="FL98" s="109"/>
      <c r="FM98" s="136"/>
      <c r="FN98" s="96"/>
      <c r="FO98" s="137">
        <f t="shared" ref="FO98:FP98" si="1938">FO18+FO34+FO50+FO66+FO82</f>
        <v>0</v>
      </c>
      <c r="FP98" s="109">
        <f t="shared" si="1938"/>
        <v>0</v>
      </c>
      <c r="FQ98" s="109"/>
      <c r="FR98" s="138"/>
      <c r="FS98" s="139">
        <f t="shared" si="1536"/>
        <v>0</v>
      </c>
      <c r="FT98" s="593">
        <f t="shared" si="1537"/>
        <v>0</v>
      </c>
      <c r="FU98" s="139"/>
      <c r="FV98" s="109"/>
      <c r="FW98" s="136"/>
      <c r="FX98" s="96"/>
      <c r="FY98" s="137">
        <f t="shared" ref="FY98:FZ98" si="1939">FY18+FY34+FY50+FY66+FY82</f>
        <v>0</v>
      </c>
      <c r="FZ98" s="109">
        <f t="shared" si="1939"/>
        <v>0</v>
      </c>
      <c r="GA98" s="109"/>
      <c r="GB98" s="138"/>
      <c r="GC98" s="139">
        <f t="shared" si="1538"/>
        <v>0</v>
      </c>
      <c r="GD98" s="593">
        <f t="shared" si="1539"/>
        <v>0</v>
      </c>
      <c r="GE98" s="139"/>
      <c r="GF98" s="109"/>
      <c r="GG98" s="136"/>
      <c r="GH98" s="96"/>
      <c r="GI98" s="137">
        <f t="shared" ref="GI98:GJ98" si="1940">GI18+GI34+GI50+GI66+GI82</f>
        <v>0</v>
      </c>
      <c r="GJ98" s="109">
        <f t="shared" si="1940"/>
        <v>0</v>
      </c>
      <c r="GK98" s="109"/>
      <c r="GL98" s="138"/>
      <c r="GM98" s="139">
        <f t="shared" si="1540"/>
        <v>0</v>
      </c>
      <c r="GN98" s="593">
        <f t="shared" si="1541"/>
        <v>90</v>
      </c>
      <c r="GO98" s="139"/>
      <c r="GP98" s="109"/>
      <c r="GQ98" s="136"/>
      <c r="GR98" s="96"/>
      <c r="GS98" s="137">
        <f t="shared" ref="GS98:GT98" si="1941">GS18+GS34+GS50+GS66+GS82</f>
        <v>9052.4983400000001</v>
      </c>
      <c r="GT98" s="109">
        <f t="shared" si="1941"/>
        <v>814724.85</v>
      </c>
      <c r="GU98" s="109"/>
      <c r="GV98" s="138"/>
      <c r="GW98" s="139">
        <f t="shared" si="1542"/>
        <v>1.1938299999999999</v>
      </c>
      <c r="GX98" s="593">
        <f t="shared" si="1543"/>
        <v>0</v>
      </c>
      <c r="GY98" s="139"/>
      <c r="GZ98" s="109"/>
      <c r="HA98" s="136"/>
      <c r="HB98" s="96"/>
      <c r="HC98" s="137">
        <f t="shared" ref="HC98:HD98" si="1942">HC18+HC34+HC50+HC66+HC82</f>
        <v>0</v>
      </c>
      <c r="HD98" s="109">
        <f t="shared" si="1942"/>
        <v>0</v>
      </c>
      <c r="HE98" s="109"/>
      <c r="HF98" s="138"/>
      <c r="HG98" s="139">
        <f t="shared" si="1544"/>
        <v>0</v>
      </c>
      <c r="HH98" s="593">
        <f t="shared" si="1545"/>
        <v>0</v>
      </c>
      <c r="HI98" s="139"/>
      <c r="HJ98" s="109"/>
      <c r="HK98" s="136"/>
      <c r="HL98" s="96"/>
      <c r="HM98" s="137">
        <f t="shared" ref="HM98:HN98" si="1943">HM18+HM34+HM50+HM66+HM82</f>
        <v>0</v>
      </c>
      <c r="HN98" s="109">
        <f t="shared" si="1943"/>
        <v>0</v>
      </c>
      <c r="HO98" s="109"/>
      <c r="HP98" s="138"/>
      <c r="HQ98" s="139">
        <f t="shared" si="1546"/>
        <v>0</v>
      </c>
      <c r="HR98" s="593">
        <f t="shared" si="1547"/>
        <v>0</v>
      </c>
      <c r="HS98" s="139"/>
      <c r="HT98" s="109"/>
      <c r="HU98" s="136"/>
      <c r="HV98" s="96"/>
      <c r="HW98" s="137">
        <f t="shared" ref="HW98:HX98" si="1944">HW18+HW34+HW50+HW66+HW82</f>
        <v>0</v>
      </c>
      <c r="HX98" s="109">
        <f t="shared" si="1944"/>
        <v>0</v>
      </c>
      <c r="HY98" s="109"/>
      <c r="HZ98" s="138"/>
      <c r="IA98" s="139">
        <f t="shared" si="1548"/>
        <v>0</v>
      </c>
      <c r="IB98" s="593">
        <f t="shared" si="1549"/>
        <v>11</v>
      </c>
      <c r="IC98" s="139"/>
      <c r="ID98" s="109"/>
      <c r="IE98" s="136"/>
      <c r="IF98" s="96"/>
      <c r="IG98" s="137">
        <f t="shared" ref="IG98:IH98" si="1945">IG18+IG34+IG50+IG66+IG82</f>
        <v>10126.450290000001</v>
      </c>
      <c r="IH98" s="109">
        <f t="shared" si="1945"/>
        <v>111390.96</v>
      </c>
      <c r="II98" s="109"/>
      <c r="IJ98" s="138"/>
      <c r="IK98" s="139">
        <f t="shared" si="1550"/>
        <v>1.3354600000000001</v>
      </c>
      <c r="IL98" s="593">
        <f t="shared" si="1551"/>
        <v>0</v>
      </c>
      <c r="IM98" s="139"/>
      <c r="IN98" s="109"/>
      <c r="IO98" s="136"/>
      <c r="IP98" s="96"/>
      <c r="IQ98" s="137">
        <f t="shared" ref="IQ98:IR98" si="1946">IQ18+IQ34+IQ50+IQ66+IQ82</f>
        <v>0</v>
      </c>
      <c r="IR98" s="109">
        <f t="shared" si="1946"/>
        <v>0</v>
      </c>
      <c r="IS98" s="109"/>
      <c r="IT98" s="138"/>
      <c r="IU98" s="139">
        <f t="shared" si="1552"/>
        <v>0</v>
      </c>
      <c r="IV98" s="593">
        <f t="shared" si="1553"/>
        <v>0</v>
      </c>
      <c r="IW98" s="139"/>
      <c r="IX98" s="109"/>
      <c r="IY98" s="136"/>
      <c r="IZ98" s="96"/>
      <c r="JA98" s="137">
        <f t="shared" ref="JA98:JB98" si="1947">JA18+JA34+JA50+JA66+JA82</f>
        <v>0</v>
      </c>
      <c r="JB98" s="109">
        <f t="shared" si="1947"/>
        <v>0</v>
      </c>
      <c r="JC98" s="109"/>
      <c r="JD98" s="138"/>
      <c r="JE98" s="139">
        <f t="shared" si="1554"/>
        <v>0</v>
      </c>
      <c r="JF98" s="593">
        <f t="shared" si="1555"/>
        <v>27</v>
      </c>
      <c r="JG98" s="139"/>
      <c r="JH98" s="109"/>
      <c r="JI98" s="136"/>
      <c r="JJ98" s="96"/>
      <c r="JK98" s="137">
        <f t="shared" ref="JK98:JL98" si="1948">JK18+JK34+JK50+JK66+JK82</f>
        <v>9496.3669200000004</v>
      </c>
      <c r="JL98" s="109">
        <f t="shared" si="1948"/>
        <v>256401.9</v>
      </c>
      <c r="JM98" s="109"/>
      <c r="JN98" s="138"/>
      <c r="JO98" s="139">
        <f t="shared" si="1556"/>
        <v>1.25237</v>
      </c>
      <c r="JP98" s="593">
        <f t="shared" si="1557"/>
        <v>0</v>
      </c>
      <c r="JQ98" s="139"/>
      <c r="JR98" s="109"/>
      <c r="JS98" s="136"/>
      <c r="JT98" s="96"/>
      <c r="JU98" s="137">
        <f t="shared" ref="JU98:JV98" si="1949">JU18+JU34+JU50+JU66+JU82</f>
        <v>0</v>
      </c>
      <c r="JV98" s="109">
        <f t="shared" si="1949"/>
        <v>0</v>
      </c>
      <c r="JW98" s="109"/>
      <c r="JX98" s="138"/>
      <c r="JY98" s="139">
        <f t="shared" si="1558"/>
        <v>0</v>
      </c>
      <c r="JZ98" s="593">
        <f t="shared" si="1559"/>
        <v>0</v>
      </c>
      <c r="KA98" s="139"/>
      <c r="KB98" s="109"/>
      <c r="KC98" s="136"/>
      <c r="KD98" s="96"/>
      <c r="KE98" s="137">
        <f t="shared" ref="KE98:KF98" si="1950">KE18+KE34+KE50+KE66+KE82</f>
        <v>0</v>
      </c>
      <c r="KF98" s="109">
        <f t="shared" si="1950"/>
        <v>0</v>
      </c>
      <c r="KG98" s="109"/>
      <c r="KH98" s="138"/>
      <c r="KI98" s="139">
        <f t="shared" si="1560"/>
        <v>0</v>
      </c>
      <c r="KJ98" s="593">
        <f t="shared" si="1561"/>
        <v>30</v>
      </c>
      <c r="KK98" s="139"/>
      <c r="KL98" s="109"/>
      <c r="KM98" s="136"/>
      <c r="KN98" s="96"/>
      <c r="KO98" s="137">
        <f t="shared" ref="KO98:KP98" si="1951">KO18+KO34+KO50+KO66+KO82</f>
        <v>7384.7770099999998</v>
      </c>
      <c r="KP98" s="109">
        <f t="shared" si="1951"/>
        <v>221543.32</v>
      </c>
      <c r="KQ98" s="109"/>
      <c r="KR98" s="138"/>
      <c r="KS98" s="139">
        <f t="shared" si="1562"/>
        <v>0.97389999999999999</v>
      </c>
      <c r="KT98" s="593">
        <f t="shared" si="1563"/>
        <v>15</v>
      </c>
      <c r="KU98" s="139"/>
      <c r="KV98" s="109"/>
      <c r="KW98" s="136"/>
      <c r="KX98" s="96"/>
      <c r="KY98" s="137">
        <f t="shared" ref="KY98:KZ98" si="1952">KY18+KY34+KY50+KY66+KY82</f>
        <v>7038.4247800000003</v>
      </c>
      <c r="KZ98" s="109">
        <f t="shared" si="1952"/>
        <v>105576.37</v>
      </c>
      <c r="LA98" s="109"/>
      <c r="LB98" s="138"/>
      <c r="LC98" s="139">
        <f t="shared" si="1564"/>
        <v>0.92822000000000005</v>
      </c>
      <c r="LD98" s="593">
        <f t="shared" si="1565"/>
        <v>0</v>
      </c>
      <c r="LE98" s="139"/>
      <c r="LF98" s="109"/>
      <c r="LG98" s="136"/>
      <c r="LH98" s="96"/>
      <c r="LI98" s="137">
        <f t="shared" ref="LI98:LJ98" si="1953">LI18+LI34+LI50+LI66+LI82</f>
        <v>0</v>
      </c>
      <c r="LJ98" s="109">
        <f t="shared" si="1953"/>
        <v>0</v>
      </c>
      <c r="LK98" s="109"/>
      <c r="LL98" s="138"/>
      <c r="LM98" s="139">
        <f t="shared" si="1566"/>
        <v>0</v>
      </c>
      <c r="LN98" s="593">
        <f t="shared" si="1567"/>
        <v>0</v>
      </c>
      <c r="LO98" s="139"/>
      <c r="LP98" s="109"/>
      <c r="LQ98" s="136"/>
      <c r="LR98" s="96"/>
      <c r="LS98" s="137">
        <f t="shared" ref="LS98:LT98" si="1954">LS18+LS34+LS50+LS66+LS82</f>
        <v>0</v>
      </c>
      <c r="LT98" s="109">
        <f t="shared" si="1954"/>
        <v>0</v>
      </c>
      <c r="LU98" s="109"/>
      <c r="LV98" s="138"/>
      <c r="LW98" s="139">
        <f t="shared" si="1568"/>
        <v>0</v>
      </c>
      <c r="LX98" s="593">
        <f t="shared" si="1569"/>
        <v>0</v>
      </c>
      <c r="LY98" s="139"/>
      <c r="LZ98" s="109"/>
      <c r="MA98" s="136"/>
      <c r="MB98" s="96"/>
      <c r="MC98" s="137">
        <f t="shared" ref="MC98:MD98" si="1955">MC18+MC34+MC50+MC66+MC82</f>
        <v>0</v>
      </c>
      <c r="MD98" s="109">
        <f t="shared" si="1955"/>
        <v>0</v>
      </c>
      <c r="ME98" s="109"/>
      <c r="MF98" s="138"/>
      <c r="MG98" s="139">
        <f t="shared" si="1570"/>
        <v>0</v>
      </c>
      <c r="MH98" s="593">
        <f t="shared" si="1571"/>
        <v>73</v>
      </c>
      <c r="MI98" s="139"/>
      <c r="MJ98" s="109"/>
      <c r="MK98" s="136"/>
      <c r="ML98" s="96"/>
      <c r="MM98" s="137">
        <f t="shared" ref="MM98:MN98" si="1956">MM18+MM34+MM50+MM66+MM82</f>
        <v>7827.8331099999996</v>
      </c>
      <c r="MN98" s="109">
        <f t="shared" si="1956"/>
        <v>571431.81999999995</v>
      </c>
      <c r="MO98" s="109"/>
      <c r="MP98" s="138"/>
      <c r="MQ98" s="139">
        <f t="shared" si="1572"/>
        <v>1.03233</v>
      </c>
      <c r="MR98" s="593">
        <f t="shared" si="1573"/>
        <v>16</v>
      </c>
      <c r="MS98" s="139"/>
      <c r="MT98" s="109"/>
      <c r="MU98" s="136"/>
      <c r="MV98" s="96"/>
      <c r="MW98" s="137">
        <f t="shared" ref="MW98:MX98" si="1957">MW18+MW34+MW50+MW66+MW82</f>
        <v>7508.1197700000002</v>
      </c>
      <c r="MX98" s="109">
        <f t="shared" si="1957"/>
        <v>120129.92</v>
      </c>
      <c r="MY98" s="109"/>
      <c r="MZ98" s="138"/>
      <c r="NA98" s="139">
        <f t="shared" si="1574"/>
        <v>0.99016000000000004</v>
      </c>
      <c r="NB98" s="593">
        <f t="shared" si="1575"/>
        <v>0</v>
      </c>
      <c r="NC98" s="139"/>
      <c r="ND98" s="109"/>
      <c r="NE98" s="136"/>
      <c r="NF98" s="96"/>
      <c r="NG98" s="137">
        <f t="shared" ref="NG98:NH98" si="1958">NG18+NG34+NG50+NG66+NG82</f>
        <v>0</v>
      </c>
      <c r="NH98" s="109">
        <f t="shared" si="1958"/>
        <v>0</v>
      </c>
      <c r="NI98" s="109"/>
      <c r="NJ98" s="138"/>
      <c r="NK98" s="139">
        <f t="shared" si="1576"/>
        <v>0</v>
      </c>
      <c r="NL98" s="593">
        <f t="shared" si="1577"/>
        <v>0</v>
      </c>
      <c r="NM98" s="139"/>
      <c r="NN98" s="109"/>
      <c r="NO98" s="136"/>
      <c r="NP98" s="96"/>
      <c r="NQ98" s="137">
        <f t="shared" ref="NQ98:NR98" si="1959">NQ18+NQ34+NQ50+NQ66+NQ82</f>
        <v>0</v>
      </c>
      <c r="NR98" s="109">
        <f t="shared" si="1959"/>
        <v>0</v>
      </c>
      <c r="NS98" s="109"/>
      <c r="NT98" s="138"/>
      <c r="NU98" s="139">
        <f t="shared" si="1578"/>
        <v>0</v>
      </c>
      <c r="NV98" s="593">
        <f t="shared" si="1579"/>
        <v>0</v>
      </c>
      <c r="NW98" s="139"/>
      <c r="NX98" s="109"/>
      <c r="NY98" s="136"/>
      <c r="NZ98" s="96"/>
      <c r="OA98" s="137">
        <f t="shared" ref="OA98:OB98" si="1960">OA18+OA34+OA50+OA66+OA82</f>
        <v>0</v>
      </c>
      <c r="OB98" s="109">
        <f t="shared" si="1960"/>
        <v>0</v>
      </c>
      <c r="OC98" s="109"/>
      <c r="OD98" s="138"/>
      <c r="OE98" s="139">
        <f t="shared" si="1580"/>
        <v>0</v>
      </c>
      <c r="OF98" s="593">
        <f t="shared" si="1581"/>
        <v>0</v>
      </c>
      <c r="OG98" s="139"/>
      <c r="OH98" s="109"/>
      <c r="OI98" s="136"/>
      <c r="OJ98" s="96"/>
      <c r="OK98" s="137">
        <f t="shared" ref="OK98:OL98" si="1961">OK18+OK34+OK50+OK66+OK82</f>
        <v>0</v>
      </c>
      <c r="OL98" s="109">
        <f t="shared" si="1961"/>
        <v>0</v>
      </c>
      <c r="OM98" s="109"/>
      <c r="ON98" s="138"/>
      <c r="OO98" s="139">
        <f t="shared" si="1582"/>
        <v>0</v>
      </c>
      <c r="OP98" s="593">
        <f t="shared" si="1583"/>
        <v>0</v>
      </c>
      <c r="OQ98" s="139"/>
      <c r="OR98" s="109"/>
      <c r="OS98" s="136"/>
      <c r="OT98" s="96"/>
      <c r="OU98" s="137">
        <f t="shared" ref="OU98:OV98" si="1962">OU18+OU34+OU50+OU66+OU82</f>
        <v>0</v>
      </c>
      <c r="OV98" s="109">
        <f t="shared" si="1962"/>
        <v>0</v>
      </c>
      <c r="OW98" s="109"/>
      <c r="OX98" s="138"/>
      <c r="OY98" s="139">
        <f t="shared" si="1584"/>
        <v>0</v>
      </c>
      <c r="OZ98" s="593">
        <f t="shared" si="1585"/>
        <v>0</v>
      </c>
      <c r="PA98" s="139"/>
      <c r="PB98" s="109"/>
      <c r="PC98" s="136"/>
      <c r="PD98" s="96"/>
      <c r="PE98" s="137">
        <f t="shared" ref="PE98:PF98" si="1963">PE18+PE34+PE50+PE66+PE82</f>
        <v>0</v>
      </c>
      <c r="PF98" s="109">
        <f t="shared" si="1963"/>
        <v>0</v>
      </c>
      <c r="PG98" s="109"/>
      <c r="PH98" s="138"/>
      <c r="PI98" s="139">
        <f t="shared" si="1586"/>
        <v>0</v>
      </c>
      <c r="PJ98" s="593">
        <f t="shared" si="1587"/>
        <v>0</v>
      </c>
      <c r="PK98" s="139"/>
      <c r="PL98" s="109"/>
      <c r="PM98" s="136"/>
      <c r="PN98" s="96"/>
      <c r="PO98" s="137">
        <f t="shared" ref="PO98:PP98" si="1964">PO18+PO34+PO50+PO66+PO82</f>
        <v>0</v>
      </c>
      <c r="PP98" s="109">
        <f t="shared" si="1964"/>
        <v>0</v>
      </c>
      <c r="PQ98" s="109"/>
      <c r="PR98" s="138"/>
      <c r="PS98" s="139">
        <f t="shared" si="1588"/>
        <v>0</v>
      </c>
      <c r="PT98" s="593">
        <f t="shared" si="1589"/>
        <v>0</v>
      </c>
      <c r="PU98" s="139"/>
      <c r="PV98" s="109"/>
      <c r="PW98" s="136"/>
      <c r="PX98" s="96"/>
      <c r="PY98" s="137">
        <f t="shared" ref="PY98:PZ98" si="1965">PY18+PY34+PY50+PY66+PY82</f>
        <v>0</v>
      </c>
      <c r="PZ98" s="109">
        <f t="shared" si="1965"/>
        <v>0</v>
      </c>
      <c r="QA98" s="109"/>
      <c r="QB98" s="138"/>
      <c r="QC98" s="139">
        <f t="shared" si="1590"/>
        <v>0</v>
      </c>
      <c r="QD98" s="593">
        <f t="shared" si="1591"/>
        <v>0</v>
      </c>
      <c r="QE98" s="139"/>
      <c r="QF98" s="109"/>
      <c r="QG98" s="136"/>
      <c r="QH98" s="96"/>
      <c r="QI98" s="137">
        <f t="shared" ref="QI98:QJ98" si="1966">QI18+QI34+QI50+QI66+QI82</f>
        <v>0</v>
      </c>
      <c r="QJ98" s="109">
        <f t="shared" si="1966"/>
        <v>0</v>
      </c>
      <c r="QK98" s="109"/>
      <c r="QL98" s="138"/>
      <c r="QM98" s="139">
        <f t="shared" si="1592"/>
        <v>0</v>
      </c>
      <c r="QN98" s="593">
        <f t="shared" si="1593"/>
        <v>0</v>
      </c>
      <c r="QO98" s="139"/>
      <c r="QP98" s="109"/>
      <c r="QQ98" s="136"/>
      <c r="QR98" s="96"/>
      <c r="QS98" s="137">
        <f t="shared" ref="QS98:QT98" si="1967">QS18+QS34+QS50+QS66+QS82</f>
        <v>0</v>
      </c>
      <c r="QT98" s="109">
        <f t="shared" si="1967"/>
        <v>0</v>
      </c>
      <c r="QU98" s="109"/>
      <c r="QV98" s="138"/>
      <c r="QW98" s="139">
        <f t="shared" si="1594"/>
        <v>0</v>
      </c>
      <c r="QX98" s="593">
        <f t="shared" si="1595"/>
        <v>0</v>
      </c>
      <c r="QY98" s="139"/>
      <c r="QZ98" s="109"/>
      <c r="RA98" s="136"/>
      <c r="RB98" s="96"/>
      <c r="RC98" s="137">
        <f t="shared" ref="RC98:RD98" si="1968">RC18+RC34+RC50+RC66+RC82</f>
        <v>0</v>
      </c>
      <c r="RD98" s="109">
        <f t="shared" si="1968"/>
        <v>0</v>
      </c>
      <c r="RE98" s="109"/>
      <c r="RF98" s="138"/>
      <c r="RG98" s="139">
        <f t="shared" si="1596"/>
        <v>0</v>
      </c>
      <c r="RH98" s="593">
        <f t="shared" si="1597"/>
        <v>0</v>
      </c>
      <c r="RI98" s="139"/>
      <c r="RJ98" s="109"/>
      <c r="RK98" s="136"/>
      <c r="RL98" s="96"/>
      <c r="RM98" s="137">
        <f t="shared" ref="RM98:RN98" si="1969">RM18+RM34+RM50+RM66+RM82</f>
        <v>0</v>
      </c>
      <c r="RN98" s="109">
        <f t="shared" si="1969"/>
        <v>0</v>
      </c>
      <c r="RO98" s="109"/>
      <c r="RP98" s="138"/>
      <c r="RQ98" s="139">
        <f t="shared" si="1598"/>
        <v>0</v>
      </c>
      <c r="RR98" s="593">
        <f t="shared" si="1599"/>
        <v>47</v>
      </c>
      <c r="RS98" s="139"/>
      <c r="RT98" s="109"/>
      <c r="RU98" s="136"/>
      <c r="RV98" s="96"/>
      <c r="RW98" s="137">
        <f t="shared" ref="RW98:RX98" si="1970">RW18+RW34+RW50+RW66+RW82</f>
        <v>8893.0070300000007</v>
      </c>
      <c r="RX98" s="109">
        <f t="shared" si="1970"/>
        <v>417971.33</v>
      </c>
      <c r="RY98" s="109"/>
      <c r="RZ98" s="138"/>
      <c r="SA98" s="139">
        <f t="shared" si="1600"/>
        <v>1.1728000000000001</v>
      </c>
      <c r="SB98" s="593">
        <f t="shared" si="1601"/>
        <v>0</v>
      </c>
      <c r="SC98" s="139"/>
      <c r="SD98" s="109"/>
      <c r="SE98" s="136"/>
      <c r="SF98" s="96"/>
      <c r="SG98" s="137">
        <f t="shared" ref="SG98:SH98" si="1971">SG18+SG34+SG50+SG66+SG82</f>
        <v>0</v>
      </c>
      <c r="SH98" s="109">
        <f t="shared" si="1971"/>
        <v>0</v>
      </c>
      <c r="SI98" s="109"/>
      <c r="SJ98" s="138"/>
      <c r="SK98" s="139">
        <f t="shared" si="1602"/>
        <v>0</v>
      </c>
      <c r="SL98" s="593">
        <f t="shared" si="1603"/>
        <v>35</v>
      </c>
      <c r="SM98" s="139"/>
      <c r="SN98" s="109"/>
      <c r="SO98" s="136"/>
      <c r="SP98" s="96"/>
      <c r="SQ98" s="137">
        <f t="shared" ref="SQ98:SR98" si="1972">SQ18+SQ34+SQ50+SQ66+SQ82</f>
        <v>8100.8204800000003</v>
      </c>
      <c r="SR98" s="109">
        <f t="shared" si="1972"/>
        <v>283528.71000000002</v>
      </c>
      <c r="SS98" s="109"/>
      <c r="ST98" s="138"/>
      <c r="SU98" s="139">
        <f t="shared" si="1604"/>
        <v>1.06833</v>
      </c>
      <c r="SV98" s="593">
        <f t="shared" si="1605"/>
        <v>0</v>
      </c>
      <c r="SW98" s="139"/>
      <c r="SX98" s="109"/>
      <c r="SY98" s="136"/>
      <c r="SZ98" s="96"/>
      <c r="TA98" s="137">
        <f t="shared" ref="TA98:TB98" si="1973">TA18+TA34+TA50+TA66+TA82</f>
        <v>0</v>
      </c>
      <c r="TB98" s="109">
        <f t="shared" si="1973"/>
        <v>0</v>
      </c>
      <c r="TC98" s="109"/>
      <c r="TD98" s="138"/>
      <c r="TE98" s="139">
        <f t="shared" si="1606"/>
        <v>0</v>
      </c>
      <c r="TF98" s="593">
        <f t="shared" si="1607"/>
        <v>0</v>
      </c>
      <c r="TG98" s="139"/>
      <c r="TH98" s="109"/>
      <c r="TI98" s="136"/>
      <c r="TJ98" s="96"/>
      <c r="TK98" s="137">
        <f t="shared" ref="TK98:TL98" si="1974">TK18+TK34+TK50+TK66+TK82</f>
        <v>0</v>
      </c>
      <c r="TL98" s="109">
        <f t="shared" si="1974"/>
        <v>0</v>
      </c>
      <c r="TM98" s="109"/>
      <c r="TN98" s="138"/>
      <c r="TO98" s="139">
        <f t="shared" si="1608"/>
        <v>0</v>
      </c>
      <c r="TP98" s="593">
        <f t="shared" si="1609"/>
        <v>48</v>
      </c>
      <c r="TQ98" s="139"/>
      <c r="TR98" s="109"/>
      <c r="TS98" s="136"/>
      <c r="TT98" s="96"/>
      <c r="TU98" s="137">
        <f t="shared" ref="TU98:TV98" si="1975">TU18+TU34+TU50+TU66+TU82</f>
        <v>6189.1867300000004</v>
      </c>
      <c r="TV98" s="109">
        <f t="shared" si="1975"/>
        <v>297080.96000000002</v>
      </c>
      <c r="TW98" s="109"/>
      <c r="TX98" s="138"/>
      <c r="TY98" s="139">
        <f t="shared" si="1610"/>
        <v>0.81621999999999995</v>
      </c>
      <c r="TZ98" s="593">
        <f t="shared" si="1611"/>
        <v>0</v>
      </c>
      <c r="UA98" s="139"/>
      <c r="UB98" s="109"/>
      <c r="UC98" s="136"/>
      <c r="UD98" s="96"/>
      <c r="UE98" s="137">
        <f t="shared" ref="UE98:UF98" si="1976">UE18+UE34+UE50+UE66+UE82</f>
        <v>0</v>
      </c>
      <c r="UF98" s="109">
        <f t="shared" si="1976"/>
        <v>0</v>
      </c>
      <c r="UG98" s="109"/>
      <c r="UH98" s="138"/>
      <c r="UI98" s="139">
        <f t="shared" si="1612"/>
        <v>0</v>
      </c>
      <c r="UJ98" s="593">
        <f t="shared" si="1613"/>
        <v>0</v>
      </c>
      <c r="UK98" s="139"/>
      <c r="UL98" s="109"/>
      <c r="UM98" s="136"/>
      <c r="UN98" s="96"/>
      <c r="UO98" s="137">
        <f t="shared" ref="UO98:UP98" si="1977">UO18+UO34+UO50+UO66+UO82</f>
        <v>0</v>
      </c>
      <c r="UP98" s="109">
        <f t="shared" si="1977"/>
        <v>0</v>
      </c>
      <c r="UQ98" s="109"/>
      <c r="UR98" s="138"/>
      <c r="US98" s="139">
        <f t="shared" si="1614"/>
        <v>0</v>
      </c>
      <c r="UT98" s="593">
        <f t="shared" si="1615"/>
        <v>26</v>
      </c>
      <c r="UU98" s="139"/>
      <c r="UV98" s="109"/>
      <c r="UW98" s="136"/>
      <c r="UX98" s="96"/>
      <c r="UY98" s="137">
        <f t="shared" ref="UY98:UZ98" si="1978">UY18+UY34+UY50+UY66+UY82</f>
        <v>7320.4780499999997</v>
      </c>
      <c r="UZ98" s="109">
        <f t="shared" si="1978"/>
        <v>190332.43</v>
      </c>
      <c r="VA98" s="109"/>
      <c r="VB98" s="138"/>
      <c r="VC98" s="139">
        <f t="shared" si="1616"/>
        <v>0.96541999999999994</v>
      </c>
      <c r="VD98" s="593">
        <f t="shared" si="1617"/>
        <v>21</v>
      </c>
      <c r="VE98" s="139"/>
      <c r="VF98" s="109"/>
      <c r="VG98" s="136"/>
      <c r="VH98" s="96"/>
      <c r="VI98" s="137">
        <f t="shared" ref="VI98:VJ98" si="1979">VI18+VI34+VI50+VI66+VI82</f>
        <v>8319.7275699999991</v>
      </c>
      <c r="VJ98" s="109">
        <f t="shared" si="1979"/>
        <v>174714.27</v>
      </c>
      <c r="VK98" s="109"/>
      <c r="VL98" s="138"/>
      <c r="VM98" s="139">
        <f t="shared" si="1618"/>
        <v>1.0972</v>
      </c>
      <c r="VN98" s="593">
        <f t="shared" si="1619"/>
        <v>27</v>
      </c>
      <c r="VO98" s="139"/>
      <c r="VP98" s="109"/>
      <c r="VQ98" s="136"/>
      <c r="VR98" s="96"/>
      <c r="VS98" s="137">
        <f t="shared" ref="VS98:VT98" si="1980">VS18+VS34+VS50+VS66+VS82</f>
        <v>8174.1750099999999</v>
      </c>
      <c r="VT98" s="109">
        <f t="shared" si="1980"/>
        <v>220702.73</v>
      </c>
      <c r="VU98" s="109"/>
      <c r="VV98" s="138"/>
      <c r="VW98" s="139">
        <f t="shared" si="1620"/>
        <v>1.0780000000000001</v>
      </c>
      <c r="VX98" s="554">
        <f t="shared" si="1621"/>
        <v>636</v>
      </c>
      <c r="VY98" s="139"/>
      <c r="VZ98" s="109"/>
      <c r="WA98" s="136"/>
      <c r="WB98" s="96"/>
      <c r="WC98" s="137">
        <f t="shared" ref="WC98:WD98" si="1981">WC18+WC34+WC50+WC66+WC82</f>
        <v>7582.7194399999998</v>
      </c>
      <c r="WD98" s="109">
        <f t="shared" si="1981"/>
        <v>4822609.57</v>
      </c>
      <c r="WE98" s="109"/>
      <c r="WF98" s="138"/>
    </row>
    <row r="99" spans="1:604" ht="48">
      <c r="A99" s="5"/>
      <c r="B99" s="97" t="s">
        <v>414</v>
      </c>
      <c r="C99" s="11" t="s">
        <v>965</v>
      </c>
      <c r="D99" s="11" t="s">
        <v>421</v>
      </c>
      <c r="E99" s="4"/>
      <c r="F99" s="593">
        <f t="shared" si="1503"/>
        <v>0</v>
      </c>
      <c r="G99" s="139"/>
      <c r="H99" s="109"/>
      <c r="I99" s="136"/>
      <c r="J99" s="96"/>
      <c r="K99" s="137">
        <f t="shared" ref="K99:L99" si="1982">K19+K35+K51+K67+K83</f>
        <v>0</v>
      </c>
      <c r="L99" s="109">
        <f t="shared" si="1982"/>
        <v>0</v>
      </c>
      <c r="M99" s="109"/>
      <c r="N99" s="138"/>
      <c r="O99" s="139">
        <f t="shared" si="1504"/>
        <v>0</v>
      </c>
      <c r="P99" s="593">
        <f t="shared" si="1505"/>
        <v>0</v>
      </c>
      <c r="Q99" s="139"/>
      <c r="R99" s="109"/>
      <c r="S99" s="136"/>
      <c r="T99" s="96"/>
      <c r="U99" s="137">
        <f t="shared" ref="U99:V99" si="1983">U19+U35+U51+U67+U83</f>
        <v>0</v>
      </c>
      <c r="V99" s="109">
        <f t="shared" si="1983"/>
        <v>0</v>
      </c>
      <c r="W99" s="109"/>
      <c r="X99" s="138"/>
      <c r="Y99" s="139">
        <f t="shared" si="1506"/>
        <v>0</v>
      </c>
      <c r="Z99" s="593">
        <f t="shared" si="1507"/>
        <v>0</v>
      </c>
      <c r="AA99" s="139"/>
      <c r="AB99" s="109"/>
      <c r="AC99" s="136"/>
      <c r="AD99" s="96"/>
      <c r="AE99" s="137">
        <f t="shared" ref="AE99:AF99" si="1984">AE19+AE35+AE51+AE67+AE83</f>
        <v>0</v>
      </c>
      <c r="AF99" s="109">
        <f t="shared" si="1984"/>
        <v>0</v>
      </c>
      <c r="AG99" s="109"/>
      <c r="AH99" s="138"/>
      <c r="AI99" s="139">
        <f t="shared" si="1508"/>
        <v>0</v>
      </c>
      <c r="AJ99" s="593">
        <f t="shared" si="1509"/>
        <v>0</v>
      </c>
      <c r="AK99" s="139"/>
      <c r="AL99" s="109"/>
      <c r="AM99" s="136"/>
      <c r="AN99" s="96"/>
      <c r="AO99" s="137">
        <f t="shared" ref="AO99:AP99" si="1985">AO19+AO35+AO51+AO67+AO83</f>
        <v>0</v>
      </c>
      <c r="AP99" s="109">
        <f t="shared" si="1985"/>
        <v>0</v>
      </c>
      <c r="AQ99" s="109"/>
      <c r="AR99" s="138"/>
      <c r="AS99" s="139">
        <f t="shared" si="1510"/>
        <v>0</v>
      </c>
      <c r="AT99" s="593">
        <f t="shared" si="1511"/>
        <v>0</v>
      </c>
      <c r="AU99" s="139"/>
      <c r="AV99" s="109"/>
      <c r="AW99" s="136"/>
      <c r="AX99" s="96"/>
      <c r="AY99" s="137">
        <f t="shared" ref="AY99:AZ99" si="1986">AY19+AY35+AY51+AY67+AY83</f>
        <v>0</v>
      </c>
      <c r="AZ99" s="109">
        <f t="shared" si="1986"/>
        <v>0</v>
      </c>
      <c r="BA99" s="109"/>
      <c r="BB99" s="138"/>
      <c r="BC99" s="139">
        <f t="shared" si="1512"/>
        <v>0</v>
      </c>
      <c r="BD99" s="593">
        <f t="shared" si="1513"/>
        <v>0</v>
      </c>
      <c r="BE99" s="139"/>
      <c r="BF99" s="109"/>
      <c r="BG99" s="136"/>
      <c r="BH99" s="96"/>
      <c r="BI99" s="137">
        <f t="shared" ref="BI99:BJ99" si="1987">BI19+BI35+BI51+BI67+BI83</f>
        <v>0</v>
      </c>
      <c r="BJ99" s="109">
        <f t="shared" si="1987"/>
        <v>0</v>
      </c>
      <c r="BK99" s="109"/>
      <c r="BL99" s="138"/>
      <c r="BM99" s="139">
        <f t="shared" si="1514"/>
        <v>0</v>
      </c>
      <c r="BN99" s="593">
        <f t="shared" si="1515"/>
        <v>0</v>
      </c>
      <c r="BO99" s="139"/>
      <c r="BP99" s="109"/>
      <c r="BQ99" s="136"/>
      <c r="BR99" s="96"/>
      <c r="BS99" s="137">
        <f t="shared" ref="BS99:BT99" si="1988">BS19+BS35+BS51+BS67+BS83</f>
        <v>0</v>
      </c>
      <c r="BT99" s="109">
        <f t="shared" si="1988"/>
        <v>0</v>
      </c>
      <c r="BU99" s="109"/>
      <c r="BV99" s="138"/>
      <c r="BW99" s="139">
        <f t="shared" si="1516"/>
        <v>0</v>
      </c>
      <c r="BX99" s="593">
        <f t="shared" si="1517"/>
        <v>0</v>
      </c>
      <c r="BY99" s="139"/>
      <c r="BZ99" s="109"/>
      <c r="CA99" s="136"/>
      <c r="CB99" s="96"/>
      <c r="CC99" s="137">
        <f t="shared" ref="CC99:CD99" si="1989">CC19+CC35+CC51+CC67+CC83</f>
        <v>0</v>
      </c>
      <c r="CD99" s="109">
        <f t="shared" si="1989"/>
        <v>0</v>
      </c>
      <c r="CE99" s="109"/>
      <c r="CF99" s="138"/>
      <c r="CG99" s="139">
        <f t="shared" si="1518"/>
        <v>0</v>
      </c>
      <c r="CH99" s="593">
        <f t="shared" si="1519"/>
        <v>0</v>
      </c>
      <c r="CI99" s="139"/>
      <c r="CJ99" s="109"/>
      <c r="CK99" s="136"/>
      <c r="CL99" s="96"/>
      <c r="CM99" s="137">
        <f t="shared" ref="CM99:CN99" si="1990">CM19+CM35+CM51+CM67+CM83</f>
        <v>0</v>
      </c>
      <c r="CN99" s="109">
        <f t="shared" si="1990"/>
        <v>0</v>
      </c>
      <c r="CO99" s="109"/>
      <c r="CP99" s="138"/>
      <c r="CQ99" s="139">
        <f t="shared" si="1520"/>
        <v>0</v>
      </c>
      <c r="CR99" s="593">
        <f t="shared" si="1521"/>
        <v>0</v>
      </c>
      <c r="CS99" s="139"/>
      <c r="CT99" s="109"/>
      <c r="CU99" s="136"/>
      <c r="CV99" s="96"/>
      <c r="CW99" s="137">
        <f t="shared" ref="CW99:CX99" si="1991">CW19+CW35+CW51+CW67+CW83</f>
        <v>0</v>
      </c>
      <c r="CX99" s="109">
        <f t="shared" si="1991"/>
        <v>0</v>
      </c>
      <c r="CY99" s="109"/>
      <c r="CZ99" s="138"/>
      <c r="DA99" s="139">
        <f t="shared" si="1522"/>
        <v>0</v>
      </c>
      <c r="DB99" s="593">
        <f t="shared" si="1523"/>
        <v>0</v>
      </c>
      <c r="DC99" s="139"/>
      <c r="DD99" s="109"/>
      <c r="DE99" s="136"/>
      <c r="DF99" s="96"/>
      <c r="DG99" s="137">
        <f t="shared" ref="DG99:DH99" si="1992">DG19+DG35+DG51+DG67+DG83</f>
        <v>0</v>
      </c>
      <c r="DH99" s="109">
        <f t="shared" si="1992"/>
        <v>0</v>
      </c>
      <c r="DI99" s="109"/>
      <c r="DJ99" s="138"/>
      <c r="DK99" s="139">
        <f t="shared" si="1524"/>
        <v>0</v>
      </c>
      <c r="DL99" s="593">
        <f t="shared" si="1525"/>
        <v>0</v>
      </c>
      <c r="DM99" s="139"/>
      <c r="DN99" s="109"/>
      <c r="DO99" s="136"/>
      <c r="DP99" s="96"/>
      <c r="DQ99" s="137">
        <f t="shared" ref="DQ99:DR99" si="1993">DQ19+DQ35+DQ51+DQ67+DQ83</f>
        <v>0</v>
      </c>
      <c r="DR99" s="109">
        <f t="shared" si="1993"/>
        <v>0</v>
      </c>
      <c r="DS99" s="109"/>
      <c r="DT99" s="138"/>
      <c r="DU99" s="139">
        <f t="shared" si="1526"/>
        <v>0</v>
      </c>
      <c r="DV99" s="593">
        <f t="shared" si="1527"/>
        <v>0</v>
      </c>
      <c r="DW99" s="139"/>
      <c r="DX99" s="109"/>
      <c r="DY99" s="136"/>
      <c r="DZ99" s="96"/>
      <c r="EA99" s="137">
        <f t="shared" ref="EA99:EB99" si="1994">EA19+EA35+EA51+EA67+EA83</f>
        <v>0</v>
      </c>
      <c r="EB99" s="109">
        <f t="shared" si="1994"/>
        <v>0</v>
      </c>
      <c r="EC99" s="109"/>
      <c r="ED99" s="138"/>
      <c r="EE99" s="139">
        <f t="shared" si="1528"/>
        <v>0</v>
      </c>
      <c r="EF99" s="593">
        <f t="shared" si="1529"/>
        <v>0</v>
      </c>
      <c r="EG99" s="139"/>
      <c r="EH99" s="109"/>
      <c r="EI99" s="136"/>
      <c r="EJ99" s="96"/>
      <c r="EK99" s="137">
        <f t="shared" ref="EK99:EL99" si="1995">EK19+EK35+EK51+EK67+EK83</f>
        <v>0</v>
      </c>
      <c r="EL99" s="109">
        <f t="shared" si="1995"/>
        <v>0</v>
      </c>
      <c r="EM99" s="109"/>
      <c r="EN99" s="138"/>
      <c r="EO99" s="139">
        <f t="shared" si="1530"/>
        <v>0</v>
      </c>
      <c r="EP99" s="593">
        <f t="shared" si="1531"/>
        <v>0</v>
      </c>
      <c r="EQ99" s="139"/>
      <c r="ER99" s="109"/>
      <c r="ES99" s="136"/>
      <c r="ET99" s="96"/>
      <c r="EU99" s="137">
        <f t="shared" ref="EU99:EV99" si="1996">EU19+EU35+EU51+EU67+EU83</f>
        <v>0</v>
      </c>
      <c r="EV99" s="109">
        <f t="shared" si="1996"/>
        <v>0</v>
      </c>
      <c r="EW99" s="109"/>
      <c r="EX99" s="138"/>
      <c r="EY99" s="139">
        <f t="shared" si="1532"/>
        <v>0</v>
      </c>
      <c r="EZ99" s="593">
        <f t="shared" si="1533"/>
        <v>0</v>
      </c>
      <c r="FA99" s="139"/>
      <c r="FB99" s="109"/>
      <c r="FC99" s="136"/>
      <c r="FD99" s="96"/>
      <c r="FE99" s="137">
        <f t="shared" ref="FE99:FF99" si="1997">FE19+FE35+FE51+FE67+FE83</f>
        <v>0</v>
      </c>
      <c r="FF99" s="109">
        <f t="shared" si="1997"/>
        <v>0</v>
      </c>
      <c r="FG99" s="109"/>
      <c r="FH99" s="138"/>
      <c r="FI99" s="139">
        <f t="shared" si="1534"/>
        <v>0</v>
      </c>
      <c r="FJ99" s="593">
        <f t="shared" si="1535"/>
        <v>0</v>
      </c>
      <c r="FK99" s="139"/>
      <c r="FL99" s="109"/>
      <c r="FM99" s="136"/>
      <c r="FN99" s="96"/>
      <c r="FO99" s="137">
        <f t="shared" ref="FO99:FP99" si="1998">FO19+FO35+FO51+FO67+FO83</f>
        <v>0</v>
      </c>
      <c r="FP99" s="109">
        <f t="shared" si="1998"/>
        <v>0</v>
      </c>
      <c r="FQ99" s="109"/>
      <c r="FR99" s="138"/>
      <c r="FS99" s="139">
        <f t="shared" si="1536"/>
        <v>0</v>
      </c>
      <c r="FT99" s="593">
        <f t="shared" si="1537"/>
        <v>0</v>
      </c>
      <c r="FU99" s="139"/>
      <c r="FV99" s="109"/>
      <c r="FW99" s="136"/>
      <c r="FX99" s="96"/>
      <c r="FY99" s="137">
        <f t="shared" ref="FY99:FZ99" si="1999">FY19+FY35+FY51+FY67+FY83</f>
        <v>0</v>
      </c>
      <c r="FZ99" s="109">
        <f t="shared" si="1999"/>
        <v>0</v>
      </c>
      <c r="GA99" s="109"/>
      <c r="GB99" s="138"/>
      <c r="GC99" s="139">
        <f t="shared" si="1538"/>
        <v>0</v>
      </c>
      <c r="GD99" s="593">
        <f t="shared" si="1539"/>
        <v>0</v>
      </c>
      <c r="GE99" s="139"/>
      <c r="GF99" s="109"/>
      <c r="GG99" s="136"/>
      <c r="GH99" s="96"/>
      <c r="GI99" s="137">
        <f t="shared" ref="GI99:GJ99" si="2000">GI19+GI35+GI51+GI67+GI83</f>
        <v>0</v>
      </c>
      <c r="GJ99" s="109">
        <f t="shared" si="2000"/>
        <v>0</v>
      </c>
      <c r="GK99" s="109"/>
      <c r="GL99" s="138"/>
      <c r="GM99" s="139">
        <f t="shared" si="1540"/>
        <v>0</v>
      </c>
      <c r="GN99" s="593">
        <f t="shared" si="1541"/>
        <v>0</v>
      </c>
      <c r="GO99" s="139"/>
      <c r="GP99" s="109"/>
      <c r="GQ99" s="136"/>
      <c r="GR99" s="96"/>
      <c r="GS99" s="137">
        <f t="shared" ref="GS99:GT99" si="2001">GS19+GS35+GS51+GS67+GS83</f>
        <v>0</v>
      </c>
      <c r="GT99" s="109">
        <f t="shared" si="2001"/>
        <v>0</v>
      </c>
      <c r="GU99" s="109"/>
      <c r="GV99" s="138"/>
      <c r="GW99" s="139">
        <f t="shared" si="1542"/>
        <v>0</v>
      </c>
      <c r="GX99" s="593">
        <f t="shared" si="1543"/>
        <v>0</v>
      </c>
      <c r="GY99" s="139"/>
      <c r="GZ99" s="109"/>
      <c r="HA99" s="136"/>
      <c r="HB99" s="96"/>
      <c r="HC99" s="137">
        <f t="shared" ref="HC99:HD99" si="2002">HC19+HC35+HC51+HC67+HC83</f>
        <v>0</v>
      </c>
      <c r="HD99" s="109">
        <f t="shared" si="2002"/>
        <v>0</v>
      </c>
      <c r="HE99" s="109"/>
      <c r="HF99" s="138"/>
      <c r="HG99" s="139">
        <f t="shared" si="1544"/>
        <v>0</v>
      </c>
      <c r="HH99" s="593">
        <f t="shared" si="1545"/>
        <v>0</v>
      </c>
      <c r="HI99" s="139"/>
      <c r="HJ99" s="109"/>
      <c r="HK99" s="136"/>
      <c r="HL99" s="96"/>
      <c r="HM99" s="137">
        <f t="shared" ref="HM99:HN99" si="2003">HM19+HM35+HM51+HM67+HM83</f>
        <v>0</v>
      </c>
      <c r="HN99" s="109">
        <f t="shared" si="2003"/>
        <v>0</v>
      </c>
      <c r="HO99" s="109"/>
      <c r="HP99" s="138"/>
      <c r="HQ99" s="139">
        <f t="shared" si="1546"/>
        <v>0</v>
      </c>
      <c r="HR99" s="593">
        <f t="shared" si="1547"/>
        <v>0</v>
      </c>
      <c r="HS99" s="139"/>
      <c r="HT99" s="109"/>
      <c r="HU99" s="136"/>
      <c r="HV99" s="96"/>
      <c r="HW99" s="137">
        <f t="shared" ref="HW99:HX99" si="2004">HW19+HW35+HW51+HW67+HW83</f>
        <v>0</v>
      </c>
      <c r="HX99" s="109">
        <f t="shared" si="2004"/>
        <v>0</v>
      </c>
      <c r="HY99" s="109"/>
      <c r="HZ99" s="138"/>
      <c r="IA99" s="139">
        <f t="shared" si="1548"/>
        <v>0</v>
      </c>
      <c r="IB99" s="593">
        <f t="shared" si="1549"/>
        <v>0</v>
      </c>
      <c r="IC99" s="139"/>
      <c r="ID99" s="109"/>
      <c r="IE99" s="136"/>
      <c r="IF99" s="96"/>
      <c r="IG99" s="137">
        <f t="shared" ref="IG99:IH99" si="2005">IG19+IG35+IG51+IG67+IG83</f>
        <v>0</v>
      </c>
      <c r="IH99" s="109">
        <f t="shared" si="2005"/>
        <v>0</v>
      </c>
      <c r="II99" s="109"/>
      <c r="IJ99" s="138"/>
      <c r="IK99" s="139">
        <f t="shared" si="1550"/>
        <v>0</v>
      </c>
      <c r="IL99" s="593">
        <f t="shared" si="1551"/>
        <v>0</v>
      </c>
      <c r="IM99" s="139"/>
      <c r="IN99" s="109"/>
      <c r="IO99" s="136"/>
      <c r="IP99" s="96"/>
      <c r="IQ99" s="137">
        <f t="shared" ref="IQ99:IR99" si="2006">IQ19+IQ35+IQ51+IQ67+IQ83</f>
        <v>0</v>
      </c>
      <c r="IR99" s="109">
        <f t="shared" si="2006"/>
        <v>0</v>
      </c>
      <c r="IS99" s="109"/>
      <c r="IT99" s="138"/>
      <c r="IU99" s="139">
        <f t="shared" si="1552"/>
        <v>0</v>
      </c>
      <c r="IV99" s="593">
        <f t="shared" si="1553"/>
        <v>0</v>
      </c>
      <c r="IW99" s="139"/>
      <c r="IX99" s="109"/>
      <c r="IY99" s="136"/>
      <c r="IZ99" s="96"/>
      <c r="JA99" s="137">
        <f t="shared" ref="JA99:JB99" si="2007">JA19+JA35+JA51+JA67+JA83</f>
        <v>0</v>
      </c>
      <c r="JB99" s="109">
        <f t="shared" si="2007"/>
        <v>0</v>
      </c>
      <c r="JC99" s="109"/>
      <c r="JD99" s="138"/>
      <c r="JE99" s="139">
        <f t="shared" si="1554"/>
        <v>0</v>
      </c>
      <c r="JF99" s="593">
        <f t="shared" si="1555"/>
        <v>0</v>
      </c>
      <c r="JG99" s="139"/>
      <c r="JH99" s="109"/>
      <c r="JI99" s="136"/>
      <c r="JJ99" s="96"/>
      <c r="JK99" s="137">
        <f t="shared" ref="JK99:JL99" si="2008">JK19+JK35+JK51+JK67+JK83</f>
        <v>0</v>
      </c>
      <c r="JL99" s="109">
        <f t="shared" si="2008"/>
        <v>0</v>
      </c>
      <c r="JM99" s="109"/>
      <c r="JN99" s="138"/>
      <c r="JO99" s="139">
        <f t="shared" si="1556"/>
        <v>0</v>
      </c>
      <c r="JP99" s="593">
        <f t="shared" si="1557"/>
        <v>0</v>
      </c>
      <c r="JQ99" s="139"/>
      <c r="JR99" s="109"/>
      <c r="JS99" s="136"/>
      <c r="JT99" s="96"/>
      <c r="JU99" s="137">
        <f t="shared" ref="JU99:JV99" si="2009">JU19+JU35+JU51+JU67+JU83</f>
        <v>0</v>
      </c>
      <c r="JV99" s="109">
        <f t="shared" si="2009"/>
        <v>0</v>
      </c>
      <c r="JW99" s="109"/>
      <c r="JX99" s="138"/>
      <c r="JY99" s="139">
        <f t="shared" si="1558"/>
        <v>0</v>
      </c>
      <c r="JZ99" s="593">
        <f t="shared" si="1559"/>
        <v>0</v>
      </c>
      <c r="KA99" s="139"/>
      <c r="KB99" s="109"/>
      <c r="KC99" s="136"/>
      <c r="KD99" s="96"/>
      <c r="KE99" s="137">
        <f t="shared" ref="KE99:KF99" si="2010">KE19+KE35+KE51+KE67+KE83</f>
        <v>0</v>
      </c>
      <c r="KF99" s="109">
        <f t="shared" si="2010"/>
        <v>0</v>
      </c>
      <c r="KG99" s="109"/>
      <c r="KH99" s="138"/>
      <c r="KI99" s="139">
        <f t="shared" si="1560"/>
        <v>0</v>
      </c>
      <c r="KJ99" s="593">
        <f t="shared" si="1561"/>
        <v>0</v>
      </c>
      <c r="KK99" s="139"/>
      <c r="KL99" s="109"/>
      <c r="KM99" s="136"/>
      <c r="KN99" s="96"/>
      <c r="KO99" s="137">
        <f t="shared" ref="KO99:KP99" si="2011">KO19+KO35+KO51+KO67+KO83</f>
        <v>0</v>
      </c>
      <c r="KP99" s="109">
        <f t="shared" si="2011"/>
        <v>0</v>
      </c>
      <c r="KQ99" s="109"/>
      <c r="KR99" s="138"/>
      <c r="KS99" s="139">
        <f t="shared" si="1562"/>
        <v>0</v>
      </c>
      <c r="KT99" s="593">
        <f t="shared" si="1563"/>
        <v>0</v>
      </c>
      <c r="KU99" s="139"/>
      <c r="KV99" s="109"/>
      <c r="KW99" s="136"/>
      <c r="KX99" s="96"/>
      <c r="KY99" s="137">
        <f t="shared" ref="KY99:KZ99" si="2012">KY19+KY35+KY51+KY67+KY83</f>
        <v>0</v>
      </c>
      <c r="KZ99" s="109">
        <f t="shared" si="2012"/>
        <v>0</v>
      </c>
      <c r="LA99" s="109"/>
      <c r="LB99" s="138"/>
      <c r="LC99" s="139">
        <f t="shared" si="1564"/>
        <v>0</v>
      </c>
      <c r="LD99" s="593">
        <f t="shared" si="1565"/>
        <v>0</v>
      </c>
      <c r="LE99" s="139"/>
      <c r="LF99" s="109"/>
      <c r="LG99" s="136"/>
      <c r="LH99" s="96"/>
      <c r="LI99" s="137">
        <f t="shared" ref="LI99:LJ99" si="2013">LI19+LI35+LI51+LI67+LI83</f>
        <v>0</v>
      </c>
      <c r="LJ99" s="109">
        <f t="shared" si="2013"/>
        <v>0</v>
      </c>
      <c r="LK99" s="109"/>
      <c r="LL99" s="138"/>
      <c r="LM99" s="139">
        <f t="shared" si="1566"/>
        <v>0</v>
      </c>
      <c r="LN99" s="593">
        <f t="shared" si="1567"/>
        <v>0</v>
      </c>
      <c r="LO99" s="139"/>
      <c r="LP99" s="109"/>
      <c r="LQ99" s="136"/>
      <c r="LR99" s="96"/>
      <c r="LS99" s="137">
        <f t="shared" ref="LS99:LT99" si="2014">LS19+LS35+LS51+LS67+LS83</f>
        <v>0</v>
      </c>
      <c r="LT99" s="109">
        <f t="shared" si="2014"/>
        <v>0</v>
      </c>
      <c r="LU99" s="109"/>
      <c r="LV99" s="138"/>
      <c r="LW99" s="139">
        <f t="shared" si="1568"/>
        <v>0</v>
      </c>
      <c r="LX99" s="593">
        <f t="shared" si="1569"/>
        <v>0</v>
      </c>
      <c r="LY99" s="139"/>
      <c r="LZ99" s="109"/>
      <c r="MA99" s="136"/>
      <c r="MB99" s="96"/>
      <c r="MC99" s="137">
        <f t="shared" ref="MC99:MD99" si="2015">MC19+MC35+MC51+MC67+MC83</f>
        <v>0</v>
      </c>
      <c r="MD99" s="109">
        <f t="shared" si="2015"/>
        <v>0</v>
      </c>
      <c r="ME99" s="109"/>
      <c r="MF99" s="138"/>
      <c r="MG99" s="139">
        <f t="shared" si="1570"/>
        <v>0</v>
      </c>
      <c r="MH99" s="593">
        <f t="shared" si="1571"/>
        <v>0</v>
      </c>
      <c r="MI99" s="139"/>
      <c r="MJ99" s="109"/>
      <c r="MK99" s="136"/>
      <c r="ML99" s="96"/>
      <c r="MM99" s="137">
        <f t="shared" ref="MM99:MN99" si="2016">MM19+MM35+MM51+MM67+MM83</f>
        <v>0</v>
      </c>
      <c r="MN99" s="109">
        <f t="shared" si="2016"/>
        <v>0</v>
      </c>
      <c r="MO99" s="109"/>
      <c r="MP99" s="138"/>
      <c r="MQ99" s="139">
        <f t="shared" si="1572"/>
        <v>0</v>
      </c>
      <c r="MR99" s="593">
        <f t="shared" si="1573"/>
        <v>11</v>
      </c>
      <c r="MS99" s="139"/>
      <c r="MT99" s="109"/>
      <c r="MU99" s="136"/>
      <c r="MV99" s="96"/>
      <c r="MW99" s="137">
        <f t="shared" ref="MW99:MX99" si="2017">MW19+MW35+MW51+MW67+MW83</f>
        <v>7509.2983899999999</v>
      </c>
      <c r="MX99" s="109">
        <f t="shared" si="2017"/>
        <v>82602.28</v>
      </c>
      <c r="MY99" s="109"/>
      <c r="MZ99" s="138"/>
      <c r="NA99" s="139">
        <f t="shared" si="1574"/>
        <v>0.99019999999999997</v>
      </c>
      <c r="NB99" s="593">
        <f t="shared" si="1575"/>
        <v>0</v>
      </c>
      <c r="NC99" s="139"/>
      <c r="ND99" s="109"/>
      <c r="NE99" s="136"/>
      <c r="NF99" s="96"/>
      <c r="NG99" s="137">
        <f t="shared" ref="NG99:NH99" si="2018">NG19+NG35+NG51+NG67+NG83</f>
        <v>0</v>
      </c>
      <c r="NH99" s="109">
        <f t="shared" si="2018"/>
        <v>0</v>
      </c>
      <c r="NI99" s="109"/>
      <c r="NJ99" s="138"/>
      <c r="NK99" s="139">
        <f t="shared" si="1576"/>
        <v>0</v>
      </c>
      <c r="NL99" s="593">
        <f t="shared" si="1577"/>
        <v>0</v>
      </c>
      <c r="NM99" s="139"/>
      <c r="NN99" s="109"/>
      <c r="NO99" s="136"/>
      <c r="NP99" s="96"/>
      <c r="NQ99" s="137">
        <f t="shared" ref="NQ99:NR99" si="2019">NQ19+NQ35+NQ51+NQ67+NQ83</f>
        <v>0</v>
      </c>
      <c r="NR99" s="109">
        <f t="shared" si="2019"/>
        <v>0</v>
      </c>
      <c r="NS99" s="109"/>
      <c r="NT99" s="138"/>
      <c r="NU99" s="139">
        <f t="shared" si="1578"/>
        <v>0</v>
      </c>
      <c r="NV99" s="593">
        <f t="shared" si="1579"/>
        <v>0</v>
      </c>
      <c r="NW99" s="139"/>
      <c r="NX99" s="109"/>
      <c r="NY99" s="136"/>
      <c r="NZ99" s="96"/>
      <c r="OA99" s="137">
        <f t="shared" ref="OA99:OB99" si="2020">OA19+OA35+OA51+OA67+OA83</f>
        <v>0</v>
      </c>
      <c r="OB99" s="109">
        <f t="shared" si="2020"/>
        <v>0</v>
      </c>
      <c r="OC99" s="109"/>
      <c r="OD99" s="138"/>
      <c r="OE99" s="139">
        <f t="shared" si="1580"/>
        <v>0</v>
      </c>
      <c r="OF99" s="593">
        <f t="shared" si="1581"/>
        <v>0</v>
      </c>
      <c r="OG99" s="139"/>
      <c r="OH99" s="109"/>
      <c r="OI99" s="136"/>
      <c r="OJ99" s="96"/>
      <c r="OK99" s="137">
        <f t="shared" ref="OK99:OL99" si="2021">OK19+OK35+OK51+OK67+OK83</f>
        <v>0</v>
      </c>
      <c r="OL99" s="109">
        <f t="shared" si="2021"/>
        <v>0</v>
      </c>
      <c r="OM99" s="109"/>
      <c r="ON99" s="138"/>
      <c r="OO99" s="139">
        <f t="shared" si="1582"/>
        <v>0</v>
      </c>
      <c r="OP99" s="593">
        <f t="shared" si="1583"/>
        <v>0</v>
      </c>
      <c r="OQ99" s="139"/>
      <c r="OR99" s="109"/>
      <c r="OS99" s="136"/>
      <c r="OT99" s="96"/>
      <c r="OU99" s="137">
        <f t="shared" ref="OU99:OV99" si="2022">OU19+OU35+OU51+OU67+OU83</f>
        <v>0</v>
      </c>
      <c r="OV99" s="109">
        <f t="shared" si="2022"/>
        <v>0</v>
      </c>
      <c r="OW99" s="109"/>
      <c r="OX99" s="138"/>
      <c r="OY99" s="139">
        <f t="shared" si="1584"/>
        <v>0</v>
      </c>
      <c r="OZ99" s="593">
        <f t="shared" si="1585"/>
        <v>0</v>
      </c>
      <c r="PA99" s="139"/>
      <c r="PB99" s="109"/>
      <c r="PC99" s="136"/>
      <c r="PD99" s="96"/>
      <c r="PE99" s="137">
        <f t="shared" ref="PE99:PF99" si="2023">PE19+PE35+PE51+PE67+PE83</f>
        <v>0</v>
      </c>
      <c r="PF99" s="109">
        <f t="shared" si="2023"/>
        <v>0</v>
      </c>
      <c r="PG99" s="109"/>
      <c r="PH99" s="138"/>
      <c r="PI99" s="139">
        <f t="shared" si="1586"/>
        <v>0</v>
      </c>
      <c r="PJ99" s="593">
        <f t="shared" si="1587"/>
        <v>0</v>
      </c>
      <c r="PK99" s="139"/>
      <c r="PL99" s="109"/>
      <c r="PM99" s="136"/>
      <c r="PN99" s="96"/>
      <c r="PO99" s="137">
        <f t="shared" ref="PO99:PP99" si="2024">PO19+PO35+PO51+PO67+PO83</f>
        <v>0</v>
      </c>
      <c r="PP99" s="109">
        <f t="shared" si="2024"/>
        <v>0</v>
      </c>
      <c r="PQ99" s="109"/>
      <c r="PR99" s="138"/>
      <c r="PS99" s="139">
        <f t="shared" si="1588"/>
        <v>0</v>
      </c>
      <c r="PT99" s="593">
        <f t="shared" si="1589"/>
        <v>0</v>
      </c>
      <c r="PU99" s="139"/>
      <c r="PV99" s="109"/>
      <c r="PW99" s="136"/>
      <c r="PX99" s="96"/>
      <c r="PY99" s="137">
        <f t="shared" ref="PY99:PZ99" si="2025">PY19+PY35+PY51+PY67+PY83</f>
        <v>0</v>
      </c>
      <c r="PZ99" s="109">
        <f t="shared" si="2025"/>
        <v>0</v>
      </c>
      <c r="QA99" s="109"/>
      <c r="QB99" s="138"/>
      <c r="QC99" s="139">
        <f t="shared" si="1590"/>
        <v>0</v>
      </c>
      <c r="QD99" s="593">
        <f t="shared" si="1591"/>
        <v>0</v>
      </c>
      <c r="QE99" s="139"/>
      <c r="QF99" s="109"/>
      <c r="QG99" s="136"/>
      <c r="QH99" s="96"/>
      <c r="QI99" s="137">
        <f t="shared" ref="QI99:QJ99" si="2026">QI19+QI35+QI51+QI67+QI83</f>
        <v>0</v>
      </c>
      <c r="QJ99" s="109">
        <f t="shared" si="2026"/>
        <v>0</v>
      </c>
      <c r="QK99" s="109"/>
      <c r="QL99" s="138"/>
      <c r="QM99" s="139">
        <f t="shared" si="1592"/>
        <v>0</v>
      </c>
      <c r="QN99" s="593">
        <f t="shared" si="1593"/>
        <v>0</v>
      </c>
      <c r="QO99" s="139"/>
      <c r="QP99" s="109"/>
      <c r="QQ99" s="136"/>
      <c r="QR99" s="96"/>
      <c r="QS99" s="137">
        <f t="shared" ref="QS99:QT99" si="2027">QS19+QS35+QS51+QS67+QS83</f>
        <v>0</v>
      </c>
      <c r="QT99" s="109">
        <f t="shared" si="2027"/>
        <v>0</v>
      </c>
      <c r="QU99" s="109"/>
      <c r="QV99" s="138"/>
      <c r="QW99" s="139">
        <f t="shared" si="1594"/>
        <v>0</v>
      </c>
      <c r="QX99" s="593">
        <f t="shared" si="1595"/>
        <v>0</v>
      </c>
      <c r="QY99" s="139"/>
      <c r="QZ99" s="109"/>
      <c r="RA99" s="136"/>
      <c r="RB99" s="96"/>
      <c r="RC99" s="137">
        <f t="shared" ref="RC99:RD99" si="2028">RC19+RC35+RC51+RC67+RC83</f>
        <v>0</v>
      </c>
      <c r="RD99" s="109">
        <f t="shared" si="2028"/>
        <v>0</v>
      </c>
      <c r="RE99" s="109"/>
      <c r="RF99" s="138"/>
      <c r="RG99" s="139">
        <f t="shared" si="1596"/>
        <v>0</v>
      </c>
      <c r="RH99" s="593">
        <f t="shared" si="1597"/>
        <v>0</v>
      </c>
      <c r="RI99" s="139"/>
      <c r="RJ99" s="109"/>
      <c r="RK99" s="136"/>
      <c r="RL99" s="96"/>
      <c r="RM99" s="137">
        <f t="shared" ref="RM99:RN99" si="2029">RM19+RM35+RM51+RM67+RM83</f>
        <v>0</v>
      </c>
      <c r="RN99" s="109">
        <f t="shared" si="2029"/>
        <v>0</v>
      </c>
      <c r="RO99" s="109"/>
      <c r="RP99" s="138"/>
      <c r="RQ99" s="139">
        <f t="shared" si="1598"/>
        <v>0</v>
      </c>
      <c r="RR99" s="593">
        <f t="shared" si="1599"/>
        <v>0</v>
      </c>
      <c r="RS99" s="139"/>
      <c r="RT99" s="109"/>
      <c r="RU99" s="136"/>
      <c r="RV99" s="96"/>
      <c r="RW99" s="137">
        <f t="shared" ref="RW99:RX99" si="2030">RW19+RW35+RW51+RW67+RW83</f>
        <v>0</v>
      </c>
      <c r="RX99" s="109">
        <f t="shared" si="2030"/>
        <v>0</v>
      </c>
      <c r="RY99" s="109"/>
      <c r="RZ99" s="138"/>
      <c r="SA99" s="139">
        <f t="shared" si="1600"/>
        <v>0</v>
      </c>
      <c r="SB99" s="593">
        <f t="shared" si="1601"/>
        <v>0</v>
      </c>
      <c r="SC99" s="139"/>
      <c r="SD99" s="109"/>
      <c r="SE99" s="136"/>
      <c r="SF99" s="96"/>
      <c r="SG99" s="137">
        <f t="shared" ref="SG99:SH99" si="2031">SG19+SG35+SG51+SG67+SG83</f>
        <v>0</v>
      </c>
      <c r="SH99" s="109">
        <f t="shared" si="2031"/>
        <v>0</v>
      </c>
      <c r="SI99" s="109"/>
      <c r="SJ99" s="138"/>
      <c r="SK99" s="139">
        <f t="shared" si="1602"/>
        <v>0</v>
      </c>
      <c r="SL99" s="593">
        <f t="shared" si="1603"/>
        <v>0</v>
      </c>
      <c r="SM99" s="139"/>
      <c r="SN99" s="109"/>
      <c r="SO99" s="136"/>
      <c r="SP99" s="96"/>
      <c r="SQ99" s="137">
        <f t="shared" ref="SQ99:SR99" si="2032">SQ19+SQ35+SQ51+SQ67+SQ83</f>
        <v>0</v>
      </c>
      <c r="SR99" s="109">
        <f t="shared" si="2032"/>
        <v>0</v>
      </c>
      <c r="SS99" s="109"/>
      <c r="ST99" s="138"/>
      <c r="SU99" s="139">
        <f t="shared" si="1604"/>
        <v>0</v>
      </c>
      <c r="SV99" s="593">
        <f t="shared" si="1605"/>
        <v>0</v>
      </c>
      <c r="SW99" s="139"/>
      <c r="SX99" s="109"/>
      <c r="SY99" s="136"/>
      <c r="SZ99" s="96"/>
      <c r="TA99" s="137">
        <f t="shared" ref="TA99:TB99" si="2033">TA19+TA35+TA51+TA67+TA83</f>
        <v>0</v>
      </c>
      <c r="TB99" s="109">
        <f t="shared" si="2033"/>
        <v>0</v>
      </c>
      <c r="TC99" s="109"/>
      <c r="TD99" s="138"/>
      <c r="TE99" s="139">
        <f t="shared" si="1606"/>
        <v>0</v>
      </c>
      <c r="TF99" s="593">
        <f t="shared" si="1607"/>
        <v>0</v>
      </c>
      <c r="TG99" s="139"/>
      <c r="TH99" s="109"/>
      <c r="TI99" s="136"/>
      <c r="TJ99" s="96"/>
      <c r="TK99" s="137">
        <f t="shared" ref="TK99:TL99" si="2034">TK19+TK35+TK51+TK67+TK83</f>
        <v>0</v>
      </c>
      <c r="TL99" s="109">
        <f t="shared" si="2034"/>
        <v>0</v>
      </c>
      <c r="TM99" s="109"/>
      <c r="TN99" s="138"/>
      <c r="TO99" s="139">
        <f t="shared" si="1608"/>
        <v>0</v>
      </c>
      <c r="TP99" s="593">
        <f t="shared" si="1609"/>
        <v>0</v>
      </c>
      <c r="TQ99" s="139"/>
      <c r="TR99" s="109"/>
      <c r="TS99" s="136"/>
      <c r="TT99" s="96"/>
      <c r="TU99" s="137">
        <f t="shared" ref="TU99:TV99" si="2035">TU19+TU35+TU51+TU67+TU83</f>
        <v>0</v>
      </c>
      <c r="TV99" s="109">
        <f t="shared" si="2035"/>
        <v>0</v>
      </c>
      <c r="TW99" s="109"/>
      <c r="TX99" s="138"/>
      <c r="TY99" s="139">
        <f t="shared" si="1610"/>
        <v>0</v>
      </c>
      <c r="TZ99" s="593">
        <f t="shared" si="1611"/>
        <v>0</v>
      </c>
      <c r="UA99" s="139"/>
      <c r="UB99" s="109"/>
      <c r="UC99" s="136"/>
      <c r="UD99" s="96"/>
      <c r="UE99" s="137">
        <f t="shared" ref="UE99:UF99" si="2036">UE19+UE35+UE51+UE67+UE83</f>
        <v>0</v>
      </c>
      <c r="UF99" s="109">
        <f t="shared" si="2036"/>
        <v>0</v>
      </c>
      <c r="UG99" s="109"/>
      <c r="UH99" s="138"/>
      <c r="UI99" s="139">
        <f t="shared" si="1612"/>
        <v>0</v>
      </c>
      <c r="UJ99" s="593">
        <f t="shared" si="1613"/>
        <v>0</v>
      </c>
      <c r="UK99" s="139"/>
      <c r="UL99" s="109"/>
      <c r="UM99" s="136"/>
      <c r="UN99" s="96"/>
      <c r="UO99" s="137">
        <f t="shared" ref="UO99:UP99" si="2037">UO19+UO35+UO51+UO67+UO83</f>
        <v>0</v>
      </c>
      <c r="UP99" s="109">
        <f t="shared" si="2037"/>
        <v>0</v>
      </c>
      <c r="UQ99" s="109"/>
      <c r="UR99" s="138"/>
      <c r="US99" s="139">
        <f t="shared" si="1614"/>
        <v>0</v>
      </c>
      <c r="UT99" s="593">
        <f t="shared" si="1615"/>
        <v>0</v>
      </c>
      <c r="UU99" s="139"/>
      <c r="UV99" s="109"/>
      <c r="UW99" s="136"/>
      <c r="UX99" s="96"/>
      <c r="UY99" s="137">
        <f t="shared" ref="UY99:UZ99" si="2038">UY19+UY35+UY51+UY67+UY83</f>
        <v>0</v>
      </c>
      <c r="UZ99" s="109">
        <f t="shared" si="2038"/>
        <v>0</v>
      </c>
      <c r="VA99" s="109"/>
      <c r="VB99" s="138"/>
      <c r="VC99" s="139">
        <f t="shared" si="1616"/>
        <v>0</v>
      </c>
      <c r="VD99" s="593">
        <f t="shared" si="1617"/>
        <v>0</v>
      </c>
      <c r="VE99" s="139"/>
      <c r="VF99" s="109"/>
      <c r="VG99" s="136"/>
      <c r="VH99" s="96"/>
      <c r="VI99" s="137">
        <f t="shared" ref="VI99:VJ99" si="2039">VI19+VI35+VI51+VI67+VI83</f>
        <v>0</v>
      </c>
      <c r="VJ99" s="109">
        <f t="shared" si="2039"/>
        <v>0</v>
      </c>
      <c r="VK99" s="109"/>
      <c r="VL99" s="138"/>
      <c r="VM99" s="139">
        <f t="shared" si="1618"/>
        <v>0</v>
      </c>
      <c r="VN99" s="593">
        <f t="shared" si="1619"/>
        <v>0</v>
      </c>
      <c r="VO99" s="139"/>
      <c r="VP99" s="109"/>
      <c r="VQ99" s="136"/>
      <c r="VR99" s="96"/>
      <c r="VS99" s="137">
        <f t="shared" ref="VS99:VT99" si="2040">VS19+VS35+VS51+VS67+VS83</f>
        <v>0</v>
      </c>
      <c r="VT99" s="109">
        <f t="shared" si="2040"/>
        <v>0</v>
      </c>
      <c r="VU99" s="109"/>
      <c r="VV99" s="138"/>
      <c r="VW99" s="139">
        <f t="shared" si="1620"/>
        <v>0</v>
      </c>
      <c r="VX99" s="554">
        <f t="shared" si="1621"/>
        <v>11</v>
      </c>
      <c r="VY99" s="139"/>
      <c r="VZ99" s="109"/>
      <c r="WA99" s="136"/>
      <c r="WB99" s="96"/>
      <c r="WC99" s="137">
        <f t="shared" ref="WC99:WD99" si="2041">WC19+WC35+WC51+WC67+WC83</f>
        <v>7583.64966</v>
      </c>
      <c r="WD99" s="109">
        <f t="shared" si="2041"/>
        <v>83420.149999999994</v>
      </c>
      <c r="WE99" s="109"/>
      <c r="WF99" s="138"/>
    </row>
    <row r="100" spans="1:604" ht="48">
      <c r="A100" s="5"/>
      <c r="B100" s="97" t="s">
        <v>410</v>
      </c>
      <c r="C100" s="11" t="s">
        <v>967</v>
      </c>
      <c r="D100" s="11" t="s">
        <v>422</v>
      </c>
      <c r="E100" s="4"/>
      <c r="F100" s="593">
        <f t="shared" si="1503"/>
        <v>0</v>
      </c>
      <c r="G100" s="139"/>
      <c r="H100" s="109"/>
      <c r="I100" s="136"/>
      <c r="J100" s="96"/>
      <c r="K100" s="137">
        <f t="shared" ref="K100:L100" si="2042">K20+K36+K52+K68+K84</f>
        <v>0</v>
      </c>
      <c r="L100" s="109">
        <f t="shared" si="2042"/>
        <v>0</v>
      </c>
      <c r="M100" s="109"/>
      <c r="N100" s="138"/>
      <c r="O100" s="139">
        <f t="shared" si="1504"/>
        <v>0</v>
      </c>
      <c r="P100" s="593">
        <f t="shared" si="1505"/>
        <v>0</v>
      </c>
      <c r="Q100" s="139"/>
      <c r="R100" s="109"/>
      <c r="S100" s="136"/>
      <c r="T100" s="96"/>
      <c r="U100" s="137">
        <f t="shared" ref="U100:V100" si="2043">U20+U36+U52+U68+U84</f>
        <v>0</v>
      </c>
      <c r="V100" s="109">
        <f t="shared" si="2043"/>
        <v>0</v>
      </c>
      <c r="W100" s="109"/>
      <c r="X100" s="138"/>
      <c r="Y100" s="139">
        <f t="shared" si="1506"/>
        <v>0</v>
      </c>
      <c r="Z100" s="593">
        <f t="shared" si="1507"/>
        <v>0</v>
      </c>
      <c r="AA100" s="139"/>
      <c r="AB100" s="109"/>
      <c r="AC100" s="136"/>
      <c r="AD100" s="96"/>
      <c r="AE100" s="137">
        <f t="shared" ref="AE100:AF100" si="2044">AE20+AE36+AE52+AE68+AE84</f>
        <v>0</v>
      </c>
      <c r="AF100" s="109">
        <f t="shared" si="2044"/>
        <v>0</v>
      </c>
      <c r="AG100" s="109"/>
      <c r="AH100" s="138"/>
      <c r="AI100" s="139">
        <f t="shared" si="1508"/>
        <v>0</v>
      </c>
      <c r="AJ100" s="593">
        <f t="shared" si="1509"/>
        <v>0</v>
      </c>
      <c r="AK100" s="139"/>
      <c r="AL100" s="109"/>
      <c r="AM100" s="136"/>
      <c r="AN100" s="96"/>
      <c r="AO100" s="137">
        <f t="shared" ref="AO100:AP100" si="2045">AO20+AO36+AO52+AO68+AO84</f>
        <v>0</v>
      </c>
      <c r="AP100" s="109">
        <f t="shared" si="2045"/>
        <v>0</v>
      </c>
      <c r="AQ100" s="109"/>
      <c r="AR100" s="138"/>
      <c r="AS100" s="139">
        <f t="shared" si="1510"/>
        <v>0</v>
      </c>
      <c r="AT100" s="593">
        <f t="shared" si="1511"/>
        <v>0</v>
      </c>
      <c r="AU100" s="139"/>
      <c r="AV100" s="109"/>
      <c r="AW100" s="136"/>
      <c r="AX100" s="96"/>
      <c r="AY100" s="137">
        <f t="shared" ref="AY100:AZ100" si="2046">AY20+AY36+AY52+AY68+AY84</f>
        <v>0</v>
      </c>
      <c r="AZ100" s="109">
        <f t="shared" si="2046"/>
        <v>0</v>
      </c>
      <c r="BA100" s="109"/>
      <c r="BB100" s="138"/>
      <c r="BC100" s="139">
        <f t="shared" si="1512"/>
        <v>0</v>
      </c>
      <c r="BD100" s="593">
        <f t="shared" si="1513"/>
        <v>0</v>
      </c>
      <c r="BE100" s="139"/>
      <c r="BF100" s="109"/>
      <c r="BG100" s="136"/>
      <c r="BH100" s="96"/>
      <c r="BI100" s="137">
        <f t="shared" ref="BI100:BJ100" si="2047">BI20+BI36+BI52+BI68+BI84</f>
        <v>0</v>
      </c>
      <c r="BJ100" s="109">
        <f t="shared" si="2047"/>
        <v>0</v>
      </c>
      <c r="BK100" s="109"/>
      <c r="BL100" s="138"/>
      <c r="BM100" s="139">
        <f t="shared" si="1514"/>
        <v>0</v>
      </c>
      <c r="BN100" s="593">
        <f t="shared" si="1515"/>
        <v>0</v>
      </c>
      <c r="BO100" s="139"/>
      <c r="BP100" s="109"/>
      <c r="BQ100" s="136"/>
      <c r="BR100" s="96"/>
      <c r="BS100" s="137">
        <f t="shared" ref="BS100:BT100" si="2048">BS20+BS36+BS52+BS68+BS84</f>
        <v>0</v>
      </c>
      <c r="BT100" s="109">
        <f t="shared" si="2048"/>
        <v>0</v>
      </c>
      <c r="BU100" s="109"/>
      <c r="BV100" s="138"/>
      <c r="BW100" s="139">
        <f t="shared" si="1516"/>
        <v>0</v>
      </c>
      <c r="BX100" s="593">
        <f t="shared" si="1517"/>
        <v>0</v>
      </c>
      <c r="BY100" s="139"/>
      <c r="BZ100" s="109"/>
      <c r="CA100" s="136"/>
      <c r="CB100" s="96"/>
      <c r="CC100" s="137">
        <f t="shared" ref="CC100:CD100" si="2049">CC20+CC36+CC52+CC68+CC84</f>
        <v>0</v>
      </c>
      <c r="CD100" s="109">
        <f t="shared" si="2049"/>
        <v>0</v>
      </c>
      <c r="CE100" s="109"/>
      <c r="CF100" s="138"/>
      <c r="CG100" s="139">
        <f t="shared" si="1518"/>
        <v>0</v>
      </c>
      <c r="CH100" s="593">
        <f t="shared" si="1519"/>
        <v>0</v>
      </c>
      <c r="CI100" s="139"/>
      <c r="CJ100" s="109"/>
      <c r="CK100" s="136"/>
      <c r="CL100" s="96"/>
      <c r="CM100" s="137">
        <f t="shared" ref="CM100:CN100" si="2050">CM20+CM36+CM52+CM68+CM84</f>
        <v>0</v>
      </c>
      <c r="CN100" s="109">
        <f t="shared" si="2050"/>
        <v>0</v>
      </c>
      <c r="CO100" s="109"/>
      <c r="CP100" s="138"/>
      <c r="CQ100" s="139">
        <f t="shared" si="1520"/>
        <v>0</v>
      </c>
      <c r="CR100" s="593">
        <f t="shared" si="1521"/>
        <v>0</v>
      </c>
      <c r="CS100" s="139"/>
      <c r="CT100" s="109"/>
      <c r="CU100" s="136"/>
      <c r="CV100" s="96"/>
      <c r="CW100" s="137">
        <f t="shared" ref="CW100:CX100" si="2051">CW20+CW36+CW52+CW68+CW84</f>
        <v>0</v>
      </c>
      <c r="CX100" s="109">
        <f t="shared" si="2051"/>
        <v>0</v>
      </c>
      <c r="CY100" s="109"/>
      <c r="CZ100" s="138"/>
      <c r="DA100" s="139">
        <f t="shared" si="1522"/>
        <v>0</v>
      </c>
      <c r="DB100" s="593">
        <f t="shared" si="1523"/>
        <v>0</v>
      </c>
      <c r="DC100" s="139"/>
      <c r="DD100" s="109"/>
      <c r="DE100" s="136"/>
      <c r="DF100" s="96"/>
      <c r="DG100" s="137">
        <f t="shared" ref="DG100:DH100" si="2052">DG20+DG36+DG52+DG68+DG84</f>
        <v>0</v>
      </c>
      <c r="DH100" s="109">
        <f t="shared" si="2052"/>
        <v>0</v>
      </c>
      <c r="DI100" s="109"/>
      <c r="DJ100" s="138"/>
      <c r="DK100" s="139">
        <f t="shared" si="1524"/>
        <v>0</v>
      </c>
      <c r="DL100" s="593">
        <f t="shared" si="1525"/>
        <v>0</v>
      </c>
      <c r="DM100" s="139"/>
      <c r="DN100" s="109"/>
      <c r="DO100" s="136"/>
      <c r="DP100" s="96"/>
      <c r="DQ100" s="137">
        <f t="shared" ref="DQ100:DR100" si="2053">DQ20+DQ36+DQ52+DQ68+DQ84</f>
        <v>0</v>
      </c>
      <c r="DR100" s="109">
        <f t="shared" si="2053"/>
        <v>0</v>
      </c>
      <c r="DS100" s="109"/>
      <c r="DT100" s="138"/>
      <c r="DU100" s="139">
        <f t="shared" si="1526"/>
        <v>0</v>
      </c>
      <c r="DV100" s="593">
        <f t="shared" si="1527"/>
        <v>0</v>
      </c>
      <c r="DW100" s="139"/>
      <c r="DX100" s="109"/>
      <c r="DY100" s="136"/>
      <c r="DZ100" s="96"/>
      <c r="EA100" s="137">
        <f t="shared" ref="EA100:EB100" si="2054">EA20+EA36+EA52+EA68+EA84</f>
        <v>0</v>
      </c>
      <c r="EB100" s="109">
        <f t="shared" si="2054"/>
        <v>0</v>
      </c>
      <c r="EC100" s="109"/>
      <c r="ED100" s="138"/>
      <c r="EE100" s="139">
        <f t="shared" si="1528"/>
        <v>0</v>
      </c>
      <c r="EF100" s="593">
        <f t="shared" si="1529"/>
        <v>0</v>
      </c>
      <c r="EG100" s="139"/>
      <c r="EH100" s="109"/>
      <c r="EI100" s="136"/>
      <c r="EJ100" s="96"/>
      <c r="EK100" s="137">
        <f t="shared" ref="EK100:EL100" si="2055">EK20+EK36+EK52+EK68+EK84</f>
        <v>0</v>
      </c>
      <c r="EL100" s="109">
        <f t="shared" si="2055"/>
        <v>0</v>
      </c>
      <c r="EM100" s="109"/>
      <c r="EN100" s="138"/>
      <c r="EO100" s="139">
        <f t="shared" si="1530"/>
        <v>0</v>
      </c>
      <c r="EP100" s="593">
        <f t="shared" si="1531"/>
        <v>0</v>
      </c>
      <c r="EQ100" s="139"/>
      <c r="ER100" s="109"/>
      <c r="ES100" s="136"/>
      <c r="ET100" s="96"/>
      <c r="EU100" s="137">
        <f t="shared" ref="EU100:EV100" si="2056">EU20+EU36+EU52+EU68+EU84</f>
        <v>0</v>
      </c>
      <c r="EV100" s="109">
        <f t="shared" si="2056"/>
        <v>0</v>
      </c>
      <c r="EW100" s="109"/>
      <c r="EX100" s="138"/>
      <c r="EY100" s="139">
        <f t="shared" si="1532"/>
        <v>0</v>
      </c>
      <c r="EZ100" s="593">
        <f t="shared" si="1533"/>
        <v>0</v>
      </c>
      <c r="FA100" s="139"/>
      <c r="FB100" s="109"/>
      <c r="FC100" s="136"/>
      <c r="FD100" s="96"/>
      <c r="FE100" s="137">
        <f t="shared" ref="FE100:FF100" si="2057">FE20+FE36+FE52+FE68+FE84</f>
        <v>0</v>
      </c>
      <c r="FF100" s="109">
        <f t="shared" si="2057"/>
        <v>0</v>
      </c>
      <c r="FG100" s="109"/>
      <c r="FH100" s="138"/>
      <c r="FI100" s="139">
        <f t="shared" si="1534"/>
        <v>0</v>
      </c>
      <c r="FJ100" s="593">
        <f t="shared" si="1535"/>
        <v>0</v>
      </c>
      <c r="FK100" s="139"/>
      <c r="FL100" s="109"/>
      <c r="FM100" s="136"/>
      <c r="FN100" s="96"/>
      <c r="FO100" s="137">
        <f t="shared" ref="FO100:FP100" si="2058">FO20+FO36+FO52+FO68+FO84</f>
        <v>0</v>
      </c>
      <c r="FP100" s="109">
        <f t="shared" si="2058"/>
        <v>0</v>
      </c>
      <c r="FQ100" s="109"/>
      <c r="FR100" s="138"/>
      <c r="FS100" s="139">
        <f t="shared" si="1536"/>
        <v>0</v>
      </c>
      <c r="FT100" s="593">
        <f t="shared" si="1537"/>
        <v>0</v>
      </c>
      <c r="FU100" s="139"/>
      <c r="FV100" s="109"/>
      <c r="FW100" s="136"/>
      <c r="FX100" s="96"/>
      <c r="FY100" s="137">
        <f t="shared" ref="FY100:FZ100" si="2059">FY20+FY36+FY52+FY68+FY84</f>
        <v>0</v>
      </c>
      <c r="FZ100" s="109">
        <f t="shared" si="2059"/>
        <v>0</v>
      </c>
      <c r="GA100" s="109"/>
      <c r="GB100" s="138"/>
      <c r="GC100" s="139">
        <f t="shared" si="1538"/>
        <v>0</v>
      </c>
      <c r="GD100" s="593">
        <f t="shared" si="1539"/>
        <v>0</v>
      </c>
      <c r="GE100" s="139"/>
      <c r="GF100" s="109"/>
      <c r="GG100" s="136"/>
      <c r="GH100" s="96"/>
      <c r="GI100" s="137">
        <f t="shared" ref="GI100:GJ100" si="2060">GI20+GI36+GI52+GI68+GI84</f>
        <v>0</v>
      </c>
      <c r="GJ100" s="109">
        <f t="shared" si="2060"/>
        <v>0</v>
      </c>
      <c r="GK100" s="109"/>
      <c r="GL100" s="138"/>
      <c r="GM100" s="139">
        <f t="shared" si="1540"/>
        <v>0</v>
      </c>
      <c r="GN100" s="593">
        <f t="shared" si="1541"/>
        <v>0</v>
      </c>
      <c r="GO100" s="139"/>
      <c r="GP100" s="109"/>
      <c r="GQ100" s="136"/>
      <c r="GR100" s="96"/>
      <c r="GS100" s="137">
        <f t="shared" ref="GS100:GT100" si="2061">GS20+GS36+GS52+GS68+GS84</f>
        <v>0</v>
      </c>
      <c r="GT100" s="109">
        <f t="shared" si="2061"/>
        <v>0</v>
      </c>
      <c r="GU100" s="109"/>
      <c r="GV100" s="138"/>
      <c r="GW100" s="139">
        <f t="shared" si="1542"/>
        <v>0</v>
      </c>
      <c r="GX100" s="593">
        <f t="shared" si="1543"/>
        <v>0</v>
      </c>
      <c r="GY100" s="139"/>
      <c r="GZ100" s="109"/>
      <c r="HA100" s="136"/>
      <c r="HB100" s="96"/>
      <c r="HC100" s="137">
        <f t="shared" ref="HC100:HD100" si="2062">HC20+HC36+HC52+HC68+HC84</f>
        <v>0</v>
      </c>
      <c r="HD100" s="109">
        <f t="shared" si="2062"/>
        <v>0</v>
      </c>
      <c r="HE100" s="109"/>
      <c r="HF100" s="138"/>
      <c r="HG100" s="139">
        <f t="shared" si="1544"/>
        <v>0</v>
      </c>
      <c r="HH100" s="593">
        <f t="shared" si="1545"/>
        <v>0</v>
      </c>
      <c r="HI100" s="139"/>
      <c r="HJ100" s="109"/>
      <c r="HK100" s="136"/>
      <c r="HL100" s="96"/>
      <c r="HM100" s="137">
        <f t="shared" ref="HM100:HN100" si="2063">HM20+HM36+HM52+HM68+HM84</f>
        <v>0</v>
      </c>
      <c r="HN100" s="109">
        <f t="shared" si="2063"/>
        <v>0</v>
      </c>
      <c r="HO100" s="109"/>
      <c r="HP100" s="138"/>
      <c r="HQ100" s="139">
        <f t="shared" si="1546"/>
        <v>0</v>
      </c>
      <c r="HR100" s="593">
        <f t="shared" si="1547"/>
        <v>0</v>
      </c>
      <c r="HS100" s="139"/>
      <c r="HT100" s="109"/>
      <c r="HU100" s="136"/>
      <c r="HV100" s="96"/>
      <c r="HW100" s="137">
        <f t="shared" ref="HW100:HX100" si="2064">HW20+HW36+HW52+HW68+HW84</f>
        <v>0</v>
      </c>
      <c r="HX100" s="109">
        <f t="shared" si="2064"/>
        <v>0</v>
      </c>
      <c r="HY100" s="109"/>
      <c r="HZ100" s="138"/>
      <c r="IA100" s="139">
        <f t="shared" si="1548"/>
        <v>0</v>
      </c>
      <c r="IB100" s="593">
        <f t="shared" si="1549"/>
        <v>39</v>
      </c>
      <c r="IC100" s="139"/>
      <c r="ID100" s="109"/>
      <c r="IE100" s="136"/>
      <c r="IF100" s="96"/>
      <c r="IG100" s="137">
        <f t="shared" ref="IG100:IH100" si="2065">IG20+IG36+IG52+IG68+IG84</f>
        <v>10126.62399</v>
      </c>
      <c r="IH100" s="109">
        <f t="shared" si="2065"/>
        <v>394938.33</v>
      </c>
      <c r="II100" s="109"/>
      <c r="IJ100" s="138"/>
      <c r="IK100" s="139">
        <f t="shared" si="1550"/>
        <v>1.33514</v>
      </c>
      <c r="IL100" s="593">
        <f t="shared" si="1551"/>
        <v>0</v>
      </c>
      <c r="IM100" s="139"/>
      <c r="IN100" s="109"/>
      <c r="IO100" s="136"/>
      <c r="IP100" s="96"/>
      <c r="IQ100" s="137">
        <f t="shared" ref="IQ100:IR100" si="2066">IQ20+IQ36+IQ52+IQ68+IQ84</f>
        <v>0</v>
      </c>
      <c r="IR100" s="109">
        <f t="shared" si="2066"/>
        <v>0</v>
      </c>
      <c r="IS100" s="109"/>
      <c r="IT100" s="138"/>
      <c r="IU100" s="139">
        <f t="shared" si="1552"/>
        <v>0</v>
      </c>
      <c r="IV100" s="593">
        <f t="shared" si="1553"/>
        <v>0</v>
      </c>
      <c r="IW100" s="139"/>
      <c r="IX100" s="109"/>
      <c r="IY100" s="136"/>
      <c r="IZ100" s="96"/>
      <c r="JA100" s="137">
        <f t="shared" ref="JA100:JB100" si="2067">JA20+JA36+JA52+JA68+JA84</f>
        <v>0</v>
      </c>
      <c r="JB100" s="109">
        <f t="shared" si="2067"/>
        <v>0</v>
      </c>
      <c r="JC100" s="109"/>
      <c r="JD100" s="138"/>
      <c r="JE100" s="139">
        <f t="shared" si="1554"/>
        <v>0</v>
      </c>
      <c r="JF100" s="593">
        <f t="shared" si="1555"/>
        <v>0</v>
      </c>
      <c r="JG100" s="139"/>
      <c r="JH100" s="109"/>
      <c r="JI100" s="136"/>
      <c r="JJ100" s="96"/>
      <c r="JK100" s="137">
        <f t="shared" ref="JK100:JL100" si="2068">JK20+JK36+JK52+JK68+JK84</f>
        <v>0</v>
      </c>
      <c r="JL100" s="109">
        <f t="shared" si="2068"/>
        <v>0</v>
      </c>
      <c r="JM100" s="109"/>
      <c r="JN100" s="138"/>
      <c r="JO100" s="139">
        <f t="shared" si="1556"/>
        <v>0</v>
      </c>
      <c r="JP100" s="593">
        <f t="shared" si="1557"/>
        <v>0</v>
      </c>
      <c r="JQ100" s="139"/>
      <c r="JR100" s="109"/>
      <c r="JS100" s="136"/>
      <c r="JT100" s="96"/>
      <c r="JU100" s="137">
        <f t="shared" ref="JU100:JV100" si="2069">JU20+JU36+JU52+JU68+JU84</f>
        <v>0</v>
      </c>
      <c r="JV100" s="109">
        <f t="shared" si="2069"/>
        <v>0</v>
      </c>
      <c r="JW100" s="109"/>
      <c r="JX100" s="138"/>
      <c r="JY100" s="139">
        <f t="shared" si="1558"/>
        <v>0</v>
      </c>
      <c r="JZ100" s="593">
        <f t="shared" si="1559"/>
        <v>0</v>
      </c>
      <c r="KA100" s="139"/>
      <c r="KB100" s="109"/>
      <c r="KC100" s="136"/>
      <c r="KD100" s="96"/>
      <c r="KE100" s="137">
        <f t="shared" ref="KE100:KF100" si="2070">KE20+KE36+KE52+KE68+KE84</f>
        <v>0</v>
      </c>
      <c r="KF100" s="109">
        <f t="shared" si="2070"/>
        <v>0</v>
      </c>
      <c r="KG100" s="109"/>
      <c r="KH100" s="138"/>
      <c r="KI100" s="139">
        <f t="shared" si="1560"/>
        <v>0</v>
      </c>
      <c r="KJ100" s="593">
        <f t="shared" si="1561"/>
        <v>0</v>
      </c>
      <c r="KK100" s="139"/>
      <c r="KL100" s="109"/>
      <c r="KM100" s="136"/>
      <c r="KN100" s="96"/>
      <c r="KO100" s="137">
        <f t="shared" ref="KO100:KP100" si="2071">KO20+KO36+KO52+KO68+KO84</f>
        <v>0</v>
      </c>
      <c r="KP100" s="109">
        <f t="shared" si="2071"/>
        <v>0</v>
      </c>
      <c r="KQ100" s="109"/>
      <c r="KR100" s="138"/>
      <c r="KS100" s="139">
        <f t="shared" si="1562"/>
        <v>0</v>
      </c>
      <c r="KT100" s="593">
        <f t="shared" si="1563"/>
        <v>0</v>
      </c>
      <c r="KU100" s="139"/>
      <c r="KV100" s="109"/>
      <c r="KW100" s="136"/>
      <c r="KX100" s="96"/>
      <c r="KY100" s="137">
        <f t="shared" ref="KY100:KZ100" si="2072">KY20+KY36+KY52+KY68+KY84</f>
        <v>0</v>
      </c>
      <c r="KZ100" s="109">
        <f t="shared" si="2072"/>
        <v>0</v>
      </c>
      <c r="LA100" s="109"/>
      <c r="LB100" s="138"/>
      <c r="LC100" s="139">
        <f t="shared" si="1564"/>
        <v>0</v>
      </c>
      <c r="LD100" s="593">
        <f t="shared" si="1565"/>
        <v>0</v>
      </c>
      <c r="LE100" s="139"/>
      <c r="LF100" s="109"/>
      <c r="LG100" s="136"/>
      <c r="LH100" s="96"/>
      <c r="LI100" s="137">
        <f t="shared" ref="LI100:LJ100" si="2073">LI20+LI36+LI52+LI68+LI84</f>
        <v>0</v>
      </c>
      <c r="LJ100" s="109">
        <f t="shared" si="2073"/>
        <v>0</v>
      </c>
      <c r="LK100" s="109"/>
      <c r="LL100" s="138"/>
      <c r="LM100" s="139">
        <f t="shared" si="1566"/>
        <v>0</v>
      </c>
      <c r="LN100" s="593">
        <f t="shared" si="1567"/>
        <v>0</v>
      </c>
      <c r="LO100" s="139"/>
      <c r="LP100" s="109"/>
      <c r="LQ100" s="136"/>
      <c r="LR100" s="96"/>
      <c r="LS100" s="137">
        <f t="shared" ref="LS100:LT100" si="2074">LS20+LS36+LS52+LS68+LS84</f>
        <v>0</v>
      </c>
      <c r="LT100" s="109">
        <f t="shared" si="2074"/>
        <v>0</v>
      </c>
      <c r="LU100" s="109"/>
      <c r="LV100" s="138"/>
      <c r="LW100" s="139">
        <f t="shared" si="1568"/>
        <v>0</v>
      </c>
      <c r="LX100" s="593">
        <f t="shared" si="1569"/>
        <v>0</v>
      </c>
      <c r="LY100" s="139"/>
      <c r="LZ100" s="109"/>
      <c r="MA100" s="136"/>
      <c r="MB100" s="96"/>
      <c r="MC100" s="137">
        <f t="shared" ref="MC100:MD100" si="2075">MC20+MC36+MC52+MC68+MC84</f>
        <v>0</v>
      </c>
      <c r="MD100" s="109">
        <f t="shared" si="2075"/>
        <v>0</v>
      </c>
      <c r="ME100" s="109"/>
      <c r="MF100" s="138"/>
      <c r="MG100" s="139">
        <f t="shared" si="1570"/>
        <v>0</v>
      </c>
      <c r="MH100" s="593">
        <f t="shared" si="1571"/>
        <v>0</v>
      </c>
      <c r="MI100" s="139"/>
      <c r="MJ100" s="109"/>
      <c r="MK100" s="136"/>
      <c r="ML100" s="96"/>
      <c r="MM100" s="137">
        <f t="shared" ref="MM100:MN100" si="2076">MM20+MM36+MM52+MM68+MM84</f>
        <v>0</v>
      </c>
      <c r="MN100" s="109">
        <f t="shared" si="2076"/>
        <v>0</v>
      </c>
      <c r="MO100" s="109"/>
      <c r="MP100" s="138"/>
      <c r="MQ100" s="139">
        <f t="shared" si="1572"/>
        <v>0</v>
      </c>
      <c r="MR100" s="593">
        <f t="shared" si="1573"/>
        <v>57</v>
      </c>
      <c r="MS100" s="139"/>
      <c r="MT100" s="109"/>
      <c r="MU100" s="136"/>
      <c r="MV100" s="96"/>
      <c r="MW100" s="137">
        <f t="shared" ref="MW100:MX100" si="2077">MW20+MW36+MW52+MW68+MW84</f>
        <v>7508.5022099999996</v>
      </c>
      <c r="MX100" s="109">
        <f t="shared" si="2077"/>
        <v>427984.63</v>
      </c>
      <c r="MY100" s="109"/>
      <c r="MZ100" s="138"/>
      <c r="NA100" s="139">
        <f t="shared" si="1574"/>
        <v>0.98995</v>
      </c>
      <c r="NB100" s="593">
        <f t="shared" si="1575"/>
        <v>0</v>
      </c>
      <c r="NC100" s="139"/>
      <c r="ND100" s="109"/>
      <c r="NE100" s="136"/>
      <c r="NF100" s="96"/>
      <c r="NG100" s="137">
        <f t="shared" ref="NG100:NH100" si="2078">NG20+NG36+NG52+NG68+NG84</f>
        <v>0</v>
      </c>
      <c r="NH100" s="109">
        <f t="shared" si="2078"/>
        <v>0</v>
      </c>
      <c r="NI100" s="109"/>
      <c r="NJ100" s="138"/>
      <c r="NK100" s="139">
        <f t="shared" si="1576"/>
        <v>0</v>
      </c>
      <c r="NL100" s="593">
        <f t="shared" si="1577"/>
        <v>0</v>
      </c>
      <c r="NM100" s="139"/>
      <c r="NN100" s="109"/>
      <c r="NO100" s="136"/>
      <c r="NP100" s="96"/>
      <c r="NQ100" s="137">
        <f t="shared" ref="NQ100:NR100" si="2079">NQ20+NQ36+NQ52+NQ68+NQ84</f>
        <v>0</v>
      </c>
      <c r="NR100" s="109">
        <f t="shared" si="2079"/>
        <v>0</v>
      </c>
      <c r="NS100" s="109"/>
      <c r="NT100" s="138"/>
      <c r="NU100" s="139">
        <f t="shared" si="1578"/>
        <v>0</v>
      </c>
      <c r="NV100" s="593">
        <f t="shared" si="1579"/>
        <v>28</v>
      </c>
      <c r="NW100" s="139"/>
      <c r="NX100" s="109"/>
      <c r="NY100" s="136"/>
      <c r="NZ100" s="96"/>
      <c r="OA100" s="137">
        <f t="shared" ref="OA100:OB100" si="2080">OA20+OA36+OA52+OA68+OA84</f>
        <v>7618.4231499999996</v>
      </c>
      <c r="OB100" s="109">
        <f t="shared" si="2080"/>
        <v>213315.85</v>
      </c>
      <c r="OC100" s="109"/>
      <c r="OD100" s="138"/>
      <c r="OE100" s="139">
        <f t="shared" si="1580"/>
        <v>1.0044500000000001</v>
      </c>
      <c r="OF100" s="593">
        <f t="shared" si="1581"/>
        <v>0</v>
      </c>
      <c r="OG100" s="139"/>
      <c r="OH100" s="109"/>
      <c r="OI100" s="136"/>
      <c r="OJ100" s="96"/>
      <c r="OK100" s="137">
        <f t="shared" ref="OK100:OL100" si="2081">OK20+OK36+OK52+OK68+OK84</f>
        <v>0</v>
      </c>
      <c r="OL100" s="109">
        <f t="shared" si="2081"/>
        <v>0</v>
      </c>
      <c r="OM100" s="109"/>
      <c r="ON100" s="138"/>
      <c r="OO100" s="139">
        <f t="shared" si="1582"/>
        <v>0</v>
      </c>
      <c r="OP100" s="593">
        <f t="shared" si="1583"/>
        <v>0</v>
      </c>
      <c r="OQ100" s="139"/>
      <c r="OR100" s="109"/>
      <c r="OS100" s="136"/>
      <c r="OT100" s="96"/>
      <c r="OU100" s="137">
        <f t="shared" ref="OU100:OV100" si="2082">OU20+OU36+OU52+OU68+OU84</f>
        <v>0</v>
      </c>
      <c r="OV100" s="109">
        <f t="shared" si="2082"/>
        <v>0</v>
      </c>
      <c r="OW100" s="109"/>
      <c r="OX100" s="138"/>
      <c r="OY100" s="139">
        <f t="shared" si="1584"/>
        <v>0</v>
      </c>
      <c r="OZ100" s="593">
        <f t="shared" si="1585"/>
        <v>0</v>
      </c>
      <c r="PA100" s="139"/>
      <c r="PB100" s="109"/>
      <c r="PC100" s="136"/>
      <c r="PD100" s="96"/>
      <c r="PE100" s="137">
        <f t="shared" ref="PE100:PF100" si="2083">PE20+PE36+PE52+PE68+PE84</f>
        <v>0</v>
      </c>
      <c r="PF100" s="109">
        <f t="shared" si="2083"/>
        <v>0</v>
      </c>
      <c r="PG100" s="109"/>
      <c r="PH100" s="138"/>
      <c r="PI100" s="139">
        <f t="shared" si="1586"/>
        <v>0</v>
      </c>
      <c r="PJ100" s="593">
        <f t="shared" si="1587"/>
        <v>0</v>
      </c>
      <c r="PK100" s="139"/>
      <c r="PL100" s="109"/>
      <c r="PM100" s="136"/>
      <c r="PN100" s="96"/>
      <c r="PO100" s="137">
        <f t="shared" ref="PO100:PP100" si="2084">PO20+PO36+PO52+PO68+PO84</f>
        <v>0</v>
      </c>
      <c r="PP100" s="109">
        <f t="shared" si="2084"/>
        <v>0</v>
      </c>
      <c r="PQ100" s="109"/>
      <c r="PR100" s="138"/>
      <c r="PS100" s="139">
        <f t="shared" si="1588"/>
        <v>0</v>
      </c>
      <c r="PT100" s="593">
        <f t="shared" si="1589"/>
        <v>0</v>
      </c>
      <c r="PU100" s="139"/>
      <c r="PV100" s="109"/>
      <c r="PW100" s="136"/>
      <c r="PX100" s="96"/>
      <c r="PY100" s="137">
        <f t="shared" ref="PY100:PZ100" si="2085">PY20+PY36+PY52+PY68+PY84</f>
        <v>0</v>
      </c>
      <c r="PZ100" s="109">
        <f t="shared" si="2085"/>
        <v>0</v>
      </c>
      <c r="QA100" s="109"/>
      <c r="QB100" s="138"/>
      <c r="QC100" s="139">
        <f t="shared" si="1590"/>
        <v>0</v>
      </c>
      <c r="QD100" s="593">
        <f t="shared" si="1591"/>
        <v>0</v>
      </c>
      <c r="QE100" s="139"/>
      <c r="QF100" s="109"/>
      <c r="QG100" s="136"/>
      <c r="QH100" s="96"/>
      <c r="QI100" s="137">
        <f t="shared" ref="QI100:QJ100" si="2086">QI20+QI36+QI52+QI68+QI84</f>
        <v>0</v>
      </c>
      <c r="QJ100" s="109">
        <f t="shared" si="2086"/>
        <v>0</v>
      </c>
      <c r="QK100" s="109"/>
      <c r="QL100" s="138"/>
      <c r="QM100" s="139">
        <f t="shared" si="1592"/>
        <v>0</v>
      </c>
      <c r="QN100" s="593">
        <f t="shared" si="1593"/>
        <v>0</v>
      </c>
      <c r="QO100" s="139"/>
      <c r="QP100" s="109"/>
      <c r="QQ100" s="136"/>
      <c r="QR100" s="96"/>
      <c r="QS100" s="137">
        <f t="shared" ref="QS100:QT100" si="2087">QS20+QS36+QS52+QS68+QS84</f>
        <v>0</v>
      </c>
      <c r="QT100" s="109">
        <f t="shared" si="2087"/>
        <v>0</v>
      </c>
      <c r="QU100" s="109"/>
      <c r="QV100" s="138"/>
      <c r="QW100" s="139">
        <f t="shared" si="1594"/>
        <v>0</v>
      </c>
      <c r="QX100" s="593">
        <f t="shared" si="1595"/>
        <v>0</v>
      </c>
      <c r="QY100" s="139"/>
      <c r="QZ100" s="109"/>
      <c r="RA100" s="136"/>
      <c r="RB100" s="96"/>
      <c r="RC100" s="137">
        <f t="shared" ref="RC100:RD100" si="2088">RC20+RC36+RC52+RC68+RC84</f>
        <v>0</v>
      </c>
      <c r="RD100" s="109">
        <f t="shared" si="2088"/>
        <v>0</v>
      </c>
      <c r="RE100" s="109"/>
      <c r="RF100" s="138"/>
      <c r="RG100" s="139">
        <f t="shared" si="1596"/>
        <v>0</v>
      </c>
      <c r="RH100" s="593">
        <f t="shared" si="1597"/>
        <v>0</v>
      </c>
      <c r="RI100" s="139"/>
      <c r="RJ100" s="109"/>
      <c r="RK100" s="136"/>
      <c r="RL100" s="96"/>
      <c r="RM100" s="137">
        <f t="shared" ref="RM100:RN100" si="2089">RM20+RM36+RM52+RM68+RM84</f>
        <v>0</v>
      </c>
      <c r="RN100" s="109">
        <f t="shared" si="2089"/>
        <v>0</v>
      </c>
      <c r="RO100" s="109"/>
      <c r="RP100" s="138"/>
      <c r="RQ100" s="139">
        <f t="shared" si="1598"/>
        <v>0</v>
      </c>
      <c r="RR100" s="593">
        <f t="shared" si="1599"/>
        <v>0</v>
      </c>
      <c r="RS100" s="139"/>
      <c r="RT100" s="109"/>
      <c r="RU100" s="136"/>
      <c r="RV100" s="96"/>
      <c r="RW100" s="137">
        <f t="shared" ref="RW100:RX100" si="2090">RW20+RW36+RW52+RW68+RW84</f>
        <v>0</v>
      </c>
      <c r="RX100" s="109">
        <f t="shared" si="2090"/>
        <v>0</v>
      </c>
      <c r="RY100" s="109"/>
      <c r="RZ100" s="138"/>
      <c r="SA100" s="139">
        <f t="shared" si="1600"/>
        <v>0</v>
      </c>
      <c r="SB100" s="593">
        <f t="shared" si="1601"/>
        <v>0</v>
      </c>
      <c r="SC100" s="139"/>
      <c r="SD100" s="109"/>
      <c r="SE100" s="136"/>
      <c r="SF100" s="96"/>
      <c r="SG100" s="137">
        <f t="shared" ref="SG100:SH100" si="2091">SG20+SG36+SG52+SG68+SG84</f>
        <v>0</v>
      </c>
      <c r="SH100" s="109">
        <f t="shared" si="2091"/>
        <v>0</v>
      </c>
      <c r="SI100" s="109"/>
      <c r="SJ100" s="138"/>
      <c r="SK100" s="139">
        <f t="shared" si="1602"/>
        <v>0</v>
      </c>
      <c r="SL100" s="593">
        <f t="shared" si="1603"/>
        <v>0</v>
      </c>
      <c r="SM100" s="139"/>
      <c r="SN100" s="109"/>
      <c r="SO100" s="136"/>
      <c r="SP100" s="96"/>
      <c r="SQ100" s="137">
        <f t="shared" ref="SQ100:SR100" si="2092">SQ20+SQ36+SQ52+SQ68+SQ84</f>
        <v>0</v>
      </c>
      <c r="SR100" s="109">
        <f t="shared" si="2092"/>
        <v>0</v>
      </c>
      <c r="SS100" s="109"/>
      <c r="ST100" s="138"/>
      <c r="SU100" s="139">
        <f t="shared" si="1604"/>
        <v>0</v>
      </c>
      <c r="SV100" s="593">
        <f t="shared" si="1605"/>
        <v>0</v>
      </c>
      <c r="SW100" s="139"/>
      <c r="SX100" s="109"/>
      <c r="SY100" s="136"/>
      <c r="SZ100" s="96"/>
      <c r="TA100" s="137">
        <f t="shared" ref="TA100:TB100" si="2093">TA20+TA36+TA52+TA68+TA84</f>
        <v>0</v>
      </c>
      <c r="TB100" s="109">
        <f t="shared" si="2093"/>
        <v>0</v>
      </c>
      <c r="TC100" s="109"/>
      <c r="TD100" s="138"/>
      <c r="TE100" s="139">
        <f t="shared" si="1606"/>
        <v>0</v>
      </c>
      <c r="TF100" s="593">
        <f t="shared" si="1607"/>
        <v>0</v>
      </c>
      <c r="TG100" s="139"/>
      <c r="TH100" s="109"/>
      <c r="TI100" s="136"/>
      <c r="TJ100" s="96"/>
      <c r="TK100" s="137">
        <f t="shared" ref="TK100:TL100" si="2094">TK20+TK36+TK52+TK68+TK84</f>
        <v>0</v>
      </c>
      <c r="TL100" s="109">
        <f t="shared" si="2094"/>
        <v>0</v>
      </c>
      <c r="TM100" s="109"/>
      <c r="TN100" s="138"/>
      <c r="TO100" s="139">
        <f t="shared" si="1608"/>
        <v>0</v>
      </c>
      <c r="TP100" s="593">
        <f t="shared" si="1609"/>
        <v>0</v>
      </c>
      <c r="TQ100" s="139"/>
      <c r="TR100" s="109"/>
      <c r="TS100" s="136"/>
      <c r="TT100" s="96"/>
      <c r="TU100" s="137">
        <f t="shared" ref="TU100:TV100" si="2095">TU20+TU36+TU52+TU68+TU84</f>
        <v>0</v>
      </c>
      <c r="TV100" s="109">
        <f t="shared" si="2095"/>
        <v>0</v>
      </c>
      <c r="TW100" s="109"/>
      <c r="TX100" s="138"/>
      <c r="TY100" s="139">
        <f t="shared" si="1610"/>
        <v>0</v>
      </c>
      <c r="TZ100" s="593">
        <f t="shared" si="1611"/>
        <v>0</v>
      </c>
      <c r="UA100" s="139"/>
      <c r="UB100" s="109"/>
      <c r="UC100" s="136"/>
      <c r="UD100" s="96"/>
      <c r="UE100" s="137">
        <f t="shared" ref="UE100:UF100" si="2096">UE20+UE36+UE52+UE68+UE84</f>
        <v>0</v>
      </c>
      <c r="UF100" s="109">
        <f t="shared" si="2096"/>
        <v>0</v>
      </c>
      <c r="UG100" s="109"/>
      <c r="UH100" s="138"/>
      <c r="UI100" s="139">
        <f t="shared" si="1612"/>
        <v>0</v>
      </c>
      <c r="UJ100" s="593">
        <f t="shared" si="1613"/>
        <v>0</v>
      </c>
      <c r="UK100" s="139"/>
      <c r="UL100" s="109"/>
      <c r="UM100" s="136"/>
      <c r="UN100" s="96"/>
      <c r="UO100" s="137">
        <f t="shared" ref="UO100:UP100" si="2097">UO20+UO36+UO52+UO68+UO84</f>
        <v>0</v>
      </c>
      <c r="UP100" s="109">
        <f t="shared" si="2097"/>
        <v>0</v>
      </c>
      <c r="UQ100" s="109"/>
      <c r="UR100" s="138"/>
      <c r="US100" s="139">
        <f t="shared" si="1614"/>
        <v>0</v>
      </c>
      <c r="UT100" s="593">
        <f t="shared" si="1615"/>
        <v>0</v>
      </c>
      <c r="UU100" s="139"/>
      <c r="UV100" s="109"/>
      <c r="UW100" s="136"/>
      <c r="UX100" s="96"/>
      <c r="UY100" s="137">
        <f t="shared" ref="UY100:UZ100" si="2098">UY20+UY36+UY52+UY68+UY84</f>
        <v>0</v>
      </c>
      <c r="UZ100" s="109">
        <f t="shared" si="2098"/>
        <v>0</v>
      </c>
      <c r="VA100" s="109"/>
      <c r="VB100" s="138"/>
      <c r="VC100" s="139">
        <f t="shared" si="1616"/>
        <v>0</v>
      </c>
      <c r="VD100" s="593">
        <f t="shared" si="1617"/>
        <v>0</v>
      </c>
      <c r="VE100" s="139"/>
      <c r="VF100" s="109"/>
      <c r="VG100" s="136"/>
      <c r="VH100" s="96"/>
      <c r="VI100" s="137">
        <f t="shared" ref="VI100:VJ100" si="2099">VI20+VI36+VI52+VI68+VI84</f>
        <v>0</v>
      </c>
      <c r="VJ100" s="109">
        <f t="shared" si="2099"/>
        <v>0</v>
      </c>
      <c r="VK100" s="109"/>
      <c r="VL100" s="138"/>
      <c r="VM100" s="139">
        <f t="shared" si="1618"/>
        <v>0</v>
      </c>
      <c r="VN100" s="593">
        <f t="shared" si="1619"/>
        <v>0</v>
      </c>
      <c r="VO100" s="139"/>
      <c r="VP100" s="109"/>
      <c r="VQ100" s="136"/>
      <c r="VR100" s="96"/>
      <c r="VS100" s="137">
        <f t="shared" ref="VS100:VT100" si="2100">VS20+VS36+VS52+VS68+VS84</f>
        <v>0</v>
      </c>
      <c r="VT100" s="109">
        <f t="shared" si="2100"/>
        <v>0</v>
      </c>
      <c r="VU100" s="109"/>
      <c r="VV100" s="138"/>
      <c r="VW100" s="139">
        <f t="shared" si="1620"/>
        <v>0</v>
      </c>
      <c r="VX100" s="554">
        <f t="shared" si="1621"/>
        <v>124</v>
      </c>
      <c r="VY100" s="139"/>
      <c r="VZ100" s="109"/>
      <c r="WA100" s="136"/>
      <c r="WB100" s="96"/>
      <c r="WC100" s="137">
        <f t="shared" ref="WC100:WD100" si="2101">WC20+WC36+WC52+WC68+WC84</f>
        <v>7584.6988099999999</v>
      </c>
      <c r="WD100" s="109">
        <f t="shared" si="2101"/>
        <v>940502.66</v>
      </c>
      <c r="WE100" s="109"/>
      <c r="WF100" s="138"/>
    </row>
    <row r="101" spans="1:604" ht="16.5" customHeight="1">
      <c r="A101" s="5"/>
      <c r="B101" s="85" t="s">
        <v>415</v>
      </c>
      <c r="C101" s="11" t="s">
        <v>966</v>
      </c>
      <c r="D101" s="11" t="s">
        <v>420</v>
      </c>
      <c r="E101" s="4"/>
      <c r="F101" s="593">
        <f t="shared" si="1503"/>
        <v>0</v>
      </c>
      <c r="G101" s="139"/>
      <c r="H101" s="109"/>
      <c r="I101" s="136"/>
      <c r="J101" s="96"/>
      <c r="K101" s="137">
        <f t="shared" ref="K101:L101" si="2102">K21+K37+K53+K69+K85</f>
        <v>0</v>
      </c>
      <c r="L101" s="109">
        <f t="shared" si="2102"/>
        <v>0</v>
      </c>
      <c r="M101" s="109"/>
      <c r="N101" s="138"/>
      <c r="O101" s="139" t="e">
        <f t="shared" si="1504"/>
        <v>#DIV/0!</v>
      </c>
      <c r="P101" s="593">
        <f t="shared" si="1505"/>
        <v>0</v>
      </c>
      <c r="Q101" s="139"/>
      <c r="R101" s="109"/>
      <c r="S101" s="136"/>
      <c r="T101" s="96"/>
      <c r="U101" s="137">
        <f t="shared" ref="U101:V101" si="2103">U21+U37+U53+U69+U85</f>
        <v>0</v>
      </c>
      <c r="V101" s="109">
        <f t="shared" si="2103"/>
        <v>0</v>
      </c>
      <c r="W101" s="109"/>
      <c r="X101" s="138"/>
      <c r="Y101" s="139" t="e">
        <f t="shared" si="1506"/>
        <v>#DIV/0!</v>
      </c>
      <c r="Z101" s="593">
        <f t="shared" si="1507"/>
        <v>0</v>
      </c>
      <c r="AA101" s="139"/>
      <c r="AB101" s="109"/>
      <c r="AC101" s="136"/>
      <c r="AD101" s="96"/>
      <c r="AE101" s="137">
        <f t="shared" ref="AE101:AF101" si="2104">AE21+AE37+AE53+AE69+AE85</f>
        <v>0</v>
      </c>
      <c r="AF101" s="109">
        <f t="shared" si="2104"/>
        <v>0</v>
      </c>
      <c r="AG101" s="109"/>
      <c r="AH101" s="138"/>
      <c r="AI101" s="139" t="e">
        <f t="shared" si="1508"/>
        <v>#DIV/0!</v>
      </c>
      <c r="AJ101" s="593">
        <f t="shared" si="1509"/>
        <v>0</v>
      </c>
      <c r="AK101" s="139"/>
      <c r="AL101" s="109"/>
      <c r="AM101" s="136"/>
      <c r="AN101" s="96"/>
      <c r="AO101" s="137">
        <f t="shared" ref="AO101:AP101" si="2105">AO21+AO37+AO53+AO69+AO85</f>
        <v>0</v>
      </c>
      <c r="AP101" s="109">
        <f t="shared" si="2105"/>
        <v>0</v>
      </c>
      <c r="AQ101" s="109"/>
      <c r="AR101" s="138"/>
      <c r="AS101" s="139" t="e">
        <f t="shared" si="1510"/>
        <v>#DIV/0!</v>
      </c>
      <c r="AT101" s="593">
        <f t="shared" si="1511"/>
        <v>0</v>
      </c>
      <c r="AU101" s="139"/>
      <c r="AV101" s="109"/>
      <c r="AW101" s="136"/>
      <c r="AX101" s="96"/>
      <c r="AY101" s="137">
        <f t="shared" ref="AY101:AZ101" si="2106">AY21+AY37+AY53+AY69+AY85</f>
        <v>0</v>
      </c>
      <c r="AZ101" s="109">
        <f t="shared" si="2106"/>
        <v>0</v>
      </c>
      <c r="BA101" s="109"/>
      <c r="BB101" s="138"/>
      <c r="BC101" s="139" t="e">
        <f t="shared" si="1512"/>
        <v>#DIV/0!</v>
      </c>
      <c r="BD101" s="593">
        <f t="shared" si="1513"/>
        <v>0</v>
      </c>
      <c r="BE101" s="139"/>
      <c r="BF101" s="109"/>
      <c r="BG101" s="136"/>
      <c r="BH101" s="96"/>
      <c r="BI101" s="137">
        <f t="shared" ref="BI101:BJ101" si="2107">BI21+BI37+BI53+BI69+BI85</f>
        <v>0</v>
      </c>
      <c r="BJ101" s="109">
        <f t="shared" si="2107"/>
        <v>0</v>
      </c>
      <c r="BK101" s="109"/>
      <c r="BL101" s="138"/>
      <c r="BM101" s="139" t="e">
        <f t="shared" si="1514"/>
        <v>#DIV/0!</v>
      </c>
      <c r="BN101" s="593">
        <f t="shared" si="1515"/>
        <v>0</v>
      </c>
      <c r="BO101" s="139"/>
      <c r="BP101" s="109"/>
      <c r="BQ101" s="136"/>
      <c r="BR101" s="96"/>
      <c r="BS101" s="137">
        <f t="shared" ref="BS101:BT101" si="2108">BS21+BS37+BS53+BS69+BS85</f>
        <v>0</v>
      </c>
      <c r="BT101" s="109">
        <f t="shared" si="2108"/>
        <v>0</v>
      </c>
      <c r="BU101" s="109"/>
      <c r="BV101" s="138"/>
      <c r="BW101" s="139" t="e">
        <f t="shared" si="1516"/>
        <v>#DIV/0!</v>
      </c>
      <c r="BX101" s="593">
        <f t="shared" si="1517"/>
        <v>0</v>
      </c>
      <c r="BY101" s="139"/>
      <c r="BZ101" s="109"/>
      <c r="CA101" s="136"/>
      <c r="CB101" s="96"/>
      <c r="CC101" s="137">
        <f t="shared" ref="CC101:CD101" si="2109">CC21+CC37+CC53+CC69+CC85</f>
        <v>0</v>
      </c>
      <c r="CD101" s="109">
        <f t="shared" si="2109"/>
        <v>0</v>
      </c>
      <c r="CE101" s="109"/>
      <c r="CF101" s="138"/>
      <c r="CG101" s="139" t="e">
        <f t="shared" si="1518"/>
        <v>#DIV/0!</v>
      </c>
      <c r="CH101" s="593">
        <f t="shared" si="1519"/>
        <v>0</v>
      </c>
      <c r="CI101" s="139"/>
      <c r="CJ101" s="109"/>
      <c r="CK101" s="136"/>
      <c r="CL101" s="96"/>
      <c r="CM101" s="137">
        <f t="shared" ref="CM101:CN101" si="2110">CM21+CM37+CM53+CM69+CM85</f>
        <v>0</v>
      </c>
      <c r="CN101" s="109">
        <f t="shared" si="2110"/>
        <v>0</v>
      </c>
      <c r="CO101" s="109"/>
      <c r="CP101" s="138"/>
      <c r="CQ101" s="139" t="e">
        <f t="shared" si="1520"/>
        <v>#DIV/0!</v>
      </c>
      <c r="CR101" s="593">
        <f t="shared" si="1521"/>
        <v>0</v>
      </c>
      <c r="CS101" s="139"/>
      <c r="CT101" s="109"/>
      <c r="CU101" s="136"/>
      <c r="CV101" s="96"/>
      <c r="CW101" s="137">
        <f t="shared" ref="CW101:CX101" si="2111">CW21+CW37+CW53+CW69+CW85</f>
        <v>0</v>
      </c>
      <c r="CX101" s="109">
        <f t="shared" si="2111"/>
        <v>0</v>
      </c>
      <c r="CY101" s="109"/>
      <c r="CZ101" s="138"/>
      <c r="DA101" s="139" t="e">
        <f t="shared" si="1522"/>
        <v>#DIV/0!</v>
      </c>
      <c r="DB101" s="593">
        <f t="shared" si="1523"/>
        <v>0</v>
      </c>
      <c r="DC101" s="139"/>
      <c r="DD101" s="109"/>
      <c r="DE101" s="136"/>
      <c r="DF101" s="96"/>
      <c r="DG101" s="137">
        <f t="shared" ref="DG101:DH101" si="2112">DG21+DG37+DG53+DG69+DG85</f>
        <v>0</v>
      </c>
      <c r="DH101" s="109">
        <f t="shared" si="2112"/>
        <v>0</v>
      </c>
      <c r="DI101" s="109"/>
      <c r="DJ101" s="138"/>
      <c r="DK101" s="139" t="e">
        <f t="shared" si="1524"/>
        <v>#DIV/0!</v>
      </c>
      <c r="DL101" s="593">
        <f t="shared" si="1525"/>
        <v>0</v>
      </c>
      <c r="DM101" s="139"/>
      <c r="DN101" s="109"/>
      <c r="DO101" s="136"/>
      <c r="DP101" s="96"/>
      <c r="DQ101" s="137">
        <f t="shared" ref="DQ101:DR101" si="2113">DQ21+DQ37+DQ53+DQ69+DQ85</f>
        <v>0</v>
      </c>
      <c r="DR101" s="109">
        <f t="shared" si="2113"/>
        <v>0</v>
      </c>
      <c r="DS101" s="109"/>
      <c r="DT101" s="138"/>
      <c r="DU101" s="139" t="e">
        <f t="shared" si="1526"/>
        <v>#DIV/0!</v>
      </c>
      <c r="DV101" s="593">
        <f t="shared" si="1527"/>
        <v>0</v>
      </c>
      <c r="DW101" s="139"/>
      <c r="DX101" s="109"/>
      <c r="DY101" s="136"/>
      <c r="DZ101" s="96"/>
      <c r="EA101" s="137">
        <f t="shared" ref="EA101:EB101" si="2114">EA21+EA37+EA53+EA69+EA85</f>
        <v>0</v>
      </c>
      <c r="EB101" s="109">
        <f t="shared" si="2114"/>
        <v>0</v>
      </c>
      <c r="EC101" s="109"/>
      <c r="ED101" s="138"/>
      <c r="EE101" s="139" t="e">
        <f t="shared" si="1528"/>
        <v>#DIV/0!</v>
      </c>
      <c r="EF101" s="593">
        <f t="shared" si="1529"/>
        <v>0</v>
      </c>
      <c r="EG101" s="139"/>
      <c r="EH101" s="109"/>
      <c r="EI101" s="136"/>
      <c r="EJ101" s="96"/>
      <c r="EK101" s="137">
        <f t="shared" ref="EK101:EL101" si="2115">EK21+EK37+EK53+EK69+EK85</f>
        <v>0</v>
      </c>
      <c r="EL101" s="109">
        <f t="shared" si="2115"/>
        <v>0</v>
      </c>
      <c r="EM101" s="109"/>
      <c r="EN101" s="138"/>
      <c r="EO101" s="139" t="e">
        <f t="shared" si="1530"/>
        <v>#DIV/0!</v>
      </c>
      <c r="EP101" s="593">
        <f t="shared" si="1531"/>
        <v>0</v>
      </c>
      <c r="EQ101" s="139"/>
      <c r="ER101" s="109"/>
      <c r="ES101" s="136"/>
      <c r="ET101" s="96"/>
      <c r="EU101" s="137">
        <f t="shared" ref="EU101:EV101" si="2116">EU21+EU37+EU53+EU69+EU85</f>
        <v>0</v>
      </c>
      <c r="EV101" s="109">
        <f t="shared" si="2116"/>
        <v>0</v>
      </c>
      <c r="EW101" s="109"/>
      <c r="EX101" s="138"/>
      <c r="EY101" s="139" t="e">
        <f t="shared" si="1532"/>
        <v>#DIV/0!</v>
      </c>
      <c r="EZ101" s="593">
        <f t="shared" si="1533"/>
        <v>0</v>
      </c>
      <c r="FA101" s="139"/>
      <c r="FB101" s="109"/>
      <c r="FC101" s="136"/>
      <c r="FD101" s="96"/>
      <c r="FE101" s="137">
        <f t="shared" ref="FE101:FF101" si="2117">FE21+FE37+FE53+FE69+FE85</f>
        <v>0</v>
      </c>
      <c r="FF101" s="109">
        <f t="shared" si="2117"/>
        <v>0</v>
      </c>
      <c r="FG101" s="109"/>
      <c r="FH101" s="138"/>
      <c r="FI101" s="139" t="e">
        <f t="shared" si="1534"/>
        <v>#DIV/0!</v>
      </c>
      <c r="FJ101" s="593">
        <f t="shared" si="1535"/>
        <v>0</v>
      </c>
      <c r="FK101" s="139"/>
      <c r="FL101" s="109"/>
      <c r="FM101" s="136"/>
      <c r="FN101" s="96"/>
      <c r="FO101" s="137">
        <f t="shared" ref="FO101:FP101" si="2118">FO21+FO37+FO53+FO69+FO85</f>
        <v>0</v>
      </c>
      <c r="FP101" s="109">
        <f t="shared" si="2118"/>
        <v>0</v>
      </c>
      <c r="FQ101" s="109"/>
      <c r="FR101" s="138"/>
      <c r="FS101" s="139" t="e">
        <f t="shared" si="1536"/>
        <v>#DIV/0!</v>
      </c>
      <c r="FT101" s="593">
        <f t="shared" si="1537"/>
        <v>0</v>
      </c>
      <c r="FU101" s="139"/>
      <c r="FV101" s="109"/>
      <c r="FW101" s="136"/>
      <c r="FX101" s="96"/>
      <c r="FY101" s="137">
        <f t="shared" ref="FY101:FZ101" si="2119">FY21+FY37+FY53+FY69+FY85</f>
        <v>0</v>
      </c>
      <c r="FZ101" s="109">
        <f t="shared" si="2119"/>
        <v>0</v>
      </c>
      <c r="GA101" s="109"/>
      <c r="GB101" s="138"/>
      <c r="GC101" s="139" t="e">
        <f t="shared" si="1538"/>
        <v>#DIV/0!</v>
      </c>
      <c r="GD101" s="593">
        <f t="shared" si="1539"/>
        <v>0</v>
      </c>
      <c r="GE101" s="139"/>
      <c r="GF101" s="109"/>
      <c r="GG101" s="136"/>
      <c r="GH101" s="96"/>
      <c r="GI101" s="137">
        <f t="shared" ref="GI101:GJ101" si="2120">GI21+GI37+GI53+GI69+GI85</f>
        <v>0</v>
      </c>
      <c r="GJ101" s="109">
        <f t="shared" si="2120"/>
        <v>0</v>
      </c>
      <c r="GK101" s="109"/>
      <c r="GL101" s="138"/>
      <c r="GM101" s="139" t="e">
        <f t="shared" si="1540"/>
        <v>#DIV/0!</v>
      </c>
      <c r="GN101" s="593">
        <f t="shared" si="1541"/>
        <v>0</v>
      </c>
      <c r="GO101" s="139"/>
      <c r="GP101" s="109"/>
      <c r="GQ101" s="136"/>
      <c r="GR101" s="96"/>
      <c r="GS101" s="137">
        <f t="shared" ref="GS101:GT101" si="2121">GS21+GS37+GS53+GS69+GS85</f>
        <v>0</v>
      </c>
      <c r="GT101" s="109">
        <f t="shared" si="2121"/>
        <v>0</v>
      </c>
      <c r="GU101" s="109"/>
      <c r="GV101" s="138"/>
      <c r="GW101" s="139" t="e">
        <f t="shared" si="1542"/>
        <v>#DIV/0!</v>
      </c>
      <c r="GX101" s="593">
        <f t="shared" si="1543"/>
        <v>0</v>
      </c>
      <c r="GY101" s="139"/>
      <c r="GZ101" s="109"/>
      <c r="HA101" s="136"/>
      <c r="HB101" s="96"/>
      <c r="HC101" s="137">
        <f t="shared" ref="HC101:HD101" si="2122">HC21+HC37+HC53+HC69+HC85</f>
        <v>0</v>
      </c>
      <c r="HD101" s="109">
        <f t="shared" si="2122"/>
        <v>0</v>
      </c>
      <c r="HE101" s="109"/>
      <c r="HF101" s="138"/>
      <c r="HG101" s="139" t="e">
        <f t="shared" si="1544"/>
        <v>#DIV/0!</v>
      </c>
      <c r="HH101" s="593">
        <f t="shared" si="1545"/>
        <v>0</v>
      </c>
      <c r="HI101" s="139"/>
      <c r="HJ101" s="109"/>
      <c r="HK101" s="136"/>
      <c r="HL101" s="96"/>
      <c r="HM101" s="137">
        <f t="shared" ref="HM101:HN101" si="2123">HM21+HM37+HM53+HM69+HM85</f>
        <v>0</v>
      </c>
      <c r="HN101" s="109">
        <f t="shared" si="2123"/>
        <v>0</v>
      </c>
      <c r="HO101" s="109"/>
      <c r="HP101" s="138"/>
      <c r="HQ101" s="139" t="e">
        <f t="shared" si="1546"/>
        <v>#DIV/0!</v>
      </c>
      <c r="HR101" s="593">
        <f t="shared" si="1547"/>
        <v>0</v>
      </c>
      <c r="HS101" s="139"/>
      <c r="HT101" s="109"/>
      <c r="HU101" s="136"/>
      <c r="HV101" s="96"/>
      <c r="HW101" s="137">
        <f t="shared" ref="HW101:HX101" si="2124">HW21+HW37+HW53+HW69+HW85</f>
        <v>0</v>
      </c>
      <c r="HX101" s="109">
        <f t="shared" si="2124"/>
        <v>0</v>
      </c>
      <c r="HY101" s="109"/>
      <c r="HZ101" s="138"/>
      <c r="IA101" s="139" t="e">
        <f t="shared" si="1548"/>
        <v>#DIV/0!</v>
      </c>
      <c r="IB101" s="593">
        <f t="shared" si="1549"/>
        <v>0</v>
      </c>
      <c r="IC101" s="139"/>
      <c r="ID101" s="109"/>
      <c r="IE101" s="136"/>
      <c r="IF101" s="96"/>
      <c r="IG101" s="137">
        <f t="shared" ref="IG101:IH101" si="2125">IG21+IG37+IG53+IG69+IG85</f>
        <v>0</v>
      </c>
      <c r="IH101" s="109">
        <f t="shared" si="2125"/>
        <v>0</v>
      </c>
      <c r="II101" s="109"/>
      <c r="IJ101" s="138"/>
      <c r="IK101" s="139" t="e">
        <f t="shared" si="1550"/>
        <v>#DIV/0!</v>
      </c>
      <c r="IL101" s="593">
        <f t="shared" si="1551"/>
        <v>0</v>
      </c>
      <c r="IM101" s="139"/>
      <c r="IN101" s="109"/>
      <c r="IO101" s="136"/>
      <c r="IP101" s="96"/>
      <c r="IQ101" s="137">
        <f t="shared" ref="IQ101:IR101" si="2126">IQ21+IQ37+IQ53+IQ69+IQ85</f>
        <v>0</v>
      </c>
      <c r="IR101" s="109">
        <f t="shared" si="2126"/>
        <v>0</v>
      </c>
      <c r="IS101" s="109"/>
      <c r="IT101" s="138"/>
      <c r="IU101" s="139" t="e">
        <f t="shared" si="1552"/>
        <v>#DIV/0!</v>
      </c>
      <c r="IV101" s="593">
        <f t="shared" si="1553"/>
        <v>0</v>
      </c>
      <c r="IW101" s="139"/>
      <c r="IX101" s="109"/>
      <c r="IY101" s="136"/>
      <c r="IZ101" s="96"/>
      <c r="JA101" s="137">
        <f t="shared" ref="JA101:JB101" si="2127">JA21+JA37+JA53+JA69+JA85</f>
        <v>0</v>
      </c>
      <c r="JB101" s="109">
        <f t="shared" si="2127"/>
        <v>0</v>
      </c>
      <c r="JC101" s="109"/>
      <c r="JD101" s="138"/>
      <c r="JE101" s="139" t="e">
        <f t="shared" si="1554"/>
        <v>#DIV/0!</v>
      </c>
      <c r="JF101" s="593">
        <f t="shared" si="1555"/>
        <v>0</v>
      </c>
      <c r="JG101" s="139"/>
      <c r="JH101" s="109"/>
      <c r="JI101" s="136"/>
      <c r="JJ101" s="96"/>
      <c r="JK101" s="137">
        <f t="shared" ref="JK101:JL101" si="2128">JK21+JK37+JK53+JK69+JK85</f>
        <v>0</v>
      </c>
      <c r="JL101" s="109">
        <f t="shared" si="2128"/>
        <v>0</v>
      </c>
      <c r="JM101" s="109"/>
      <c r="JN101" s="138"/>
      <c r="JO101" s="139" t="e">
        <f t="shared" si="1556"/>
        <v>#DIV/0!</v>
      </c>
      <c r="JP101" s="593">
        <f t="shared" si="1557"/>
        <v>0</v>
      </c>
      <c r="JQ101" s="139"/>
      <c r="JR101" s="109"/>
      <c r="JS101" s="136"/>
      <c r="JT101" s="96"/>
      <c r="JU101" s="137">
        <f t="shared" ref="JU101:JV101" si="2129">JU21+JU37+JU53+JU69+JU85</f>
        <v>0</v>
      </c>
      <c r="JV101" s="109">
        <f t="shared" si="2129"/>
        <v>0</v>
      </c>
      <c r="JW101" s="109"/>
      <c r="JX101" s="138"/>
      <c r="JY101" s="139" t="e">
        <f t="shared" si="1558"/>
        <v>#DIV/0!</v>
      </c>
      <c r="JZ101" s="593">
        <f t="shared" si="1559"/>
        <v>0</v>
      </c>
      <c r="KA101" s="139"/>
      <c r="KB101" s="109"/>
      <c r="KC101" s="136"/>
      <c r="KD101" s="96"/>
      <c r="KE101" s="137">
        <f t="shared" ref="KE101:KF101" si="2130">KE21+KE37+KE53+KE69+KE85</f>
        <v>0</v>
      </c>
      <c r="KF101" s="109">
        <f t="shared" si="2130"/>
        <v>0</v>
      </c>
      <c r="KG101" s="109"/>
      <c r="KH101" s="138"/>
      <c r="KI101" s="139" t="e">
        <f t="shared" si="1560"/>
        <v>#DIV/0!</v>
      </c>
      <c r="KJ101" s="593">
        <f t="shared" si="1561"/>
        <v>0</v>
      </c>
      <c r="KK101" s="139"/>
      <c r="KL101" s="109"/>
      <c r="KM101" s="136"/>
      <c r="KN101" s="96"/>
      <c r="KO101" s="137">
        <f t="shared" ref="KO101:KP101" si="2131">KO21+KO37+KO53+KO69+KO85</f>
        <v>0</v>
      </c>
      <c r="KP101" s="109">
        <f t="shared" si="2131"/>
        <v>0</v>
      </c>
      <c r="KQ101" s="109"/>
      <c r="KR101" s="138"/>
      <c r="KS101" s="139" t="e">
        <f t="shared" si="1562"/>
        <v>#DIV/0!</v>
      </c>
      <c r="KT101" s="593">
        <f t="shared" si="1563"/>
        <v>0</v>
      </c>
      <c r="KU101" s="139"/>
      <c r="KV101" s="109"/>
      <c r="KW101" s="136"/>
      <c r="KX101" s="96"/>
      <c r="KY101" s="137">
        <f t="shared" ref="KY101:KZ101" si="2132">KY21+KY37+KY53+KY69+KY85</f>
        <v>0</v>
      </c>
      <c r="KZ101" s="109">
        <f t="shared" si="2132"/>
        <v>0</v>
      </c>
      <c r="LA101" s="109"/>
      <c r="LB101" s="138"/>
      <c r="LC101" s="139" t="e">
        <f t="shared" si="1564"/>
        <v>#DIV/0!</v>
      </c>
      <c r="LD101" s="593">
        <f t="shared" si="1565"/>
        <v>0</v>
      </c>
      <c r="LE101" s="139"/>
      <c r="LF101" s="109"/>
      <c r="LG101" s="136"/>
      <c r="LH101" s="96"/>
      <c r="LI101" s="137">
        <f t="shared" ref="LI101:LJ101" si="2133">LI21+LI37+LI53+LI69+LI85</f>
        <v>0</v>
      </c>
      <c r="LJ101" s="109">
        <f t="shared" si="2133"/>
        <v>0</v>
      </c>
      <c r="LK101" s="109"/>
      <c r="LL101" s="138"/>
      <c r="LM101" s="139" t="e">
        <f t="shared" si="1566"/>
        <v>#DIV/0!</v>
      </c>
      <c r="LN101" s="593">
        <f t="shared" si="1567"/>
        <v>0</v>
      </c>
      <c r="LO101" s="139"/>
      <c r="LP101" s="109"/>
      <c r="LQ101" s="136"/>
      <c r="LR101" s="96"/>
      <c r="LS101" s="137">
        <f t="shared" ref="LS101:LT101" si="2134">LS21+LS37+LS53+LS69+LS85</f>
        <v>0</v>
      </c>
      <c r="LT101" s="109">
        <f t="shared" si="2134"/>
        <v>0</v>
      </c>
      <c r="LU101" s="109"/>
      <c r="LV101" s="138"/>
      <c r="LW101" s="139" t="e">
        <f t="shared" si="1568"/>
        <v>#DIV/0!</v>
      </c>
      <c r="LX101" s="593">
        <f t="shared" si="1569"/>
        <v>0</v>
      </c>
      <c r="LY101" s="139"/>
      <c r="LZ101" s="109"/>
      <c r="MA101" s="136"/>
      <c r="MB101" s="96"/>
      <c r="MC101" s="137">
        <f t="shared" ref="MC101:MD101" si="2135">MC21+MC37+MC53+MC69+MC85</f>
        <v>0</v>
      </c>
      <c r="MD101" s="109">
        <f t="shared" si="2135"/>
        <v>0</v>
      </c>
      <c r="ME101" s="109"/>
      <c r="MF101" s="138"/>
      <c r="MG101" s="139" t="e">
        <f t="shared" si="1570"/>
        <v>#DIV/0!</v>
      </c>
      <c r="MH101" s="593">
        <f t="shared" si="1571"/>
        <v>0</v>
      </c>
      <c r="MI101" s="139"/>
      <c r="MJ101" s="109"/>
      <c r="MK101" s="136"/>
      <c r="ML101" s="96"/>
      <c r="MM101" s="137">
        <f t="shared" ref="MM101:MN101" si="2136">MM21+MM37+MM53+MM69+MM85</f>
        <v>0</v>
      </c>
      <c r="MN101" s="109">
        <f t="shared" si="2136"/>
        <v>0</v>
      </c>
      <c r="MO101" s="109"/>
      <c r="MP101" s="138"/>
      <c r="MQ101" s="139" t="e">
        <f t="shared" si="1572"/>
        <v>#DIV/0!</v>
      </c>
      <c r="MR101" s="593">
        <f t="shared" si="1573"/>
        <v>0</v>
      </c>
      <c r="MS101" s="139"/>
      <c r="MT101" s="109"/>
      <c r="MU101" s="136"/>
      <c r="MV101" s="96"/>
      <c r="MW101" s="137">
        <f t="shared" ref="MW101:MX101" si="2137">MW21+MW37+MW53+MW69+MW85</f>
        <v>0</v>
      </c>
      <c r="MX101" s="109">
        <f t="shared" si="2137"/>
        <v>0</v>
      </c>
      <c r="MY101" s="109"/>
      <c r="MZ101" s="138"/>
      <c r="NA101" s="139" t="e">
        <f t="shared" si="1574"/>
        <v>#DIV/0!</v>
      </c>
      <c r="NB101" s="593">
        <f t="shared" si="1575"/>
        <v>0</v>
      </c>
      <c r="NC101" s="139"/>
      <c r="ND101" s="109"/>
      <c r="NE101" s="136"/>
      <c r="NF101" s="96"/>
      <c r="NG101" s="137">
        <f t="shared" ref="NG101:NH101" si="2138">NG21+NG37+NG53+NG69+NG85</f>
        <v>0</v>
      </c>
      <c r="NH101" s="109">
        <f t="shared" si="2138"/>
        <v>0</v>
      </c>
      <c r="NI101" s="109"/>
      <c r="NJ101" s="138"/>
      <c r="NK101" s="139" t="e">
        <f t="shared" si="1576"/>
        <v>#DIV/0!</v>
      </c>
      <c r="NL101" s="593">
        <f t="shared" si="1577"/>
        <v>0</v>
      </c>
      <c r="NM101" s="139"/>
      <c r="NN101" s="109"/>
      <c r="NO101" s="136"/>
      <c r="NP101" s="96"/>
      <c r="NQ101" s="137">
        <f t="shared" ref="NQ101:NR101" si="2139">NQ21+NQ37+NQ53+NQ69+NQ85</f>
        <v>0</v>
      </c>
      <c r="NR101" s="109">
        <f t="shared" si="2139"/>
        <v>0</v>
      </c>
      <c r="NS101" s="109"/>
      <c r="NT101" s="138"/>
      <c r="NU101" s="139" t="e">
        <f t="shared" si="1578"/>
        <v>#DIV/0!</v>
      </c>
      <c r="NV101" s="593">
        <f t="shared" si="1579"/>
        <v>0</v>
      </c>
      <c r="NW101" s="139"/>
      <c r="NX101" s="109"/>
      <c r="NY101" s="136"/>
      <c r="NZ101" s="96"/>
      <c r="OA101" s="137">
        <f t="shared" ref="OA101:OB101" si="2140">OA21+OA37+OA53+OA69+OA85</f>
        <v>0</v>
      </c>
      <c r="OB101" s="109">
        <f t="shared" si="2140"/>
        <v>0</v>
      </c>
      <c r="OC101" s="109"/>
      <c r="OD101" s="138"/>
      <c r="OE101" s="139" t="e">
        <f t="shared" si="1580"/>
        <v>#DIV/0!</v>
      </c>
      <c r="OF101" s="593">
        <f t="shared" si="1581"/>
        <v>0</v>
      </c>
      <c r="OG101" s="139"/>
      <c r="OH101" s="109"/>
      <c r="OI101" s="136"/>
      <c r="OJ101" s="96"/>
      <c r="OK101" s="137">
        <f t="shared" ref="OK101:OL101" si="2141">OK21+OK37+OK53+OK69+OK85</f>
        <v>0</v>
      </c>
      <c r="OL101" s="109">
        <f t="shared" si="2141"/>
        <v>0</v>
      </c>
      <c r="OM101" s="109"/>
      <c r="ON101" s="138"/>
      <c r="OO101" s="139" t="e">
        <f t="shared" si="1582"/>
        <v>#DIV/0!</v>
      </c>
      <c r="OP101" s="593">
        <f t="shared" si="1583"/>
        <v>0</v>
      </c>
      <c r="OQ101" s="139"/>
      <c r="OR101" s="109"/>
      <c r="OS101" s="136"/>
      <c r="OT101" s="96"/>
      <c r="OU101" s="137">
        <f t="shared" ref="OU101:OV101" si="2142">OU21+OU37+OU53+OU69+OU85</f>
        <v>0</v>
      </c>
      <c r="OV101" s="109">
        <f t="shared" si="2142"/>
        <v>0</v>
      </c>
      <c r="OW101" s="109"/>
      <c r="OX101" s="138"/>
      <c r="OY101" s="139" t="e">
        <f t="shared" si="1584"/>
        <v>#DIV/0!</v>
      </c>
      <c r="OZ101" s="593">
        <f t="shared" si="1585"/>
        <v>0</v>
      </c>
      <c r="PA101" s="139"/>
      <c r="PB101" s="109"/>
      <c r="PC101" s="136"/>
      <c r="PD101" s="96"/>
      <c r="PE101" s="137">
        <f t="shared" ref="PE101:PF101" si="2143">PE21+PE37+PE53+PE69+PE85</f>
        <v>0</v>
      </c>
      <c r="PF101" s="109">
        <f t="shared" si="2143"/>
        <v>0</v>
      </c>
      <c r="PG101" s="109"/>
      <c r="PH101" s="138"/>
      <c r="PI101" s="139" t="e">
        <f t="shared" si="1586"/>
        <v>#DIV/0!</v>
      </c>
      <c r="PJ101" s="593">
        <f t="shared" si="1587"/>
        <v>0</v>
      </c>
      <c r="PK101" s="139"/>
      <c r="PL101" s="109"/>
      <c r="PM101" s="136"/>
      <c r="PN101" s="96"/>
      <c r="PO101" s="137">
        <f t="shared" ref="PO101:PP101" si="2144">PO21+PO37+PO53+PO69+PO85</f>
        <v>0</v>
      </c>
      <c r="PP101" s="109">
        <f t="shared" si="2144"/>
        <v>0</v>
      </c>
      <c r="PQ101" s="109"/>
      <c r="PR101" s="138"/>
      <c r="PS101" s="139" t="e">
        <f t="shared" si="1588"/>
        <v>#DIV/0!</v>
      </c>
      <c r="PT101" s="593">
        <f t="shared" si="1589"/>
        <v>0</v>
      </c>
      <c r="PU101" s="139"/>
      <c r="PV101" s="109"/>
      <c r="PW101" s="136"/>
      <c r="PX101" s="96"/>
      <c r="PY101" s="137">
        <f t="shared" ref="PY101:PZ101" si="2145">PY21+PY37+PY53+PY69+PY85</f>
        <v>0</v>
      </c>
      <c r="PZ101" s="109">
        <f t="shared" si="2145"/>
        <v>0</v>
      </c>
      <c r="QA101" s="109"/>
      <c r="QB101" s="138"/>
      <c r="QC101" s="139" t="e">
        <f t="shared" si="1590"/>
        <v>#DIV/0!</v>
      </c>
      <c r="QD101" s="593">
        <f t="shared" si="1591"/>
        <v>0</v>
      </c>
      <c r="QE101" s="139"/>
      <c r="QF101" s="109"/>
      <c r="QG101" s="136"/>
      <c r="QH101" s="96"/>
      <c r="QI101" s="137">
        <f t="shared" ref="QI101:QJ101" si="2146">QI21+QI37+QI53+QI69+QI85</f>
        <v>0</v>
      </c>
      <c r="QJ101" s="109">
        <f t="shared" si="2146"/>
        <v>0</v>
      </c>
      <c r="QK101" s="109"/>
      <c r="QL101" s="138"/>
      <c r="QM101" s="139" t="e">
        <f t="shared" si="1592"/>
        <v>#DIV/0!</v>
      </c>
      <c r="QN101" s="593">
        <f t="shared" si="1593"/>
        <v>0</v>
      </c>
      <c r="QO101" s="139"/>
      <c r="QP101" s="109"/>
      <c r="QQ101" s="136"/>
      <c r="QR101" s="96"/>
      <c r="QS101" s="137">
        <f t="shared" ref="QS101:QT101" si="2147">QS21+QS37+QS53+QS69+QS85</f>
        <v>0</v>
      </c>
      <c r="QT101" s="109">
        <f t="shared" si="2147"/>
        <v>0</v>
      </c>
      <c r="QU101" s="109"/>
      <c r="QV101" s="138"/>
      <c r="QW101" s="139" t="e">
        <f t="shared" si="1594"/>
        <v>#DIV/0!</v>
      </c>
      <c r="QX101" s="593">
        <f t="shared" si="1595"/>
        <v>0</v>
      </c>
      <c r="QY101" s="139"/>
      <c r="QZ101" s="109"/>
      <c r="RA101" s="136"/>
      <c r="RB101" s="96"/>
      <c r="RC101" s="137">
        <f t="shared" ref="RC101:RD101" si="2148">RC21+RC37+RC53+RC69+RC85</f>
        <v>0</v>
      </c>
      <c r="RD101" s="109">
        <f t="shared" si="2148"/>
        <v>0</v>
      </c>
      <c r="RE101" s="109"/>
      <c r="RF101" s="138"/>
      <c r="RG101" s="139" t="e">
        <f t="shared" si="1596"/>
        <v>#DIV/0!</v>
      </c>
      <c r="RH101" s="593">
        <f t="shared" si="1597"/>
        <v>0</v>
      </c>
      <c r="RI101" s="139"/>
      <c r="RJ101" s="109"/>
      <c r="RK101" s="136"/>
      <c r="RL101" s="96"/>
      <c r="RM101" s="137">
        <f t="shared" ref="RM101:RN101" si="2149">RM21+RM37+RM53+RM69+RM85</f>
        <v>0</v>
      </c>
      <c r="RN101" s="109">
        <f t="shared" si="2149"/>
        <v>0</v>
      </c>
      <c r="RO101" s="109"/>
      <c r="RP101" s="138"/>
      <c r="RQ101" s="139" t="e">
        <f t="shared" si="1598"/>
        <v>#DIV/0!</v>
      </c>
      <c r="RR101" s="593">
        <f t="shared" si="1599"/>
        <v>0</v>
      </c>
      <c r="RS101" s="139"/>
      <c r="RT101" s="109"/>
      <c r="RU101" s="136"/>
      <c r="RV101" s="96"/>
      <c r="RW101" s="137">
        <f t="shared" ref="RW101:RX101" si="2150">RW21+RW37+RW53+RW69+RW85</f>
        <v>0</v>
      </c>
      <c r="RX101" s="109">
        <f t="shared" si="2150"/>
        <v>0</v>
      </c>
      <c r="RY101" s="109"/>
      <c r="RZ101" s="138"/>
      <c r="SA101" s="139" t="e">
        <f t="shared" si="1600"/>
        <v>#DIV/0!</v>
      </c>
      <c r="SB101" s="593">
        <f t="shared" si="1601"/>
        <v>0</v>
      </c>
      <c r="SC101" s="139"/>
      <c r="SD101" s="109"/>
      <c r="SE101" s="136"/>
      <c r="SF101" s="96"/>
      <c r="SG101" s="137">
        <f t="shared" ref="SG101:SH101" si="2151">SG21+SG37+SG53+SG69+SG85</f>
        <v>0</v>
      </c>
      <c r="SH101" s="109">
        <f t="shared" si="2151"/>
        <v>0</v>
      </c>
      <c r="SI101" s="109"/>
      <c r="SJ101" s="138"/>
      <c r="SK101" s="139" t="e">
        <f t="shared" si="1602"/>
        <v>#DIV/0!</v>
      </c>
      <c r="SL101" s="593">
        <f t="shared" si="1603"/>
        <v>0</v>
      </c>
      <c r="SM101" s="139"/>
      <c r="SN101" s="109"/>
      <c r="SO101" s="136"/>
      <c r="SP101" s="96"/>
      <c r="SQ101" s="137">
        <f t="shared" ref="SQ101:SR101" si="2152">SQ21+SQ37+SQ53+SQ69+SQ85</f>
        <v>0</v>
      </c>
      <c r="SR101" s="109">
        <f t="shared" si="2152"/>
        <v>0</v>
      </c>
      <c r="SS101" s="109"/>
      <c r="ST101" s="138"/>
      <c r="SU101" s="139" t="e">
        <f t="shared" si="1604"/>
        <v>#DIV/0!</v>
      </c>
      <c r="SV101" s="593">
        <f t="shared" si="1605"/>
        <v>0</v>
      </c>
      <c r="SW101" s="139"/>
      <c r="SX101" s="109"/>
      <c r="SY101" s="136"/>
      <c r="SZ101" s="96"/>
      <c r="TA101" s="137">
        <f t="shared" ref="TA101:TB101" si="2153">TA21+TA37+TA53+TA69+TA85</f>
        <v>0</v>
      </c>
      <c r="TB101" s="109">
        <f t="shared" si="2153"/>
        <v>0</v>
      </c>
      <c r="TC101" s="109"/>
      <c r="TD101" s="138"/>
      <c r="TE101" s="139" t="e">
        <f t="shared" si="1606"/>
        <v>#DIV/0!</v>
      </c>
      <c r="TF101" s="593">
        <f t="shared" si="1607"/>
        <v>0</v>
      </c>
      <c r="TG101" s="139"/>
      <c r="TH101" s="109"/>
      <c r="TI101" s="136"/>
      <c r="TJ101" s="96"/>
      <c r="TK101" s="137">
        <f t="shared" ref="TK101:TL101" si="2154">TK21+TK37+TK53+TK69+TK85</f>
        <v>0</v>
      </c>
      <c r="TL101" s="109">
        <f t="shared" si="2154"/>
        <v>0</v>
      </c>
      <c r="TM101" s="109"/>
      <c r="TN101" s="138"/>
      <c r="TO101" s="139" t="e">
        <f t="shared" si="1608"/>
        <v>#DIV/0!</v>
      </c>
      <c r="TP101" s="593">
        <f t="shared" si="1609"/>
        <v>0</v>
      </c>
      <c r="TQ101" s="139"/>
      <c r="TR101" s="109"/>
      <c r="TS101" s="136"/>
      <c r="TT101" s="96"/>
      <c r="TU101" s="137">
        <f t="shared" ref="TU101:TV101" si="2155">TU21+TU37+TU53+TU69+TU85</f>
        <v>0</v>
      </c>
      <c r="TV101" s="109">
        <f t="shared" si="2155"/>
        <v>0</v>
      </c>
      <c r="TW101" s="109"/>
      <c r="TX101" s="138"/>
      <c r="TY101" s="139" t="e">
        <f t="shared" si="1610"/>
        <v>#DIV/0!</v>
      </c>
      <c r="TZ101" s="593">
        <f t="shared" si="1611"/>
        <v>0</v>
      </c>
      <c r="UA101" s="139"/>
      <c r="UB101" s="109"/>
      <c r="UC101" s="136"/>
      <c r="UD101" s="96"/>
      <c r="UE101" s="137">
        <f t="shared" ref="UE101:UF101" si="2156">UE21+UE37+UE53+UE69+UE85</f>
        <v>0</v>
      </c>
      <c r="UF101" s="109">
        <f t="shared" si="2156"/>
        <v>0</v>
      </c>
      <c r="UG101" s="109"/>
      <c r="UH101" s="138"/>
      <c r="UI101" s="139" t="e">
        <f t="shared" si="1612"/>
        <v>#DIV/0!</v>
      </c>
      <c r="UJ101" s="593">
        <f t="shared" si="1613"/>
        <v>0</v>
      </c>
      <c r="UK101" s="139"/>
      <c r="UL101" s="109"/>
      <c r="UM101" s="136"/>
      <c r="UN101" s="96"/>
      <c r="UO101" s="137">
        <f t="shared" ref="UO101:UP101" si="2157">UO21+UO37+UO53+UO69+UO85</f>
        <v>0</v>
      </c>
      <c r="UP101" s="109">
        <f t="shared" si="2157"/>
        <v>0</v>
      </c>
      <c r="UQ101" s="109"/>
      <c r="UR101" s="138"/>
      <c r="US101" s="139" t="e">
        <f t="shared" si="1614"/>
        <v>#DIV/0!</v>
      </c>
      <c r="UT101" s="593">
        <f t="shared" si="1615"/>
        <v>0</v>
      </c>
      <c r="UU101" s="139"/>
      <c r="UV101" s="109"/>
      <c r="UW101" s="136"/>
      <c r="UX101" s="96"/>
      <c r="UY101" s="137">
        <f t="shared" ref="UY101:UZ101" si="2158">UY21+UY37+UY53+UY69+UY85</f>
        <v>0</v>
      </c>
      <c r="UZ101" s="109">
        <f t="shared" si="2158"/>
        <v>0</v>
      </c>
      <c r="VA101" s="109"/>
      <c r="VB101" s="138"/>
      <c r="VC101" s="139" t="e">
        <f t="shared" si="1616"/>
        <v>#DIV/0!</v>
      </c>
      <c r="VD101" s="593">
        <f t="shared" si="1617"/>
        <v>0</v>
      </c>
      <c r="VE101" s="139"/>
      <c r="VF101" s="109"/>
      <c r="VG101" s="136"/>
      <c r="VH101" s="96"/>
      <c r="VI101" s="137">
        <f t="shared" ref="VI101:VJ101" si="2159">VI21+VI37+VI53+VI69+VI85</f>
        <v>0</v>
      </c>
      <c r="VJ101" s="109">
        <f t="shared" si="2159"/>
        <v>0</v>
      </c>
      <c r="VK101" s="109"/>
      <c r="VL101" s="138"/>
      <c r="VM101" s="139" t="e">
        <f t="shared" si="1618"/>
        <v>#DIV/0!</v>
      </c>
      <c r="VN101" s="593">
        <f t="shared" si="1619"/>
        <v>0</v>
      </c>
      <c r="VO101" s="139"/>
      <c r="VP101" s="109"/>
      <c r="VQ101" s="136"/>
      <c r="VR101" s="96"/>
      <c r="VS101" s="137">
        <f t="shared" ref="VS101:VT101" si="2160">VS21+VS37+VS53+VS69+VS85</f>
        <v>0</v>
      </c>
      <c r="VT101" s="109">
        <f t="shared" si="2160"/>
        <v>0</v>
      </c>
      <c r="VU101" s="109"/>
      <c r="VV101" s="138"/>
      <c r="VW101" s="139" t="e">
        <f t="shared" si="1620"/>
        <v>#DIV/0!</v>
      </c>
      <c r="VX101" s="554">
        <f t="shared" si="1621"/>
        <v>0</v>
      </c>
      <c r="VY101" s="139"/>
      <c r="VZ101" s="109"/>
      <c r="WA101" s="136"/>
      <c r="WB101" s="96"/>
      <c r="WC101" s="137">
        <f t="shared" ref="WC101:WD101" si="2161">WC21+WC37+WC53+WC69+WC85</f>
        <v>0</v>
      </c>
      <c r="WD101" s="109">
        <f t="shared" si="2161"/>
        <v>0</v>
      </c>
      <c r="WE101" s="109"/>
      <c r="WF101" s="138"/>
    </row>
    <row r="102" spans="1:604" ht="16.5" customHeight="1">
      <c r="A102" s="5"/>
      <c r="B102" s="544" t="s">
        <v>411</v>
      </c>
      <c r="C102" s="11" t="s">
        <v>968</v>
      </c>
      <c r="D102" s="11" t="s">
        <v>423</v>
      </c>
      <c r="E102" s="4"/>
      <c r="F102" s="593">
        <f t="shared" si="1503"/>
        <v>0</v>
      </c>
      <c r="G102" s="139"/>
      <c r="H102" s="109"/>
      <c r="I102" s="136"/>
      <c r="J102" s="96"/>
      <c r="K102" s="137">
        <f t="shared" ref="K102:L102" si="2162">K22+K38+K54+K70+K86</f>
        <v>0</v>
      </c>
      <c r="L102" s="109">
        <f t="shared" si="2162"/>
        <v>0</v>
      </c>
      <c r="M102" s="109"/>
      <c r="N102" s="138"/>
      <c r="O102" s="139">
        <f t="shared" si="1504"/>
        <v>0</v>
      </c>
      <c r="P102" s="593">
        <f t="shared" si="1505"/>
        <v>0</v>
      </c>
      <c r="Q102" s="139"/>
      <c r="R102" s="109"/>
      <c r="S102" s="136"/>
      <c r="T102" s="96"/>
      <c r="U102" s="137">
        <f t="shared" ref="U102:V102" si="2163">U22+U38+U54+U70+U86</f>
        <v>0</v>
      </c>
      <c r="V102" s="109">
        <f t="shared" si="2163"/>
        <v>0</v>
      </c>
      <c r="W102" s="109"/>
      <c r="X102" s="138"/>
      <c r="Y102" s="139">
        <f t="shared" si="1506"/>
        <v>0</v>
      </c>
      <c r="Z102" s="593">
        <f t="shared" si="1507"/>
        <v>0</v>
      </c>
      <c r="AA102" s="139"/>
      <c r="AB102" s="109"/>
      <c r="AC102" s="136"/>
      <c r="AD102" s="96"/>
      <c r="AE102" s="137">
        <f t="shared" ref="AE102:AF102" si="2164">AE22+AE38+AE54+AE70+AE86</f>
        <v>0</v>
      </c>
      <c r="AF102" s="109">
        <f t="shared" si="2164"/>
        <v>0</v>
      </c>
      <c r="AG102" s="109"/>
      <c r="AH102" s="138"/>
      <c r="AI102" s="139">
        <f t="shared" si="1508"/>
        <v>0</v>
      </c>
      <c r="AJ102" s="593">
        <f t="shared" si="1509"/>
        <v>0</v>
      </c>
      <c r="AK102" s="139"/>
      <c r="AL102" s="109"/>
      <c r="AM102" s="136"/>
      <c r="AN102" s="96"/>
      <c r="AO102" s="137">
        <f t="shared" ref="AO102:AP102" si="2165">AO22+AO38+AO54+AO70+AO86</f>
        <v>0</v>
      </c>
      <c r="AP102" s="109">
        <f t="shared" si="2165"/>
        <v>0</v>
      </c>
      <c r="AQ102" s="109"/>
      <c r="AR102" s="138"/>
      <c r="AS102" s="139">
        <f t="shared" si="1510"/>
        <v>0</v>
      </c>
      <c r="AT102" s="593">
        <f t="shared" si="1511"/>
        <v>0</v>
      </c>
      <c r="AU102" s="139"/>
      <c r="AV102" s="109"/>
      <c r="AW102" s="136"/>
      <c r="AX102" s="96"/>
      <c r="AY102" s="137">
        <f t="shared" ref="AY102:AZ102" si="2166">AY22+AY38+AY54+AY70+AY86</f>
        <v>0</v>
      </c>
      <c r="AZ102" s="109">
        <f t="shared" si="2166"/>
        <v>0</v>
      </c>
      <c r="BA102" s="109"/>
      <c r="BB102" s="138"/>
      <c r="BC102" s="139">
        <f t="shared" si="1512"/>
        <v>0</v>
      </c>
      <c r="BD102" s="593">
        <f t="shared" si="1513"/>
        <v>0</v>
      </c>
      <c r="BE102" s="139"/>
      <c r="BF102" s="109"/>
      <c r="BG102" s="136"/>
      <c r="BH102" s="96"/>
      <c r="BI102" s="137">
        <f t="shared" ref="BI102:BJ102" si="2167">BI22+BI38+BI54+BI70+BI86</f>
        <v>0</v>
      </c>
      <c r="BJ102" s="109">
        <f t="shared" si="2167"/>
        <v>0</v>
      </c>
      <c r="BK102" s="109"/>
      <c r="BL102" s="138"/>
      <c r="BM102" s="139">
        <f t="shared" si="1514"/>
        <v>0</v>
      </c>
      <c r="BN102" s="593">
        <f t="shared" si="1515"/>
        <v>0</v>
      </c>
      <c r="BO102" s="139"/>
      <c r="BP102" s="109"/>
      <c r="BQ102" s="136"/>
      <c r="BR102" s="96"/>
      <c r="BS102" s="137">
        <f t="shared" ref="BS102:BT102" si="2168">BS22+BS38+BS54+BS70+BS86</f>
        <v>0</v>
      </c>
      <c r="BT102" s="109">
        <f t="shared" si="2168"/>
        <v>0</v>
      </c>
      <c r="BU102" s="109"/>
      <c r="BV102" s="138"/>
      <c r="BW102" s="139">
        <f t="shared" si="1516"/>
        <v>0</v>
      </c>
      <c r="BX102" s="593">
        <f t="shared" si="1517"/>
        <v>0</v>
      </c>
      <c r="BY102" s="139"/>
      <c r="BZ102" s="109"/>
      <c r="CA102" s="136"/>
      <c r="CB102" s="96"/>
      <c r="CC102" s="137">
        <f t="shared" ref="CC102:CD102" si="2169">CC22+CC38+CC54+CC70+CC86</f>
        <v>0</v>
      </c>
      <c r="CD102" s="109">
        <f t="shared" si="2169"/>
        <v>0</v>
      </c>
      <c r="CE102" s="109"/>
      <c r="CF102" s="138"/>
      <c r="CG102" s="139">
        <f t="shared" si="1518"/>
        <v>0</v>
      </c>
      <c r="CH102" s="593">
        <f t="shared" si="1519"/>
        <v>0</v>
      </c>
      <c r="CI102" s="139"/>
      <c r="CJ102" s="109"/>
      <c r="CK102" s="136"/>
      <c r="CL102" s="96"/>
      <c r="CM102" s="137">
        <f t="shared" ref="CM102:CN102" si="2170">CM22+CM38+CM54+CM70+CM86</f>
        <v>0</v>
      </c>
      <c r="CN102" s="109">
        <f t="shared" si="2170"/>
        <v>0</v>
      </c>
      <c r="CO102" s="109"/>
      <c r="CP102" s="138"/>
      <c r="CQ102" s="139">
        <f t="shared" si="1520"/>
        <v>0</v>
      </c>
      <c r="CR102" s="593">
        <f t="shared" si="1521"/>
        <v>0</v>
      </c>
      <c r="CS102" s="139"/>
      <c r="CT102" s="109"/>
      <c r="CU102" s="136"/>
      <c r="CV102" s="96"/>
      <c r="CW102" s="137">
        <f t="shared" ref="CW102:CX102" si="2171">CW22+CW38+CW54+CW70+CW86</f>
        <v>0</v>
      </c>
      <c r="CX102" s="109">
        <f t="shared" si="2171"/>
        <v>0</v>
      </c>
      <c r="CY102" s="109"/>
      <c r="CZ102" s="138"/>
      <c r="DA102" s="139">
        <f t="shared" si="1522"/>
        <v>0</v>
      </c>
      <c r="DB102" s="593">
        <f t="shared" si="1523"/>
        <v>0</v>
      </c>
      <c r="DC102" s="139"/>
      <c r="DD102" s="109"/>
      <c r="DE102" s="136"/>
      <c r="DF102" s="96"/>
      <c r="DG102" s="137">
        <f t="shared" ref="DG102:DH102" si="2172">DG22+DG38+DG54+DG70+DG86</f>
        <v>0</v>
      </c>
      <c r="DH102" s="109">
        <f t="shared" si="2172"/>
        <v>0</v>
      </c>
      <c r="DI102" s="109"/>
      <c r="DJ102" s="138"/>
      <c r="DK102" s="139">
        <f t="shared" si="1524"/>
        <v>0</v>
      </c>
      <c r="DL102" s="593">
        <f t="shared" si="1525"/>
        <v>0</v>
      </c>
      <c r="DM102" s="139"/>
      <c r="DN102" s="109"/>
      <c r="DO102" s="136"/>
      <c r="DP102" s="96"/>
      <c r="DQ102" s="137">
        <f t="shared" ref="DQ102:DR102" si="2173">DQ22+DQ38+DQ54+DQ70+DQ86</f>
        <v>0</v>
      </c>
      <c r="DR102" s="109">
        <f t="shared" si="2173"/>
        <v>0</v>
      </c>
      <c r="DS102" s="109"/>
      <c r="DT102" s="138"/>
      <c r="DU102" s="139">
        <f t="shared" si="1526"/>
        <v>0</v>
      </c>
      <c r="DV102" s="593">
        <f t="shared" si="1527"/>
        <v>0</v>
      </c>
      <c r="DW102" s="139"/>
      <c r="DX102" s="109"/>
      <c r="DY102" s="136"/>
      <c r="DZ102" s="96"/>
      <c r="EA102" s="137">
        <f t="shared" ref="EA102:EB102" si="2174">EA22+EA38+EA54+EA70+EA86</f>
        <v>0</v>
      </c>
      <c r="EB102" s="109">
        <f t="shared" si="2174"/>
        <v>0</v>
      </c>
      <c r="EC102" s="109"/>
      <c r="ED102" s="138"/>
      <c r="EE102" s="139">
        <f t="shared" si="1528"/>
        <v>0</v>
      </c>
      <c r="EF102" s="593">
        <f t="shared" si="1529"/>
        <v>0</v>
      </c>
      <c r="EG102" s="139"/>
      <c r="EH102" s="109"/>
      <c r="EI102" s="136"/>
      <c r="EJ102" s="96"/>
      <c r="EK102" s="137">
        <f t="shared" ref="EK102:EL102" si="2175">EK22+EK38+EK54+EK70+EK86</f>
        <v>0</v>
      </c>
      <c r="EL102" s="109">
        <f t="shared" si="2175"/>
        <v>0</v>
      </c>
      <c r="EM102" s="109"/>
      <c r="EN102" s="138"/>
      <c r="EO102" s="139">
        <f t="shared" si="1530"/>
        <v>0</v>
      </c>
      <c r="EP102" s="593">
        <f t="shared" si="1531"/>
        <v>0</v>
      </c>
      <c r="EQ102" s="139"/>
      <c r="ER102" s="109"/>
      <c r="ES102" s="136"/>
      <c r="ET102" s="96"/>
      <c r="EU102" s="137">
        <f t="shared" ref="EU102:EV102" si="2176">EU22+EU38+EU54+EU70+EU86</f>
        <v>0</v>
      </c>
      <c r="EV102" s="109">
        <f t="shared" si="2176"/>
        <v>0</v>
      </c>
      <c r="EW102" s="109"/>
      <c r="EX102" s="138"/>
      <c r="EY102" s="139">
        <f t="shared" si="1532"/>
        <v>0</v>
      </c>
      <c r="EZ102" s="593">
        <f t="shared" si="1533"/>
        <v>0</v>
      </c>
      <c r="FA102" s="139"/>
      <c r="FB102" s="109"/>
      <c r="FC102" s="136"/>
      <c r="FD102" s="96"/>
      <c r="FE102" s="137">
        <f t="shared" ref="FE102:FF102" si="2177">FE22+FE38+FE54+FE70+FE86</f>
        <v>0</v>
      </c>
      <c r="FF102" s="109">
        <f t="shared" si="2177"/>
        <v>0</v>
      </c>
      <c r="FG102" s="109"/>
      <c r="FH102" s="138"/>
      <c r="FI102" s="139">
        <f t="shared" si="1534"/>
        <v>0</v>
      </c>
      <c r="FJ102" s="593">
        <f t="shared" si="1535"/>
        <v>0</v>
      </c>
      <c r="FK102" s="139"/>
      <c r="FL102" s="109"/>
      <c r="FM102" s="136"/>
      <c r="FN102" s="96"/>
      <c r="FO102" s="137">
        <f t="shared" ref="FO102:FP102" si="2178">FO22+FO38+FO54+FO70+FO86</f>
        <v>0</v>
      </c>
      <c r="FP102" s="109">
        <f t="shared" si="2178"/>
        <v>0</v>
      </c>
      <c r="FQ102" s="109"/>
      <c r="FR102" s="138"/>
      <c r="FS102" s="139">
        <f t="shared" si="1536"/>
        <v>0</v>
      </c>
      <c r="FT102" s="593">
        <f t="shared" si="1537"/>
        <v>0</v>
      </c>
      <c r="FU102" s="139"/>
      <c r="FV102" s="109"/>
      <c r="FW102" s="136"/>
      <c r="FX102" s="96"/>
      <c r="FY102" s="137">
        <f t="shared" ref="FY102:FZ102" si="2179">FY22+FY38+FY54+FY70+FY86</f>
        <v>0</v>
      </c>
      <c r="FZ102" s="109">
        <f t="shared" si="2179"/>
        <v>0</v>
      </c>
      <c r="GA102" s="109"/>
      <c r="GB102" s="138"/>
      <c r="GC102" s="139">
        <f t="shared" si="1538"/>
        <v>0</v>
      </c>
      <c r="GD102" s="593">
        <f t="shared" si="1539"/>
        <v>0</v>
      </c>
      <c r="GE102" s="139"/>
      <c r="GF102" s="109"/>
      <c r="GG102" s="136"/>
      <c r="GH102" s="96"/>
      <c r="GI102" s="137">
        <f t="shared" ref="GI102:GJ102" si="2180">GI22+GI38+GI54+GI70+GI86</f>
        <v>0</v>
      </c>
      <c r="GJ102" s="109">
        <f t="shared" si="2180"/>
        <v>0</v>
      </c>
      <c r="GK102" s="109"/>
      <c r="GL102" s="138"/>
      <c r="GM102" s="139">
        <f t="shared" si="1540"/>
        <v>0</v>
      </c>
      <c r="GN102" s="593">
        <f t="shared" si="1541"/>
        <v>0</v>
      </c>
      <c r="GO102" s="139"/>
      <c r="GP102" s="109"/>
      <c r="GQ102" s="136"/>
      <c r="GR102" s="96"/>
      <c r="GS102" s="137">
        <f t="shared" ref="GS102:GT102" si="2181">GS22+GS38+GS54+GS70+GS86</f>
        <v>0</v>
      </c>
      <c r="GT102" s="109">
        <f t="shared" si="2181"/>
        <v>0</v>
      </c>
      <c r="GU102" s="109"/>
      <c r="GV102" s="138"/>
      <c r="GW102" s="139">
        <f t="shared" si="1542"/>
        <v>0</v>
      </c>
      <c r="GX102" s="593">
        <f t="shared" si="1543"/>
        <v>0</v>
      </c>
      <c r="GY102" s="139"/>
      <c r="GZ102" s="109"/>
      <c r="HA102" s="136"/>
      <c r="HB102" s="96"/>
      <c r="HC102" s="137">
        <f t="shared" ref="HC102:HD102" si="2182">HC22+HC38+HC54+HC70+HC86</f>
        <v>0</v>
      </c>
      <c r="HD102" s="109">
        <f t="shared" si="2182"/>
        <v>0</v>
      </c>
      <c r="HE102" s="109"/>
      <c r="HF102" s="138"/>
      <c r="HG102" s="139">
        <f t="shared" si="1544"/>
        <v>0</v>
      </c>
      <c r="HH102" s="593">
        <f t="shared" si="1545"/>
        <v>0</v>
      </c>
      <c r="HI102" s="139"/>
      <c r="HJ102" s="109"/>
      <c r="HK102" s="136"/>
      <c r="HL102" s="96"/>
      <c r="HM102" s="137">
        <f t="shared" ref="HM102:HN102" si="2183">HM22+HM38+HM54+HM70+HM86</f>
        <v>0</v>
      </c>
      <c r="HN102" s="109">
        <f t="shared" si="2183"/>
        <v>0</v>
      </c>
      <c r="HO102" s="109"/>
      <c r="HP102" s="138"/>
      <c r="HQ102" s="139">
        <f t="shared" si="1546"/>
        <v>0</v>
      </c>
      <c r="HR102" s="593">
        <f t="shared" si="1547"/>
        <v>0</v>
      </c>
      <c r="HS102" s="139"/>
      <c r="HT102" s="109"/>
      <c r="HU102" s="136"/>
      <c r="HV102" s="96"/>
      <c r="HW102" s="137">
        <f t="shared" ref="HW102:HX102" si="2184">HW22+HW38+HW54+HW70+HW86</f>
        <v>0</v>
      </c>
      <c r="HX102" s="109">
        <f t="shared" si="2184"/>
        <v>0</v>
      </c>
      <c r="HY102" s="109"/>
      <c r="HZ102" s="138"/>
      <c r="IA102" s="139">
        <f t="shared" si="1548"/>
        <v>0</v>
      </c>
      <c r="IB102" s="593">
        <f t="shared" si="1549"/>
        <v>0</v>
      </c>
      <c r="IC102" s="139"/>
      <c r="ID102" s="109"/>
      <c r="IE102" s="136"/>
      <c r="IF102" s="96"/>
      <c r="IG102" s="137">
        <f t="shared" ref="IG102:IH102" si="2185">IG22+IG38+IG54+IG70+IG86</f>
        <v>0</v>
      </c>
      <c r="IH102" s="109">
        <f t="shared" si="2185"/>
        <v>0</v>
      </c>
      <c r="II102" s="109"/>
      <c r="IJ102" s="138"/>
      <c r="IK102" s="139">
        <f t="shared" si="1550"/>
        <v>0</v>
      </c>
      <c r="IL102" s="593">
        <f t="shared" si="1551"/>
        <v>0</v>
      </c>
      <c r="IM102" s="139"/>
      <c r="IN102" s="109"/>
      <c r="IO102" s="136"/>
      <c r="IP102" s="96"/>
      <c r="IQ102" s="137">
        <f t="shared" ref="IQ102:IR102" si="2186">IQ22+IQ38+IQ54+IQ70+IQ86</f>
        <v>0</v>
      </c>
      <c r="IR102" s="109">
        <f t="shared" si="2186"/>
        <v>0</v>
      </c>
      <c r="IS102" s="109"/>
      <c r="IT102" s="138"/>
      <c r="IU102" s="139">
        <f t="shared" si="1552"/>
        <v>0</v>
      </c>
      <c r="IV102" s="593">
        <f t="shared" si="1553"/>
        <v>0</v>
      </c>
      <c r="IW102" s="139"/>
      <c r="IX102" s="109"/>
      <c r="IY102" s="136"/>
      <c r="IZ102" s="96"/>
      <c r="JA102" s="137">
        <f t="shared" ref="JA102:JB102" si="2187">JA22+JA38+JA54+JA70+JA86</f>
        <v>0</v>
      </c>
      <c r="JB102" s="109">
        <f t="shared" si="2187"/>
        <v>0</v>
      </c>
      <c r="JC102" s="109"/>
      <c r="JD102" s="138"/>
      <c r="JE102" s="139">
        <f t="shared" si="1554"/>
        <v>0</v>
      </c>
      <c r="JF102" s="593">
        <f t="shared" si="1555"/>
        <v>25</v>
      </c>
      <c r="JG102" s="139"/>
      <c r="JH102" s="109"/>
      <c r="JI102" s="136"/>
      <c r="JJ102" s="96"/>
      <c r="JK102" s="137">
        <f t="shared" ref="JK102:JL102" si="2188">JK22+JK38+JK54+JK70+JK86</f>
        <v>9495.9001800000005</v>
      </c>
      <c r="JL102" s="109">
        <f t="shared" si="2188"/>
        <v>237397.5</v>
      </c>
      <c r="JM102" s="109"/>
      <c r="JN102" s="138"/>
      <c r="JO102" s="139">
        <f t="shared" si="1556"/>
        <v>1.25115</v>
      </c>
      <c r="JP102" s="593">
        <f t="shared" si="1557"/>
        <v>0</v>
      </c>
      <c r="JQ102" s="139"/>
      <c r="JR102" s="109"/>
      <c r="JS102" s="136"/>
      <c r="JT102" s="96"/>
      <c r="JU102" s="137">
        <f t="shared" ref="JU102:JV102" si="2189">JU22+JU38+JU54+JU70+JU86</f>
        <v>0</v>
      </c>
      <c r="JV102" s="109">
        <f t="shared" si="2189"/>
        <v>0</v>
      </c>
      <c r="JW102" s="109"/>
      <c r="JX102" s="138"/>
      <c r="JY102" s="139">
        <f t="shared" si="1558"/>
        <v>0</v>
      </c>
      <c r="JZ102" s="593">
        <f t="shared" si="1559"/>
        <v>0</v>
      </c>
      <c r="KA102" s="139"/>
      <c r="KB102" s="109"/>
      <c r="KC102" s="136"/>
      <c r="KD102" s="96"/>
      <c r="KE102" s="137">
        <f t="shared" ref="KE102:KF102" si="2190">KE22+KE38+KE54+KE70+KE86</f>
        <v>0</v>
      </c>
      <c r="KF102" s="109">
        <f t="shared" si="2190"/>
        <v>0</v>
      </c>
      <c r="KG102" s="109"/>
      <c r="KH102" s="138"/>
      <c r="KI102" s="139">
        <f t="shared" si="1560"/>
        <v>0</v>
      </c>
      <c r="KJ102" s="593">
        <f t="shared" si="1561"/>
        <v>0</v>
      </c>
      <c r="KK102" s="139"/>
      <c r="KL102" s="109"/>
      <c r="KM102" s="136"/>
      <c r="KN102" s="96"/>
      <c r="KO102" s="137">
        <f t="shared" ref="KO102:KP102" si="2191">KO22+KO38+KO54+KO70+KO86</f>
        <v>0</v>
      </c>
      <c r="KP102" s="109">
        <f t="shared" si="2191"/>
        <v>0</v>
      </c>
      <c r="KQ102" s="109"/>
      <c r="KR102" s="138"/>
      <c r="KS102" s="139">
        <f t="shared" si="1562"/>
        <v>0</v>
      </c>
      <c r="KT102" s="593">
        <f t="shared" si="1563"/>
        <v>0</v>
      </c>
      <c r="KU102" s="139"/>
      <c r="KV102" s="109"/>
      <c r="KW102" s="136"/>
      <c r="KX102" s="96"/>
      <c r="KY102" s="137">
        <f t="shared" ref="KY102:KZ102" si="2192">KY22+KY38+KY54+KY70+KY86</f>
        <v>0</v>
      </c>
      <c r="KZ102" s="109">
        <f t="shared" si="2192"/>
        <v>0</v>
      </c>
      <c r="LA102" s="109"/>
      <c r="LB102" s="138"/>
      <c r="LC102" s="139">
        <f t="shared" si="1564"/>
        <v>0</v>
      </c>
      <c r="LD102" s="593">
        <f t="shared" si="1565"/>
        <v>0</v>
      </c>
      <c r="LE102" s="139"/>
      <c r="LF102" s="109"/>
      <c r="LG102" s="136"/>
      <c r="LH102" s="96"/>
      <c r="LI102" s="137">
        <f t="shared" ref="LI102:LJ102" si="2193">LI22+LI38+LI54+LI70+LI86</f>
        <v>0</v>
      </c>
      <c r="LJ102" s="109">
        <f t="shared" si="2193"/>
        <v>0</v>
      </c>
      <c r="LK102" s="109"/>
      <c r="LL102" s="138"/>
      <c r="LM102" s="139">
        <f t="shared" si="1566"/>
        <v>0</v>
      </c>
      <c r="LN102" s="593">
        <f t="shared" si="1567"/>
        <v>0</v>
      </c>
      <c r="LO102" s="139"/>
      <c r="LP102" s="109"/>
      <c r="LQ102" s="136"/>
      <c r="LR102" s="96"/>
      <c r="LS102" s="137">
        <f t="shared" ref="LS102:LT102" si="2194">LS22+LS38+LS54+LS70+LS86</f>
        <v>0</v>
      </c>
      <c r="LT102" s="109">
        <f t="shared" si="2194"/>
        <v>0</v>
      </c>
      <c r="LU102" s="109"/>
      <c r="LV102" s="138"/>
      <c r="LW102" s="139">
        <f t="shared" si="1568"/>
        <v>0</v>
      </c>
      <c r="LX102" s="593">
        <f t="shared" si="1569"/>
        <v>0</v>
      </c>
      <c r="LY102" s="139"/>
      <c r="LZ102" s="109"/>
      <c r="MA102" s="136"/>
      <c r="MB102" s="96"/>
      <c r="MC102" s="137">
        <f t="shared" ref="MC102:MD102" si="2195">MC22+MC38+MC54+MC70+MC86</f>
        <v>0</v>
      </c>
      <c r="MD102" s="109">
        <f t="shared" si="2195"/>
        <v>0</v>
      </c>
      <c r="ME102" s="109"/>
      <c r="MF102" s="138"/>
      <c r="MG102" s="139">
        <f t="shared" si="1570"/>
        <v>0</v>
      </c>
      <c r="MH102" s="593">
        <f t="shared" si="1571"/>
        <v>0</v>
      </c>
      <c r="MI102" s="139"/>
      <c r="MJ102" s="109"/>
      <c r="MK102" s="136"/>
      <c r="ML102" s="96"/>
      <c r="MM102" s="137">
        <f t="shared" ref="MM102:MN102" si="2196">MM22+MM38+MM54+MM70+MM86</f>
        <v>0</v>
      </c>
      <c r="MN102" s="109">
        <f t="shared" si="2196"/>
        <v>0</v>
      </c>
      <c r="MO102" s="109"/>
      <c r="MP102" s="138"/>
      <c r="MQ102" s="139">
        <f t="shared" si="1572"/>
        <v>0</v>
      </c>
      <c r="MR102" s="593">
        <f t="shared" si="1573"/>
        <v>0</v>
      </c>
      <c r="MS102" s="139"/>
      <c r="MT102" s="109"/>
      <c r="MU102" s="136"/>
      <c r="MV102" s="96"/>
      <c r="MW102" s="137">
        <f t="shared" ref="MW102:MX102" si="2197">MW22+MW38+MW54+MW70+MW86</f>
        <v>0</v>
      </c>
      <c r="MX102" s="109">
        <f t="shared" si="2197"/>
        <v>0</v>
      </c>
      <c r="MY102" s="109"/>
      <c r="MZ102" s="138"/>
      <c r="NA102" s="139">
        <f t="shared" si="1574"/>
        <v>0</v>
      </c>
      <c r="NB102" s="593">
        <f t="shared" si="1575"/>
        <v>0</v>
      </c>
      <c r="NC102" s="139"/>
      <c r="ND102" s="109"/>
      <c r="NE102" s="136"/>
      <c r="NF102" s="96"/>
      <c r="NG102" s="137">
        <f t="shared" ref="NG102:NH102" si="2198">NG22+NG38+NG54+NG70+NG86</f>
        <v>0</v>
      </c>
      <c r="NH102" s="109">
        <f t="shared" si="2198"/>
        <v>0</v>
      </c>
      <c r="NI102" s="109"/>
      <c r="NJ102" s="138"/>
      <c r="NK102" s="139">
        <f t="shared" si="1576"/>
        <v>0</v>
      </c>
      <c r="NL102" s="593">
        <f t="shared" si="1577"/>
        <v>0</v>
      </c>
      <c r="NM102" s="139"/>
      <c r="NN102" s="109"/>
      <c r="NO102" s="136"/>
      <c r="NP102" s="96"/>
      <c r="NQ102" s="137">
        <f t="shared" ref="NQ102:NR102" si="2199">NQ22+NQ38+NQ54+NQ70+NQ86</f>
        <v>0</v>
      </c>
      <c r="NR102" s="109">
        <f t="shared" si="2199"/>
        <v>0</v>
      </c>
      <c r="NS102" s="109"/>
      <c r="NT102" s="138"/>
      <c r="NU102" s="139">
        <f t="shared" si="1578"/>
        <v>0</v>
      </c>
      <c r="NV102" s="593">
        <f t="shared" si="1579"/>
        <v>0</v>
      </c>
      <c r="NW102" s="139"/>
      <c r="NX102" s="109"/>
      <c r="NY102" s="136"/>
      <c r="NZ102" s="96"/>
      <c r="OA102" s="137">
        <f t="shared" ref="OA102:OB102" si="2200">OA22+OA38+OA54+OA70+OA86</f>
        <v>0</v>
      </c>
      <c r="OB102" s="109">
        <f t="shared" si="2200"/>
        <v>0</v>
      </c>
      <c r="OC102" s="109"/>
      <c r="OD102" s="138"/>
      <c r="OE102" s="139">
        <f t="shared" si="1580"/>
        <v>0</v>
      </c>
      <c r="OF102" s="593">
        <f t="shared" si="1581"/>
        <v>0</v>
      </c>
      <c r="OG102" s="139"/>
      <c r="OH102" s="109"/>
      <c r="OI102" s="136"/>
      <c r="OJ102" s="96"/>
      <c r="OK102" s="137">
        <f t="shared" ref="OK102:OL102" si="2201">OK22+OK38+OK54+OK70+OK86</f>
        <v>0</v>
      </c>
      <c r="OL102" s="109">
        <f t="shared" si="2201"/>
        <v>0</v>
      </c>
      <c r="OM102" s="109"/>
      <c r="ON102" s="138"/>
      <c r="OO102" s="139">
        <f t="shared" si="1582"/>
        <v>0</v>
      </c>
      <c r="OP102" s="593">
        <f t="shared" si="1583"/>
        <v>0</v>
      </c>
      <c r="OQ102" s="139"/>
      <c r="OR102" s="109"/>
      <c r="OS102" s="136"/>
      <c r="OT102" s="96"/>
      <c r="OU102" s="137">
        <f t="shared" ref="OU102:OV102" si="2202">OU22+OU38+OU54+OU70+OU86</f>
        <v>0</v>
      </c>
      <c r="OV102" s="109">
        <f t="shared" si="2202"/>
        <v>0</v>
      </c>
      <c r="OW102" s="109"/>
      <c r="OX102" s="138"/>
      <c r="OY102" s="139">
        <f t="shared" si="1584"/>
        <v>0</v>
      </c>
      <c r="OZ102" s="593">
        <f t="shared" si="1585"/>
        <v>0</v>
      </c>
      <c r="PA102" s="139"/>
      <c r="PB102" s="109"/>
      <c r="PC102" s="136"/>
      <c r="PD102" s="96"/>
      <c r="PE102" s="137">
        <f t="shared" ref="PE102:PF102" si="2203">PE22+PE38+PE54+PE70+PE86</f>
        <v>0</v>
      </c>
      <c r="PF102" s="109">
        <f t="shared" si="2203"/>
        <v>0</v>
      </c>
      <c r="PG102" s="109"/>
      <c r="PH102" s="138"/>
      <c r="PI102" s="139">
        <f t="shared" si="1586"/>
        <v>0</v>
      </c>
      <c r="PJ102" s="593">
        <f t="shared" si="1587"/>
        <v>0</v>
      </c>
      <c r="PK102" s="139"/>
      <c r="PL102" s="109"/>
      <c r="PM102" s="136"/>
      <c r="PN102" s="96"/>
      <c r="PO102" s="137">
        <f t="shared" ref="PO102:PP102" si="2204">PO22+PO38+PO54+PO70+PO86</f>
        <v>0</v>
      </c>
      <c r="PP102" s="109">
        <f t="shared" si="2204"/>
        <v>0</v>
      </c>
      <c r="PQ102" s="109"/>
      <c r="PR102" s="138"/>
      <c r="PS102" s="139">
        <f t="shared" si="1588"/>
        <v>0</v>
      </c>
      <c r="PT102" s="593">
        <f t="shared" si="1589"/>
        <v>0</v>
      </c>
      <c r="PU102" s="139"/>
      <c r="PV102" s="109"/>
      <c r="PW102" s="136"/>
      <c r="PX102" s="96"/>
      <c r="PY102" s="137">
        <f t="shared" ref="PY102:PZ102" si="2205">PY22+PY38+PY54+PY70+PY86</f>
        <v>0</v>
      </c>
      <c r="PZ102" s="109">
        <f t="shared" si="2205"/>
        <v>0</v>
      </c>
      <c r="QA102" s="109"/>
      <c r="QB102" s="138"/>
      <c r="QC102" s="139">
        <f t="shared" si="1590"/>
        <v>0</v>
      </c>
      <c r="QD102" s="593">
        <f t="shared" si="1591"/>
        <v>0</v>
      </c>
      <c r="QE102" s="139"/>
      <c r="QF102" s="109"/>
      <c r="QG102" s="136"/>
      <c r="QH102" s="96"/>
      <c r="QI102" s="137">
        <f t="shared" ref="QI102:QJ102" si="2206">QI22+QI38+QI54+QI70+QI86</f>
        <v>0</v>
      </c>
      <c r="QJ102" s="109">
        <f t="shared" si="2206"/>
        <v>0</v>
      </c>
      <c r="QK102" s="109"/>
      <c r="QL102" s="138"/>
      <c r="QM102" s="139">
        <f t="shared" si="1592"/>
        <v>0</v>
      </c>
      <c r="QN102" s="593">
        <f t="shared" si="1593"/>
        <v>0</v>
      </c>
      <c r="QO102" s="139"/>
      <c r="QP102" s="109"/>
      <c r="QQ102" s="136"/>
      <c r="QR102" s="96"/>
      <c r="QS102" s="137">
        <f t="shared" ref="QS102:QT102" si="2207">QS22+QS38+QS54+QS70+QS86</f>
        <v>0</v>
      </c>
      <c r="QT102" s="109">
        <f t="shared" si="2207"/>
        <v>0</v>
      </c>
      <c r="QU102" s="109"/>
      <c r="QV102" s="138"/>
      <c r="QW102" s="139">
        <f t="shared" si="1594"/>
        <v>0</v>
      </c>
      <c r="QX102" s="593">
        <f t="shared" si="1595"/>
        <v>0</v>
      </c>
      <c r="QY102" s="139"/>
      <c r="QZ102" s="109"/>
      <c r="RA102" s="136"/>
      <c r="RB102" s="96"/>
      <c r="RC102" s="137">
        <f t="shared" ref="RC102:RD102" si="2208">RC22+RC38+RC54+RC70+RC86</f>
        <v>0</v>
      </c>
      <c r="RD102" s="109">
        <f t="shared" si="2208"/>
        <v>0</v>
      </c>
      <c r="RE102" s="109"/>
      <c r="RF102" s="138"/>
      <c r="RG102" s="139">
        <f t="shared" si="1596"/>
        <v>0</v>
      </c>
      <c r="RH102" s="593">
        <f t="shared" si="1597"/>
        <v>0</v>
      </c>
      <c r="RI102" s="139"/>
      <c r="RJ102" s="109"/>
      <c r="RK102" s="136"/>
      <c r="RL102" s="96"/>
      <c r="RM102" s="137">
        <f t="shared" ref="RM102:RN102" si="2209">RM22+RM38+RM54+RM70+RM86</f>
        <v>0</v>
      </c>
      <c r="RN102" s="109">
        <f t="shared" si="2209"/>
        <v>0</v>
      </c>
      <c r="RO102" s="109"/>
      <c r="RP102" s="138"/>
      <c r="RQ102" s="139">
        <f t="shared" si="1598"/>
        <v>0</v>
      </c>
      <c r="RR102" s="593">
        <f t="shared" si="1599"/>
        <v>0</v>
      </c>
      <c r="RS102" s="139"/>
      <c r="RT102" s="109"/>
      <c r="RU102" s="136"/>
      <c r="RV102" s="96"/>
      <c r="RW102" s="137">
        <f t="shared" ref="RW102:RX102" si="2210">RW22+RW38+RW54+RW70+RW86</f>
        <v>0</v>
      </c>
      <c r="RX102" s="109">
        <f t="shared" si="2210"/>
        <v>0</v>
      </c>
      <c r="RY102" s="109"/>
      <c r="RZ102" s="138"/>
      <c r="SA102" s="139">
        <f t="shared" si="1600"/>
        <v>0</v>
      </c>
      <c r="SB102" s="593">
        <f t="shared" si="1601"/>
        <v>0</v>
      </c>
      <c r="SC102" s="139"/>
      <c r="SD102" s="109"/>
      <c r="SE102" s="136"/>
      <c r="SF102" s="96"/>
      <c r="SG102" s="137">
        <f t="shared" ref="SG102:SH102" si="2211">SG22+SG38+SG54+SG70+SG86</f>
        <v>0</v>
      </c>
      <c r="SH102" s="109">
        <f t="shared" si="2211"/>
        <v>0</v>
      </c>
      <c r="SI102" s="109"/>
      <c r="SJ102" s="138"/>
      <c r="SK102" s="139">
        <f t="shared" si="1602"/>
        <v>0</v>
      </c>
      <c r="SL102" s="593">
        <f t="shared" si="1603"/>
        <v>0</v>
      </c>
      <c r="SM102" s="139"/>
      <c r="SN102" s="109"/>
      <c r="SO102" s="136"/>
      <c r="SP102" s="96"/>
      <c r="SQ102" s="137">
        <f t="shared" ref="SQ102:SR102" si="2212">SQ22+SQ38+SQ54+SQ70+SQ86</f>
        <v>0</v>
      </c>
      <c r="SR102" s="109">
        <f t="shared" si="2212"/>
        <v>0</v>
      </c>
      <c r="SS102" s="109"/>
      <c r="ST102" s="138"/>
      <c r="SU102" s="139">
        <f t="shared" si="1604"/>
        <v>0</v>
      </c>
      <c r="SV102" s="593">
        <f t="shared" si="1605"/>
        <v>0</v>
      </c>
      <c r="SW102" s="139"/>
      <c r="SX102" s="109"/>
      <c r="SY102" s="136"/>
      <c r="SZ102" s="96"/>
      <c r="TA102" s="137">
        <f t="shared" ref="TA102:TB102" si="2213">TA22+TA38+TA54+TA70+TA86</f>
        <v>0</v>
      </c>
      <c r="TB102" s="109">
        <f t="shared" si="2213"/>
        <v>0</v>
      </c>
      <c r="TC102" s="109"/>
      <c r="TD102" s="138"/>
      <c r="TE102" s="139">
        <f t="shared" si="1606"/>
        <v>0</v>
      </c>
      <c r="TF102" s="593">
        <f t="shared" si="1607"/>
        <v>0</v>
      </c>
      <c r="TG102" s="139"/>
      <c r="TH102" s="109"/>
      <c r="TI102" s="136"/>
      <c r="TJ102" s="96"/>
      <c r="TK102" s="137">
        <f t="shared" ref="TK102:TL102" si="2214">TK22+TK38+TK54+TK70+TK86</f>
        <v>0</v>
      </c>
      <c r="TL102" s="109">
        <f t="shared" si="2214"/>
        <v>0</v>
      </c>
      <c r="TM102" s="109"/>
      <c r="TN102" s="138"/>
      <c r="TO102" s="139">
        <f t="shared" si="1608"/>
        <v>0</v>
      </c>
      <c r="TP102" s="593">
        <f t="shared" si="1609"/>
        <v>0</v>
      </c>
      <c r="TQ102" s="139"/>
      <c r="TR102" s="109"/>
      <c r="TS102" s="136"/>
      <c r="TT102" s="96"/>
      <c r="TU102" s="137">
        <f t="shared" ref="TU102:TV102" si="2215">TU22+TU38+TU54+TU70+TU86</f>
        <v>0</v>
      </c>
      <c r="TV102" s="109">
        <f t="shared" si="2215"/>
        <v>0</v>
      </c>
      <c r="TW102" s="109"/>
      <c r="TX102" s="138"/>
      <c r="TY102" s="139">
        <f t="shared" si="1610"/>
        <v>0</v>
      </c>
      <c r="TZ102" s="593">
        <f t="shared" si="1611"/>
        <v>0</v>
      </c>
      <c r="UA102" s="139"/>
      <c r="UB102" s="109"/>
      <c r="UC102" s="136"/>
      <c r="UD102" s="96"/>
      <c r="UE102" s="137">
        <f t="shared" ref="UE102:UF102" si="2216">UE22+UE38+UE54+UE70+UE86</f>
        <v>0</v>
      </c>
      <c r="UF102" s="109">
        <f t="shared" si="2216"/>
        <v>0</v>
      </c>
      <c r="UG102" s="109"/>
      <c r="UH102" s="138"/>
      <c r="UI102" s="139">
        <f t="shared" si="1612"/>
        <v>0</v>
      </c>
      <c r="UJ102" s="593">
        <f t="shared" si="1613"/>
        <v>0</v>
      </c>
      <c r="UK102" s="139"/>
      <c r="UL102" s="109"/>
      <c r="UM102" s="136"/>
      <c r="UN102" s="96"/>
      <c r="UO102" s="137">
        <f t="shared" ref="UO102:UP102" si="2217">UO22+UO38+UO54+UO70+UO86</f>
        <v>0</v>
      </c>
      <c r="UP102" s="109">
        <f t="shared" si="2217"/>
        <v>0</v>
      </c>
      <c r="UQ102" s="109"/>
      <c r="UR102" s="138"/>
      <c r="US102" s="139">
        <f t="shared" si="1614"/>
        <v>0</v>
      </c>
      <c r="UT102" s="593">
        <f t="shared" si="1615"/>
        <v>0</v>
      </c>
      <c r="UU102" s="139"/>
      <c r="UV102" s="109"/>
      <c r="UW102" s="136"/>
      <c r="UX102" s="96"/>
      <c r="UY102" s="137">
        <f t="shared" ref="UY102:UZ102" si="2218">UY22+UY38+UY54+UY70+UY86</f>
        <v>0</v>
      </c>
      <c r="UZ102" s="109">
        <f t="shared" si="2218"/>
        <v>0</v>
      </c>
      <c r="VA102" s="109"/>
      <c r="VB102" s="138"/>
      <c r="VC102" s="139">
        <f t="shared" si="1616"/>
        <v>0</v>
      </c>
      <c r="VD102" s="593">
        <f t="shared" si="1617"/>
        <v>0</v>
      </c>
      <c r="VE102" s="139"/>
      <c r="VF102" s="109"/>
      <c r="VG102" s="136"/>
      <c r="VH102" s="96"/>
      <c r="VI102" s="137">
        <f t="shared" ref="VI102:VJ102" si="2219">VI22+VI38+VI54+VI70+VI86</f>
        <v>0</v>
      </c>
      <c r="VJ102" s="109">
        <f t="shared" si="2219"/>
        <v>0</v>
      </c>
      <c r="VK102" s="109"/>
      <c r="VL102" s="138"/>
      <c r="VM102" s="139">
        <f t="shared" si="1618"/>
        <v>0</v>
      </c>
      <c r="VN102" s="593">
        <f t="shared" si="1619"/>
        <v>0</v>
      </c>
      <c r="VO102" s="139"/>
      <c r="VP102" s="109"/>
      <c r="VQ102" s="136"/>
      <c r="VR102" s="96"/>
      <c r="VS102" s="137">
        <f t="shared" ref="VS102:VT102" si="2220">VS22+VS38+VS54+VS70+VS86</f>
        <v>0</v>
      </c>
      <c r="VT102" s="109">
        <f t="shared" si="2220"/>
        <v>0</v>
      </c>
      <c r="VU102" s="109"/>
      <c r="VV102" s="138"/>
      <c r="VW102" s="139">
        <f t="shared" si="1620"/>
        <v>0</v>
      </c>
      <c r="VX102" s="554">
        <f t="shared" si="1621"/>
        <v>25</v>
      </c>
      <c r="VY102" s="139"/>
      <c r="VZ102" s="109"/>
      <c r="WA102" s="136"/>
      <c r="WB102" s="96"/>
      <c r="WC102" s="137">
        <f t="shared" ref="WC102:WD102" si="2221">WC22+WC38+WC54+WC70+WC86</f>
        <v>7589.7324699999999</v>
      </c>
      <c r="WD102" s="109">
        <f t="shared" si="2221"/>
        <v>189743.32</v>
      </c>
      <c r="WE102" s="109"/>
      <c r="WF102" s="138"/>
    </row>
    <row r="103" spans="1:604" ht="15" customHeight="1">
      <c r="A103" s="5"/>
      <c r="B103" s="85" t="s">
        <v>416</v>
      </c>
      <c r="C103" s="11" t="s">
        <v>966</v>
      </c>
      <c r="D103" s="11" t="s">
        <v>420</v>
      </c>
      <c r="E103" s="4"/>
      <c r="F103" s="593">
        <f t="shared" si="1503"/>
        <v>0</v>
      </c>
      <c r="G103" s="139"/>
      <c r="H103" s="109"/>
      <c r="I103" s="136"/>
      <c r="J103" s="96"/>
      <c r="K103" s="137">
        <f t="shared" ref="K103:L103" si="2222">K23+K39+K55+K71+K87</f>
        <v>0</v>
      </c>
      <c r="L103" s="109">
        <f t="shared" si="2222"/>
        <v>0</v>
      </c>
      <c r="M103" s="109"/>
      <c r="N103" s="138"/>
      <c r="O103" s="139" t="e">
        <f t="shared" si="1504"/>
        <v>#DIV/0!</v>
      </c>
      <c r="P103" s="593">
        <f t="shared" si="1505"/>
        <v>0</v>
      </c>
      <c r="Q103" s="139"/>
      <c r="R103" s="109"/>
      <c r="S103" s="136"/>
      <c r="T103" s="96"/>
      <c r="U103" s="137">
        <f t="shared" ref="U103:V103" si="2223">U23+U39+U55+U71+U87</f>
        <v>0</v>
      </c>
      <c r="V103" s="109">
        <f t="shared" si="2223"/>
        <v>0</v>
      </c>
      <c r="W103" s="109"/>
      <c r="X103" s="138"/>
      <c r="Y103" s="139" t="e">
        <f t="shared" si="1506"/>
        <v>#DIV/0!</v>
      </c>
      <c r="Z103" s="593">
        <f t="shared" si="1507"/>
        <v>0</v>
      </c>
      <c r="AA103" s="139"/>
      <c r="AB103" s="109"/>
      <c r="AC103" s="136"/>
      <c r="AD103" s="96"/>
      <c r="AE103" s="137">
        <f t="shared" ref="AE103:AF103" si="2224">AE23+AE39+AE55+AE71+AE87</f>
        <v>0</v>
      </c>
      <c r="AF103" s="109">
        <f t="shared" si="2224"/>
        <v>0</v>
      </c>
      <c r="AG103" s="109"/>
      <c r="AH103" s="138"/>
      <c r="AI103" s="139" t="e">
        <f t="shared" si="1508"/>
        <v>#DIV/0!</v>
      </c>
      <c r="AJ103" s="593">
        <f t="shared" si="1509"/>
        <v>0</v>
      </c>
      <c r="AK103" s="139"/>
      <c r="AL103" s="109"/>
      <c r="AM103" s="136"/>
      <c r="AN103" s="96"/>
      <c r="AO103" s="137">
        <f t="shared" ref="AO103:AP103" si="2225">AO23+AO39+AO55+AO71+AO87</f>
        <v>0</v>
      </c>
      <c r="AP103" s="109">
        <f t="shared" si="2225"/>
        <v>0</v>
      </c>
      <c r="AQ103" s="109"/>
      <c r="AR103" s="138"/>
      <c r="AS103" s="139" t="e">
        <f t="shared" si="1510"/>
        <v>#DIV/0!</v>
      </c>
      <c r="AT103" s="593">
        <f t="shared" si="1511"/>
        <v>0</v>
      </c>
      <c r="AU103" s="139"/>
      <c r="AV103" s="109"/>
      <c r="AW103" s="136"/>
      <c r="AX103" s="96"/>
      <c r="AY103" s="137">
        <f t="shared" ref="AY103:AZ103" si="2226">AY23+AY39+AY55+AY71+AY87</f>
        <v>0</v>
      </c>
      <c r="AZ103" s="109">
        <f t="shared" si="2226"/>
        <v>0</v>
      </c>
      <c r="BA103" s="109"/>
      <c r="BB103" s="138"/>
      <c r="BC103" s="139" t="e">
        <f t="shared" si="1512"/>
        <v>#DIV/0!</v>
      </c>
      <c r="BD103" s="593">
        <f t="shared" si="1513"/>
        <v>0</v>
      </c>
      <c r="BE103" s="139"/>
      <c r="BF103" s="109"/>
      <c r="BG103" s="136"/>
      <c r="BH103" s="96"/>
      <c r="BI103" s="137">
        <f t="shared" ref="BI103:BJ103" si="2227">BI23+BI39+BI55+BI71+BI87</f>
        <v>0</v>
      </c>
      <c r="BJ103" s="109">
        <f t="shared" si="2227"/>
        <v>0</v>
      </c>
      <c r="BK103" s="109"/>
      <c r="BL103" s="138"/>
      <c r="BM103" s="139" t="e">
        <f t="shared" si="1514"/>
        <v>#DIV/0!</v>
      </c>
      <c r="BN103" s="593">
        <f t="shared" si="1515"/>
        <v>0</v>
      </c>
      <c r="BO103" s="139"/>
      <c r="BP103" s="109"/>
      <c r="BQ103" s="136"/>
      <c r="BR103" s="96"/>
      <c r="BS103" s="137">
        <f t="shared" ref="BS103:BT103" si="2228">BS23+BS39+BS55+BS71+BS87</f>
        <v>0</v>
      </c>
      <c r="BT103" s="109">
        <f t="shared" si="2228"/>
        <v>0</v>
      </c>
      <c r="BU103" s="109"/>
      <c r="BV103" s="138"/>
      <c r="BW103" s="139" t="e">
        <f t="shared" si="1516"/>
        <v>#DIV/0!</v>
      </c>
      <c r="BX103" s="593">
        <f t="shared" si="1517"/>
        <v>0</v>
      </c>
      <c r="BY103" s="139"/>
      <c r="BZ103" s="109"/>
      <c r="CA103" s="136"/>
      <c r="CB103" s="96"/>
      <c r="CC103" s="137">
        <f t="shared" ref="CC103:CD103" si="2229">CC23+CC39+CC55+CC71+CC87</f>
        <v>0</v>
      </c>
      <c r="CD103" s="109">
        <f t="shared" si="2229"/>
        <v>0</v>
      </c>
      <c r="CE103" s="109"/>
      <c r="CF103" s="138"/>
      <c r="CG103" s="139" t="e">
        <f t="shared" si="1518"/>
        <v>#DIV/0!</v>
      </c>
      <c r="CH103" s="593">
        <f t="shared" si="1519"/>
        <v>0</v>
      </c>
      <c r="CI103" s="139"/>
      <c r="CJ103" s="109"/>
      <c r="CK103" s="136"/>
      <c r="CL103" s="96"/>
      <c r="CM103" s="137">
        <f t="shared" ref="CM103:CN103" si="2230">CM23+CM39+CM55+CM71+CM87</f>
        <v>0</v>
      </c>
      <c r="CN103" s="109">
        <f t="shared" si="2230"/>
        <v>0</v>
      </c>
      <c r="CO103" s="109"/>
      <c r="CP103" s="138"/>
      <c r="CQ103" s="139" t="e">
        <f t="shared" si="1520"/>
        <v>#DIV/0!</v>
      </c>
      <c r="CR103" s="593">
        <f t="shared" si="1521"/>
        <v>0</v>
      </c>
      <c r="CS103" s="139"/>
      <c r="CT103" s="109"/>
      <c r="CU103" s="136"/>
      <c r="CV103" s="96"/>
      <c r="CW103" s="137">
        <f t="shared" ref="CW103:CX103" si="2231">CW23+CW39+CW55+CW71+CW87</f>
        <v>0</v>
      </c>
      <c r="CX103" s="109">
        <f t="shared" si="2231"/>
        <v>0</v>
      </c>
      <c r="CY103" s="109"/>
      <c r="CZ103" s="138"/>
      <c r="DA103" s="139" t="e">
        <f t="shared" si="1522"/>
        <v>#DIV/0!</v>
      </c>
      <c r="DB103" s="593">
        <f t="shared" si="1523"/>
        <v>0</v>
      </c>
      <c r="DC103" s="139"/>
      <c r="DD103" s="109"/>
      <c r="DE103" s="136"/>
      <c r="DF103" s="96"/>
      <c r="DG103" s="137">
        <f t="shared" ref="DG103:DH103" si="2232">DG23+DG39+DG55+DG71+DG87</f>
        <v>0</v>
      </c>
      <c r="DH103" s="109">
        <f t="shared" si="2232"/>
        <v>0</v>
      </c>
      <c r="DI103" s="109"/>
      <c r="DJ103" s="138"/>
      <c r="DK103" s="139" t="e">
        <f t="shared" si="1524"/>
        <v>#DIV/0!</v>
      </c>
      <c r="DL103" s="593">
        <f t="shared" si="1525"/>
        <v>0</v>
      </c>
      <c r="DM103" s="139"/>
      <c r="DN103" s="109"/>
      <c r="DO103" s="136"/>
      <c r="DP103" s="96"/>
      <c r="DQ103" s="137">
        <f t="shared" ref="DQ103:DR103" si="2233">DQ23+DQ39+DQ55+DQ71+DQ87</f>
        <v>0</v>
      </c>
      <c r="DR103" s="109">
        <f t="shared" si="2233"/>
        <v>0</v>
      </c>
      <c r="DS103" s="109"/>
      <c r="DT103" s="138"/>
      <c r="DU103" s="139" t="e">
        <f t="shared" si="1526"/>
        <v>#DIV/0!</v>
      </c>
      <c r="DV103" s="593">
        <f t="shared" si="1527"/>
        <v>0</v>
      </c>
      <c r="DW103" s="139"/>
      <c r="DX103" s="109"/>
      <c r="DY103" s="136"/>
      <c r="DZ103" s="96"/>
      <c r="EA103" s="137">
        <f t="shared" ref="EA103:EB103" si="2234">EA23+EA39+EA55+EA71+EA87</f>
        <v>0</v>
      </c>
      <c r="EB103" s="109">
        <f t="shared" si="2234"/>
        <v>0</v>
      </c>
      <c r="EC103" s="109"/>
      <c r="ED103" s="138"/>
      <c r="EE103" s="139" t="e">
        <f t="shared" si="1528"/>
        <v>#DIV/0!</v>
      </c>
      <c r="EF103" s="593">
        <f t="shared" si="1529"/>
        <v>0</v>
      </c>
      <c r="EG103" s="139"/>
      <c r="EH103" s="109"/>
      <c r="EI103" s="136"/>
      <c r="EJ103" s="96"/>
      <c r="EK103" s="137">
        <f t="shared" ref="EK103:EL103" si="2235">EK23+EK39+EK55+EK71+EK87</f>
        <v>0</v>
      </c>
      <c r="EL103" s="109">
        <f t="shared" si="2235"/>
        <v>0</v>
      </c>
      <c r="EM103" s="109"/>
      <c r="EN103" s="138"/>
      <c r="EO103" s="139" t="e">
        <f t="shared" si="1530"/>
        <v>#DIV/0!</v>
      </c>
      <c r="EP103" s="593">
        <f t="shared" si="1531"/>
        <v>0</v>
      </c>
      <c r="EQ103" s="139"/>
      <c r="ER103" s="109"/>
      <c r="ES103" s="136"/>
      <c r="ET103" s="96"/>
      <c r="EU103" s="137">
        <f t="shared" ref="EU103:EV103" si="2236">EU23+EU39+EU55+EU71+EU87</f>
        <v>0</v>
      </c>
      <c r="EV103" s="109">
        <f t="shared" si="2236"/>
        <v>0</v>
      </c>
      <c r="EW103" s="109"/>
      <c r="EX103" s="138"/>
      <c r="EY103" s="139" t="e">
        <f t="shared" si="1532"/>
        <v>#DIV/0!</v>
      </c>
      <c r="EZ103" s="593">
        <f t="shared" si="1533"/>
        <v>0</v>
      </c>
      <c r="FA103" s="139"/>
      <c r="FB103" s="109"/>
      <c r="FC103" s="136"/>
      <c r="FD103" s="96"/>
      <c r="FE103" s="137">
        <f t="shared" ref="FE103:FF103" si="2237">FE23+FE39+FE55+FE71+FE87</f>
        <v>0</v>
      </c>
      <c r="FF103" s="109">
        <f t="shared" si="2237"/>
        <v>0</v>
      </c>
      <c r="FG103" s="109"/>
      <c r="FH103" s="138"/>
      <c r="FI103" s="139" t="e">
        <f t="shared" si="1534"/>
        <v>#DIV/0!</v>
      </c>
      <c r="FJ103" s="593">
        <f t="shared" si="1535"/>
        <v>0</v>
      </c>
      <c r="FK103" s="139"/>
      <c r="FL103" s="109"/>
      <c r="FM103" s="136"/>
      <c r="FN103" s="96"/>
      <c r="FO103" s="137">
        <f t="shared" ref="FO103:FP103" si="2238">FO23+FO39+FO55+FO71+FO87</f>
        <v>0</v>
      </c>
      <c r="FP103" s="109">
        <f t="shared" si="2238"/>
        <v>0</v>
      </c>
      <c r="FQ103" s="109"/>
      <c r="FR103" s="138"/>
      <c r="FS103" s="139" t="e">
        <f t="shared" si="1536"/>
        <v>#DIV/0!</v>
      </c>
      <c r="FT103" s="593">
        <f t="shared" si="1537"/>
        <v>0</v>
      </c>
      <c r="FU103" s="139"/>
      <c r="FV103" s="109"/>
      <c r="FW103" s="136"/>
      <c r="FX103" s="96"/>
      <c r="FY103" s="137">
        <f t="shared" ref="FY103:FZ103" si="2239">FY23+FY39+FY55+FY71+FY87</f>
        <v>0</v>
      </c>
      <c r="FZ103" s="109">
        <f t="shared" si="2239"/>
        <v>0</v>
      </c>
      <c r="GA103" s="109"/>
      <c r="GB103" s="138"/>
      <c r="GC103" s="139" t="e">
        <f t="shared" si="1538"/>
        <v>#DIV/0!</v>
      </c>
      <c r="GD103" s="593">
        <f t="shared" si="1539"/>
        <v>0</v>
      </c>
      <c r="GE103" s="139"/>
      <c r="GF103" s="109"/>
      <c r="GG103" s="136"/>
      <c r="GH103" s="96"/>
      <c r="GI103" s="137">
        <f t="shared" ref="GI103:GJ103" si="2240">GI23+GI39+GI55+GI71+GI87</f>
        <v>0</v>
      </c>
      <c r="GJ103" s="109">
        <f t="shared" si="2240"/>
        <v>0</v>
      </c>
      <c r="GK103" s="109"/>
      <c r="GL103" s="138"/>
      <c r="GM103" s="139" t="e">
        <f t="shared" si="1540"/>
        <v>#DIV/0!</v>
      </c>
      <c r="GN103" s="593">
        <f t="shared" si="1541"/>
        <v>0</v>
      </c>
      <c r="GO103" s="139"/>
      <c r="GP103" s="109"/>
      <c r="GQ103" s="136"/>
      <c r="GR103" s="96"/>
      <c r="GS103" s="137">
        <f t="shared" ref="GS103:GT103" si="2241">GS23+GS39+GS55+GS71+GS87</f>
        <v>0</v>
      </c>
      <c r="GT103" s="109">
        <f t="shared" si="2241"/>
        <v>0</v>
      </c>
      <c r="GU103" s="109"/>
      <c r="GV103" s="138"/>
      <c r="GW103" s="139" t="e">
        <f t="shared" si="1542"/>
        <v>#DIV/0!</v>
      </c>
      <c r="GX103" s="593">
        <f t="shared" si="1543"/>
        <v>0</v>
      </c>
      <c r="GY103" s="139"/>
      <c r="GZ103" s="109"/>
      <c r="HA103" s="136"/>
      <c r="HB103" s="96"/>
      <c r="HC103" s="137">
        <f t="shared" ref="HC103:HD103" si="2242">HC23+HC39+HC55+HC71+HC87</f>
        <v>0</v>
      </c>
      <c r="HD103" s="109">
        <f t="shared" si="2242"/>
        <v>0</v>
      </c>
      <c r="HE103" s="109"/>
      <c r="HF103" s="138"/>
      <c r="HG103" s="139" t="e">
        <f t="shared" si="1544"/>
        <v>#DIV/0!</v>
      </c>
      <c r="HH103" s="593">
        <f t="shared" si="1545"/>
        <v>0</v>
      </c>
      <c r="HI103" s="139"/>
      <c r="HJ103" s="109"/>
      <c r="HK103" s="136"/>
      <c r="HL103" s="96"/>
      <c r="HM103" s="137">
        <f t="shared" ref="HM103:HN103" si="2243">HM23+HM39+HM55+HM71+HM87</f>
        <v>0</v>
      </c>
      <c r="HN103" s="109">
        <f t="shared" si="2243"/>
        <v>0</v>
      </c>
      <c r="HO103" s="109"/>
      <c r="HP103" s="138"/>
      <c r="HQ103" s="139" t="e">
        <f t="shared" si="1546"/>
        <v>#DIV/0!</v>
      </c>
      <c r="HR103" s="593">
        <f t="shared" si="1547"/>
        <v>0</v>
      </c>
      <c r="HS103" s="139"/>
      <c r="HT103" s="109"/>
      <c r="HU103" s="136"/>
      <c r="HV103" s="96"/>
      <c r="HW103" s="137">
        <f t="shared" ref="HW103:HX103" si="2244">HW23+HW39+HW55+HW71+HW87</f>
        <v>0</v>
      </c>
      <c r="HX103" s="109">
        <f t="shared" si="2244"/>
        <v>0</v>
      </c>
      <c r="HY103" s="109"/>
      <c r="HZ103" s="138"/>
      <c r="IA103" s="139" t="e">
        <f t="shared" si="1548"/>
        <v>#DIV/0!</v>
      </c>
      <c r="IB103" s="593">
        <f t="shared" si="1549"/>
        <v>0</v>
      </c>
      <c r="IC103" s="139"/>
      <c r="ID103" s="109"/>
      <c r="IE103" s="136"/>
      <c r="IF103" s="96"/>
      <c r="IG103" s="137">
        <f t="shared" ref="IG103:IH103" si="2245">IG23+IG39+IG55+IG71+IG87</f>
        <v>0</v>
      </c>
      <c r="IH103" s="109">
        <f t="shared" si="2245"/>
        <v>0</v>
      </c>
      <c r="II103" s="109"/>
      <c r="IJ103" s="138"/>
      <c r="IK103" s="139" t="e">
        <f t="shared" si="1550"/>
        <v>#DIV/0!</v>
      </c>
      <c r="IL103" s="593">
        <f t="shared" si="1551"/>
        <v>0</v>
      </c>
      <c r="IM103" s="139"/>
      <c r="IN103" s="109"/>
      <c r="IO103" s="136"/>
      <c r="IP103" s="96"/>
      <c r="IQ103" s="137">
        <f t="shared" ref="IQ103:IR103" si="2246">IQ23+IQ39+IQ55+IQ71+IQ87</f>
        <v>0</v>
      </c>
      <c r="IR103" s="109">
        <f t="shared" si="2246"/>
        <v>0</v>
      </c>
      <c r="IS103" s="109"/>
      <c r="IT103" s="138"/>
      <c r="IU103" s="139" t="e">
        <f t="shared" si="1552"/>
        <v>#DIV/0!</v>
      </c>
      <c r="IV103" s="593">
        <f t="shared" si="1553"/>
        <v>0</v>
      </c>
      <c r="IW103" s="139"/>
      <c r="IX103" s="109"/>
      <c r="IY103" s="136"/>
      <c r="IZ103" s="96"/>
      <c r="JA103" s="137">
        <f t="shared" ref="JA103:JB103" si="2247">JA23+JA39+JA55+JA71+JA87</f>
        <v>0</v>
      </c>
      <c r="JB103" s="109">
        <f t="shared" si="2247"/>
        <v>0</v>
      </c>
      <c r="JC103" s="109"/>
      <c r="JD103" s="138"/>
      <c r="JE103" s="139" t="e">
        <f t="shared" si="1554"/>
        <v>#DIV/0!</v>
      </c>
      <c r="JF103" s="593">
        <f t="shared" si="1555"/>
        <v>0</v>
      </c>
      <c r="JG103" s="139"/>
      <c r="JH103" s="109"/>
      <c r="JI103" s="136"/>
      <c r="JJ103" s="96"/>
      <c r="JK103" s="137">
        <f t="shared" ref="JK103:JL103" si="2248">JK23+JK39+JK55+JK71+JK87</f>
        <v>0</v>
      </c>
      <c r="JL103" s="109">
        <f t="shared" si="2248"/>
        <v>0</v>
      </c>
      <c r="JM103" s="109"/>
      <c r="JN103" s="138"/>
      <c r="JO103" s="139" t="e">
        <f t="shared" si="1556"/>
        <v>#DIV/0!</v>
      </c>
      <c r="JP103" s="593">
        <f t="shared" si="1557"/>
        <v>0</v>
      </c>
      <c r="JQ103" s="139"/>
      <c r="JR103" s="109"/>
      <c r="JS103" s="136"/>
      <c r="JT103" s="96"/>
      <c r="JU103" s="137">
        <f t="shared" ref="JU103:JV103" si="2249">JU23+JU39+JU55+JU71+JU87</f>
        <v>0</v>
      </c>
      <c r="JV103" s="109">
        <f t="shared" si="2249"/>
        <v>0</v>
      </c>
      <c r="JW103" s="109"/>
      <c r="JX103" s="138"/>
      <c r="JY103" s="139" t="e">
        <f t="shared" si="1558"/>
        <v>#DIV/0!</v>
      </c>
      <c r="JZ103" s="593">
        <f t="shared" si="1559"/>
        <v>0</v>
      </c>
      <c r="KA103" s="139"/>
      <c r="KB103" s="109"/>
      <c r="KC103" s="136"/>
      <c r="KD103" s="96"/>
      <c r="KE103" s="137">
        <f t="shared" ref="KE103:KF103" si="2250">KE23+KE39+KE55+KE71+KE87</f>
        <v>0</v>
      </c>
      <c r="KF103" s="109">
        <f t="shared" si="2250"/>
        <v>0</v>
      </c>
      <c r="KG103" s="109"/>
      <c r="KH103" s="138"/>
      <c r="KI103" s="139" t="e">
        <f t="shared" si="1560"/>
        <v>#DIV/0!</v>
      </c>
      <c r="KJ103" s="593">
        <f t="shared" si="1561"/>
        <v>0</v>
      </c>
      <c r="KK103" s="139"/>
      <c r="KL103" s="109"/>
      <c r="KM103" s="136"/>
      <c r="KN103" s="96"/>
      <c r="KO103" s="137">
        <f t="shared" ref="KO103:KP103" si="2251">KO23+KO39+KO55+KO71+KO87</f>
        <v>0</v>
      </c>
      <c r="KP103" s="109">
        <f t="shared" si="2251"/>
        <v>0</v>
      </c>
      <c r="KQ103" s="109"/>
      <c r="KR103" s="138"/>
      <c r="KS103" s="139" t="e">
        <f t="shared" si="1562"/>
        <v>#DIV/0!</v>
      </c>
      <c r="KT103" s="593">
        <f t="shared" si="1563"/>
        <v>0</v>
      </c>
      <c r="KU103" s="139"/>
      <c r="KV103" s="109"/>
      <c r="KW103" s="136"/>
      <c r="KX103" s="96"/>
      <c r="KY103" s="137">
        <f t="shared" ref="KY103:KZ103" si="2252">KY23+KY39+KY55+KY71+KY87</f>
        <v>0</v>
      </c>
      <c r="KZ103" s="109">
        <f t="shared" si="2252"/>
        <v>0</v>
      </c>
      <c r="LA103" s="109"/>
      <c r="LB103" s="138"/>
      <c r="LC103" s="139" t="e">
        <f t="shared" si="1564"/>
        <v>#DIV/0!</v>
      </c>
      <c r="LD103" s="593">
        <f t="shared" si="1565"/>
        <v>0</v>
      </c>
      <c r="LE103" s="139"/>
      <c r="LF103" s="109"/>
      <c r="LG103" s="136"/>
      <c r="LH103" s="96"/>
      <c r="LI103" s="137">
        <f t="shared" ref="LI103:LJ103" si="2253">LI23+LI39+LI55+LI71+LI87</f>
        <v>0</v>
      </c>
      <c r="LJ103" s="109">
        <f t="shared" si="2253"/>
        <v>0</v>
      </c>
      <c r="LK103" s="109"/>
      <c r="LL103" s="138"/>
      <c r="LM103" s="139" t="e">
        <f t="shared" si="1566"/>
        <v>#DIV/0!</v>
      </c>
      <c r="LN103" s="593">
        <f t="shared" si="1567"/>
        <v>0</v>
      </c>
      <c r="LO103" s="139"/>
      <c r="LP103" s="109"/>
      <c r="LQ103" s="136"/>
      <c r="LR103" s="96"/>
      <c r="LS103" s="137">
        <f t="shared" ref="LS103:LT103" si="2254">LS23+LS39+LS55+LS71+LS87</f>
        <v>0</v>
      </c>
      <c r="LT103" s="109">
        <f t="shared" si="2254"/>
        <v>0</v>
      </c>
      <c r="LU103" s="109"/>
      <c r="LV103" s="138"/>
      <c r="LW103" s="139" t="e">
        <f t="shared" si="1568"/>
        <v>#DIV/0!</v>
      </c>
      <c r="LX103" s="593">
        <f t="shared" si="1569"/>
        <v>0</v>
      </c>
      <c r="LY103" s="139"/>
      <c r="LZ103" s="109"/>
      <c r="MA103" s="136"/>
      <c r="MB103" s="96"/>
      <c r="MC103" s="137">
        <f t="shared" ref="MC103:MD103" si="2255">MC23+MC39+MC55+MC71+MC87</f>
        <v>0</v>
      </c>
      <c r="MD103" s="109">
        <f t="shared" si="2255"/>
        <v>0</v>
      </c>
      <c r="ME103" s="109"/>
      <c r="MF103" s="138"/>
      <c r="MG103" s="139" t="e">
        <f t="shared" si="1570"/>
        <v>#DIV/0!</v>
      </c>
      <c r="MH103" s="593">
        <f t="shared" si="1571"/>
        <v>0</v>
      </c>
      <c r="MI103" s="139"/>
      <c r="MJ103" s="109"/>
      <c r="MK103" s="136"/>
      <c r="ML103" s="96"/>
      <c r="MM103" s="137">
        <f t="shared" ref="MM103:MN103" si="2256">MM23+MM39+MM55+MM71+MM87</f>
        <v>0</v>
      </c>
      <c r="MN103" s="109">
        <f t="shared" si="2256"/>
        <v>0</v>
      </c>
      <c r="MO103" s="109"/>
      <c r="MP103" s="138"/>
      <c r="MQ103" s="139" t="e">
        <f t="shared" si="1572"/>
        <v>#DIV/0!</v>
      </c>
      <c r="MR103" s="593">
        <f t="shared" si="1573"/>
        <v>0</v>
      </c>
      <c r="MS103" s="139"/>
      <c r="MT103" s="109"/>
      <c r="MU103" s="136"/>
      <c r="MV103" s="96"/>
      <c r="MW103" s="137">
        <f t="shared" ref="MW103:MX103" si="2257">MW23+MW39+MW55+MW71+MW87</f>
        <v>0</v>
      </c>
      <c r="MX103" s="109">
        <f t="shared" si="2257"/>
        <v>0</v>
      </c>
      <c r="MY103" s="109"/>
      <c r="MZ103" s="138"/>
      <c r="NA103" s="139" t="e">
        <f t="shared" si="1574"/>
        <v>#DIV/0!</v>
      </c>
      <c r="NB103" s="593">
        <f t="shared" si="1575"/>
        <v>0</v>
      </c>
      <c r="NC103" s="139"/>
      <c r="ND103" s="109"/>
      <c r="NE103" s="136"/>
      <c r="NF103" s="96"/>
      <c r="NG103" s="137">
        <f t="shared" ref="NG103:NH103" si="2258">NG23+NG39+NG55+NG71+NG87</f>
        <v>0</v>
      </c>
      <c r="NH103" s="109">
        <f t="shared" si="2258"/>
        <v>0</v>
      </c>
      <c r="NI103" s="109"/>
      <c r="NJ103" s="138"/>
      <c r="NK103" s="139" t="e">
        <f t="shared" si="1576"/>
        <v>#DIV/0!</v>
      </c>
      <c r="NL103" s="593">
        <f t="shared" si="1577"/>
        <v>0</v>
      </c>
      <c r="NM103" s="139"/>
      <c r="NN103" s="109"/>
      <c r="NO103" s="136"/>
      <c r="NP103" s="96"/>
      <c r="NQ103" s="137">
        <f t="shared" ref="NQ103:NR103" si="2259">NQ23+NQ39+NQ55+NQ71+NQ87</f>
        <v>0</v>
      </c>
      <c r="NR103" s="109">
        <f t="shared" si="2259"/>
        <v>0</v>
      </c>
      <c r="NS103" s="109"/>
      <c r="NT103" s="138"/>
      <c r="NU103" s="139" t="e">
        <f t="shared" si="1578"/>
        <v>#DIV/0!</v>
      </c>
      <c r="NV103" s="593">
        <f t="shared" si="1579"/>
        <v>0</v>
      </c>
      <c r="NW103" s="139"/>
      <c r="NX103" s="109"/>
      <c r="NY103" s="136"/>
      <c r="NZ103" s="96"/>
      <c r="OA103" s="137">
        <f t="shared" ref="OA103:OB103" si="2260">OA23+OA39+OA55+OA71+OA87</f>
        <v>0</v>
      </c>
      <c r="OB103" s="109">
        <f t="shared" si="2260"/>
        <v>0</v>
      </c>
      <c r="OC103" s="109"/>
      <c r="OD103" s="138"/>
      <c r="OE103" s="139" t="e">
        <f t="shared" si="1580"/>
        <v>#DIV/0!</v>
      </c>
      <c r="OF103" s="593">
        <f t="shared" si="1581"/>
        <v>0</v>
      </c>
      <c r="OG103" s="139"/>
      <c r="OH103" s="109"/>
      <c r="OI103" s="136"/>
      <c r="OJ103" s="96"/>
      <c r="OK103" s="137">
        <f t="shared" ref="OK103:OL103" si="2261">OK23+OK39+OK55+OK71+OK87</f>
        <v>0</v>
      </c>
      <c r="OL103" s="109">
        <f t="shared" si="2261"/>
        <v>0</v>
      </c>
      <c r="OM103" s="109"/>
      <c r="ON103" s="138"/>
      <c r="OO103" s="139" t="e">
        <f t="shared" si="1582"/>
        <v>#DIV/0!</v>
      </c>
      <c r="OP103" s="593">
        <f t="shared" si="1583"/>
        <v>0</v>
      </c>
      <c r="OQ103" s="139"/>
      <c r="OR103" s="109"/>
      <c r="OS103" s="136"/>
      <c r="OT103" s="96"/>
      <c r="OU103" s="137">
        <f t="shared" ref="OU103:OV103" si="2262">OU23+OU39+OU55+OU71+OU87</f>
        <v>0</v>
      </c>
      <c r="OV103" s="109">
        <f t="shared" si="2262"/>
        <v>0</v>
      </c>
      <c r="OW103" s="109"/>
      <c r="OX103" s="138"/>
      <c r="OY103" s="139" t="e">
        <f t="shared" si="1584"/>
        <v>#DIV/0!</v>
      </c>
      <c r="OZ103" s="593">
        <f t="shared" si="1585"/>
        <v>0</v>
      </c>
      <c r="PA103" s="139"/>
      <c r="PB103" s="109"/>
      <c r="PC103" s="136"/>
      <c r="PD103" s="96"/>
      <c r="PE103" s="137">
        <f t="shared" ref="PE103:PF103" si="2263">PE23+PE39+PE55+PE71+PE87</f>
        <v>0</v>
      </c>
      <c r="PF103" s="109">
        <f t="shared" si="2263"/>
        <v>0</v>
      </c>
      <c r="PG103" s="109"/>
      <c r="PH103" s="138"/>
      <c r="PI103" s="139" t="e">
        <f t="shared" si="1586"/>
        <v>#DIV/0!</v>
      </c>
      <c r="PJ103" s="593">
        <f t="shared" si="1587"/>
        <v>0</v>
      </c>
      <c r="PK103" s="139"/>
      <c r="PL103" s="109"/>
      <c r="PM103" s="136"/>
      <c r="PN103" s="96"/>
      <c r="PO103" s="137">
        <f t="shared" ref="PO103:PP103" si="2264">PO23+PO39+PO55+PO71+PO87</f>
        <v>0</v>
      </c>
      <c r="PP103" s="109">
        <f t="shared" si="2264"/>
        <v>0</v>
      </c>
      <c r="PQ103" s="109"/>
      <c r="PR103" s="138"/>
      <c r="PS103" s="139" t="e">
        <f t="shared" si="1588"/>
        <v>#DIV/0!</v>
      </c>
      <c r="PT103" s="593">
        <f t="shared" si="1589"/>
        <v>0</v>
      </c>
      <c r="PU103" s="139"/>
      <c r="PV103" s="109"/>
      <c r="PW103" s="136"/>
      <c r="PX103" s="96"/>
      <c r="PY103" s="137">
        <f t="shared" ref="PY103:PZ103" si="2265">PY23+PY39+PY55+PY71+PY87</f>
        <v>0</v>
      </c>
      <c r="PZ103" s="109">
        <f t="shared" si="2265"/>
        <v>0</v>
      </c>
      <c r="QA103" s="109"/>
      <c r="QB103" s="138"/>
      <c r="QC103" s="139" t="e">
        <f t="shared" si="1590"/>
        <v>#DIV/0!</v>
      </c>
      <c r="QD103" s="593">
        <f t="shared" si="1591"/>
        <v>0</v>
      </c>
      <c r="QE103" s="139"/>
      <c r="QF103" s="109"/>
      <c r="QG103" s="136"/>
      <c r="QH103" s="96"/>
      <c r="QI103" s="137">
        <f t="shared" ref="QI103:QJ103" si="2266">QI23+QI39+QI55+QI71+QI87</f>
        <v>0</v>
      </c>
      <c r="QJ103" s="109">
        <f t="shared" si="2266"/>
        <v>0</v>
      </c>
      <c r="QK103" s="109"/>
      <c r="QL103" s="138"/>
      <c r="QM103" s="139" t="e">
        <f t="shared" si="1592"/>
        <v>#DIV/0!</v>
      </c>
      <c r="QN103" s="593">
        <f t="shared" si="1593"/>
        <v>0</v>
      </c>
      <c r="QO103" s="139"/>
      <c r="QP103" s="109"/>
      <c r="QQ103" s="136"/>
      <c r="QR103" s="96"/>
      <c r="QS103" s="137">
        <f t="shared" ref="QS103:QT103" si="2267">QS23+QS39+QS55+QS71+QS87</f>
        <v>0</v>
      </c>
      <c r="QT103" s="109">
        <f t="shared" si="2267"/>
        <v>0</v>
      </c>
      <c r="QU103" s="109"/>
      <c r="QV103" s="138"/>
      <c r="QW103" s="139" t="e">
        <f t="shared" si="1594"/>
        <v>#DIV/0!</v>
      </c>
      <c r="QX103" s="593">
        <f t="shared" si="1595"/>
        <v>0</v>
      </c>
      <c r="QY103" s="139"/>
      <c r="QZ103" s="109"/>
      <c r="RA103" s="136"/>
      <c r="RB103" s="96"/>
      <c r="RC103" s="137">
        <f t="shared" ref="RC103:RD103" si="2268">RC23+RC39+RC55+RC71+RC87</f>
        <v>0</v>
      </c>
      <c r="RD103" s="109">
        <f t="shared" si="2268"/>
        <v>0</v>
      </c>
      <c r="RE103" s="109"/>
      <c r="RF103" s="138"/>
      <c r="RG103" s="139" t="e">
        <f t="shared" si="1596"/>
        <v>#DIV/0!</v>
      </c>
      <c r="RH103" s="593">
        <f t="shared" si="1597"/>
        <v>0</v>
      </c>
      <c r="RI103" s="139"/>
      <c r="RJ103" s="109"/>
      <c r="RK103" s="136"/>
      <c r="RL103" s="96"/>
      <c r="RM103" s="137">
        <f t="shared" ref="RM103:RN103" si="2269">RM23+RM39+RM55+RM71+RM87</f>
        <v>0</v>
      </c>
      <c r="RN103" s="109">
        <f t="shared" si="2269"/>
        <v>0</v>
      </c>
      <c r="RO103" s="109"/>
      <c r="RP103" s="138"/>
      <c r="RQ103" s="139" t="e">
        <f t="shared" si="1598"/>
        <v>#DIV/0!</v>
      </c>
      <c r="RR103" s="593">
        <f t="shared" si="1599"/>
        <v>0</v>
      </c>
      <c r="RS103" s="139"/>
      <c r="RT103" s="109"/>
      <c r="RU103" s="136"/>
      <c r="RV103" s="96"/>
      <c r="RW103" s="137">
        <f t="shared" ref="RW103:RX103" si="2270">RW23+RW39+RW55+RW71+RW87</f>
        <v>0</v>
      </c>
      <c r="RX103" s="109">
        <f t="shared" si="2270"/>
        <v>0</v>
      </c>
      <c r="RY103" s="109"/>
      <c r="RZ103" s="138"/>
      <c r="SA103" s="139" t="e">
        <f t="shared" si="1600"/>
        <v>#DIV/0!</v>
      </c>
      <c r="SB103" s="593">
        <f t="shared" si="1601"/>
        <v>0</v>
      </c>
      <c r="SC103" s="139"/>
      <c r="SD103" s="109"/>
      <c r="SE103" s="136"/>
      <c r="SF103" s="96"/>
      <c r="SG103" s="137">
        <f t="shared" ref="SG103:SH103" si="2271">SG23+SG39+SG55+SG71+SG87</f>
        <v>0</v>
      </c>
      <c r="SH103" s="109">
        <f t="shared" si="2271"/>
        <v>0</v>
      </c>
      <c r="SI103" s="109"/>
      <c r="SJ103" s="138"/>
      <c r="SK103" s="139" t="e">
        <f t="shared" si="1602"/>
        <v>#DIV/0!</v>
      </c>
      <c r="SL103" s="593">
        <f t="shared" si="1603"/>
        <v>0</v>
      </c>
      <c r="SM103" s="139"/>
      <c r="SN103" s="109"/>
      <c r="SO103" s="136"/>
      <c r="SP103" s="96"/>
      <c r="SQ103" s="137">
        <f t="shared" ref="SQ103:SR103" si="2272">SQ23+SQ39+SQ55+SQ71+SQ87</f>
        <v>0</v>
      </c>
      <c r="SR103" s="109">
        <f t="shared" si="2272"/>
        <v>0</v>
      </c>
      <c r="SS103" s="109"/>
      <c r="ST103" s="138"/>
      <c r="SU103" s="139" t="e">
        <f t="shared" si="1604"/>
        <v>#DIV/0!</v>
      </c>
      <c r="SV103" s="593">
        <f t="shared" si="1605"/>
        <v>0</v>
      </c>
      <c r="SW103" s="139"/>
      <c r="SX103" s="109"/>
      <c r="SY103" s="136"/>
      <c r="SZ103" s="96"/>
      <c r="TA103" s="137">
        <f t="shared" ref="TA103:TB103" si="2273">TA23+TA39+TA55+TA71+TA87</f>
        <v>0</v>
      </c>
      <c r="TB103" s="109">
        <f t="shared" si="2273"/>
        <v>0</v>
      </c>
      <c r="TC103" s="109"/>
      <c r="TD103" s="138"/>
      <c r="TE103" s="139" t="e">
        <f t="shared" si="1606"/>
        <v>#DIV/0!</v>
      </c>
      <c r="TF103" s="593">
        <f t="shared" si="1607"/>
        <v>0</v>
      </c>
      <c r="TG103" s="139"/>
      <c r="TH103" s="109"/>
      <c r="TI103" s="136"/>
      <c r="TJ103" s="96"/>
      <c r="TK103" s="137">
        <f t="shared" ref="TK103:TL103" si="2274">TK23+TK39+TK55+TK71+TK87</f>
        <v>0</v>
      </c>
      <c r="TL103" s="109">
        <f t="shared" si="2274"/>
        <v>0</v>
      </c>
      <c r="TM103" s="109"/>
      <c r="TN103" s="138"/>
      <c r="TO103" s="139" t="e">
        <f t="shared" si="1608"/>
        <v>#DIV/0!</v>
      </c>
      <c r="TP103" s="593">
        <f t="shared" si="1609"/>
        <v>0</v>
      </c>
      <c r="TQ103" s="139"/>
      <c r="TR103" s="109"/>
      <c r="TS103" s="136"/>
      <c r="TT103" s="96"/>
      <c r="TU103" s="137">
        <f t="shared" ref="TU103:TV103" si="2275">TU23+TU39+TU55+TU71+TU87</f>
        <v>0</v>
      </c>
      <c r="TV103" s="109">
        <f t="shared" si="2275"/>
        <v>0</v>
      </c>
      <c r="TW103" s="109"/>
      <c r="TX103" s="138"/>
      <c r="TY103" s="139" t="e">
        <f t="shared" si="1610"/>
        <v>#DIV/0!</v>
      </c>
      <c r="TZ103" s="593">
        <f t="shared" si="1611"/>
        <v>0</v>
      </c>
      <c r="UA103" s="139"/>
      <c r="UB103" s="109"/>
      <c r="UC103" s="136"/>
      <c r="UD103" s="96"/>
      <c r="UE103" s="137">
        <f t="shared" ref="UE103:UF103" si="2276">UE23+UE39+UE55+UE71+UE87</f>
        <v>0</v>
      </c>
      <c r="UF103" s="109">
        <f t="shared" si="2276"/>
        <v>0</v>
      </c>
      <c r="UG103" s="109"/>
      <c r="UH103" s="138"/>
      <c r="UI103" s="139" t="e">
        <f t="shared" si="1612"/>
        <v>#DIV/0!</v>
      </c>
      <c r="UJ103" s="593">
        <f t="shared" si="1613"/>
        <v>0</v>
      </c>
      <c r="UK103" s="139"/>
      <c r="UL103" s="109"/>
      <c r="UM103" s="136"/>
      <c r="UN103" s="96"/>
      <c r="UO103" s="137">
        <f t="shared" ref="UO103:UP103" si="2277">UO23+UO39+UO55+UO71+UO87</f>
        <v>0</v>
      </c>
      <c r="UP103" s="109">
        <f t="shared" si="2277"/>
        <v>0</v>
      </c>
      <c r="UQ103" s="109"/>
      <c r="UR103" s="138"/>
      <c r="US103" s="139" t="e">
        <f t="shared" si="1614"/>
        <v>#DIV/0!</v>
      </c>
      <c r="UT103" s="593">
        <f t="shared" si="1615"/>
        <v>0</v>
      </c>
      <c r="UU103" s="139"/>
      <c r="UV103" s="109"/>
      <c r="UW103" s="136"/>
      <c r="UX103" s="96"/>
      <c r="UY103" s="137">
        <f t="shared" ref="UY103:UZ103" si="2278">UY23+UY39+UY55+UY71+UY87</f>
        <v>0</v>
      </c>
      <c r="UZ103" s="109">
        <f t="shared" si="2278"/>
        <v>0</v>
      </c>
      <c r="VA103" s="109"/>
      <c r="VB103" s="138"/>
      <c r="VC103" s="139" t="e">
        <f t="shared" si="1616"/>
        <v>#DIV/0!</v>
      </c>
      <c r="VD103" s="593">
        <f t="shared" si="1617"/>
        <v>0</v>
      </c>
      <c r="VE103" s="139"/>
      <c r="VF103" s="109"/>
      <c r="VG103" s="136"/>
      <c r="VH103" s="96"/>
      <c r="VI103" s="137">
        <f t="shared" ref="VI103:VJ103" si="2279">VI23+VI39+VI55+VI71+VI87</f>
        <v>0</v>
      </c>
      <c r="VJ103" s="109">
        <f t="shared" si="2279"/>
        <v>0</v>
      </c>
      <c r="VK103" s="109"/>
      <c r="VL103" s="138"/>
      <c r="VM103" s="139" t="e">
        <f t="shared" si="1618"/>
        <v>#DIV/0!</v>
      </c>
      <c r="VN103" s="593">
        <f t="shared" si="1619"/>
        <v>0</v>
      </c>
      <c r="VO103" s="139"/>
      <c r="VP103" s="109"/>
      <c r="VQ103" s="136"/>
      <c r="VR103" s="96"/>
      <c r="VS103" s="137">
        <f t="shared" ref="VS103:VT103" si="2280">VS23+VS39+VS55+VS71+VS87</f>
        <v>0</v>
      </c>
      <c r="VT103" s="109">
        <f t="shared" si="2280"/>
        <v>0</v>
      </c>
      <c r="VU103" s="109"/>
      <c r="VV103" s="138"/>
      <c r="VW103" s="139" t="e">
        <f t="shared" si="1620"/>
        <v>#DIV/0!</v>
      </c>
      <c r="VX103" s="554">
        <f t="shared" si="1621"/>
        <v>0</v>
      </c>
      <c r="VY103" s="139"/>
      <c r="VZ103" s="109"/>
      <c r="WA103" s="136"/>
      <c r="WB103" s="96"/>
      <c r="WC103" s="137">
        <f t="shared" ref="WC103:WD103" si="2281">WC23+WC39+WC55+WC71+WC87</f>
        <v>0</v>
      </c>
      <c r="WD103" s="109">
        <f t="shared" si="2281"/>
        <v>0</v>
      </c>
      <c r="WE103" s="109"/>
      <c r="WF103" s="138"/>
    </row>
    <row r="104" spans="1:604" ht="16.5" customHeight="1">
      <c r="A104" s="5"/>
      <c r="B104" s="544" t="s">
        <v>412</v>
      </c>
      <c r="C104" s="11" t="s">
        <v>968</v>
      </c>
      <c r="D104" s="11" t="s">
        <v>423</v>
      </c>
      <c r="E104" s="4"/>
      <c r="F104" s="593">
        <f t="shared" si="1503"/>
        <v>0</v>
      </c>
      <c r="G104" s="139"/>
      <c r="H104" s="109"/>
      <c r="I104" s="136"/>
      <c r="J104" s="96"/>
      <c r="K104" s="137">
        <f t="shared" ref="K104:L104" si="2282">K24+K40+K56+K72+K88</f>
        <v>0</v>
      </c>
      <c r="L104" s="109">
        <f t="shared" si="2282"/>
        <v>0</v>
      </c>
      <c r="M104" s="109"/>
      <c r="N104" s="138"/>
      <c r="O104" s="139">
        <f t="shared" si="1504"/>
        <v>0</v>
      </c>
      <c r="P104" s="593">
        <f t="shared" si="1505"/>
        <v>0</v>
      </c>
      <c r="Q104" s="139"/>
      <c r="R104" s="109"/>
      <c r="S104" s="136"/>
      <c r="T104" s="96"/>
      <c r="U104" s="137">
        <f t="shared" ref="U104:V104" si="2283">U24+U40+U56+U72+U88</f>
        <v>0</v>
      </c>
      <c r="V104" s="109">
        <f t="shared" si="2283"/>
        <v>0</v>
      </c>
      <c r="W104" s="109"/>
      <c r="X104" s="138"/>
      <c r="Y104" s="139">
        <f t="shared" si="1506"/>
        <v>0</v>
      </c>
      <c r="Z104" s="593">
        <f t="shared" si="1507"/>
        <v>0</v>
      </c>
      <c r="AA104" s="139"/>
      <c r="AB104" s="109"/>
      <c r="AC104" s="136"/>
      <c r="AD104" s="96"/>
      <c r="AE104" s="137">
        <f t="shared" ref="AE104:AF104" si="2284">AE24+AE40+AE56+AE72+AE88</f>
        <v>0</v>
      </c>
      <c r="AF104" s="109">
        <f t="shared" si="2284"/>
        <v>0</v>
      </c>
      <c r="AG104" s="109"/>
      <c r="AH104" s="138"/>
      <c r="AI104" s="139">
        <f t="shared" si="1508"/>
        <v>0</v>
      </c>
      <c r="AJ104" s="593">
        <f t="shared" si="1509"/>
        <v>0</v>
      </c>
      <c r="AK104" s="139"/>
      <c r="AL104" s="109"/>
      <c r="AM104" s="136"/>
      <c r="AN104" s="96"/>
      <c r="AO104" s="137">
        <f t="shared" ref="AO104:AP104" si="2285">AO24+AO40+AO56+AO72+AO88</f>
        <v>0</v>
      </c>
      <c r="AP104" s="109">
        <f t="shared" si="2285"/>
        <v>0</v>
      </c>
      <c r="AQ104" s="109"/>
      <c r="AR104" s="138"/>
      <c r="AS104" s="139">
        <f t="shared" si="1510"/>
        <v>0</v>
      </c>
      <c r="AT104" s="593">
        <f t="shared" si="1511"/>
        <v>0</v>
      </c>
      <c r="AU104" s="139"/>
      <c r="AV104" s="109"/>
      <c r="AW104" s="136"/>
      <c r="AX104" s="96"/>
      <c r="AY104" s="137">
        <f t="shared" ref="AY104:AZ104" si="2286">AY24+AY40+AY56+AY72+AY88</f>
        <v>0</v>
      </c>
      <c r="AZ104" s="109">
        <f t="shared" si="2286"/>
        <v>0</v>
      </c>
      <c r="BA104" s="109"/>
      <c r="BB104" s="138"/>
      <c r="BC104" s="139">
        <f t="shared" si="1512"/>
        <v>0</v>
      </c>
      <c r="BD104" s="593">
        <f t="shared" si="1513"/>
        <v>0</v>
      </c>
      <c r="BE104" s="139"/>
      <c r="BF104" s="109"/>
      <c r="BG104" s="136"/>
      <c r="BH104" s="96"/>
      <c r="BI104" s="137">
        <f t="shared" ref="BI104:BJ104" si="2287">BI24+BI40+BI56+BI72+BI88</f>
        <v>0</v>
      </c>
      <c r="BJ104" s="109">
        <f t="shared" si="2287"/>
        <v>0</v>
      </c>
      <c r="BK104" s="109"/>
      <c r="BL104" s="138"/>
      <c r="BM104" s="139">
        <f t="shared" si="1514"/>
        <v>0</v>
      </c>
      <c r="BN104" s="593">
        <f t="shared" si="1515"/>
        <v>0</v>
      </c>
      <c r="BO104" s="139"/>
      <c r="BP104" s="109"/>
      <c r="BQ104" s="136"/>
      <c r="BR104" s="96"/>
      <c r="BS104" s="137">
        <f t="shared" ref="BS104:BT104" si="2288">BS24+BS40+BS56+BS72+BS88</f>
        <v>0</v>
      </c>
      <c r="BT104" s="109">
        <f t="shared" si="2288"/>
        <v>0</v>
      </c>
      <c r="BU104" s="109"/>
      <c r="BV104" s="138"/>
      <c r="BW104" s="139">
        <f t="shared" si="1516"/>
        <v>0</v>
      </c>
      <c r="BX104" s="593">
        <f t="shared" si="1517"/>
        <v>0</v>
      </c>
      <c r="BY104" s="139"/>
      <c r="BZ104" s="109"/>
      <c r="CA104" s="136"/>
      <c r="CB104" s="96"/>
      <c r="CC104" s="137">
        <f t="shared" ref="CC104:CD104" si="2289">CC24+CC40+CC56+CC72+CC88</f>
        <v>0</v>
      </c>
      <c r="CD104" s="109">
        <f t="shared" si="2289"/>
        <v>0</v>
      </c>
      <c r="CE104" s="109"/>
      <c r="CF104" s="138"/>
      <c r="CG104" s="139">
        <f t="shared" si="1518"/>
        <v>0</v>
      </c>
      <c r="CH104" s="593">
        <f t="shared" si="1519"/>
        <v>0</v>
      </c>
      <c r="CI104" s="139"/>
      <c r="CJ104" s="109"/>
      <c r="CK104" s="136"/>
      <c r="CL104" s="96"/>
      <c r="CM104" s="137">
        <f t="shared" ref="CM104:CN104" si="2290">CM24+CM40+CM56+CM72+CM88</f>
        <v>0</v>
      </c>
      <c r="CN104" s="109">
        <f t="shared" si="2290"/>
        <v>0</v>
      </c>
      <c r="CO104" s="109"/>
      <c r="CP104" s="138"/>
      <c r="CQ104" s="139">
        <f t="shared" si="1520"/>
        <v>0</v>
      </c>
      <c r="CR104" s="593">
        <f t="shared" si="1521"/>
        <v>0</v>
      </c>
      <c r="CS104" s="139"/>
      <c r="CT104" s="109"/>
      <c r="CU104" s="136"/>
      <c r="CV104" s="96"/>
      <c r="CW104" s="137">
        <f t="shared" ref="CW104:CX104" si="2291">CW24+CW40+CW56+CW72+CW88</f>
        <v>0</v>
      </c>
      <c r="CX104" s="109">
        <f t="shared" si="2291"/>
        <v>0</v>
      </c>
      <c r="CY104" s="109"/>
      <c r="CZ104" s="138"/>
      <c r="DA104" s="139">
        <f t="shared" si="1522"/>
        <v>0</v>
      </c>
      <c r="DB104" s="593">
        <f t="shared" si="1523"/>
        <v>0</v>
      </c>
      <c r="DC104" s="139"/>
      <c r="DD104" s="109"/>
      <c r="DE104" s="136"/>
      <c r="DF104" s="96"/>
      <c r="DG104" s="137">
        <f t="shared" ref="DG104:DH104" si="2292">DG24+DG40+DG56+DG72+DG88</f>
        <v>0</v>
      </c>
      <c r="DH104" s="109">
        <f t="shared" si="2292"/>
        <v>0</v>
      </c>
      <c r="DI104" s="109"/>
      <c r="DJ104" s="138"/>
      <c r="DK104" s="139">
        <f t="shared" si="1524"/>
        <v>0</v>
      </c>
      <c r="DL104" s="593">
        <f t="shared" si="1525"/>
        <v>0</v>
      </c>
      <c r="DM104" s="139"/>
      <c r="DN104" s="109"/>
      <c r="DO104" s="136"/>
      <c r="DP104" s="96"/>
      <c r="DQ104" s="137">
        <f t="shared" ref="DQ104:DR104" si="2293">DQ24+DQ40+DQ56+DQ72+DQ88</f>
        <v>0</v>
      </c>
      <c r="DR104" s="109">
        <f t="shared" si="2293"/>
        <v>0</v>
      </c>
      <c r="DS104" s="109"/>
      <c r="DT104" s="138"/>
      <c r="DU104" s="139">
        <f t="shared" si="1526"/>
        <v>0</v>
      </c>
      <c r="DV104" s="593">
        <f t="shared" si="1527"/>
        <v>0</v>
      </c>
      <c r="DW104" s="139"/>
      <c r="DX104" s="109"/>
      <c r="DY104" s="136"/>
      <c r="DZ104" s="96"/>
      <c r="EA104" s="137">
        <f t="shared" ref="EA104:EB104" si="2294">EA24+EA40+EA56+EA72+EA88</f>
        <v>0</v>
      </c>
      <c r="EB104" s="109">
        <f t="shared" si="2294"/>
        <v>0</v>
      </c>
      <c r="EC104" s="109"/>
      <c r="ED104" s="138"/>
      <c r="EE104" s="139">
        <f t="shared" si="1528"/>
        <v>0</v>
      </c>
      <c r="EF104" s="593">
        <f t="shared" si="1529"/>
        <v>0</v>
      </c>
      <c r="EG104" s="139"/>
      <c r="EH104" s="109"/>
      <c r="EI104" s="136"/>
      <c r="EJ104" s="96"/>
      <c r="EK104" s="137">
        <f t="shared" ref="EK104:EL104" si="2295">EK24+EK40+EK56+EK72+EK88</f>
        <v>0</v>
      </c>
      <c r="EL104" s="109">
        <f t="shared" si="2295"/>
        <v>0</v>
      </c>
      <c r="EM104" s="109"/>
      <c r="EN104" s="138"/>
      <c r="EO104" s="139">
        <f t="shared" si="1530"/>
        <v>0</v>
      </c>
      <c r="EP104" s="593">
        <f t="shared" si="1531"/>
        <v>0</v>
      </c>
      <c r="EQ104" s="139"/>
      <c r="ER104" s="109"/>
      <c r="ES104" s="136"/>
      <c r="ET104" s="96"/>
      <c r="EU104" s="137">
        <f t="shared" ref="EU104:EV104" si="2296">EU24+EU40+EU56+EU72+EU88</f>
        <v>0</v>
      </c>
      <c r="EV104" s="109">
        <f t="shared" si="2296"/>
        <v>0</v>
      </c>
      <c r="EW104" s="109"/>
      <c r="EX104" s="138"/>
      <c r="EY104" s="139">
        <f t="shared" si="1532"/>
        <v>0</v>
      </c>
      <c r="EZ104" s="593">
        <f t="shared" si="1533"/>
        <v>0</v>
      </c>
      <c r="FA104" s="139"/>
      <c r="FB104" s="109"/>
      <c r="FC104" s="136"/>
      <c r="FD104" s="96"/>
      <c r="FE104" s="137">
        <f t="shared" ref="FE104:FF104" si="2297">FE24+FE40+FE56+FE72+FE88</f>
        <v>0</v>
      </c>
      <c r="FF104" s="109">
        <f t="shared" si="2297"/>
        <v>0</v>
      </c>
      <c r="FG104" s="109"/>
      <c r="FH104" s="138"/>
      <c r="FI104" s="139">
        <f t="shared" si="1534"/>
        <v>0</v>
      </c>
      <c r="FJ104" s="593">
        <f t="shared" si="1535"/>
        <v>0</v>
      </c>
      <c r="FK104" s="139"/>
      <c r="FL104" s="109"/>
      <c r="FM104" s="136"/>
      <c r="FN104" s="96"/>
      <c r="FO104" s="137">
        <f t="shared" ref="FO104:FP104" si="2298">FO24+FO40+FO56+FO72+FO88</f>
        <v>0</v>
      </c>
      <c r="FP104" s="109">
        <f t="shared" si="2298"/>
        <v>0</v>
      </c>
      <c r="FQ104" s="109"/>
      <c r="FR104" s="138"/>
      <c r="FS104" s="139">
        <f t="shared" si="1536"/>
        <v>0</v>
      </c>
      <c r="FT104" s="593">
        <f t="shared" si="1537"/>
        <v>0</v>
      </c>
      <c r="FU104" s="139"/>
      <c r="FV104" s="109"/>
      <c r="FW104" s="136"/>
      <c r="FX104" s="96"/>
      <c r="FY104" s="137">
        <f t="shared" ref="FY104:FZ104" si="2299">FY24+FY40+FY56+FY72+FY88</f>
        <v>0</v>
      </c>
      <c r="FZ104" s="109">
        <f t="shared" si="2299"/>
        <v>0</v>
      </c>
      <c r="GA104" s="109"/>
      <c r="GB104" s="138"/>
      <c r="GC104" s="139">
        <f t="shared" si="1538"/>
        <v>0</v>
      </c>
      <c r="GD104" s="593">
        <f t="shared" si="1539"/>
        <v>0</v>
      </c>
      <c r="GE104" s="139"/>
      <c r="GF104" s="109"/>
      <c r="GG104" s="136"/>
      <c r="GH104" s="96"/>
      <c r="GI104" s="137">
        <f t="shared" ref="GI104:GJ104" si="2300">GI24+GI40+GI56+GI72+GI88</f>
        <v>0</v>
      </c>
      <c r="GJ104" s="109">
        <f t="shared" si="2300"/>
        <v>0</v>
      </c>
      <c r="GK104" s="109"/>
      <c r="GL104" s="138"/>
      <c r="GM104" s="139">
        <f t="shared" si="1540"/>
        <v>0</v>
      </c>
      <c r="GN104" s="593">
        <f t="shared" si="1541"/>
        <v>0</v>
      </c>
      <c r="GO104" s="139"/>
      <c r="GP104" s="109"/>
      <c r="GQ104" s="136"/>
      <c r="GR104" s="96"/>
      <c r="GS104" s="137">
        <f t="shared" ref="GS104:GT104" si="2301">GS24+GS40+GS56+GS72+GS88</f>
        <v>0</v>
      </c>
      <c r="GT104" s="109">
        <f t="shared" si="2301"/>
        <v>0</v>
      </c>
      <c r="GU104" s="109"/>
      <c r="GV104" s="138"/>
      <c r="GW104" s="139">
        <f t="shared" si="1542"/>
        <v>0</v>
      </c>
      <c r="GX104" s="593">
        <f t="shared" si="1543"/>
        <v>0</v>
      </c>
      <c r="GY104" s="139"/>
      <c r="GZ104" s="109"/>
      <c r="HA104" s="136"/>
      <c r="HB104" s="96"/>
      <c r="HC104" s="137">
        <f t="shared" ref="HC104:HD104" si="2302">HC24+HC40+HC56+HC72+HC88</f>
        <v>0</v>
      </c>
      <c r="HD104" s="109">
        <f t="shared" si="2302"/>
        <v>0</v>
      </c>
      <c r="HE104" s="109"/>
      <c r="HF104" s="138"/>
      <c r="HG104" s="139">
        <f t="shared" si="1544"/>
        <v>0</v>
      </c>
      <c r="HH104" s="593">
        <f t="shared" si="1545"/>
        <v>0</v>
      </c>
      <c r="HI104" s="139"/>
      <c r="HJ104" s="109"/>
      <c r="HK104" s="136"/>
      <c r="HL104" s="96"/>
      <c r="HM104" s="137">
        <f t="shared" ref="HM104:HN104" si="2303">HM24+HM40+HM56+HM72+HM88</f>
        <v>0</v>
      </c>
      <c r="HN104" s="109">
        <f t="shared" si="2303"/>
        <v>0</v>
      </c>
      <c r="HO104" s="109"/>
      <c r="HP104" s="138"/>
      <c r="HQ104" s="139">
        <f t="shared" si="1546"/>
        <v>0</v>
      </c>
      <c r="HR104" s="593">
        <f t="shared" si="1547"/>
        <v>0</v>
      </c>
      <c r="HS104" s="139"/>
      <c r="HT104" s="109"/>
      <c r="HU104" s="136"/>
      <c r="HV104" s="96"/>
      <c r="HW104" s="137">
        <f t="shared" ref="HW104:HX104" si="2304">HW24+HW40+HW56+HW72+HW88</f>
        <v>0</v>
      </c>
      <c r="HX104" s="109">
        <f t="shared" si="2304"/>
        <v>0</v>
      </c>
      <c r="HY104" s="109"/>
      <c r="HZ104" s="138"/>
      <c r="IA104" s="139">
        <f t="shared" si="1548"/>
        <v>0</v>
      </c>
      <c r="IB104" s="593">
        <f t="shared" si="1549"/>
        <v>0</v>
      </c>
      <c r="IC104" s="139"/>
      <c r="ID104" s="109"/>
      <c r="IE104" s="136"/>
      <c r="IF104" s="96"/>
      <c r="IG104" s="137">
        <f t="shared" ref="IG104:IH104" si="2305">IG24+IG40+IG56+IG72+IG88</f>
        <v>0</v>
      </c>
      <c r="IH104" s="109">
        <f t="shared" si="2305"/>
        <v>0</v>
      </c>
      <c r="II104" s="109"/>
      <c r="IJ104" s="138"/>
      <c r="IK104" s="139">
        <f t="shared" si="1550"/>
        <v>0</v>
      </c>
      <c r="IL104" s="593">
        <f t="shared" si="1551"/>
        <v>0</v>
      </c>
      <c r="IM104" s="139"/>
      <c r="IN104" s="109"/>
      <c r="IO104" s="136"/>
      <c r="IP104" s="96"/>
      <c r="IQ104" s="137">
        <f t="shared" ref="IQ104:IR104" si="2306">IQ24+IQ40+IQ56+IQ72+IQ88</f>
        <v>0</v>
      </c>
      <c r="IR104" s="109">
        <f t="shared" si="2306"/>
        <v>0</v>
      </c>
      <c r="IS104" s="109"/>
      <c r="IT104" s="138"/>
      <c r="IU104" s="139">
        <f t="shared" si="1552"/>
        <v>0</v>
      </c>
      <c r="IV104" s="593">
        <f t="shared" si="1553"/>
        <v>0</v>
      </c>
      <c r="IW104" s="139"/>
      <c r="IX104" s="109"/>
      <c r="IY104" s="136"/>
      <c r="IZ104" s="96"/>
      <c r="JA104" s="137">
        <f t="shared" ref="JA104:JB104" si="2307">JA24+JA40+JA56+JA72+JA88</f>
        <v>0</v>
      </c>
      <c r="JB104" s="109">
        <f t="shared" si="2307"/>
        <v>0</v>
      </c>
      <c r="JC104" s="109"/>
      <c r="JD104" s="138"/>
      <c r="JE104" s="139">
        <f t="shared" si="1554"/>
        <v>0</v>
      </c>
      <c r="JF104" s="593">
        <f t="shared" si="1555"/>
        <v>0</v>
      </c>
      <c r="JG104" s="139"/>
      <c r="JH104" s="109"/>
      <c r="JI104" s="136"/>
      <c r="JJ104" s="96"/>
      <c r="JK104" s="137">
        <f t="shared" ref="JK104:JL104" si="2308">JK24+JK40+JK56+JK72+JK88</f>
        <v>0</v>
      </c>
      <c r="JL104" s="109">
        <f t="shared" si="2308"/>
        <v>0</v>
      </c>
      <c r="JM104" s="109"/>
      <c r="JN104" s="138"/>
      <c r="JO104" s="139">
        <f t="shared" si="1556"/>
        <v>0</v>
      </c>
      <c r="JP104" s="593">
        <f t="shared" si="1557"/>
        <v>0</v>
      </c>
      <c r="JQ104" s="139"/>
      <c r="JR104" s="109"/>
      <c r="JS104" s="136"/>
      <c r="JT104" s="96"/>
      <c r="JU104" s="137">
        <f t="shared" ref="JU104:JV104" si="2309">JU24+JU40+JU56+JU72+JU88</f>
        <v>0</v>
      </c>
      <c r="JV104" s="109">
        <f t="shared" si="2309"/>
        <v>0</v>
      </c>
      <c r="JW104" s="109"/>
      <c r="JX104" s="138"/>
      <c r="JY104" s="139">
        <f t="shared" si="1558"/>
        <v>0</v>
      </c>
      <c r="JZ104" s="593">
        <f t="shared" si="1559"/>
        <v>0</v>
      </c>
      <c r="KA104" s="139"/>
      <c r="KB104" s="109"/>
      <c r="KC104" s="136"/>
      <c r="KD104" s="96"/>
      <c r="KE104" s="137">
        <f t="shared" ref="KE104:KF104" si="2310">KE24+KE40+KE56+KE72+KE88</f>
        <v>0</v>
      </c>
      <c r="KF104" s="109">
        <f t="shared" si="2310"/>
        <v>0</v>
      </c>
      <c r="KG104" s="109"/>
      <c r="KH104" s="138"/>
      <c r="KI104" s="139">
        <f t="shared" si="1560"/>
        <v>0</v>
      </c>
      <c r="KJ104" s="593">
        <f t="shared" si="1561"/>
        <v>0</v>
      </c>
      <c r="KK104" s="139"/>
      <c r="KL104" s="109"/>
      <c r="KM104" s="136"/>
      <c r="KN104" s="96"/>
      <c r="KO104" s="137">
        <f t="shared" ref="KO104:KP104" si="2311">KO24+KO40+KO56+KO72+KO88</f>
        <v>0</v>
      </c>
      <c r="KP104" s="109">
        <f t="shared" si="2311"/>
        <v>0</v>
      </c>
      <c r="KQ104" s="109"/>
      <c r="KR104" s="138"/>
      <c r="KS104" s="139">
        <f t="shared" si="1562"/>
        <v>0</v>
      </c>
      <c r="KT104" s="593">
        <f t="shared" si="1563"/>
        <v>0</v>
      </c>
      <c r="KU104" s="139"/>
      <c r="KV104" s="109"/>
      <c r="KW104" s="136"/>
      <c r="KX104" s="96"/>
      <c r="KY104" s="137">
        <f t="shared" ref="KY104:KZ104" si="2312">KY24+KY40+KY56+KY72+KY88</f>
        <v>0</v>
      </c>
      <c r="KZ104" s="109">
        <f t="shared" si="2312"/>
        <v>0</v>
      </c>
      <c r="LA104" s="109"/>
      <c r="LB104" s="138"/>
      <c r="LC104" s="139">
        <f t="shared" si="1564"/>
        <v>0</v>
      </c>
      <c r="LD104" s="593">
        <f t="shared" si="1565"/>
        <v>0</v>
      </c>
      <c r="LE104" s="139"/>
      <c r="LF104" s="109"/>
      <c r="LG104" s="136"/>
      <c r="LH104" s="96"/>
      <c r="LI104" s="137">
        <f t="shared" ref="LI104:LJ104" si="2313">LI24+LI40+LI56+LI72+LI88</f>
        <v>0</v>
      </c>
      <c r="LJ104" s="109">
        <f t="shared" si="2313"/>
        <v>0</v>
      </c>
      <c r="LK104" s="109"/>
      <c r="LL104" s="138"/>
      <c r="LM104" s="139">
        <f t="shared" si="1566"/>
        <v>0</v>
      </c>
      <c r="LN104" s="593">
        <f t="shared" si="1567"/>
        <v>0</v>
      </c>
      <c r="LO104" s="139"/>
      <c r="LP104" s="109"/>
      <c r="LQ104" s="136"/>
      <c r="LR104" s="96"/>
      <c r="LS104" s="137">
        <f t="shared" ref="LS104:LT104" si="2314">LS24+LS40+LS56+LS72+LS88</f>
        <v>0</v>
      </c>
      <c r="LT104" s="109">
        <f t="shared" si="2314"/>
        <v>0</v>
      </c>
      <c r="LU104" s="109"/>
      <c r="LV104" s="138"/>
      <c r="LW104" s="139">
        <f t="shared" si="1568"/>
        <v>0</v>
      </c>
      <c r="LX104" s="593">
        <f t="shared" si="1569"/>
        <v>0</v>
      </c>
      <c r="LY104" s="139"/>
      <c r="LZ104" s="109"/>
      <c r="MA104" s="136"/>
      <c r="MB104" s="96"/>
      <c r="MC104" s="137">
        <f t="shared" ref="MC104:MD104" si="2315">MC24+MC40+MC56+MC72+MC88</f>
        <v>0</v>
      </c>
      <c r="MD104" s="109">
        <f t="shared" si="2315"/>
        <v>0</v>
      </c>
      <c r="ME104" s="109"/>
      <c r="MF104" s="138"/>
      <c r="MG104" s="139">
        <f t="shared" si="1570"/>
        <v>0</v>
      </c>
      <c r="MH104" s="593">
        <f t="shared" si="1571"/>
        <v>63</v>
      </c>
      <c r="MI104" s="139"/>
      <c r="MJ104" s="109"/>
      <c r="MK104" s="136"/>
      <c r="ML104" s="96"/>
      <c r="MM104" s="137">
        <f t="shared" ref="MM104:MN104" si="2316">MM24+MM40+MM56+MM72+MM88</f>
        <v>7827.6939599999996</v>
      </c>
      <c r="MN104" s="109">
        <f t="shared" si="2316"/>
        <v>493144.72</v>
      </c>
      <c r="MO104" s="109"/>
      <c r="MP104" s="138"/>
      <c r="MQ104" s="139">
        <f t="shared" si="1572"/>
        <v>1.0321400000000001</v>
      </c>
      <c r="MR104" s="593">
        <f t="shared" si="1573"/>
        <v>0</v>
      </c>
      <c r="MS104" s="139"/>
      <c r="MT104" s="109"/>
      <c r="MU104" s="136"/>
      <c r="MV104" s="96"/>
      <c r="MW104" s="137">
        <f t="shared" ref="MW104:MX104" si="2317">MW24+MW40+MW56+MW72+MW88</f>
        <v>0</v>
      </c>
      <c r="MX104" s="109">
        <f t="shared" si="2317"/>
        <v>0</v>
      </c>
      <c r="MY104" s="109"/>
      <c r="MZ104" s="138"/>
      <c r="NA104" s="139">
        <f t="shared" si="1574"/>
        <v>0</v>
      </c>
      <c r="NB104" s="593">
        <f t="shared" si="1575"/>
        <v>0</v>
      </c>
      <c r="NC104" s="139"/>
      <c r="ND104" s="109"/>
      <c r="NE104" s="136"/>
      <c r="NF104" s="96"/>
      <c r="NG104" s="137">
        <f t="shared" ref="NG104:NH104" si="2318">NG24+NG40+NG56+NG72+NG88</f>
        <v>0</v>
      </c>
      <c r="NH104" s="109">
        <f t="shared" si="2318"/>
        <v>0</v>
      </c>
      <c r="NI104" s="109"/>
      <c r="NJ104" s="138"/>
      <c r="NK104" s="139">
        <f t="shared" si="1576"/>
        <v>0</v>
      </c>
      <c r="NL104" s="593">
        <f t="shared" si="1577"/>
        <v>64</v>
      </c>
      <c r="NM104" s="139"/>
      <c r="NN104" s="109"/>
      <c r="NO104" s="136"/>
      <c r="NP104" s="96"/>
      <c r="NQ104" s="137">
        <f t="shared" ref="NQ104:NR104" si="2319">NQ24+NQ40+NQ56+NQ72+NQ88</f>
        <v>4978.3477800000001</v>
      </c>
      <c r="NR104" s="109">
        <f t="shared" si="2319"/>
        <v>318614.25</v>
      </c>
      <c r="NS104" s="109"/>
      <c r="NT104" s="138"/>
      <c r="NU104" s="139">
        <f t="shared" si="1578"/>
        <v>0.65642999999999996</v>
      </c>
      <c r="NV104" s="593">
        <f t="shared" si="1579"/>
        <v>0</v>
      </c>
      <c r="NW104" s="139"/>
      <c r="NX104" s="109"/>
      <c r="NY104" s="136"/>
      <c r="NZ104" s="96"/>
      <c r="OA104" s="137">
        <f t="shared" ref="OA104:OB104" si="2320">OA24+OA40+OA56+OA72+OA88</f>
        <v>0</v>
      </c>
      <c r="OB104" s="109">
        <f t="shared" si="2320"/>
        <v>0</v>
      </c>
      <c r="OC104" s="109"/>
      <c r="OD104" s="138"/>
      <c r="OE104" s="139">
        <f t="shared" si="1580"/>
        <v>0</v>
      </c>
      <c r="OF104" s="593">
        <f t="shared" si="1581"/>
        <v>0</v>
      </c>
      <c r="OG104" s="139"/>
      <c r="OH104" s="109"/>
      <c r="OI104" s="136"/>
      <c r="OJ104" s="96"/>
      <c r="OK104" s="137">
        <f t="shared" ref="OK104:OL104" si="2321">OK24+OK40+OK56+OK72+OK88</f>
        <v>0</v>
      </c>
      <c r="OL104" s="109">
        <f t="shared" si="2321"/>
        <v>0</v>
      </c>
      <c r="OM104" s="109"/>
      <c r="ON104" s="138"/>
      <c r="OO104" s="139">
        <f t="shared" si="1582"/>
        <v>0</v>
      </c>
      <c r="OP104" s="593">
        <f t="shared" si="1583"/>
        <v>0</v>
      </c>
      <c r="OQ104" s="139"/>
      <c r="OR104" s="109"/>
      <c r="OS104" s="136"/>
      <c r="OT104" s="96"/>
      <c r="OU104" s="137">
        <f t="shared" ref="OU104:OV104" si="2322">OU24+OU40+OU56+OU72+OU88</f>
        <v>0</v>
      </c>
      <c r="OV104" s="109">
        <f t="shared" si="2322"/>
        <v>0</v>
      </c>
      <c r="OW104" s="109"/>
      <c r="OX104" s="138"/>
      <c r="OY104" s="139">
        <f t="shared" si="1584"/>
        <v>0</v>
      </c>
      <c r="OZ104" s="593">
        <f t="shared" si="1585"/>
        <v>0</v>
      </c>
      <c r="PA104" s="139"/>
      <c r="PB104" s="109"/>
      <c r="PC104" s="136"/>
      <c r="PD104" s="96"/>
      <c r="PE104" s="137">
        <f t="shared" ref="PE104:PF104" si="2323">PE24+PE40+PE56+PE72+PE88</f>
        <v>0</v>
      </c>
      <c r="PF104" s="109">
        <f t="shared" si="2323"/>
        <v>0</v>
      </c>
      <c r="PG104" s="109"/>
      <c r="PH104" s="138"/>
      <c r="PI104" s="139">
        <f t="shared" si="1586"/>
        <v>0</v>
      </c>
      <c r="PJ104" s="593">
        <f t="shared" si="1587"/>
        <v>0</v>
      </c>
      <c r="PK104" s="139"/>
      <c r="PL104" s="109"/>
      <c r="PM104" s="136"/>
      <c r="PN104" s="96"/>
      <c r="PO104" s="137">
        <f t="shared" ref="PO104:PP104" si="2324">PO24+PO40+PO56+PO72+PO88</f>
        <v>0</v>
      </c>
      <c r="PP104" s="109">
        <f t="shared" si="2324"/>
        <v>0</v>
      </c>
      <c r="PQ104" s="109"/>
      <c r="PR104" s="138"/>
      <c r="PS104" s="139">
        <f t="shared" si="1588"/>
        <v>0</v>
      </c>
      <c r="PT104" s="593">
        <f t="shared" si="1589"/>
        <v>0</v>
      </c>
      <c r="PU104" s="139"/>
      <c r="PV104" s="109"/>
      <c r="PW104" s="136"/>
      <c r="PX104" s="96"/>
      <c r="PY104" s="137">
        <f t="shared" ref="PY104:PZ104" si="2325">PY24+PY40+PY56+PY72+PY88</f>
        <v>0</v>
      </c>
      <c r="PZ104" s="109">
        <f t="shared" si="2325"/>
        <v>0</v>
      </c>
      <c r="QA104" s="109"/>
      <c r="QB104" s="138"/>
      <c r="QC104" s="139">
        <f t="shared" si="1590"/>
        <v>0</v>
      </c>
      <c r="QD104" s="593">
        <f t="shared" si="1591"/>
        <v>0</v>
      </c>
      <c r="QE104" s="139"/>
      <c r="QF104" s="109"/>
      <c r="QG104" s="136"/>
      <c r="QH104" s="96"/>
      <c r="QI104" s="137">
        <f t="shared" ref="QI104:QJ104" si="2326">QI24+QI40+QI56+QI72+QI88</f>
        <v>0</v>
      </c>
      <c r="QJ104" s="109">
        <f t="shared" si="2326"/>
        <v>0</v>
      </c>
      <c r="QK104" s="109"/>
      <c r="QL104" s="138"/>
      <c r="QM104" s="139">
        <f t="shared" si="1592"/>
        <v>0</v>
      </c>
      <c r="QN104" s="593">
        <f t="shared" si="1593"/>
        <v>0</v>
      </c>
      <c r="QO104" s="139"/>
      <c r="QP104" s="109"/>
      <c r="QQ104" s="136"/>
      <c r="QR104" s="96"/>
      <c r="QS104" s="137">
        <f t="shared" ref="QS104:QT104" si="2327">QS24+QS40+QS56+QS72+QS88</f>
        <v>0</v>
      </c>
      <c r="QT104" s="109">
        <f t="shared" si="2327"/>
        <v>0</v>
      </c>
      <c r="QU104" s="109"/>
      <c r="QV104" s="138"/>
      <c r="QW104" s="139">
        <f t="shared" si="1594"/>
        <v>0</v>
      </c>
      <c r="QX104" s="593">
        <f t="shared" si="1595"/>
        <v>0</v>
      </c>
      <c r="QY104" s="139"/>
      <c r="QZ104" s="109"/>
      <c r="RA104" s="136"/>
      <c r="RB104" s="96"/>
      <c r="RC104" s="137">
        <f t="shared" ref="RC104:RD104" si="2328">RC24+RC40+RC56+RC72+RC88</f>
        <v>0</v>
      </c>
      <c r="RD104" s="109">
        <f t="shared" si="2328"/>
        <v>0</v>
      </c>
      <c r="RE104" s="109"/>
      <c r="RF104" s="138"/>
      <c r="RG104" s="139">
        <f t="shared" si="1596"/>
        <v>0</v>
      </c>
      <c r="RH104" s="593">
        <f t="shared" si="1597"/>
        <v>0</v>
      </c>
      <c r="RI104" s="139"/>
      <c r="RJ104" s="109"/>
      <c r="RK104" s="136"/>
      <c r="RL104" s="96"/>
      <c r="RM104" s="137">
        <f t="shared" ref="RM104:RN104" si="2329">RM24+RM40+RM56+RM72+RM88</f>
        <v>0</v>
      </c>
      <c r="RN104" s="109">
        <f t="shared" si="2329"/>
        <v>0</v>
      </c>
      <c r="RO104" s="109"/>
      <c r="RP104" s="138"/>
      <c r="RQ104" s="139">
        <f t="shared" si="1598"/>
        <v>0</v>
      </c>
      <c r="RR104" s="593">
        <f t="shared" si="1599"/>
        <v>0</v>
      </c>
      <c r="RS104" s="139"/>
      <c r="RT104" s="109"/>
      <c r="RU104" s="136"/>
      <c r="RV104" s="96"/>
      <c r="RW104" s="137">
        <f t="shared" ref="RW104:RX104" si="2330">RW24+RW40+RW56+RW72+RW88</f>
        <v>0</v>
      </c>
      <c r="RX104" s="109">
        <f t="shared" si="2330"/>
        <v>0</v>
      </c>
      <c r="RY104" s="109"/>
      <c r="RZ104" s="138"/>
      <c r="SA104" s="139">
        <f t="shared" si="1600"/>
        <v>0</v>
      </c>
      <c r="SB104" s="593">
        <f t="shared" si="1601"/>
        <v>0</v>
      </c>
      <c r="SC104" s="139"/>
      <c r="SD104" s="109"/>
      <c r="SE104" s="136"/>
      <c r="SF104" s="96"/>
      <c r="SG104" s="137">
        <f t="shared" ref="SG104:SH104" si="2331">SG24+SG40+SG56+SG72+SG88</f>
        <v>0</v>
      </c>
      <c r="SH104" s="109">
        <f t="shared" si="2331"/>
        <v>0</v>
      </c>
      <c r="SI104" s="109"/>
      <c r="SJ104" s="138"/>
      <c r="SK104" s="139">
        <f t="shared" si="1602"/>
        <v>0</v>
      </c>
      <c r="SL104" s="593">
        <f t="shared" si="1603"/>
        <v>0</v>
      </c>
      <c r="SM104" s="139"/>
      <c r="SN104" s="109"/>
      <c r="SO104" s="136"/>
      <c r="SP104" s="96"/>
      <c r="SQ104" s="137">
        <f t="shared" ref="SQ104:SR104" si="2332">SQ24+SQ40+SQ56+SQ72+SQ88</f>
        <v>0</v>
      </c>
      <c r="SR104" s="109">
        <f t="shared" si="2332"/>
        <v>0</v>
      </c>
      <c r="SS104" s="109"/>
      <c r="ST104" s="138"/>
      <c r="SU104" s="139">
        <f t="shared" si="1604"/>
        <v>0</v>
      </c>
      <c r="SV104" s="593">
        <f t="shared" si="1605"/>
        <v>23</v>
      </c>
      <c r="SW104" s="139"/>
      <c r="SX104" s="109"/>
      <c r="SY104" s="136"/>
      <c r="SZ104" s="96"/>
      <c r="TA104" s="137">
        <f t="shared" ref="TA104:TB104" si="2333">TA24+TA40+TA56+TA72+TA88</f>
        <v>9260.85772</v>
      </c>
      <c r="TB104" s="109">
        <f t="shared" si="2333"/>
        <v>212999.72</v>
      </c>
      <c r="TC104" s="109"/>
      <c r="TD104" s="138"/>
      <c r="TE104" s="139">
        <f t="shared" si="1606"/>
        <v>1.2211099999999999</v>
      </c>
      <c r="TF104" s="593">
        <f t="shared" si="1607"/>
        <v>0</v>
      </c>
      <c r="TG104" s="139"/>
      <c r="TH104" s="109"/>
      <c r="TI104" s="136"/>
      <c r="TJ104" s="96"/>
      <c r="TK104" s="137">
        <f t="shared" ref="TK104:TL104" si="2334">TK24+TK40+TK56+TK72+TK88</f>
        <v>0</v>
      </c>
      <c r="TL104" s="109">
        <f t="shared" si="2334"/>
        <v>0</v>
      </c>
      <c r="TM104" s="109"/>
      <c r="TN104" s="138"/>
      <c r="TO104" s="139">
        <f t="shared" si="1608"/>
        <v>0</v>
      </c>
      <c r="TP104" s="593">
        <f t="shared" si="1609"/>
        <v>0</v>
      </c>
      <c r="TQ104" s="139"/>
      <c r="TR104" s="109"/>
      <c r="TS104" s="136"/>
      <c r="TT104" s="96"/>
      <c r="TU104" s="137">
        <f t="shared" ref="TU104:TV104" si="2335">TU24+TU40+TU56+TU72+TU88</f>
        <v>0</v>
      </c>
      <c r="TV104" s="109">
        <f t="shared" si="2335"/>
        <v>0</v>
      </c>
      <c r="TW104" s="109"/>
      <c r="TX104" s="138"/>
      <c r="TY104" s="139">
        <f t="shared" si="1610"/>
        <v>0</v>
      </c>
      <c r="TZ104" s="593">
        <f t="shared" si="1611"/>
        <v>0</v>
      </c>
      <c r="UA104" s="139"/>
      <c r="UB104" s="109"/>
      <c r="UC104" s="136"/>
      <c r="UD104" s="96"/>
      <c r="UE104" s="137">
        <f t="shared" ref="UE104:UF104" si="2336">UE24+UE40+UE56+UE72+UE88</f>
        <v>0</v>
      </c>
      <c r="UF104" s="109">
        <f t="shared" si="2336"/>
        <v>0</v>
      </c>
      <c r="UG104" s="109"/>
      <c r="UH104" s="138"/>
      <c r="UI104" s="139">
        <f t="shared" si="1612"/>
        <v>0</v>
      </c>
      <c r="UJ104" s="593">
        <f t="shared" si="1613"/>
        <v>0</v>
      </c>
      <c r="UK104" s="139"/>
      <c r="UL104" s="109"/>
      <c r="UM104" s="136"/>
      <c r="UN104" s="96"/>
      <c r="UO104" s="137">
        <f t="shared" ref="UO104:UP104" si="2337">UO24+UO40+UO56+UO72+UO88</f>
        <v>0</v>
      </c>
      <c r="UP104" s="109">
        <f t="shared" si="2337"/>
        <v>0</v>
      </c>
      <c r="UQ104" s="109"/>
      <c r="UR104" s="138"/>
      <c r="US104" s="139">
        <f t="shared" si="1614"/>
        <v>0</v>
      </c>
      <c r="UT104" s="593">
        <f t="shared" si="1615"/>
        <v>0</v>
      </c>
      <c r="UU104" s="139"/>
      <c r="UV104" s="109"/>
      <c r="UW104" s="136"/>
      <c r="UX104" s="96"/>
      <c r="UY104" s="137">
        <f t="shared" ref="UY104:UZ104" si="2338">UY24+UY40+UY56+UY72+UY88</f>
        <v>0</v>
      </c>
      <c r="UZ104" s="109">
        <f t="shared" si="2338"/>
        <v>0</v>
      </c>
      <c r="VA104" s="109"/>
      <c r="VB104" s="138"/>
      <c r="VC104" s="139">
        <f t="shared" si="1616"/>
        <v>0</v>
      </c>
      <c r="VD104" s="593">
        <f t="shared" si="1617"/>
        <v>0</v>
      </c>
      <c r="VE104" s="139"/>
      <c r="VF104" s="109"/>
      <c r="VG104" s="136"/>
      <c r="VH104" s="96"/>
      <c r="VI104" s="137">
        <f t="shared" ref="VI104:VJ104" si="2339">VI24+VI40+VI56+VI72+VI88</f>
        <v>0</v>
      </c>
      <c r="VJ104" s="109">
        <f t="shared" si="2339"/>
        <v>0</v>
      </c>
      <c r="VK104" s="109"/>
      <c r="VL104" s="138"/>
      <c r="VM104" s="139">
        <f t="shared" si="1618"/>
        <v>0</v>
      </c>
      <c r="VN104" s="593">
        <f t="shared" si="1619"/>
        <v>0</v>
      </c>
      <c r="VO104" s="139"/>
      <c r="VP104" s="109"/>
      <c r="VQ104" s="136"/>
      <c r="VR104" s="96"/>
      <c r="VS104" s="137">
        <f t="shared" ref="VS104:VT104" si="2340">VS24+VS40+VS56+VS72+VS88</f>
        <v>0</v>
      </c>
      <c r="VT104" s="109">
        <f t="shared" si="2340"/>
        <v>0</v>
      </c>
      <c r="VU104" s="109"/>
      <c r="VV104" s="138"/>
      <c r="VW104" s="139">
        <f t="shared" si="1620"/>
        <v>0</v>
      </c>
      <c r="VX104" s="554">
        <f t="shared" si="1621"/>
        <v>150</v>
      </c>
      <c r="VY104" s="139"/>
      <c r="VZ104" s="109"/>
      <c r="WA104" s="136"/>
      <c r="WB104" s="96"/>
      <c r="WC104" s="137">
        <f t="shared" ref="WC104:WD104" si="2341">WC24+WC40+WC56+WC72+WC88</f>
        <v>7583.9365600000001</v>
      </c>
      <c r="WD104" s="109">
        <f t="shared" si="2341"/>
        <v>1137590.49</v>
      </c>
      <c r="WE104" s="109"/>
      <c r="WF104" s="138"/>
    </row>
    <row r="105" spans="1:604">
      <c r="A105" s="5"/>
      <c r="B105" s="11"/>
      <c r="C105" s="11"/>
      <c r="D105" s="11"/>
      <c r="E105" s="4"/>
      <c r="F105" s="593">
        <f t="shared" si="1503"/>
        <v>0</v>
      </c>
      <c r="G105" s="139"/>
      <c r="H105" s="109"/>
      <c r="I105" s="136"/>
      <c r="J105" s="96"/>
      <c r="K105" s="137">
        <f t="shared" ref="K105:L105" si="2342">K25+K41+K57+K73+K89</f>
        <v>0</v>
      </c>
      <c r="L105" s="109">
        <f t="shared" si="2342"/>
        <v>0</v>
      </c>
      <c r="M105" s="109"/>
      <c r="N105" s="138"/>
      <c r="O105" s="139" t="e">
        <f t="shared" si="1504"/>
        <v>#DIV/0!</v>
      </c>
      <c r="P105" s="593">
        <f t="shared" si="1505"/>
        <v>0</v>
      </c>
      <c r="Q105" s="139"/>
      <c r="R105" s="109"/>
      <c r="S105" s="136"/>
      <c r="T105" s="96"/>
      <c r="U105" s="137">
        <f t="shared" ref="U105:V105" si="2343">U25+U41+U57+U73+U89</f>
        <v>0</v>
      </c>
      <c r="V105" s="109">
        <f t="shared" si="2343"/>
        <v>0</v>
      </c>
      <c r="W105" s="109"/>
      <c r="X105" s="138"/>
      <c r="Y105" s="139" t="e">
        <f t="shared" si="1506"/>
        <v>#DIV/0!</v>
      </c>
      <c r="Z105" s="593">
        <f t="shared" si="1507"/>
        <v>0</v>
      </c>
      <c r="AA105" s="139"/>
      <c r="AB105" s="109"/>
      <c r="AC105" s="136"/>
      <c r="AD105" s="96"/>
      <c r="AE105" s="137">
        <f t="shared" ref="AE105:AF105" si="2344">AE25+AE41+AE57+AE73+AE89</f>
        <v>0</v>
      </c>
      <c r="AF105" s="109">
        <f t="shared" si="2344"/>
        <v>0</v>
      </c>
      <c r="AG105" s="109"/>
      <c r="AH105" s="138"/>
      <c r="AI105" s="139" t="e">
        <f t="shared" si="1508"/>
        <v>#DIV/0!</v>
      </c>
      <c r="AJ105" s="593">
        <f t="shared" si="1509"/>
        <v>0</v>
      </c>
      <c r="AK105" s="139"/>
      <c r="AL105" s="109"/>
      <c r="AM105" s="136"/>
      <c r="AN105" s="96"/>
      <c r="AO105" s="137">
        <f t="shared" ref="AO105:AP105" si="2345">AO25+AO41+AO57+AO73+AO89</f>
        <v>0</v>
      </c>
      <c r="AP105" s="109">
        <f t="shared" si="2345"/>
        <v>0</v>
      </c>
      <c r="AQ105" s="109"/>
      <c r="AR105" s="138"/>
      <c r="AS105" s="139" t="e">
        <f t="shared" si="1510"/>
        <v>#DIV/0!</v>
      </c>
      <c r="AT105" s="593">
        <f t="shared" si="1511"/>
        <v>0</v>
      </c>
      <c r="AU105" s="139"/>
      <c r="AV105" s="109"/>
      <c r="AW105" s="136"/>
      <c r="AX105" s="96"/>
      <c r="AY105" s="137">
        <f t="shared" ref="AY105:AZ105" si="2346">AY25+AY41+AY57+AY73+AY89</f>
        <v>0</v>
      </c>
      <c r="AZ105" s="109">
        <f t="shared" si="2346"/>
        <v>0</v>
      </c>
      <c r="BA105" s="109"/>
      <c r="BB105" s="138"/>
      <c r="BC105" s="139" t="e">
        <f t="shared" si="1512"/>
        <v>#DIV/0!</v>
      </c>
      <c r="BD105" s="593">
        <f t="shared" si="1513"/>
        <v>0</v>
      </c>
      <c r="BE105" s="139"/>
      <c r="BF105" s="109"/>
      <c r="BG105" s="136"/>
      <c r="BH105" s="96"/>
      <c r="BI105" s="137">
        <f t="shared" ref="BI105:BJ105" si="2347">BI25+BI41+BI57+BI73+BI89</f>
        <v>0</v>
      </c>
      <c r="BJ105" s="109">
        <f t="shared" si="2347"/>
        <v>0</v>
      </c>
      <c r="BK105" s="109"/>
      <c r="BL105" s="138"/>
      <c r="BM105" s="139" t="e">
        <f t="shared" si="1514"/>
        <v>#DIV/0!</v>
      </c>
      <c r="BN105" s="593">
        <f t="shared" si="1515"/>
        <v>0</v>
      </c>
      <c r="BO105" s="139"/>
      <c r="BP105" s="109"/>
      <c r="BQ105" s="136"/>
      <c r="BR105" s="96"/>
      <c r="BS105" s="137">
        <f t="shared" ref="BS105:BT105" si="2348">BS25+BS41+BS57+BS73+BS89</f>
        <v>0</v>
      </c>
      <c r="BT105" s="109">
        <f t="shared" si="2348"/>
        <v>0</v>
      </c>
      <c r="BU105" s="109"/>
      <c r="BV105" s="138"/>
      <c r="BW105" s="139" t="e">
        <f t="shared" si="1516"/>
        <v>#DIV/0!</v>
      </c>
      <c r="BX105" s="593">
        <f t="shared" si="1517"/>
        <v>0</v>
      </c>
      <c r="BY105" s="139"/>
      <c r="BZ105" s="109"/>
      <c r="CA105" s="136"/>
      <c r="CB105" s="96"/>
      <c r="CC105" s="137">
        <f t="shared" ref="CC105:CD105" si="2349">CC25+CC41+CC57+CC73+CC89</f>
        <v>0</v>
      </c>
      <c r="CD105" s="109">
        <f t="shared" si="2349"/>
        <v>0</v>
      </c>
      <c r="CE105" s="109"/>
      <c r="CF105" s="138"/>
      <c r="CG105" s="139" t="e">
        <f t="shared" si="1518"/>
        <v>#DIV/0!</v>
      </c>
      <c r="CH105" s="593">
        <f t="shared" si="1519"/>
        <v>0</v>
      </c>
      <c r="CI105" s="139"/>
      <c r="CJ105" s="109"/>
      <c r="CK105" s="136"/>
      <c r="CL105" s="96"/>
      <c r="CM105" s="137">
        <f t="shared" ref="CM105:CN105" si="2350">CM25+CM41+CM57+CM73+CM89</f>
        <v>0</v>
      </c>
      <c r="CN105" s="109">
        <f t="shared" si="2350"/>
        <v>0</v>
      </c>
      <c r="CO105" s="109"/>
      <c r="CP105" s="138"/>
      <c r="CQ105" s="139" t="e">
        <f t="shared" si="1520"/>
        <v>#DIV/0!</v>
      </c>
      <c r="CR105" s="593">
        <f t="shared" si="1521"/>
        <v>0</v>
      </c>
      <c r="CS105" s="139"/>
      <c r="CT105" s="109"/>
      <c r="CU105" s="136"/>
      <c r="CV105" s="96"/>
      <c r="CW105" s="137">
        <f t="shared" ref="CW105:CX105" si="2351">CW25+CW41+CW57+CW73+CW89</f>
        <v>0</v>
      </c>
      <c r="CX105" s="109">
        <f t="shared" si="2351"/>
        <v>0</v>
      </c>
      <c r="CY105" s="109"/>
      <c r="CZ105" s="138"/>
      <c r="DA105" s="139" t="e">
        <f t="shared" si="1522"/>
        <v>#DIV/0!</v>
      </c>
      <c r="DB105" s="593">
        <f t="shared" si="1523"/>
        <v>0</v>
      </c>
      <c r="DC105" s="139"/>
      <c r="DD105" s="109"/>
      <c r="DE105" s="136"/>
      <c r="DF105" s="96"/>
      <c r="DG105" s="137">
        <f t="shared" ref="DG105:DH105" si="2352">DG25+DG41+DG57+DG73+DG89</f>
        <v>0</v>
      </c>
      <c r="DH105" s="109">
        <f t="shared" si="2352"/>
        <v>0</v>
      </c>
      <c r="DI105" s="109"/>
      <c r="DJ105" s="138"/>
      <c r="DK105" s="139" t="e">
        <f t="shared" si="1524"/>
        <v>#DIV/0!</v>
      </c>
      <c r="DL105" s="593">
        <f t="shared" si="1525"/>
        <v>0</v>
      </c>
      <c r="DM105" s="139"/>
      <c r="DN105" s="109"/>
      <c r="DO105" s="136"/>
      <c r="DP105" s="96"/>
      <c r="DQ105" s="137">
        <f t="shared" ref="DQ105:DR105" si="2353">DQ25+DQ41+DQ57+DQ73+DQ89</f>
        <v>0</v>
      </c>
      <c r="DR105" s="109">
        <f t="shared" si="2353"/>
        <v>0</v>
      </c>
      <c r="DS105" s="109"/>
      <c r="DT105" s="138"/>
      <c r="DU105" s="139" t="e">
        <f t="shared" si="1526"/>
        <v>#DIV/0!</v>
      </c>
      <c r="DV105" s="593">
        <f t="shared" si="1527"/>
        <v>0</v>
      </c>
      <c r="DW105" s="139"/>
      <c r="DX105" s="109"/>
      <c r="DY105" s="136"/>
      <c r="DZ105" s="96"/>
      <c r="EA105" s="137">
        <f t="shared" ref="EA105:EB105" si="2354">EA25+EA41+EA57+EA73+EA89</f>
        <v>0</v>
      </c>
      <c r="EB105" s="109">
        <f t="shared" si="2354"/>
        <v>0</v>
      </c>
      <c r="EC105" s="109"/>
      <c r="ED105" s="138"/>
      <c r="EE105" s="139" t="e">
        <f t="shared" si="1528"/>
        <v>#DIV/0!</v>
      </c>
      <c r="EF105" s="593">
        <f t="shared" si="1529"/>
        <v>0</v>
      </c>
      <c r="EG105" s="139"/>
      <c r="EH105" s="109"/>
      <c r="EI105" s="136"/>
      <c r="EJ105" s="96"/>
      <c r="EK105" s="137">
        <f t="shared" ref="EK105:EL105" si="2355">EK25+EK41+EK57+EK73+EK89</f>
        <v>0</v>
      </c>
      <c r="EL105" s="109">
        <f t="shared" si="2355"/>
        <v>0</v>
      </c>
      <c r="EM105" s="109"/>
      <c r="EN105" s="138"/>
      <c r="EO105" s="139" t="e">
        <f t="shared" si="1530"/>
        <v>#DIV/0!</v>
      </c>
      <c r="EP105" s="593">
        <f t="shared" si="1531"/>
        <v>0</v>
      </c>
      <c r="EQ105" s="139"/>
      <c r="ER105" s="109"/>
      <c r="ES105" s="136"/>
      <c r="ET105" s="96"/>
      <c r="EU105" s="137">
        <f t="shared" ref="EU105:EV105" si="2356">EU25+EU41+EU57+EU73+EU89</f>
        <v>0</v>
      </c>
      <c r="EV105" s="109">
        <f t="shared" si="2356"/>
        <v>0</v>
      </c>
      <c r="EW105" s="109"/>
      <c r="EX105" s="138"/>
      <c r="EY105" s="139" t="e">
        <f t="shared" si="1532"/>
        <v>#DIV/0!</v>
      </c>
      <c r="EZ105" s="593">
        <f t="shared" si="1533"/>
        <v>0</v>
      </c>
      <c r="FA105" s="139"/>
      <c r="FB105" s="109"/>
      <c r="FC105" s="136"/>
      <c r="FD105" s="96"/>
      <c r="FE105" s="137">
        <f t="shared" ref="FE105:FF105" si="2357">FE25+FE41+FE57+FE73+FE89</f>
        <v>0</v>
      </c>
      <c r="FF105" s="109">
        <f t="shared" si="2357"/>
        <v>0</v>
      </c>
      <c r="FG105" s="109"/>
      <c r="FH105" s="138"/>
      <c r="FI105" s="139" t="e">
        <f t="shared" si="1534"/>
        <v>#DIV/0!</v>
      </c>
      <c r="FJ105" s="593">
        <f t="shared" si="1535"/>
        <v>0</v>
      </c>
      <c r="FK105" s="139"/>
      <c r="FL105" s="109"/>
      <c r="FM105" s="136"/>
      <c r="FN105" s="96"/>
      <c r="FO105" s="137">
        <f t="shared" ref="FO105:FP105" si="2358">FO25+FO41+FO57+FO73+FO89</f>
        <v>0</v>
      </c>
      <c r="FP105" s="109">
        <f t="shared" si="2358"/>
        <v>0</v>
      </c>
      <c r="FQ105" s="109"/>
      <c r="FR105" s="138"/>
      <c r="FS105" s="139" t="e">
        <f t="shared" si="1536"/>
        <v>#DIV/0!</v>
      </c>
      <c r="FT105" s="593">
        <f t="shared" si="1537"/>
        <v>0</v>
      </c>
      <c r="FU105" s="139"/>
      <c r="FV105" s="109"/>
      <c r="FW105" s="136"/>
      <c r="FX105" s="96"/>
      <c r="FY105" s="137">
        <f t="shared" ref="FY105:FZ105" si="2359">FY25+FY41+FY57+FY73+FY89</f>
        <v>0</v>
      </c>
      <c r="FZ105" s="109">
        <f t="shared" si="2359"/>
        <v>0</v>
      </c>
      <c r="GA105" s="109"/>
      <c r="GB105" s="138"/>
      <c r="GC105" s="139" t="e">
        <f t="shared" si="1538"/>
        <v>#DIV/0!</v>
      </c>
      <c r="GD105" s="593">
        <f t="shared" si="1539"/>
        <v>0</v>
      </c>
      <c r="GE105" s="139"/>
      <c r="GF105" s="109"/>
      <c r="GG105" s="136"/>
      <c r="GH105" s="96"/>
      <c r="GI105" s="137">
        <f t="shared" ref="GI105:GJ105" si="2360">GI25+GI41+GI57+GI73+GI89</f>
        <v>0</v>
      </c>
      <c r="GJ105" s="109">
        <f t="shared" si="2360"/>
        <v>0</v>
      </c>
      <c r="GK105" s="109"/>
      <c r="GL105" s="138"/>
      <c r="GM105" s="139" t="e">
        <f t="shared" si="1540"/>
        <v>#DIV/0!</v>
      </c>
      <c r="GN105" s="593">
        <f t="shared" si="1541"/>
        <v>0</v>
      </c>
      <c r="GO105" s="139"/>
      <c r="GP105" s="109"/>
      <c r="GQ105" s="136"/>
      <c r="GR105" s="96"/>
      <c r="GS105" s="137">
        <f t="shared" ref="GS105:GT105" si="2361">GS25+GS41+GS57+GS73+GS89</f>
        <v>0</v>
      </c>
      <c r="GT105" s="109">
        <f t="shared" si="2361"/>
        <v>0</v>
      </c>
      <c r="GU105" s="109"/>
      <c r="GV105" s="138"/>
      <c r="GW105" s="139" t="e">
        <f t="shared" si="1542"/>
        <v>#DIV/0!</v>
      </c>
      <c r="GX105" s="593">
        <f t="shared" si="1543"/>
        <v>0</v>
      </c>
      <c r="GY105" s="139"/>
      <c r="GZ105" s="109"/>
      <c r="HA105" s="136"/>
      <c r="HB105" s="96"/>
      <c r="HC105" s="137">
        <f t="shared" ref="HC105:HD105" si="2362">HC25+HC41+HC57+HC73+HC89</f>
        <v>0</v>
      </c>
      <c r="HD105" s="109">
        <f t="shared" si="2362"/>
        <v>0</v>
      </c>
      <c r="HE105" s="109"/>
      <c r="HF105" s="138"/>
      <c r="HG105" s="139" t="e">
        <f t="shared" si="1544"/>
        <v>#DIV/0!</v>
      </c>
      <c r="HH105" s="593">
        <f t="shared" si="1545"/>
        <v>0</v>
      </c>
      <c r="HI105" s="139"/>
      <c r="HJ105" s="109"/>
      <c r="HK105" s="136"/>
      <c r="HL105" s="96"/>
      <c r="HM105" s="137">
        <f t="shared" ref="HM105:HN105" si="2363">HM25+HM41+HM57+HM73+HM89</f>
        <v>0</v>
      </c>
      <c r="HN105" s="109">
        <f t="shared" si="2363"/>
        <v>0</v>
      </c>
      <c r="HO105" s="109"/>
      <c r="HP105" s="138"/>
      <c r="HQ105" s="139" t="e">
        <f t="shared" si="1546"/>
        <v>#DIV/0!</v>
      </c>
      <c r="HR105" s="593">
        <f t="shared" si="1547"/>
        <v>0</v>
      </c>
      <c r="HS105" s="139"/>
      <c r="HT105" s="109"/>
      <c r="HU105" s="136"/>
      <c r="HV105" s="96"/>
      <c r="HW105" s="137">
        <f t="shared" ref="HW105:HX105" si="2364">HW25+HW41+HW57+HW73+HW89</f>
        <v>0</v>
      </c>
      <c r="HX105" s="109">
        <f t="shared" si="2364"/>
        <v>0</v>
      </c>
      <c r="HY105" s="109"/>
      <c r="HZ105" s="138"/>
      <c r="IA105" s="139" t="e">
        <f t="shared" si="1548"/>
        <v>#DIV/0!</v>
      </c>
      <c r="IB105" s="593">
        <f t="shared" si="1549"/>
        <v>0</v>
      </c>
      <c r="IC105" s="139"/>
      <c r="ID105" s="109"/>
      <c r="IE105" s="136"/>
      <c r="IF105" s="96"/>
      <c r="IG105" s="137">
        <f t="shared" ref="IG105:IH105" si="2365">IG25+IG41+IG57+IG73+IG89</f>
        <v>0</v>
      </c>
      <c r="IH105" s="109">
        <f t="shared" si="2365"/>
        <v>0</v>
      </c>
      <c r="II105" s="109"/>
      <c r="IJ105" s="138"/>
      <c r="IK105" s="139" t="e">
        <f t="shared" si="1550"/>
        <v>#DIV/0!</v>
      </c>
      <c r="IL105" s="593">
        <f t="shared" si="1551"/>
        <v>0</v>
      </c>
      <c r="IM105" s="139"/>
      <c r="IN105" s="109"/>
      <c r="IO105" s="136"/>
      <c r="IP105" s="96"/>
      <c r="IQ105" s="137">
        <f t="shared" ref="IQ105:IR105" si="2366">IQ25+IQ41+IQ57+IQ73+IQ89</f>
        <v>0</v>
      </c>
      <c r="IR105" s="109">
        <f t="shared" si="2366"/>
        <v>0</v>
      </c>
      <c r="IS105" s="109"/>
      <c r="IT105" s="138"/>
      <c r="IU105" s="139" t="e">
        <f t="shared" si="1552"/>
        <v>#DIV/0!</v>
      </c>
      <c r="IV105" s="593">
        <f t="shared" si="1553"/>
        <v>0</v>
      </c>
      <c r="IW105" s="139"/>
      <c r="IX105" s="109"/>
      <c r="IY105" s="136"/>
      <c r="IZ105" s="96"/>
      <c r="JA105" s="137">
        <f t="shared" ref="JA105:JB105" si="2367">JA25+JA41+JA57+JA73+JA89</f>
        <v>0</v>
      </c>
      <c r="JB105" s="109">
        <f t="shared" si="2367"/>
        <v>0</v>
      </c>
      <c r="JC105" s="109"/>
      <c r="JD105" s="138"/>
      <c r="JE105" s="139" t="e">
        <f t="shared" si="1554"/>
        <v>#DIV/0!</v>
      </c>
      <c r="JF105" s="593">
        <f t="shared" si="1555"/>
        <v>0</v>
      </c>
      <c r="JG105" s="139"/>
      <c r="JH105" s="109"/>
      <c r="JI105" s="136"/>
      <c r="JJ105" s="96"/>
      <c r="JK105" s="137">
        <f t="shared" ref="JK105:JL105" si="2368">JK25+JK41+JK57+JK73+JK89</f>
        <v>0</v>
      </c>
      <c r="JL105" s="109">
        <f t="shared" si="2368"/>
        <v>0</v>
      </c>
      <c r="JM105" s="109"/>
      <c r="JN105" s="138"/>
      <c r="JO105" s="139" t="e">
        <f t="shared" si="1556"/>
        <v>#DIV/0!</v>
      </c>
      <c r="JP105" s="593">
        <f t="shared" si="1557"/>
        <v>0</v>
      </c>
      <c r="JQ105" s="139"/>
      <c r="JR105" s="109"/>
      <c r="JS105" s="136"/>
      <c r="JT105" s="96"/>
      <c r="JU105" s="137">
        <f t="shared" ref="JU105:JV105" si="2369">JU25+JU41+JU57+JU73+JU89</f>
        <v>0</v>
      </c>
      <c r="JV105" s="109">
        <f t="shared" si="2369"/>
        <v>0</v>
      </c>
      <c r="JW105" s="109"/>
      <c r="JX105" s="138"/>
      <c r="JY105" s="139" t="e">
        <f t="shared" si="1558"/>
        <v>#DIV/0!</v>
      </c>
      <c r="JZ105" s="593">
        <f t="shared" si="1559"/>
        <v>0</v>
      </c>
      <c r="KA105" s="139"/>
      <c r="KB105" s="109"/>
      <c r="KC105" s="136"/>
      <c r="KD105" s="96"/>
      <c r="KE105" s="137">
        <f t="shared" ref="KE105:KF105" si="2370">KE25+KE41+KE57+KE73+KE89</f>
        <v>0</v>
      </c>
      <c r="KF105" s="109">
        <f t="shared" si="2370"/>
        <v>0</v>
      </c>
      <c r="KG105" s="109"/>
      <c r="KH105" s="138"/>
      <c r="KI105" s="139" t="e">
        <f t="shared" si="1560"/>
        <v>#DIV/0!</v>
      </c>
      <c r="KJ105" s="593">
        <f t="shared" si="1561"/>
        <v>0</v>
      </c>
      <c r="KK105" s="139"/>
      <c r="KL105" s="109"/>
      <c r="KM105" s="136"/>
      <c r="KN105" s="96"/>
      <c r="KO105" s="137">
        <f t="shared" ref="KO105:KP105" si="2371">KO25+KO41+KO57+KO73+KO89</f>
        <v>0</v>
      </c>
      <c r="KP105" s="109">
        <f t="shared" si="2371"/>
        <v>0</v>
      </c>
      <c r="KQ105" s="109"/>
      <c r="KR105" s="138"/>
      <c r="KS105" s="139" t="e">
        <f t="shared" si="1562"/>
        <v>#DIV/0!</v>
      </c>
      <c r="KT105" s="593">
        <f t="shared" si="1563"/>
        <v>0</v>
      </c>
      <c r="KU105" s="139"/>
      <c r="KV105" s="109"/>
      <c r="KW105" s="136"/>
      <c r="KX105" s="96"/>
      <c r="KY105" s="137">
        <f t="shared" ref="KY105:KZ105" si="2372">KY25+KY41+KY57+KY73+KY89</f>
        <v>0</v>
      </c>
      <c r="KZ105" s="109">
        <f t="shared" si="2372"/>
        <v>0</v>
      </c>
      <c r="LA105" s="109"/>
      <c r="LB105" s="138"/>
      <c r="LC105" s="139" t="e">
        <f t="shared" si="1564"/>
        <v>#DIV/0!</v>
      </c>
      <c r="LD105" s="593">
        <f t="shared" si="1565"/>
        <v>0</v>
      </c>
      <c r="LE105" s="139"/>
      <c r="LF105" s="109"/>
      <c r="LG105" s="136"/>
      <c r="LH105" s="96"/>
      <c r="LI105" s="137">
        <f t="shared" ref="LI105:LJ105" si="2373">LI25+LI41+LI57+LI73+LI89</f>
        <v>0</v>
      </c>
      <c r="LJ105" s="109">
        <f t="shared" si="2373"/>
        <v>0</v>
      </c>
      <c r="LK105" s="109"/>
      <c r="LL105" s="138"/>
      <c r="LM105" s="139" t="e">
        <f t="shared" si="1566"/>
        <v>#DIV/0!</v>
      </c>
      <c r="LN105" s="593">
        <f t="shared" si="1567"/>
        <v>0</v>
      </c>
      <c r="LO105" s="139"/>
      <c r="LP105" s="109"/>
      <c r="LQ105" s="136"/>
      <c r="LR105" s="96"/>
      <c r="LS105" s="137">
        <f t="shared" ref="LS105:LT105" si="2374">LS25+LS41+LS57+LS73+LS89</f>
        <v>0</v>
      </c>
      <c r="LT105" s="109">
        <f t="shared" si="2374"/>
        <v>0</v>
      </c>
      <c r="LU105" s="109"/>
      <c r="LV105" s="138"/>
      <c r="LW105" s="139" t="e">
        <f t="shared" si="1568"/>
        <v>#DIV/0!</v>
      </c>
      <c r="LX105" s="593">
        <f t="shared" si="1569"/>
        <v>0</v>
      </c>
      <c r="LY105" s="139"/>
      <c r="LZ105" s="109"/>
      <c r="MA105" s="136"/>
      <c r="MB105" s="96"/>
      <c r="MC105" s="137">
        <f t="shared" ref="MC105:MD105" si="2375">MC25+MC41+MC57+MC73+MC89</f>
        <v>0</v>
      </c>
      <c r="MD105" s="109">
        <f t="shared" si="2375"/>
        <v>0</v>
      </c>
      <c r="ME105" s="109"/>
      <c r="MF105" s="138"/>
      <c r="MG105" s="139" t="e">
        <f t="shared" si="1570"/>
        <v>#DIV/0!</v>
      </c>
      <c r="MH105" s="593">
        <f t="shared" si="1571"/>
        <v>0</v>
      </c>
      <c r="MI105" s="139"/>
      <c r="MJ105" s="109"/>
      <c r="MK105" s="136"/>
      <c r="ML105" s="96"/>
      <c r="MM105" s="137">
        <f t="shared" ref="MM105:MN105" si="2376">MM25+MM41+MM57+MM73+MM89</f>
        <v>0</v>
      </c>
      <c r="MN105" s="109">
        <f t="shared" si="2376"/>
        <v>0</v>
      </c>
      <c r="MO105" s="109"/>
      <c r="MP105" s="138"/>
      <c r="MQ105" s="139" t="e">
        <f t="shared" si="1572"/>
        <v>#DIV/0!</v>
      </c>
      <c r="MR105" s="593">
        <f t="shared" si="1573"/>
        <v>0</v>
      </c>
      <c r="MS105" s="139"/>
      <c r="MT105" s="109"/>
      <c r="MU105" s="136"/>
      <c r="MV105" s="96"/>
      <c r="MW105" s="137">
        <f t="shared" ref="MW105:MX105" si="2377">MW25+MW41+MW57+MW73+MW89</f>
        <v>0</v>
      </c>
      <c r="MX105" s="109">
        <f t="shared" si="2377"/>
        <v>0</v>
      </c>
      <c r="MY105" s="109"/>
      <c r="MZ105" s="138"/>
      <c r="NA105" s="139" t="e">
        <f t="shared" si="1574"/>
        <v>#DIV/0!</v>
      </c>
      <c r="NB105" s="593">
        <f t="shared" si="1575"/>
        <v>0</v>
      </c>
      <c r="NC105" s="139"/>
      <c r="ND105" s="109"/>
      <c r="NE105" s="136"/>
      <c r="NF105" s="96"/>
      <c r="NG105" s="137">
        <f t="shared" ref="NG105:NH105" si="2378">NG25+NG41+NG57+NG73+NG89</f>
        <v>0</v>
      </c>
      <c r="NH105" s="109">
        <f t="shared" si="2378"/>
        <v>0</v>
      </c>
      <c r="NI105" s="109"/>
      <c r="NJ105" s="138"/>
      <c r="NK105" s="139" t="e">
        <f t="shared" si="1576"/>
        <v>#DIV/0!</v>
      </c>
      <c r="NL105" s="593">
        <f t="shared" si="1577"/>
        <v>0</v>
      </c>
      <c r="NM105" s="139"/>
      <c r="NN105" s="109"/>
      <c r="NO105" s="136"/>
      <c r="NP105" s="96"/>
      <c r="NQ105" s="137">
        <f t="shared" ref="NQ105:NR105" si="2379">NQ25+NQ41+NQ57+NQ73+NQ89</f>
        <v>0</v>
      </c>
      <c r="NR105" s="109">
        <f t="shared" si="2379"/>
        <v>0</v>
      </c>
      <c r="NS105" s="109"/>
      <c r="NT105" s="138"/>
      <c r="NU105" s="139" t="e">
        <f t="shared" si="1578"/>
        <v>#DIV/0!</v>
      </c>
      <c r="NV105" s="593">
        <f t="shared" si="1579"/>
        <v>0</v>
      </c>
      <c r="NW105" s="139"/>
      <c r="NX105" s="109"/>
      <c r="NY105" s="136"/>
      <c r="NZ105" s="96"/>
      <c r="OA105" s="137">
        <f t="shared" ref="OA105:OB105" si="2380">OA25+OA41+OA57+OA73+OA89</f>
        <v>0</v>
      </c>
      <c r="OB105" s="109">
        <f t="shared" si="2380"/>
        <v>0</v>
      </c>
      <c r="OC105" s="109"/>
      <c r="OD105" s="138"/>
      <c r="OE105" s="139" t="e">
        <f t="shared" si="1580"/>
        <v>#DIV/0!</v>
      </c>
      <c r="OF105" s="593">
        <f t="shared" si="1581"/>
        <v>0</v>
      </c>
      <c r="OG105" s="139"/>
      <c r="OH105" s="109"/>
      <c r="OI105" s="136"/>
      <c r="OJ105" s="96"/>
      <c r="OK105" s="137">
        <f t="shared" ref="OK105:OL105" si="2381">OK25+OK41+OK57+OK73+OK89</f>
        <v>0</v>
      </c>
      <c r="OL105" s="109">
        <f t="shared" si="2381"/>
        <v>0</v>
      </c>
      <c r="OM105" s="109"/>
      <c r="ON105" s="138"/>
      <c r="OO105" s="139" t="e">
        <f t="shared" si="1582"/>
        <v>#DIV/0!</v>
      </c>
      <c r="OP105" s="593">
        <f t="shared" si="1583"/>
        <v>0</v>
      </c>
      <c r="OQ105" s="139"/>
      <c r="OR105" s="109"/>
      <c r="OS105" s="136"/>
      <c r="OT105" s="96"/>
      <c r="OU105" s="137">
        <f t="shared" ref="OU105:OV105" si="2382">OU25+OU41+OU57+OU73+OU89</f>
        <v>0</v>
      </c>
      <c r="OV105" s="109">
        <f t="shared" si="2382"/>
        <v>0</v>
      </c>
      <c r="OW105" s="109"/>
      <c r="OX105" s="138"/>
      <c r="OY105" s="139" t="e">
        <f t="shared" si="1584"/>
        <v>#DIV/0!</v>
      </c>
      <c r="OZ105" s="593">
        <f t="shared" si="1585"/>
        <v>0</v>
      </c>
      <c r="PA105" s="139"/>
      <c r="PB105" s="109"/>
      <c r="PC105" s="136"/>
      <c r="PD105" s="96"/>
      <c r="PE105" s="137">
        <f t="shared" ref="PE105:PF105" si="2383">PE25+PE41+PE57+PE73+PE89</f>
        <v>0</v>
      </c>
      <c r="PF105" s="109">
        <f t="shared" si="2383"/>
        <v>0</v>
      </c>
      <c r="PG105" s="109"/>
      <c r="PH105" s="138"/>
      <c r="PI105" s="139" t="e">
        <f t="shared" si="1586"/>
        <v>#DIV/0!</v>
      </c>
      <c r="PJ105" s="593">
        <f t="shared" si="1587"/>
        <v>0</v>
      </c>
      <c r="PK105" s="139"/>
      <c r="PL105" s="109"/>
      <c r="PM105" s="136"/>
      <c r="PN105" s="96"/>
      <c r="PO105" s="137">
        <f t="shared" ref="PO105:PP105" si="2384">PO25+PO41+PO57+PO73+PO89</f>
        <v>0</v>
      </c>
      <c r="PP105" s="109">
        <f t="shared" si="2384"/>
        <v>0</v>
      </c>
      <c r="PQ105" s="109"/>
      <c r="PR105" s="138"/>
      <c r="PS105" s="139" t="e">
        <f t="shared" si="1588"/>
        <v>#DIV/0!</v>
      </c>
      <c r="PT105" s="593">
        <f t="shared" si="1589"/>
        <v>0</v>
      </c>
      <c r="PU105" s="139"/>
      <c r="PV105" s="109"/>
      <c r="PW105" s="136"/>
      <c r="PX105" s="96"/>
      <c r="PY105" s="137">
        <f t="shared" ref="PY105:PZ105" si="2385">PY25+PY41+PY57+PY73+PY89</f>
        <v>0</v>
      </c>
      <c r="PZ105" s="109">
        <f t="shared" si="2385"/>
        <v>0</v>
      </c>
      <c r="QA105" s="109"/>
      <c r="QB105" s="138"/>
      <c r="QC105" s="139" t="e">
        <f t="shared" si="1590"/>
        <v>#DIV/0!</v>
      </c>
      <c r="QD105" s="593">
        <f t="shared" si="1591"/>
        <v>0</v>
      </c>
      <c r="QE105" s="139"/>
      <c r="QF105" s="109"/>
      <c r="QG105" s="136"/>
      <c r="QH105" s="96"/>
      <c r="QI105" s="137">
        <f t="shared" ref="QI105:QJ105" si="2386">QI25+QI41+QI57+QI73+QI89</f>
        <v>0</v>
      </c>
      <c r="QJ105" s="109">
        <f t="shared" si="2386"/>
        <v>0</v>
      </c>
      <c r="QK105" s="109"/>
      <c r="QL105" s="138"/>
      <c r="QM105" s="139" t="e">
        <f t="shared" si="1592"/>
        <v>#DIV/0!</v>
      </c>
      <c r="QN105" s="593">
        <f t="shared" si="1593"/>
        <v>0</v>
      </c>
      <c r="QO105" s="139"/>
      <c r="QP105" s="109"/>
      <c r="QQ105" s="136"/>
      <c r="QR105" s="96"/>
      <c r="QS105" s="137">
        <f t="shared" ref="QS105:QT105" si="2387">QS25+QS41+QS57+QS73+QS89</f>
        <v>0</v>
      </c>
      <c r="QT105" s="109">
        <f t="shared" si="2387"/>
        <v>0</v>
      </c>
      <c r="QU105" s="109"/>
      <c r="QV105" s="138"/>
      <c r="QW105" s="139" t="e">
        <f t="shared" si="1594"/>
        <v>#DIV/0!</v>
      </c>
      <c r="QX105" s="593">
        <f t="shared" si="1595"/>
        <v>0</v>
      </c>
      <c r="QY105" s="139"/>
      <c r="QZ105" s="109"/>
      <c r="RA105" s="136"/>
      <c r="RB105" s="96"/>
      <c r="RC105" s="137">
        <f t="shared" ref="RC105:RD105" si="2388">RC25+RC41+RC57+RC73+RC89</f>
        <v>0</v>
      </c>
      <c r="RD105" s="109">
        <f t="shared" si="2388"/>
        <v>0</v>
      </c>
      <c r="RE105" s="109"/>
      <c r="RF105" s="138"/>
      <c r="RG105" s="139" t="e">
        <f t="shared" si="1596"/>
        <v>#DIV/0!</v>
      </c>
      <c r="RH105" s="593">
        <f t="shared" si="1597"/>
        <v>0</v>
      </c>
      <c r="RI105" s="139"/>
      <c r="RJ105" s="109"/>
      <c r="RK105" s="136"/>
      <c r="RL105" s="96"/>
      <c r="RM105" s="137">
        <f t="shared" ref="RM105:RN105" si="2389">RM25+RM41+RM57+RM73+RM89</f>
        <v>0</v>
      </c>
      <c r="RN105" s="109">
        <f t="shared" si="2389"/>
        <v>0</v>
      </c>
      <c r="RO105" s="109"/>
      <c r="RP105" s="138"/>
      <c r="RQ105" s="139" t="e">
        <f t="shared" si="1598"/>
        <v>#DIV/0!</v>
      </c>
      <c r="RR105" s="593">
        <f t="shared" si="1599"/>
        <v>0</v>
      </c>
      <c r="RS105" s="139"/>
      <c r="RT105" s="109"/>
      <c r="RU105" s="136"/>
      <c r="RV105" s="96"/>
      <c r="RW105" s="137">
        <f t="shared" ref="RW105:RX105" si="2390">RW25+RW41+RW57+RW73+RW89</f>
        <v>0</v>
      </c>
      <c r="RX105" s="109">
        <f t="shared" si="2390"/>
        <v>0</v>
      </c>
      <c r="RY105" s="109"/>
      <c r="RZ105" s="138"/>
      <c r="SA105" s="139" t="e">
        <f t="shared" si="1600"/>
        <v>#DIV/0!</v>
      </c>
      <c r="SB105" s="593">
        <f t="shared" si="1601"/>
        <v>0</v>
      </c>
      <c r="SC105" s="139"/>
      <c r="SD105" s="109"/>
      <c r="SE105" s="136"/>
      <c r="SF105" s="96"/>
      <c r="SG105" s="137">
        <f t="shared" ref="SG105:SH105" si="2391">SG25+SG41+SG57+SG73+SG89</f>
        <v>0</v>
      </c>
      <c r="SH105" s="109">
        <f t="shared" si="2391"/>
        <v>0</v>
      </c>
      <c r="SI105" s="109"/>
      <c r="SJ105" s="138"/>
      <c r="SK105" s="139" t="e">
        <f t="shared" si="1602"/>
        <v>#DIV/0!</v>
      </c>
      <c r="SL105" s="593">
        <f t="shared" si="1603"/>
        <v>0</v>
      </c>
      <c r="SM105" s="139"/>
      <c r="SN105" s="109"/>
      <c r="SO105" s="136"/>
      <c r="SP105" s="96"/>
      <c r="SQ105" s="137">
        <f t="shared" ref="SQ105:SR105" si="2392">SQ25+SQ41+SQ57+SQ73+SQ89</f>
        <v>0</v>
      </c>
      <c r="SR105" s="109">
        <f t="shared" si="2392"/>
        <v>0</v>
      </c>
      <c r="SS105" s="109"/>
      <c r="ST105" s="138"/>
      <c r="SU105" s="139" t="e">
        <f t="shared" si="1604"/>
        <v>#DIV/0!</v>
      </c>
      <c r="SV105" s="593">
        <f t="shared" si="1605"/>
        <v>0</v>
      </c>
      <c r="SW105" s="139"/>
      <c r="SX105" s="109"/>
      <c r="SY105" s="136"/>
      <c r="SZ105" s="96"/>
      <c r="TA105" s="137">
        <f t="shared" ref="TA105:TB105" si="2393">TA25+TA41+TA57+TA73+TA89</f>
        <v>0</v>
      </c>
      <c r="TB105" s="109">
        <f t="shared" si="2393"/>
        <v>0</v>
      </c>
      <c r="TC105" s="109"/>
      <c r="TD105" s="138"/>
      <c r="TE105" s="139" t="e">
        <f t="shared" si="1606"/>
        <v>#DIV/0!</v>
      </c>
      <c r="TF105" s="593">
        <f t="shared" si="1607"/>
        <v>0</v>
      </c>
      <c r="TG105" s="139"/>
      <c r="TH105" s="109"/>
      <c r="TI105" s="136"/>
      <c r="TJ105" s="96"/>
      <c r="TK105" s="137">
        <f t="shared" ref="TK105:TL105" si="2394">TK25+TK41+TK57+TK73+TK89</f>
        <v>0</v>
      </c>
      <c r="TL105" s="109">
        <f t="shared" si="2394"/>
        <v>0</v>
      </c>
      <c r="TM105" s="109"/>
      <c r="TN105" s="138"/>
      <c r="TO105" s="139" t="e">
        <f t="shared" si="1608"/>
        <v>#DIV/0!</v>
      </c>
      <c r="TP105" s="593">
        <f t="shared" si="1609"/>
        <v>0</v>
      </c>
      <c r="TQ105" s="139"/>
      <c r="TR105" s="109"/>
      <c r="TS105" s="136"/>
      <c r="TT105" s="96"/>
      <c r="TU105" s="137">
        <f t="shared" ref="TU105:TV105" si="2395">TU25+TU41+TU57+TU73+TU89</f>
        <v>0</v>
      </c>
      <c r="TV105" s="109">
        <f t="shared" si="2395"/>
        <v>0</v>
      </c>
      <c r="TW105" s="109"/>
      <c r="TX105" s="138"/>
      <c r="TY105" s="139" t="e">
        <f t="shared" si="1610"/>
        <v>#DIV/0!</v>
      </c>
      <c r="TZ105" s="593">
        <f t="shared" si="1611"/>
        <v>0</v>
      </c>
      <c r="UA105" s="139"/>
      <c r="UB105" s="109"/>
      <c r="UC105" s="136"/>
      <c r="UD105" s="96"/>
      <c r="UE105" s="137">
        <f t="shared" ref="UE105:UF105" si="2396">UE25+UE41+UE57+UE73+UE89</f>
        <v>0</v>
      </c>
      <c r="UF105" s="109">
        <f t="shared" si="2396"/>
        <v>0</v>
      </c>
      <c r="UG105" s="109"/>
      <c r="UH105" s="138"/>
      <c r="UI105" s="139" t="e">
        <f t="shared" si="1612"/>
        <v>#DIV/0!</v>
      </c>
      <c r="UJ105" s="593">
        <f t="shared" si="1613"/>
        <v>0</v>
      </c>
      <c r="UK105" s="139"/>
      <c r="UL105" s="109"/>
      <c r="UM105" s="136"/>
      <c r="UN105" s="96"/>
      <c r="UO105" s="137">
        <f t="shared" ref="UO105:UP105" si="2397">UO25+UO41+UO57+UO73+UO89</f>
        <v>0</v>
      </c>
      <c r="UP105" s="109">
        <f t="shared" si="2397"/>
        <v>0</v>
      </c>
      <c r="UQ105" s="109"/>
      <c r="UR105" s="138"/>
      <c r="US105" s="139" t="e">
        <f t="shared" si="1614"/>
        <v>#DIV/0!</v>
      </c>
      <c r="UT105" s="593">
        <f t="shared" si="1615"/>
        <v>0</v>
      </c>
      <c r="UU105" s="139"/>
      <c r="UV105" s="109"/>
      <c r="UW105" s="136"/>
      <c r="UX105" s="96"/>
      <c r="UY105" s="137">
        <f t="shared" ref="UY105:UZ105" si="2398">UY25+UY41+UY57+UY73+UY89</f>
        <v>0</v>
      </c>
      <c r="UZ105" s="109">
        <f t="shared" si="2398"/>
        <v>0</v>
      </c>
      <c r="VA105" s="109"/>
      <c r="VB105" s="138"/>
      <c r="VC105" s="139" t="e">
        <f t="shared" si="1616"/>
        <v>#DIV/0!</v>
      </c>
      <c r="VD105" s="593">
        <f t="shared" si="1617"/>
        <v>0</v>
      </c>
      <c r="VE105" s="139"/>
      <c r="VF105" s="109"/>
      <c r="VG105" s="136"/>
      <c r="VH105" s="96"/>
      <c r="VI105" s="137">
        <f t="shared" ref="VI105:VJ105" si="2399">VI25+VI41+VI57+VI73+VI89</f>
        <v>0</v>
      </c>
      <c r="VJ105" s="109">
        <f t="shared" si="2399"/>
        <v>0</v>
      </c>
      <c r="VK105" s="109"/>
      <c r="VL105" s="138"/>
      <c r="VM105" s="139" t="e">
        <f t="shared" si="1618"/>
        <v>#DIV/0!</v>
      </c>
      <c r="VN105" s="593">
        <f t="shared" si="1619"/>
        <v>0</v>
      </c>
      <c r="VO105" s="139"/>
      <c r="VP105" s="109"/>
      <c r="VQ105" s="136"/>
      <c r="VR105" s="96"/>
      <c r="VS105" s="137">
        <f t="shared" ref="VS105:VT105" si="2400">VS25+VS41+VS57+VS73+VS89</f>
        <v>0</v>
      </c>
      <c r="VT105" s="109">
        <f t="shared" si="2400"/>
        <v>0</v>
      </c>
      <c r="VU105" s="109"/>
      <c r="VV105" s="138"/>
      <c r="VW105" s="139" t="e">
        <f t="shared" si="1620"/>
        <v>#DIV/0!</v>
      </c>
      <c r="VX105" s="554">
        <f t="shared" si="1621"/>
        <v>0</v>
      </c>
      <c r="VY105" s="139"/>
      <c r="VZ105" s="109"/>
      <c r="WA105" s="136"/>
      <c r="WB105" s="96"/>
      <c r="WC105" s="137">
        <f t="shared" ref="WC105:WD105" si="2401">WC25+WC41+WC57+WC73+WC89</f>
        <v>0</v>
      </c>
      <c r="WD105" s="109">
        <f t="shared" si="2401"/>
        <v>0</v>
      </c>
      <c r="WE105" s="109"/>
      <c r="WF105" s="138"/>
    </row>
    <row r="107" spans="1:604" s="69" customFormat="1" ht="15.75">
      <c r="A107" s="1" t="s">
        <v>317</v>
      </c>
      <c r="B107" s="1"/>
      <c r="C107" s="1"/>
      <c r="D107" s="1"/>
      <c r="E107" s="1" t="s">
        <v>403</v>
      </c>
      <c r="F107" s="1"/>
      <c r="L107" s="1"/>
    </row>
    <row r="108" spans="1:604" s="69" customFormat="1" ht="15.75">
      <c r="A108" s="1"/>
      <c r="B108" s="1"/>
      <c r="C108" s="1"/>
      <c r="D108" s="1"/>
      <c r="E108" s="1"/>
      <c r="F108" s="1"/>
    </row>
    <row r="109" spans="1:604" s="69" customFormat="1" ht="15.75">
      <c r="A109" s="1" t="s">
        <v>1264</v>
      </c>
      <c r="B109" s="1"/>
      <c r="C109" s="1"/>
      <c r="D109" s="1"/>
      <c r="E109" s="1"/>
      <c r="F109" s="1"/>
    </row>
  </sheetData>
  <mergeCells count="64">
    <mergeCell ref="A2:E2"/>
    <mergeCell ref="A3:E3"/>
    <mergeCell ref="A4:E4"/>
    <mergeCell ref="A5:E5"/>
    <mergeCell ref="F6:O6"/>
    <mergeCell ref="Z6:AI6"/>
    <mergeCell ref="AJ6:AS6"/>
    <mergeCell ref="AT6:BC6"/>
    <mergeCell ref="BD6:BM6"/>
    <mergeCell ref="P6:Y6"/>
    <mergeCell ref="BN6:BW6"/>
    <mergeCell ref="BX6:CG6"/>
    <mergeCell ref="CH6:CQ6"/>
    <mergeCell ref="CR6:DA6"/>
    <mergeCell ref="DB6:DK6"/>
    <mergeCell ref="DL6:DU6"/>
    <mergeCell ref="DV6:EE6"/>
    <mergeCell ref="EF6:EO6"/>
    <mergeCell ref="EP6:EY6"/>
    <mergeCell ref="EZ6:FI6"/>
    <mergeCell ref="FJ6:FS6"/>
    <mergeCell ref="FT6:GC6"/>
    <mergeCell ref="GD6:GM6"/>
    <mergeCell ref="GN6:GW6"/>
    <mergeCell ref="GX6:HG6"/>
    <mergeCell ref="HH6:HQ6"/>
    <mergeCell ref="HR6:IA6"/>
    <mergeCell ref="IB6:IK6"/>
    <mergeCell ref="IL6:IU6"/>
    <mergeCell ref="IV6:JE6"/>
    <mergeCell ref="JF6:JO6"/>
    <mergeCell ref="JP6:JY6"/>
    <mergeCell ref="JZ6:KI6"/>
    <mergeCell ref="KJ6:KS6"/>
    <mergeCell ref="KT6:LC6"/>
    <mergeCell ref="LD6:LM6"/>
    <mergeCell ref="LN6:LW6"/>
    <mergeCell ref="LX6:MG6"/>
    <mergeCell ref="MH6:MQ6"/>
    <mergeCell ref="MR6:NA6"/>
    <mergeCell ref="NB6:NK6"/>
    <mergeCell ref="NL6:NU6"/>
    <mergeCell ref="NV6:OE6"/>
    <mergeCell ref="OF6:OO6"/>
    <mergeCell ref="OP6:OY6"/>
    <mergeCell ref="OZ6:PI6"/>
    <mergeCell ref="PJ6:PS6"/>
    <mergeCell ref="PT6:QC6"/>
    <mergeCell ref="QD6:QM6"/>
    <mergeCell ref="QN6:QW6"/>
    <mergeCell ref="QX6:RG6"/>
    <mergeCell ref="RH6:RQ6"/>
    <mergeCell ref="RR6:SA6"/>
    <mergeCell ref="SB6:SK6"/>
    <mergeCell ref="SL6:SU6"/>
    <mergeCell ref="VX6:WF6"/>
    <mergeCell ref="UT6:VC6"/>
    <mergeCell ref="VD6:VM6"/>
    <mergeCell ref="VN6:VW6"/>
    <mergeCell ref="SV6:TE6"/>
    <mergeCell ref="TF6:TO6"/>
    <mergeCell ref="TP6:TY6"/>
    <mergeCell ref="TZ6:UI6"/>
    <mergeCell ref="UJ6:US6"/>
  </mergeCells>
  <pageMargins left="0.70866141732283472" right="0.70866141732283472" top="0.74803149606299213" bottom="0.74803149606299213" header="0.31496062992125984" footer="0.31496062992125984"/>
  <pageSetup paperSize="9" scale="17" fitToWidth="0" orientation="landscape" verticalDpi="0" r:id="rId1"/>
  <colBreaks count="2" manualBreakCount="2">
    <brk id="25" max="107" man="1"/>
    <brk id="45" max="107" man="1"/>
  </col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9">
    <tabColor rgb="FFB5FDB1"/>
  </sheetPr>
  <dimension ref="A1:Q279"/>
  <sheetViews>
    <sheetView workbookViewId="0">
      <pane xSplit="2" ySplit="10" topLeftCell="C244" activePane="bottomRight" state="frozen"/>
      <selection pane="topRight" activeCell="C1" sqref="C1"/>
      <selection pane="bottomLeft" activeCell="A32" sqref="A32"/>
      <selection pane="bottomRight" activeCell="E12" sqref="E12:F17"/>
    </sheetView>
  </sheetViews>
  <sheetFormatPr defaultColWidth="9.140625" defaultRowHeight="15"/>
  <cols>
    <col min="1" max="1" width="4.85546875" style="1" customWidth="1"/>
    <col min="2" max="2" width="33.28515625" style="1" customWidth="1"/>
    <col min="3" max="3" width="8.28515625" style="1" customWidth="1"/>
    <col min="4" max="4" width="7.85546875" style="1" customWidth="1"/>
    <col min="5" max="5" width="7.42578125" style="1" customWidth="1"/>
    <col min="6" max="6" width="7.28515625" style="1" customWidth="1"/>
    <col min="7" max="7" width="8.5703125" style="1" customWidth="1"/>
    <col min="8" max="9" width="9" style="1" customWidth="1"/>
    <col min="10" max="10" width="8.140625" style="1" customWidth="1"/>
    <col min="11" max="11" width="7.85546875" style="1" customWidth="1"/>
    <col min="12" max="12" width="8.42578125" style="1" customWidth="1"/>
    <col min="13" max="13" width="7.5703125" style="1" customWidth="1"/>
    <col min="14" max="14" width="7.28515625" style="1" customWidth="1"/>
    <col min="15" max="15" width="7.7109375" style="1" customWidth="1"/>
    <col min="16" max="16" width="48.140625" style="1" customWidth="1"/>
    <col min="17" max="17" width="9.85546875" style="9" customWidth="1"/>
    <col min="18" max="16384" width="9.140625" style="1"/>
  </cols>
  <sheetData>
    <row r="1" spans="1:17">
      <c r="P1" s="1" t="s">
        <v>1262</v>
      </c>
    </row>
    <row r="2" spans="1:17">
      <c r="B2" s="1054" t="s">
        <v>47</v>
      </c>
      <c r="C2" s="1054"/>
      <c r="D2" s="1054"/>
      <c r="E2" s="1054"/>
      <c r="F2" s="1054"/>
      <c r="G2" s="1054"/>
      <c r="H2" s="1054"/>
      <c r="I2" s="1054"/>
      <c r="J2" s="1054"/>
      <c r="K2" s="1054"/>
      <c r="L2" s="1054"/>
      <c r="M2" s="1054"/>
      <c r="N2" s="1054"/>
      <c r="O2" s="1054"/>
      <c r="P2" s="1054"/>
    </row>
    <row r="3" spans="1:17">
      <c r="B3" s="1054" t="s">
        <v>48</v>
      </c>
      <c r="C3" s="1054"/>
      <c r="D3" s="1054"/>
      <c r="E3" s="1054"/>
      <c r="F3" s="1054"/>
      <c r="G3" s="1054"/>
      <c r="H3" s="1054"/>
      <c r="I3" s="1054"/>
      <c r="J3" s="1054"/>
      <c r="K3" s="1054"/>
      <c r="L3" s="1054"/>
      <c r="M3" s="1054"/>
      <c r="N3" s="1054"/>
      <c r="O3" s="1054"/>
      <c r="P3" s="1054"/>
    </row>
    <row r="4" spans="1:17">
      <c r="B4" s="1054" t="s">
        <v>249</v>
      </c>
      <c r="C4" s="1054"/>
      <c r="D4" s="1054"/>
      <c r="E4" s="1054"/>
      <c r="F4" s="1054"/>
      <c r="G4" s="1054"/>
      <c r="H4" s="1054"/>
      <c r="I4" s="1054"/>
      <c r="J4" s="1054"/>
      <c r="K4" s="1054"/>
      <c r="L4" s="1054"/>
      <c r="M4" s="1054"/>
      <c r="N4" s="1054"/>
      <c r="O4" s="1054"/>
      <c r="P4" s="1054"/>
    </row>
    <row r="5" spans="1:17">
      <c r="B5" s="1055" t="s">
        <v>353</v>
      </c>
      <c r="C5" s="1055"/>
      <c r="D5" s="1055"/>
      <c r="E5" s="1055"/>
      <c r="F5" s="1055"/>
      <c r="G5" s="1055"/>
      <c r="H5" s="1055"/>
      <c r="I5" s="1055"/>
      <c r="J5" s="1055"/>
      <c r="K5" s="1055"/>
      <c r="L5" s="1055"/>
      <c r="M5" s="1055"/>
      <c r="N5" s="1055"/>
      <c r="O5" s="1055"/>
      <c r="P5" s="1055"/>
    </row>
    <row r="6" spans="1:17">
      <c r="B6" s="492"/>
      <c r="C6" s="492"/>
      <c r="D6" s="492"/>
      <c r="E6" s="492"/>
      <c r="F6" s="492"/>
      <c r="G6" s="492"/>
      <c r="H6" s="492"/>
      <c r="I6" s="492"/>
      <c r="J6" s="492"/>
      <c r="K6" s="492"/>
      <c r="L6" s="492"/>
      <c r="M6" s="492"/>
      <c r="N6" s="492"/>
      <c r="O6" s="492"/>
      <c r="P6" s="492"/>
    </row>
    <row r="7" spans="1:17" ht="60" customHeight="1">
      <c r="A7" s="1068" t="s">
        <v>220</v>
      </c>
      <c r="B7" s="792" t="s">
        <v>3</v>
      </c>
      <c r="C7" s="1070" t="s">
        <v>49</v>
      </c>
      <c r="D7" s="1070" t="s">
        <v>240</v>
      </c>
      <c r="E7" s="1072" t="s">
        <v>204</v>
      </c>
      <c r="F7" s="1073"/>
      <c r="G7" s="1070" t="s">
        <v>57</v>
      </c>
      <c r="H7" s="1078" t="s">
        <v>31</v>
      </c>
      <c r="I7" s="1079"/>
      <c r="J7" s="1080"/>
      <c r="K7" s="1070" t="s">
        <v>62</v>
      </c>
      <c r="L7" s="1070" t="s">
        <v>61</v>
      </c>
      <c r="M7" s="1078" t="s">
        <v>31</v>
      </c>
      <c r="N7" s="1079"/>
      <c r="O7" s="1080"/>
      <c r="P7" s="785" t="s">
        <v>50</v>
      </c>
      <c r="Q7" s="1076" t="s">
        <v>194</v>
      </c>
    </row>
    <row r="8" spans="1:17" ht="65.25" customHeight="1">
      <c r="A8" s="1069"/>
      <c r="B8" s="794"/>
      <c r="C8" s="1071"/>
      <c r="D8" s="1071"/>
      <c r="E8" s="35" t="s">
        <v>191</v>
      </c>
      <c r="F8" s="35" t="s">
        <v>192</v>
      </c>
      <c r="G8" s="1071"/>
      <c r="H8" s="35" t="s">
        <v>146</v>
      </c>
      <c r="I8" s="35" t="s">
        <v>223</v>
      </c>
      <c r="J8" s="35" t="s">
        <v>147</v>
      </c>
      <c r="K8" s="1071"/>
      <c r="L8" s="1071"/>
      <c r="M8" s="35" t="s">
        <v>146</v>
      </c>
      <c r="N8" s="35" t="s">
        <v>223</v>
      </c>
      <c r="O8" s="35" t="s">
        <v>147</v>
      </c>
      <c r="P8" s="787"/>
      <c r="Q8" s="1077"/>
    </row>
    <row r="9" spans="1:17" ht="33.75">
      <c r="A9" s="57">
        <v>1</v>
      </c>
      <c r="B9" s="491">
        <v>2</v>
      </c>
      <c r="C9" s="3">
        <v>3</v>
      </c>
      <c r="D9" s="3">
        <v>4</v>
      </c>
      <c r="E9" s="3">
        <v>5</v>
      </c>
      <c r="F9" s="3">
        <v>6</v>
      </c>
      <c r="G9" s="3" t="s">
        <v>251</v>
      </c>
      <c r="H9" s="3" t="s">
        <v>252</v>
      </c>
      <c r="I9" s="3" t="s">
        <v>253</v>
      </c>
      <c r="J9" s="3">
        <v>9</v>
      </c>
      <c r="K9" s="3">
        <v>10</v>
      </c>
      <c r="L9" s="3" t="s">
        <v>254</v>
      </c>
      <c r="M9" s="3" t="s">
        <v>255</v>
      </c>
      <c r="N9" s="3" t="s">
        <v>256</v>
      </c>
      <c r="O9" s="3" t="s">
        <v>257</v>
      </c>
      <c r="P9" s="3">
        <v>14</v>
      </c>
      <c r="Q9" s="3">
        <v>15</v>
      </c>
    </row>
    <row r="10" spans="1:17">
      <c r="A10" s="50"/>
      <c r="B10" s="1074" t="s">
        <v>71</v>
      </c>
      <c r="C10" s="1074"/>
      <c r="D10" s="1074"/>
      <c r="E10" s="1074"/>
      <c r="F10" s="1074"/>
      <c r="G10" s="1074"/>
      <c r="H10" s="1074"/>
      <c r="I10" s="1074"/>
      <c r="J10" s="1074"/>
      <c r="K10" s="1074"/>
      <c r="L10" s="1074"/>
      <c r="M10" s="1074"/>
      <c r="N10" s="1074"/>
      <c r="O10" s="1074"/>
      <c r="P10" s="1075"/>
      <c r="Q10" s="51"/>
    </row>
    <row r="11" spans="1:17" ht="22.5">
      <c r="A11" s="45"/>
      <c r="B11" s="34" t="s">
        <v>52</v>
      </c>
      <c r="C11" s="18">
        <v>5</v>
      </c>
      <c r="D11" s="20">
        <v>136</v>
      </c>
      <c r="E11" s="20">
        <f>1+1+2+1+1</f>
        <v>6</v>
      </c>
      <c r="F11" s="20">
        <f>1*13/10</f>
        <v>1</v>
      </c>
      <c r="G11" s="21">
        <f>(E11+F11)/D11/C11</f>
        <v>1.0290000000000001E-2</v>
      </c>
      <c r="H11" s="21">
        <f>G11-J11</f>
        <v>1.0290000000000001E-2</v>
      </c>
      <c r="I11" s="21">
        <f>(F11)/D11/C11</f>
        <v>1.47E-3</v>
      </c>
      <c r="J11" s="21"/>
      <c r="K11" s="18">
        <v>40000</v>
      </c>
      <c r="L11" s="22">
        <f>G11*K11</f>
        <v>411.6</v>
      </c>
      <c r="M11" s="22">
        <f>H11*K11</f>
        <v>411.6</v>
      </c>
      <c r="N11" s="22">
        <f>I11*K11</f>
        <v>58.8</v>
      </c>
      <c r="O11" s="22">
        <f>L11-M11</f>
        <v>0</v>
      </c>
      <c r="P11" s="19" t="s">
        <v>139</v>
      </c>
      <c r="Q11" s="19"/>
    </row>
    <row r="12" spans="1:17" ht="22.5">
      <c r="A12" s="45"/>
      <c r="B12" s="34" t="s">
        <v>53</v>
      </c>
      <c r="C12" s="18">
        <v>5</v>
      </c>
      <c r="D12" s="20">
        <v>136</v>
      </c>
      <c r="E12" s="24">
        <f>E11</f>
        <v>6</v>
      </c>
      <c r="F12" s="24">
        <f>F11</f>
        <v>1</v>
      </c>
      <c r="G12" s="21">
        <f>(E12+F12)/D12/C12</f>
        <v>1.0290000000000001E-2</v>
      </c>
      <c r="H12" s="21">
        <f t="shared" ref="H12:H18" si="0">G12-J12</f>
        <v>1.0290000000000001E-2</v>
      </c>
      <c r="I12" s="21">
        <f>(F12)/D12/C12</f>
        <v>1.47E-3</v>
      </c>
      <c r="J12" s="21"/>
      <c r="K12" s="18">
        <v>6700</v>
      </c>
      <c r="L12" s="22">
        <f>G12*K12</f>
        <v>68.94</v>
      </c>
      <c r="M12" s="22">
        <f t="shared" ref="M12:M18" si="1">H12*K12</f>
        <v>68.94</v>
      </c>
      <c r="N12" s="22">
        <f t="shared" ref="N12:N18" si="2">I12*K12</f>
        <v>9.85</v>
      </c>
      <c r="O12" s="22">
        <f t="shared" ref="O12:O18" si="3">L12-M12</f>
        <v>0</v>
      </c>
      <c r="P12" s="19" t="s">
        <v>139</v>
      </c>
      <c r="Q12" s="19"/>
    </row>
    <row r="13" spans="1:17" ht="33.75">
      <c r="A13" s="45"/>
      <c r="B13" s="34" t="s">
        <v>54</v>
      </c>
      <c r="C13" s="18">
        <v>5</v>
      </c>
      <c r="D13" s="20">
        <v>136</v>
      </c>
      <c r="E13" s="24">
        <v>1</v>
      </c>
      <c r="F13" s="24"/>
      <c r="G13" s="21">
        <f>(E13+F13)/D13/C13</f>
        <v>1.47E-3</v>
      </c>
      <c r="H13" s="21">
        <f t="shared" si="0"/>
        <v>1.47E-3</v>
      </c>
      <c r="I13" s="21"/>
      <c r="J13" s="21"/>
      <c r="K13" s="18">
        <v>25800</v>
      </c>
      <c r="L13" s="22">
        <f>G13*K13</f>
        <v>37.93</v>
      </c>
      <c r="M13" s="22">
        <f t="shared" si="1"/>
        <v>37.93</v>
      </c>
      <c r="N13" s="22">
        <f t="shared" si="2"/>
        <v>0</v>
      </c>
      <c r="O13" s="22">
        <f t="shared" si="3"/>
        <v>0</v>
      </c>
      <c r="P13" s="18" t="s">
        <v>64</v>
      </c>
      <c r="Q13" s="19"/>
    </row>
    <row r="14" spans="1:17">
      <c r="A14" s="45"/>
      <c r="B14" s="34" t="s">
        <v>55</v>
      </c>
      <c r="C14" s="18">
        <v>5</v>
      </c>
      <c r="D14" s="20">
        <v>136</v>
      </c>
      <c r="E14" s="24">
        <v>1</v>
      </c>
      <c r="F14" s="24"/>
      <c r="G14" s="21">
        <f>(E14+F14)/D14/C14</f>
        <v>1.47E-3</v>
      </c>
      <c r="H14" s="21">
        <f t="shared" si="0"/>
        <v>1.47E-3</v>
      </c>
      <c r="I14" s="21"/>
      <c r="J14" s="21"/>
      <c r="K14" s="18">
        <v>7500</v>
      </c>
      <c r="L14" s="22">
        <f>G14*K14</f>
        <v>11.03</v>
      </c>
      <c r="M14" s="22">
        <f t="shared" si="1"/>
        <v>11.03</v>
      </c>
      <c r="N14" s="22">
        <f t="shared" si="2"/>
        <v>0</v>
      </c>
      <c r="O14" s="22">
        <f t="shared" si="3"/>
        <v>0</v>
      </c>
      <c r="P14" s="18" t="s">
        <v>63</v>
      </c>
      <c r="Q14" s="19"/>
    </row>
    <row r="15" spans="1:17" ht="22.5">
      <c r="A15" s="45"/>
      <c r="B15" s="34" t="s">
        <v>59</v>
      </c>
      <c r="C15" s="18">
        <v>1</v>
      </c>
      <c r="D15" s="20">
        <v>136</v>
      </c>
      <c r="E15" s="24">
        <f>1*E12/5</f>
        <v>1</v>
      </c>
      <c r="F15" s="24">
        <f>1*F12/5</f>
        <v>0</v>
      </c>
      <c r="G15" s="21">
        <f t="shared" ref="G15:G75" si="4">(E15+F15)/D15/C15</f>
        <v>7.3499999999999998E-3</v>
      </c>
      <c r="H15" s="21">
        <f t="shared" si="0"/>
        <v>7.3499999999999998E-3</v>
      </c>
      <c r="I15" s="21">
        <f>(F15)/D15/C15</f>
        <v>0</v>
      </c>
      <c r="J15" s="21"/>
      <c r="K15" s="18">
        <v>7000</v>
      </c>
      <c r="L15" s="22">
        <f t="shared" ref="L15:L75" si="5">G15*K15</f>
        <v>51.45</v>
      </c>
      <c r="M15" s="22">
        <f t="shared" si="1"/>
        <v>51.45</v>
      </c>
      <c r="N15" s="22">
        <f t="shared" si="2"/>
        <v>0</v>
      </c>
      <c r="O15" s="22">
        <f t="shared" si="3"/>
        <v>0</v>
      </c>
      <c r="P15" s="18" t="s">
        <v>193</v>
      </c>
      <c r="Q15" s="19"/>
    </row>
    <row r="16" spans="1:17">
      <c r="A16" s="45"/>
      <c r="B16" s="34" t="s">
        <v>60</v>
      </c>
      <c r="C16" s="18">
        <v>1</v>
      </c>
      <c r="D16" s="20">
        <v>136</v>
      </c>
      <c r="E16" s="24">
        <f>1*E13</f>
        <v>1</v>
      </c>
      <c r="F16" s="24">
        <f>1*F13</f>
        <v>0</v>
      </c>
      <c r="G16" s="21">
        <f t="shared" si="4"/>
        <v>7.3499999999999998E-3</v>
      </c>
      <c r="H16" s="21">
        <f t="shared" si="0"/>
        <v>7.3499999999999998E-3</v>
      </c>
      <c r="I16" s="21"/>
      <c r="J16" s="21"/>
      <c r="K16" s="18">
        <v>9000</v>
      </c>
      <c r="L16" s="22">
        <f t="shared" si="5"/>
        <v>66.150000000000006</v>
      </c>
      <c r="M16" s="22">
        <f t="shared" si="1"/>
        <v>66.150000000000006</v>
      </c>
      <c r="N16" s="22">
        <f t="shared" si="2"/>
        <v>0</v>
      </c>
      <c r="O16" s="22">
        <f t="shared" si="3"/>
        <v>0</v>
      </c>
      <c r="P16" s="18" t="s">
        <v>58</v>
      </c>
      <c r="Q16" s="19"/>
    </row>
    <row r="17" spans="1:17" ht="22.5">
      <c r="A17" s="45"/>
      <c r="B17" s="34" t="s">
        <v>56</v>
      </c>
      <c r="C17" s="18">
        <v>1</v>
      </c>
      <c r="D17" s="20">
        <v>136</v>
      </c>
      <c r="E17" s="24">
        <f>1*E14*12</f>
        <v>12</v>
      </c>
      <c r="F17" s="24">
        <f>1*F14*12</f>
        <v>0</v>
      </c>
      <c r="G17" s="21">
        <f t="shared" si="4"/>
        <v>8.8239999999999999E-2</v>
      </c>
      <c r="H17" s="21">
        <f t="shared" si="0"/>
        <v>8.8239999999999999E-2</v>
      </c>
      <c r="I17" s="21"/>
      <c r="J17" s="21"/>
      <c r="K17" s="18">
        <v>90</v>
      </c>
      <c r="L17" s="22">
        <f t="shared" si="5"/>
        <v>7.94</v>
      </c>
      <c r="M17" s="22">
        <f t="shared" si="1"/>
        <v>7.94</v>
      </c>
      <c r="N17" s="22">
        <f t="shared" si="2"/>
        <v>0</v>
      </c>
      <c r="O17" s="22">
        <f t="shared" si="3"/>
        <v>0</v>
      </c>
      <c r="P17" s="18" t="s">
        <v>65</v>
      </c>
      <c r="Q17" s="19"/>
    </row>
    <row r="18" spans="1:17" ht="33.75">
      <c r="A18" s="45"/>
      <c r="B18" s="34" t="s">
        <v>51</v>
      </c>
      <c r="C18" s="18">
        <v>1</v>
      </c>
      <c r="D18" s="20">
        <v>136</v>
      </c>
      <c r="E18" s="20">
        <f>(1+4+1+2)*12</f>
        <v>96</v>
      </c>
      <c r="F18" s="20">
        <f>2*13*4</f>
        <v>104</v>
      </c>
      <c r="G18" s="21">
        <f t="shared" si="4"/>
        <v>1.4705900000000001</v>
      </c>
      <c r="H18" s="21">
        <f t="shared" si="0"/>
        <v>1.4705900000000001</v>
      </c>
      <c r="I18" s="21">
        <f>(F18)/D18/C18</f>
        <v>0.76471</v>
      </c>
      <c r="J18" s="21"/>
      <c r="K18" s="18">
        <v>220</v>
      </c>
      <c r="L18" s="22">
        <f t="shared" si="5"/>
        <v>323.52999999999997</v>
      </c>
      <c r="M18" s="22">
        <f t="shared" si="1"/>
        <v>323.52999999999997</v>
      </c>
      <c r="N18" s="22">
        <f t="shared" si="2"/>
        <v>168.24</v>
      </c>
      <c r="O18" s="22">
        <f t="shared" si="3"/>
        <v>0</v>
      </c>
      <c r="P18" s="19" t="s">
        <v>140</v>
      </c>
      <c r="Q18" s="19"/>
    </row>
    <row r="19" spans="1:17">
      <c r="A19" s="45"/>
      <c r="B19" s="1081" t="s">
        <v>66</v>
      </c>
      <c r="C19" s="1081"/>
      <c r="D19" s="1081"/>
      <c r="E19" s="1081"/>
      <c r="F19" s="1081"/>
      <c r="G19" s="1081"/>
      <c r="H19" s="1081"/>
      <c r="I19" s="1081"/>
      <c r="J19" s="1081"/>
      <c r="K19" s="1081"/>
      <c r="L19" s="1081"/>
      <c r="M19" s="1081"/>
      <c r="N19" s="1081"/>
      <c r="O19" s="1081"/>
      <c r="P19" s="1082"/>
      <c r="Q19" s="19"/>
    </row>
    <row r="20" spans="1:17" ht="45">
      <c r="A20" s="45"/>
      <c r="B20" s="34" t="s">
        <v>67</v>
      </c>
      <c r="C20" s="18">
        <v>3</v>
      </c>
      <c r="D20" s="20">
        <v>136</v>
      </c>
      <c r="E20" s="24">
        <f>1*6+1+1</f>
        <v>8</v>
      </c>
      <c r="F20" s="24">
        <f>1*13</f>
        <v>13</v>
      </c>
      <c r="G20" s="21">
        <f t="shared" si="4"/>
        <v>5.1470000000000002E-2</v>
      </c>
      <c r="H20" s="21">
        <f>G20-J20</f>
        <v>5.1470000000000002E-2</v>
      </c>
      <c r="I20" s="21"/>
      <c r="J20" s="21"/>
      <c r="K20" s="18">
        <v>500</v>
      </c>
      <c r="L20" s="22">
        <f t="shared" si="5"/>
        <v>25.74</v>
      </c>
      <c r="M20" s="22">
        <f>H20*K20</f>
        <v>25.74</v>
      </c>
      <c r="N20" s="22">
        <f>I20*K20</f>
        <v>0</v>
      </c>
      <c r="O20" s="22">
        <f>L20-M20</f>
        <v>0</v>
      </c>
      <c r="P20" s="19" t="s">
        <v>141</v>
      </c>
      <c r="Q20" s="19"/>
    </row>
    <row r="21" spans="1:17">
      <c r="A21" s="45"/>
      <c r="B21" s="34" t="s">
        <v>68</v>
      </c>
      <c r="C21" s="18">
        <v>5</v>
      </c>
      <c r="D21" s="20">
        <v>136</v>
      </c>
      <c r="E21" s="20">
        <v>2</v>
      </c>
      <c r="F21" s="20"/>
      <c r="G21" s="21">
        <f t="shared" si="4"/>
        <v>2.9399999999999999E-3</v>
      </c>
      <c r="H21" s="21">
        <f>G21-J21</f>
        <v>2.9399999999999999E-3</v>
      </c>
      <c r="I21" s="21"/>
      <c r="J21" s="21"/>
      <c r="K21" s="18">
        <v>5500</v>
      </c>
      <c r="L21" s="22">
        <f t="shared" si="5"/>
        <v>16.170000000000002</v>
      </c>
      <c r="M21" s="22">
        <f>H21*K21</f>
        <v>16.170000000000002</v>
      </c>
      <c r="N21" s="22">
        <f>I21*K21</f>
        <v>0</v>
      </c>
      <c r="O21" s="22">
        <f>L21-M21</f>
        <v>0</v>
      </c>
      <c r="P21" s="18" t="s">
        <v>69</v>
      </c>
      <c r="Q21" s="19"/>
    </row>
    <row r="22" spans="1:17">
      <c r="A22" s="45"/>
      <c r="B22" s="42" t="s">
        <v>212</v>
      </c>
      <c r="C22" s="37"/>
      <c r="D22" s="38"/>
      <c r="E22" s="38"/>
      <c r="F22" s="38"/>
      <c r="G22" s="39"/>
      <c r="H22" s="39"/>
      <c r="I22" s="39"/>
      <c r="J22" s="39"/>
      <c r="K22" s="37"/>
      <c r="L22" s="40">
        <f>SUM(L11:L18,L20:L21)</f>
        <v>1020.48</v>
      </c>
      <c r="M22" s="40">
        <f>SUM(M11:M18,M20:M21)</f>
        <v>1020.48</v>
      </c>
      <c r="N22" s="40">
        <f>SUM(N11:N18,N20:N21)</f>
        <v>236.89</v>
      </c>
      <c r="O22" s="40">
        <f>SUM(O11:O18,O20:O21)</f>
        <v>0</v>
      </c>
      <c r="P22" s="37"/>
      <c r="Q22" s="19"/>
    </row>
    <row r="23" spans="1:17">
      <c r="A23" s="45" t="s">
        <v>221</v>
      </c>
      <c r="B23" s="42"/>
      <c r="C23" s="37"/>
      <c r="D23" s="38"/>
      <c r="E23" s="38"/>
      <c r="F23" s="38"/>
      <c r="G23" s="39"/>
      <c r="H23" s="39"/>
      <c r="I23" s="39"/>
      <c r="J23" s="39"/>
      <c r="K23" s="37"/>
      <c r="L23" s="40">
        <f>SUM(M23:O23)</f>
        <v>236.89</v>
      </c>
      <c r="M23" s="40"/>
      <c r="N23" s="40">
        <f>N22</f>
        <v>236.89</v>
      </c>
      <c r="O23" s="40"/>
      <c r="P23" s="37" t="s">
        <v>294</v>
      </c>
      <c r="Q23" s="19"/>
    </row>
    <row r="24" spans="1:17">
      <c r="A24" s="45" t="s">
        <v>222</v>
      </c>
      <c r="B24" s="42"/>
      <c r="C24" s="37"/>
      <c r="D24" s="38"/>
      <c r="E24" s="38"/>
      <c r="F24" s="38"/>
      <c r="G24" s="39"/>
      <c r="H24" s="39"/>
      <c r="I24" s="39"/>
      <c r="J24" s="39"/>
      <c r="K24" s="37"/>
      <c r="L24" s="40">
        <f>SUM(M24:O24)</f>
        <v>783.59</v>
      </c>
      <c r="M24" s="40">
        <f>M22-N23</f>
        <v>783.59</v>
      </c>
      <c r="N24" s="40"/>
      <c r="O24" s="40"/>
      <c r="P24" s="37" t="s">
        <v>294</v>
      </c>
      <c r="Q24" s="19"/>
    </row>
    <row r="25" spans="1:17">
      <c r="A25" s="50"/>
      <c r="B25" s="1074" t="s">
        <v>70</v>
      </c>
      <c r="C25" s="1074"/>
      <c r="D25" s="1074"/>
      <c r="E25" s="1074"/>
      <c r="F25" s="1074"/>
      <c r="G25" s="1074"/>
      <c r="H25" s="1074"/>
      <c r="I25" s="1074"/>
      <c r="J25" s="1074"/>
      <c r="K25" s="1074"/>
      <c r="L25" s="1074"/>
      <c r="M25" s="1074"/>
      <c r="N25" s="1074"/>
      <c r="O25" s="1074"/>
      <c r="P25" s="1075"/>
      <c r="Q25" s="51"/>
    </row>
    <row r="26" spans="1:17" ht="22.5">
      <c r="A26" s="45"/>
      <c r="B26" s="34" t="s">
        <v>72</v>
      </c>
      <c r="C26" s="18">
        <v>1</v>
      </c>
      <c r="D26" s="20">
        <v>136</v>
      </c>
      <c r="E26" s="20">
        <f>6*1</f>
        <v>6</v>
      </c>
      <c r="F26" s="24">
        <f>13</f>
        <v>13</v>
      </c>
      <c r="G26" s="21">
        <f t="shared" si="4"/>
        <v>0.13971</v>
      </c>
      <c r="H26" s="21">
        <f t="shared" ref="H26:H66" si="6">G26-J26</f>
        <v>0.13971</v>
      </c>
      <c r="I26" s="21">
        <f t="shared" ref="I26:I66" si="7">(F26)/D26/C26</f>
        <v>9.5589999999999994E-2</v>
      </c>
      <c r="J26" s="21"/>
      <c r="K26" s="18">
        <v>170</v>
      </c>
      <c r="L26" s="22">
        <f t="shared" si="5"/>
        <v>23.75</v>
      </c>
      <c r="M26" s="22">
        <f t="shared" ref="M26:M66" si="8">H26*K26</f>
        <v>23.75</v>
      </c>
      <c r="N26" s="22">
        <f t="shared" ref="N26:N66" si="9">I26*K26</f>
        <v>16.25</v>
      </c>
      <c r="O26" s="22">
        <f t="shared" ref="O26:O66" si="10">L26-M26</f>
        <v>0</v>
      </c>
      <c r="P26" s="18" t="s">
        <v>142</v>
      </c>
      <c r="Q26" s="19"/>
    </row>
    <row r="27" spans="1:17">
      <c r="A27" s="45"/>
      <c r="B27" s="34" t="s">
        <v>73</v>
      </c>
      <c r="C27" s="18">
        <v>5</v>
      </c>
      <c r="D27" s="20">
        <v>136</v>
      </c>
      <c r="E27" s="20">
        <f t="shared" ref="E27:E29" si="11">6*1</f>
        <v>6</v>
      </c>
      <c r="F27" s="24">
        <f>13</f>
        <v>13</v>
      </c>
      <c r="G27" s="21">
        <f t="shared" si="4"/>
        <v>2.794E-2</v>
      </c>
      <c r="H27" s="21">
        <f t="shared" si="6"/>
        <v>2.794E-2</v>
      </c>
      <c r="I27" s="21">
        <f t="shared" si="7"/>
        <v>1.9120000000000002E-2</v>
      </c>
      <c r="J27" s="21"/>
      <c r="K27" s="18">
        <v>360</v>
      </c>
      <c r="L27" s="22">
        <f t="shared" si="5"/>
        <v>10.06</v>
      </c>
      <c r="M27" s="22">
        <f t="shared" si="8"/>
        <v>10.06</v>
      </c>
      <c r="N27" s="22">
        <f t="shared" si="9"/>
        <v>6.88</v>
      </c>
      <c r="O27" s="22">
        <f t="shared" si="10"/>
        <v>0</v>
      </c>
      <c r="P27" s="18" t="s">
        <v>142</v>
      </c>
      <c r="Q27" s="19"/>
    </row>
    <row r="28" spans="1:17">
      <c r="A28" s="45"/>
      <c r="B28" s="34" t="s">
        <v>74</v>
      </c>
      <c r="C28" s="18">
        <v>3</v>
      </c>
      <c r="D28" s="20">
        <v>136</v>
      </c>
      <c r="E28" s="20">
        <f t="shared" si="11"/>
        <v>6</v>
      </c>
      <c r="F28" s="24">
        <f>13</f>
        <v>13</v>
      </c>
      <c r="G28" s="21">
        <f t="shared" si="4"/>
        <v>4.657E-2</v>
      </c>
      <c r="H28" s="21">
        <f t="shared" si="6"/>
        <v>4.657E-2</v>
      </c>
      <c r="I28" s="21">
        <f t="shared" si="7"/>
        <v>3.1859999999999999E-2</v>
      </c>
      <c r="J28" s="21"/>
      <c r="K28" s="18">
        <v>20</v>
      </c>
      <c r="L28" s="22">
        <f t="shared" si="5"/>
        <v>0.93</v>
      </c>
      <c r="M28" s="22">
        <f t="shared" si="8"/>
        <v>0.93</v>
      </c>
      <c r="N28" s="22">
        <f t="shared" si="9"/>
        <v>0.64</v>
      </c>
      <c r="O28" s="22">
        <f t="shared" si="10"/>
        <v>0</v>
      </c>
      <c r="P28" s="18" t="s">
        <v>142</v>
      </c>
      <c r="Q28" s="19"/>
    </row>
    <row r="29" spans="1:17">
      <c r="A29" s="45"/>
      <c r="B29" s="34" t="s">
        <v>75</v>
      </c>
      <c r="C29" s="18">
        <v>1</v>
      </c>
      <c r="D29" s="20">
        <v>136</v>
      </c>
      <c r="E29" s="20">
        <f t="shared" si="11"/>
        <v>6</v>
      </c>
      <c r="F29" s="24">
        <f>13</f>
        <v>13</v>
      </c>
      <c r="G29" s="21">
        <f t="shared" si="4"/>
        <v>0.13971</v>
      </c>
      <c r="H29" s="21">
        <f t="shared" si="6"/>
        <v>0.13971</v>
      </c>
      <c r="I29" s="21">
        <f t="shared" si="7"/>
        <v>9.5589999999999994E-2</v>
      </c>
      <c r="J29" s="21"/>
      <c r="K29" s="18">
        <v>20</v>
      </c>
      <c r="L29" s="22">
        <f t="shared" si="5"/>
        <v>2.79</v>
      </c>
      <c r="M29" s="22">
        <f t="shared" si="8"/>
        <v>2.79</v>
      </c>
      <c r="N29" s="22">
        <f t="shared" si="9"/>
        <v>1.91</v>
      </c>
      <c r="O29" s="22">
        <f t="shared" si="10"/>
        <v>0</v>
      </c>
      <c r="P29" s="18" t="s">
        <v>142</v>
      </c>
      <c r="Q29" s="19"/>
    </row>
    <row r="30" spans="1:17">
      <c r="A30" s="45"/>
      <c r="B30" s="34" t="s">
        <v>76</v>
      </c>
      <c r="C30" s="18">
        <v>1</v>
      </c>
      <c r="D30" s="20">
        <v>136</v>
      </c>
      <c r="E30" s="20">
        <v>5</v>
      </c>
      <c r="F30" s="20"/>
      <c r="G30" s="21">
        <f t="shared" si="4"/>
        <v>3.6760000000000001E-2</v>
      </c>
      <c r="H30" s="21">
        <f t="shared" si="6"/>
        <v>3.6760000000000001E-2</v>
      </c>
      <c r="I30" s="21">
        <f t="shared" si="7"/>
        <v>0</v>
      </c>
      <c r="J30" s="21"/>
      <c r="K30" s="18">
        <v>120</v>
      </c>
      <c r="L30" s="22">
        <f t="shared" si="5"/>
        <v>4.41</v>
      </c>
      <c r="M30" s="22">
        <f t="shared" si="8"/>
        <v>4.41</v>
      </c>
      <c r="N30" s="22">
        <f t="shared" si="9"/>
        <v>0</v>
      </c>
      <c r="O30" s="22">
        <f t="shared" si="10"/>
        <v>0</v>
      </c>
      <c r="P30" s="18" t="s">
        <v>77</v>
      </c>
      <c r="Q30" s="19"/>
    </row>
    <row r="31" spans="1:17">
      <c r="A31" s="45"/>
      <c r="B31" s="34" t="s">
        <v>78</v>
      </c>
      <c r="C31" s="18">
        <v>1</v>
      </c>
      <c r="D31" s="20">
        <v>136</v>
      </c>
      <c r="E31" s="24">
        <f>6*4</f>
        <v>24</v>
      </c>
      <c r="F31" s="24">
        <f>4*8</f>
        <v>32</v>
      </c>
      <c r="G31" s="21">
        <f t="shared" si="4"/>
        <v>0.41176000000000001</v>
      </c>
      <c r="H31" s="21">
        <f t="shared" si="6"/>
        <v>0.41176000000000001</v>
      </c>
      <c r="I31" s="21">
        <f t="shared" si="7"/>
        <v>0.23529</v>
      </c>
      <c r="J31" s="21"/>
      <c r="K31" s="18">
        <v>15</v>
      </c>
      <c r="L31" s="22">
        <f t="shared" si="5"/>
        <v>6.18</v>
      </c>
      <c r="M31" s="22">
        <f t="shared" si="8"/>
        <v>6.18</v>
      </c>
      <c r="N31" s="22">
        <f t="shared" si="9"/>
        <v>3.53</v>
      </c>
      <c r="O31" s="22">
        <f t="shared" si="10"/>
        <v>0</v>
      </c>
      <c r="P31" s="26" t="s">
        <v>79</v>
      </c>
      <c r="Q31" s="19"/>
    </row>
    <row r="32" spans="1:17">
      <c r="A32" s="45"/>
      <c r="B32" s="34" t="s">
        <v>80</v>
      </c>
      <c r="C32" s="18">
        <v>1</v>
      </c>
      <c r="D32" s="20">
        <v>136</v>
      </c>
      <c r="E32" s="24">
        <f>6*4</f>
        <v>24</v>
      </c>
      <c r="F32" s="24">
        <f>4*136</f>
        <v>544</v>
      </c>
      <c r="G32" s="21">
        <f t="shared" si="4"/>
        <v>4.1764700000000001</v>
      </c>
      <c r="H32" s="21">
        <f t="shared" si="6"/>
        <v>4.1764700000000001</v>
      </c>
      <c r="I32" s="21">
        <f t="shared" si="7"/>
        <v>4</v>
      </c>
      <c r="J32" s="21"/>
      <c r="K32" s="18">
        <v>15</v>
      </c>
      <c r="L32" s="22">
        <f t="shared" si="5"/>
        <v>62.65</v>
      </c>
      <c r="M32" s="22">
        <f t="shared" si="8"/>
        <v>62.65</v>
      </c>
      <c r="N32" s="22">
        <f t="shared" si="9"/>
        <v>60</v>
      </c>
      <c r="O32" s="22">
        <f t="shared" si="10"/>
        <v>0</v>
      </c>
      <c r="P32" s="26" t="s">
        <v>354</v>
      </c>
      <c r="Q32" s="19"/>
    </row>
    <row r="33" spans="1:17" ht="22.5">
      <c r="A33" s="45"/>
      <c r="B33" s="34" t="s">
        <v>81</v>
      </c>
      <c r="C33" s="18">
        <v>1</v>
      </c>
      <c r="D33" s="20">
        <v>136</v>
      </c>
      <c r="E33" s="20">
        <f>6*1</f>
        <v>6</v>
      </c>
      <c r="F33" s="20">
        <f>13*1</f>
        <v>13</v>
      </c>
      <c r="G33" s="21">
        <f t="shared" si="4"/>
        <v>0.13971</v>
      </c>
      <c r="H33" s="21">
        <f t="shared" si="6"/>
        <v>0.13971</v>
      </c>
      <c r="I33" s="21">
        <f t="shared" si="7"/>
        <v>9.5589999999999994E-2</v>
      </c>
      <c r="J33" s="21"/>
      <c r="K33" s="18">
        <v>250</v>
      </c>
      <c r="L33" s="22">
        <f t="shared" si="5"/>
        <v>34.93</v>
      </c>
      <c r="M33" s="22">
        <f t="shared" si="8"/>
        <v>34.93</v>
      </c>
      <c r="N33" s="22">
        <f t="shared" si="9"/>
        <v>23.9</v>
      </c>
      <c r="O33" s="22">
        <f t="shared" si="10"/>
        <v>0</v>
      </c>
      <c r="P33" s="25" t="s">
        <v>83</v>
      </c>
      <c r="Q33" s="19"/>
    </row>
    <row r="34" spans="1:17">
      <c r="A34" s="45"/>
      <c r="B34" s="34" t="s">
        <v>82</v>
      </c>
      <c r="C34" s="18">
        <v>1</v>
      </c>
      <c r="D34" s="20">
        <v>136</v>
      </c>
      <c r="E34" s="20">
        <f>6*1</f>
        <v>6</v>
      </c>
      <c r="F34" s="20">
        <f>13*1</f>
        <v>13</v>
      </c>
      <c r="G34" s="21">
        <f t="shared" si="4"/>
        <v>0.13971</v>
      </c>
      <c r="H34" s="21">
        <f t="shared" si="6"/>
        <v>0.13971</v>
      </c>
      <c r="I34" s="21">
        <f t="shared" si="7"/>
        <v>9.5589999999999994E-2</v>
      </c>
      <c r="J34" s="21"/>
      <c r="K34" s="18">
        <v>260</v>
      </c>
      <c r="L34" s="22">
        <f t="shared" si="5"/>
        <v>36.32</v>
      </c>
      <c r="M34" s="22">
        <f t="shared" si="8"/>
        <v>36.32</v>
      </c>
      <c r="N34" s="22">
        <f t="shared" si="9"/>
        <v>24.85</v>
      </c>
      <c r="O34" s="22">
        <f t="shared" si="10"/>
        <v>0</v>
      </c>
      <c r="P34" s="26" t="s">
        <v>142</v>
      </c>
      <c r="Q34" s="19"/>
    </row>
    <row r="35" spans="1:17">
      <c r="A35" s="45"/>
      <c r="B35" s="34" t="s">
        <v>84</v>
      </c>
      <c r="C35" s="18">
        <v>1</v>
      </c>
      <c r="D35" s="20">
        <v>136</v>
      </c>
      <c r="E35" s="24">
        <f>6*4</f>
        <v>24</v>
      </c>
      <c r="F35" s="24">
        <f>4*8</f>
        <v>32</v>
      </c>
      <c r="G35" s="21">
        <f t="shared" si="4"/>
        <v>0.41176000000000001</v>
      </c>
      <c r="H35" s="21">
        <f t="shared" si="6"/>
        <v>0.41176000000000001</v>
      </c>
      <c r="I35" s="21">
        <f t="shared" si="7"/>
        <v>0.23529</v>
      </c>
      <c r="J35" s="21"/>
      <c r="K35" s="18">
        <v>10</v>
      </c>
      <c r="L35" s="22">
        <f t="shared" si="5"/>
        <v>4.12</v>
      </c>
      <c r="M35" s="22">
        <f t="shared" si="8"/>
        <v>4.12</v>
      </c>
      <c r="N35" s="22">
        <f t="shared" si="9"/>
        <v>2.35</v>
      </c>
      <c r="O35" s="22">
        <f t="shared" si="10"/>
        <v>0</v>
      </c>
      <c r="P35" s="26" t="s">
        <v>79</v>
      </c>
      <c r="Q35" s="19"/>
    </row>
    <row r="36" spans="1:17">
      <c r="A36" s="45"/>
      <c r="B36" s="34" t="s">
        <v>85</v>
      </c>
      <c r="C36" s="18">
        <v>5</v>
      </c>
      <c r="D36" s="20">
        <v>136</v>
      </c>
      <c r="E36" s="20">
        <f>6*1</f>
        <v>6</v>
      </c>
      <c r="F36" s="20">
        <f>13*1</f>
        <v>13</v>
      </c>
      <c r="G36" s="21">
        <f t="shared" si="4"/>
        <v>2.794E-2</v>
      </c>
      <c r="H36" s="21">
        <f t="shared" si="6"/>
        <v>2.794E-2</v>
      </c>
      <c r="I36" s="21">
        <f t="shared" si="7"/>
        <v>1.9120000000000002E-2</v>
      </c>
      <c r="J36" s="21"/>
      <c r="K36" s="18">
        <v>27</v>
      </c>
      <c r="L36" s="22">
        <f t="shared" si="5"/>
        <v>0.75</v>
      </c>
      <c r="M36" s="22">
        <f t="shared" si="8"/>
        <v>0.75</v>
      </c>
      <c r="N36" s="22">
        <f t="shared" si="9"/>
        <v>0.52</v>
      </c>
      <c r="O36" s="22">
        <f t="shared" si="10"/>
        <v>0</v>
      </c>
      <c r="P36" s="18" t="s">
        <v>142</v>
      </c>
      <c r="Q36" s="19"/>
    </row>
    <row r="37" spans="1:17">
      <c r="A37" s="45"/>
      <c r="B37" s="34" t="s">
        <v>86</v>
      </c>
      <c r="C37" s="18">
        <v>3</v>
      </c>
      <c r="D37" s="20">
        <v>136</v>
      </c>
      <c r="E37" s="20">
        <f>6*1</f>
        <v>6</v>
      </c>
      <c r="F37" s="20">
        <f>13*1</f>
        <v>13</v>
      </c>
      <c r="G37" s="21">
        <f t="shared" si="4"/>
        <v>4.657E-2</v>
      </c>
      <c r="H37" s="21">
        <f t="shared" si="6"/>
        <v>4.657E-2</v>
      </c>
      <c r="I37" s="21">
        <f t="shared" si="7"/>
        <v>3.1859999999999999E-2</v>
      </c>
      <c r="J37" s="21"/>
      <c r="K37" s="18">
        <v>250</v>
      </c>
      <c r="L37" s="22">
        <f t="shared" si="5"/>
        <v>11.64</v>
      </c>
      <c r="M37" s="22">
        <f t="shared" si="8"/>
        <v>11.64</v>
      </c>
      <c r="N37" s="22">
        <f t="shared" si="9"/>
        <v>7.97</v>
      </c>
      <c r="O37" s="22">
        <f t="shared" si="10"/>
        <v>0</v>
      </c>
      <c r="P37" s="18" t="s">
        <v>142</v>
      </c>
      <c r="Q37" s="19"/>
    </row>
    <row r="38" spans="1:17">
      <c r="A38" s="45"/>
      <c r="B38" s="34" t="s">
        <v>87</v>
      </c>
      <c r="C38" s="18">
        <v>3</v>
      </c>
      <c r="D38" s="20">
        <v>136</v>
      </c>
      <c r="E38" s="20">
        <f>6*1</f>
        <v>6</v>
      </c>
      <c r="F38" s="20">
        <f>13*1</f>
        <v>13</v>
      </c>
      <c r="G38" s="21">
        <f t="shared" si="4"/>
        <v>4.657E-2</v>
      </c>
      <c r="H38" s="21">
        <f t="shared" si="6"/>
        <v>4.657E-2</v>
      </c>
      <c r="I38" s="21">
        <f t="shared" si="7"/>
        <v>3.1859999999999999E-2</v>
      </c>
      <c r="J38" s="21"/>
      <c r="K38" s="18">
        <v>316</v>
      </c>
      <c r="L38" s="22">
        <f t="shared" si="5"/>
        <v>14.72</v>
      </c>
      <c r="M38" s="22">
        <f t="shared" si="8"/>
        <v>14.72</v>
      </c>
      <c r="N38" s="22">
        <f t="shared" si="9"/>
        <v>10.07</v>
      </c>
      <c r="O38" s="22">
        <f t="shared" si="10"/>
        <v>0</v>
      </c>
      <c r="P38" s="18" t="s">
        <v>142</v>
      </c>
      <c r="Q38" s="19"/>
    </row>
    <row r="39" spans="1:17">
      <c r="A39" s="45"/>
      <c r="B39" s="34" t="s">
        <v>88</v>
      </c>
      <c r="C39" s="18">
        <v>1</v>
      </c>
      <c r="D39" s="20">
        <v>136</v>
      </c>
      <c r="E39" s="20">
        <f>6*4</f>
        <v>24</v>
      </c>
      <c r="F39" s="20">
        <f>13*4</f>
        <v>52</v>
      </c>
      <c r="G39" s="21">
        <f t="shared" si="4"/>
        <v>0.55881999999999998</v>
      </c>
      <c r="H39" s="21">
        <f t="shared" si="6"/>
        <v>0.55881999999999998</v>
      </c>
      <c r="I39" s="21">
        <f t="shared" si="7"/>
        <v>0.38235000000000002</v>
      </c>
      <c r="J39" s="21"/>
      <c r="K39" s="18">
        <v>20</v>
      </c>
      <c r="L39" s="22">
        <f t="shared" si="5"/>
        <v>11.18</v>
      </c>
      <c r="M39" s="22">
        <f t="shared" si="8"/>
        <v>11.18</v>
      </c>
      <c r="N39" s="22">
        <f t="shared" si="9"/>
        <v>7.65</v>
      </c>
      <c r="O39" s="22">
        <f t="shared" si="10"/>
        <v>0</v>
      </c>
      <c r="P39" s="18" t="s">
        <v>144</v>
      </c>
      <c r="Q39" s="19"/>
    </row>
    <row r="40" spans="1:17">
      <c r="A40" s="45"/>
      <c r="B40" s="34" t="s">
        <v>89</v>
      </c>
      <c r="C40" s="18">
        <v>1</v>
      </c>
      <c r="D40" s="20">
        <v>136</v>
      </c>
      <c r="E40" s="20">
        <f>6*4</f>
        <v>24</v>
      </c>
      <c r="F40" s="20">
        <f>13*4</f>
        <v>52</v>
      </c>
      <c r="G40" s="21">
        <f t="shared" si="4"/>
        <v>0.55881999999999998</v>
      </c>
      <c r="H40" s="21">
        <f t="shared" si="6"/>
        <v>0.55881999999999998</v>
      </c>
      <c r="I40" s="21">
        <f t="shared" si="7"/>
        <v>0.38235000000000002</v>
      </c>
      <c r="J40" s="21"/>
      <c r="K40" s="18">
        <v>30</v>
      </c>
      <c r="L40" s="22">
        <f t="shared" si="5"/>
        <v>16.760000000000002</v>
      </c>
      <c r="M40" s="22">
        <f t="shared" si="8"/>
        <v>16.760000000000002</v>
      </c>
      <c r="N40" s="22">
        <f t="shared" si="9"/>
        <v>11.47</v>
      </c>
      <c r="O40" s="22">
        <f t="shared" si="10"/>
        <v>0</v>
      </c>
      <c r="P40" s="18" t="s">
        <v>144</v>
      </c>
      <c r="Q40" s="19"/>
    </row>
    <row r="41" spans="1:17">
      <c r="A41" s="45"/>
      <c r="B41" s="34" t="s">
        <v>318</v>
      </c>
      <c r="C41" s="18">
        <v>1</v>
      </c>
      <c r="D41" s="20">
        <v>136</v>
      </c>
      <c r="E41" s="20">
        <f>6*1</f>
        <v>6</v>
      </c>
      <c r="F41" s="20">
        <f>13*1</f>
        <v>13</v>
      </c>
      <c r="G41" s="21">
        <f t="shared" si="4"/>
        <v>0.13971</v>
      </c>
      <c r="H41" s="21">
        <f t="shared" si="6"/>
        <v>0.13971</v>
      </c>
      <c r="I41" s="21">
        <f t="shared" si="7"/>
        <v>9.5589999999999994E-2</v>
      </c>
      <c r="J41" s="21"/>
      <c r="K41" s="18">
        <v>20</v>
      </c>
      <c r="L41" s="22">
        <f t="shared" si="5"/>
        <v>2.79</v>
      </c>
      <c r="M41" s="22">
        <f t="shared" si="8"/>
        <v>2.79</v>
      </c>
      <c r="N41" s="22">
        <f t="shared" si="9"/>
        <v>1.91</v>
      </c>
      <c r="O41" s="22">
        <f t="shared" si="10"/>
        <v>0</v>
      </c>
      <c r="P41" s="18" t="s">
        <v>142</v>
      </c>
      <c r="Q41" s="19"/>
    </row>
    <row r="42" spans="1:17">
      <c r="A42" s="45"/>
      <c r="B42" s="34" t="s">
        <v>90</v>
      </c>
      <c r="C42" s="18">
        <v>1</v>
      </c>
      <c r="D42" s="20">
        <v>136</v>
      </c>
      <c r="E42" s="20">
        <f>6*4</f>
        <v>24</v>
      </c>
      <c r="F42" s="20">
        <f>13*4</f>
        <v>52</v>
      </c>
      <c r="G42" s="21">
        <f t="shared" si="4"/>
        <v>0.55881999999999998</v>
      </c>
      <c r="H42" s="21">
        <f t="shared" si="6"/>
        <v>0.55881999999999998</v>
      </c>
      <c r="I42" s="21">
        <f t="shared" si="7"/>
        <v>0.38235000000000002</v>
      </c>
      <c r="J42" s="21"/>
      <c r="K42" s="18">
        <v>25</v>
      </c>
      <c r="L42" s="22">
        <f t="shared" si="5"/>
        <v>13.97</v>
      </c>
      <c r="M42" s="22">
        <f t="shared" si="8"/>
        <v>13.97</v>
      </c>
      <c r="N42" s="22">
        <f t="shared" si="9"/>
        <v>9.56</v>
      </c>
      <c r="O42" s="22">
        <f t="shared" si="10"/>
        <v>0</v>
      </c>
      <c r="P42" s="18" t="s">
        <v>144</v>
      </c>
      <c r="Q42" s="19"/>
    </row>
    <row r="43" spans="1:17">
      <c r="A43" s="45"/>
      <c r="B43" s="34" t="s">
        <v>91</v>
      </c>
      <c r="C43" s="18">
        <v>1</v>
      </c>
      <c r="D43" s="20">
        <v>136</v>
      </c>
      <c r="E43" s="20">
        <f>6*1</f>
        <v>6</v>
      </c>
      <c r="F43" s="20">
        <f>13*1</f>
        <v>13</v>
      </c>
      <c r="G43" s="21">
        <f t="shared" si="4"/>
        <v>0.13971</v>
      </c>
      <c r="H43" s="21">
        <f t="shared" si="6"/>
        <v>0.13971</v>
      </c>
      <c r="I43" s="21">
        <f t="shared" si="7"/>
        <v>9.5589999999999994E-2</v>
      </c>
      <c r="J43" s="21"/>
      <c r="K43" s="18">
        <v>60</v>
      </c>
      <c r="L43" s="22">
        <f t="shared" si="5"/>
        <v>8.3800000000000008</v>
      </c>
      <c r="M43" s="22">
        <f t="shared" si="8"/>
        <v>8.3800000000000008</v>
      </c>
      <c r="N43" s="22">
        <f t="shared" si="9"/>
        <v>5.74</v>
      </c>
      <c r="O43" s="22">
        <f t="shared" si="10"/>
        <v>0</v>
      </c>
      <c r="P43" s="18" t="s">
        <v>142</v>
      </c>
      <c r="Q43" s="19"/>
    </row>
    <row r="44" spans="1:17">
      <c r="A44" s="45"/>
      <c r="B44" s="34" t="s">
        <v>92</v>
      </c>
      <c r="C44" s="18">
        <v>1</v>
      </c>
      <c r="D44" s="20">
        <v>136</v>
      </c>
      <c r="E44" s="20">
        <f>6*1</f>
        <v>6</v>
      </c>
      <c r="F44" s="20">
        <f>13*1</f>
        <v>13</v>
      </c>
      <c r="G44" s="21">
        <f t="shared" si="4"/>
        <v>0.13971</v>
      </c>
      <c r="H44" s="21">
        <f t="shared" si="6"/>
        <v>0.13971</v>
      </c>
      <c r="I44" s="21">
        <f t="shared" si="7"/>
        <v>9.5589999999999994E-2</v>
      </c>
      <c r="J44" s="21"/>
      <c r="K44" s="18">
        <v>60</v>
      </c>
      <c r="L44" s="22">
        <f t="shared" si="5"/>
        <v>8.3800000000000008</v>
      </c>
      <c r="M44" s="22">
        <f t="shared" si="8"/>
        <v>8.3800000000000008</v>
      </c>
      <c r="N44" s="22">
        <f t="shared" si="9"/>
        <v>5.74</v>
      </c>
      <c r="O44" s="22">
        <f t="shared" si="10"/>
        <v>0</v>
      </c>
      <c r="P44" s="18" t="s">
        <v>142</v>
      </c>
      <c r="Q44" s="19"/>
    </row>
    <row r="45" spans="1:17">
      <c r="A45" s="45"/>
      <c r="B45" s="34" t="s">
        <v>93</v>
      </c>
      <c r="C45" s="18">
        <v>5</v>
      </c>
      <c r="D45" s="20">
        <v>136</v>
      </c>
      <c r="E45" s="20">
        <f>6*1</f>
        <v>6</v>
      </c>
      <c r="F45" s="20">
        <f>13*1</f>
        <v>13</v>
      </c>
      <c r="G45" s="21">
        <f t="shared" si="4"/>
        <v>2.794E-2</v>
      </c>
      <c r="H45" s="21">
        <f t="shared" si="6"/>
        <v>2.794E-2</v>
      </c>
      <c r="I45" s="21">
        <f t="shared" si="7"/>
        <v>1.9120000000000002E-2</v>
      </c>
      <c r="J45" s="21"/>
      <c r="K45" s="18">
        <v>1000</v>
      </c>
      <c r="L45" s="22">
        <f t="shared" si="5"/>
        <v>27.94</v>
      </c>
      <c r="M45" s="22">
        <f t="shared" si="8"/>
        <v>27.94</v>
      </c>
      <c r="N45" s="22">
        <f t="shared" si="9"/>
        <v>19.12</v>
      </c>
      <c r="O45" s="22">
        <f t="shared" si="10"/>
        <v>0</v>
      </c>
      <c r="P45" s="18" t="s">
        <v>142</v>
      </c>
      <c r="Q45" s="19"/>
    </row>
    <row r="46" spans="1:17">
      <c r="A46" s="45"/>
      <c r="B46" s="34" t="s">
        <v>94</v>
      </c>
      <c r="C46" s="18">
        <v>1</v>
      </c>
      <c r="D46" s="20">
        <v>136</v>
      </c>
      <c r="E46" s="20">
        <f>6*4</f>
        <v>24</v>
      </c>
      <c r="F46" s="20">
        <f>13*4</f>
        <v>52</v>
      </c>
      <c r="G46" s="21">
        <f t="shared" si="4"/>
        <v>0.55881999999999998</v>
      </c>
      <c r="H46" s="21">
        <f t="shared" si="6"/>
        <v>0.55881999999999998</v>
      </c>
      <c r="I46" s="21">
        <f t="shared" si="7"/>
        <v>0.38235000000000002</v>
      </c>
      <c r="J46" s="21"/>
      <c r="K46" s="18">
        <v>20</v>
      </c>
      <c r="L46" s="22">
        <f t="shared" si="5"/>
        <v>11.18</v>
      </c>
      <c r="M46" s="22">
        <f t="shared" si="8"/>
        <v>11.18</v>
      </c>
      <c r="N46" s="22">
        <f t="shared" si="9"/>
        <v>7.65</v>
      </c>
      <c r="O46" s="22">
        <f t="shared" si="10"/>
        <v>0</v>
      </c>
      <c r="P46" s="18" t="s">
        <v>144</v>
      </c>
      <c r="Q46" s="19"/>
    </row>
    <row r="47" spans="1:17">
      <c r="A47" s="45"/>
      <c r="B47" s="34" t="s">
        <v>95</v>
      </c>
      <c r="C47" s="18">
        <v>1</v>
      </c>
      <c r="D47" s="20">
        <v>136</v>
      </c>
      <c r="E47" s="20">
        <f>6*1</f>
        <v>6</v>
      </c>
      <c r="F47" s="20">
        <f>13*1</f>
        <v>13</v>
      </c>
      <c r="G47" s="21">
        <f t="shared" si="4"/>
        <v>0.13971</v>
      </c>
      <c r="H47" s="21">
        <f t="shared" si="6"/>
        <v>0.13971</v>
      </c>
      <c r="I47" s="21">
        <f t="shared" si="7"/>
        <v>9.5589999999999994E-2</v>
      </c>
      <c r="J47" s="21"/>
      <c r="K47" s="18">
        <v>25</v>
      </c>
      <c r="L47" s="22">
        <f t="shared" si="5"/>
        <v>3.49</v>
      </c>
      <c r="M47" s="22">
        <f t="shared" si="8"/>
        <v>3.49</v>
      </c>
      <c r="N47" s="22">
        <f t="shared" si="9"/>
        <v>2.39</v>
      </c>
      <c r="O47" s="22">
        <f t="shared" si="10"/>
        <v>0</v>
      </c>
      <c r="P47" s="18" t="s">
        <v>142</v>
      </c>
      <c r="Q47" s="19"/>
    </row>
    <row r="48" spans="1:17">
      <c r="A48" s="45"/>
      <c r="B48" s="34" t="s">
        <v>96</v>
      </c>
      <c r="C48" s="18">
        <v>5</v>
      </c>
      <c r="D48" s="20">
        <v>136</v>
      </c>
      <c r="E48" s="20">
        <f>6*1</f>
        <v>6</v>
      </c>
      <c r="F48" s="20">
        <f>13*1</f>
        <v>13</v>
      </c>
      <c r="G48" s="21">
        <f t="shared" si="4"/>
        <v>2.794E-2</v>
      </c>
      <c r="H48" s="21">
        <f t="shared" si="6"/>
        <v>2.794E-2</v>
      </c>
      <c r="I48" s="21">
        <f t="shared" si="7"/>
        <v>1.9120000000000002E-2</v>
      </c>
      <c r="J48" s="21"/>
      <c r="K48" s="18">
        <v>60</v>
      </c>
      <c r="L48" s="22">
        <f t="shared" si="5"/>
        <v>1.68</v>
      </c>
      <c r="M48" s="22">
        <f t="shared" si="8"/>
        <v>1.68</v>
      </c>
      <c r="N48" s="22">
        <f t="shared" si="9"/>
        <v>1.1499999999999999</v>
      </c>
      <c r="O48" s="22">
        <f t="shared" si="10"/>
        <v>0</v>
      </c>
      <c r="P48" s="18" t="s">
        <v>142</v>
      </c>
      <c r="Q48" s="19"/>
    </row>
    <row r="49" spans="1:17">
      <c r="A49" s="45"/>
      <c r="B49" s="34" t="s">
        <v>97</v>
      </c>
      <c r="C49" s="18">
        <v>5</v>
      </c>
      <c r="D49" s="20">
        <v>136</v>
      </c>
      <c r="E49" s="20">
        <v>4</v>
      </c>
      <c r="F49" s="20"/>
      <c r="G49" s="21">
        <f t="shared" si="4"/>
        <v>5.8799999999999998E-3</v>
      </c>
      <c r="H49" s="21">
        <f t="shared" si="6"/>
        <v>5.8799999999999998E-3</v>
      </c>
      <c r="I49" s="21">
        <f t="shared" si="7"/>
        <v>0</v>
      </c>
      <c r="J49" s="21"/>
      <c r="K49" s="18">
        <v>250</v>
      </c>
      <c r="L49" s="22">
        <f t="shared" si="5"/>
        <v>1.47</v>
      </c>
      <c r="M49" s="22">
        <f t="shared" si="8"/>
        <v>1.47</v>
      </c>
      <c r="N49" s="22">
        <f t="shared" si="9"/>
        <v>0</v>
      </c>
      <c r="O49" s="22">
        <f t="shared" si="10"/>
        <v>0</v>
      </c>
      <c r="P49" s="19" t="s">
        <v>289</v>
      </c>
      <c r="Q49" s="19"/>
    </row>
    <row r="50" spans="1:17">
      <c r="A50" s="45"/>
      <c r="B50" s="34" t="s">
        <v>98</v>
      </c>
      <c r="C50" s="18">
        <v>1</v>
      </c>
      <c r="D50" s="20">
        <v>136</v>
      </c>
      <c r="E50" s="20">
        <f t="shared" ref="E50:E56" si="12">6*1</f>
        <v>6</v>
      </c>
      <c r="F50" s="20">
        <f t="shared" ref="F50:F56" si="13">13*1</f>
        <v>13</v>
      </c>
      <c r="G50" s="21">
        <f t="shared" si="4"/>
        <v>0.13971</v>
      </c>
      <c r="H50" s="21">
        <f t="shared" si="6"/>
        <v>0.13971</v>
      </c>
      <c r="I50" s="21">
        <f t="shared" si="7"/>
        <v>9.5589999999999994E-2</v>
      </c>
      <c r="J50" s="21"/>
      <c r="K50" s="18">
        <v>3</v>
      </c>
      <c r="L50" s="22">
        <f t="shared" si="5"/>
        <v>0.42</v>
      </c>
      <c r="M50" s="22">
        <f t="shared" si="8"/>
        <v>0.42</v>
      </c>
      <c r="N50" s="22">
        <f t="shared" si="9"/>
        <v>0.28999999999999998</v>
      </c>
      <c r="O50" s="22">
        <f t="shared" si="10"/>
        <v>0</v>
      </c>
      <c r="P50" s="18" t="s">
        <v>142</v>
      </c>
      <c r="Q50" s="19"/>
    </row>
    <row r="51" spans="1:17">
      <c r="A51" s="45"/>
      <c r="B51" s="34" t="s">
        <v>99</v>
      </c>
      <c r="C51" s="18">
        <v>1</v>
      </c>
      <c r="D51" s="20">
        <v>136</v>
      </c>
      <c r="E51" s="20">
        <f t="shared" si="12"/>
        <v>6</v>
      </c>
      <c r="F51" s="20">
        <f t="shared" si="13"/>
        <v>13</v>
      </c>
      <c r="G51" s="21">
        <f t="shared" si="4"/>
        <v>0.13971</v>
      </c>
      <c r="H51" s="21">
        <f t="shared" si="6"/>
        <v>0.13971</v>
      </c>
      <c r="I51" s="21">
        <f t="shared" si="7"/>
        <v>9.5589999999999994E-2</v>
      </c>
      <c r="J51" s="21"/>
      <c r="K51" s="18">
        <v>6</v>
      </c>
      <c r="L51" s="22">
        <f t="shared" si="5"/>
        <v>0.84</v>
      </c>
      <c r="M51" s="22">
        <f t="shared" si="8"/>
        <v>0.84</v>
      </c>
      <c r="N51" s="22">
        <f t="shared" si="9"/>
        <v>0.56999999999999995</v>
      </c>
      <c r="O51" s="22">
        <f t="shared" si="10"/>
        <v>0</v>
      </c>
      <c r="P51" s="18" t="s">
        <v>142</v>
      </c>
      <c r="Q51" s="19"/>
    </row>
    <row r="52" spans="1:17">
      <c r="A52" s="45"/>
      <c r="B52" s="34" t="s">
        <v>100</v>
      </c>
      <c r="C52" s="18">
        <v>1</v>
      </c>
      <c r="D52" s="20">
        <v>136</v>
      </c>
      <c r="E52" s="20">
        <f t="shared" si="12"/>
        <v>6</v>
      </c>
      <c r="F52" s="20">
        <f t="shared" si="13"/>
        <v>13</v>
      </c>
      <c r="G52" s="21">
        <f t="shared" si="4"/>
        <v>0.13971</v>
      </c>
      <c r="H52" s="21">
        <f t="shared" si="6"/>
        <v>0.13971</v>
      </c>
      <c r="I52" s="21">
        <f t="shared" si="7"/>
        <v>9.5589999999999994E-2</v>
      </c>
      <c r="J52" s="21"/>
      <c r="K52" s="18">
        <v>13</v>
      </c>
      <c r="L52" s="22">
        <f t="shared" si="5"/>
        <v>1.82</v>
      </c>
      <c r="M52" s="22">
        <f t="shared" si="8"/>
        <v>1.82</v>
      </c>
      <c r="N52" s="22">
        <f t="shared" si="9"/>
        <v>1.24</v>
      </c>
      <c r="O52" s="22">
        <f t="shared" si="10"/>
        <v>0</v>
      </c>
      <c r="P52" s="18" t="s">
        <v>142</v>
      </c>
      <c r="Q52" s="19"/>
    </row>
    <row r="53" spans="1:17" ht="22.5">
      <c r="A53" s="45"/>
      <c r="B53" s="34" t="s">
        <v>101</v>
      </c>
      <c r="C53" s="18">
        <v>2</v>
      </c>
      <c r="D53" s="20">
        <v>136</v>
      </c>
      <c r="E53" s="20">
        <f t="shared" si="12"/>
        <v>6</v>
      </c>
      <c r="F53" s="20">
        <f t="shared" si="13"/>
        <v>13</v>
      </c>
      <c r="G53" s="21">
        <f t="shared" si="4"/>
        <v>6.9849999999999995E-2</v>
      </c>
      <c r="H53" s="21">
        <f t="shared" si="6"/>
        <v>6.9849999999999995E-2</v>
      </c>
      <c r="I53" s="21">
        <f t="shared" si="7"/>
        <v>4.7789999999999999E-2</v>
      </c>
      <c r="J53" s="21"/>
      <c r="K53" s="18">
        <v>50</v>
      </c>
      <c r="L53" s="22">
        <f t="shared" si="5"/>
        <v>3.49</v>
      </c>
      <c r="M53" s="22">
        <f t="shared" si="8"/>
        <v>3.49</v>
      </c>
      <c r="N53" s="22">
        <f t="shared" si="9"/>
        <v>2.39</v>
      </c>
      <c r="O53" s="22">
        <f t="shared" si="10"/>
        <v>0</v>
      </c>
      <c r="P53" s="18" t="s">
        <v>142</v>
      </c>
      <c r="Q53" s="19"/>
    </row>
    <row r="54" spans="1:17">
      <c r="A54" s="45"/>
      <c r="B54" s="34" t="s">
        <v>102</v>
      </c>
      <c r="C54" s="18">
        <v>1</v>
      </c>
      <c r="D54" s="20">
        <v>136</v>
      </c>
      <c r="E54" s="20">
        <f t="shared" si="12"/>
        <v>6</v>
      </c>
      <c r="F54" s="20">
        <f t="shared" si="13"/>
        <v>13</v>
      </c>
      <c r="G54" s="21">
        <f t="shared" si="4"/>
        <v>0.13971</v>
      </c>
      <c r="H54" s="21">
        <f t="shared" si="6"/>
        <v>0.13971</v>
      </c>
      <c r="I54" s="21">
        <f t="shared" si="7"/>
        <v>9.5589999999999994E-2</v>
      </c>
      <c r="J54" s="21"/>
      <c r="K54" s="18">
        <v>50</v>
      </c>
      <c r="L54" s="22">
        <f t="shared" si="5"/>
        <v>6.99</v>
      </c>
      <c r="M54" s="22">
        <f t="shared" si="8"/>
        <v>6.99</v>
      </c>
      <c r="N54" s="22">
        <f t="shared" si="9"/>
        <v>4.78</v>
      </c>
      <c r="O54" s="22">
        <f t="shared" si="10"/>
        <v>0</v>
      </c>
      <c r="P54" s="18" t="s">
        <v>142</v>
      </c>
      <c r="Q54" s="19"/>
    </row>
    <row r="55" spans="1:17">
      <c r="A55" s="45"/>
      <c r="B55" s="34" t="s">
        <v>103</v>
      </c>
      <c r="C55" s="18">
        <v>1</v>
      </c>
      <c r="D55" s="20">
        <v>136</v>
      </c>
      <c r="E55" s="20">
        <f t="shared" si="12"/>
        <v>6</v>
      </c>
      <c r="F55" s="20">
        <f t="shared" si="13"/>
        <v>13</v>
      </c>
      <c r="G55" s="21">
        <f t="shared" si="4"/>
        <v>0.13971</v>
      </c>
      <c r="H55" s="21">
        <f t="shared" si="6"/>
        <v>0.13971</v>
      </c>
      <c r="I55" s="21">
        <f t="shared" si="7"/>
        <v>9.5589999999999994E-2</v>
      </c>
      <c r="J55" s="21"/>
      <c r="K55" s="18">
        <v>50</v>
      </c>
      <c r="L55" s="22">
        <f t="shared" si="5"/>
        <v>6.99</v>
      </c>
      <c r="M55" s="22">
        <f t="shared" si="8"/>
        <v>6.99</v>
      </c>
      <c r="N55" s="22">
        <f t="shared" si="9"/>
        <v>4.78</v>
      </c>
      <c r="O55" s="22">
        <f t="shared" si="10"/>
        <v>0</v>
      </c>
      <c r="P55" s="18" t="s">
        <v>142</v>
      </c>
      <c r="Q55" s="19"/>
    </row>
    <row r="56" spans="1:17">
      <c r="A56" s="45"/>
      <c r="B56" s="34" t="s">
        <v>104</v>
      </c>
      <c r="C56" s="18">
        <v>5</v>
      </c>
      <c r="D56" s="20">
        <v>136</v>
      </c>
      <c r="E56" s="20">
        <f t="shared" si="12"/>
        <v>6</v>
      </c>
      <c r="F56" s="20">
        <f t="shared" si="13"/>
        <v>13</v>
      </c>
      <c r="G56" s="21">
        <f t="shared" si="4"/>
        <v>2.794E-2</v>
      </c>
      <c r="H56" s="21">
        <f t="shared" si="6"/>
        <v>2.794E-2</v>
      </c>
      <c r="I56" s="21">
        <f t="shared" si="7"/>
        <v>1.9120000000000002E-2</v>
      </c>
      <c r="J56" s="21"/>
      <c r="K56" s="18">
        <v>100</v>
      </c>
      <c r="L56" s="22">
        <f t="shared" si="5"/>
        <v>2.79</v>
      </c>
      <c r="M56" s="22">
        <f t="shared" si="8"/>
        <v>2.79</v>
      </c>
      <c r="N56" s="22">
        <f t="shared" si="9"/>
        <v>1.91</v>
      </c>
      <c r="O56" s="22">
        <f t="shared" si="10"/>
        <v>0</v>
      </c>
      <c r="P56" s="18" t="s">
        <v>142</v>
      </c>
      <c r="Q56" s="19"/>
    </row>
    <row r="57" spans="1:17" ht="33.75">
      <c r="A57" s="45"/>
      <c r="B57" s="34" t="s">
        <v>105</v>
      </c>
      <c r="C57" s="18">
        <v>1</v>
      </c>
      <c r="D57" s="20">
        <v>136</v>
      </c>
      <c r="E57" s="20">
        <f>6*2</f>
        <v>12</v>
      </c>
      <c r="F57" s="20">
        <f>13*2</f>
        <v>26</v>
      </c>
      <c r="G57" s="21">
        <f t="shared" si="4"/>
        <v>0.27940999999999999</v>
      </c>
      <c r="H57" s="21">
        <f t="shared" si="6"/>
        <v>0.27940999999999999</v>
      </c>
      <c r="I57" s="21">
        <f t="shared" si="7"/>
        <v>0.19117999999999999</v>
      </c>
      <c r="J57" s="21"/>
      <c r="K57" s="18">
        <v>40</v>
      </c>
      <c r="L57" s="22">
        <f t="shared" si="5"/>
        <v>11.18</v>
      </c>
      <c r="M57" s="22">
        <f t="shared" si="8"/>
        <v>11.18</v>
      </c>
      <c r="N57" s="22">
        <f t="shared" si="9"/>
        <v>7.65</v>
      </c>
      <c r="O57" s="22">
        <f t="shared" si="10"/>
        <v>0</v>
      </c>
      <c r="P57" s="18" t="s">
        <v>143</v>
      </c>
      <c r="Q57" s="19"/>
    </row>
    <row r="58" spans="1:17" ht="22.5">
      <c r="A58" s="45"/>
      <c r="B58" s="34" t="s">
        <v>106</v>
      </c>
      <c r="C58" s="18">
        <v>1</v>
      </c>
      <c r="D58" s="20">
        <v>136</v>
      </c>
      <c r="E58" s="20">
        <f>6*2</f>
        <v>12</v>
      </c>
      <c r="F58" s="20">
        <f>13*2</f>
        <v>26</v>
      </c>
      <c r="G58" s="21">
        <f t="shared" si="4"/>
        <v>0.27940999999999999</v>
      </c>
      <c r="H58" s="21">
        <f t="shared" si="6"/>
        <v>0.27940999999999999</v>
      </c>
      <c r="I58" s="21">
        <f t="shared" si="7"/>
        <v>0.19117999999999999</v>
      </c>
      <c r="J58" s="21"/>
      <c r="K58" s="18">
        <v>200</v>
      </c>
      <c r="L58" s="22">
        <f t="shared" si="5"/>
        <v>55.88</v>
      </c>
      <c r="M58" s="22">
        <f t="shared" si="8"/>
        <v>55.88</v>
      </c>
      <c r="N58" s="22">
        <f t="shared" si="9"/>
        <v>38.24</v>
      </c>
      <c r="O58" s="22">
        <f t="shared" si="10"/>
        <v>0</v>
      </c>
      <c r="P58" s="18" t="s">
        <v>143</v>
      </c>
      <c r="Q58" s="19"/>
    </row>
    <row r="59" spans="1:17">
      <c r="A59" s="45"/>
      <c r="B59" s="34" t="s">
        <v>107</v>
      </c>
      <c r="C59" s="18">
        <v>1</v>
      </c>
      <c r="D59" s="20">
        <v>136</v>
      </c>
      <c r="E59" s="20">
        <f>6*1</f>
        <v>6</v>
      </c>
      <c r="F59" s="20">
        <f>13*1</f>
        <v>13</v>
      </c>
      <c r="G59" s="21">
        <f t="shared" si="4"/>
        <v>0.13971</v>
      </c>
      <c r="H59" s="21">
        <f t="shared" si="6"/>
        <v>0.13971</v>
      </c>
      <c r="I59" s="21">
        <f t="shared" si="7"/>
        <v>9.5589999999999994E-2</v>
      </c>
      <c r="J59" s="21"/>
      <c r="K59" s="18">
        <v>50</v>
      </c>
      <c r="L59" s="22">
        <f t="shared" si="5"/>
        <v>6.99</v>
      </c>
      <c r="M59" s="22">
        <f t="shared" si="8"/>
        <v>6.99</v>
      </c>
      <c r="N59" s="22">
        <f t="shared" si="9"/>
        <v>4.78</v>
      </c>
      <c r="O59" s="22">
        <f t="shared" si="10"/>
        <v>0</v>
      </c>
      <c r="P59" s="18" t="s">
        <v>142</v>
      </c>
      <c r="Q59" s="19"/>
    </row>
    <row r="60" spans="1:17">
      <c r="A60" s="45"/>
      <c r="B60" s="34" t="s">
        <v>108</v>
      </c>
      <c r="C60" s="18">
        <v>1</v>
      </c>
      <c r="D60" s="20">
        <v>136</v>
      </c>
      <c r="E60" s="20">
        <f>6*2</f>
        <v>12</v>
      </c>
      <c r="F60" s="20">
        <f>13*2</f>
        <v>26</v>
      </c>
      <c r="G60" s="21">
        <f t="shared" si="4"/>
        <v>0.27940999999999999</v>
      </c>
      <c r="H60" s="21">
        <f t="shared" si="6"/>
        <v>0.27940999999999999</v>
      </c>
      <c r="I60" s="21">
        <f t="shared" si="7"/>
        <v>0.19117999999999999</v>
      </c>
      <c r="J60" s="21"/>
      <c r="K60" s="18">
        <v>45</v>
      </c>
      <c r="L60" s="22">
        <f t="shared" si="5"/>
        <v>12.57</v>
      </c>
      <c r="M60" s="22">
        <f t="shared" si="8"/>
        <v>12.57</v>
      </c>
      <c r="N60" s="22">
        <f t="shared" si="9"/>
        <v>8.6</v>
      </c>
      <c r="O60" s="22">
        <f t="shared" si="10"/>
        <v>0</v>
      </c>
      <c r="P60" s="18" t="s">
        <v>143</v>
      </c>
      <c r="Q60" s="19"/>
    </row>
    <row r="61" spans="1:17">
      <c r="A61" s="45"/>
      <c r="B61" s="34" t="s">
        <v>109</v>
      </c>
      <c r="C61" s="18">
        <v>3</v>
      </c>
      <c r="D61" s="20">
        <v>136</v>
      </c>
      <c r="E61" s="20">
        <f>6*1</f>
        <v>6</v>
      </c>
      <c r="F61" s="20">
        <f>13*1</f>
        <v>13</v>
      </c>
      <c r="G61" s="21">
        <f t="shared" si="4"/>
        <v>4.657E-2</v>
      </c>
      <c r="H61" s="21">
        <f t="shared" si="6"/>
        <v>4.657E-2</v>
      </c>
      <c r="I61" s="21">
        <f t="shared" si="7"/>
        <v>3.1859999999999999E-2</v>
      </c>
      <c r="J61" s="21"/>
      <c r="K61" s="18">
        <v>60</v>
      </c>
      <c r="L61" s="22">
        <f t="shared" si="5"/>
        <v>2.79</v>
      </c>
      <c r="M61" s="22">
        <f t="shared" si="8"/>
        <v>2.79</v>
      </c>
      <c r="N61" s="22">
        <f t="shared" si="9"/>
        <v>1.91</v>
      </c>
      <c r="O61" s="22">
        <f t="shared" si="10"/>
        <v>0</v>
      </c>
      <c r="P61" s="18" t="s">
        <v>142</v>
      </c>
      <c r="Q61" s="19"/>
    </row>
    <row r="62" spans="1:17">
      <c r="A62" s="45"/>
      <c r="B62" s="34" t="s">
        <v>110</v>
      </c>
      <c r="C62" s="18">
        <v>1</v>
      </c>
      <c r="D62" s="20">
        <v>136</v>
      </c>
      <c r="E62" s="20">
        <f>6*1</f>
        <v>6</v>
      </c>
      <c r="F62" s="20">
        <f>13*1</f>
        <v>13</v>
      </c>
      <c r="G62" s="21">
        <f t="shared" si="4"/>
        <v>0.13971</v>
      </c>
      <c r="H62" s="21">
        <f t="shared" si="6"/>
        <v>0.13971</v>
      </c>
      <c r="I62" s="21">
        <f t="shared" si="7"/>
        <v>9.5589999999999994E-2</v>
      </c>
      <c r="J62" s="21"/>
      <c r="K62" s="18">
        <v>60</v>
      </c>
      <c r="L62" s="22">
        <f t="shared" si="5"/>
        <v>8.3800000000000008</v>
      </c>
      <c r="M62" s="22">
        <f t="shared" si="8"/>
        <v>8.3800000000000008</v>
      </c>
      <c r="N62" s="22">
        <f t="shared" si="9"/>
        <v>5.74</v>
      </c>
      <c r="O62" s="22">
        <f t="shared" si="10"/>
        <v>0</v>
      </c>
      <c r="P62" s="18" t="s">
        <v>142</v>
      </c>
      <c r="Q62" s="19"/>
    </row>
    <row r="63" spans="1:17">
      <c r="A63" s="45"/>
      <c r="B63" s="34" t="s">
        <v>111</v>
      </c>
      <c r="C63" s="18">
        <v>5</v>
      </c>
      <c r="D63" s="20">
        <v>136</v>
      </c>
      <c r="E63" s="20">
        <f>6*1</f>
        <v>6</v>
      </c>
      <c r="F63" s="20">
        <f>13*1</f>
        <v>13</v>
      </c>
      <c r="G63" s="21">
        <f t="shared" si="4"/>
        <v>2.794E-2</v>
      </c>
      <c r="H63" s="21">
        <f t="shared" si="6"/>
        <v>2.794E-2</v>
      </c>
      <c r="I63" s="21">
        <f t="shared" si="7"/>
        <v>1.9120000000000002E-2</v>
      </c>
      <c r="J63" s="21"/>
      <c r="K63" s="18">
        <v>150</v>
      </c>
      <c r="L63" s="22">
        <f t="shared" si="5"/>
        <v>4.1900000000000004</v>
      </c>
      <c r="M63" s="22">
        <f t="shared" si="8"/>
        <v>4.1900000000000004</v>
      </c>
      <c r="N63" s="22">
        <f t="shared" si="9"/>
        <v>2.87</v>
      </c>
      <c r="O63" s="22">
        <f t="shared" si="10"/>
        <v>0</v>
      </c>
      <c r="P63" s="18" t="s">
        <v>142</v>
      </c>
      <c r="Q63" s="19"/>
    </row>
    <row r="64" spans="1:17">
      <c r="A64" s="45"/>
      <c r="B64" s="34" t="s">
        <v>112</v>
      </c>
      <c r="C64" s="18">
        <v>5</v>
      </c>
      <c r="D64" s="20">
        <v>136</v>
      </c>
      <c r="E64" s="20">
        <f>6*1</f>
        <v>6</v>
      </c>
      <c r="F64" s="20">
        <f>13*1</f>
        <v>13</v>
      </c>
      <c r="G64" s="21">
        <f t="shared" si="4"/>
        <v>2.794E-2</v>
      </c>
      <c r="H64" s="21">
        <f t="shared" si="6"/>
        <v>2.794E-2</v>
      </c>
      <c r="I64" s="21">
        <f t="shared" si="7"/>
        <v>1.9120000000000002E-2</v>
      </c>
      <c r="J64" s="21"/>
      <c r="K64" s="18">
        <v>300</v>
      </c>
      <c r="L64" s="22">
        <f t="shared" si="5"/>
        <v>8.3800000000000008</v>
      </c>
      <c r="M64" s="22">
        <f t="shared" si="8"/>
        <v>8.3800000000000008</v>
      </c>
      <c r="N64" s="22">
        <f t="shared" si="9"/>
        <v>5.74</v>
      </c>
      <c r="O64" s="22">
        <f t="shared" si="10"/>
        <v>0</v>
      </c>
      <c r="P64" s="18" t="s">
        <v>142</v>
      </c>
      <c r="Q64" s="19"/>
    </row>
    <row r="65" spans="1:17">
      <c r="A65" s="45"/>
      <c r="B65" s="34" t="s">
        <v>113</v>
      </c>
      <c r="C65" s="18">
        <v>1</v>
      </c>
      <c r="D65" s="20">
        <v>136</v>
      </c>
      <c r="E65" s="20">
        <v>2</v>
      </c>
      <c r="F65" s="20"/>
      <c r="G65" s="21">
        <f t="shared" si="4"/>
        <v>1.4710000000000001E-2</v>
      </c>
      <c r="H65" s="21">
        <f t="shared" si="6"/>
        <v>1.4710000000000001E-2</v>
      </c>
      <c r="I65" s="21">
        <f t="shared" si="7"/>
        <v>0</v>
      </c>
      <c r="J65" s="21"/>
      <c r="K65" s="18">
        <v>60</v>
      </c>
      <c r="L65" s="22">
        <f t="shared" si="5"/>
        <v>0.88</v>
      </c>
      <c r="M65" s="22">
        <f t="shared" si="8"/>
        <v>0.88</v>
      </c>
      <c r="N65" s="22">
        <f t="shared" si="9"/>
        <v>0</v>
      </c>
      <c r="O65" s="22">
        <f t="shared" si="10"/>
        <v>0</v>
      </c>
      <c r="P65" s="18" t="s">
        <v>115</v>
      </c>
      <c r="Q65" s="19"/>
    </row>
    <row r="66" spans="1:17">
      <c r="A66" s="45"/>
      <c r="B66" s="34" t="s">
        <v>114</v>
      </c>
      <c r="C66" s="18">
        <v>1</v>
      </c>
      <c r="D66" s="20">
        <v>136</v>
      </c>
      <c r="E66" s="20">
        <f>6*1</f>
        <v>6</v>
      </c>
      <c r="F66" s="20">
        <f>13*1</f>
        <v>13</v>
      </c>
      <c r="G66" s="21">
        <f t="shared" si="4"/>
        <v>0.13971</v>
      </c>
      <c r="H66" s="21">
        <f t="shared" si="6"/>
        <v>0.13971</v>
      </c>
      <c r="I66" s="21">
        <f t="shared" si="7"/>
        <v>9.5589999999999994E-2</v>
      </c>
      <c r="J66" s="21"/>
      <c r="K66" s="18">
        <v>600</v>
      </c>
      <c r="L66" s="22">
        <f t="shared" si="5"/>
        <v>83.83</v>
      </c>
      <c r="M66" s="22">
        <f t="shared" si="8"/>
        <v>83.83</v>
      </c>
      <c r="N66" s="22">
        <f t="shared" si="9"/>
        <v>57.35</v>
      </c>
      <c r="O66" s="22">
        <f t="shared" si="10"/>
        <v>0</v>
      </c>
      <c r="P66" s="18" t="s">
        <v>142</v>
      </c>
      <c r="Q66" s="19"/>
    </row>
    <row r="67" spans="1:17">
      <c r="A67" s="45"/>
      <c r="B67" s="42" t="s">
        <v>212</v>
      </c>
      <c r="C67" s="37"/>
      <c r="D67" s="38"/>
      <c r="E67" s="38"/>
      <c r="F67" s="38"/>
      <c r="G67" s="39"/>
      <c r="H67" s="39"/>
      <c r="I67" s="39"/>
      <c r="J67" s="39"/>
      <c r="K67" s="37"/>
      <c r="L67" s="40">
        <f>SUM(L26:L66)</f>
        <v>538.88</v>
      </c>
      <c r="M67" s="40">
        <f>SUM(M26:M66)</f>
        <v>538.88</v>
      </c>
      <c r="N67" s="40">
        <f>SUM(N26:N66)</f>
        <v>380.09</v>
      </c>
      <c r="O67" s="40">
        <f>SUM(O26:O66)</f>
        <v>0</v>
      </c>
      <c r="P67" s="37"/>
      <c r="Q67" s="19"/>
    </row>
    <row r="68" spans="1:17">
      <c r="A68" s="45" t="s">
        <v>221</v>
      </c>
      <c r="B68" s="42"/>
      <c r="C68" s="37"/>
      <c r="D68" s="38"/>
      <c r="E68" s="38"/>
      <c r="F68" s="38"/>
      <c r="G68" s="39"/>
      <c r="H68" s="39"/>
      <c r="I68" s="39"/>
      <c r="J68" s="39"/>
      <c r="K68" s="37"/>
      <c r="L68" s="40">
        <f>SUM(M68:O68)</f>
        <v>380.09</v>
      </c>
      <c r="M68" s="40"/>
      <c r="N68" s="40">
        <f>N67</f>
        <v>380.09</v>
      </c>
      <c r="O68" s="40"/>
      <c r="P68" s="37" t="s">
        <v>294</v>
      </c>
      <c r="Q68" s="19"/>
    </row>
    <row r="69" spans="1:17">
      <c r="A69" s="45" t="s">
        <v>222</v>
      </c>
      <c r="B69" s="42"/>
      <c r="C69" s="37"/>
      <c r="D69" s="38"/>
      <c r="E69" s="38"/>
      <c r="F69" s="38"/>
      <c r="G69" s="39"/>
      <c r="H69" s="39"/>
      <c r="I69" s="39"/>
      <c r="J69" s="39"/>
      <c r="K69" s="37"/>
      <c r="L69" s="40">
        <f>SUM(M69:O69)</f>
        <v>158.79</v>
      </c>
      <c r="M69" s="40">
        <f>M67-N68</f>
        <v>158.79</v>
      </c>
      <c r="N69" s="40"/>
      <c r="O69" s="40"/>
      <c r="P69" s="37" t="s">
        <v>294</v>
      </c>
      <c r="Q69" s="19"/>
    </row>
    <row r="70" spans="1:17">
      <c r="A70" s="50"/>
      <c r="B70" s="1074" t="s">
        <v>320</v>
      </c>
      <c r="C70" s="1074"/>
      <c r="D70" s="1074"/>
      <c r="E70" s="1074"/>
      <c r="F70" s="1074"/>
      <c r="G70" s="1074"/>
      <c r="H70" s="1074"/>
      <c r="I70" s="1074"/>
      <c r="J70" s="1074"/>
      <c r="K70" s="1074"/>
      <c r="L70" s="1074"/>
      <c r="M70" s="1074"/>
      <c r="N70" s="1074"/>
      <c r="O70" s="1074"/>
      <c r="P70" s="1075"/>
      <c r="Q70" s="51"/>
    </row>
    <row r="71" spans="1:17">
      <c r="A71" s="45"/>
      <c r="B71" s="767" t="s">
        <v>116</v>
      </c>
      <c r="C71" s="768">
        <v>5</v>
      </c>
      <c r="D71" s="24">
        <v>136</v>
      </c>
      <c r="E71" s="24">
        <f>6*1</f>
        <v>6</v>
      </c>
      <c r="F71" s="24">
        <f>9*1</f>
        <v>9</v>
      </c>
      <c r="G71" s="21">
        <f t="shared" si="4"/>
        <v>2.206E-2</v>
      </c>
      <c r="H71" s="21">
        <f t="shared" ref="H71:H87" si="14">G71-J71</f>
        <v>2.206E-2</v>
      </c>
      <c r="I71" s="21"/>
      <c r="J71" s="21"/>
      <c r="K71" s="18">
        <v>80</v>
      </c>
      <c r="L71" s="22">
        <f t="shared" si="5"/>
        <v>1.76</v>
      </c>
      <c r="M71" s="22">
        <f t="shared" ref="M71:M87" si="15">H71*K71</f>
        <v>1.76</v>
      </c>
      <c r="N71" s="22">
        <f t="shared" ref="N71:N87" si="16">I71*K71</f>
        <v>0</v>
      </c>
      <c r="O71" s="22">
        <f t="shared" ref="O71:O87" si="17">L71-M71</f>
        <v>0</v>
      </c>
      <c r="P71" s="18" t="s">
        <v>319</v>
      </c>
      <c r="Q71" s="19"/>
    </row>
    <row r="72" spans="1:17">
      <c r="A72" s="45"/>
      <c r="B72" s="767" t="s">
        <v>119</v>
      </c>
      <c r="C72" s="768">
        <v>5</v>
      </c>
      <c r="D72" s="24">
        <v>136</v>
      </c>
      <c r="E72" s="24">
        <v>2</v>
      </c>
      <c r="F72" s="24"/>
      <c r="G72" s="21">
        <f>(E72+F72)/D72/C72</f>
        <v>2.9399999999999999E-3</v>
      </c>
      <c r="H72" s="21">
        <f t="shared" si="14"/>
        <v>2.9399999999999999E-3</v>
      </c>
      <c r="I72" s="21"/>
      <c r="J72" s="21"/>
      <c r="K72" s="18">
        <v>80</v>
      </c>
      <c r="L72" s="22">
        <f>G72*K72</f>
        <v>0.24</v>
      </c>
      <c r="M72" s="22">
        <f t="shared" si="15"/>
        <v>0.24</v>
      </c>
      <c r="N72" s="22">
        <f t="shared" si="16"/>
        <v>0</v>
      </c>
      <c r="O72" s="22">
        <f t="shared" si="17"/>
        <v>0</v>
      </c>
      <c r="P72" s="19" t="s">
        <v>321</v>
      </c>
      <c r="Q72" s="19"/>
    </row>
    <row r="73" spans="1:17" ht="33.75">
      <c r="A73" s="45"/>
      <c r="B73" s="767" t="s">
        <v>120</v>
      </c>
      <c r="C73" s="768">
        <v>1</v>
      </c>
      <c r="D73" s="24">
        <v>136</v>
      </c>
      <c r="E73" s="24">
        <f>(E71+E72)*12</f>
        <v>96</v>
      </c>
      <c r="F73" s="24">
        <f>(F71+F72)*12</f>
        <v>108</v>
      </c>
      <c r="G73" s="21">
        <f>(E73+F73)/D73/C73</f>
        <v>1.5</v>
      </c>
      <c r="H73" s="21">
        <f t="shared" si="14"/>
        <v>1.5</v>
      </c>
      <c r="I73" s="21"/>
      <c r="J73" s="21"/>
      <c r="K73" s="18">
        <v>16</v>
      </c>
      <c r="L73" s="22">
        <f>G73*K73</f>
        <v>24</v>
      </c>
      <c r="M73" s="22">
        <f t="shared" si="15"/>
        <v>24</v>
      </c>
      <c r="N73" s="22">
        <f t="shared" si="16"/>
        <v>0</v>
      </c>
      <c r="O73" s="22">
        <f t="shared" si="17"/>
        <v>0</v>
      </c>
      <c r="P73" s="19" t="s">
        <v>322</v>
      </c>
      <c r="Q73" s="19"/>
    </row>
    <row r="74" spans="1:17">
      <c r="A74" s="45"/>
      <c r="B74" s="767" t="s">
        <v>117</v>
      </c>
      <c r="C74" s="768">
        <v>10</v>
      </c>
      <c r="D74" s="24">
        <v>136</v>
      </c>
      <c r="E74" s="24">
        <f>6*1</f>
        <v>6</v>
      </c>
      <c r="F74" s="24">
        <f>13*1</f>
        <v>13</v>
      </c>
      <c r="G74" s="21">
        <f t="shared" si="4"/>
        <v>1.397E-2</v>
      </c>
      <c r="H74" s="21">
        <f t="shared" si="14"/>
        <v>1.397E-2</v>
      </c>
      <c r="I74" s="21"/>
      <c r="J74" s="21"/>
      <c r="K74" s="18">
        <v>100</v>
      </c>
      <c r="L74" s="22">
        <f t="shared" si="5"/>
        <v>1.4</v>
      </c>
      <c r="M74" s="22">
        <f t="shared" si="15"/>
        <v>1.4</v>
      </c>
      <c r="N74" s="22">
        <f t="shared" si="16"/>
        <v>0</v>
      </c>
      <c r="O74" s="22">
        <f t="shared" si="17"/>
        <v>0</v>
      </c>
      <c r="P74" s="18" t="s">
        <v>142</v>
      </c>
      <c r="Q74" s="19"/>
    </row>
    <row r="75" spans="1:17" ht="22.5">
      <c r="A75" s="45"/>
      <c r="B75" s="43" t="s">
        <v>118</v>
      </c>
      <c r="C75" s="18">
        <v>1</v>
      </c>
      <c r="D75" s="20">
        <v>136</v>
      </c>
      <c r="E75" s="20">
        <v>2</v>
      </c>
      <c r="F75" s="20">
        <v>1</v>
      </c>
      <c r="G75" s="21">
        <f t="shared" si="4"/>
        <v>2.206E-2</v>
      </c>
      <c r="H75" s="21">
        <f t="shared" si="14"/>
        <v>2.206E-2</v>
      </c>
      <c r="I75" s="21"/>
      <c r="J75" s="21"/>
      <c r="K75" s="18">
        <v>30</v>
      </c>
      <c r="L75" s="22">
        <f t="shared" si="5"/>
        <v>0.66</v>
      </c>
      <c r="M75" s="22">
        <f t="shared" si="15"/>
        <v>0.66</v>
      </c>
      <c r="N75" s="22">
        <f t="shared" si="16"/>
        <v>0</v>
      </c>
      <c r="O75" s="22">
        <f t="shared" si="17"/>
        <v>0</v>
      </c>
      <c r="P75" s="19" t="s">
        <v>136</v>
      </c>
      <c r="Q75" s="19"/>
    </row>
    <row r="76" spans="1:17">
      <c r="A76" s="45"/>
      <c r="B76" s="43" t="s">
        <v>122</v>
      </c>
      <c r="C76" s="18">
        <v>1</v>
      </c>
      <c r="D76" s="20">
        <v>136</v>
      </c>
      <c r="E76" s="20">
        <f>1+1+2+1+1</f>
        <v>6</v>
      </c>
      <c r="F76" s="20">
        <f>1*13/10</f>
        <v>1</v>
      </c>
      <c r="G76" s="21">
        <f>(E76+F76)/D76/C76</f>
        <v>5.1470000000000002E-2</v>
      </c>
      <c r="H76" s="21">
        <f t="shared" si="14"/>
        <v>5.1470000000000002E-2</v>
      </c>
      <c r="I76" s="21"/>
      <c r="J76" s="21"/>
      <c r="K76" s="18">
        <v>200</v>
      </c>
      <c r="L76" s="22">
        <f>G76*K76</f>
        <v>10.29</v>
      </c>
      <c r="M76" s="22">
        <f t="shared" si="15"/>
        <v>10.29</v>
      </c>
      <c r="N76" s="22">
        <f t="shared" si="16"/>
        <v>0</v>
      </c>
      <c r="O76" s="22">
        <f t="shared" si="17"/>
        <v>0</v>
      </c>
      <c r="P76" s="18" t="s">
        <v>133</v>
      </c>
      <c r="Q76" s="19"/>
    </row>
    <row r="77" spans="1:17" ht="22.5">
      <c r="A77" s="45"/>
      <c r="B77" s="43" t="s">
        <v>127</v>
      </c>
      <c r="C77" s="18">
        <v>1</v>
      </c>
      <c r="D77" s="20">
        <v>136</v>
      </c>
      <c r="E77" s="27">
        <f>12*1</f>
        <v>12</v>
      </c>
      <c r="F77" s="20"/>
      <c r="G77" s="21">
        <f>(E77+F77)/D77/C77</f>
        <v>8.8239999999999999E-2</v>
      </c>
      <c r="H77" s="21">
        <f t="shared" si="14"/>
        <v>8.8239999999999999E-2</v>
      </c>
      <c r="I77" s="21"/>
      <c r="J77" s="21"/>
      <c r="K77" s="18">
        <v>55</v>
      </c>
      <c r="L77" s="22">
        <f>G77*K77</f>
        <v>4.8499999999999996</v>
      </c>
      <c r="M77" s="22">
        <f t="shared" si="15"/>
        <v>4.8499999999999996</v>
      </c>
      <c r="N77" s="22">
        <f t="shared" si="16"/>
        <v>0</v>
      </c>
      <c r="O77" s="22">
        <f t="shared" si="17"/>
        <v>0</v>
      </c>
      <c r="P77" s="18" t="s">
        <v>290</v>
      </c>
      <c r="Q77" s="19"/>
    </row>
    <row r="78" spans="1:17" ht="22.5">
      <c r="A78" s="45"/>
      <c r="B78" s="767" t="s">
        <v>128</v>
      </c>
      <c r="C78" s="18">
        <v>5</v>
      </c>
      <c r="D78" s="20">
        <v>136</v>
      </c>
      <c r="E78" s="20">
        <v>1</v>
      </c>
      <c r="F78" s="20"/>
      <c r="G78" s="21">
        <f t="shared" ref="G78:G87" si="18">(E78+F78)/D78/C78</f>
        <v>1.47E-3</v>
      </c>
      <c r="H78" s="21">
        <f t="shared" si="14"/>
        <v>1.47E-3</v>
      </c>
      <c r="I78" s="21"/>
      <c r="J78" s="21"/>
      <c r="K78" s="18">
        <v>250</v>
      </c>
      <c r="L78" s="22">
        <f t="shared" ref="L78:L87" si="19">G78*K78</f>
        <v>0.37</v>
      </c>
      <c r="M78" s="22">
        <f t="shared" si="15"/>
        <v>0.37</v>
      </c>
      <c r="N78" s="22">
        <f t="shared" si="16"/>
        <v>0</v>
      </c>
      <c r="O78" s="22">
        <f t="shared" si="17"/>
        <v>0</v>
      </c>
      <c r="P78" s="26" t="s">
        <v>206</v>
      </c>
      <c r="Q78" s="19"/>
    </row>
    <row r="79" spans="1:17" ht="22.5">
      <c r="A79" s="45"/>
      <c r="B79" s="767" t="s">
        <v>132</v>
      </c>
      <c r="C79" s="18">
        <v>5</v>
      </c>
      <c r="D79" s="20">
        <v>136</v>
      </c>
      <c r="E79" s="20">
        <v>1</v>
      </c>
      <c r="F79" s="20"/>
      <c r="G79" s="21">
        <f t="shared" si="18"/>
        <v>1.47E-3</v>
      </c>
      <c r="H79" s="21">
        <f t="shared" si="14"/>
        <v>1.47E-3</v>
      </c>
      <c r="I79" s="21"/>
      <c r="J79" s="21"/>
      <c r="K79" s="18">
        <v>1282</v>
      </c>
      <c r="L79" s="22">
        <f t="shared" si="19"/>
        <v>1.88</v>
      </c>
      <c r="M79" s="22">
        <f t="shared" si="15"/>
        <v>1.88</v>
      </c>
      <c r="N79" s="22">
        <f t="shared" si="16"/>
        <v>0</v>
      </c>
      <c r="O79" s="22">
        <f t="shared" si="17"/>
        <v>0</v>
      </c>
      <c r="P79" s="26" t="s">
        <v>206</v>
      </c>
      <c r="Q79" s="19"/>
    </row>
    <row r="80" spans="1:17" ht="22.5">
      <c r="A80" s="45"/>
      <c r="B80" s="767" t="s">
        <v>129</v>
      </c>
      <c r="C80" s="18">
        <v>1</v>
      </c>
      <c r="D80" s="20">
        <v>136</v>
      </c>
      <c r="E80" s="20">
        <f>4*1</f>
        <v>4</v>
      </c>
      <c r="F80" s="20"/>
      <c r="G80" s="21">
        <f t="shared" si="18"/>
        <v>2.9409999999999999E-2</v>
      </c>
      <c r="H80" s="21">
        <f t="shared" si="14"/>
        <v>2.9409999999999999E-2</v>
      </c>
      <c r="I80" s="21"/>
      <c r="J80" s="21"/>
      <c r="K80" s="18">
        <v>270</v>
      </c>
      <c r="L80" s="22">
        <f t="shared" si="19"/>
        <v>7.94</v>
      </c>
      <c r="M80" s="22">
        <f t="shared" si="15"/>
        <v>7.94</v>
      </c>
      <c r="N80" s="22">
        <f t="shared" si="16"/>
        <v>0</v>
      </c>
      <c r="O80" s="22">
        <f t="shared" si="17"/>
        <v>0</v>
      </c>
      <c r="P80" s="26" t="s">
        <v>355</v>
      </c>
      <c r="Q80" s="19"/>
    </row>
    <row r="81" spans="1:17" ht="22.5">
      <c r="A81" s="45"/>
      <c r="B81" s="767" t="s">
        <v>123</v>
      </c>
      <c r="C81" s="18">
        <v>1</v>
      </c>
      <c r="D81" s="20">
        <v>136</v>
      </c>
      <c r="E81" s="20">
        <v>2</v>
      </c>
      <c r="F81" s="20"/>
      <c r="G81" s="21">
        <f t="shared" si="18"/>
        <v>1.4710000000000001E-2</v>
      </c>
      <c r="H81" s="21">
        <f t="shared" si="14"/>
        <v>1.4710000000000001E-2</v>
      </c>
      <c r="I81" s="21"/>
      <c r="J81" s="21"/>
      <c r="K81" s="18">
        <v>150</v>
      </c>
      <c r="L81" s="22">
        <f t="shared" si="19"/>
        <v>2.21</v>
      </c>
      <c r="M81" s="22">
        <f t="shared" si="15"/>
        <v>2.21</v>
      </c>
      <c r="N81" s="22">
        <f t="shared" si="16"/>
        <v>0</v>
      </c>
      <c r="O81" s="22">
        <f t="shared" si="17"/>
        <v>0</v>
      </c>
      <c r="P81" s="19" t="s">
        <v>324</v>
      </c>
      <c r="Q81" s="19"/>
    </row>
    <row r="82" spans="1:17" ht="22.5">
      <c r="A82" s="45"/>
      <c r="B82" s="767" t="s">
        <v>134</v>
      </c>
      <c r="C82" s="18">
        <v>1</v>
      </c>
      <c r="D82" s="20">
        <v>136</v>
      </c>
      <c r="E82" s="20">
        <f>4*1</f>
        <v>4</v>
      </c>
      <c r="F82" s="20"/>
      <c r="G82" s="21">
        <f>(E82+F82)/D82/C82</f>
        <v>2.9409999999999999E-2</v>
      </c>
      <c r="H82" s="21">
        <f t="shared" si="14"/>
        <v>2.9409999999999999E-2</v>
      </c>
      <c r="I82" s="21"/>
      <c r="J82" s="21"/>
      <c r="K82" s="18">
        <v>150</v>
      </c>
      <c r="L82" s="22">
        <f>G82*K82</f>
        <v>4.41</v>
      </c>
      <c r="M82" s="22">
        <f t="shared" si="15"/>
        <v>4.41</v>
      </c>
      <c r="N82" s="22">
        <f t="shared" si="16"/>
        <v>0</v>
      </c>
      <c r="O82" s="22">
        <f t="shared" si="17"/>
        <v>0</v>
      </c>
      <c r="P82" s="19" t="s">
        <v>291</v>
      </c>
      <c r="Q82" s="19"/>
    </row>
    <row r="83" spans="1:17" ht="22.5">
      <c r="A83" s="45"/>
      <c r="B83" s="767" t="s">
        <v>207</v>
      </c>
      <c r="C83" s="18">
        <v>1</v>
      </c>
      <c r="D83" s="20">
        <v>136</v>
      </c>
      <c r="E83" s="20">
        <v>2</v>
      </c>
      <c r="F83" s="20">
        <f>0.5*9</f>
        <v>5</v>
      </c>
      <c r="G83" s="21">
        <f>(E83+F83)/D83/C83</f>
        <v>5.1470000000000002E-2</v>
      </c>
      <c r="H83" s="21">
        <f t="shared" si="14"/>
        <v>5.1470000000000002E-2</v>
      </c>
      <c r="I83" s="21"/>
      <c r="J83" s="21"/>
      <c r="K83" s="18">
        <v>300</v>
      </c>
      <c r="L83" s="22">
        <f>G83*K83</f>
        <v>15.44</v>
      </c>
      <c r="M83" s="22">
        <f t="shared" si="15"/>
        <v>15.44</v>
      </c>
      <c r="N83" s="22">
        <f t="shared" si="16"/>
        <v>0</v>
      </c>
      <c r="O83" s="22">
        <f t="shared" si="17"/>
        <v>0</v>
      </c>
      <c r="P83" s="25" t="s">
        <v>325</v>
      </c>
      <c r="Q83" s="19"/>
    </row>
    <row r="84" spans="1:17">
      <c r="A84" s="45"/>
      <c r="B84" s="767" t="s">
        <v>130</v>
      </c>
      <c r="C84" s="18">
        <v>1</v>
      </c>
      <c r="D84" s="20">
        <v>136</v>
      </c>
      <c r="E84" s="20">
        <f>2*12*1</f>
        <v>24</v>
      </c>
      <c r="F84" s="20"/>
      <c r="G84" s="21">
        <f t="shared" si="18"/>
        <v>0.17646999999999999</v>
      </c>
      <c r="H84" s="21">
        <f t="shared" si="14"/>
        <v>0.17646999999999999</v>
      </c>
      <c r="I84" s="21"/>
      <c r="J84" s="21"/>
      <c r="K84" s="18">
        <v>50</v>
      </c>
      <c r="L84" s="22">
        <f t="shared" si="19"/>
        <v>8.82</v>
      </c>
      <c r="M84" s="22">
        <f t="shared" si="15"/>
        <v>8.82</v>
      </c>
      <c r="N84" s="22">
        <f t="shared" si="16"/>
        <v>0</v>
      </c>
      <c r="O84" s="22">
        <f t="shared" si="17"/>
        <v>0</v>
      </c>
      <c r="P84" s="18" t="s">
        <v>137</v>
      </c>
      <c r="Q84" s="19"/>
    </row>
    <row r="85" spans="1:17">
      <c r="A85" s="45"/>
      <c r="B85" s="767" t="s">
        <v>131</v>
      </c>
      <c r="C85" s="18">
        <v>1</v>
      </c>
      <c r="D85" s="20">
        <v>136</v>
      </c>
      <c r="E85" s="20">
        <f>4*12</f>
        <v>48</v>
      </c>
      <c r="F85" s="20"/>
      <c r="G85" s="21">
        <f t="shared" si="18"/>
        <v>0.35293999999999998</v>
      </c>
      <c r="H85" s="21">
        <f t="shared" si="14"/>
        <v>0.35293999999999998</v>
      </c>
      <c r="I85" s="21"/>
      <c r="J85" s="21"/>
      <c r="K85" s="18">
        <v>13</v>
      </c>
      <c r="L85" s="22">
        <f t="shared" si="19"/>
        <v>4.59</v>
      </c>
      <c r="M85" s="22">
        <f t="shared" si="15"/>
        <v>4.59</v>
      </c>
      <c r="N85" s="22">
        <f t="shared" si="16"/>
        <v>0</v>
      </c>
      <c r="O85" s="22">
        <f t="shared" si="17"/>
        <v>0</v>
      </c>
      <c r="P85" s="19" t="s">
        <v>326</v>
      </c>
      <c r="Q85" s="19"/>
    </row>
    <row r="86" spans="1:17">
      <c r="A86" s="45"/>
      <c r="B86" s="767" t="s">
        <v>121</v>
      </c>
      <c r="C86" s="18">
        <v>1</v>
      </c>
      <c r="D86" s="20">
        <v>136</v>
      </c>
      <c r="E86" s="20">
        <f>2*12</f>
        <v>24</v>
      </c>
      <c r="F86" s="20"/>
      <c r="G86" s="21">
        <f t="shared" si="18"/>
        <v>0.17646999999999999</v>
      </c>
      <c r="H86" s="21">
        <f t="shared" si="14"/>
        <v>0.17646999999999999</v>
      </c>
      <c r="I86" s="21"/>
      <c r="J86" s="21"/>
      <c r="K86" s="18">
        <v>60</v>
      </c>
      <c r="L86" s="22">
        <f t="shared" si="19"/>
        <v>10.59</v>
      </c>
      <c r="M86" s="22">
        <f t="shared" si="15"/>
        <v>10.59</v>
      </c>
      <c r="N86" s="22">
        <f t="shared" si="16"/>
        <v>0</v>
      </c>
      <c r="O86" s="22">
        <f t="shared" si="17"/>
        <v>0</v>
      </c>
      <c r="P86" s="19" t="s">
        <v>327</v>
      </c>
      <c r="Q86" s="19"/>
    </row>
    <row r="87" spans="1:17" ht="22.5">
      <c r="A87" s="45"/>
      <c r="B87" s="767" t="s">
        <v>205</v>
      </c>
      <c r="C87" s="26">
        <v>5</v>
      </c>
      <c r="D87" s="20">
        <v>136</v>
      </c>
      <c r="E87" s="27">
        <f>1*1</f>
        <v>1</v>
      </c>
      <c r="F87" s="27"/>
      <c r="G87" s="28">
        <f t="shared" si="18"/>
        <v>1.47E-3</v>
      </c>
      <c r="H87" s="21">
        <f t="shared" si="14"/>
        <v>1.47E-3</v>
      </c>
      <c r="I87" s="21"/>
      <c r="J87" s="28"/>
      <c r="K87" s="26">
        <v>750</v>
      </c>
      <c r="L87" s="29">
        <f t="shared" si="19"/>
        <v>1.1000000000000001</v>
      </c>
      <c r="M87" s="22">
        <f t="shared" si="15"/>
        <v>1.1000000000000001</v>
      </c>
      <c r="N87" s="22">
        <f t="shared" si="16"/>
        <v>0</v>
      </c>
      <c r="O87" s="22">
        <f t="shared" si="17"/>
        <v>0</v>
      </c>
      <c r="P87" s="18" t="s">
        <v>206</v>
      </c>
      <c r="Q87" s="19"/>
    </row>
    <row r="88" spans="1:17">
      <c r="A88" s="45" t="s">
        <v>222</v>
      </c>
      <c r="B88" s="42" t="s">
        <v>212</v>
      </c>
      <c r="C88" s="37"/>
      <c r="D88" s="38"/>
      <c r="E88" s="38"/>
      <c r="F88" s="38"/>
      <c r="G88" s="39"/>
      <c r="H88" s="39"/>
      <c r="I88" s="39"/>
      <c r="J88" s="39"/>
      <c r="K88" s="37"/>
      <c r="L88" s="40">
        <f>SUM(L71:L87)</f>
        <v>100.55</v>
      </c>
      <c r="M88" s="40">
        <f>SUM(M71:M87)</f>
        <v>100.55</v>
      </c>
      <c r="N88" s="40">
        <f>SUM(N71:N87)</f>
        <v>0</v>
      </c>
      <c r="O88" s="40">
        <f>SUM(O71:O87)</f>
        <v>0</v>
      </c>
      <c r="P88" s="37" t="s">
        <v>294</v>
      </c>
      <c r="Q88" s="19"/>
    </row>
    <row r="89" spans="1:17">
      <c r="A89" s="50"/>
      <c r="B89" s="1074" t="s">
        <v>323</v>
      </c>
      <c r="C89" s="1074"/>
      <c r="D89" s="1074"/>
      <c r="E89" s="1074"/>
      <c r="F89" s="1074"/>
      <c r="G89" s="1074"/>
      <c r="H89" s="1074"/>
      <c r="I89" s="1074"/>
      <c r="J89" s="1074"/>
      <c r="K89" s="1074"/>
      <c r="L89" s="1074"/>
      <c r="M89" s="1074"/>
      <c r="N89" s="1074"/>
      <c r="O89" s="1074"/>
      <c r="P89" s="1075"/>
      <c r="Q89" s="51"/>
    </row>
    <row r="90" spans="1:17">
      <c r="A90" s="45"/>
      <c r="B90" s="43" t="s">
        <v>126</v>
      </c>
      <c r="C90" s="26">
        <v>10</v>
      </c>
      <c r="D90" s="20">
        <v>136</v>
      </c>
      <c r="E90" s="27">
        <f>1*1+28*1</f>
        <v>29</v>
      </c>
      <c r="F90" s="27"/>
      <c r="G90" s="28">
        <f>(E90+F90)/D90/C90</f>
        <v>2.1319999999999999E-2</v>
      </c>
      <c r="H90" s="21">
        <f>G90-J90</f>
        <v>0</v>
      </c>
      <c r="I90" s="21"/>
      <c r="J90" s="21">
        <f>E90/D90/C90</f>
        <v>2.1319999999999999E-2</v>
      </c>
      <c r="K90" s="26"/>
      <c r="L90" s="29">
        <f>G90*K90</f>
        <v>0</v>
      </c>
      <c r="M90" s="22">
        <f>H90*K90</f>
        <v>0</v>
      </c>
      <c r="N90" s="22">
        <f>I90*K90</f>
        <v>0</v>
      </c>
      <c r="O90" s="22">
        <f>L90-M90</f>
        <v>0</v>
      </c>
      <c r="P90" s="26" t="s">
        <v>135</v>
      </c>
      <c r="Q90" s="19"/>
    </row>
    <row r="91" spans="1:17">
      <c r="A91" s="45"/>
      <c r="B91" s="34" t="s">
        <v>124</v>
      </c>
      <c r="C91" s="18">
        <v>1</v>
      </c>
      <c r="D91" s="20">
        <v>136</v>
      </c>
      <c r="E91" s="20">
        <f>1*1+28*1</f>
        <v>29</v>
      </c>
      <c r="F91" s="20"/>
      <c r="G91" s="21">
        <f>(E91+F91)/D91/C91</f>
        <v>0.21324000000000001</v>
      </c>
      <c r="H91" s="21">
        <f>G91-J91</f>
        <v>0</v>
      </c>
      <c r="I91" s="21"/>
      <c r="J91" s="21">
        <f>E91/D91/C91</f>
        <v>0.21324000000000001</v>
      </c>
      <c r="K91" s="18">
        <v>250</v>
      </c>
      <c r="L91" s="22">
        <f>G91*K91</f>
        <v>53.31</v>
      </c>
      <c r="M91" s="22">
        <f>H91*K91</f>
        <v>0</v>
      </c>
      <c r="N91" s="22">
        <f>I91*K91</f>
        <v>0</v>
      </c>
      <c r="O91" s="22">
        <f>L91-M91</f>
        <v>53.31</v>
      </c>
      <c r="P91" s="18" t="s">
        <v>125</v>
      </c>
      <c r="Q91" s="19"/>
    </row>
    <row r="92" spans="1:17" hidden="1">
      <c r="A92" s="45"/>
      <c r="B92" s="44" t="s">
        <v>307</v>
      </c>
      <c r="C92" s="18">
        <v>1</v>
      </c>
      <c r="D92" s="20">
        <v>136</v>
      </c>
      <c r="E92" s="23"/>
      <c r="F92" s="23"/>
      <c r="G92" s="21">
        <f>(E92+F92)/D92/C92</f>
        <v>0</v>
      </c>
      <c r="H92" s="21">
        <f>G92-J92</f>
        <v>0</v>
      </c>
      <c r="I92" s="21"/>
      <c r="J92" s="21">
        <f>E92/D92/C92</f>
        <v>0</v>
      </c>
      <c r="K92" s="18">
        <v>3.5</v>
      </c>
      <c r="L92" s="22">
        <f>G92*K92</f>
        <v>0</v>
      </c>
      <c r="M92" s="22">
        <f>H92*K92</f>
        <v>0</v>
      </c>
      <c r="N92" s="22">
        <f>I92*K92</f>
        <v>0</v>
      </c>
      <c r="O92" s="22">
        <f>L92-M92</f>
        <v>0</v>
      </c>
      <c r="P92" s="19"/>
      <c r="Q92" s="19"/>
    </row>
    <row r="93" spans="1:17" ht="22.5" hidden="1">
      <c r="A93" s="45"/>
      <c r="B93" s="44" t="s">
        <v>308</v>
      </c>
      <c r="C93" s="18">
        <v>1</v>
      </c>
      <c r="D93" s="20">
        <v>136</v>
      </c>
      <c r="E93" s="23"/>
      <c r="F93" s="23"/>
      <c r="G93" s="21">
        <f>(E93+F93)/D93/C93</f>
        <v>0</v>
      </c>
      <c r="H93" s="21">
        <f>G93-J93</f>
        <v>0</v>
      </c>
      <c r="I93" s="21"/>
      <c r="J93" s="21">
        <f>E93/D93/C93</f>
        <v>0</v>
      </c>
      <c r="K93" s="18">
        <v>0.6</v>
      </c>
      <c r="L93" s="22">
        <f>G93*K93</f>
        <v>0</v>
      </c>
      <c r="M93" s="22">
        <f>H93*K93</f>
        <v>0</v>
      </c>
      <c r="N93" s="22">
        <f>I93*K93</f>
        <v>0</v>
      </c>
      <c r="O93" s="22">
        <f>L93-M93</f>
        <v>0</v>
      </c>
      <c r="P93" s="19"/>
      <c r="Q93" s="19"/>
    </row>
    <row r="94" spans="1:17">
      <c r="A94" s="45"/>
      <c r="B94" s="43" t="s">
        <v>396</v>
      </c>
      <c r="C94" s="18">
        <v>5</v>
      </c>
      <c r="D94" s="20">
        <v>136</v>
      </c>
      <c r="E94" s="24">
        <v>1</v>
      </c>
      <c r="F94" s="23"/>
      <c r="G94" s="21">
        <f t="shared" ref="G94:G108" si="20">(E94+F94)/D94/C94</f>
        <v>1.47E-3</v>
      </c>
      <c r="H94" s="21">
        <f t="shared" ref="H94:H108" si="21">G94-J94</f>
        <v>0</v>
      </c>
      <c r="I94" s="21"/>
      <c r="J94" s="21">
        <f t="shared" ref="J94:J108" si="22">E94/D94/C94</f>
        <v>1.47E-3</v>
      </c>
      <c r="K94" s="18">
        <v>25000</v>
      </c>
      <c r="L94" s="22">
        <f t="shared" ref="L94:L108" si="23">G94*K94</f>
        <v>36.75</v>
      </c>
      <c r="M94" s="22">
        <f t="shared" ref="M94:M108" si="24">H94*K94</f>
        <v>0</v>
      </c>
      <c r="N94" s="22">
        <f t="shared" ref="N94:N108" si="25">I94*K94</f>
        <v>0</v>
      </c>
      <c r="O94" s="22">
        <f t="shared" ref="O94:O108" si="26">L94-M94</f>
        <v>36.75</v>
      </c>
      <c r="P94" s="19" t="s">
        <v>63</v>
      </c>
      <c r="Q94" s="19"/>
    </row>
    <row r="95" spans="1:17">
      <c r="A95" s="45"/>
      <c r="B95" s="43" t="s">
        <v>384</v>
      </c>
      <c r="C95" s="18">
        <v>5</v>
      </c>
      <c r="D95" s="20">
        <v>136</v>
      </c>
      <c r="E95" s="24">
        <v>1</v>
      </c>
      <c r="F95" s="23"/>
      <c r="G95" s="21">
        <f t="shared" si="20"/>
        <v>1.47E-3</v>
      </c>
      <c r="H95" s="21">
        <f t="shared" si="21"/>
        <v>0</v>
      </c>
      <c r="I95" s="21"/>
      <c r="J95" s="21">
        <f t="shared" si="22"/>
        <v>1.47E-3</v>
      </c>
      <c r="K95" s="18">
        <v>35000</v>
      </c>
      <c r="L95" s="22">
        <f t="shared" si="23"/>
        <v>51.45</v>
      </c>
      <c r="M95" s="22">
        <f t="shared" si="24"/>
        <v>0</v>
      </c>
      <c r="N95" s="22">
        <f t="shared" si="25"/>
        <v>0</v>
      </c>
      <c r="O95" s="22">
        <f t="shared" si="26"/>
        <v>51.45</v>
      </c>
      <c r="P95" s="19" t="s">
        <v>63</v>
      </c>
      <c r="Q95" s="19"/>
    </row>
    <row r="96" spans="1:17" ht="22.5">
      <c r="A96" s="45"/>
      <c r="B96" s="43" t="s">
        <v>394</v>
      </c>
      <c r="C96" s="18">
        <v>5</v>
      </c>
      <c r="D96" s="20">
        <v>136</v>
      </c>
      <c r="E96" s="24">
        <v>1</v>
      </c>
      <c r="F96" s="23"/>
      <c r="G96" s="21">
        <f t="shared" si="20"/>
        <v>1.47E-3</v>
      </c>
      <c r="H96" s="21">
        <f t="shared" si="21"/>
        <v>0</v>
      </c>
      <c r="I96" s="21"/>
      <c r="J96" s="21">
        <f t="shared" si="22"/>
        <v>1.47E-3</v>
      </c>
      <c r="K96" s="18">
        <v>25000</v>
      </c>
      <c r="L96" s="22">
        <f t="shared" si="23"/>
        <v>36.75</v>
      </c>
      <c r="M96" s="22">
        <f t="shared" si="24"/>
        <v>0</v>
      </c>
      <c r="N96" s="22">
        <f t="shared" si="25"/>
        <v>0</v>
      </c>
      <c r="O96" s="22">
        <f t="shared" si="26"/>
        <v>36.75</v>
      </c>
      <c r="P96" s="19" t="s">
        <v>63</v>
      </c>
      <c r="Q96" s="19"/>
    </row>
    <row r="97" spans="1:17">
      <c r="A97" s="45"/>
      <c r="B97" s="43" t="s">
        <v>385</v>
      </c>
      <c r="C97" s="18">
        <v>5</v>
      </c>
      <c r="D97" s="20">
        <v>136</v>
      </c>
      <c r="E97" s="24">
        <v>1</v>
      </c>
      <c r="F97" s="23"/>
      <c r="G97" s="21">
        <f t="shared" si="20"/>
        <v>1.47E-3</v>
      </c>
      <c r="H97" s="21">
        <f t="shared" si="21"/>
        <v>0</v>
      </c>
      <c r="I97" s="21"/>
      <c r="J97" s="21">
        <f t="shared" si="22"/>
        <v>1.47E-3</v>
      </c>
      <c r="K97" s="18">
        <v>65000</v>
      </c>
      <c r="L97" s="22">
        <f t="shared" si="23"/>
        <v>95.55</v>
      </c>
      <c r="M97" s="22">
        <f t="shared" si="24"/>
        <v>0</v>
      </c>
      <c r="N97" s="22">
        <f t="shared" si="25"/>
        <v>0</v>
      </c>
      <c r="O97" s="22">
        <f t="shared" si="26"/>
        <v>95.55</v>
      </c>
      <c r="P97" s="19" t="s">
        <v>63</v>
      </c>
      <c r="Q97" s="19"/>
    </row>
    <row r="98" spans="1:17">
      <c r="A98" s="45"/>
      <c r="B98" s="43" t="s">
        <v>386</v>
      </c>
      <c r="C98" s="18">
        <v>5</v>
      </c>
      <c r="D98" s="20">
        <v>136</v>
      </c>
      <c r="E98" s="24">
        <v>1</v>
      </c>
      <c r="F98" s="23"/>
      <c r="G98" s="21">
        <f t="shared" si="20"/>
        <v>1.47E-3</v>
      </c>
      <c r="H98" s="21">
        <f t="shared" si="21"/>
        <v>0</v>
      </c>
      <c r="I98" s="21"/>
      <c r="J98" s="21">
        <f t="shared" si="22"/>
        <v>1.47E-3</v>
      </c>
      <c r="K98" s="18">
        <v>50000</v>
      </c>
      <c r="L98" s="22">
        <f t="shared" si="23"/>
        <v>73.5</v>
      </c>
      <c r="M98" s="22">
        <f t="shared" si="24"/>
        <v>0</v>
      </c>
      <c r="N98" s="22">
        <f t="shared" si="25"/>
        <v>0</v>
      </c>
      <c r="O98" s="22">
        <f t="shared" si="26"/>
        <v>73.5</v>
      </c>
      <c r="P98" s="19" t="s">
        <v>63</v>
      </c>
      <c r="Q98" s="19"/>
    </row>
    <row r="99" spans="1:17">
      <c r="A99" s="45"/>
      <c r="B99" s="43" t="s">
        <v>387</v>
      </c>
      <c r="C99" s="18">
        <v>5</v>
      </c>
      <c r="D99" s="20">
        <v>136</v>
      </c>
      <c r="E99" s="24">
        <v>1</v>
      </c>
      <c r="F99" s="23"/>
      <c r="G99" s="21">
        <f t="shared" si="20"/>
        <v>1.47E-3</v>
      </c>
      <c r="H99" s="21">
        <f t="shared" si="21"/>
        <v>0</v>
      </c>
      <c r="I99" s="21"/>
      <c r="J99" s="21">
        <f t="shared" si="22"/>
        <v>1.47E-3</v>
      </c>
      <c r="K99" s="18">
        <v>50000</v>
      </c>
      <c r="L99" s="22">
        <f t="shared" si="23"/>
        <v>73.5</v>
      </c>
      <c r="M99" s="22">
        <f t="shared" si="24"/>
        <v>0</v>
      </c>
      <c r="N99" s="22">
        <f t="shared" si="25"/>
        <v>0</v>
      </c>
      <c r="O99" s="22">
        <f t="shared" si="26"/>
        <v>73.5</v>
      </c>
      <c r="P99" s="19" t="s">
        <v>63</v>
      </c>
      <c r="Q99" s="19"/>
    </row>
    <row r="100" spans="1:17">
      <c r="A100" s="45"/>
      <c r="B100" s="43" t="s">
        <v>388</v>
      </c>
      <c r="C100" s="18">
        <v>5</v>
      </c>
      <c r="D100" s="20">
        <v>136</v>
      </c>
      <c r="E100" s="24">
        <v>1</v>
      </c>
      <c r="F100" s="23"/>
      <c r="G100" s="21">
        <f t="shared" si="20"/>
        <v>1.47E-3</v>
      </c>
      <c r="H100" s="21">
        <f t="shared" si="21"/>
        <v>0</v>
      </c>
      <c r="I100" s="21"/>
      <c r="J100" s="21">
        <f t="shared" si="22"/>
        <v>1.47E-3</v>
      </c>
      <c r="K100" s="18">
        <v>25000</v>
      </c>
      <c r="L100" s="22">
        <f t="shared" si="23"/>
        <v>36.75</v>
      </c>
      <c r="M100" s="22">
        <f t="shared" si="24"/>
        <v>0</v>
      </c>
      <c r="N100" s="22">
        <f t="shared" si="25"/>
        <v>0</v>
      </c>
      <c r="O100" s="22">
        <f t="shared" si="26"/>
        <v>36.75</v>
      </c>
      <c r="P100" s="19" t="s">
        <v>63</v>
      </c>
      <c r="Q100" s="19"/>
    </row>
    <row r="101" spans="1:17">
      <c r="A101" s="45"/>
      <c r="B101" s="43" t="s">
        <v>389</v>
      </c>
      <c r="C101" s="18">
        <v>5</v>
      </c>
      <c r="D101" s="20">
        <v>136</v>
      </c>
      <c r="E101" s="24">
        <v>1</v>
      </c>
      <c r="F101" s="23"/>
      <c r="G101" s="21">
        <f t="shared" si="20"/>
        <v>1.47E-3</v>
      </c>
      <c r="H101" s="21">
        <f t="shared" si="21"/>
        <v>0</v>
      </c>
      <c r="I101" s="21"/>
      <c r="J101" s="21">
        <f t="shared" si="22"/>
        <v>1.47E-3</v>
      </c>
      <c r="K101" s="18">
        <v>50000</v>
      </c>
      <c r="L101" s="22">
        <f t="shared" si="23"/>
        <v>73.5</v>
      </c>
      <c r="M101" s="22">
        <f t="shared" si="24"/>
        <v>0</v>
      </c>
      <c r="N101" s="22">
        <f t="shared" si="25"/>
        <v>0</v>
      </c>
      <c r="O101" s="22">
        <f t="shared" si="26"/>
        <v>73.5</v>
      </c>
      <c r="P101" s="19" t="s">
        <v>63</v>
      </c>
      <c r="Q101" s="19"/>
    </row>
    <row r="102" spans="1:17">
      <c r="A102" s="45"/>
      <c r="B102" s="43" t="s">
        <v>392</v>
      </c>
      <c r="C102" s="18">
        <v>5</v>
      </c>
      <c r="D102" s="20">
        <v>136</v>
      </c>
      <c r="E102" s="24">
        <v>1</v>
      </c>
      <c r="F102" s="23"/>
      <c r="G102" s="21">
        <f t="shared" ref="G102:G103" si="27">(E102+F102)/D102/C102</f>
        <v>1.47E-3</v>
      </c>
      <c r="H102" s="21">
        <f t="shared" ref="H102:H103" si="28">G102-J102</f>
        <v>0</v>
      </c>
      <c r="I102" s="21"/>
      <c r="J102" s="21">
        <f t="shared" ref="J102:J103" si="29">E102/D102/C102</f>
        <v>1.47E-3</v>
      </c>
      <c r="K102" s="18">
        <v>50000</v>
      </c>
      <c r="L102" s="22">
        <f t="shared" ref="L102:L103" si="30">G102*K102</f>
        <v>73.5</v>
      </c>
      <c r="M102" s="22">
        <f t="shared" ref="M102:M103" si="31">H102*K102</f>
        <v>0</v>
      </c>
      <c r="N102" s="22">
        <f t="shared" ref="N102:N103" si="32">I102*K102</f>
        <v>0</v>
      </c>
      <c r="O102" s="22">
        <f t="shared" ref="O102:O103" si="33">L102-M102</f>
        <v>73.5</v>
      </c>
      <c r="P102" s="19" t="s">
        <v>63</v>
      </c>
      <c r="Q102" s="19"/>
    </row>
    <row r="103" spans="1:17">
      <c r="A103" s="45"/>
      <c r="B103" s="43" t="s">
        <v>395</v>
      </c>
      <c r="C103" s="18">
        <v>5</v>
      </c>
      <c r="D103" s="20">
        <v>136</v>
      </c>
      <c r="E103" s="24">
        <v>1</v>
      </c>
      <c r="F103" s="23"/>
      <c r="G103" s="21">
        <f t="shared" si="27"/>
        <v>1.47E-3</v>
      </c>
      <c r="H103" s="21">
        <f t="shared" si="28"/>
        <v>0</v>
      </c>
      <c r="I103" s="21"/>
      <c r="J103" s="21">
        <f t="shared" si="29"/>
        <v>1.47E-3</v>
      </c>
      <c r="K103" s="18">
        <v>30000</v>
      </c>
      <c r="L103" s="22">
        <f t="shared" si="30"/>
        <v>44.1</v>
      </c>
      <c r="M103" s="22">
        <f t="shared" si="31"/>
        <v>0</v>
      </c>
      <c r="N103" s="22">
        <f t="shared" si="32"/>
        <v>0</v>
      </c>
      <c r="O103" s="22">
        <f t="shared" si="33"/>
        <v>44.1</v>
      </c>
      <c r="P103" s="19" t="s">
        <v>63</v>
      </c>
      <c r="Q103" s="19"/>
    </row>
    <row r="104" spans="1:17">
      <c r="A104" s="45"/>
      <c r="B104" s="43" t="s">
        <v>391</v>
      </c>
      <c r="C104" s="18">
        <v>5</v>
      </c>
      <c r="D104" s="20">
        <v>136</v>
      </c>
      <c r="E104" s="24">
        <v>1</v>
      </c>
      <c r="F104" s="23"/>
      <c r="G104" s="21">
        <f t="shared" ref="G104" si="34">(E104+F104)/D104/C104</f>
        <v>1.47E-3</v>
      </c>
      <c r="H104" s="21">
        <f t="shared" ref="H104" si="35">G104-J104</f>
        <v>0</v>
      </c>
      <c r="I104" s="21"/>
      <c r="J104" s="21">
        <f t="shared" ref="J104" si="36">E104/D104/C104</f>
        <v>1.47E-3</v>
      </c>
      <c r="K104" s="18">
        <v>4000</v>
      </c>
      <c r="L104" s="22">
        <f t="shared" ref="L104" si="37">G104*K104</f>
        <v>5.88</v>
      </c>
      <c r="M104" s="22">
        <f t="shared" ref="M104" si="38">H104*K104</f>
        <v>0</v>
      </c>
      <c r="N104" s="22">
        <f t="shared" ref="N104" si="39">I104*K104</f>
        <v>0</v>
      </c>
      <c r="O104" s="22">
        <f t="shared" ref="O104" si="40">L104-M104</f>
        <v>5.88</v>
      </c>
      <c r="P104" s="19" t="s">
        <v>63</v>
      </c>
      <c r="Q104" s="19"/>
    </row>
    <row r="105" spans="1:17">
      <c r="A105" s="45"/>
      <c r="B105" s="43" t="s">
        <v>390</v>
      </c>
      <c r="C105" s="18">
        <v>5</v>
      </c>
      <c r="D105" s="20">
        <v>136</v>
      </c>
      <c r="E105" s="24">
        <v>1</v>
      </c>
      <c r="F105" s="23"/>
      <c r="G105" s="21">
        <f t="shared" si="20"/>
        <v>1.47E-3</v>
      </c>
      <c r="H105" s="21">
        <f t="shared" si="21"/>
        <v>0</v>
      </c>
      <c r="I105" s="21"/>
      <c r="J105" s="21">
        <f t="shared" si="22"/>
        <v>1.47E-3</v>
      </c>
      <c r="K105" s="18">
        <v>1500</v>
      </c>
      <c r="L105" s="22">
        <f t="shared" si="23"/>
        <v>2.21</v>
      </c>
      <c r="M105" s="22">
        <f t="shared" si="24"/>
        <v>0</v>
      </c>
      <c r="N105" s="22">
        <f t="shared" si="25"/>
        <v>0</v>
      </c>
      <c r="O105" s="22">
        <f t="shared" si="26"/>
        <v>2.21</v>
      </c>
      <c r="P105" s="19" t="s">
        <v>63</v>
      </c>
      <c r="Q105" s="19"/>
    </row>
    <row r="106" spans="1:17">
      <c r="A106" s="45"/>
      <c r="B106" s="43" t="s">
        <v>393</v>
      </c>
      <c r="C106" s="18">
        <v>5</v>
      </c>
      <c r="D106" s="20">
        <v>136</v>
      </c>
      <c r="E106" s="24">
        <v>1</v>
      </c>
      <c r="F106" s="23"/>
      <c r="G106" s="21">
        <f t="shared" si="20"/>
        <v>1.47E-3</v>
      </c>
      <c r="H106" s="21">
        <f t="shared" si="21"/>
        <v>0</v>
      </c>
      <c r="I106" s="21"/>
      <c r="J106" s="21">
        <f t="shared" si="22"/>
        <v>1.47E-3</v>
      </c>
      <c r="K106" s="18">
        <v>1500</v>
      </c>
      <c r="L106" s="22">
        <f t="shared" si="23"/>
        <v>2.21</v>
      </c>
      <c r="M106" s="22">
        <f t="shared" si="24"/>
        <v>0</v>
      </c>
      <c r="N106" s="22">
        <f t="shared" si="25"/>
        <v>0</v>
      </c>
      <c r="O106" s="22">
        <f t="shared" si="26"/>
        <v>2.21</v>
      </c>
      <c r="P106" s="19" t="s">
        <v>63</v>
      </c>
      <c r="Q106" s="19"/>
    </row>
    <row r="107" spans="1:17">
      <c r="A107" s="45"/>
      <c r="B107" s="43" t="s">
        <v>397</v>
      </c>
      <c r="C107" s="18">
        <v>5</v>
      </c>
      <c r="D107" s="20">
        <v>136</v>
      </c>
      <c r="E107" s="24">
        <v>1</v>
      </c>
      <c r="F107" s="23"/>
      <c r="G107" s="21">
        <f t="shared" si="20"/>
        <v>1.47E-3</v>
      </c>
      <c r="H107" s="21">
        <f t="shared" si="21"/>
        <v>0</v>
      </c>
      <c r="I107" s="21"/>
      <c r="J107" s="21">
        <f t="shared" si="22"/>
        <v>1.47E-3</v>
      </c>
      <c r="K107" s="18">
        <v>25000</v>
      </c>
      <c r="L107" s="22">
        <f t="shared" si="23"/>
        <v>36.75</v>
      </c>
      <c r="M107" s="22">
        <f t="shared" si="24"/>
        <v>0</v>
      </c>
      <c r="N107" s="22">
        <f t="shared" si="25"/>
        <v>0</v>
      </c>
      <c r="O107" s="22">
        <f t="shared" si="26"/>
        <v>36.75</v>
      </c>
      <c r="P107" s="19" t="s">
        <v>63</v>
      </c>
      <c r="Q107" s="19"/>
    </row>
    <row r="108" spans="1:17">
      <c r="A108" s="45"/>
      <c r="B108" s="43" t="s">
        <v>398</v>
      </c>
      <c r="C108" s="18">
        <v>5</v>
      </c>
      <c r="D108" s="20">
        <v>136</v>
      </c>
      <c r="E108" s="24">
        <v>1</v>
      </c>
      <c r="F108" s="23"/>
      <c r="G108" s="21">
        <f t="shared" si="20"/>
        <v>1.47E-3</v>
      </c>
      <c r="H108" s="21">
        <f t="shared" si="21"/>
        <v>0</v>
      </c>
      <c r="I108" s="21"/>
      <c r="J108" s="21">
        <f t="shared" si="22"/>
        <v>1.47E-3</v>
      </c>
      <c r="K108" s="18">
        <v>20000</v>
      </c>
      <c r="L108" s="22">
        <f t="shared" si="23"/>
        <v>29.4</v>
      </c>
      <c r="M108" s="22">
        <f t="shared" si="24"/>
        <v>0</v>
      </c>
      <c r="N108" s="22">
        <f t="shared" si="25"/>
        <v>0</v>
      </c>
      <c r="O108" s="22">
        <f t="shared" si="26"/>
        <v>29.4</v>
      </c>
      <c r="P108" s="19" t="s">
        <v>63</v>
      </c>
      <c r="Q108" s="19"/>
    </row>
    <row r="109" spans="1:17">
      <c r="A109" s="45" t="s">
        <v>224</v>
      </c>
      <c r="B109" s="42" t="s">
        <v>212</v>
      </c>
      <c r="C109" s="37"/>
      <c r="D109" s="38"/>
      <c r="E109" s="38"/>
      <c r="F109" s="38"/>
      <c r="G109" s="39"/>
      <c r="H109" s="39"/>
      <c r="I109" s="39"/>
      <c r="J109" s="39"/>
      <c r="K109" s="37"/>
      <c r="L109" s="40">
        <f>SUM(L90:L108)</f>
        <v>725.11</v>
      </c>
      <c r="M109" s="40">
        <f>SUM(M90:M108)</f>
        <v>0</v>
      </c>
      <c r="N109" s="40">
        <f>SUM(N90:N108)</f>
        <v>0</v>
      </c>
      <c r="O109" s="40">
        <f>SUM(O90:O108)</f>
        <v>725.11</v>
      </c>
      <c r="P109" s="37" t="s">
        <v>295</v>
      </c>
      <c r="Q109" s="19"/>
    </row>
    <row r="110" spans="1:17">
      <c r="A110" s="50"/>
      <c r="B110" s="1074" t="s">
        <v>145</v>
      </c>
      <c r="C110" s="1074"/>
      <c r="D110" s="1074"/>
      <c r="E110" s="1074"/>
      <c r="F110" s="1074"/>
      <c r="G110" s="1074"/>
      <c r="H110" s="1074"/>
      <c r="I110" s="1074"/>
      <c r="J110" s="1074"/>
      <c r="K110" s="1074"/>
      <c r="L110" s="1074"/>
      <c r="M110" s="1074"/>
      <c r="N110" s="1074"/>
      <c r="O110" s="1074"/>
      <c r="P110" s="1075"/>
      <c r="Q110" s="51"/>
    </row>
    <row r="111" spans="1:17" ht="22.5">
      <c r="A111" s="45"/>
      <c r="B111" s="34" t="s">
        <v>148</v>
      </c>
      <c r="C111" s="18">
        <v>1</v>
      </c>
      <c r="D111" s="20">
        <v>136</v>
      </c>
      <c r="E111" s="20">
        <v>1</v>
      </c>
      <c r="F111" s="20"/>
      <c r="G111" s="21">
        <f t="shared" ref="G111:G174" si="41">(E111+F111)/D111/C111</f>
        <v>7.3499999999999998E-3</v>
      </c>
      <c r="H111" s="21">
        <f t="shared" ref="H111:H116" si="42">G111-J111</f>
        <v>0</v>
      </c>
      <c r="I111" s="21"/>
      <c r="J111" s="21">
        <f t="shared" ref="J111:J116" si="43">E111/D111/C111</f>
        <v>7.3499999999999998E-3</v>
      </c>
      <c r="K111" s="18">
        <v>1200</v>
      </c>
      <c r="L111" s="22">
        <f t="shared" ref="L111:L174" si="44">G111*K111</f>
        <v>8.82</v>
      </c>
      <c r="M111" s="22">
        <f t="shared" ref="M111:M116" si="45">H111*K111</f>
        <v>0</v>
      </c>
      <c r="N111" s="22">
        <f t="shared" ref="N111:N116" si="46">I111*K111</f>
        <v>0</v>
      </c>
      <c r="O111" s="22">
        <f t="shared" ref="O111:O116" si="47">L111-M111</f>
        <v>8.82</v>
      </c>
      <c r="P111" s="18" t="s">
        <v>153</v>
      </c>
      <c r="Q111" s="19"/>
    </row>
    <row r="112" spans="1:17">
      <c r="A112" s="45"/>
      <c r="B112" s="34" t="s">
        <v>149</v>
      </c>
      <c r="C112" s="18">
        <v>1</v>
      </c>
      <c r="D112" s="20">
        <v>136</v>
      </c>
      <c r="E112" s="20">
        <v>1</v>
      </c>
      <c r="F112" s="20"/>
      <c r="G112" s="21">
        <f t="shared" si="41"/>
        <v>7.3499999999999998E-3</v>
      </c>
      <c r="H112" s="21">
        <f t="shared" si="42"/>
        <v>0</v>
      </c>
      <c r="I112" s="21"/>
      <c r="J112" s="21">
        <f t="shared" si="43"/>
        <v>7.3499999999999998E-3</v>
      </c>
      <c r="K112" s="18">
        <v>1200</v>
      </c>
      <c r="L112" s="22">
        <f t="shared" si="44"/>
        <v>8.82</v>
      </c>
      <c r="M112" s="22">
        <f t="shared" si="45"/>
        <v>0</v>
      </c>
      <c r="N112" s="22">
        <f t="shared" si="46"/>
        <v>0</v>
      </c>
      <c r="O112" s="22">
        <f t="shared" si="47"/>
        <v>8.82</v>
      </c>
      <c r="P112" s="18" t="s">
        <v>153</v>
      </c>
      <c r="Q112" s="19"/>
    </row>
    <row r="113" spans="1:17" ht="22.5">
      <c r="A113" s="45"/>
      <c r="B113" s="34" t="s">
        <v>151</v>
      </c>
      <c r="C113" s="18">
        <v>1</v>
      </c>
      <c r="D113" s="20">
        <v>136</v>
      </c>
      <c r="E113" s="20">
        <v>2</v>
      </c>
      <c r="F113" s="20"/>
      <c r="G113" s="21">
        <f t="shared" si="41"/>
        <v>1.4710000000000001E-2</v>
      </c>
      <c r="H113" s="21">
        <f t="shared" si="42"/>
        <v>0</v>
      </c>
      <c r="I113" s="21"/>
      <c r="J113" s="21">
        <f t="shared" si="43"/>
        <v>1.4710000000000001E-2</v>
      </c>
      <c r="K113" s="18">
        <v>1200</v>
      </c>
      <c r="L113" s="22">
        <f t="shared" si="44"/>
        <v>17.649999999999999</v>
      </c>
      <c r="M113" s="22">
        <f t="shared" si="45"/>
        <v>0</v>
      </c>
      <c r="N113" s="22">
        <f t="shared" si="46"/>
        <v>0</v>
      </c>
      <c r="O113" s="22">
        <f t="shared" si="47"/>
        <v>17.649999999999999</v>
      </c>
      <c r="P113" s="18" t="s">
        <v>154</v>
      </c>
      <c r="Q113" s="19"/>
    </row>
    <row r="114" spans="1:17">
      <c r="A114" s="45"/>
      <c r="B114" s="34" t="s">
        <v>150</v>
      </c>
      <c r="C114" s="18">
        <v>1</v>
      </c>
      <c r="D114" s="20">
        <v>136</v>
      </c>
      <c r="E114" s="20">
        <v>2</v>
      </c>
      <c r="F114" s="20"/>
      <c r="G114" s="21">
        <f t="shared" si="41"/>
        <v>1.4710000000000001E-2</v>
      </c>
      <c r="H114" s="21">
        <f t="shared" si="42"/>
        <v>0</v>
      </c>
      <c r="I114" s="21"/>
      <c r="J114" s="21">
        <f t="shared" si="43"/>
        <v>1.4710000000000001E-2</v>
      </c>
      <c r="K114" s="18">
        <v>1500</v>
      </c>
      <c r="L114" s="22">
        <f t="shared" si="44"/>
        <v>22.07</v>
      </c>
      <c r="M114" s="22">
        <f t="shared" si="45"/>
        <v>0</v>
      </c>
      <c r="N114" s="22">
        <f t="shared" si="46"/>
        <v>0</v>
      </c>
      <c r="O114" s="22">
        <f t="shared" si="47"/>
        <v>22.07</v>
      </c>
      <c r="P114" s="18" t="s">
        <v>154</v>
      </c>
      <c r="Q114" s="19"/>
    </row>
    <row r="115" spans="1:17">
      <c r="A115" s="45"/>
      <c r="B115" s="34" t="s">
        <v>152</v>
      </c>
      <c r="C115" s="18">
        <v>1</v>
      </c>
      <c r="D115" s="20">
        <v>136</v>
      </c>
      <c r="E115" s="20">
        <v>44</v>
      </c>
      <c r="F115" s="20"/>
      <c r="G115" s="21">
        <f t="shared" si="41"/>
        <v>0.32352999999999998</v>
      </c>
      <c r="H115" s="21">
        <f t="shared" si="42"/>
        <v>0</v>
      </c>
      <c r="I115" s="21"/>
      <c r="J115" s="21">
        <f t="shared" si="43"/>
        <v>0.32352999999999998</v>
      </c>
      <c r="K115" s="18">
        <v>350</v>
      </c>
      <c r="L115" s="22">
        <f t="shared" si="44"/>
        <v>113.24</v>
      </c>
      <c r="M115" s="22">
        <f t="shared" si="45"/>
        <v>0</v>
      </c>
      <c r="N115" s="22">
        <f t="shared" si="46"/>
        <v>0</v>
      </c>
      <c r="O115" s="22">
        <f t="shared" si="47"/>
        <v>113.24</v>
      </c>
      <c r="P115" s="18" t="s">
        <v>155</v>
      </c>
      <c r="Q115" s="19"/>
    </row>
    <row r="116" spans="1:17" ht="22.5">
      <c r="A116" s="45"/>
      <c r="B116" s="34" t="s">
        <v>138</v>
      </c>
      <c r="C116" s="18">
        <v>1</v>
      </c>
      <c r="D116" s="20">
        <v>136</v>
      </c>
      <c r="E116" s="20">
        <v>1</v>
      </c>
      <c r="F116" s="20"/>
      <c r="G116" s="21">
        <f t="shared" si="41"/>
        <v>7.3499999999999998E-3</v>
      </c>
      <c r="H116" s="21">
        <f t="shared" si="42"/>
        <v>0</v>
      </c>
      <c r="I116" s="21"/>
      <c r="J116" s="21">
        <f t="shared" si="43"/>
        <v>7.3499999999999998E-3</v>
      </c>
      <c r="K116" s="18">
        <v>1200</v>
      </c>
      <c r="L116" s="22">
        <f t="shared" si="44"/>
        <v>8.82</v>
      </c>
      <c r="M116" s="22">
        <f t="shared" si="45"/>
        <v>0</v>
      </c>
      <c r="N116" s="22">
        <f t="shared" si="46"/>
        <v>0</v>
      </c>
      <c r="O116" s="22">
        <f t="shared" si="47"/>
        <v>8.82</v>
      </c>
      <c r="P116" s="18" t="s">
        <v>153</v>
      </c>
      <c r="Q116" s="19"/>
    </row>
    <row r="117" spans="1:17">
      <c r="A117" s="45" t="s">
        <v>224</v>
      </c>
      <c r="B117" s="42" t="s">
        <v>212</v>
      </c>
      <c r="C117" s="37"/>
      <c r="D117" s="38"/>
      <c r="E117" s="38"/>
      <c r="F117" s="38"/>
      <c r="G117" s="39"/>
      <c r="H117" s="39"/>
      <c r="I117" s="39"/>
      <c r="J117" s="39"/>
      <c r="K117" s="37"/>
      <c r="L117" s="40">
        <f>SUM(L111:L116)</f>
        <v>179.42</v>
      </c>
      <c r="M117" s="40">
        <f>SUM(M111:M116)</f>
        <v>0</v>
      </c>
      <c r="N117" s="40">
        <f>SUM(N111:N116)</f>
        <v>0</v>
      </c>
      <c r="O117" s="40">
        <f>SUM(O111:O116)</f>
        <v>179.42</v>
      </c>
      <c r="P117" s="37" t="s">
        <v>295</v>
      </c>
      <c r="Q117" s="19"/>
    </row>
    <row r="118" spans="1:17">
      <c r="A118" s="50"/>
      <c r="B118" s="1074" t="s">
        <v>331</v>
      </c>
      <c r="C118" s="1074"/>
      <c r="D118" s="1074"/>
      <c r="E118" s="1074"/>
      <c r="F118" s="1074"/>
      <c r="G118" s="1074"/>
      <c r="H118" s="1074"/>
      <c r="I118" s="1074"/>
      <c r="J118" s="1074"/>
      <c r="K118" s="1074"/>
      <c r="L118" s="1074"/>
      <c r="M118" s="1074"/>
      <c r="N118" s="1074"/>
      <c r="O118" s="1074"/>
      <c r="P118" s="1075"/>
      <c r="Q118" s="51"/>
    </row>
    <row r="119" spans="1:17">
      <c r="A119" s="45"/>
      <c r="B119" s="34" t="s">
        <v>156</v>
      </c>
      <c r="C119" s="18">
        <v>1</v>
      </c>
      <c r="D119" s="20">
        <v>136</v>
      </c>
      <c r="E119" s="27">
        <v>3</v>
      </c>
      <c r="F119" s="27">
        <v>1</v>
      </c>
      <c r="G119" s="21">
        <f t="shared" si="41"/>
        <v>2.9409999999999999E-2</v>
      </c>
      <c r="H119" s="21">
        <f t="shared" ref="H119:H125" si="48">G119-J119</f>
        <v>7.3499999999999998E-3</v>
      </c>
      <c r="I119" s="21">
        <f>(F119)/D119/C119</f>
        <v>7.3499999999999998E-3</v>
      </c>
      <c r="J119" s="21">
        <f t="shared" ref="J119:J125" si="49">E119/D119/C119</f>
        <v>2.206E-2</v>
      </c>
      <c r="K119" s="18">
        <v>1323</v>
      </c>
      <c r="L119" s="22">
        <f t="shared" si="44"/>
        <v>38.909999999999997</v>
      </c>
      <c r="M119" s="22">
        <f t="shared" ref="M119:M125" si="50">H119*K119</f>
        <v>9.7200000000000006</v>
      </c>
      <c r="N119" s="22">
        <f t="shared" ref="N119:N125" si="51">I119*K119</f>
        <v>9.7200000000000006</v>
      </c>
      <c r="O119" s="22">
        <f t="shared" ref="O119:O125" si="52">L119-M119</f>
        <v>29.19</v>
      </c>
      <c r="P119" s="18" t="s">
        <v>177</v>
      </c>
      <c r="Q119" s="19"/>
    </row>
    <row r="120" spans="1:17">
      <c r="A120" s="45"/>
      <c r="B120" s="34" t="s">
        <v>157</v>
      </c>
      <c r="C120" s="18">
        <v>1</v>
      </c>
      <c r="D120" s="20">
        <v>136</v>
      </c>
      <c r="E120" s="27">
        <v>23</v>
      </c>
      <c r="F120" s="27">
        <v>17</v>
      </c>
      <c r="G120" s="21">
        <f t="shared" si="41"/>
        <v>0.29411999999999999</v>
      </c>
      <c r="H120" s="21">
        <f>G120-J120</f>
        <v>0.125</v>
      </c>
      <c r="I120" s="21">
        <f>(F120)/D120/C120</f>
        <v>0.125</v>
      </c>
      <c r="J120" s="21">
        <f t="shared" si="49"/>
        <v>0.16911999999999999</v>
      </c>
      <c r="K120" s="18">
        <v>1745</v>
      </c>
      <c r="L120" s="22">
        <f t="shared" si="44"/>
        <v>513.24</v>
      </c>
      <c r="M120" s="22">
        <f t="shared" si="50"/>
        <v>218.13</v>
      </c>
      <c r="N120" s="22">
        <f t="shared" si="51"/>
        <v>218.13</v>
      </c>
      <c r="O120" s="22">
        <f t="shared" si="52"/>
        <v>295.11</v>
      </c>
      <c r="P120" s="18" t="s">
        <v>177</v>
      </c>
      <c r="Q120" s="19"/>
    </row>
    <row r="121" spans="1:17">
      <c r="A121" s="45"/>
      <c r="B121" s="43" t="s">
        <v>158</v>
      </c>
      <c r="C121" s="18">
        <v>1</v>
      </c>
      <c r="D121" s="27">
        <v>209</v>
      </c>
      <c r="E121" s="20">
        <v>2300</v>
      </c>
      <c r="F121" s="20"/>
      <c r="G121" s="21">
        <f t="shared" si="41"/>
        <v>11.00478</v>
      </c>
      <c r="H121" s="21">
        <f t="shared" si="48"/>
        <v>0</v>
      </c>
      <c r="I121" s="21"/>
      <c r="J121" s="21">
        <f t="shared" si="49"/>
        <v>11.00478</v>
      </c>
      <c r="K121" s="18">
        <v>0.22</v>
      </c>
      <c r="L121" s="22">
        <f t="shared" si="44"/>
        <v>2.42</v>
      </c>
      <c r="M121" s="22">
        <f t="shared" si="50"/>
        <v>0</v>
      </c>
      <c r="N121" s="22">
        <f t="shared" si="51"/>
        <v>0</v>
      </c>
      <c r="O121" s="22">
        <f t="shared" si="52"/>
        <v>2.42</v>
      </c>
      <c r="P121" s="19" t="s">
        <v>292</v>
      </c>
      <c r="Q121" s="19" t="s">
        <v>332</v>
      </c>
    </row>
    <row r="122" spans="1:17">
      <c r="A122" s="45"/>
      <c r="B122" s="34" t="s">
        <v>159</v>
      </c>
      <c r="C122" s="18">
        <v>1</v>
      </c>
      <c r="D122" s="27">
        <v>209</v>
      </c>
      <c r="E122" s="20">
        <v>2300</v>
      </c>
      <c r="F122" s="20"/>
      <c r="G122" s="21">
        <f t="shared" si="41"/>
        <v>11.00478</v>
      </c>
      <c r="H122" s="21">
        <f t="shared" si="48"/>
        <v>0</v>
      </c>
      <c r="I122" s="21"/>
      <c r="J122" s="21">
        <f t="shared" si="49"/>
        <v>11.00478</v>
      </c>
      <c r="K122" s="18">
        <v>0.8</v>
      </c>
      <c r="L122" s="22">
        <f t="shared" si="44"/>
        <v>8.8000000000000007</v>
      </c>
      <c r="M122" s="22">
        <f t="shared" si="50"/>
        <v>0</v>
      </c>
      <c r="N122" s="22">
        <f t="shared" si="51"/>
        <v>0</v>
      </c>
      <c r="O122" s="22">
        <f t="shared" si="52"/>
        <v>8.8000000000000007</v>
      </c>
      <c r="P122" s="19" t="s">
        <v>292</v>
      </c>
      <c r="Q122" s="19" t="s">
        <v>332</v>
      </c>
    </row>
    <row r="123" spans="1:17">
      <c r="A123" s="45"/>
      <c r="B123" s="34" t="s">
        <v>160</v>
      </c>
      <c r="C123" s="18">
        <v>1</v>
      </c>
      <c r="D123" s="27">
        <v>209</v>
      </c>
      <c r="E123" s="20">
        <f>600*2</f>
        <v>1200</v>
      </c>
      <c r="F123" s="20"/>
      <c r="G123" s="21">
        <f t="shared" si="41"/>
        <v>5.7416299999999998</v>
      </c>
      <c r="H123" s="21">
        <f t="shared" si="48"/>
        <v>0</v>
      </c>
      <c r="I123" s="21"/>
      <c r="J123" s="21">
        <f t="shared" si="49"/>
        <v>5.7416299999999998</v>
      </c>
      <c r="K123" s="18">
        <f>400/1000</f>
        <v>0.4</v>
      </c>
      <c r="L123" s="22">
        <f t="shared" si="44"/>
        <v>2.2999999999999998</v>
      </c>
      <c r="M123" s="22">
        <f t="shared" si="50"/>
        <v>0</v>
      </c>
      <c r="N123" s="22">
        <f t="shared" si="51"/>
        <v>0</v>
      </c>
      <c r="O123" s="22">
        <f t="shared" si="52"/>
        <v>2.2999999999999998</v>
      </c>
      <c r="P123" s="19" t="s">
        <v>333</v>
      </c>
      <c r="Q123" s="19" t="s">
        <v>332</v>
      </c>
    </row>
    <row r="124" spans="1:17">
      <c r="A124" s="45"/>
      <c r="B124" s="34" t="s">
        <v>161</v>
      </c>
      <c r="C124" s="18">
        <v>1</v>
      </c>
      <c r="D124" s="27">
        <v>209</v>
      </c>
      <c r="E124" s="20">
        <v>6</v>
      </c>
      <c r="F124" s="20"/>
      <c r="G124" s="21">
        <f t="shared" si="41"/>
        <v>2.8709999999999999E-2</v>
      </c>
      <c r="H124" s="21">
        <f t="shared" si="48"/>
        <v>0</v>
      </c>
      <c r="I124" s="21"/>
      <c r="J124" s="21">
        <f t="shared" si="49"/>
        <v>2.8709999999999999E-2</v>
      </c>
      <c r="K124" s="18">
        <v>1220</v>
      </c>
      <c r="L124" s="22">
        <f t="shared" si="44"/>
        <v>35.03</v>
      </c>
      <c r="M124" s="22">
        <f t="shared" si="50"/>
        <v>0</v>
      </c>
      <c r="N124" s="22">
        <f t="shared" si="51"/>
        <v>0</v>
      </c>
      <c r="O124" s="22">
        <f t="shared" si="52"/>
        <v>35.03</v>
      </c>
      <c r="P124" s="18" t="s">
        <v>334</v>
      </c>
      <c r="Q124" s="19" t="s">
        <v>332</v>
      </c>
    </row>
    <row r="125" spans="1:17" ht="14.25" customHeight="1">
      <c r="A125" s="45"/>
      <c r="B125" s="43" t="s">
        <v>162</v>
      </c>
      <c r="C125" s="18">
        <v>1</v>
      </c>
      <c r="D125" s="27">
        <v>209</v>
      </c>
      <c r="E125" s="20">
        <v>2</v>
      </c>
      <c r="F125" s="20"/>
      <c r="G125" s="21">
        <f t="shared" si="41"/>
        <v>9.5700000000000004E-3</v>
      </c>
      <c r="H125" s="21">
        <f t="shared" si="48"/>
        <v>0</v>
      </c>
      <c r="I125" s="21"/>
      <c r="J125" s="21">
        <f t="shared" si="49"/>
        <v>9.5700000000000004E-3</v>
      </c>
      <c r="K125" s="18">
        <v>1320</v>
      </c>
      <c r="L125" s="22">
        <f t="shared" si="44"/>
        <v>12.63</v>
      </c>
      <c r="M125" s="22">
        <f t="shared" si="50"/>
        <v>0</v>
      </c>
      <c r="N125" s="22">
        <f t="shared" si="51"/>
        <v>0</v>
      </c>
      <c r="O125" s="22">
        <f t="shared" si="52"/>
        <v>12.63</v>
      </c>
      <c r="P125" s="18" t="s">
        <v>335</v>
      </c>
      <c r="Q125" s="19" t="s">
        <v>332</v>
      </c>
    </row>
    <row r="126" spans="1:17">
      <c r="A126" s="45"/>
      <c r="B126" s="42" t="s">
        <v>212</v>
      </c>
      <c r="C126" s="37"/>
      <c r="D126" s="38"/>
      <c r="E126" s="38"/>
      <c r="F126" s="38"/>
      <c r="G126" s="39"/>
      <c r="H126" s="39"/>
      <c r="I126" s="39"/>
      <c r="J126" s="39"/>
      <c r="K126" s="37"/>
      <c r="L126" s="41">
        <f>SUM(L119:L125)</f>
        <v>613.33000000000004</v>
      </c>
      <c r="M126" s="41">
        <f>SUM(M119:M125)</f>
        <v>227.85</v>
      </c>
      <c r="N126" s="41">
        <f>SUM(N119:N125)</f>
        <v>227.85</v>
      </c>
      <c r="O126" s="41">
        <f>SUM(O119:O125)</f>
        <v>385.48</v>
      </c>
      <c r="P126" s="37"/>
      <c r="Q126" s="19"/>
    </row>
    <row r="127" spans="1:17">
      <c r="A127" s="45" t="s">
        <v>222</v>
      </c>
      <c r="B127" s="42"/>
      <c r="C127" s="37"/>
      <c r="D127" s="38"/>
      <c r="E127" s="38"/>
      <c r="F127" s="38"/>
      <c r="G127" s="39"/>
      <c r="H127" s="39"/>
      <c r="I127" s="39"/>
      <c r="J127" s="39"/>
      <c r="K127" s="37"/>
      <c r="L127" s="40">
        <f>SUM(M127:O127)</f>
        <v>227.85</v>
      </c>
      <c r="M127" s="40"/>
      <c r="N127" s="40">
        <f>N126</f>
        <v>227.85</v>
      </c>
      <c r="O127" s="40"/>
      <c r="P127" s="37" t="s">
        <v>294</v>
      </c>
      <c r="Q127" s="19"/>
    </row>
    <row r="128" spans="1:17">
      <c r="A128" s="45" t="s">
        <v>224</v>
      </c>
      <c r="B128" s="42"/>
      <c r="C128" s="37"/>
      <c r="D128" s="38"/>
      <c r="E128" s="38"/>
      <c r="F128" s="38"/>
      <c r="G128" s="39"/>
      <c r="H128" s="39"/>
      <c r="I128" s="39"/>
      <c r="J128" s="39"/>
      <c r="K128" s="37"/>
      <c r="L128" s="40">
        <f>SUM(M128:O128)</f>
        <v>385.48</v>
      </c>
      <c r="M128" s="40">
        <f>M126-N127</f>
        <v>0</v>
      </c>
      <c r="N128" s="40"/>
      <c r="O128" s="40">
        <f>O126</f>
        <v>385.48</v>
      </c>
      <c r="P128" s="37" t="s">
        <v>295</v>
      </c>
      <c r="Q128" s="19"/>
    </row>
    <row r="129" spans="1:17">
      <c r="A129" s="50"/>
      <c r="B129" s="1074" t="s">
        <v>164</v>
      </c>
      <c r="C129" s="1074"/>
      <c r="D129" s="1074"/>
      <c r="E129" s="1074"/>
      <c r="F129" s="1074"/>
      <c r="G129" s="1074"/>
      <c r="H129" s="1074"/>
      <c r="I129" s="1074"/>
      <c r="J129" s="1074"/>
      <c r="K129" s="1074"/>
      <c r="L129" s="1074"/>
      <c r="M129" s="1074"/>
      <c r="N129" s="1074"/>
      <c r="O129" s="1074"/>
      <c r="P129" s="1075"/>
      <c r="Q129" s="51"/>
    </row>
    <row r="130" spans="1:17">
      <c r="A130" s="45"/>
      <c r="B130" s="34" t="s">
        <v>165</v>
      </c>
      <c r="C130" s="18">
        <v>1</v>
      </c>
      <c r="D130" s="20">
        <v>136</v>
      </c>
      <c r="E130" s="20">
        <v>12</v>
      </c>
      <c r="F130" s="20"/>
      <c r="G130" s="21">
        <f t="shared" si="41"/>
        <v>8.8239999999999999E-2</v>
      </c>
      <c r="H130" s="21">
        <f t="shared" ref="H130:H134" si="53">G130-J130</f>
        <v>8.8239999999999999E-2</v>
      </c>
      <c r="I130" s="21"/>
      <c r="J130" s="21"/>
      <c r="K130" s="20">
        <v>2000</v>
      </c>
      <c r="L130" s="22">
        <f t="shared" si="44"/>
        <v>176.48</v>
      </c>
      <c r="M130" s="22">
        <f t="shared" ref="M130:M134" si="54">H130*K130</f>
        <v>176.48</v>
      </c>
      <c r="N130" s="22">
        <f t="shared" ref="N130:N134" si="55">I130*K130</f>
        <v>0</v>
      </c>
      <c r="O130" s="22">
        <f t="shared" ref="O130:O134" si="56">L130-M130</f>
        <v>0</v>
      </c>
      <c r="P130" s="18" t="s">
        <v>169</v>
      </c>
      <c r="Q130" s="19"/>
    </row>
    <row r="131" spans="1:17">
      <c r="A131" s="45"/>
      <c r="B131" s="34" t="s">
        <v>166</v>
      </c>
      <c r="C131" s="18">
        <v>1</v>
      </c>
      <c r="D131" s="20">
        <v>136</v>
      </c>
      <c r="E131" s="20">
        <v>12</v>
      </c>
      <c r="F131" s="20"/>
      <c r="G131" s="21">
        <f t="shared" si="41"/>
        <v>8.8239999999999999E-2</v>
      </c>
      <c r="H131" s="21">
        <f t="shared" si="53"/>
        <v>8.8239999999999999E-2</v>
      </c>
      <c r="I131" s="21"/>
      <c r="J131" s="21"/>
      <c r="K131" s="20">
        <v>6000</v>
      </c>
      <c r="L131" s="22">
        <f t="shared" si="44"/>
        <v>529.44000000000005</v>
      </c>
      <c r="M131" s="22">
        <f t="shared" si="54"/>
        <v>529.44000000000005</v>
      </c>
      <c r="N131" s="22">
        <f t="shared" si="55"/>
        <v>0</v>
      </c>
      <c r="O131" s="22">
        <f t="shared" si="56"/>
        <v>0</v>
      </c>
      <c r="P131" s="18" t="s">
        <v>169</v>
      </c>
      <c r="Q131" s="19"/>
    </row>
    <row r="132" spans="1:17">
      <c r="A132" s="45"/>
      <c r="B132" s="34" t="s">
        <v>167</v>
      </c>
      <c r="C132" s="18">
        <v>1</v>
      </c>
      <c r="D132" s="20">
        <v>136</v>
      </c>
      <c r="E132" s="20">
        <v>12</v>
      </c>
      <c r="F132" s="20"/>
      <c r="G132" s="21">
        <f t="shared" si="41"/>
        <v>8.8239999999999999E-2</v>
      </c>
      <c r="H132" s="21">
        <f t="shared" si="53"/>
        <v>8.8239999999999999E-2</v>
      </c>
      <c r="I132" s="21"/>
      <c r="J132" s="21"/>
      <c r="K132" s="20">
        <v>380</v>
      </c>
      <c r="L132" s="22">
        <f t="shared" si="44"/>
        <v>33.53</v>
      </c>
      <c r="M132" s="22">
        <f t="shared" si="54"/>
        <v>33.53</v>
      </c>
      <c r="N132" s="22">
        <f t="shared" si="55"/>
        <v>0</v>
      </c>
      <c r="O132" s="22">
        <f t="shared" si="56"/>
        <v>0</v>
      </c>
      <c r="P132" s="18" t="s">
        <v>169</v>
      </c>
      <c r="Q132" s="19"/>
    </row>
    <row r="133" spans="1:17">
      <c r="A133" s="45"/>
      <c r="B133" s="34" t="s">
        <v>168</v>
      </c>
      <c r="C133" s="18">
        <v>1</v>
      </c>
      <c r="D133" s="20">
        <v>136</v>
      </c>
      <c r="E133" s="20">
        <v>12</v>
      </c>
      <c r="F133" s="20"/>
      <c r="G133" s="21">
        <f t="shared" si="41"/>
        <v>8.8239999999999999E-2</v>
      </c>
      <c r="H133" s="21">
        <f t="shared" si="53"/>
        <v>8.8239999999999999E-2</v>
      </c>
      <c r="I133" s="21"/>
      <c r="J133" s="21"/>
      <c r="K133" s="20">
        <v>260</v>
      </c>
      <c r="L133" s="22">
        <f t="shared" si="44"/>
        <v>22.94</v>
      </c>
      <c r="M133" s="22">
        <f t="shared" si="54"/>
        <v>22.94</v>
      </c>
      <c r="N133" s="22">
        <f t="shared" si="55"/>
        <v>0</v>
      </c>
      <c r="O133" s="22">
        <f t="shared" si="56"/>
        <v>0</v>
      </c>
      <c r="P133" s="18" t="s">
        <v>169</v>
      </c>
      <c r="Q133" s="19"/>
    </row>
    <row r="134" spans="1:17" ht="22.5">
      <c r="A134" s="45"/>
      <c r="B134" s="34" t="s">
        <v>195</v>
      </c>
      <c r="C134" s="18">
        <v>1</v>
      </c>
      <c r="D134" s="20">
        <v>136</v>
      </c>
      <c r="E134" s="20">
        <v>1</v>
      </c>
      <c r="F134" s="20"/>
      <c r="G134" s="21">
        <f t="shared" si="41"/>
        <v>7.3499999999999998E-3</v>
      </c>
      <c r="H134" s="21">
        <f t="shared" si="53"/>
        <v>7.3499999999999998E-3</v>
      </c>
      <c r="I134" s="21"/>
      <c r="J134" s="21"/>
      <c r="K134" s="20">
        <v>6320</v>
      </c>
      <c r="L134" s="22">
        <f t="shared" si="44"/>
        <v>46.45</v>
      </c>
      <c r="M134" s="22">
        <f t="shared" si="54"/>
        <v>46.45</v>
      </c>
      <c r="N134" s="22">
        <f t="shared" si="55"/>
        <v>0</v>
      </c>
      <c r="O134" s="22">
        <f t="shared" si="56"/>
        <v>0</v>
      </c>
      <c r="P134" s="18" t="s">
        <v>170</v>
      </c>
      <c r="Q134" s="19"/>
    </row>
    <row r="135" spans="1:17">
      <c r="A135" s="45"/>
      <c r="B135" s="42" t="s">
        <v>212</v>
      </c>
      <c r="C135" s="37"/>
      <c r="D135" s="38"/>
      <c r="E135" s="38"/>
      <c r="F135" s="38"/>
      <c r="G135" s="39"/>
      <c r="H135" s="39"/>
      <c r="I135" s="39"/>
      <c r="J135" s="39"/>
      <c r="K135" s="37"/>
      <c r="L135" s="40">
        <f>SUM(L130:L134)</f>
        <v>808.84</v>
      </c>
      <c r="M135" s="40">
        <f>SUM(M130:M134)</f>
        <v>808.84</v>
      </c>
      <c r="N135" s="40">
        <f>SUM(N130:N134)</f>
        <v>0</v>
      </c>
      <c r="O135" s="40">
        <f>SUM(O130:O134)</f>
        <v>0</v>
      </c>
      <c r="P135" s="37"/>
      <c r="Q135" s="19"/>
    </row>
    <row r="136" spans="1:17">
      <c r="A136" s="45" t="s">
        <v>222</v>
      </c>
      <c r="B136" s="42"/>
      <c r="C136" s="37"/>
      <c r="D136" s="38"/>
      <c r="E136" s="38"/>
      <c r="F136" s="38"/>
      <c r="G136" s="39"/>
      <c r="H136" s="39"/>
      <c r="I136" s="39"/>
      <c r="J136" s="39"/>
      <c r="K136" s="37"/>
      <c r="L136" s="40">
        <f>SUM(M136:O136)</f>
        <v>808.84</v>
      </c>
      <c r="M136" s="40">
        <f>M135</f>
        <v>808.84</v>
      </c>
      <c r="N136" s="40">
        <f>N135</f>
        <v>0</v>
      </c>
      <c r="O136" s="72"/>
      <c r="P136" s="37" t="s">
        <v>294</v>
      </c>
      <c r="Q136" s="19"/>
    </row>
    <row r="137" spans="1:17">
      <c r="A137" s="45" t="s">
        <v>242</v>
      </c>
      <c r="B137" s="42"/>
      <c r="C137" s="37"/>
      <c r="D137" s="38"/>
      <c r="E137" s="38"/>
      <c r="F137" s="38"/>
      <c r="G137" s="39"/>
      <c r="H137" s="39"/>
      <c r="I137" s="39"/>
      <c r="J137" s="39"/>
      <c r="K137" s="37"/>
      <c r="L137" s="40">
        <f>SUM(M137:O137)</f>
        <v>0</v>
      </c>
      <c r="M137" s="72"/>
      <c r="N137" s="72"/>
      <c r="O137" s="40">
        <f>O135</f>
        <v>0</v>
      </c>
      <c r="P137" s="37" t="s">
        <v>295</v>
      </c>
      <c r="Q137" s="19"/>
    </row>
    <row r="138" spans="1:17">
      <c r="A138" s="50"/>
      <c r="B138" s="1074" t="s">
        <v>171</v>
      </c>
      <c r="C138" s="1074"/>
      <c r="D138" s="1074"/>
      <c r="E138" s="1074"/>
      <c r="F138" s="1074"/>
      <c r="G138" s="1074"/>
      <c r="H138" s="1074"/>
      <c r="I138" s="1074"/>
      <c r="J138" s="1074"/>
      <c r="K138" s="1074"/>
      <c r="L138" s="1074"/>
      <c r="M138" s="1074"/>
      <c r="N138" s="1074"/>
      <c r="O138" s="1074"/>
      <c r="P138" s="1075"/>
      <c r="Q138" s="51"/>
    </row>
    <row r="139" spans="1:17">
      <c r="A139" s="45"/>
      <c r="B139" s="34" t="s">
        <v>176</v>
      </c>
      <c r="C139" s="18">
        <v>1</v>
      </c>
      <c r="D139" s="27">
        <v>209</v>
      </c>
      <c r="E139" s="20">
        <v>12</v>
      </c>
      <c r="F139" s="20"/>
      <c r="G139" s="21">
        <f t="shared" si="41"/>
        <v>5.7419999999999999E-2</v>
      </c>
      <c r="H139" s="21">
        <f>G139-J139</f>
        <v>0</v>
      </c>
      <c r="I139" s="21"/>
      <c r="J139" s="21">
        <f>E139/D139/C139</f>
        <v>5.7419999999999999E-2</v>
      </c>
      <c r="K139" s="20">
        <v>2340</v>
      </c>
      <c r="L139" s="22">
        <f t="shared" si="44"/>
        <v>134.36000000000001</v>
      </c>
      <c r="M139" s="22">
        <f>H139*K139</f>
        <v>0</v>
      </c>
      <c r="N139" s="22">
        <f>I139*K139</f>
        <v>0</v>
      </c>
      <c r="O139" s="22">
        <f>L139-M139</f>
        <v>134.36000000000001</v>
      </c>
      <c r="P139" s="18" t="s">
        <v>169</v>
      </c>
      <c r="Q139" s="19" t="s">
        <v>332</v>
      </c>
    </row>
    <row r="140" spans="1:17">
      <c r="A140" s="45"/>
      <c r="B140" s="34" t="s">
        <v>174</v>
      </c>
      <c r="C140" s="18">
        <v>1</v>
      </c>
      <c r="D140" s="27">
        <v>209</v>
      </c>
      <c r="E140" s="30">
        <v>2436</v>
      </c>
      <c r="F140" s="20"/>
      <c r="G140" s="21">
        <f t="shared" si="41"/>
        <v>11.6555</v>
      </c>
      <c r="H140" s="21">
        <f>G140-J140</f>
        <v>0</v>
      </c>
      <c r="I140" s="21"/>
      <c r="J140" s="21">
        <f>E140/D140/C140</f>
        <v>11.6555</v>
      </c>
      <c r="K140" s="18">
        <v>0.64</v>
      </c>
      <c r="L140" s="22">
        <f t="shared" si="44"/>
        <v>7.46</v>
      </c>
      <c r="M140" s="22">
        <f>H140*K140</f>
        <v>0</v>
      </c>
      <c r="N140" s="22">
        <f>I140*K140</f>
        <v>0</v>
      </c>
      <c r="O140" s="22">
        <f>L140-M140</f>
        <v>7.46</v>
      </c>
      <c r="P140" s="19" t="s">
        <v>172</v>
      </c>
      <c r="Q140" s="19" t="s">
        <v>332</v>
      </c>
    </row>
    <row r="141" spans="1:17">
      <c r="A141" s="45"/>
      <c r="B141" s="34" t="s">
        <v>175</v>
      </c>
      <c r="C141" s="18">
        <v>1</v>
      </c>
      <c r="D141" s="27">
        <v>209</v>
      </c>
      <c r="E141" s="30">
        <v>2436</v>
      </c>
      <c r="F141" s="20"/>
      <c r="G141" s="21">
        <f t="shared" si="41"/>
        <v>11.6555</v>
      </c>
      <c r="H141" s="21">
        <f>G141-J141</f>
        <v>0</v>
      </c>
      <c r="I141" s="21"/>
      <c r="J141" s="21">
        <f>E141/D141/C141</f>
        <v>11.6555</v>
      </c>
      <c r="K141" s="31">
        <v>0.73</v>
      </c>
      <c r="L141" s="22">
        <f t="shared" si="44"/>
        <v>8.51</v>
      </c>
      <c r="M141" s="22">
        <f>H141*K141</f>
        <v>0</v>
      </c>
      <c r="N141" s="22">
        <f>I141*K141</f>
        <v>0</v>
      </c>
      <c r="O141" s="22">
        <f>L141-M141</f>
        <v>8.51</v>
      </c>
      <c r="P141" s="19" t="s">
        <v>173</v>
      </c>
      <c r="Q141" s="19" t="s">
        <v>332</v>
      </c>
    </row>
    <row r="142" spans="1:17">
      <c r="A142" s="45" t="s">
        <v>243</v>
      </c>
      <c r="B142" s="42" t="s">
        <v>212</v>
      </c>
      <c r="C142" s="37"/>
      <c r="D142" s="38"/>
      <c r="E142" s="38"/>
      <c r="F142" s="38"/>
      <c r="G142" s="39"/>
      <c r="H142" s="39"/>
      <c r="I142" s="39"/>
      <c r="J142" s="39"/>
      <c r="K142" s="37"/>
      <c r="L142" s="40">
        <f>SUM(L139:L141)</f>
        <v>150.33000000000001</v>
      </c>
      <c r="M142" s="40">
        <f>SUM(M139:M141)</f>
        <v>0</v>
      </c>
      <c r="N142" s="40">
        <f>SUM(N139:N141)</f>
        <v>0</v>
      </c>
      <c r="O142" s="40">
        <f>SUM(O139:O141)</f>
        <v>150.33000000000001</v>
      </c>
      <c r="P142" s="37" t="s">
        <v>295</v>
      </c>
      <c r="Q142" s="19"/>
    </row>
    <row r="143" spans="1:17">
      <c r="A143" s="50"/>
      <c r="B143" s="1074" t="s">
        <v>179</v>
      </c>
      <c r="C143" s="1074"/>
      <c r="D143" s="1074"/>
      <c r="E143" s="1074"/>
      <c r="F143" s="1074"/>
      <c r="G143" s="1074"/>
      <c r="H143" s="1074"/>
      <c r="I143" s="1074"/>
      <c r="J143" s="1074"/>
      <c r="K143" s="1074"/>
      <c r="L143" s="1074"/>
      <c r="M143" s="1074"/>
      <c r="N143" s="1074"/>
      <c r="O143" s="1074"/>
      <c r="P143" s="1075"/>
      <c r="Q143" s="51"/>
    </row>
    <row r="144" spans="1:17">
      <c r="A144" s="45"/>
      <c r="B144" s="34" t="s">
        <v>178</v>
      </c>
      <c r="C144" s="18">
        <v>1</v>
      </c>
      <c r="D144" s="27">
        <v>100</v>
      </c>
      <c r="E144" s="20">
        <v>1</v>
      </c>
      <c r="F144" s="20"/>
      <c r="G144" s="21">
        <f t="shared" si="41"/>
        <v>0.01</v>
      </c>
      <c r="H144" s="21">
        <f>G144-J144</f>
        <v>0</v>
      </c>
      <c r="I144" s="21"/>
      <c r="J144" s="21">
        <f>E144/D144/C144</f>
        <v>0.01</v>
      </c>
      <c r="K144" s="26">
        <v>5000</v>
      </c>
      <c r="L144" s="22">
        <f t="shared" si="44"/>
        <v>50</v>
      </c>
      <c r="M144" s="22">
        <f t="shared" ref="M144:M157" si="57">H144*K144</f>
        <v>0</v>
      </c>
      <c r="N144" s="22">
        <f t="shared" ref="N144:N157" si="58">I144*K144</f>
        <v>0</v>
      </c>
      <c r="O144" s="22">
        <f t="shared" ref="O144:O157" si="59">L144-M144</f>
        <v>50</v>
      </c>
      <c r="P144" s="18" t="s">
        <v>170</v>
      </c>
      <c r="Q144" s="19" t="s">
        <v>336</v>
      </c>
    </row>
    <row r="145" spans="1:17">
      <c r="A145" s="45"/>
      <c r="B145" s="34" t="s">
        <v>180</v>
      </c>
      <c r="C145" s="18">
        <v>1</v>
      </c>
      <c r="D145" s="27">
        <v>100</v>
      </c>
      <c r="E145" s="20">
        <v>1</v>
      </c>
      <c r="F145" s="20"/>
      <c r="G145" s="21">
        <f t="shared" si="41"/>
        <v>0.01</v>
      </c>
      <c r="H145" s="21">
        <f>G145-J145</f>
        <v>0</v>
      </c>
      <c r="I145" s="21"/>
      <c r="J145" s="21">
        <f>E145/D145/C145</f>
        <v>0.01</v>
      </c>
      <c r="K145" s="26">
        <v>11000</v>
      </c>
      <c r="L145" s="22">
        <f t="shared" si="44"/>
        <v>110</v>
      </c>
      <c r="M145" s="22">
        <f t="shared" si="57"/>
        <v>0</v>
      </c>
      <c r="N145" s="22">
        <f t="shared" si="58"/>
        <v>0</v>
      </c>
      <c r="O145" s="22">
        <f t="shared" si="59"/>
        <v>110</v>
      </c>
      <c r="P145" s="18" t="s">
        <v>170</v>
      </c>
      <c r="Q145" s="19" t="s">
        <v>336</v>
      </c>
    </row>
    <row r="146" spans="1:17" ht="22.5">
      <c r="A146" s="45"/>
      <c r="B146" s="34" t="s">
        <v>181</v>
      </c>
      <c r="C146" s="18">
        <v>1</v>
      </c>
      <c r="D146" s="27">
        <v>100</v>
      </c>
      <c r="E146" s="20">
        <v>1</v>
      </c>
      <c r="F146" s="20"/>
      <c r="G146" s="21">
        <f t="shared" si="41"/>
        <v>0.01</v>
      </c>
      <c r="H146" s="21">
        <f>G146-J146</f>
        <v>0</v>
      </c>
      <c r="I146" s="21"/>
      <c r="J146" s="21">
        <f>E146/D146/C146</f>
        <v>0.01</v>
      </c>
      <c r="K146" s="26">
        <v>600</v>
      </c>
      <c r="L146" s="22">
        <f t="shared" si="44"/>
        <v>6</v>
      </c>
      <c r="M146" s="22">
        <f t="shared" si="57"/>
        <v>0</v>
      </c>
      <c r="N146" s="22">
        <f t="shared" si="58"/>
        <v>0</v>
      </c>
      <c r="O146" s="22">
        <f t="shared" si="59"/>
        <v>6</v>
      </c>
      <c r="P146" s="18" t="s">
        <v>170</v>
      </c>
      <c r="Q146" s="19" t="s">
        <v>336</v>
      </c>
    </row>
    <row r="147" spans="1:17">
      <c r="A147" s="45"/>
      <c r="B147" s="34" t="s">
        <v>182</v>
      </c>
      <c r="C147" s="18">
        <v>1</v>
      </c>
      <c r="D147" s="27">
        <v>100</v>
      </c>
      <c r="E147" s="20">
        <v>1</v>
      </c>
      <c r="F147" s="20"/>
      <c r="G147" s="21">
        <f t="shared" si="41"/>
        <v>0.01</v>
      </c>
      <c r="H147" s="21">
        <f>G147-J147</f>
        <v>0</v>
      </c>
      <c r="I147" s="21"/>
      <c r="J147" s="21">
        <f>E147/D147/C147</f>
        <v>0.01</v>
      </c>
      <c r="K147" s="26">
        <v>13200</v>
      </c>
      <c r="L147" s="22">
        <f t="shared" si="44"/>
        <v>132</v>
      </c>
      <c r="M147" s="22">
        <f t="shared" si="57"/>
        <v>0</v>
      </c>
      <c r="N147" s="22">
        <f t="shared" si="58"/>
        <v>0</v>
      </c>
      <c r="O147" s="22">
        <f t="shared" si="59"/>
        <v>132</v>
      </c>
      <c r="P147" s="18" t="s">
        <v>170</v>
      </c>
      <c r="Q147" s="19" t="s">
        <v>336</v>
      </c>
    </row>
    <row r="148" spans="1:17" ht="22.5">
      <c r="A148" s="45"/>
      <c r="B148" s="34" t="s">
        <v>183</v>
      </c>
      <c r="C148" s="18">
        <v>1</v>
      </c>
      <c r="D148" s="27">
        <v>100</v>
      </c>
      <c r="E148" s="20">
        <v>1</v>
      </c>
      <c r="F148" s="20"/>
      <c r="G148" s="21">
        <f t="shared" si="41"/>
        <v>0.01</v>
      </c>
      <c r="H148" s="21">
        <f>G148-J148</f>
        <v>0</v>
      </c>
      <c r="I148" s="21"/>
      <c r="J148" s="21">
        <f>E148/D148/C148</f>
        <v>0.01</v>
      </c>
      <c r="K148" s="26">
        <v>2800</v>
      </c>
      <c r="L148" s="22">
        <f t="shared" si="44"/>
        <v>28</v>
      </c>
      <c r="M148" s="22">
        <f t="shared" si="57"/>
        <v>0</v>
      </c>
      <c r="N148" s="22">
        <f t="shared" si="58"/>
        <v>0</v>
      </c>
      <c r="O148" s="22">
        <f t="shared" si="59"/>
        <v>28</v>
      </c>
      <c r="P148" s="18" t="s">
        <v>170</v>
      </c>
      <c r="Q148" s="19" t="s">
        <v>336</v>
      </c>
    </row>
    <row r="149" spans="1:17">
      <c r="A149" s="45"/>
      <c r="B149" s="34"/>
      <c r="C149" s="18"/>
      <c r="D149" s="20"/>
      <c r="E149" s="20"/>
      <c r="F149" s="20"/>
      <c r="G149" s="21"/>
      <c r="H149" s="21"/>
      <c r="I149" s="21"/>
      <c r="J149" s="21"/>
      <c r="K149" s="18"/>
      <c r="L149" s="22"/>
      <c r="M149" s="22">
        <f t="shared" si="57"/>
        <v>0</v>
      </c>
      <c r="N149" s="22">
        <f t="shared" si="58"/>
        <v>0</v>
      </c>
      <c r="O149" s="22">
        <f t="shared" si="59"/>
        <v>0</v>
      </c>
      <c r="P149" s="18"/>
      <c r="Q149" s="19"/>
    </row>
    <row r="150" spans="1:17">
      <c r="A150" s="45"/>
      <c r="B150" s="34" t="s">
        <v>186</v>
      </c>
      <c r="C150" s="18">
        <v>1</v>
      </c>
      <c r="D150" s="20">
        <v>136</v>
      </c>
      <c r="E150" s="20">
        <f>12*3</f>
        <v>36</v>
      </c>
      <c r="F150" s="20"/>
      <c r="G150" s="21">
        <f t="shared" si="41"/>
        <v>0.26471</v>
      </c>
      <c r="H150" s="21">
        <f>G150-J150</f>
        <v>0.26471</v>
      </c>
      <c r="I150" s="21">
        <f>(F150)/D150/C150</f>
        <v>0</v>
      </c>
      <c r="J150" s="21"/>
      <c r="K150" s="20">
        <v>578</v>
      </c>
      <c r="L150" s="22">
        <f t="shared" si="44"/>
        <v>153</v>
      </c>
      <c r="M150" s="22">
        <f t="shared" si="57"/>
        <v>153</v>
      </c>
      <c r="N150" s="22">
        <f t="shared" si="58"/>
        <v>0</v>
      </c>
      <c r="O150" s="22">
        <f t="shared" si="59"/>
        <v>0</v>
      </c>
      <c r="P150" s="18" t="s">
        <v>296</v>
      </c>
      <c r="Q150" s="19"/>
    </row>
    <row r="151" spans="1:17">
      <c r="A151" s="45"/>
      <c r="B151" s="34" t="s">
        <v>184</v>
      </c>
      <c r="C151" s="18">
        <v>1</v>
      </c>
      <c r="D151" s="20">
        <v>136</v>
      </c>
      <c r="E151" s="20">
        <f>12*1</f>
        <v>12</v>
      </c>
      <c r="F151" s="20"/>
      <c r="G151" s="21">
        <f t="shared" si="41"/>
        <v>8.8239999999999999E-2</v>
      </c>
      <c r="H151" s="21">
        <f>G151-J151</f>
        <v>8.8239999999999999E-2</v>
      </c>
      <c r="I151" s="21">
        <f>(F151)/D151/C151</f>
        <v>0</v>
      </c>
      <c r="J151" s="21"/>
      <c r="K151" s="20">
        <v>2000</v>
      </c>
      <c r="L151" s="22">
        <f t="shared" si="44"/>
        <v>176.48</v>
      </c>
      <c r="M151" s="22">
        <f t="shared" si="57"/>
        <v>176.48</v>
      </c>
      <c r="N151" s="22">
        <f t="shared" si="58"/>
        <v>0</v>
      </c>
      <c r="O151" s="22">
        <f t="shared" si="59"/>
        <v>0</v>
      </c>
      <c r="P151" s="18" t="s">
        <v>188</v>
      </c>
      <c r="Q151" s="19"/>
    </row>
    <row r="152" spans="1:17">
      <c r="A152" s="45"/>
      <c r="B152" s="34" t="s">
        <v>185</v>
      </c>
      <c r="C152" s="18">
        <v>1</v>
      </c>
      <c r="D152" s="20">
        <v>136</v>
      </c>
      <c r="E152" s="20">
        <f>1*2</f>
        <v>2</v>
      </c>
      <c r="F152" s="20"/>
      <c r="G152" s="21">
        <f t="shared" si="41"/>
        <v>1.4710000000000001E-2</v>
      </c>
      <c r="H152" s="21">
        <f>G152-J152</f>
        <v>1.4710000000000001E-2</v>
      </c>
      <c r="I152" s="21">
        <f>(F152)/D152/C152</f>
        <v>0</v>
      </c>
      <c r="J152" s="21"/>
      <c r="K152" s="20">
        <v>7000</v>
      </c>
      <c r="L152" s="22">
        <f t="shared" si="44"/>
        <v>102.97</v>
      </c>
      <c r="M152" s="22">
        <f t="shared" si="57"/>
        <v>102.97</v>
      </c>
      <c r="N152" s="22">
        <f t="shared" si="58"/>
        <v>0</v>
      </c>
      <c r="O152" s="22">
        <f t="shared" si="59"/>
        <v>0</v>
      </c>
      <c r="P152" s="18" t="s">
        <v>297</v>
      </c>
      <c r="Q152" s="19"/>
    </row>
    <row r="153" spans="1:17" ht="22.5">
      <c r="A153" s="45"/>
      <c r="B153" s="34" t="s">
        <v>187</v>
      </c>
      <c r="C153" s="18">
        <v>1</v>
      </c>
      <c r="D153" s="20">
        <v>136</v>
      </c>
      <c r="E153" s="20">
        <f>1*4</f>
        <v>4</v>
      </c>
      <c r="F153" s="20"/>
      <c r="G153" s="21">
        <f t="shared" si="41"/>
        <v>2.9409999999999999E-2</v>
      </c>
      <c r="H153" s="21">
        <f>G153-J153</f>
        <v>2.9409999999999999E-2</v>
      </c>
      <c r="I153" s="21">
        <f>(F153)/D153/C153</f>
        <v>0</v>
      </c>
      <c r="J153" s="21"/>
      <c r="K153" s="20">
        <v>4692</v>
      </c>
      <c r="L153" s="22">
        <f t="shared" si="44"/>
        <v>137.99</v>
      </c>
      <c r="M153" s="22">
        <f t="shared" si="57"/>
        <v>137.99</v>
      </c>
      <c r="N153" s="22">
        <f t="shared" si="58"/>
        <v>0</v>
      </c>
      <c r="O153" s="22">
        <f t="shared" si="59"/>
        <v>0</v>
      </c>
      <c r="P153" s="18" t="s">
        <v>189</v>
      </c>
      <c r="Q153" s="19"/>
    </row>
    <row r="154" spans="1:17">
      <c r="A154" s="45"/>
      <c r="B154" s="34"/>
      <c r="C154" s="18"/>
      <c r="D154" s="20"/>
      <c r="E154" s="20"/>
      <c r="F154" s="20"/>
      <c r="G154" s="21"/>
      <c r="H154" s="21"/>
      <c r="I154" s="21"/>
      <c r="J154" s="21"/>
      <c r="K154" s="20"/>
      <c r="L154" s="22"/>
      <c r="M154" s="22"/>
      <c r="N154" s="22"/>
      <c r="O154" s="22"/>
      <c r="P154" s="18"/>
      <c r="Q154" s="19"/>
    </row>
    <row r="155" spans="1:17" ht="15" hidden="1" customHeight="1">
      <c r="A155" s="45"/>
      <c r="B155" s="44" t="s">
        <v>299</v>
      </c>
      <c r="C155" s="18">
        <v>1</v>
      </c>
      <c r="D155" s="33">
        <v>1000</v>
      </c>
      <c r="E155" s="20">
        <v>1</v>
      </c>
      <c r="F155" s="20"/>
      <c r="G155" s="21">
        <f>(E155+F155)/D155/C155</f>
        <v>1E-3</v>
      </c>
      <c r="H155" s="21">
        <f>G155-J155</f>
        <v>0</v>
      </c>
      <c r="I155" s="21"/>
      <c r="J155" s="21">
        <f>E155/D155/C155</f>
        <v>1E-3</v>
      </c>
      <c r="K155" s="20">
        <v>0</v>
      </c>
      <c r="L155" s="22">
        <f>G155*K155</f>
        <v>0</v>
      </c>
      <c r="M155" s="22">
        <f>H155*K155</f>
        <v>0</v>
      </c>
      <c r="N155" s="22">
        <f>I155*K155</f>
        <v>0</v>
      </c>
      <c r="O155" s="22">
        <f>L155-M155</f>
        <v>0</v>
      </c>
      <c r="P155" s="18" t="s">
        <v>298</v>
      </c>
      <c r="Q155" s="19"/>
    </row>
    <row r="156" spans="1:17" ht="78.75">
      <c r="A156" s="45"/>
      <c r="B156" s="34" t="s">
        <v>300</v>
      </c>
      <c r="C156" s="18">
        <v>1</v>
      </c>
      <c r="D156" s="27">
        <v>215</v>
      </c>
      <c r="E156" s="20">
        <v>1</v>
      </c>
      <c r="F156" s="20"/>
      <c r="G156" s="21">
        <f>(E156+F156)/D156/C156</f>
        <v>4.6499999999999996E-3</v>
      </c>
      <c r="H156" s="21">
        <f>G156-J156</f>
        <v>0</v>
      </c>
      <c r="I156" s="21"/>
      <c r="J156" s="21">
        <f>E156/D156/C156</f>
        <v>4.6499999999999996E-3</v>
      </c>
      <c r="K156" s="20">
        <v>9000</v>
      </c>
      <c r="L156" s="22">
        <f>G156*K156</f>
        <v>41.85</v>
      </c>
      <c r="M156" s="22">
        <f>H156*K156</f>
        <v>0</v>
      </c>
      <c r="N156" s="22">
        <f>I156*K156</f>
        <v>0</v>
      </c>
      <c r="O156" s="22">
        <f>L156-M156</f>
        <v>41.85</v>
      </c>
      <c r="P156" s="18" t="s">
        <v>298</v>
      </c>
      <c r="Q156" s="19" t="s">
        <v>337</v>
      </c>
    </row>
    <row r="157" spans="1:17" ht="33.75">
      <c r="A157" s="45"/>
      <c r="B157" s="34" t="s">
        <v>338</v>
      </c>
      <c r="C157" s="18">
        <v>1</v>
      </c>
      <c r="D157" s="27">
        <v>743</v>
      </c>
      <c r="E157" s="20">
        <v>1</v>
      </c>
      <c r="F157" s="20"/>
      <c r="G157" s="21">
        <f t="shared" si="41"/>
        <v>1.3500000000000001E-3</v>
      </c>
      <c r="H157" s="21">
        <f>G157-J157</f>
        <v>0</v>
      </c>
      <c r="I157" s="21"/>
      <c r="J157" s="21">
        <f>E157/D157/C157</f>
        <v>1.3500000000000001E-3</v>
      </c>
      <c r="K157" s="20">
        <v>55734.720000000001</v>
      </c>
      <c r="L157" s="22">
        <f t="shared" si="44"/>
        <v>75.239999999999995</v>
      </c>
      <c r="M157" s="22">
        <f t="shared" si="57"/>
        <v>0</v>
      </c>
      <c r="N157" s="22">
        <f t="shared" si="58"/>
        <v>0</v>
      </c>
      <c r="O157" s="22">
        <f t="shared" si="59"/>
        <v>75.239999999999995</v>
      </c>
      <c r="P157" s="18" t="s">
        <v>298</v>
      </c>
      <c r="Q157" s="19" t="s">
        <v>339</v>
      </c>
    </row>
    <row r="158" spans="1:17">
      <c r="A158" s="45"/>
      <c r="B158" s="42" t="s">
        <v>212</v>
      </c>
      <c r="C158" s="37"/>
      <c r="D158" s="38"/>
      <c r="E158" s="38"/>
      <c r="F158" s="38"/>
      <c r="G158" s="39"/>
      <c r="H158" s="39"/>
      <c r="I158" s="39"/>
      <c r="J158" s="39"/>
      <c r="K158" s="37"/>
      <c r="L158" s="40">
        <f>SUM(L144:L157)</f>
        <v>1013.53</v>
      </c>
      <c r="M158" s="40">
        <f>SUM(M144:M157)</f>
        <v>570.44000000000005</v>
      </c>
      <c r="N158" s="40">
        <f>SUM(N144:N157)</f>
        <v>0</v>
      </c>
      <c r="O158" s="40">
        <f>SUM(O144:O157)</f>
        <v>443.09</v>
      </c>
      <c r="P158" s="37"/>
      <c r="Q158" s="19"/>
    </row>
    <row r="159" spans="1:17">
      <c r="A159" s="45" t="s">
        <v>222</v>
      </c>
      <c r="B159" s="42"/>
      <c r="C159" s="37"/>
      <c r="D159" s="38"/>
      <c r="E159" s="38"/>
      <c r="F159" s="38"/>
      <c r="G159" s="39"/>
      <c r="H159" s="39"/>
      <c r="I159" s="39"/>
      <c r="J159" s="39"/>
      <c r="K159" s="37"/>
      <c r="L159" s="40">
        <f>SUM(M159:O159)</f>
        <v>570.44000000000005</v>
      </c>
      <c r="M159" s="40">
        <f>M158</f>
        <v>570.44000000000005</v>
      </c>
      <c r="N159" s="40">
        <f>N158</f>
        <v>0</v>
      </c>
      <c r="O159" s="40"/>
      <c r="P159" s="37" t="s">
        <v>294</v>
      </c>
      <c r="Q159" s="19"/>
    </row>
    <row r="160" spans="1:17">
      <c r="A160" s="45" t="s">
        <v>244</v>
      </c>
      <c r="B160" s="42"/>
      <c r="C160" s="37"/>
      <c r="D160" s="38"/>
      <c r="E160" s="38"/>
      <c r="F160" s="38"/>
      <c r="G160" s="39"/>
      <c r="H160" s="39"/>
      <c r="I160" s="39"/>
      <c r="J160" s="39"/>
      <c r="K160" s="37"/>
      <c r="L160" s="40">
        <f>SUM(M160:O160)</f>
        <v>443.09</v>
      </c>
      <c r="M160" s="40"/>
      <c r="N160" s="40"/>
      <c r="O160" s="40">
        <f>O158</f>
        <v>443.09</v>
      </c>
      <c r="P160" s="37" t="s">
        <v>295</v>
      </c>
      <c r="Q160" s="19"/>
    </row>
    <row r="161" spans="1:17">
      <c r="A161" s="50"/>
      <c r="B161" s="1074" t="s">
        <v>305</v>
      </c>
      <c r="C161" s="1074"/>
      <c r="D161" s="1074"/>
      <c r="E161" s="1074"/>
      <c r="F161" s="1074"/>
      <c r="G161" s="1074"/>
      <c r="H161" s="1074"/>
      <c r="I161" s="1074"/>
      <c r="J161" s="1074"/>
      <c r="K161" s="1074"/>
      <c r="L161" s="1074"/>
      <c r="M161" s="1074"/>
      <c r="N161" s="1074"/>
      <c r="O161" s="1074"/>
      <c r="P161" s="1075"/>
      <c r="Q161" s="51"/>
    </row>
    <row r="162" spans="1:17">
      <c r="A162" s="45"/>
      <c r="B162" s="34" t="s">
        <v>340</v>
      </c>
      <c r="C162" s="18">
        <v>1</v>
      </c>
      <c r="D162" s="27">
        <v>230</v>
      </c>
      <c r="E162" s="20">
        <v>12</v>
      </c>
      <c r="F162" s="20"/>
      <c r="G162" s="21">
        <f>(E162+F162)/D162/C162</f>
        <v>5.2170000000000001E-2</v>
      </c>
      <c r="H162" s="21">
        <f>G162-J162</f>
        <v>0</v>
      </c>
      <c r="I162" s="21"/>
      <c r="J162" s="21">
        <f>E162/D162/C162</f>
        <v>5.2170000000000001E-2</v>
      </c>
      <c r="K162" s="20">
        <v>3400</v>
      </c>
      <c r="L162" s="22">
        <f>G162*K162</f>
        <v>177.38</v>
      </c>
      <c r="M162" s="22">
        <f>H162*K162</f>
        <v>0</v>
      </c>
      <c r="N162" s="22">
        <f>I162*K162</f>
        <v>0</v>
      </c>
      <c r="O162" s="22">
        <f>L162-M162</f>
        <v>177.38</v>
      </c>
      <c r="P162" s="18" t="s">
        <v>298</v>
      </c>
      <c r="Q162" s="19" t="s">
        <v>341</v>
      </c>
    </row>
    <row r="163" spans="1:17" ht="46.5" customHeight="1">
      <c r="A163" s="45"/>
      <c r="B163" s="34" t="s">
        <v>306</v>
      </c>
      <c r="C163" s="18">
        <v>1</v>
      </c>
      <c r="D163" s="27">
        <v>230</v>
      </c>
      <c r="E163" s="20">
        <v>12</v>
      </c>
      <c r="F163" s="20"/>
      <c r="G163" s="21">
        <f>(E163+F163)/D163/C163</f>
        <v>5.2170000000000001E-2</v>
      </c>
      <c r="H163" s="21">
        <f>G163-J163</f>
        <v>0</v>
      </c>
      <c r="I163" s="21"/>
      <c r="J163" s="21">
        <f>E163/D163/C163</f>
        <v>5.2170000000000001E-2</v>
      </c>
      <c r="K163" s="18">
        <v>50000</v>
      </c>
      <c r="L163" s="22">
        <f>G163*K163</f>
        <v>2608.5</v>
      </c>
      <c r="M163" s="22">
        <f>H163*K163</f>
        <v>0</v>
      </c>
      <c r="N163" s="22">
        <f>I163*K163</f>
        <v>0</v>
      </c>
      <c r="O163" s="22">
        <f>L163-M163</f>
        <v>2608.5</v>
      </c>
      <c r="P163" s="18" t="s">
        <v>298</v>
      </c>
      <c r="Q163" s="19" t="s">
        <v>341</v>
      </c>
    </row>
    <row r="164" spans="1:17">
      <c r="A164" s="73" t="s">
        <v>224</v>
      </c>
      <c r="B164" s="42" t="s">
        <v>212</v>
      </c>
      <c r="C164" s="37"/>
      <c r="D164" s="38"/>
      <c r="E164" s="38"/>
      <c r="F164" s="38"/>
      <c r="G164" s="39"/>
      <c r="H164" s="39"/>
      <c r="I164" s="39"/>
      <c r="J164" s="39"/>
      <c r="K164" s="37"/>
      <c r="L164" s="40">
        <f t="shared" ref="L164:N164" si="60">SUM(L162:L163)</f>
        <v>2785.88</v>
      </c>
      <c r="M164" s="40">
        <f t="shared" si="60"/>
        <v>0</v>
      </c>
      <c r="N164" s="40">
        <f t="shared" si="60"/>
        <v>0</v>
      </c>
      <c r="O164" s="40">
        <f>SUM(O162:O163)</f>
        <v>2785.88</v>
      </c>
      <c r="P164" s="37" t="s">
        <v>295</v>
      </c>
      <c r="Q164" s="19"/>
    </row>
    <row r="165" spans="1:17">
      <c r="A165" s="50"/>
      <c r="B165" s="1074" t="s">
        <v>190</v>
      </c>
      <c r="C165" s="1074"/>
      <c r="D165" s="1074"/>
      <c r="E165" s="1074"/>
      <c r="F165" s="1074"/>
      <c r="G165" s="1074"/>
      <c r="H165" s="1074"/>
      <c r="I165" s="1074"/>
      <c r="J165" s="1074"/>
      <c r="K165" s="1074"/>
      <c r="L165" s="1074"/>
      <c r="M165" s="1074"/>
      <c r="N165" s="1074"/>
      <c r="O165" s="1074"/>
      <c r="P165" s="1075"/>
      <c r="Q165" s="51"/>
    </row>
    <row r="166" spans="1:17">
      <c r="A166" s="45"/>
      <c r="B166" s="34" t="s">
        <v>196</v>
      </c>
      <c r="C166" s="18">
        <v>1</v>
      </c>
      <c r="D166" s="20">
        <v>136</v>
      </c>
      <c r="E166" s="20">
        <v>1</v>
      </c>
      <c r="F166" s="20"/>
      <c r="G166" s="21">
        <f t="shared" si="41"/>
        <v>7.3499999999999998E-3</v>
      </c>
      <c r="H166" s="21">
        <f t="shared" ref="H166:H174" si="61">G166-J166</f>
        <v>7.3499999999999998E-3</v>
      </c>
      <c r="I166" s="21"/>
      <c r="J166" s="21"/>
      <c r="K166" s="18">
        <v>6000</v>
      </c>
      <c r="L166" s="22">
        <f t="shared" si="44"/>
        <v>44.1</v>
      </c>
      <c r="M166" s="22">
        <f t="shared" ref="M166:M174" si="62">H166*K166</f>
        <v>44.1</v>
      </c>
      <c r="N166" s="22">
        <f t="shared" ref="N166:N174" si="63">I166*K166</f>
        <v>0</v>
      </c>
      <c r="O166" s="22">
        <f t="shared" ref="O166:O174" si="64">L166-M166</f>
        <v>0</v>
      </c>
      <c r="P166" s="18" t="s">
        <v>208</v>
      </c>
      <c r="Q166" s="19"/>
    </row>
    <row r="167" spans="1:17">
      <c r="A167" s="45"/>
      <c r="B167" s="34" t="s">
        <v>197</v>
      </c>
      <c r="C167" s="18">
        <v>1</v>
      </c>
      <c r="D167" s="20">
        <v>136</v>
      </c>
      <c r="E167" s="20">
        <v>1</v>
      </c>
      <c r="F167" s="20"/>
      <c r="G167" s="21">
        <f t="shared" si="41"/>
        <v>7.3499999999999998E-3</v>
      </c>
      <c r="H167" s="21">
        <f t="shared" si="61"/>
        <v>7.3499999999999998E-3</v>
      </c>
      <c r="I167" s="21"/>
      <c r="J167" s="21"/>
      <c r="K167" s="18">
        <v>7500</v>
      </c>
      <c r="L167" s="22">
        <f t="shared" si="44"/>
        <v>55.13</v>
      </c>
      <c r="M167" s="22">
        <f t="shared" si="62"/>
        <v>55.13</v>
      </c>
      <c r="N167" s="22">
        <f t="shared" si="63"/>
        <v>0</v>
      </c>
      <c r="O167" s="22">
        <f t="shared" si="64"/>
        <v>0</v>
      </c>
      <c r="P167" s="18" t="s">
        <v>208</v>
      </c>
      <c r="Q167" s="19"/>
    </row>
    <row r="168" spans="1:17" ht="22.5">
      <c r="A168" s="45"/>
      <c r="B168" s="34" t="s">
        <v>198</v>
      </c>
      <c r="C168" s="18">
        <v>1</v>
      </c>
      <c r="D168" s="20">
        <v>136</v>
      </c>
      <c r="E168" s="20">
        <v>1</v>
      </c>
      <c r="F168" s="20"/>
      <c r="G168" s="21">
        <f t="shared" si="41"/>
        <v>7.3499999999999998E-3</v>
      </c>
      <c r="H168" s="21">
        <f t="shared" si="61"/>
        <v>7.3499999999999998E-3</v>
      </c>
      <c r="I168" s="21"/>
      <c r="J168" s="21"/>
      <c r="K168" s="18">
        <v>10000</v>
      </c>
      <c r="L168" s="22">
        <f t="shared" si="44"/>
        <v>73.5</v>
      </c>
      <c r="M168" s="22">
        <f t="shared" si="62"/>
        <v>73.5</v>
      </c>
      <c r="N168" s="22">
        <f t="shared" si="63"/>
        <v>0</v>
      </c>
      <c r="O168" s="22">
        <f t="shared" si="64"/>
        <v>0</v>
      </c>
      <c r="P168" s="18" t="s">
        <v>208</v>
      </c>
      <c r="Q168" s="19"/>
    </row>
    <row r="169" spans="1:17">
      <c r="A169" s="45"/>
      <c r="B169" s="34" t="s">
        <v>199</v>
      </c>
      <c r="C169" s="18">
        <v>1</v>
      </c>
      <c r="D169" s="20">
        <v>136</v>
      </c>
      <c r="E169" s="20">
        <v>1</v>
      </c>
      <c r="F169" s="20"/>
      <c r="G169" s="21">
        <f t="shared" si="41"/>
        <v>7.3499999999999998E-3</v>
      </c>
      <c r="H169" s="21">
        <f t="shared" si="61"/>
        <v>7.3499999999999998E-3</v>
      </c>
      <c r="I169" s="21"/>
      <c r="J169" s="21"/>
      <c r="K169" s="18">
        <v>15000</v>
      </c>
      <c r="L169" s="22">
        <f t="shared" si="44"/>
        <v>110.25</v>
      </c>
      <c r="M169" s="22">
        <f t="shared" si="62"/>
        <v>110.25</v>
      </c>
      <c r="N169" s="22">
        <f t="shared" si="63"/>
        <v>0</v>
      </c>
      <c r="O169" s="22">
        <f t="shared" si="64"/>
        <v>0</v>
      </c>
      <c r="P169" s="18" t="s">
        <v>208</v>
      </c>
      <c r="Q169" s="19"/>
    </row>
    <row r="170" spans="1:17">
      <c r="A170" s="45"/>
      <c r="B170" s="34" t="s">
        <v>200</v>
      </c>
      <c r="C170" s="18">
        <v>1</v>
      </c>
      <c r="D170" s="20">
        <v>136</v>
      </c>
      <c r="E170" s="20">
        <v>1</v>
      </c>
      <c r="F170" s="20"/>
      <c r="G170" s="21">
        <f t="shared" si="41"/>
        <v>7.3499999999999998E-3</v>
      </c>
      <c r="H170" s="21">
        <f t="shared" si="61"/>
        <v>7.3499999999999998E-3</v>
      </c>
      <c r="I170" s="21"/>
      <c r="J170" s="21"/>
      <c r="K170" s="18">
        <v>3000</v>
      </c>
      <c r="L170" s="22">
        <f t="shared" si="44"/>
        <v>22.05</v>
      </c>
      <c r="M170" s="22">
        <f t="shared" si="62"/>
        <v>22.05</v>
      </c>
      <c r="N170" s="22">
        <f t="shared" si="63"/>
        <v>0</v>
      </c>
      <c r="O170" s="22">
        <f t="shared" si="64"/>
        <v>0</v>
      </c>
      <c r="P170" s="18" t="s">
        <v>208</v>
      </c>
      <c r="Q170" s="19"/>
    </row>
    <row r="171" spans="1:17" ht="22.5">
      <c r="A171" s="45"/>
      <c r="B171" s="34" t="s">
        <v>201</v>
      </c>
      <c r="C171" s="18">
        <v>1</v>
      </c>
      <c r="D171" s="20">
        <v>136</v>
      </c>
      <c r="E171" s="20">
        <v>1</v>
      </c>
      <c r="F171" s="20"/>
      <c r="G171" s="21">
        <f t="shared" si="41"/>
        <v>7.3499999999999998E-3</v>
      </c>
      <c r="H171" s="21">
        <f t="shared" si="61"/>
        <v>7.3499999999999998E-3</v>
      </c>
      <c r="I171" s="21"/>
      <c r="J171" s="21"/>
      <c r="K171" s="18">
        <v>6500</v>
      </c>
      <c r="L171" s="22">
        <f t="shared" si="44"/>
        <v>47.78</v>
      </c>
      <c r="M171" s="22">
        <f t="shared" si="62"/>
        <v>47.78</v>
      </c>
      <c r="N171" s="22">
        <f t="shared" si="63"/>
        <v>0</v>
      </c>
      <c r="O171" s="22">
        <f t="shared" si="64"/>
        <v>0</v>
      </c>
      <c r="P171" s="18" t="s">
        <v>208</v>
      </c>
      <c r="Q171" s="19"/>
    </row>
    <row r="172" spans="1:17" ht="22.5">
      <c r="A172" s="45"/>
      <c r="B172" s="34" t="s">
        <v>202</v>
      </c>
      <c r="C172" s="18">
        <v>1</v>
      </c>
      <c r="D172" s="20">
        <v>136</v>
      </c>
      <c r="E172" s="20">
        <v>7</v>
      </c>
      <c r="F172" s="20"/>
      <c r="G172" s="21">
        <f t="shared" si="41"/>
        <v>5.1470000000000002E-2</v>
      </c>
      <c r="H172" s="21">
        <f t="shared" si="61"/>
        <v>5.1470000000000002E-2</v>
      </c>
      <c r="I172" s="21"/>
      <c r="J172" s="21"/>
      <c r="K172" s="18">
        <v>2500</v>
      </c>
      <c r="L172" s="22">
        <f t="shared" si="44"/>
        <v>128.68</v>
      </c>
      <c r="M172" s="22">
        <f t="shared" si="62"/>
        <v>128.68</v>
      </c>
      <c r="N172" s="22">
        <f t="shared" si="63"/>
        <v>0</v>
      </c>
      <c r="O172" s="22">
        <f t="shared" si="64"/>
        <v>0</v>
      </c>
      <c r="P172" s="18" t="s">
        <v>208</v>
      </c>
      <c r="Q172" s="19"/>
    </row>
    <row r="173" spans="1:17" ht="22.5">
      <c r="A173" s="45"/>
      <c r="B173" s="34" t="s">
        <v>203</v>
      </c>
      <c r="C173" s="18">
        <v>1</v>
      </c>
      <c r="D173" s="20">
        <v>136</v>
      </c>
      <c r="E173" s="20">
        <v>7</v>
      </c>
      <c r="F173" s="20"/>
      <c r="G173" s="21">
        <f t="shared" si="41"/>
        <v>5.1470000000000002E-2</v>
      </c>
      <c r="H173" s="21">
        <f t="shared" si="61"/>
        <v>5.1470000000000002E-2</v>
      </c>
      <c r="I173" s="21"/>
      <c r="J173" s="21"/>
      <c r="K173" s="18">
        <v>6200</v>
      </c>
      <c r="L173" s="22">
        <f t="shared" si="44"/>
        <v>319.11</v>
      </c>
      <c r="M173" s="22">
        <f t="shared" si="62"/>
        <v>319.11</v>
      </c>
      <c r="N173" s="22">
        <f t="shared" si="63"/>
        <v>0</v>
      </c>
      <c r="O173" s="22">
        <f t="shared" si="64"/>
        <v>0</v>
      </c>
      <c r="P173" s="18" t="s">
        <v>208</v>
      </c>
      <c r="Q173" s="19"/>
    </row>
    <row r="174" spans="1:17" ht="22.5">
      <c r="A174" s="45"/>
      <c r="B174" s="34" t="s">
        <v>356</v>
      </c>
      <c r="C174" s="18">
        <v>1</v>
      </c>
      <c r="D174" s="20">
        <v>136</v>
      </c>
      <c r="E174" s="20">
        <v>1</v>
      </c>
      <c r="F174" s="20"/>
      <c r="G174" s="21">
        <f t="shared" si="41"/>
        <v>7.3499999999999998E-3</v>
      </c>
      <c r="H174" s="21">
        <f t="shared" si="61"/>
        <v>7.3499999999999998E-3</v>
      </c>
      <c r="I174" s="21"/>
      <c r="J174" s="21"/>
      <c r="K174" s="18">
        <v>4500</v>
      </c>
      <c r="L174" s="22">
        <f t="shared" si="44"/>
        <v>33.08</v>
      </c>
      <c r="M174" s="22">
        <f t="shared" si="62"/>
        <v>33.08</v>
      </c>
      <c r="N174" s="22">
        <f t="shared" si="63"/>
        <v>0</v>
      </c>
      <c r="O174" s="22">
        <f t="shared" si="64"/>
        <v>0</v>
      </c>
      <c r="P174" s="18" t="s">
        <v>208</v>
      </c>
      <c r="Q174" s="19"/>
    </row>
    <row r="175" spans="1:17">
      <c r="A175" s="48" t="s">
        <v>222</v>
      </c>
      <c r="B175" s="42" t="s">
        <v>212</v>
      </c>
      <c r="C175" s="37"/>
      <c r="D175" s="38"/>
      <c r="E175" s="38"/>
      <c r="F175" s="38"/>
      <c r="G175" s="39"/>
      <c r="H175" s="39"/>
      <c r="I175" s="39"/>
      <c r="J175" s="39"/>
      <c r="K175" s="37"/>
      <c r="L175" s="40">
        <f>SUM(L166:L174)</f>
        <v>833.68</v>
      </c>
      <c r="M175" s="40">
        <f>SUM(M166:M174)</f>
        <v>833.68</v>
      </c>
      <c r="N175" s="40">
        <f>SUM(N166:N174)</f>
        <v>0</v>
      </c>
      <c r="O175" s="40">
        <f>SUM(O166:O174)</f>
        <v>0</v>
      </c>
      <c r="P175" s="37" t="s">
        <v>294</v>
      </c>
      <c r="Q175" s="19"/>
    </row>
    <row r="176" spans="1:17">
      <c r="A176" s="50"/>
      <c r="B176" s="1074" t="s">
        <v>209</v>
      </c>
      <c r="C176" s="1074"/>
      <c r="D176" s="1074"/>
      <c r="E176" s="1074"/>
      <c r="F176" s="1074"/>
      <c r="G176" s="1074"/>
      <c r="H176" s="1074"/>
      <c r="I176" s="1074"/>
      <c r="J176" s="1074"/>
      <c r="K176" s="1074"/>
      <c r="L176" s="1074"/>
      <c r="M176" s="1074"/>
      <c r="N176" s="1074"/>
      <c r="O176" s="1074"/>
      <c r="P176" s="1075"/>
      <c r="Q176" s="51"/>
    </row>
    <row r="177" spans="1:17">
      <c r="A177" s="45"/>
      <c r="B177" s="34" t="s">
        <v>210</v>
      </c>
      <c r="C177" s="18">
        <v>1</v>
      </c>
      <c r="D177" s="27">
        <v>970</v>
      </c>
      <c r="E177" s="20">
        <v>1</v>
      </c>
      <c r="F177" s="20"/>
      <c r="G177" s="21">
        <f t="shared" ref="G177" si="65">(E177+F177)/D177/C177</f>
        <v>1.0300000000000001E-3</v>
      </c>
      <c r="H177" s="21">
        <f>G177-J177</f>
        <v>0</v>
      </c>
      <c r="I177" s="21"/>
      <c r="J177" s="21">
        <f>E177/D177/C177</f>
        <v>1.0300000000000001E-3</v>
      </c>
      <c r="K177" s="18">
        <v>75400</v>
      </c>
      <c r="L177" s="22">
        <f t="shared" ref="L177" si="66">G177*K177</f>
        <v>77.66</v>
      </c>
      <c r="M177" s="22">
        <f>H177*K177</f>
        <v>0</v>
      </c>
      <c r="N177" s="22">
        <f>I177*K177</f>
        <v>0</v>
      </c>
      <c r="O177" s="22">
        <f>L177-M177</f>
        <v>77.66</v>
      </c>
      <c r="P177" s="18" t="s">
        <v>208</v>
      </c>
      <c r="Q177" s="19"/>
    </row>
    <row r="178" spans="1:17">
      <c r="A178" s="45" t="s">
        <v>243</v>
      </c>
      <c r="B178" s="42" t="s">
        <v>212</v>
      </c>
      <c r="C178" s="37"/>
      <c r="D178" s="38"/>
      <c r="E178" s="38"/>
      <c r="F178" s="38"/>
      <c r="G178" s="39"/>
      <c r="H178" s="39"/>
      <c r="I178" s="39"/>
      <c r="J178" s="39"/>
      <c r="K178" s="37"/>
      <c r="L178" s="40">
        <f>SUM(L177:L177)</f>
        <v>77.66</v>
      </c>
      <c r="M178" s="40">
        <f>SUM(M177:M177)</f>
        <v>0</v>
      </c>
      <c r="N178" s="40">
        <f>SUM(N177:N177)</f>
        <v>0</v>
      </c>
      <c r="O178" s="40">
        <f>SUM(O177:O177)</f>
        <v>77.66</v>
      </c>
      <c r="P178" s="37" t="s">
        <v>295</v>
      </c>
      <c r="Q178" s="19"/>
    </row>
    <row r="179" spans="1:17">
      <c r="A179" s="50"/>
      <c r="B179" s="1074" t="s">
        <v>225</v>
      </c>
      <c r="C179" s="1074"/>
      <c r="D179" s="1074"/>
      <c r="E179" s="1074"/>
      <c r="F179" s="1074"/>
      <c r="G179" s="1074"/>
      <c r="H179" s="1074"/>
      <c r="I179" s="1074"/>
      <c r="J179" s="1074"/>
      <c r="K179" s="1074"/>
      <c r="L179" s="1074"/>
      <c r="M179" s="1074"/>
      <c r="N179" s="1074"/>
      <c r="O179" s="1074"/>
      <c r="P179" s="1075"/>
      <c r="Q179" s="51"/>
    </row>
    <row r="180" spans="1:17">
      <c r="A180" s="45"/>
      <c r="B180" s="34" t="s">
        <v>228</v>
      </c>
      <c r="C180" s="18">
        <v>1</v>
      </c>
      <c r="D180" s="27">
        <v>209</v>
      </c>
      <c r="E180" s="20">
        <f>12*1</f>
        <v>12</v>
      </c>
      <c r="F180" s="20"/>
      <c r="G180" s="21">
        <f>(E180+F180)/D180/C180</f>
        <v>5.7419999999999999E-2</v>
      </c>
      <c r="H180" s="21">
        <f>G180-J180</f>
        <v>0</v>
      </c>
      <c r="I180" s="21"/>
      <c r="J180" s="21">
        <f>E180/D180/C180</f>
        <v>5.7419999999999999E-2</v>
      </c>
      <c r="K180" s="18">
        <v>500</v>
      </c>
      <c r="L180" s="22">
        <f>G180*K180</f>
        <v>28.71</v>
      </c>
      <c r="M180" s="22">
        <f>H180*K180</f>
        <v>0</v>
      </c>
      <c r="N180" s="22">
        <f>I180*K180</f>
        <v>0</v>
      </c>
      <c r="O180" s="22">
        <f>L180-M180</f>
        <v>28.71</v>
      </c>
      <c r="P180" s="18" t="s">
        <v>301</v>
      </c>
      <c r="Q180" s="19" t="s">
        <v>332</v>
      </c>
    </row>
    <row r="181" spans="1:17">
      <c r="A181" s="45" t="s">
        <v>224</v>
      </c>
      <c r="B181" s="42" t="s">
        <v>212</v>
      </c>
      <c r="C181" s="37"/>
      <c r="D181" s="38"/>
      <c r="E181" s="38"/>
      <c r="F181" s="38"/>
      <c r="G181" s="39"/>
      <c r="H181" s="39"/>
      <c r="I181" s="39"/>
      <c r="J181" s="39"/>
      <c r="K181" s="37"/>
      <c r="L181" s="40">
        <f>SUM(L180:L180)</f>
        <v>28.71</v>
      </c>
      <c r="M181" s="40">
        <f>SUM(M180:M180)</f>
        <v>0</v>
      </c>
      <c r="N181" s="40">
        <f>SUM(N180:N180)</f>
        <v>0</v>
      </c>
      <c r="O181" s="40">
        <f>SUM(O180:O180)</f>
        <v>28.71</v>
      </c>
      <c r="P181" s="37" t="s">
        <v>295</v>
      </c>
      <c r="Q181" s="19"/>
    </row>
    <row r="182" spans="1:17">
      <c r="A182" s="50"/>
      <c r="B182" s="1074" t="s">
        <v>227</v>
      </c>
      <c r="C182" s="1074"/>
      <c r="D182" s="1074"/>
      <c r="E182" s="1074"/>
      <c r="F182" s="1074"/>
      <c r="G182" s="1074"/>
      <c r="H182" s="1074"/>
      <c r="I182" s="1074"/>
      <c r="J182" s="1074"/>
      <c r="K182" s="1074"/>
      <c r="L182" s="1074"/>
      <c r="M182" s="1074"/>
      <c r="N182" s="1074"/>
      <c r="O182" s="1074"/>
      <c r="P182" s="1075"/>
      <c r="Q182" s="51"/>
    </row>
    <row r="183" spans="1:17">
      <c r="A183" s="45"/>
      <c r="B183" s="34" t="s">
        <v>228</v>
      </c>
      <c r="C183" s="18">
        <v>1</v>
      </c>
      <c r="D183" s="27">
        <v>209</v>
      </c>
      <c r="E183" s="20">
        <f>12*1</f>
        <v>12</v>
      </c>
      <c r="F183" s="20"/>
      <c r="G183" s="21">
        <f>(E183+F183)/D183/C183</f>
        <v>5.7419999999999999E-2</v>
      </c>
      <c r="H183" s="21">
        <f>G183-J183</f>
        <v>0</v>
      </c>
      <c r="I183" s="21"/>
      <c r="J183" s="21">
        <f>E183/D183/C183</f>
        <v>5.7419999999999999E-2</v>
      </c>
      <c r="K183" s="18">
        <v>3294</v>
      </c>
      <c r="L183" s="22">
        <f>G183*K183</f>
        <v>189.14</v>
      </c>
      <c r="M183" s="22">
        <f>H183*K183</f>
        <v>0</v>
      </c>
      <c r="N183" s="22">
        <f>I183*K183</f>
        <v>0</v>
      </c>
      <c r="O183" s="22">
        <f>L183-M183</f>
        <v>189.14</v>
      </c>
      <c r="P183" s="18" t="s">
        <v>301</v>
      </c>
      <c r="Q183" s="19" t="s">
        <v>332</v>
      </c>
    </row>
    <row r="184" spans="1:17">
      <c r="A184" s="45"/>
      <c r="B184" s="34" t="s">
        <v>229</v>
      </c>
      <c r="C184" s="18">
        <v>1</v>
      </c>
      <c r="D184" s="27">
        <v>209</v>
      </c>
      <c r="E184" s="20">
        <f>12*1</f>
        <v>12</v>
      </c>
      <c r="F184" s="20"/>
      <c r="G184" s="21">
        <f>(E184+F184)/D184/C184</f>
        <v>5.7419999999999999E-2</v>
      </c>
      <c r="H184" s="21">
        <f>G184-J184</f>
        <v>0</v>
      </c>
      <c r="I184" s="21"/>
      <c r="J184" s="21">
        <f>E184/D184/C184</f>
        <v>5.7419999999999999E-2</v>
      </c>
      <c r="K184" s="18">
        <v>1495</v>
      </c>
      <c r="L184" s="22">
        <f>G184*K184</f>
        <v>85.84</v>
      </c>
      <c r="M184" s="22">
        <f>H184*K184</f>
        <v>0</v>
      </c>
      <c r="N184" s="22">
        <f>I184*K184</f>
        <v>0</v>
      </c>
      <c r="O184" s="22">
        <f>L184-M184</f>
        <v>85.84</v>
      </c>
      <c r="P184" s="18" t="s">
        <v>301</v>
      </c>
      <c r="Q184" s="19" t="s">
        <v>332</v>
      </c>
    </row>
    <row r="185" spans="1:17">
      <c r="A185" s="45" t="s">
        <v>244</v>
      </c>
      <c r="B185" s="42" t="s">
        <v>212</v>
      </c>
      <c r="C185" s="37"/>
      <c r="D185" s="38"/>
      <c r="E185" s="38"/>
      <c r="F185" s="38"/>
      <c r="G185" s="39"/>
      <c r="H185" s="39"/>
      <c r="I185" s="39"/>
      <c r="J185" s="39"/>
      <c r="K185" s="37"/>
      <c r="L185" s="40">
        <f>SUM(L183:L184)</f>
        <v>274.98</v>
      </c>
      <c r="M185" s="40">
        <f>SUM(M183:M184)</f>
        <v>0</v>
      </c>
      <c r="N185" s="40">
        <f>SUM(N183:N184)</f>
        <v>0</v>
      </c>
      <c r="O185" s="40">
        <f>SUM(O183:O184)</f>
        <v>274.98</v>
      </c>
      <c r="P185" s="37" t="s">
        <v>295</v>
      </c>
      <c r="Q185" s="19"/>
    </row>
    <row r="186" spans="1:17">
      <c r="A186" s="50"/>
      <c r="B186" s="1074" t="s">
        <v>226</v>
      </c>
      <c r="C186" s="1074"/>
      <c r="D186" s="1074"/>
      <c r="E186" s="1074"/>
      <c r="F186" s="1074"/>
      <c r="G186" s="1074"/>
      <c r="H186" s="1074"/>
      <c r="I186" s="1074"/>
      <c r="J186" s="1074"/>
      <c r="K186" s="1074"/>
      <c r="L186" s="1074"/>
      <c r="M186" s="1074"/>
      <c r="N186" s="1074"/>
      <c r="O186" s="1074"/>
      <c r="P186" s="1075"/>
      <c r="Q186" s="51"/>
    </row>
    <row r="187" spans="1:17">
      <c r="A187" s="45"/>
      <c r="B187" s="34" t="s">
        <v>230</v>
      </c>
      <c r="C187" s="18">
        <v>1</v>
      </c>
      <c r="D187" s="27">
        <v>115</v>
      </c>
      <c r="E187" s="20">
        <v>7</v>
      </c>
      <c r="F187" s="20"/>
      <c r="G187" s="21">
        <f>(E187+F187)/D187/C187</f>
        <v>6.087E-2</v>
      </c>
      <c r="H187" s="21">
        <f>G187-J187</f>
        <v>0</v>
      </c>
      <c r="I187" s="21"/>
      <c r="J187" s="21">
        <f>E187/D187/C187</f>
        <v>6.087E-2</v>
      </c>
      <c r="K187" s="18">
        <v>600</v>
      </c>
      <c r="L187" s="22">
        <f>G187*K187</f>
        <v>36.520000000000003</v>
      </c>
      <c r="M187" s="22">
        <f>H187*K187</f>
        <v>0</v>
      </c>
      <c r="N187" s="22">
        <f>I187*K187</f>
        <v>0</v>
      </c>
      <c r="O187" s="22">
        <f>L187-M187</f>
        <v>36.520000000000003</v>
      </c>
      <c r="P187" s="18" t="s">
        <v>234</v>
      </c>
      <c r="Q187" s="19" t="s">
        <v>342</v>
      </c>
    </row>
    <row r="188" spans="1:17">
      <c r="A188" s="45"/>
      <c r="B188" s="34" t="s">
        <v>231</v>
      </c>
      <c r="C188" s="18">
        <v>1</v>
      </c>
      <c r="D188" s="27">
        <v>245</v>
      </c>
      <c r="E188" s="20">
        <v>1</v>
      </c>
      <c r="F188" s="20"/>
      <c r="G188" s="21">
        <f>(E188+F188)/D188/C188</f>
        <v>4.0800000000000003E-3</v>
      </c>
      <c r="H188" s="21">
        <f>G188-J188</f>
        <v>0</v>
      </c>
      <c r="I188" s="21"/>
      <c r="J188" s="21">
        <f>E188/D188/C188</f>
        <v>4.0800000000000003E-3</v>
      </c>
      <c r="K188" s="18">
        <v>1029</v>
      </c>
      <c r="L188" s="22">
        <f>G188*K188</f>
        <v>4.2</v>
      </c>
      <c r="M188" s="22">
        <f>H188*K188</f>
        <v>0</v>
      </c>
      <c r="N188" s="22">
        <f>I188*K188</f>
        <v>0</v>
      </c>
      <c r="O188" s="22">
        <f>L188-M188</f>
        <v>4.2</v>
      </c>
      <c r="P188" s="18" t="s">
        <v>236</v>
      </c>
      <c r="Q188" s="19" t="s">
        <v>343</v>
      </c>
    </row>
    <row r="189" spans="1:17" ht="22.5">
      <c r="A189" s="45"/>
      <c r="B189" s="34" t="s">
        <v>232</v>
      </c>
      <c r="C189" s="18">
        <v>1</v>
      </c>
      <c r="D189" s="27">
        <v>115</v>
      </c>
      <c r="E189" s="20">
        <f>2*1</f>
        <v>2</v>
      </c>
      <c r="F189" s="20"/>
      <c r="G189" s="21">
        <f>(E189+F189)/D189/C189</f>
        <v>1.7389999999999999E-2</v>
      </c>
      <c r="H189" s="21">
        <f>G189-J189</f>
        <v>0</v>
      </c>
      <c r="I189" s="21"/>
      <c r="J189" s="21">
        <f>E189/D189/C189</f>
        <v>1.7389999999999999E-2</v>
      </c>
      <c r="K189" s="18">
        <v>750</v>
      </c>
      <c r="L189" s="22">
        <f>G189*K189</f>
        <v>13.04</v>
      </c>
      <c r="M189" s="22">
        <f>H189*K189</f>
        <v>0</v>
      </c>
      <c r="N189" s="22">
        <f>I189*K189</f>
        <v>0</v>
      </c>
      <c r="O189" s="22">
        <f>L189-M189</f>
        <v>13.04</v>
      </c>
      <c r="P189" s="18" t="s">
        <v>235</v>
      </c>
      <c r="Q189" s="19" t="s">
        <v>342</v>
      </c>
    </row>
    <row r="190" spans="1:17">
      <c r="A190" s="45"/>
      <c r="B190" s="34" t="s">
        <v>233</v>
      </c>
      <c r="C190" s="18">
        <v>5</v>
      </c>
      <c r="D190" s="27">
        <v>115</v>
      </c>
      <c r="E190" s="20">
        <v>2</v>
      </c>
      <c r="F190" s="20"/>
      <c r="G190" s="21">
        <f>(E190+F190)/D190/C190</f>
        <v>3.48E-3</v>
      </c>
      <c r="H190" s="21">
        <f>G190-J190</f>
        <v>0</v>
      </c>
      <c r="I190" s="21"/>
      <c r="J190" s="21">
        <f>E190/D190/C190</f>
        <v>3.48E-3</v>
      </c>
      <c r="K190" s="18">
        <v>7250</v>
      </c>
      <c r="L190" s="22">
        <f>G190*K190</f>
        <v>25.23</v>
      </c>
      <c r="M190" s="22">
        <f>H190*K190</f>
        <v>0</v>
      </c>
      <c r="N190" s="22">
        <f>I190*K190</f>
        <v>0</v>
      </c>
      <c r="O190" s="22">
        <f>L190-M190</f>
        <v>25.23</v>
      </c>
      <c r="P190" s="18" t="s">
        <v>344</v>
      </c>
      <c r="Q190" s="19" t="s">
        <v>342</v>
      </c>
    </row>
    <row r="191" spans="1:17" hidden="1">
      <c r="A191" s="45"/>
      <c r="B191" s="44" t="s">
        <v>302</v>
      </c>
      <c r="C191" s="18">
        <v>5</v>
      </c>
      <c r="D191" s="33">
        <v>750</v>
      </c>
      <c r="E191" s="20">
        <v>1</v>
      </c>
      <c r="F191" s="20"/>
      <c r="G191" s="21">
        <f>(E191+F191)/D191/C191</f>
        <v>2.7E-4</v>
      </c>
      <c r="H191" s="21">
        <f>G191-J191</f>
        <v>0</v>
      </c>
      <c r="I191" s="21"/>
      <c r="J191" s="21">
        <f>E191/D191/C191</f>
        <v>2.7E-4</v>
      </c>
      <c r="K191" s="18">
        <v>0</v>
      </c>
      <c r="L191" s="22">
        <f>G191*K191</f>
        <v>0</v>
      </c>
      <c r="M191" s="22">
        <f>H191*K191</f>
        <v>0</v>
      </c>
      <c r="N191" s="22">
        <f>I191*K191</f>
        <v>0</v>
      </c>
      <c r="O191" s="22">
        <f>L191-M191</f>
        <v>0</v>
      </c>
      <c r="P191" s="18" t="s">
        <v>303</v>
      </c>
      <c r="Q191" s="19" t="s">
        <v>304</v>
      </c>
    </row>
    <row r="192" spans="1:17">
      <c r="A192" s="45" t="s">
        <v>244</v>
      </c>
      <c r="B192" s="42" t="s">
        <v>212</v>
      </c>
      <c r="C192" s="37"/>
      <c r="D192" s="38"/>
      <c r="E192" s="38"/>
      <c r="F192" s="38"/>
      <c r="G192" s="39"/>
      <c r="H192" s="39"/>
      <c r="I192" s="39"/>
      <c r="J192" s="39"/>
      <c r="K192" s="37"/>
      <c r="L192" s="40">
        <f>SUM(L187:L191)</f>
        <v>78.989999999999995</v>
      </c>
      <c r="M192" s="40">
        <f>SUM(M187:M191)</f>
        <v>0</v>
      </c>
      <c r="N192" s="40">
        <f>SUM(N187:N191)</f>
        <v>0</v>
      </c>
      <c r="O192" s="40">
        <f>SUM(O187:O191)</f>
        <v>78.989999999999995</v>
      </c>
      <c r="P192" s="37" t="s">
        <v>295</v>
      </c>
      <c r="Q192" s="19"/>
    </row>
    <row r="193" spans="1:17" hidden="1">
      <c r="A193" s="50"/>
      <c r="B193" s="1074" t="s">
        <v>239</v>
      </c>
      <c r="C193" s="1074"/>
      <c r="D193" s="1074"/>
      <c r="E193" s="1074"/>
      <c r="F193" s="1074"/>
      <c r="G193" s="1074"/>
      <c r="H193" s="1074"/>
      <c r="I193" s="1074"/>
      <c r="J193" s="1074"/>
      <c r="K193" s="1074"/>
      <c r="L193" s="1074"/>
      <c r="M193" s="1074"/>
      <c r="N193" s="1074"/>
      <c r="O193" s="1074"/>
      <c r="P193" s="1075"/>
      <c r="Q193" s="51"/>
    </row>
    <row r="194" spans="1:17" hidden="1">
      <c r="A194" s="45"/>
      <c r="B194" s="34" t="s">
        <v>237</v>
      </c>
      <c r="C194" s="18">
        <v>1</v>
      </c>
      <c r="D194" s="20">
        <v>136</v>
      </c>
      <c r="E194" s="20">
        <v>4</v>
      </c>
      <c r="F194" s="20"/>
      <c r="G194" s="21">
        <f>(E194+F194)/D194/C194</f>
        <v>2.9409999999999999E-2</v>
      </c>
      <c r="H194" s="21">
        <f>G194-J194</f>
        <v>0</v>
      </c>
      <c r="I194" s="21"/>
      <c r="J194" s="21">
        <f>E194/D194/C194</f>
        <v>2.9409999999999999E-2</v>
      </c>
      <c r="K194" s="20"/>
      <c r="L194" s="22">
        <f>G194*K194</f>
        <v>0</v>
      </c>
      <c r="M194" s="22">
        <f>H194*K194</f>
        <v>0</v>
      </c>
      <c r="N194" s="22">
        <f>I194*K194</f>
        <v>0</v>
      </c>
      <c r="O194" s="22">
        <f>L194-M194</f>
        <v>0</v>
      </c>
      <c r="P194" s="18" t="s">
        <v>241</v>
      </c>
      <c r="Q194" s="19"/>
    </row>
    <row r="195" spans="1:17" hidden="1">
      <c r="A195" s="45" t="s">
        <v>224</v>
      </c>
      <c r="B195" s="42" t="s">
        <v>212</v>
      </c>
      <c r="C195" s="37"/>
      <c r="D195" s="38"/>
      <c r="E195" s="38"/>
      <c r="F195" s="38"/>
      <c r="G195" s="39"/>
      <c r="H195" s="39"/>
      <c r="I195" s="39"/>
      <c r="J195" s="39"/>
      <c r="K195" s="37"/>
      <c r="L195" s="40">
        <f>SUM(L194:L194)</f>
        <v>0</v>
      </c>
      <c r="M195" s="40">
        <f>SUM(M194:M194)</f>
        <v>0</v>
      </c>
      <c r="N195" s="40">
        <f>SUM(N194:N194)</f>
        <v>0</v>
      </c>
      <c r="O195" s="40">
        <f>SUM(O194:O194)</f>
        <v>0</v>
      </c>
      <c r="P195" s="37" t="s">
        <v>295</v>
      </c>
      <c r="Q195" s="19"/>
    </row>
    <row r="196" spans="1:17">
      <c r="A196" s="50"/>
      <c r="B196" s="1074" t="s">
        <v>345</v>
      </c>
      <c r="C196" s="1074"/>
      <c r="D196" s="1074"/>
      <c r="E196" s="1074"/>
      <c r="F196" s="1074"/>
      <c r="G196" s="1074"/>
      <c r="H196" s="1074"/>
      <c r="I196" s="1074"/>
      <c r="J196" s="1074"/>
      <c r="K196" s="1074"/>
      <c r="L196" s="1074"/>
      <c r="M196" s="1074"/>
      <c r="N196" s="1074"/>
      <c r="O196" s="1074"/>
      <c r="P196" s="1075"/>
      <c r="Q196" s="51"/>
    </row>
    <row r="197" spans="1:17">
      <c r="A197" s="45" t="s">
        <v>244</v>
      </c>
      <c r="B197" s="43" t="s">
        <v>346</v>
      </c>
      <c r="C197" s="18">
        <v>1</v>
      </c>
      <c r="D197" s="27">
        <v>270</v>
      </c>
      <c r="E197" s="20">
        <v>12</v>
      </c>
      <c r="F197" s="20"/>
      <c r="G197" s="21">
        <f>(E197+F197)/D197/C197</f>
        <v>4.444E-2</v>
      </c>
      <c r="H197" s="21">
        <f>G197-J197</f>
        <v>0</v>
      </c>
      <c r="I197" s="21"/>
      <c r="J197" s="21">
        <f>E197/D197/C197</f>
        <v>4.444E-2</v>
      </c>
      <c r="K197" s="20">
        <v>32500</v>
      </c>
      <c r="L197" s="22">
        <f>G197*K197</f>
        <v>1444.3</v>
      </c>
      <c r="M197" s="22">
        <f>H197*K197</f>
        <v>0</v>
      </c>
      <c r="N197" s="22">
        <f>I197*K197</f>
        <v>0</v>
      </c>
      <c r="O197" s="22">
        <f>L197-M197</f>
        <v>1444.3</v>
      </c>
      <c r="P197" s="18" t="s">
        <v>347</v>
      </c>
      <c r="Q197" s="19" t="s">
        <v>348</v>
      </c>
    </row>
    <row r="198" spans="1:17" hidden="1">
      <c r="A198" s="45" t="s">
        <v>244</v>
      </c>
      <c r="B198" s="44" t="s">
        <v>309</v>
      </c>
      <c r="C198" s="18">
        <v>1</v>
      </c>
      <c r="D198" s="33">
        <v>925</v>
      </c>
      <c r="E198" s="20"/>
      <c r="F198" s="20"/>
      <c r="G198" s="21">
        <f t="shared" ref="G198:G203" si="67">(E198+F198)/D198/C198</f>
        <v>0</v>
      </c>
      <c r="H198" s="21">
        <f t="shared" ref="H198:H203" si="68">G198-J198</f>
        <v>0</v>
      </c>
      <c r="I198" s="21"/>
      <c r="J198" s="21">
        <f t="shared" ref="J198:J203" si="69">E198/D198/C198</f>
        <v>0</v>
      </c>
      <c r="K198" s="20"/>
      <c r="L198" s="22">
        <f t="shared" ref="L198:L203" si="70">G198*K198</f>
        <v>0</v>
      </c>
      <c r="M198" s="22">
        <f t="shared" ref="M198:M203" si="71">H198*K198</f>
        <v>0</v>
      </c>
      <c r="N198" s="22">
        <f t="shared" ref="N198:N203" si="72">I198*K198</f>
        <v>0</v>
      </c>
      <c r="O198" s="22">
        <f t="shared" ref="O198:O203" si="73">L198-M198</f>
        <v>0</v>
      </c>
      <c r="P198" s="18"/>
      <c r="Q198" s="19"/>
    </row>
    <row r="199" spans="1:17" hidden="1">
      <c r="A199" s="45" t="s">
        <v>244</v>
      </c>
      <c r="B199" s="44" t="s">
        <v>310</v>
      </c>
      <c r="C199" s="18">
        <v>1</v>
      </c>
      <c r="D199" s="33">
        <v>925</v>
      </c>
      <c r="E199" s="20"/>
      <c r="F199" s="20"/>
      <c r="G199" s="21">
        <f t="shared" si="67"/>
        <v>0</v>
      </c>
      <c r="H199" s="21">
        <f t="shared" si="68"/>
        <v>0</v>
      </c>
      <c r="I199" s="21"/>
      <c r="J199" s="21">
        <f t="shared" si="69"/>
        <v>0</v>
      </c>
      <c r="K199" s="20"/>
      <c r="L199" s="22">
        <f t="shared" si="70"/>
        <v>0</v>
      </c>
      <c r="M199" s="22">
        <f t="shared" si="71"/>
        <v>0</v>
      </c>
      <c r="N199" s="22">
        <f t="shared" si="72"/>
        <v>0</v>
      </c>
      <c r="O199" s="22">
        <f t="shared" si="73"/>
        <v>0</v>
      </c>
      <c r="P199" s="18"/>
      <c r="Q199" s="19"/>
    </row>
    <row r="200" spans="1:17" hidden="1">
      <c r="A200" s="45" t="s">
        <v>244</v>
      </c>
      <c r="B200" s="44" t="s">
        <v>311</v>
      </c>
      <c r="C200" s="18">
        <v>1</v>
      </c>
      <c r="D200" s="33">
        <v>925</v>
      </c>
      <c r="E200" s="20"/>
      <c r="F200" s="20"/>
      <c r="G200" s="21">
        <f>(E200+F200)/D200/C200</f>
        <v>0</v>
      </c>
      <c r="H200" s="21">
        <f>G200-J200</f>
        <v>0</v>
      </c>
      <c r="I200" s="21"/>
      <c r="J200" s="21">
        <f>E200/D200/C200</f>
        <v>0</v>
      </c>
      <c r="K200" s="20"/>
      <c r="L200" s="22">
        <f>G200*K200</f>
        <v>0</v>
      </c>
      <c r="M200" s="22">
        <f>H200*K200</f>
        <v>0</v>
      </c>
      <c r="N200" s="22">
        <f>I200*K200</f>
        <v>0</v>
      </c>
      <c r="O200" s="22">
        <f>L200-M200</f>
        <v>0</v>
      </c>
      <c r="P200" s="18"/>
      <c r="Q200" s="19"/>
    </row>
    <row r="201" spans="1:17" ht="39.75" hidden="1" customHeight="1">
      <c r="A201" s="45" t="s">
        <v>242</v>
      </c>
      <c r="B201" s="44" t="s">
        <v>293</v>
      </c>
      <c r="C201" s="18">
        <v>1</v>
      </c>
      <c r="D201" s="33">
        <v>925</v>
      </c>
      <c r="E201" s="20"/>
      <c r="F201" s="20"/>
      <c r="G201" s="21">
        <f t="shared" ref="G201" si="74">(E201+F201)/D201/C201</f>
        <v>0</v>
      </c>
      <c r="H201" s="21">
        <f t="shared" ref="H201" si="75">G201-J201</f>
        <v>0</v>
      </c>
      <c r="I201" s="21"/>
      <c r="J201" s="21">
        <f>E201/D201/C201</f>
        <v>0</v>
      </c>
      <c r="K201" s="20"/>
      <c r="L201" s="22">
        <f t="shared" ref="L201" si="76">G201*K201</f>
        <v>0</v>
      </c>
      <c r="M201" s="22">
        <f t="shared" ref="M201" si="77">H201*K201</f>
        <v>0</v>
      </c>
      <c r="N201" s="22">
        <f t="shared" ref="N201" si="78">I201*K201</f>
        <v>0</v>
      </c>
      <c r="O201" s="22">
        <f t="shared" ref="O201" si="79">L201-M201</f>
        <v>0</v>
      </c>
      <c r="P201" s="18"/>
      <c r="Q201" s="19"/>
    </row>
    <row r="202" spans="1:17" hidden="1">
      <c r="A202" s="45" t="s">
        <v>224</v>
      </c>
      <c r="B202" s="44" t="s">
        <v>287</v>
      </c>
      <c r="C202" s="18">
        <v>1</v>
      </c>
      <c r="D202" s="33">
        <v>925</v>
      </c>
      <c r="E202" s="20"/>
      <c r="F202" s="20"/>
      <c r="G202" s="21">
        <f t="shared" si="67"/>
        <v>0</v>
      </c>
      <c r="H202" s="21">
        <f t="shared" si="68"/>
        <v>0</v>
      </c>
      <c r="I202" s="21"/>
      <c r="J202" s="21">
        <f t="shared" si="69"/>
        <v>0</v>
      </c>
      <c r="K202" s="20"/>
      <c r="L202" s="22">
        <f t="shared" si="70"/>
        <v>0</v>
      </c>
      <c r="M202" s="22">
        <f t="shared" si="71"/>
        <v>0</v>
      </c>
      <c r="N202" s="22">
        <f t="shared" si="72"/>
        <v>0</v>
      </c>
      <c r="O202" s="22">
        <f t="shared" si="73"/>
        <v>0</v>
      </c>
      <c r="P202" s="18"/>
      <c r="Q202" s="19"/>
    </row>
    <row r="203" spans="1:17" hidden="1">
      <c r="A203" s="45" t="s">
        <v>224</v>
      </c>
      <c r="B203" s="44" t="s">
        <v>288</v>
      </c>
      <c r="C203" s="18">
        <v>1</v>
      </c>
      <c r="D203" s="33">
        <v>925</v>
      </c>
      <c r="E203" s="20"/>
      <c r="F203" s="20"/>
      <c r="G203" s="21">
        <f t="shared" si="67"/>
        <v>0</v>
      </c>
      <c r="H203" s="21">
        <f t="shared" si="68"/>
        <v>0</v>
      </c>
      <c r="I203" s="21"/>
      <c r="J203" s="21">
        <f t="shared" si="69"/>
        <v>0</v>
      </c>
      <c r="K203" s="20"/>
      <c r="L203" s="22">
        <f t="shared" si="70"/>
        <v>0</v>
      </c>
      <c r="M203" s="22">
        <f t="shared" si="71"/>
        <v>0</v>
      </c>
      <c r="N203" s="22">
        <f t="shared" si="72"/>
        <v>0</v>
      </c>
      <c r="O203" s="22">
        <f t="shared" si="73"/>
        <v>0</v>
      </c>
      <c r="P203" s="18"/>
      <c r="Q203" s="19"/>
    </row>
    <row r="204" spans="1:17" hidden="1">
      <c r="A204" s="45" t="s">
        <v>224</v>
      </c>
      <c r="B204" s="44" t="s">
        <v>238</v>
      </c>
      <c r="C204" s="18">
        <v>1</v>
      </c>
      <c r="D204" s="33">
        <v>925</v>
      </c>
      <c r="E204" s="20"/>
      <c r="F204" s="20"/>
      <c r="G204" s="21">
        <f>(E204+F204)/D204/C204</f>
        <v>0</v>
      </c>
      <c r="H204" s="21">
        <f>G204-J204</f>
        <v>0</v>
      </c>
      <c r="I204" s="21"/>
      <c r="J204" s="21">
        <f>E204/D204/C204</f>
        <v>0</v>
      </c>
      <c r="K204" s="20"/>
      <c r="L204" s="22">
        <f>G204*K204</f>
        <v>0</v>
      </c>
      <c r="M204" s="22">
        <f>H204*K204</f>
        <v>0</v>
      </c>
      <c r="N204" s="22">
        <f>I204*K204</f>
        <v>0</v>
      </c>
      <c r="O204" s="22">
        <f>L204-M204</f>
        <v>0</v>
      </c>
      <c r="P204" s="18"/>
      <c r="Q204" s="19"/>
    </row>
    <row r="205" spans="1:17">
      <c r="A205" s="45" t="s">
        <v>244</v>
      </c>
      <c r="B205" s="42" t="s">
        <v>212</v>
      </c>
      <c r="C205" s="37"/>
      <c r="D205" s="38"/>
      <c r="E205" s="38"/>
      <c r="F205" s="38"/>
      <c r="G205" s="39"/>
      <c r="H205" s="39"/>
      <c r="I205" s="39"/>
      <c r="J205" s="39"/>
      <c r="K205" s="37"/>
      <c r="L205" s="40">
        <f>L197+L198+L199+L200</f>
        <v>1444.3</v>
      </c>
      <c r="M205" s="40">
        <f t="shared" ref="M205:O205" si="80">M197+M198+M199+M200</f>
        <v>0</v>
      </c>
      <c r="N205" s="40">
        <f t="shared" si="80"/>
        <v>0</v>
      </c>
      <c r="O205" s="40">
        <f t="shared" si="80"/>
        <v>1444.3</v>
      </c>
      <c r="P205" s="37" t="s">
        <v>351</v>
      </c>
      <c r="Q205" s="19"/>
    </row>
    <row r="206" spans="1:17" hidden="1">
      <c r="A206" s="45" t="s">
        <v>242</v>
      </c>
      <c r="B206" s="42" t="s">
        <v>212</v>
      </c>
      <c r="C206" s="37"/>
      <c r="D206" s="38"/>
      <c r="E206" s="38"/>
      <c r="F206" s="38"/>
      <c r="G206" s="39"/>
      <c r="H206" s="39"/>
      <c r="I206" s="39"/>
      <c r="J206" s="39"/>
      <c r="K206" s="37"/>
      <c r="L206" s="40">
        <f>L201</f>
        <v>0</v>
      </c>
      <c r="M206" s="40">
        <f t="shared" ref="M206:O206" si="81">M201</f>
        <v>0</v>
      </c>
      <c r="N206" s="40">
        <f t="shared" si="81"/>
        <v>0</v>
      </c>
      <c r="O206" s="40">
        <f t="shared" si="81"/>
        <v>0</v>
      </c>
      <c r="P206" s="37" t="s">
        <v>401</v>
      </c>
      <c r="Q206" s="19"/>
    </row>
    <row r="207" spans="1:17" hidden="1">
      <c r="A207" s="45" t="s">
        <v>224</v>
      </c>
      <c r="B207" s="42" t="s">
        <v>212</v>
      </c>
      <c r="C207" s="37"/>
      <c r="D207" s="38"/>
      <c r="E207" s="38"/>
      <c r="F207" s="38"/>
      <c r="G207" s="39"/>
      <c r="H207" s="39"/>
      <c r="I207" s="39"/>
      <c r="J207" s="39"/>
      <c r="K207" s="37"/>
      <c r="L207" s="40">
        <f>L202+L203+L204</f>
        <v>0</v>
      </c>
      <c r="M207" s="40">
        <f t="shared" ref="M207:O207" si="82">M202+M203+M204</f>
        <v>0</v>
      </c>
      <c r="N207" s="40">
        <f t="shared" si="82"/>
        <v>0</v>
      </c>
      <c r="O207" s="40">
        <f t="shared" si="82"/>
        <v>0</v>
      </c>
      <c r="P207" s="37" t="s">
        <v>401</v>
      </c>
      <c r="Q207" s="19"/>
    </row>
    <row r="208" spans="1:17">
      <c r="A208" s="50"/>
      <c r="B208" s="1074" t="s">
        <v>349</v>
      </c>
      <c r="C208" s="1074"/>
      <c r="D208" s="1074"/>
      <c r="E208" s="1074"/>
      <c r="F208" s="1074"/>
      <c r="G208" s="1074"/>
      <c r="H208" s="1074"/>
      <c r="I208" s="1074"/>
      <c r="J208" s="1074"/>
      <c r="K208" s="1074"/>
      <c r="L208" s="1074"/>
      <c r="M208" s="1074"/>
      <c r="N208" s="1074"/>
      <c r="O208" s="1074"/>
      <c r="P208" s="1075"/>
      <c r="Q208" s="51"/>
    </row>
    <row r="209" spans="1:17" ht="45">
      <c r="A209" s="45"/>
      <c r="B209" s="34" t="s">
        <v>350</v>
      </c>
      <c r="C209" s="18">
        <v>1</v>
      </c>
      <c r="D209" s="27">
        <v>46</v>
      </c>
      <c r="E209" s="30">
        <v>12</v>
      </c>
      <c r="F209" s="20"/>
      <c r="G209" s="21">
        <f>(E209+F209)/D209/C209</f>
        <v>0.26086999999999999</v>
      </c>
      <c r="H209" s="21">
        <f>G209-J209</f>
        <v>0</v>
      </c>
      <c r="I209" s="21"/>
      <c r="J209" s="21">
        <f>E209/D209/C209</f>
        <v>0.26086999999999999</v>
      </c>
      <c r="K209" s="31">
        <v>1100</v>
      </c>
      <c r="L209" s="22">
        <f>G209*K209</f>
        <v>286.95999999999998</v>
      </c>
      <c r="M209" s="22">
        <f>H209*K209</f>
        <v>0</v>
      </c>
      <c r="N209" s="22">
        <f>I209*K209</f>
        <v>0</v>
      </c>
      <c r="O209" s="22">
        <f>L209-M209</f>
        <v>286.95999999999998</v>
      </c>
      <c r="P209" s="18" t="s">
        <v>169</v>
      </c>
      <c r="Q209" s="19" t="s">
        <v>328</v>
      </c>
    </row>
    <row r="210" spans="1:17">
      <c r="A210" s="73" t="s">
        <v>224</v>
      </c>
      <c r="B210" s="42" t="s">
        <v>212</v>
      </c>
      <c r="C210" s="37"/>
      <c r="D210" s="38"/>
      <c r="E210" s="38"/>
      <c r="F210" s="38"/>
      <c r="G210" s="39"/>
      <c r="H210" s="39"/>
      <c r="I210" s="39"/>
      <c r="J210" s="39"/>
      <c r="K210" s="37"/>
      <c r="L210" s="40">
        <f>SUM(L209:L209)</f>
        <v>286.95999999999998</v>
      </c>
      <c r="M210" s="40">
        <f>SUM(M209:M209)</f>
        <v>0</v>
      </c>
      <c r="N210" s="40">
        <f>SUM(N209:N209)</f>
        <v>0</v>
      </c>
      <c r="O210" s="40">
        <f>SUM(O209:O209)</f>
        <v>286.95999999999998</v>
      </c>
      <c r="P210" s="37" t="s">
        <v>329</v>
      </c>
      <c r="Q210" s="19"/>
    </row>
    <row r="211" spans="1:17">
      <c r="A211" s="50"/>
      <c r="B211" s="1074" t="s">
        <v>357</v>
      </c>
      <c r="C211" s="1074"/>
      <c r="D211" s="1074"/>
      <c r="E211" s="1074"/>
      <c r="F211" s="1074"/>
      <c r="G211" s="1074"/>
      <c r="H211" s="1074"/>
      <c r="I211" s="1074"/>
      <c r="J211" s="1074"/>
      <c r="K211" s="1074"/>
      <c r="L211" s="1074"/>
      <c r="M211" s="1074"/>
      <c r="N211" s="1074"/>
      <c r="O211" s="1074"/>
      <c r="P211" s="1075"/>
      <c r="Q211" s="51"/>
    </row>
    <row r="212" spans="1:17" ht="22.5">
      <c r="A212" s="45"/>
      <c r="B212" s="34" t="s">
        <v>358</v>
      </c>
      <c r="C212" s="18">
        <v>5</v>
      </c>
      <c r="D212" s="20">
        <v>136</v>
      </c>
      <c r="E212" s="20">
        <f>2*10</f>
        <v>20</v>
      </c>
      <c r="F212" s="20">
        <f>(18)*10</f>
        <v>180</v>
      </c>
      <c r="G212" s="21">
        <f t="shared" ref="G212:G214" si="83">(E212+F212)/D212/C212</f>
        <v>0.29411999999999999</v>
      </c>
      <c r="H212" s="21">
        <f t="shared" ref="H212:H214" si="84">G212-J212</f>
        <v>0.29411999999999999</v>
      </c>
      <c r="I212" s="21"/>
      <c r="J212" s="21"/>
      <c r="K212" s="20">
        <v>700</v>
      </c>
      <c r="L212" s="22">
        <f t="shared" ref="L212:L214" si="85">G212*K212</f>
        <v>205.88</v>
      </c>
      <c r="M212" s="22">
        <f>H212*K212</f>
        <v>205.88</v>
      </c>
      <c r="N212" s="22">
        <f>I212*K212</f>
        <v>0</v>
      </c>
      <c r="O212" s="22">
        <f>L212-M212</f>
        <v>0</v>
      </c>
      <c r="P212" s="19" t="s">
        <v>371</v>
      </c>
      <c r="Q212" s="19"/>
    </row>
    <row r="213" spans="1:17" ht="22.5">
      <c r="A213" s="45"/>
      <c r="B213" s="34" t="s">
        <v>359</v>
      </c>
      <c r="C213" s="18">
        <v>5</v>
      </c>
      <c r="D213" s="20">
        <v>136</v>
      </c>
      <c r="E213" s="20">
        <f>2*2</f>
        <v>4</v>
      </c>
      <c r="F213" s="20">
        <f>(18)*2</f>
        <v>36</v>
      </c>
      <c r="G213" s="21">
        <f t="shared" si="83"/>
        <v>5.8819999999999997E-2</v>
      </c>
      <c r="H213" s="21">
        <f t="shared" si="84"/>
        <v>5.8819999999999997E-2</v>
      </c>
      <c r="I213" s="21"/>
      <c r="J213" s="21"/>
      <c r="K213" s="20">
        <v>120</v>
      </c>
      <c r="L213" s="22">
        <f t="shared" si="85"/>
        <v>7.06</v>
      </c>
      <c r="M213" s="22">
        <f>H213*K213</f>
        <v>7.06</v>
      </c>
      <c r="N213" s="22">
        <f>I213*K213</f>
        <v>0</v>
      </c>
      <c r="O213" s="22">
        <f>L213-M213</f>
        <v>0</v>
      </c>
      <c r="P213" s="19" t="s">
        <v>372</v>
      </c>
      <c r="Q213" s="19"/>
    </row>
    <row r="214" spans="1:17" ht="22.5">
      <c r="A214" s="45"/>
      <c r="B214" s="43" t="s">
        <v>360</v>
      </c>
      <c r="C214" s="18">
        <v>5</v>
      </c>
      <c r="D214" s="20">
        <v>136</v>
      </c>
      <c r="E214" s="20">
        <f>2*10</f>
        <v>20</v>
      </c>
      <c r="F214" s="20">
        <f>(18)*10</f>
        <v>180</v>
      </c>
      <c r="G214" s="21">
        <f t="shared" si="83"/>
        <v>0.29411999999999999</v>
      </c>
      <c r="H214" s="21">
        <f t="shared" si="84"/>
        <v>0.29411999999999999</v>
      </c>
      <c r="I214" s="21"/>
      <c r="J214" s="21"/>
      <c r="K214" s="20">
        <v>550</v>
      </c>
      <c r="L214" s="22">
        <f t="shared" si="85"/>
        <v>161.77000000000001</v>
      </c>
      <c r="M214" s="22">
        <f t="shared" ref="M214" si="86">H214*K214</f>
        <v>161.77000000000001</v>
      </c>
      <c r="N214" s="22">
        <f t="shared" ref="N214" si="87">I214*K214</f>
        <v>0</v>
      </c>
      <c r="O214" s="22">
        <f t="shared" ref="O214" si="88">L214-M214</f>
        <v>0</v>
      </c>
      <c r="P214" s="19" t="s">
        <v>371</v>
      </c>
      <c r="Q214" s="19"/>
    </row>
    <row r="215" spans="1:17">
      <c r="A215" s="45"/>
      <c r="B215" s="42" t="s">
        <v>212</v>
      </c>
      <c r="C215" s="37"/>
      <c r="D215" s="38"/>
      <c r="E215" s="38"/>
      <c r="F215" s="38"/>
      <c r="G215" s="39"/>
      <c r="H215" s="39"/>
      <c r="I215" s="39"/>
      <c r="J215" s="39"/>
      <c r="K215" s="37"/>
      <c r="L215" s="40">
        <f>SUM(L212:L214)</f>
        <v>374.71</v>
      </c>
      <c r="M215" s="40">
        <f>SUM(M212:M214)</f>
        <v>374.71</v>
      </c>
      <c r="N215" s="40">
        <f>SUM(N212:N214)</f>
        <v>0</v>
      </c>
      <c r="O215" s="40">
        <f>SUM(O212:O214)</f>
        <v>0</v>
      </c>
      <c r="P215" s="37"/>
      <c r="Q215" s="19"/>
    </row>
    <row r="216" spans="1:17">
      <c r="A216" s="45" t="s">
        <v>222</v>
      </c>
      <c r="B216" s="42"/>
      <c r="C216" s="37"/>
      <c r="D216" s="38"/>
      <c r="E216" s="38"/>
      <c r="F216" s="38"/>
      <c r="G216" s="39"/>
      <c r="H216" s="39"/>
      <c r="I216" s="39"/>
      <c r="J216" s="39"/>
      <c r="K216" s="37"/>
      <c r="L216" s="40">
        <f t="shared" ref="L216:L217" si="89">SUM(M216:O216)</f>
        <v>367.65</v>
      </c>
      <c r="M216" s="40">
        <f>M212+M214</f>
        <v>367.65</v>
      </c>
      <c r="N216" s="40">
        <f>N215</f>
        <v>0</v>
      </c>
      <c r="O216" s="40"/>
      <c r="P216" s="37" t="s">
        <v>294</v>
      </c>
      <c r="Q216" s="19"/>
    </row>
    <row r="217" spans="1:17">
      <c r="A217" s="45" t="s">
        <v>247</v>
      </c>
      <c r="B217" s="42"/>
      <c r="C217" s="37"/>
      <c r="D217" s="38"/>
      <c r="E217" s="38"/>
      <c r="F217" s="38"/>
      <c r="G217" s="39"/>
      <c r="H217" s="39"/>
      <c r="I217" s="39"/>
      <c r="J217" s="39"/>
      <c r="K217" s="37"/>
      <c r="L217" s="40">
        <f t="shared" si="89"/>
        <v>0</v>
      </c>
      <c r="M217" s="40"/>
      <c r="N217" s="40"/>
      <c r="O217" s="40">
        <f>O215</f>
        <v>0</v>
      </c>
      <c r="P217" s="37" t="s">
        <v>295</v>
      </c>
      <c r="Q217" s="19"/>
    </row>
    <row r="218" spans="1:17">
      <c r="A218" s="50"/>
      <c r="B218" s="1074" t="s">
        <v>361</v>
      </c>
      <c r="C218" s="1074"/>
      <c r="D218" s="1074"/>
      <c r="E218" s="1074"/>
      <c r="F218" s="1074"/>
      <c r="G218" s="1074"/>
      <c r="H218" s="1074"/>
      <c r="I218" s="1074"/>
      <c r="J218" s="1074"/>
      <c r="K218" s="1074"/>
      <c r="L218" s="1074"/>
      <c r="M218" s="1074"/>
      <c r="N218" s="1074"/>
      <c r="O218" s="1074"/>
      <c r="P218" s="1075"/>
      <c r="Q218" s="51"/>
    </row>
    <row r="219" spans="1:17" ht="33.75">
      <c r="A219" s="45"/>
      <c r="B219" s="34" t="s">
        <v>362</v>
      </c>
      <c r="C219" s="18">
        <v>5</v>
      </c>
      <c r="D219" s="20">
        <v>136</v>
      </c>
      <c r="E219" s="20">
        <f>1+1</f>
        <v>2</v>
      </c>
      <c r="F219" s="20">
        <f>(18)</f>
        <v>18</v>
      </c>
      <c r="G219" s="21">
        <f t="shared" ref="G219" si="90">(E219+F219)/D219/C219</f>
        <v>2.9409999999999999E-2</v>
      </c>
      <c r="H219" s="21">
        <f t="shared" ref="H219" si="91">G219-J219</f>
        <v>2.9409999999999999E-2</v>
      </c>
      <c r="I219" s="21"/>
      <c r="J219" s="21"/>
      <c r="K219" s="20">
        <v>5300</v>
      </c>
      <c r="L219" s="22">
        <f t="shared" ref="L219" si="92">G219*K219</f>
        <v>155.87</v>
      </c>
      <c r="M219" s="22">
        <f>H219*K219</f>
        <v>155.87</v>
      </c>
      <c r="N219" s="22">
        <f>I219*K219</f>
        <v>0</v>
      </c>
      <c r="O219" s="22">
        <f>L219-M219</f>
        <v>0</v>
      </c>
      <c r="P219" s="19" t="s">
        <v>373</v>
      </c>
      <c r="Q219" s="19"/>
    </row>
    <row r="220" spans="1:17">
      <c r="A220" s="45" t="s">
        <v>222</v>
      </c>
      <c r="B220" s="42" t="s">
        <v>212</v>
      </c>
      <c r="C220" s="37"/>
      <c r="D220" s="38"/>
      <c r="E220" s="38"/>
      <c r="F220" s="38"/>
      <c r="G220" s="39"/>
      <c r="H220" s="39"/>
      <c r="I220" s="39"/>
      <c r="J220" s="39"/>
      <c r="K220" s="37"/>
      <c r="L220" s="40">
        <f>SUM(L219:L219)</f>
        <v>155.87</v>
      </c>
      <c r="M220" s="40">
        <f>SUM(M219:M219)</f>
        <v>155.87</v>
      </c>
      <c r="N220" s="40">
        <f>SUM(N219:N219)</f>
        <v>0</v>
      </c>
      <c r="O220" s="40">
        <f>SUM(O219:O219)</f>
        <v>0</v>
      </c>
      <c r="P220" s="37" t="s">
        <v>294</v>
      </c>
      <c r="Q220" s="19"/>
    </row>
    <row r="221" spans="1:17">
      <c r="A221" s="50"/>
      <c r="B221" s="1074" t="s">
        <v>363</v>
      </c>
      <c r="C221" s="1074"/>
      <c r="D221" s="1074"/>
      <c r="E221" s="1074"/>
      <c r="F221" s="1074"/>
      <c r="G221" s="1074"/>
      <c r="H221" s="1074"/>
      <c r="I221" s="1074"/>
      <c r="J221" s="1074"/>
      <c r="K221" s="1074"/>
      <c r="L221" s="1074"/>
      <c r="M221" s="1074"/>
      <c r="N221" s="1074"/>
      <c r="O221" s="1074"/>
      <c r="P221" s="1075"/>
      <c r="Q221" s="51"/>
    </row>
    <row r="222" spans="1:17">
      <c r="A222" s="45"/>
      <c r="B222" s="34" t="s">
        <v>364</v>
      </c>
      <c r="C222" s="18">
        <v>1</v>
      </c>
      <c r="D222" s="20">
        <v>136</v>
      </c>
      <c r="E222" s="20">
        <v>12</v>
      </c>
      <c r="F222" s="20"/>
      <c r="G222" s="21">
        <f t="shared" ref="G222:G226" si="93">(E222+F222)/D222/C222</f>
        <v>8.8239999999999999E-2</v>
      </c>
      <c r="H222" s="21">
        <f t="shared" ref="H222:H226" si="94">G222-J222</f>
        <v>8.8239999999999999E-2</v>
      </c>
      <c r="I222" s="21"/>
      <c r="J222" s="21"/>
      <c r="K222" s="20">
        <v>400</v>
      </c>
      <c r="L222" s="22">
        <f t="shared" ref="L222:L226" si="95">G222*K222</f>
        <v>35.299999999999997</v>
      </c>
      <c r="M222" s="22">
        <f>H222*K222</f>
        <v>35.299999999999997</v>
      </c>
      <c r="N222" s="22">
        <f>I222*K222</f>
        <v>0</v>
      </c>
      <c r="O222" s="22">
        <f>L222-M222</f>
        <v>0</v>
      </c>
      <c r="P222" s="19" t="s">
        <v>365</v>
      </c>
      <c r="Q222" s="19"/>
    </row>
    <row r="223" spans="1:17">
      <c r="A223" s="45"/>
      <c r="B223" s="34" t="s">
        <v>315</v>
      </c>
      <c r="C223" s="18">
        <v>1</v>
      </c>
      <c r="D223" s="20">
        <v>136</v>
      </c>
      <c r="E223" s="20">
        <v>12</v>
      </c>
      <c r="F223" s="20"/>
      <c r="G223" s="21">
        <f t="shared" si="93"/>
        <v>8.8239999999999999E-2</v>
      </c>
      <c r="H223" s="21">
        <f t="shared" si="94"/>
        <v>8.8239999999999999E-2</v>
      </c>
      <c r="I223" s="21"/>
      <c r="J223" s="21"/>
      <c r="K223" s="20">
        <v>1400</v>
      </c>
      <c r="L223" s="22">
        <f t="shared" si="95"/>
        <v>123.54</v>
      </c>
      <c r="M223" s="22">
        <f>H223*K223</f>
        <v>123.54</v>
      </c>
      <c r="N223" s="22">
        <f>I223*K223</f>
        <v>0</v>
      </c>
      <c r="O223" s="22">
        <f>L223-M223</f>
        <v>0</v>
      </c>
      <c r="P223" s="19" t="s">
        <v>365</v>
      </c>
      <c r="Q223" s="19"/>
    </row>
    <row r="224" spans="1:17" ht="22.5">
      <c r="A224" s="45"/>
      <c r="B224" s="43" t="s">
        <v>377</v>
      </c>
      <c r="C224" s="18">
        <v>1</v>
      </c>
      <c r="D224" s="20">
        <v>136</v>
      </c>
      <c r="E224" s="20"/>
      <c r="F224" s="20">
        <v>12</v>
      </c>
      <c r="G224" s="21">
        <f t="shared" si="93"/>
        <v>8.8239999999999999E-2</v>
      </c>
      <c r="H224" s="21">
        <f t="shared" si="94"/>
        <v>8.8239999999999999E-2</v>
      </c>
      <c r="I224" s="21"/>
      <c r="J224" s="21"/>
      <c r="K224" s="27">
        <v>300</v>
      </c>
      <c r="L224" s="22">
        <f t="shared" si="95"/>
        <v>26.47</v>
      </c>
      <c r="M224" s="22">
        <f t="shared" ref="M224:M226" si="96">H224*K224</f>
        <v>26.47</v>
      </c>
      <c r="N224" s="22">
        <f t="shared" ref="N224:N226" si="97">I224*K224</f>
        <v>0</v>
      </c>
      <c r="O224" s="22">
        <f t="shared" ref="O224:O226" si="98">L224-M224</f>
        <v>0</v>
      </c>
      <c r="P224" s="19" t="s">
        <v>365</v>
      </c>
      <c r="Q224" s="19"/>
    </row>
    <row r="225" spans="1:17">
      <c r="A225" s="45"/>
      <c r="B225" s="43" t="s">
        <v>374</v>
      </c>
      <c r="C225" s="18">
        <v>1</v>
      </c>
      <c r="D225" s="20">
        <v>136</v>
      </c>
      <c r="E225" s="20"/>
      <c r="F225" s="20">
        <v>12</v>
      </c>
      <c r="G225" s="21">
        <f t="shared" si="93"/>
        <v>8.8239999999999999E-2</v>
      </c>
      <c r="H225" s="21">
        <f t="shared" si="94"/>
        <v>8.8239999999999999E-2</v>
      </c>
      <c r="I225" s="21"/>
      <c r="J225" s="21"/>
      <c r="K225" s="27">
        <v>200</v>
      </c>
      <c r="L225" s="22">
        <f t="shared" si="95"/>
        <v>17.649999999999999</v>
      </c>
      <c r="M225" s="22">
        <f t="shared" si="96"/>
        <v>17.649999999999999</v>
      </c>
      <c r="N225" s="22">
        <f t="shared" si="97"/>
        <v>0</v>
      </c>
      <c r="O225" s="22">
        <f t="shared" si="98"/>
        <v>0</v>
      </c>
      <c r="P225" s="19" t="s">
        <v>365</v>
      </c>
      <c r="Q225" s="19"/>
    </row>
    <row r="226" spans="1:17">
      <c r="A226" s="45"/>
      <c r="B226" s="43" t="s">
        <v>375</v>
      </c>
      <c r="C226" s="18">
        <v>1</v>
      </c>
      <c r="D226" s="20">
        <v>136</v>
      </c>
      <c r="E226" s="20"/>
      <c r="F226" s="20">
        <v>12</v>
      </c>
      <c r="G226" s="21">
        <f t="shared" si="93"/>
        <v>8.8239999999999999E-2</v>
      </c>
      <c r="H226" s="21">
        <f t="shared" si="94"/>
        <v>8.8239999999999999E-2</v>
      </c>
      <c r="I226" s="21"/>
      <c r="J226" s="21"/>
      <c r="K226" s="27">
        <v>250</v>
      </c>
      <c r="L226" s="22">
        <f t="shared" si="95"/>
        <v>22.06</v>
      </c>
      <c r="M226" s="22">
        <f t="shared" si="96"/>
        <v>22.06</v>
      </c>
      <c r="N226" s="22">
        <f t="shared" si="97"/>
        <v>0</v>
      </c>
      <c r="O226" s="22">
        <f t="shared" si="98"/>
        <v>0</v>
      </c>
      <c r="P226" s="19" t="s">
        <v>365</v>
      </c>
      <c r="Q226" s="19"/>
    </row>
    <row r="227" spans="1:17">
      <c r="A227" s="45"/>
      <c r="B227" s="43" t="s">
        <v>376</v>
      </c>
      <c r="C227" s="18">
        <v>1</v>
      </c>
      <c r="D227" s="20">
        <v>136</v>
      </c>
      <c r="E227" s="20"/>
      <c r="F227" s="20">
        <v>12</v>
      </c>
      <c r="G227" s="21">
        <f t="shared" ref="G227:G229" si="99">(E227+F227)/D227/C227</f>
        <v>8.8239999999999999E-2</v>
      </c>
      <c r="H227" s="21">
        <f t="shared" ref="H227:H229" si="100">G227-J227</f>
        <v>8.8239999999999999E-2</v>
      </c>
      <c r="I227" s="21"/>
      <c r="J227" s="21"/>
      <c r="K227" s="27">
        <v>150</v>
      </c>
      <c r="L227" s="22">
        <f t="shared" ref="L227:L229" si="101">G227*K227</f>
        <v>13.24</v>
      </c>
      <c r="M227" s="22">
        <f t="shared" ref="M227:M229" si="102">H227*K227</f>
        <v>13.24</v>
      </c>
      <c r="N227" s="22">
        <f t="shared" ref="N227:N229" si="103">I227*K227</f>
        <v>0</v>
      </c>
      <c r="O227" s="22">
        <f t="shared" ref="O227:O229" si="104">L227-M227</f>
        <v>0</v>
      </c>
      <c r="P227" s="19" t="s">
        <v>365</v>
      </c>
      <c r="Q227" s="19"/>
    </row>
    <row r="228" spans="1:17">
      <c r="A228" s="45"/>
      <c r="B228" s="43" t="s">
        <v>378</v>
      </c>
      <c r="C228" s="18">
        <v>1</v>
      </c>
      <c r="D228" s="20">
        <v>136</v>
      </c>
      <c r="E228" s="20"/>
      <c r="F228" s="20">
        <v>12</v>
      </c>
      <c r="G228" s="21">
        <f t="shared" si="99"/>
        <v>8.8239999999999999E-2</v>
      </c>
      <c r="H228" s="21">
        <f t="shared" si="100"/>
        <v>8.8239999999999999E-2</v>
      </c>
      <c r="I228" s="21"/>
      <c r="J228" s="21"/>
      <c r="K228" s="20">
        <v>150</v>
      </c>
      <c r="L228" s="22">
        <f t="shared" si="101"/>
        <v>13.24</v>
      </c>
      <c r="M228" s="22">
        <f t="shared" si="102"/>
        <v>13.24</v>
      </c>
      <c r="N228" s="22">
        <f t="shared" si="103"/>
        <v>0</v>
      </c>
      <c r="O228" s="22">
        <f t="shared" si="104"/>
        <v>0</v>
      </c>
      <c r="P228" s="19" t="s">
        <v>365</v>
      </c>
      <c r="Q228" s="19"/>
    </row>
    <row r="229" spans="1:17">
      <c r="A229" s="45"/>
      <c r="B229" s="43" t="s">
        <v>366</v>
      </c>
      <c r="C229" s="18">
        <v>1</v>
      </c>
      <c r="D229" s="20">
        <v>136</v>
      </c>
      <c r="E229" s="20"/>
      <c r="F229" s="20">
        <v>12</v>
      </c>
      <c r="G229" s="21">
        <f t="shared" si="99"/>
        <v>8.8239999999999999E-2</v>
      </c>
      <c r="H229" s="21">
        <f t="shared" si="100"/>
        <v>8.8239999999999999E-2</v>
      </c>
      <c r="I229" s="21"/>
      <c r="J229" s="21"/>
      <c r="K229" s="20">
        <v>250</v>
      </c>
      <c r="L229" s="22">
        <f t="shared" si="101"/>
        <v>22.06</v>
      </c>
      <c r="M229" s="22">
        <f t="shared" si="102"/>
        <v>22.06</v>
      </c>
      <c r="N229" s="22">
        <f t="shared" si="103"/>
        <v>0</v>
      </c>
      <c r="O229" s="22">
        <f t="shared" si="104"/>
        <v>0</v>
      </c>
      <c r="P229" s="19" t="s">
        <v>365</v>
      </c>
      <c r="Q229" s="19"/>
    </row>
    <row r="230" spans="1:17" ht="22.5">
      <c r="A230" s="45"/>
      <c r="B230" s="43" t="s">
        <v>379</v>
      </c>
      <c r="C230" s="18">
        <v>1</v>
      </c>
      <c r="D230" s="20">
        <v>136</v>
      </c>
      <c r="E230" s="20"/>
      <c r="F230" s="20">
        <v>12</v>
      </c>
      <c r="G230" s="21">
        <f t="shared" ref="G230" si="105">(E230+F230)/D230/C230</f>
        <v>8.8239999999999999E-2</v>
      </c>
      <c r="H230" s="21">
        <f t="shared" ref="H230" si="106">G230-J230</f>
        <v>8.8239999999999999E-2</v>
      </c>
      <c r="I230" s="21"/>
      <c r="J230" s="21"/>
      <c r="K230" s="20">
        <v>350</v>
      </c>
      <c r="L230" s="22">
        <f t="shared" ref="L230" si="107">G230*K230</f>
        <v>30.88</v>
      </c>
      <c r="M230" s="22">
        <f t="shared" ref="M230" si="108">H230*K230</f>
        <v>30.88</v>
      </c>
      <c r="N230" s="22">
        <f t="shared" ref="N230" si="109">I230*K230</f>
        <v>0</v>
      </c>
      <c r="O230" s="22">
        <f t="shared" ref="O230" si="110">L230-M230</f>
        <v>0</v>
      </c>
      <c r="P230" s="19" t="s">
        <v>365</v>
      </c>
      <c r="Q230" s="19"/>
    </row>
    <row r="231" spans="1:17">
      <c r="A231" s="45" t="s">
        <v>222</v>
      </c>
      <c r="B231" s="42" t="s">
        <v>212</v>
      </c>
      <c r="C231" s="37"/>
      <c r="D231" s="38"/>
      <c r="E231" s="38"/>
      <c r="F231" s="38"/>
      <c r="G231" s="39"/>
      <c r="H231" s="39"/>
      <c r="I231" s="39"/>
      <c r="J231" s="39"/>
      <c r="K231" s="37"/>
      <c r="L231" s="40">
        <f>SUM(L222:L230)</f>
        <v>304.44</v>
      </c>
      <c r="M231" s="40">
        <f>SUM(M222:M230)</f>
        <v>304.44</v>
      </c>
      <c r="N231" s="40">
        <f>SUM(N222:N230)</f>
        <v>0</v>
      </c>
      <c r="O231" s="40">
        <f>SUM(O222:O230)</f>
        <v>0</v>
      </c>
      <c r="P231" s="37" t="s">
        <v>294</v>
      </c>
      <c r="Q231" s="19"/>
    </row>
    <row r="232" spans="1:17">
      <c r="A232" s="50"/>
      <c r="B232" s="1074" t="s">
        <v>367</v>
      </c>
      <c r="C232" s="1074"/>
      <c r="D232" s="1074"/>
      <c r="E232" s="1074"/>
      <c r="F232" s="1074"/>
      <c r="G232" s="1074"/>
      <c r="H232" s="1074"/>
      <c r="I232" s="1074"/>
      <c r="J232" s="1074"/>
      <c r="K232" s="1074"/>
      <c r="L232" s="1074"/>
      <c r="M232" s="1074"/>
      <c r="N232" s="1074"/>
      <c r="O232" s="1074"/>
      <c r="P232" s="1075"/>
      <c r="Q232" s="51"/>
    </row>
    <row r="233" spans="1:17">
      <c r="A233" s="45"/>
      <c r="B233" s="34" t="s">
        <v>368</v>
      </c>
      <c r="C233" s="18">
        <v>2</v>
      </c>
      <c r="D233" s="20">
        <v>136</v>
      </c>
      <c r="E233" s="20"/>
      <c r="F233" s="20">
        <f t="shared" ref="F233:F234" si="111">1*8</f>
        <v>8</v>
      </c>
      <c r="G233" s="21">
        <f t="shared" ref="G233:G239" si="112">(E233+F233)/D233/C233</f>
        <v>2.9409999999999999E-2</v>
      </c>
      <c r="H233" s="21">
        <f t="shared" ref="H233:H239" si="113">G233-J233</f>
        <v>2.9409999999999999E-2</v>
      </c>
      <c r="I233" s="21"/>
      <c r="J233" s="21"/>
      <c r="K233" s="20">
        <v>5000</v>
      </c>
      <c r="L233" s="22">
        <f t="shared" ref="L233:L239" si="114">G233*K233</f>
        <v>147.05000000000001</v>
      </c>
      <c r="M233" s="22">
        <f>H233*K233</f>
        <v>147.05000000000001</v>
      </c>
      <c r="N233" s="22">
        <f>I233*K233</f>
        <v>0</v>
      </c>
      <c r="O233" s="22">
        <f>L233-M233</f>
        <v>0</v>
      </c>
      <c r="P233" s="19" t="s">
        <v>382</v>
      </c>
      <c r="Q233" s="19"/>
    </row>
    <row r="234" spans="1:17">
      <c r="A234" s="45"/>
      <c r="B234" s="34" t="s">
        <v>399</v>
      </c>
      <c r="C234" s="18">
        <v>2</v>
      </c>
      <c r="D234" s="20">
        <v>136</v>
      </c>
      <c r="E234" s="20"/>
      <c r="F234" s="20">
        <f t="shared" si="111"/>
        <v>8</v>
      </c>
      <c r="G234" s="21">
        <f t="shared" ref="G234" si="115">(E234+F234)/D234/C234</f>
        <v>2.9409999999999999E-2</v>
      </c>
      <c r="H234" s="21">
        <f t="shared" ref="H234" si="116">G234-J234</f>
        <v>2.9409999999999999E-2</v>
      </c>
      <c r="I234" s="21"/>
      <c r="J234" s="21"/>
      <c r="K234" s="20">
        <v>5000</v>
      </c>
      <c r="L234" s="22">
        <f t="shared" ref="L234" si="117">G234*K234</f>
        <v>147.05000000000001</v>
      </c>
      <c r="M234" s="22">
        <f>H234*K234</f>
        <v>147.05000000000001</v>
      </c>
      <c r="N234" s="22">
        <f>I234*K234</f>
        <v>0</v>
      </c>
      <c r="O234" s="22">
        <f>L234-M234</f>
        <v>0</v>
      </c>
      <c r="P234" s="19" t="s">
        <v>382</v>
      </c>
      <c r="Q234" s="19"/>
    </row>
    <row r="235" spans="1:17">
      <c r="A235" s="45"/>
      <c r="B235" s="34" t="s">
        <v>380</v>
      </c>
      <c r="C235" s="18">
        <v>1</v>
      </c>
      <c r="D235" s="20">
        <v>136</v>
      </c>
      <c r="E235" s="20"/>
      <c r="F235" s="20">
        <f>1*8</f>
        <v>8</v>
      </c>
      <c r="G235" s="21">
        <f t="shared" si="112"/>
        <v>5.8819999999999997E-2</v>
      </c>
      <c r="H235" s="21">
        <f t="shared" si="113"/>
        <v>5.8819999999999997E-2</v>
      </c>
      <c r="I235" s="21"/>
      <c r="J235" s="21"/>
      <c r="K235" s="20">
        <v>5000</v>
      </c>
      <c r="L235" s="22">
        <f t="shared" si="114"/>
        <v>294.10000000000002</v>
      </c>
      <c r="M235" s="22">
        <f>H235*K235</f>
        <v>294.10000000000002</v>
      </c>
      <c r="N235" s="22">
        <f>I235*K235</f>
        <v>0</v>
      </c>
      <c r="O235" s="22">
        <f>L235-M235</f>
        <v>0</v>
      </c>
      <c r="P235" s="19" t="s">
        <v>382</v>
      </c>
      <c r="Q235" s="19"/>
    </row>
    <row r="236" spans="1:17">
      <c r="A236" s="45"/>
      <c r="B236" s="43" t="s">
        <v>383</v>
      </c>
      <c r="C236" s="18">
        <v>2</v>
      </c>
      <c r="D236" s="20">
        <v>136</v>
      </c>
      <c r="E236" s="20"/>
      <c r="F236" s="20">
        <f t="shared" ref="F236:F237" si="118">1*8</f>
        <v>8</v>
      </c>
      <c r="G236" s="21">
        <f t="shared" si="112"/>
        <v>2.9409999999999999E-2</v>
      </c>
      <c r="H236" s="21">
        <f t="shared" si="113"/>
        <v>2.9409999999999999E-2</v>
      </c>
      <c r="I236" s="21"/>
      <c r="J236" s="21"/>
      <c r="K236" s="20">
        <v>5000</v>
      </c>
      <c r="L236" s="22">
        <f t="shared" si="114"/>
        <v>147.05000000000001</v>
      </c>
      <c r="M236" s="22">
        <f t="shared" ref="M236:M239" si="119">H236*K236</f>
        <v>147.05000000000001</v>
      </c>
      <c r="N236" s="22">
        <f t="shared" ref="N236:N239" si="120">I236*K236</f>
        <v>0</v>
      </c>
      <c r="O236" s="22">
        <f t="shared" ref="O236:O239" si="121">L236-M236</f>
        <v>0</v>
      </c>
      <c r="P236" s="19" t="s">
        <v>382</v>
      </c>
      <c r="Q236" s="19"/>
    </row>
    <row r="237" spans="1:17" ht="22.5">
      <c r="A237" s="45"/>
      <c r="B237" s="43" t="s">
        <v>400</v>
      </c>
      <c r="C237" s="18">
        <v>5</v>
      </c>
      <c r="D237" s="20">
        <v>136</v>
      </c>
      <c r="E237" s="20"/>
      <c r="F237" s="20">
        <f t="shared" si="118"/>
        <v>8</v>
      </c>
      <c r="G237" s="21">
        <f t="shared" ref="G237" si="122">(E237+F237)/D237/C237</f>
        <v>1.176E-2</v>
      </c>
      <c r="H237" s="21">
        <f t="shared" ref="H237" si="123">G237-J237</f>
        <v>1.176E-2</v>
      </c>
      <c r="I237" s="21"/>
      <c r="J237" s="21"/>
      <c r="K237" s="20">
        <v>5000</v>
      </c>
      <c r="L237" s="22">
        <f t="shared" ref="L237" si="124">G237*K237</f>
        <v>58.8</v>
      </c>
      <c r="M237" s="22">
        <f t="shared" ref="M237" si="125">H237*K237</f>
        <v>58.8</v>
      </c>
      <c r="N237" s="22">
        <f t="shared" ref="N237" si="126">I237*K237</f>
        <v>0</v>
      </c>
      <c r="O237" s="22">
        <f t="shared" ref="O237" si="127">L237-M237</f>
        <v>0</v>
      </c>
      <c r="P237" s="19" t="s">
        <v>382</v>
      </c>
      <c r="Q237" s="19"/>
    </row>
    <row r="238" spans="1:17">
      <c r="A238" s="45"/>
      <c r="B238" s="43" t="s">
        <v>369</v>
      </c>
      <c r="C238" s="18">
        <v>10</v>
      </c>
      <c r="D238" s="20">
        <v>136</v>
      </c>
      <c r="E238" s="20"/>
      <c r="F238" s="20">
        <v>1</v>
      </c>
      <c r="G238" s="21">
        <f t="shared" si="112"/>
        <v>7.3999999999999999E-4</v>
      </c>
      <c r="H238" s="21">
        <f t="shared" si="113"/>
        <v>7.3999999999999999E-4</v>
      </c>
      <c r="I238" s="21"/>
      <c r="J238" s="21"/>
      <c r="K238" s="20">
        <v>30000</v>
      </c>
      <c r="L238" s="22">
        <f t="shared" si="114"/>
        <v>22.2</v>
      </c>
      <c r="M238" s="22">
        <f t="shared" si="119"/>
        <v>22.2</v>
      </c>
      <c r="N238" s="22">
        <f t="shared" si="120"/>
        <v>0</v>
      </c>
      <c r="O238" s="22">
        <f t="shared" si="121"/>
        <v>0</v>
      </c>
      <c r="P238" s="19" t="s">
        <v>381</v>
      </c>
      <c r="Q238" s="19"/>
    </row>
    <row r="239" spans="1:17">
      <c r="A239" s="45"/>
      <c r="B239" s="43" t="s">
        <v>370</v>
      </c>
      <c r="C239" s="18">
        <v>10</v>
      </c>
      <c r="D239" s="20">
        <v>136</v>
      </c>
      <c r="E239" s="20"/>
      <c r="F239" s="20">
        <v>1</v>
      </c>
      <c r="G239" s="21">
        <f t="shared" si="112"/>
        <v>7.3999999999999999E-4</v>
      </c>
      <c r="H239" s="21">
        <f t="shared" si="113"/>
        <v>7.3999999999999999E-4</v>
      </c>
      <c r="I239" s="21"/>
      <c r="J239" s="21"/>
      <c r="K239" s="20">
        <v>30000</v>
      </c>
      <c r="L239" s="22">
        <f t="shared" si="114"/>
        <v>22.2</v>
      </c>
      <c r="M239" s="22">
        <f t="shared" si="119"/>
        <v>22.2</v>
      </c>
      <c r="N239" s="22">
        <f t="shared" si="120"/>
        <v>0</v>
      </c>
      <c r="O239" s="22">
        <f t="shared" si="121"/>
        <v>0</v>
      </c>
      <c r="P239" s="19" t="s">
        <v>381</v>
      </c>
      <c r="Q239" s="19"/>
    </row>
    <row r="240" spans="1:17">
      <c r="A240" s="45" t="s">
        <v>221</v>
      </c>
      <c r="B240" s="42" t="s">
        <v>212</v>
      </c>
      <c r="C240" s="37"/>
      <c r="D240" s="38"/>
      <c r="E240" s="38"/>
      <c r="F240" s="38"/>
      <c r="G240" s="39"/>
      <c r="H240" s="39"/>
      <c r="I240" s="39"/>
      <c r="J240" s="39"/>
      <c r="K240" s="37"/>
      <c r="L240" s="40">
        <f>SUM(L233:L239)</f>
        <v>838.45</v>
      </c>
      <c r="M240" s="40">
        <f>SUM(M233:M239)</f>
        <v>838.45</v>
      </c>
      <c r="N240" s="40">
        <f>SUM(N233:N239)</f>
        <v>0</v>
      </c>
      <c r="O240" s="40">
        <f>SUM(O233:O239)</f>
        <v>0</v>
      </c>
      <c r="P240" s="37" t="s">
        <v>294</v>
      </c>
      <c r="Q240" s="19"/>
    </row>
    <row r="241" spans="1:17">
      <c r="A241" s="66"/>
      <c r="B241" s="74"/>
      <c r="C241" s="75"/>
      <c r="D241" s="76"/>
      <c r="E241" s="76"/>
      <c r="F241" s="76"/>
      <c r="G241" s="77"/>
      <c r="H241" s="77"/>
      <c r="I241" s="77"/>
      <c r="J241" s="77"/>
      <c r="K241" s="75"/>
      <c r="L241" s="78"/>
      <c r="M241" s="78"/>
      <c r="N241" s="78"/>
      <c r="O241" s="78"/>
      <c r="P241" s="75"/>
      <c r="Q241" s="79"/>
    </row>
    <row r="242" spans="1:17">
      <c r="A242" s="50"/>
      <c r="B242" s="52" t="s">
        <v>211</v>
      </c>
      <c r="C242" s="53"/>
      <c r="D242" s="54"/>
      <c r="E242" s="54"/>
      <c r="F242" s="54"/>
      <c r="G242" s="55"/>
      <c r="H242" s="55"/>
      <c r="I242" s="55"/>
      <c r="J242" s="55"/>
      <c r="K242" s="54"/>
      <c r="L242" s="56">
        <f>L22+L67+L88+L109+L117+L126+L135+L142+L158+L164+L175+L178+L181+L185+L192+L195+L215+L220+L231+L240</f>
        <v>10903.84</v>
      </c>
      <c r="M242" s="56">
        <f t="shared" ref="M242:O242" si="128">M22+M67+M88+M109+M117+M126+M135+M142+M158+M164+M175+M178+M181+M185+M192+M195+M215+M220+M231+M240</f>
        <v>5774.19</v>
      </c>
      <c r="N242" s="56">
        <f t="shared" si="128"/>
        <v>844.83</v>
      </c>
      <c r="O242" s="56">
        <f t="shared" si="128"/>
        <v>5129.6499999999996</v>
      </c>
      <c r="P242" s="53"/>
      <c r="Q242" s="51"/>
    </row>
    <row r="243" spans="1:17" ht="22.5">
      <c r="A243" s="50"/>
      <c r="B243" s="52" t="s">
        <v>312</v>
      </c>
      <c r="C243" s="53"/>
      <c r="D243" s="54"/>
      <c r="E243" s="54"/>
      <c r="F243" s="54"/>
      <c r="G243" s="55"/>
      <c r="H243" s="55"/>
      <c r="I243" s="55"/>
      <c r="J243" s="55"/>
      <c r="K243" s="54"/>
      <c r="L243" s="56">
        <f>L109+L117+L128+L137+L142+L160+L164+L178+L181+L185+L192+L195+L217</f>
        <v>5129.6499999999996</v>
      </c>
      <c r="M243" s="56">
        <f t="shared" ref="M243:O243" si="129">M109+M117+M128+M137+M142+M160+M164+M178+M181+M185+M192+M195+M217</f>
        <v>0</v>
      </c>
      <c r="N243" s="56">
        <f t="shared" si="129"/>
        <v>0</v>
      </c>
      <c r="O243" s="56">
        <f t="shared" si="129"/>
        <v>5129.6499999999996</v>
      </c>
      <c r="P243" s="53"/>
      <c r="Q243" s="51"/>
    </row>
    <row r="245" spans="1:17">
      <c r="A245" s="1" t="s">
        <v>313</v>
      </c>
    </row>
    <row r="246" spans="1:17">
      <c r="A246" s="45" t="s">
        <v>246</v>
      </c>
      <c r="B246" s="42" t="s">
        <v>212</v>
      </c>
      <c r="C246" s="37"/>
      <c r="D246" s="38"/>
      <c r="E246" s="38"/>
      <c r="F246" s="38"/>
      <c r="G246" s="39"/>
      <c r="H246" s="39"/>
      <c r="I246" s="39"/>
      <c r="J246" s="39"/>
      <c r="K246" s="37"/>
      <c r="L246" s="63">
        <v>0</v>
      </c>
      <c r="M246" s="63">
        <v>0</v>
      </c>
      <c r="N246" s="63">
        <v>0</v>
      </c>
      <c r="O246" s="63">
        <v>0</v>
      </c>
      <c r="P246" s="37" t="s">
        <v>314</v>
      </c>
      <c r="Q246" s="19"/>
    </row>
    <row r="247" spans="1:17">
      <c r="A247" s="45" t="s">
        <v>221</v>
      </c>
      <c r="B247" s="42" t="s">
        <v>212</v>
      </c>
      <c r="C247" s="37"/>
      <c r="D247" s="38"/>
      <c r="E247" s="38"/>
      <c r="F247" s="38"/>
      <c r="G247" s="39"/>
      <c r="H247" s="39"/>
      <c r="I247" s="39"/>
      <c r="J247" s="39"/>
      <c r="K247" s="37"/>
      <c r="L247" s="63">
        <f>L23+L68+L240</f>
        <v>1455</v>
      </c>
      <c r="M247" s="63">
        <f t="shared" ref="M247:O247" si="130">M23+M68+M240</f>
        <v>838</v>
      </c>
      <c r="N247" s="63">
        <f t="shared" si="130"/>
        <v>617</v>
      </c>
      <c r="O247" s="63">
        <f t="shared" si="130"/>
        <v>0</v>
      </c>
      <c r="P247" s="37" t="s">
        <v>314</v>
      </c>
      <c r="Q247" s="19"/>
    </row>
    <row r="248" spans="1:17">
      <c r="A248" s="45" t="s">
        <v>222</v>
      </c>
      <c r="B248" s="42" t="s">
        <v>212</v>
      </c>
      <c r="C248" s="37"/>
      <c r="D248" s="38"/>
      <c r="E248" s="38"/>
      <c r="F248" s="38"/>
      <c r="G248" s="39"/>
      <c r="H248" s="39"/>
      <c r="I248" s="39"/>
      <c r="J248" s="39"/>
      <c r="K248" s="37"/>
      <c r="L248" s="63">
        <f>L24+L69+L88+L127+L136+L159+L175+L216+L220+L231</f>
        <v>4312</v>
      </c>
      <c r="M248" s="63">
        <f t="shared" ref="M248:O248" si="131">M24+M69+M88+M127+M136+M159+M175+M216+M220+M231</f>
        <v>4084</v>
      </c>
      <c r="N248" s="63">
        <f t="shared" si="131"/>
        <v>228</v>
      </c>
      <c r="O248" s="63">
        <f t="shared" si="131"/>
        <v>0</v>
      </c>
      <c r="P248" s="37" t="s">
        <v>314</v>
      </c>
      <c r="Q248" s="19"/>
    </row>
    <row r="249" spans="1:17">
      <c r="A249" s="45" t="s">
        <v>248</v>
      </c>
      <c r="B249" s="42" t="s">
        <v>212</v>
      </c>
      <c r="C249" s="37"/>
      <c r="D249" s="38"/>
      <c r="E249" s="38"/>
      <c r="F249" s="38"/>
      <c r="G249" s="39"/>
      <c r="H249" s="39"/>
      <c r="I249" s="39"/>
      <c r="J249" s="39"/>
      <c r="K249" s="37"/>
      <c r="L249" s="63">
        <v>0</v>
      </c>
      <c r="M249" s="63">
        <v>0</v>
      </c>
      <c r="N249" s="63">
        <v>0</v>
      </c>
      <c r="O249" s="63">
        <v>0</v>
      </c>
      <c r="P249" s="37" t="s">
        <v>1033</v>
      </c>
      <c r="Q249" s="19"/>
    </row>
    <row r="250" spans="1:17">
      <c r="A250" s="45" t="s">
        <v>243</v>
      </c>
      <c r="B250" s="42" t="s">
        <v>212</v>
      </c>
      <c r="C250" s="37"/>
      <c r="D250" s="38"/>
      <c r="E250" s="38"/>
      <c r="F250" s="38"/>
      <c r="G250" s="39"/>
      <c r="H250" s="39"/>
      <c r="I250" s="39"/>
      <c r="J250" s="39"/>
      <c r="K250" s="37"/>
      <c r="L250" s="64">
        <f>L142+L178</f>
        <v>228</v>
      </c>
      <c r="M250" s="64">
        <f t="shared" ref="M250:O250" si="132">M142+M178</f>
        <v>0</v>
      </c>
      <c r="N250" s="64">
        <f t="shared" si="132"/>
        <v>0</v>
      </c>
      <c r="O250" s="64">
        <f t="shared" si="132"/>
        <v>228</v>
      </c>
      <c r="P250" s="37"/>
      <c r="Q250" s="19"/>
    </row>
    <row r="251" spans="1:17">
      <c r="A251" s="45" t="s">
        <v>244</v>
      </c>
      <c r="B251" s="42" t="s">
        <v>212</v>
      </c>
      <c r="C251" s="37"/>
      <c r="D251" s="38"/>
      <c r="E251" s="38"/>
      <c r="F251" s="38"/>
      <c r="G251" s="39"/>
      <c r="H251" s="39"/>
      <c r="I251" s="39"/>
      <c r="J251" s="39"/>
      <c r="K251" s="37"/>
      <c r="L251" s="64">
        <f>L160+L185+L192</f>
        <v>797</v>
      </c>
      <c r="M251" s="64">
        <f t="shared" ref="M251:O251" si="133">M160+M185+M192</f>
        <v>0</v>
      </c>
      <c r="N251" s="64">
        <f t="shared" si="133"/>
        <v>0</v>
      </c>
      <c r="O251" s="64">
        <f t="shared" si="133"/>
        <v>797</v>
      </c>
      <c r="P251" s="37"/>
      <c r="Q251" s="19"/>
    </row>
    <row r="252" spans="1:17">
      <c r="A252" s="45" t="s">
        <v>242</v>
      </c>
      <c r="B252" s="42" t="s">
        <v>212</v>
      </c>
      <c r="C252" s="37"/>
      <c r="D252" s="38"/>
      <c r="E252" s="38"/>
      <c r="F252" s="38"/>
      <c r="G252" s="39"/>
      <c r="H252" s="39"/>
      <c r="I252" s="39"/>
      <c r="J252" s="39"/>
      <c r="K252" s="37"/>
      <c r="L252" s="63">
        <v>0</v>
      </c>
      <c r="M252" s="63">
        <v>0</v>
      </c>
      <c r="N252" s="63">
        <v>0</v>
      </c>
      <c r="O252" s="63">
        <v>0</v>
      </c>
      <c r="P252" s="37" t="s">
        <v>314</v>
      </c>
      <c r="Q252" s="19"/>
    </row>
    <row r="253" spans="1:17">
      <c r="A253" s="45" t="s">
        <v>247</v>
      </c>
      <c r="B253" s="42" t="s">
        <v>212</v>
      </c>
      <c r="C253" s="37"/>
      <c r="D253" s="38"/>
      <c r="E253" s="38"/>
      <c r="F253" s="38"/>
      <c r="G253" s="39"/>
      <c r="H253" s="39"/>
      <c r="I253" s="39"/>
      <c r="J253" s="39"/>
      <c r="K253" s="37"/>
      <c r="L253" s="63">
        <v>0</v>
      </c>
      <c r="M253" s="63">
        <v>0</v>
      </c>
      <c r="N253" s="63">
        <v>0</v>
      </c>
      <c r="O253" s="63">
        <v>0</v>
      </c>
      <c r="P253" s="36" t="s">
        <v>250</v>
      </c>
      <c r="Q253" s="19"/>
    </row>
    <row r="254" spans="1:17">
      <c r="A254" s="45" t="s">
        <v>245</v>
      </c>
      <c r="B254" s="42" t="s">
        <v>212</v>
      </c>
      <c r="C254" s="37"/>
      <c r="D254" s="38"/>
      <c r="E254" s="38"/>
      <c r="F254" s="38"/>
      <c r="G254" s="39"/>
      <c r="H254" s="39"/>
      <c r="I254" s="39"/>
      <c r="J254" s="39"/>
      <c r="K254" s="37"/>
      <c r="L254" s="63">
        <v>0</v>
      </c>
      <c r="M254" s="63">
        <v>0</v>
      </c>
      <c r="N254" s="63">
        <v>0</v>
      </c>
      <c r="O254" s="63">
        <v>0</v>
      </c>
      <c r="P254" s="37" t="s">
        <v>1032</v>
      </c>
      <c r="Q254" s="19"/>
    </row>
    <row r="255" spans="1:17">
      <c r="A255" s="45" t="s">
        <v>224</v>
      </c>
      <c r="B255" s="42" t="s">
        <v>212</v>
      </c>
      <c r="C255" s="37"/>
      <c r="D255" s="38"/>
      <c r="E255" s="38"/>
      <c r="F255" s="38"/>
      <c r="G255" s="39"/>
      <c r="H255" s="39"/>
      <c r="I255" s="39"/>
      <c r="J255" s="39"/>
      <c r="K255" s="37"/>
      <c r="L255" s="64">
        <f>L109+L117+L128+L164+L181+L195</f>
        <v>4105</v>
      </c>
      <c r="M255" s="64">
        <f t="shared" ref="M255:O255" si="134">M109+M117+M128+M164+M181+M195</f>
        <v>0</v>
      </c>
      <c r="N255" s="64">
        <f t="shared" si="134"/>
        <v>0</v>
      </c>
      <c r="O255" s="64">
        <f t="shared" si="134"/>
        <v>4105</v>
      </c>
      <c r="P255" s="37"/>
      <c r="Q255" s="19"/>
    </row>
    <row r="256" spans="1:17">
      <c r="A256" s="46"/>
      <c r="B256" s="58" t="s">
        <v>211</v>
      </c>
      <c r="C256" s="59"/>
      <c r="D256" s="60"/>
      <c r="E256" s="60"/>
      <c r="F256" s="60"/>
      <c r="G256" s="61"/>
      <c r="H256" s="61"/>
      <c r="I256" s="61"/>
      <c r="J256" s="61"/>
      <c r="K256" s="60"/>
      <c r="L256" s="65">
        <f>SUM(L246:L255)</f>
        <v>10897</v>
      </c>
      <c r="M256" s="65">
        <f>SUM(M246:M255)</f>
        <v>4922</v>
      </c>
      <c r="N256" s="65">
        <f>SUM(N246:N255)</f>
        <v>845</v>
      </c>
      <c r="O256" s="65">
        <f>SUM(O246:O255)</f>
        <v>5130</v>
      </c>
      <c r="P256" s="59"/>
      <c r="Q256" s="47"/>
    </row>
    <row r="257" spans="2:16" hidden="1">
      <c r="L257" s="83">
        <f>M257+N257+O257</f>
        <v>5767</v>
      </c>
      <c r="M257" s="83">
        <f t="shared" ref="M257:N257" si="135">M246+M247+M248+M252</f>
        <v>4922</v>
      </c>
      <c r="N257" s="83">
        <f t="shared" si="135"/>
        <v>845</v>
      </c>
      <c r="O257" s="83">
        <f>O246+O247+O248+O252</f>
        <v>0</v>
      </c>
      <c r="P257" s="84" t="s">
        <v>417</v>
      </c>
    </row>
    <row r="258" spans="2:16" hidden="1">
      <c r="L258" s="83">
        <f>M258+N258+O258</f>
        <v>5130</v>
      </c>
      <c r="M258" s="83">
        <v>0</v>
      </c>
      <c r="N258" s="83">
        <v>0</v>
      </c>
      <c r="O258" s="83">
        <f>O249+O250+O251+O253+O254+O255</f>
        <v>5130</v>
      </c>
      <c r="P258" s="84" t="s">
        <v>1039</v>
      </c>
    </row>
    <row r="260" spans="2:16" ht="21">
      <c r="B260" s="557" t="s">
        <v>1038</v>
      </c>
      <c r="L260" s="558" t="s">
        <v>1034</v>
      </c>
      <c r="M260" s="558" t="s">
        <v>1035</v>
      </c>
      <c r="N260" s="558" t="s">
        <v>1036</v>
      </c>
      <c r="O260" s="558" t="s">
        <v>1037</v>
      </c>
    </row>
    <row r="261" spans="2:16" ht="33.75" customHeight="1">
      <c r="B261" s="555" t="s">
        <v>413</v>
      </c>
      <c r="C261" s="1065" t="s">
        <v>966</v>
      </c>
      <c r="D261" s="1066"/>
      <c r="E261" s="1066"/>
      <c r="F261" s="1066"/>
      <c r="G261" s="1066"/>
      <c r="H261" s="1067"/>
      <c r="I261" s="1056" t="s">
        <v>420</v>
      </c>
      <c r="J261" s="1057"/>
      <c r="K261" s="1058"/>
      <c r="L261" s="556">
        <f>O$250</f>
        <v>228</v>
      </c>
      <c r="M261" s="556">
        <f>O$251</f>
        <v>797</v>
      </c>
      <c r="N261" s="556">
        <f>O$253</f>
        <v>0</v>
      </c>
      <c r="O261" s="556">
        <f>O$255</f>
        <v>4105</v>
      </c>
    </row>
    <row r="262" spans="2:16" ht="33.75" customHeight="1">
      <c r="B262" s="555" t="s">
        <v>405</v>
      </c>
      <c r="C262" s="1065" t="s">
        <v>968</v>
      </c>
      <c r="D262" s="1066"/>
      <c r="E262" s="1066"/>
      <c r="F262" s="1066"/>
      <c r="G262" s="1066"/>
      <c r="H262" s="1067"/>
      <c r="I262" s="1056" t="s">
        <v>423</v>
      </c>
      <c r="J262" s="1057"/>
      <c r="K262" s="1058"/>
      <c r="L262" s="556">
        <f t="shared" ref="L262:L273" si="136">O$250</f>
        <v>228</v>
      </c>
      <c r="M262" s="556">
        <f t="shared" ref="M262:M273" si="137">O$251</f>
        <v>797</v>
      </c>
      <c r="N262" s="556">
        <f t="shared" ref="N262:N273" si="138">O$253</f>
        <v>0</v>
      </c>
      <c r="O262" s="556">
        <f t="shared" ref="O262:O273" si="139">O$255</f>
        <v>4105</v>
      </c>
    </row>
    <row r="263" spans="2:16" ht="33.75" customHeight="1">
      <c r="B263" s="555" t="s">
        <v>885</v>
      </c>
      <c r="C263" s="1065" t="s">
        <v>966</v>
      </c>
      <c r="D263" s="1066"/>
      <c r="E263" s="1066"/>
      <c r="F263" s="1066"/>
      <c r="G263" s="1066"/>
      <c r="H263" s="1067"/>
      <c r="I263" s="1056" t="s">
        <v>420</v>
      </c>
      <c r="J263" s="1057"/>
      <c r="K263" s="1058"/>
      <c r="L263" s="556">
        <f t="shared" si="136"/>
        <v>228</v>
      </c>
      <c r="M263" s="556">
        <f t="shared" si="137"/>
        <v>797</v>
      </c>
      <c r="N263" s="556">
        <f t="shared" si="138"/>
        <v>0</v>
      </c>
      <c r="O263" s="556">
        <f t="shared" si="139"/>
        <v>4105</v>
      </c>
    </row>
    <row r="264" spans="2:16" ht="33.75" customHeight="1">
      <c r="B264" s="555" t="s">
        <v>406</v>
      </c>
      <c r="C264" s="1065" t="s">
        <v>968</v>
      </c>
      <c r="D264" s="1066"/>
      <c r="E264" s="1066"/>
      <c r="F264" s="1066"/>
      <c r="G264" s="1066"/>
      <c r="H264" s="1067"/>
      <c r="I264" s="1056" t="s">
        <v>423</v>
      </c>
      <c r="J264" s="1057"/>
      <c r="K264" s="1058"/>
      <c r="L264" s="556">
        <f t="shared" si="136"/>
        <v>228</v>
      </c>
      <c r="M264" s="556">
        <f t="shared" si="137"/>
        <v>797</v>
      </c>
      <c r="N264" s="556">
        <f t="shared" si="138"/>
        <v>0</v>
      </c>
      <c r="O264" s="556">
        <f t="shared" si="139"/>
        <v>4105</v>
      </c>
    </row>
    <row r="265" spans="2:16" ht="33.75" customHeight="1">
      <c r="B265" s="555" t="s">
        <v>407</v>
      </c>
      <c r="C265" s="1065" t="s">
        <v>968</v>
      </c>
      <c r="D265" s="1066"/>
      <c r="E265" s="1066"/>
      <c r="F265" s="1066"/>
      <c r="G265" s="1066"/>
      <c r="H265" s="1067"/>
      <c r="I265" s="1056" t="s">
        <v>423</v>
      </c>
      <c r="J265" s="1057"/>
      <c r="K265" s="1058"/>
      <c r="L265" s="556">
        <f t="shared" si="136"/>
        <v>228</v>
      </c>
      <c r="M265" s="556">
        <f t="shared" si="137"/>
        <v>797</v>
      </c>
      <c r="N265" s="556">
        <f t="shared" si="138"/>
        <v>0</v>
      </c>
      <c r="O265" s="556">
        <f t="shared" si="139"/>
        <v>4105</v>
      </c>
    </row>
    <row r="266" spans="2:16" ht="45" customHeight="1">
      <c r="B266" s="563" t="s">
        <v>408</v>
      </c>
      <c r="C266" s="1065" t="s">
        <v>967</v>
      </c>
      <c r="D266" s="1066"/>
      <c r="E266" s="1066"/>
      <c r="F266" s="1066"/>
      <c r="G266" s="1066"/>
      <c r="H266" s="1067"/>
      <c r="I266" s="1056" t="s">
        <v>422</v>
      </c>
      <c r="J266" s="1057"/>
      <c r="K266" s="1058"/>
      <c r="L266" s="556">
        <f t="shared" si="136"/>
        <v>228</v>
      </c>
      <c r="M266" s="556">
        <f t="shared" si="137"/>
        <v>797</v>
      </c>
      <c r="N266" s="556">
        <f t="shared" si="138"/>
        <v>0</v>
      </c>
      <c r="O266" s="556">
        <f t="shared" si="139"/>
        <v>4105</v>
      </c>
    </row>
    <row r="267" spans="2:16" ht="78.75" customHeight="1">
      <c r="B267" s="564" t="s">
        <v>409</v>
      </c>
      <c r="C267" s="1065" t="s">
        <v>967</v>
      </c>
      <c r="D267" s="1066"/>
      <c r="E267" s="1066"/>
      <c r="F267" s="1066"/>
      <c r="G267" s="1066"/>
      <c r="H267" s="1067"/>
      <c r="I267" s="1056" t="s">
        <v>422</v>
      </c>
      <c r="J267" s="1057"/>
      <c r="K267" s="1058"/>
      <c r="L267" s="556">
        <f t="shared" si="136"/>
        <v>228</v>
      </c>
      <c r="M267" s="556">
        <f t="shared" si="137"/>
        <v>797</v>
      </c>
      <c r="N267" s="556">
        <f t="shared" si="138"/>
        <v>0</v>
      </c>
      <c r="O267" s="556">
        <f t="shared" si="139"/>
        <v>4105</v>
      </c>
    </row>
    <row r="268" spans="2:16" ht="78.75" customHeight="1">
      <c r="B268" s="564" t="s">
        <v>414</v>
      </c>
      <c r="C268" s="1065" t="s">
        <v>965</v>
      </c>
      <c r="D268" s="1066"/>
      <c r="E268" s="1066"/>
      <c r="F268" s="1066"/>
      <c r="G268" s="1066"/>
      <c r="H268" s="1067"/>
      <c r="I268" s="1056" t="s">
        <v>421</v>
      </c>
      <c r="J268" s="1057"/>
      <c r="K268" s="1058"/>
      <c r="L268" s="556">
        <f t="shared" si="136"/>
        <v>228</v>
      </c>
      <c r="M268" s="556">
        <f t="shared" si="137"/>
        <v>797</v>
      </c>
      <c r="N268" s="556">
        <f t="shared" si="138"/>
        <v>0</v>
      </c>
      <c r="O268" s="556">
        <f t="shared" si="139"/>
        <v>4105</v>
      </c>
    </row>
    <row r="269" spans="2:16" ht="90" customHeight="1">
      <c r="B269" s="564" t="s">
        <v>410</v>
      </c>
      <c r="C269" s="1065" t="s">
        <v>967</v>
      </c>
      <c r="D269" s="1066"/>
      <c r="E269" s="1066"/>
      <c r="F269" s="1066"/>
      <c r="G269" s="1066"/>
      <c r="H269" s="1067"/>
      <c r="I269" s="1056" t="s">
        <v>422</v>
      </c>
      <c r="J269" s="1057"/>
      <c r="K269" s="1058"/>
      <c r="L269" s="556">
        <f t="shared" si="136"/>
        <v>228</v>
      </c>
      <c r="M269" s="556">
        <f t="shared" si="137"/>
        <v>797</v>
      </c>
      <c r="N269" s="556">
        <f t="shared" si="138"/>
        <v>0</v>
      </c>
      <c r="O269" s="556">
        <f t="shared" si="139"/>
        <v>4105</v>
      </c>
    </row>
    <row r="270" spans="2:16" ht="22.5" customHeight="1">
      <c r="B270" s="563" t="s">
        <v>415</v>
      </c>
      <c r="C270" s="1065" t="s">
        <v>966</v>
      </c>
      <c r="D270" s="1066"/>
      <c r="E270" s="1066"/>
      <c r="F270" s="1066"/>
      <c r="G270" s="1066"/>
      <c r="H270" s="1067"/>
      <c r="I270" s="1056" t="s">
        <v>420</v>
      </c>
      <c r="J270" s="1057"/>
      <c r="K270" s="1058"/>
      <c r="L270" s="556">
        <f t="shared" si="136"/>
        <v>228</v>
      </c>
      <c r="M270" s="556">
        <f t="shared" si="137"/>
        <v>797</v>
      </c>
      <c r="N270" s="556">
        <f t="shared" si="138"/>
        <v>0</v>
      </c>
      <c r="O270" s="556">
        <f t="shared" si="139"/>
        <v>4105</v>
      </c>
    </row>
    <row r="271" spans="2:16" ht="22.5" customHeight="1">
      <c r="B271" s="555" t="s">
        <v>411</v>
      </c>
      <c r="C271" s="1065" t="s">
        <v>968</v>
      </c>
      <c r="D271" s="1066"/>
      <c r="E271" s="1066"/>
      <c r="F271" s="1066"/>
      <c r="G271" s="1066"/>
      <c r="H271" s="1067"/>
      <c r="I271" s="1056" t="s">
        <v>423</v>
      </c>
      <c r="J271" s="1057"/>
      <c r="K271" s="1058"/>
      <c r="L271" s="556">
        <f t="shared" si="136"/>
        <v>228</v>
      </c>
      <c r="M271" s="556">
        <f t="shared" si="137"/>
        <v>797</v>
      </c>
      <c r="N271" s="556">
        <f t="shared" si="138"/>
        <v>0</v>
      </c>
      <c r="O271" s="556">
        <f t="shared" si="139"/>
        <v>4105</v>
      </c>
    </row>
    <row r="272" spans="2:16" ht="22.5" customHeight="1">
      <c r="B272" s="563" t="s">
        <v>416</v>
      </c>
      <c r="C272" s="1065" t="s">
        <v>966</v>
      </c>
      <c r="D272" s="1066"/>
      <c r="E272" s="1066"/>
      <c r="F272" s="1066"/>
      <c r="G272" s="1066"/>
      <c r="H272" s="1067"/>
      <c r="I272" s="1056" t="s">
        <v>420</v>
      </c>
      <c r="J272" s="1057"/>
      <c r="K272" s="1058"/>
      <c r="L272" s="556">
        <f t="shared" si="136"/>
        <v>228</v>
      </c>
      <c r="M272" s="556">
        <f t="shared" si="137"/>
        <v>797</v>
      </c>
      <c r="N272" s="556">
        <f t="shared" si="138"/>
        <v>0</v>
      </c>
      <c r="O272" s="556">
        <f t="shared" si="139"/>
        <v>4105</v>
      </c>
    </row>
    <row r="273" spans="2:17" ht="22.5" customHeight="1">
      <c r="B273" s="555" t="s">
        <v>412</v>
      </c>
      <c r="C273" s="1065" t="s">
        <v>968</v>
      </c>
      <c r="D273" s="1066"/>
      <c r="E273" s="1066"/>
      <c r="F273" s="1066"/>
      <c r="G273" s="1066"/>
      <c r="H273" s="1067"/>
      <c r="I273" s="1056" t="s">
        <v>423</v>
      </c>
      <c r="J273" s="1057"/>
      <c r="K273" s="1058"/>
      <c r="L273" s="556">
        <f t="shared" si="136"/>
        <v>228</v>
      </c>
      <c r="M273" s="556">
        <f t="shared" si="137"/>
        <v>797</v>
      </c>
      <c r="N273" s="556">
        <f t="shared" si="138"/>
        <v>0</v>
      </c>
      <c r="O273" s="556">
        <f t="shared" si="139"/>
        <v>4105</v>
      </c>
    </row>
    <row r="274" spans="2:17">
      <c r="B274" s="25"/>
      <c r="C274" s="1059"/>
      <c r="D274" s="1060"/>
      <c r="E274" s="1060"/>
      <c r="F274" s="1060"/>
      <c r="G274" s="1060"/>
      <c r="H274" s="1061"/>
      <c r="I274" s="1062"/>
      <c r="J274" s="1063"/>
      <c r="K274" s="1064"/>
      <c r="L274" s="18"/>
      <c r="M274" s="18"/>
      <c r="N274" s="18"/>
      <c r="O274" s="18"/>
    </row>
    <row r="277" spans="2:17">
      <c r="B277" s="1" t="s">
        <v>317</v>
      </c>
      <c r="I277" s="1" t="s">
        <v>403</v>
      </c>
      <c r="Q277" s="1"/>
    </row>
    <row r="279" spans="2:17">
      <c r="B279" s="1" t="s">
        <v>1264</v>
      </c>
    </row>
  </sheetData>
  <mergeCells count="67">
    <mergeCell ref="B232:P232"/>
    <mergeCell ref="B208:P208"/>
    <mergeCell ref="B186:P186"/>
    <mergeCell ref="B193:P193"/>
    <mergeCell ref="B211:P211"/>
    <mergeCell ref="B218:P218"/>
    <mergeCell ref="B221:P221"/>
    <mergeCell ref="B196:P196"/>
    <mergeCell ref="B118:P118"/>
    <mergeCell ref="B129:P129"/>
    <mergeCell ref="B138:P138"/>
    <mergeCell ref="B143:P143"/>
    <mergeCell ref="B161:P161"/>
    <mergeCell ref="B19:P19"/>
    <mergeCell ref="B25:P25"/>
    <mergeCell ref="B70:P70"/>
    <mergeCell ref="B89:P89"/>
    <mergeCell ref="B110:P110"/>
    <mergeCell ref="B176:P176"/>
    <mergeCell ref="B179:P179"/>
    <mergeCell ref="B182:P182"/>
    <mergeCell ref="Q7:Q8"/>
    <mergeCell ref="B2:P2"/>
    <mergeCell ref="B3:P3"/>
    <mergeCell ref="B4:P4"/>
    <mergeCell ref="B5:P5"/>
    <mergeCell ref="G7:G8"/>
    <mergeCell ref="H7:J7"/>
    <mergeCell ref="K7:K8"/>
    <mergeCell ref="L7:L8"/>
    <mergeCell ref="M7:O7"/>
    <mergeCell ref="P7:P8"/>
    <mergeCell ref="B165:P165"/>
    <mergeCell ref="B10:P10"/>
    <mergeCell ref="A7:A8"/>
    <mergeCell ref="B7:B8"/>
    <mergeCell ref="C7:C8"/>
    <mergeCell ref="D7:D8"/>
    <mergeCell ref="E7:F7"/>
    <mergeCell ref="I261:K261"/>
    <mergeCell ref="I262:K262"/>
    <mergeCell ref="I263:K263"/>
    <mergeCell ref="I264:K264"/>
    <mergeCell ref="I265:K265"/>
    <mergeCell ref="I266:K266"/>
    <mergeCell ref="I267:K267"/>
    <mergeCell ref="I268:K268"/>
    <mergeCell ref="I269:K269"/>
    <mergeCell ref="I270:K270"/>
    <mergeCell ref="C266:H266"/>
    <mergeCell ref="C267:H267"/>
    <mergeCell ref="C268:H268"/>
    <mergeCell ref="C269:H269"/>
    <mergeCell ref="C270:H270"/>
    <mergeCell ref="C261:H261"/>
    <mergeCell ref="C262:H262"/>
    <mergeCell ref="C263:H263"/>
    <mergeCell ref="C264:H264"/>
    <mergeCell ref="C265:H265"/>
    <mergeCell ref="I271:K271"/>
    <mergeCell ref="I272:K272"/>
    <mergeCell ref="I273:K273"/>
    <mergeCell ref="C274:H274"/>
    <mergeCell ref="I274:K274"/>
    <mergeCell ref="C271:H271"/>
    <mergeCell ref="C272:H272"/>
    <mergeCell ref="C273:H273"/>
  </mergeCells>
  <pageMargins left="0.70866141732283472" right="0.70866141732283472" top="0.74803149606299213" bottom="0.74803149606299213" header="0.31496062992125984" footer="0.31496062992125984"/>
  <pageSetup paperSize="9" scale="65" fitToHeight="8" orientation="landscape" horizontalDpi="180" verticalDpi="180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92D050"/>
  </sheetPr>
  <dimension ref="A1:AT59"/>
  <sheetViews>
    <sheetView view="pageBreakPreview" zoomScale="60" zoomScaleNormal="85" workbookViewId="0">
      <pane xSplit="1" ySplit="9" topLeftCell="C10" activePane="bottomRight" state="frozen"/>
      <selection pane="topRight" activeCell="B1" sqref="B1"/>
      <selection pane="bottomLeft" activeCell="A10" sqref="A10"/>
      <selection pane="bottomRight" activeCell="X66" sqref="X66"/>
    </sheetView>
  </sheetViews>
  <sheetFormatPr defaultRowHeight="15"/>
  <cols>
    <col min="1" max="1" width="44" style="1" customWidth="1"/>
    <col min="2" max="2" width="10.85546875" style="1" bestFit="1" customWidth="1"/>
    <col min="3" max="5" width="9.42578125" style="1" bestFit="1" customWidth="1"/>
    <col min="6" max="6" width="9.7109375" style="1" bestFit="1" customWidth="1"/>
    <col min="7" max="7" width="9.42578125" style="1" bestFit="1" customWidth="1"/>
    <col min="8" max="8" width="9.7109375" style="1" bestFit="1" customWidth="1"/>
    <col min="9" max="9" width="9.42578125" style="1" bestFit="1" customWidth="1"/>
    <col min="10" max="10" width="9.7109375" style="1" bestFit="1" customWidth="1"/>
    <col min="11" max="11" width="9.42578125" style="1" bestFit="1" customWidth="1"/>
    <col min="12" max="16" width="9.28515625" style="1" hidden="1" customWidth="1"/>
    <col min="17" max="17" width="10.85546875" style="1" bestFit="1" customWidth="1"/>
    <col min="18" max="18" width="9.7109375" style="1" bestFit="1" customWidth="1"/>
    <col min="19" max="19" width="9.42578125" style="1" bestFit="1" customWidth="1"/>
    <col min="20" max="20" width="10.85546875" style="1" bestFit="1" customWidth="1"/>
    <col min="21" max="21" width="9.7109375" style="1" bestFit="1" customWidth="1"/>
    <col min="22" max="22" width="9.28515625" style="1" bestFit="1" customWidth="1"/>
    <col min="23" max="28" width="12.7109375" style="1" customWidth="1"/>
    <col min="29" max="34" width="12.7109375" style="1" hidden="1" customWidth="1"/>
    <col min="35" max="35" width="12.7109375" style="1" customWidth="1"/>
    <col min="36" max="36" width="12.7109375" style="1" hidden="1" customWidth="1"/>
    <col min="37" max="37" width="12.7109375" style="1" customWidth="1"/>
    <col min="38" max="38" width="12.7109375" style="1" hidden="1" customWidth="1"/>
    <col min="39" max="39" width="12.7109375" style="1" customWidth="1"/>
    <col min="40" max="40" width="9.7109375" style="1" hidden="1" customWidth="1"/>
    <col min="41" max="41" width="10.7109375" style="1" customWidth="1"/>
    <col min="42" max="42" width="10.7109375" style="1" hidden="1" customWidth="1"/>
    <col min="43" max="43" width="10.7109375" style="1" customWidth="1"/>
    <col min="44" max="44" width="10.7109375" style="1" hidden="1" customWidth="1"/>
    <col min="45" max="45" width="10.7109375" style="1" customWidth="1"/>
    <col min="46" max="46" width="10.7109375" style="1" hidden="1" customWidth="1"/>
    <col min="257" max="257" width="52.28515625" bestFit="1" customWidth="1"/>
    <col min="258" max="258" width="10.85546875" bestFit="1" customWidth="1"/>
    <col min="259" max="261" width="9.42578125" bestFit="1" customWidth="1"/>
    <col min="262" max="262" width="9.7109375" bestFit="1" customWidth="1"/>
    <col min="263" max="263" width="9.42578125" bestFit="1" customWidth="1"/>
    <col min="264" max="264" width="9.7109375" bestFit="1" customWidth="1"/>
    <col min="265" max="265" width="9.42578125" bestFit="1" customWidth="1"/>
    <col min="266" max="266" width="9.7109375" bestFit="1" customWidth="1"/>
    <col min="267" max="267" width="9.42578125" bestFit="1" customWidth="1"/>
    <col min="268" max="272" width="0" hidden="1" customWidth="1"/>
    <col min="273" max="273" width="10.85546875" bestFit="1" customWidth="1"/>
    <col min="274" max="274" width="9.7109375" bestFit="1" customWidth="1"/>
    <col min="275" max="275" width="9.42578125" bestFit="1" customWidth="1"/>
    <col min="276" max="276" width="10.85546875" bestFit="1" customWidth="1"/>
    <col min="277" max="277" width="9.7109375" bestFit="1" customWidth="1"/>
    <col min="278" max="278" width="9.28515625" bestFit="1" customWidth="1"/>
    <col min="279" max="295" width="12.7109375" customWidth="1"/>
    <col min="296" max="296" width="9.7109375" bestFit="1" customWidth="1"/>
    <col min="297" max="302" width="10.7109375" customWidth="1"/>
    <col min="513" max="513" width="52.28515625" bestFit="1" customWidth="1"/>
    <col min="514" max="514" width="10.85546875" bestFit="1" customWidth="1"/>
    <col min="515" max="517" width="9.42578125" bestFit="1" customWidth="1"/>
    <col min="518" max="518" width="9.7109375" bestFit="1" customWidth="1"/>
    <col min="519" max="519" width="9.42578125" bestFit="1" customWidth="1"/>
    <col min="520" max="520" width="9.7109375" bestFit="1" customWidth="1"/>
    <col min="521" max="521" width="9.42578125" bestFit="1" customWidth="1"/>
    <col min="522" max="522" width="9.7109375" bestFit="1" customWidth="1"/>
    <col min="523" max="523" width="9.42578125" bestFit="1" customWidth="1"/>
    <col min="524" max="528" width="0" hidden="1" customWidth="1"/>
    <col min="529" max="529" width="10.85546875" bestFit="1" customWidth="1"/>
    <col min="530" max="530" width="9.7109375" bestFit="1" customWidth="1"/>
    <col min="531" max="531" width="9.42578125" bestFit="1" customWidth="1"/>
    <col min="532" max="532" width="10.85546875" bestFit="1" customWidth="1"/>
    <col min="533" max="533" width="9.7109375" bestFit="1" customWidth="1"/>
    <col min="534" max="534" width="9.28515625" bestFit="1" customWidth="1"/>
    <col min="535" max="551" width="12.7109375" customWidth="1"/>
    <col min="552" max="552" width="9.7109375" bestFit="1" customWidth="1"/>
    <col min="553" max="558" width="10.7109375" customWidth="1"/>
    <col min="769" max="769" width="52.28515625" bestFit="1" customWidth="1"/>
    <col min="770" max="770" width="10.85546875" bestFit="1" customWidth="1"/>
    <col min="771" max="773" width="9.42578125" bestFit="1" customWidth="1"/>
    <col min="774" max="774" width="9.7109375" bestFit="1" customWidth="1"/>
    <col min="775" max="775" width="9.42578125" bestFit="1" customWidth="1"/>
    <col min="776" max="776" width="9.7109375" bestFit="1" customWidth="1"/>
    <col min="777" max="777" width="9.42578125" bestFit="1" customWidth="1"/>
    <col min="778" max="778" width="9.7109375" bestFit="1" customWidth="1"/>
    <col min="779" max="779" width="9.42578125" bestFit="1" customWidth="1"/>
    <col min="780" max="784" width="0" hidden="1" customWidth="1"/>
    <col min="785" max="785" width="10.85546875" bestFit="1" customWidth="1"/>
    <col min="786" max="786" width="9.7109375" bestFit="1" customWidth="1"/>
    <col min="787" max="787" width="9.42578125" bestFit="1" customWidth="1"/>
    <col min="788" max="788" width="10.85546875" bestFit="1" customWidth="1"/>
    <col min="789" max="789" width="9.7109375" bestFit="1" customWidth="1"/>
    <col min="790" max="790" width="9.28515625" bestFit="1" customWidth="1"/>
    <col min="791" max="807" width="12.7109375" customWidth="1"/>
    <col min="808" max="808" width="9.7109375" bestFit="1" customWidth="1"/>
    <col min="809" max="814" width="10.7109375" customWidth="1"/>
    <col min="1025" max="1025" width="52.28515625" bestFit="1" customWidth="1"/>
    <col min="1026" max="1026" width="10.85546875" bestFit="1" customWidth="1"/>
    <col min="1027" max="1029" width="9.42578125" bestFit="1" customWidth="1"/>
    <col min="1030" max="1030" width="9.7109375" bestFit="1" customWidth="1"/>
    <col min="1031" max="1031" width="9.42578125" bestFit="1" customWidth="1"/>
    <col min="1032" max="1032" width="9.7109375" bestFit="1" customWidth="1"/>
    <col min="1033" max="1033" width="9.42578125" bestFit="1" customWidth="1"/>
    <col min="1034" max="1034" width="9.7109375" bestFit="1" customWidth="1"/>
    <col min="1035" max="1035" width="9.42578125" bestFit="1" customWidth="1"/>
    <col min="1036" max="1040" width="0" hidden="1" customWidth="1"/>
    <col min="1041" max="1041" width="10.85546875" bestFit="1" customWidth="1"/>
    <col min="1042" max="1042" width="9.7109375" bestFit="1" customWidth="1"/>
    <col min="1043" max="1043" width="9.42578125" bestFit="1" customWidth="1"/>
    <col min="1044" max="1044" width="10.85546875" bestFit="1" customWidth="1"/>
    <col min="1045" max="1045" width="9.7109375" bestFit="1" customWidth="1"/>
    <col min="1046" max="1046" width="9.28515625" bestFit="1" customWidth="1"/>
    <col min="1047" max="1063" width="12.7109375" customWidth="1"/>
    <col min="1064" max="1064" width="9.7109375" bestFit="1" customWidth="1"/>
    <col min="1065" max="1070" width="10.7109375" customWidth="1"/>
    <col min="1281" max="1281" width="52.28515625" bestFit="1" customWidth="1"/>
    <col min="1282" max="1282" width="10.85546875" bestFit="1" customWidth="1"/>
    <col min="1283" max="1285" width="9.42578125" bestFit="1" customWidth="1"/>
    <col min="1286" max="1286" width="9.7109375" bestFit="1" customWidth="1"/>
    <col min="1287" max="1287" width="9.42578125" bestFit="1" customWidth="1"/>
    <col min="1288" max="1288" width="9.7109375" bestFit="1" customWidth="1"/>
    <col min="1289" max="1289" width="9.42578125" bestFit="1" customWidth="1"/>
    <col min="1290" max="1290" width="9.7109375" bestFit="1" customWidth="1"/>
    <col min="1291" max="1291" width="9.42578125" bestFit="1" customWidth="1"/>
    <col min="1292" max="1296" width="0" hidden="1" customWidth="1"/>
    <col min="1297" max="1297" width="10.85546875" bestFit="1" customWidth="1"/>
    <col min="1298" max="1298" width="9.7109375" bestFit="1" customWidth="1"/>
    <col min="1299" max="1299" width="9.42578125" bestFit="1" customWidth="1"/>
    <col min="1300" max="1300" width="10.85546875" bestFit="1" customWidth="1"/>
    <col min="1301" max="1301" width="9.7109375" bestFit="1" customWidth="1"/>
    <col min="1302" max="1302" width="9.28515625" bestFit="1" customWidth="1"/>
    <col min="1303" max="1319" width="12.7109375" customWidth="1"/>
    <col min="1320" max="1320" width="9.7109375" bestFit="1" customWidth="1"/>
    <col min="1321" max="1326" width="10.7109375" customWidth="1"/>
    <col min="1537" max="1537" width="52.28515625" bestFit="1" customWidth="1"/>
    <col min="1538" max="1538" width="10.85546875" bestFit="1" customWidth="1"/>
    <col min="1539" max="1541" width="9.42578125" bestFit="1" customWidth="1"/>
    <col min="1542" max="1542" width="9.7109375" bestFit="1" customWidth="1"/>
    <col min="1543" max="1543" width="9.42578125" bestFit="1" customWidth="1"/>
    <col min="1544" max="1544" width="9.7109375" bestFit="1" customWidth="1"/>
    <col min="1545" max="1545" width="9.42578125" bestFit="1" customWidth="1"/>
    <col min="1546" max="1546" width="9.7109375" bestFit="1" customWidth="1"/>
    <col min="1547" max="1547" width="9.42578125" bestFit="1" customWidth="1"/>
    <col min="1548" max="1552" width="0" hidden="1" customWidth="1"/>
    <col min="1553" max="1553" width="10.85546875" bestFit="1" customWidth="1"/>
    <col min="1554" max="1554" width="9.7109375" bestFit="1" customWidth="1"/>
    <col min="1555" max="1555" width="9.42578125" bestFit="1" customWidth="1"/>
    <col min="1556" max="1556" width="10.85546875" bestFit="1" customWidth="1"/>
    <col min="1557" max="1557" width="9.7109375" bestFit="1" customWidth="1"/>
    <col min="1558" max="1558" width="9.28515625" bestFit="1" customWidth="1"/>
    <col min="1559" max="1575" width="12.7109375" customWidth="1"/>
    <col min="1576" max="1576" width="9.7109375" bestFit="1" customWidth="1"/>
    <col min="1577" max="1582" width="10.7109375" customWidth="1"/>
    <col min="1793" max="1793" width="52.28515625" bestFit="1" customWidth="1"/>
    <col min="1794" max="1794" width="10.85546875" bestFit="1" customWidth="1"/>
    <col min="1795" max="1797" width="9.42578125" bestFit="1" customWidth="1"/>
    <col min="1798" max="1798" width="9.7109375" bestFit="1" customWidth="1"/>
    <col min="1799" max="1799" width="9.42578125" bestFit="1" customWidth="1"/>
    <col min="1800" max="1800" width="9.7109375" bestFit="1" customWidth="1"/>
    <col min="1801" max="1801" width="9.42578125" bestFit="1" customWidth="1"/>
    <col min="1802" max="1802" width="9.7109375" bestFit="1" customWidth="1"/>
    <col min="1803" max="1803" width="9.42578125" bestFit="1" customWidth="1"/>
    <col min="1804" max="1808" width="0" hidden="1" customWidth="1"/>
    <col min="1809" max="1809" width="10.85546875" bestFit="1" customWidth="1"/>
    <col min="1810" max="1810" width="9.7109375" bestFit="1" customWidth="1"/>
    <col min="1811" max="1811" width="9.42578125" bestFit="1" customWidth="1"/>
    <col min="1812" max="1812" width="10.85546875" bestFit="1" customWidth="1"/>
    <col min="1813" max="1813" width="9.7109375" bestFit="1" customWidth="1"/>
    <col min="1814" max="1814" width="9.28515625" bestFit="1" customWidth="1"/>
    <col min="1815" max="1831" width="12.7109375" customWidth="1"/>
    <col min="1832" max="1832" width="9.7109375" bestFit="1" customWidth="1"/>
    <col min="1833" max="1838" width="10.7109375" customWidth="1"/>
    <col min="2049" max="2049" width="52.28515625" bestFit="1" customWidth="1"/>
    <col min="2050" max="2050" width="10.85546875" bestFit="1" customWidth="1"/>
    <col min="2051" max="2053" width="9.42578125" bestFit="1" customWidth="1"/>
    <col min="2054" max="2054" width="9.7109375" bestFit="1" customWidth="1"/>
    <col min="2055" max="2055" width="9.42578125" bestFit="1" customWidth="1"/>
    <col min="2056" max="2056" width="9.7109375" bestFit="1" customWidth="1"/>
    <col min="2057" max="2057" width="9.42578125" bestFit="1" customWidth="1"/>
    <col min="2058" max="2058" width="9.7109375" bestFit="1" customWidth="1"/>
    <col min="2059" max="2059" width="9.42578125" bestFit="1" customWidth="1"/>
    <col min="2060" max="2064" width="0" hidden="1" customWidth="1"/>
    <col min="2065" max="2065" width="10.85546875" bestFit="1" customWidth="1"/>
    <col min="2066" max="2066" width="9.7109375" bestFit="1" customWidth="1"/>
    <col min="2067" max="2067" width="9.42578125" bestFit="1" customWidth="1"/>
    <col min="2068" max="2068" width="10.85546875" bestFit="1" customWidth="1"/>
    <col min="2069" max="2069" width="9.7109375" bestFit="1" customWidth="1"/>
    <col min="2070" max="2070" width="9.28515625" bestFit="1" customWidth="1"/>
    <col min="2071" max="2087" width="12.7109375" customWidth="1"/>
    <col min="2088" max="2088" width="9.7109375" bestFit="1" customWidth="1"/>
    <col min="2089" max="2094" width="10.7109375" customWidth="1"/>
    <col min="2305" max="2305" width="52.28515625" bestFit="1" customWidth="1"/>
    <col min="2306" max="2306" width="10.85546875" bestFit="1" customWidth="1"/>
    <col min="2307" max="2309" width="9.42578125" bestFit="1" customWidth="1"/>
    <col min="2310" max="2310" width="9.7109375" bestFit="1" customWidth="1"/>
    <col min="2311" max="2311" width="9.42578125" bestFit="1" customWidth="1"/>
    <col min="2312" max="2312" width="9.7109375" bestFit="1" customWidth="1"/>
    <col min="2313" max="2313" width="9.42578125" bestFit="1" customWidth="1"/>
    <col min="2314" max="2314" width="9.7109375" bestFit="1" customWidth="1"/>
    <col min="2315" max="2315" width="9.42578125" bestFit="1" customWidth="1"/>
    <col min="2316" max="2320" width="0" hidden="1" customWidth="1"/>
    <col min="2321" max="2321" width="10.85546875" bestFit="1" customWidth="1"/>
    <col min="2322" max="2322" width="9.7109375" bestFit="1" customWidth="1"/>
    <col min="2323" max="2323" width="9.42578125" bestFit="1" customWidth="1"/>
    <col min="2324" max="2324" width="10.85546875" bestFit="1" customWidth="1"/>
    <col min="2325" max="2325" width="9.7109375" bestFit="1" customWidth="1"/>
    <col min="2326" max="2326" width="9.28515625" bestFit="1" customWidth="1"/>
    <col min="2327" max="2343" width="12.7109375" customWidth="1"/>
    <col min="2344" max="2344" width="9.7109375" bestFit="1" customWidth="1"/>
    <col min="2345" max="2350" width="10.7109375" customWidth="1"/>
    <col min="2561" max="2561" width="52.28515625" bestFit="1" customWidth="1"/>
    <col min="2562" max="2562" width="10.85546875" bestFit="1" customWidth="1"/>
    <col min="2563" max="2565" width="9.42578125" bestFit="1" customWidth="1"/>
    <col min="2566" max="2566" width="9.7109375" bestFit="1" customWidth="1"/>
    <col min="2567" max="2567" width="9.42578125" bestFit="1" customWidth="1"/>
    <col min="2568" max="2568" width="9.7109375" bestFit="1" customWidth="1"/>
    <col min="2569" max="2569" width="9.42578125" bestFit="1" customWidth="1"/>
    <col min="2570" max="2570" width="9.7109375" bestFit="1" customWidth="1"/>
    <col min="2571" max="2571" width="9.42578125" bestFit="1" customWidth="1"/>
    <col min="2572" max="2576" width="0" hidden="1" customWidth="1"/>
    <col min="2577" max="2577" width="10.85546875" bestFit="1" customWidth="1"/>
    <col min="2578" max="2578" width="9.7109375" bestFit="1" customWidth="1"/>
    <col min="2579" max="2579" width="9.42578125" bestFit="1" customWidth="1"/>
    <col min="2580" max="2580" width="10.85546875" bestFit="1" customWidth="1"/>
    <col min="2581" max="2581" width="9.7109375" bestFit="1" customWidth="1"/>
    <col min="2582" max="2582" width="9.28515625" bestFit="1" customWidth="1"/>
    <col min="2583" max="2599" width="12.7109375" customWidth="1"/>
    <col min="2600" max="2600" width="9.7109375" bestFit="1" customWidth="1"/>
    <col min="2601" max="2606" width="10.7109375" customWidth="1"/>
    <col min="2817" max="2817" width="52.28515625" bestFit="1" customWidth="1"/>
    <col min="2818" max="2818" width="10.85546875" bestFit="1" customWidth="1"/>
    <col min="2819" max="2821" width="9.42578125" bestFit="1" customWidth="1"/>
    <col min="2822" max="2822" width="9.7109375" bestFit="1" customWidth="1"/>
    <col min="2823" max="2823" width="9.42578125" bestFit="1" customWidth="1"/>
    <col min="2824" max="2824" width="9.7109375" bestFit="1" customWidth="1"/>
    <col min="2825" max="2825" width="9.42578125" bestFit="1" customWidth="1"/>
    <col min="2826" max="2826" width="9.7109375" bestFit="1" customWidth="1"/>
    <col min="2827" max="2827" width="9.42578125" bestFit="1" customWidth="1"/>
    <col min="2828" max="2832" width="0" hidden="1" customWidth="1"/>
    <col min="2833" max="2833" width="10.85546875" bestFit="1" customWidth="1"/>
    <col min="2834" max="2834" width="9.7109375" bestFit="1" customWidth="1"/>
    <col min="2835" max="2835" width="9.42578125" bestFit="1" customWidth="1"/>
    <col min="2836" max="2836" width="10.85546875" bestFit="1" customWidth="1"/>
    <col min="2837" max="2837" width="9.7109375" bestFit="1" customWidth="1"/>
    <col min="2838" max="2838" width="9.28515625" bestFit="1" customWidth="1"/>
    <col min="2839" max="2855" width="12.7109375" customWidth="1"/>
    <col min="2856" max="2856" width="9.7109375" bestFit="1" customWidth="1"/>
    <col min="2857" max="2862" width="10.7109375" customWidth="1"/>
    <col min="3073" max="3073" width="52.28515625" bestFit="1" customWidth="1"/>
    <col min="3074" max="3074" width="10.85546875" bestFit="1" customWidth="1"/>
    <col min="3075" max="3077" width="9.42578125" bestFit="1" customWidth="1"/>
    <col min="3078" max="3078" width="9.7109375" bestFit="1" customWidth="1"/>
    <col min="3079" max="3079" width="9.42578125" bestFit="1" customWidth="1"/>
    <col min="3080" max="3080" width="9.7109375" bestFit="1" customWidth="1"/>
    <col min="3081" max="3081" width="9.42578125" bestFit="1" customWidth="1"/>
    <col min="3082" max="3082" width="9.7109375" bestFit="1" customWidth="1"/>
    <col min="3083" max="3083" width="9.42578125" bestFit="1" customWidth="1"/>
    <col min="3084" max="3088" width="0" hidden="1" customWidth="1"/>
    <col min="3089" max="3089" width="10.85546875" bestFit="1" customWidth="1"/>
    <col min="3090" max="3090" width="9.7109375" bestFit="1" customWidth="1"/>
    <col min="3091" max="3091" width="9.42578125" bestFit="1" customWidth="1"/>
    <col min="3092" max="3092" width="10.85546875" bestFit="1" customWidth="1"/>
    <col min="3093" max="3093" width="9.7109375" bestFit="1" customWidth="1"/>
    <col min="3094" max="3094" width="9.28515625" bestFit="1" customWidth="1"/>
    <col min="3095" max="3111" width="12.7109375" customWidth="1"/>
    <col min="3112" max="3112" width="9.7109375" bestFit="1" customWidth="1"/>
    <col min="3113" max="3118" width="10.7109375" customWidth="1"/>
    <col min="3329" max="3329" width="52.28515625" bestFit="1" customWidth="1"/>
    <col min="3330" max="3330" width="10.85546875" bestFit="1" customWidth="1"/>
    <col min="3331" max="3333" width="9.42578125" bestFit="1" customWidth="1"/>
    <col min="3334" max="3334" width="9.7109375" bestFit="1" customWidth="1"/>
    <col min="3335" max="3335" width="9.42578125" bestFit="1" customWidth="1"/>
    <col min="3336" max="3336" width="9.7109375" bestFit="1" customWidth="1"/>
    <col min="3337" max="3337" width="9.42578125" bestFit="1" customWidth="1"/>
    <col min="3338" max="3338" width="9.7109375" bestFit="1" customWidth="1"/>
    <col min="3339" max="3339" width="9.42578125" bestFit="1" customWidth="1"/>
    <col min="3340" max="3344" width="0" hidden="1" customWidth="1"/>
    <col min="3345" max="3345" width="10.85546875" bestFit="1" customWidth="1"/>
    <col min="3346" max="3346" width="9.7109375" bestFit="1" customWidth="1"/>
    <col min="3347" max="3347" width="9.42578125" bestFit="1" customWidth="1"/>
    <col min="3348" max="3348" width="10.85546875" bestFit="1" customWidth="1"/>
    <col min="3349" max="3349" width="9.7109375" bestFit="1" customWidth="1"/>
    <col min="3350" max="3350" width="9.28515625" bestFit="1" customWidth="1"/>
    <col min="3351" max="3367" width="12.7109375" customWidth="1"/>
    <col min="3368" max="3368" width="9.7109375" bestFit="1" customWidth="1"/>
    <col min="3369" max="3374" width="10.7109375" customWidth="1"/>
    <col min="3585" max="3585" width="52.28515625" bestFit="1" customWidth="1"/>
    <col min="3586" max="3586" width="10.85546875" bestFit="1" customWidth="1"/>
    <col min="3587" max="3589" width="9.42578125" bestFit="1" customWidth="1"/>
    <col min="3590" max="3590" width="9.7109375" bestFit="1" customWidth="1"/>
    <col min="3591" max="3591" width="9.42578125" bestFit="1" customWidth="1"/>
    <col min="3592" max="3592" width="9.7109375" bestFit="1" customWidth="1"/>
    <col min="3593" max="3593" width="9.42578125" bestFit="1" customWidth="1"/>
    <col min="3594" max="3594" width="9.7109375" bestFit="1" customWidth="1"/>
    <col min="3595" max="3595" width="9.42578125" bestFit="1" customWidth="1"/>
    <col min="3596" max="3600" width="0" hidden="1" customWidth="1"/>
    <col min="3601" max="3601" width="10.85546875" bestFit="1" customWidth="1"/>
    <col min="3602" max="3602" width="9.7109375" bestFit="1" customWidth="1"/>
    <col min="3603" max="3603" width="9.42578125" bestFit="1" customWidth="1"/>
    <col min="3604" max="3604" width="10.85546875" bestFit="1" customWidth="1"/>
    <col min="3605" max="3605" width="9.7109375" bestFit="1" customWidth="1"/>
    <col min="3606" max="3606" width="9.28515625" bestFit="1" customWidth="1"/>
    <col min="3607" max="3623" width="12.7109375" customWidth="1"/>
    <col min="3624" max="3624" width="9.7109375" bestFit="1" customWidth="1"/>
    <col min="3625" max="3630" width="10.7109375" customWidth="1"/>
    <col min="3841" max="3841" width="52.28515625" bestFit="1" customWidth="1"/>
    <col min="3842" max="3842" width="10.85546875" bestFit="1" customWidth="1"/>
    <col min="3843" max="3845" width="9.42578125" bestFit="1" customWidth="1"/>
    <col min="3846" max="3846" width="9.7109375" bestFit="1" customWidth="1"/>
    <col min="3847" max="3847" width="9.42578125" bestFit="1" customWidth="1"/>
    <col min="3848" max="3848" width="9.7109375" bestFit="1" customWidth="1"/>
    <col min="3849" max="3849" width="9.42578125" bestFit="1" customWidth="1"/>
    <col min="3850" max="3850" width="9.7109375" bestFit="1" customWidth="1"/>
    <col min="3851" max="3851" width="9.42578125" bestFit="1" customWidth="1"/>
    <col min="3852" max="3856" width="0" hidden="1" customWidth="1"/>
    <col min="3857" max="3857" width="10.85546875" bestFit="1" customWidth="1"/>
    <col min="3858" max="3858" width="9.7109375" bestFit="1" customWidth="1"/>
    <col min="3859" max="3859" width="9.42578125" bestFit="1" customWidth="1"/>
    <col min="3860" max="3860" width="10.85546875" bestFit="1" customWidth="1"/>
    <col min="3861" max="3861" width="9.7109375" bestFit="1" customWidth="1"/>
    <col min="3862" max="3862" width="9.28515625" bestFit="1" customWidth="1"/>
    <col min="3863" max="3879" width="12.7109375" customWidth="1"/>
    <col min="3880" max="3880" width="9.7109375" bestFit="1" customWidth="1"/>
    <col min="3881" max="3886" width="10.7109375" customWidth="1"/>
    <col min="4097" max="4097" width="52.28515625" bestFit="1" customWidth="1"/>
    <col min="4098" max="4098" width="10.85546875" bestFit="1" customWidth="1"/>
    <col min="4099" max="4101" width="9.42578125" bestFit="1" customWidth="1"/>
    <col min="4102" max="4102" width="9.7109375" bestFit="1" customWidth="1"/>
    <col min="4103" max="4103" width="9.42578125" bestFit="1" customWidth="1"/>
    <col min="4104" max="4104" width="9.7109375" bestFit="1" customWidth="1"/>
    <col min="4105" max="4105" width="9.42578125" bestFit="1" customWidth="1"/>
    <col min="4106" max="4106" width="9.7109375" bestFit="1" customWidth="1"/>
    <col min="4107" max="4107" width="9.42578125" bestFit="1" customWidth="1"/>
    <col min="4108" max="4112" width="0" hidden="1" customWidth="1"/>
    <col min="4113" max="4113" width="10.85546875" bestFit="1" customWidth="1"/>
    <col min="4114" max="4114" width="9.7109375" bestFit="1" customWidth="1"/>
    <col min="4115" max="4115" width="9.42578125" bestFit="1" customWidth="1"/>
    <col min="4116" max="4116" width="10.85546875" bestFit="1" customWidth="1"/>
    <col min="4117" max="4117" width="9.7109375" bestFit="1" customWidth="1"/>
    <col min="4118" max="4118" width="9.28515625" bestFit="1" customWidth="1"/>
    <col min="4119" max="4135" width="12.7109375" customWidth="1"/>
    <col min="4136" max="4136" width="9.7109375" bestFit="1" customWidth="1"/>
    <col min="4137" max="4142" width="10.7109375" customWidth="1"/>
    <col min="4353" max="4353" width="52.28515625" bestFit="1" customWidth="1"/>
    <col min="4354" max="4354" width="10.85546875" bestFit="1" customWidth="1"/>
    <col min="4355" max="4357" width="9.42578125" bestFit="1" customWidth="1"/>
    <col min="4358" max="4358" width="9.7109375" bestFit="1" customWidth="1"/>
    <col min="4359" max="4359" width="9.42578125" bestFit="1" customWidth="1"/>
    <col min="4360" max="4360" width="9.7109375" bestFit="1" customWidth="1"/>
    <col min="4361" max="4361" width="9.42578125" bestFit="1" customWidth="1"/>
    <col min="4362" max="4362" width="9.7109375" bestFit="1" customWidth="1"/>
    <col min="4363" max="4363" width="9.42578125" bestFit="1" customWidth="1"/>
    <col min="4364" max="4368" width="0" hidden="1" customWidth="1"/>
    <col min="4369" max="4369" width="10.85546875" bestFit="1" customWidth="1"/>
    <col min="4370" max="4370" width="9.7109375" bestFit="1" customWidth="1"/>
    <col min="4371" max="4371" width="9.42578125" bestFit="1" customWidth="1"/>
    <col min="4372" max="4372" width="10.85546875" bestFit="1" customWidth="1"/>
    <col min="4373" max="4373" width="9.7109375" bestFit="1" customWidth="1"/>
    <col min="4374" max="4374" width="9.28515625" bestFit="1" customWidth="1"/>
    <col min="4375" max="4391" width="12.7109375" customWidth="1"/>
    <col min="4392" max="4392" width="9.7109375" bestFit="1" customWidth="1"/>
    <col min="4393" max="4398" width="10.7109375" customWidth="1"/>
    <col min="4609" max="4609" width="52.28515625" bestFit="1" customWidth="1"/>
    <col min="4610" max="4610" width="10.85546875" bestFit="1" customWidth="1"/>
    <col min="4611" max="4613" width="9.42578125" bestFit="1" customWidth="1"/>
    <col min="4614" max="4614" width="9.7109375" bestFit="1" customWidth="1"/>
    <col min="4615" max="4615" width="9.42578125" bestFit="1" customWidth="1"/>
    <col min="4616" max="4616" width="9.7109375" bestFit="1" customWidth="1"/>
    <col min="4617" max="4617" width="9.42578125" bestFit="1" customWidth="1"/>
    <col min="4618" max="4618" width="9.7109375" bestFit="1" customWidth="1"/>
    <col min="4619" max="4619" width="9.42578125" bestFit="1" customWidth="1"/>
    <col min="4620" max="4624" width="0" hidden="1" customWidth="1"/>
    <col min="4625" max="4625" width="10.85546875" bestFit="1" customWidth="1"/>
    <col min="4626" max="4626" width="9.7109375" bestFit="1" customWidth="1"/>
    <col min="4627" max="4627" width="9.42578125" bestFit="1" customWidth="1"/>
    <col min="4628" max="4628" width="10.85546875" bestFit="1" customWidth="1"/>
    <col min="4629" max="4629" width="9.7109375" bestFit="1" customWidth="1"/>
    <col min="4630" max="4630" width="9.28515625" bestFit="1" customWidth="1"/>
    <col min="4631" max="4647" width="12.7109375" customWidth="1"/>
    <col min="4648" max="4648" width="9.7109375" bestFit="1" customWidth="1"/>
    <col min="4649" max="4654" width="10.7109375" customWidth="1"/>
    <col min="4865" max="4865" width="52.28515625" bestFit="1" customWidth="1"/>
    <col min="4866" max="4866" width="10.85546875" bestFit="1" customWidth="1"/>
    <col min="4867" max="4869" width="9.42578125" bestFit="1" customWidth="1"/>
    <col min="4870" max="4870" width="9.7109375" bestFit="1" customWidth="1"/>
    <col min="4871" max="4871" width="9.42578125" bestFit="1" customWidth="1"/>
    <col min="4872" max="4872" width="9.7109375" bestFit="1" customWidth="1"/>
    <col min="4873" max="4873" width="9.42578125" bestFit="1" customWidth="1"/>
    <col min="4874" max="4874" width="9.7109375" bestFit="1" customWidth="1"/>
    <col min="4875" max="4875" width="9.42578125" bestFit="1" customWidth="1"/>
    <col min="4876" max="4880" width="0" hidden="1" customWidth="1"/>
    <col min="4881" max="4881" width="10.85546875" bestFit="1" customWidth="1"/>
    <col min="4882" max="4882" width="9.7109375" bestFit="1" customWidth="1"/>
    <col min="4883" max="4883" width="9.42578125" bestFit="1" customWidth="1"/>
    <col min="4884" max="4884" width="10.85546875" bestFit="1" customWidth="1"/>
    <col min="4885" max="4885" width="9.7109375" bestFit="1" customWidth="1"/>
    <col min="4886" max="4886" width="9.28515625" bestFit="1" customWidth="1"/>
    <col min="4887" max="4903" width="12.7109375" customWidth="1"/>
    <col min="4904" max="4904" width="9.7109375" bestFit="1" customWidth="1"/>
    <col min="4905" max="4910" width="10.7109375" customWidth="1"/>
    <col min="5121" max="5121" width="52.28515625" bestFit="1" customWidth="1"/>
    <col min="5122" max="5122" width="10.85546875" bestFit="1" customWidth="1"/>
    <col min="5123" max="5125" width="9.42578125" bestFit="1" customWidth="1"/>
    <col min="5126" max="5126" width="9.7109375" bestFit="1" customWidth="1"/>
    <col min="5127" max="5127" width="9.42578125" bestFit="1" customWidth="1"/>
    <col min="5128" max="5128" width="9.7109375" bestFit="1" customWidth="1"/>
    <col min="5129" max="5129" width="9.42578125" bestFit="1" customWidth="1"/>
    <col min="5130" max="5130" width="9.7109375" bestFit="1" customWidth="1"/>
    <col min="5131" max="5131" width="9.42578125" bestFit="1" customWidth="1"/>
    <col min="5132" max="5136" width="0" hidden="1" customWidth="1"/>
    <col min="5137" max="5137" width="10.85546875" bestFit="1" customWidth="1"/>
    <col min="5138" max="5138" width="9.7109375" bestFit="1" customWidth="1"/>
    <col min="5139" max="5139" width="9.42578125" bestFit="1" customWidth="1"/>
    <col min="5140" max="5140" width="10.85546875" bestFit="1" customWidth="1"/>
    <col min="5141" max="5141" width="9.7109375" bestFit="1" customWidth="1"/>
    <col min="5142" max="5142" width="9.28515625" bestFit="1" customWidth="1"/>
    <col min="5143" max="5159" width="12.7109375" customWidth="1"/>
    <col min="5160" max="5160" width="9.7109375" bestFit="1" customWidth="1"/>
    <col min="5161" max="5166" width="10.7109375" customWidth="1"/>
    <col min="5377" max="5377" width="52.28515625" bestFit="1" customWidth="1"/>
    <col min="5378" max="5378" width="10.85546875" bestFit="1" customWidth="1"/>
    <col min="5379" max="5381" width="9.42578125" bestFit="1" customWidth="1"/>
    <col min="5382" max="5382" width="9.7109375" bestFit="1" customWidth="1"/>
    <col min="5383" max="5383" width="9.42578125" bestFit="1" customWidth="1"/>
    <col min="5384" max="5384" width="9.7109375" bestFit="1" customWidth="1"/>
    <col min="5385" max="5385" width="9.42578125" bestFit="1" customWidth="1"/>
    <col min="5386" max="5386" width="9.7109375" bestFit="1" customWidth="1"/>
    <col min="5387" max="5387" width="9.42578125" bestFit="1" customWidth="1"/>
    <col min="5388" max="5392" width="0" hidden="1" customWidth="1"/>
    <col min="5393" max="5393" width="10.85546875" bestFit="1" customWidth="1"/>
    <col min="5394" max="5394" width="9.7109375" bestFit="1" customWidth="1"/>
    <col min="5395" max="5395" width="9.42578125" bestFit="1" customWidth="1"/>
    <col min="5396" max="5396" width="10.85546875" bestFit="1" customWidth="1"/>
    <col min="5397" max="5397" width="9.7109375" bestFit="1" customWidth="1"/>
    <col min="5398" max="5398" width="9.28515625" bestFit="1" customWidth="1"/>
    <col min="5399" max="5415" width="12.7109375" customWidth="1"/>
    <col min="5416" max="5416" width="9.7109375" bestFit="1" customWidth="1"/>
    <col min="5417" max="5422" width="10.7109375" customWidth="1"/>
    <col min="5633" max="5633" width="52.28515625" bestFit="1" customWidth="1"/>
    <col min="5634" max="5634" width="10.85546875" bestFit="1" customWidth="1"/>
    <col min="5635" max="5637" width="9.42578125" bestFit="1" customWidth="1"/>
    <col min="5638" max="5638" width="9.7109375" bestFit="1" customWidth="1"/>
    <col min="5639" max="5639" width="9.42578125" bestFit="1" customWidth="1"/>
    <col min="5640" max="5640" width="9.7109375" bestFit="1" customWidth="1"/>
    <col min="5641" max="5641" width="9.42578125" bestFit="1" customWidth="1"/>
    <col min="5642" max="5642" width="9.7109375" bestFit="1" customWidth="1"/>
    <col min="5643" max="5643" width="9.42578125" bestFit="1" customWidth="1"/>
    <col min="5644" max="5648" width="0" hidden="1" customWidth="1"/>
    <col min="5649" max="5649" width="10.85546875" bestFit="1" customWidth="1"/>
    <col min="5650" max="5650" width="9.7109375" bestFit="1" customWidth="1"/>
    <col min="5651" max="5651" width="9.42578125" bestFit="1" customWidth="1"/>
    <col min="5652" max="5652" width="10.85546875" bestFit="1" customWidth="1"/>
    <col min="5653" max="5653" width="9.7109375" bestFit="1" customWidth="1"/>
    <col min="5654" max="5654" width="9.28515625" bestFit="1" customWidth="1"/>
    <col min="5655" max="5671" width="12.7109375" customWidth="1"/>
    <col min="5672" max="5672" width="9.7109375" bestFit="1" customWidth="1"/>
    <col min="5673" max="5678" width="10.7109375" customWidth="1"/>
    <col min="5889" max="5889" width="52.28515625" bestFit="1" customWidth="1"/>
    <col min="5890" max="5890" width="10.85546875" bestFit="1" customWidth="1"/>
    <col min="5891" max="5893" width="9.42578125" bestFit="1" customWidth="1"/>
    <col min="5894" max="5894" width="9.7109375" bestFit="1" customWidth="1"/>
    <col min="5895" max="5895" width="9.42578125" bestFit="1" customWidth="1"/>
    <col min="5896" max="5896" width="9.7109375" bestFit="1" customWidth="1"/>
    <col min="5897" max="5897" width="9.42578125" bestFit="1" customWidth="1"/>
    <col min="5898" max="5898" width="9.7109375" bestFit="1" customWidth="1"/>
    <col min="5899" max="5899" width="9.42578125" bestFit="1" customWidth="1"/>
    <col min="5900" max="5904" width="0" hidden="1" customWidth="1"/>
    <col min="5905" max="5905" width="10.85546875" bestFit="1" customWidth="1"/>
    <col min="5906" max="5906" width="9.7109375" bestFit="1" customWidth="1"/>
    <col min="5907" max="5907" width="9.42578125" bestFit="1" customWidth="1"/>
    <col min="5908" max="5908" width="10.85546875" bestFit="1" customWidth="1"/>
    <col min="5909" max="5909" width="9.7109375" bestFit="1" customWidth="1"/>
    <col min="5910" max="5910" width="9.28515625" bestFit="1" customWidth="1"/>
    <col min="5911" max="5927" width="12.7109375" customWidth="1"/>
    <col min="5928" max="5928" width="9.7109375" bestFit="1" customWidth="1"/>
    <col min="5929" max="5934" width="10.7109375" customWidth="1"/>
    <col min="6145" max="6145" width="52.28515625" bestFit="1" customWidth="1"/>
    <col min="6146" max="6146" width="10.85546875" bestFit="1" customWidth="1"/>
    <col min="6147" max="6149" width="9.42578125" bestFit="1" customWidth="1"/>
    <col min="6150" max="6150" width="9.7109375" bestFit="1" customWidth="1"/>
    <col min="6151" max="6151" width="9.42578125" bestFit="1" customWidth="1"/>
    <col min="6152" max="6152" width="9.7109375" bestFit="1" customWidth="1"/>
    <col min="6153" max="6153" width="9.42578125" bestFit="1" customWidth="1"/>
    <col min="6154" max="6154" width="9.7109375" bestFit="1" customWidth="1"/>
    <col min="6155" max="6155" width="9.42578125" bestFit="1" customWidth="1"/>
    <col min="6156" max="6160" width="0" hidden="1" customWidth="1"/>
    <col min="6161" max="6161" width="10.85546875" bestFit="1" customWidth="1"/>
    <col min="6162" max="6162" width="9.7109375" bestFit="1" customWidth="1"/>
    <col min="6163" max="6163" width="9.42578125" bestFit="1" customWidth="1"/>
    <col min="6164" max="6164" width="10.85546875" bestFit="1" customWidth="1"/>
    <col min="6165" max="6165" width="9.7109375" bestFit="1" customWidth="1"/>
    <col min="6166" max="6166" width="9.28515625" bestFit="1" customWidth="1"/>
    <col min="6167" max="6183" width="12.7109375" customWidth="1"/>
    <col min="6184" max="6184" width="9.7109375" bestFit="1" customWidth="1"/>
    <col min="6185" max="6190" width="10.7109375" customWidth="1"/>
    <col min="6401" max="6401" width="52.28515625" bestFit="1" customWidth="1"/>
    <col min="6402" max="6402" width="10.85546875" bestFit="1" customWidth="1"/>
    <col min="6403" max="6405" width="9.42578125" bestFit="1" customWidth="1"/>
    <col min="6406" max="6406" width="9.7109375" bestFit="1" customWidth="1"/>
    <col min="6407" max="6407" width="9.42578125" bestFit="1" customWidth="1"/>
    <col min="6408" max="6408" width="9.7109375" bestFit="1" customWidth="1"/>
    <col min="6409" max="6409" width="9.42578125" bestFit="1" customWidth="1"/>
    <col min="6410" max="6410" width="9.7109375" bestFit="1" customWidth="1"/>
    <col min="6411" max="6411" width="9.42578125" bestFit="1" customWidth="1"/>
    <col min="6412" max="6416" width="0" hidden="1" customWidth="1"/>
    <col min="6417" max="6417" width="10.85546875" bestFit="1" customWidth="1"/>
    <col min="6418" max="6418" width="9.7109375" bestFit="1" customWidth="1"/>
    <col min="6419" max="6419" width="9.42578125" bestFit="1" customWidth="1"/>
    <col min="6420" max="6420" width="10.85546875" bestFit="1" customWidth="1"/>
    <col min="6421" max="6421" width="9.7109375" bestFit="1" customWidth="1"/>
    <col min="6422" max="6422" width="9.28515625" bestFit="1" customWidth="1"/>
    <col min="6423" max="6439" width="12.7109375" customWidth="1"/>
    <col min="6440" max="6440" width="9.7109375" bestFit="1" customWidth="1"/>
    <col min="6441" max="6446" width="10.7109375" customWidth="1"/>
    <col min="6657" max="6657" width="52.28515625" bestFit="1" customWidth="1"/>
    <col min="6658" max="6658" width="10.85546875" bestFit="1" customWidth="1"/>
    <col min="6659" max="6661" width="9.42578125" bestFit="1" customWidth="1"/>
    <col min="6662" max="6662" width="9.7109375" bestFit="1" customWidth="1"/>
    <col min="6663" max="6663" width="9.42578125" bestFit="1" customWidth="1"/>
    <col min="6664" max="6664" width="9.7109375" bestFit="1" customWidth="1"/>
    <col min="6665" max="6665" width="9.42578125" bestFit="1" customWidth="1"/>
    <col min="6666" max="6666" width="9.7109375" bestFit="1" customWidth="1"/>
    <col min="6667" max="6667" width="9.42578125" bestFit="1" customWidth="1"/>
    <col min="6668" max="6672" width="0" hidden="1" customWidth="1"/>
    <col min="6673" max="6673" width="10.85546875" bestFit="1" customWidth="1"/>
    <col min="6674" max="6674" width="9.7109375" bestFit="1" customWidth="1"/>
    <col min="6675" max="6675" width="9.42578125" bestFit="1" customWidth="1"/>
    <col min="6676" max="6676" width="10.85546875" bestFit="1" customWidth="1"/>
    <col min="6677" max="6677" width="9.7109375" bestFit="1" customWidth="1"/>
    <col min="6678" max="6678" width="9.28515625" bestFit="1" customWidth="1"/>
    <col min="6679" max="6695" width="12.7109375" customWidth="1"/>
    <col min="6696" max="6696" width="9.7109375" bestFit="1" customWidth="1"/>
    <col min="6697" max="6702" width="10.7109375" customWidth="1"/>
    <col min="6913" max="6913" width="52.28515625" bestFit="1" customWidth="1"/>
    <col min="6914" max="6914" width="10.85546875" bestFit="1" customWidth="1"/>
    <col min="6915" max="6917" width="9.42578125" bestFit="1" customWidth="1"/>
    <col min="6918" max="6918" width="9.7109375" bestFit="1" customWidth="1"/>
    <col min="6919" max="6919" width="9.42578125" bestFit="1" customWidth="1"/>
    <col min="6920" max="6920" width="9.7109375" bestFit="1" customWidth="1"/>
    <col min="6921" max="6921" width="9.42578125" bestFit="1" customWidth="1"/>
    <col min="6922" max="6922" width="9.7109375" bestFit="1" customWidth="1"/>
    <col min="6923" max="6923" width="9.42578125" bestFit="1" customWidth="1"/>
    <col min="6924" max="6928" width="0" hidden="1" customWidth="1"/>
    <col min="6929" max="6929" width="10.85546875" bestFit="1" customWidth="1"/>
    <col min="6930" max="6930" width="9.7109375" bestFit="1" customWidth="1"/>
    <col min="6931" max="6931" width="9.42578125" bestFit="1" customWidth="1"/>
    <col min="6932" max="6932" width="10.85546875" bestFit="1" customWidth="1"/>
    <col min="6933" max="6933" width="9.7109375" bestFit="1" customWidth="1"/>
    <col min="6934" max="6934" width="9.28515625" bestFit="1" customWidth="1"/>
    <col min="6935" max="6951" width="12.7109375" customWidth="1"/>
    <col min="6952" max="6952" width="9.7109375" bestFit="1" customWidth="1"/>
    <col min="6953" max="6958" width="10.7109375" customWidth="1"/>
    <col min="7169" max="7169" width="52.28515625" bestFit="1" customWidth="1"/>
    <col min="7170" max="7170" width="10.85546875" bestFit="1" customWidth="1"/>
    <col min="7171" max="7173" width="9.42578125" bestFit="1" customWidth="1"/>
    <col min="7174" max="7174" width="9.7109375" bestFit="1" customWidth="1"/>
    <col min="7175" max="7175" width="9.42578125" bestFit="1" customWidth="1"/>
    <col min="7176" max="7176" width="9.7109375" bestFit="1" customWidth="1"/>
    <col min="7177" max="7177" width="9.42578125" bestFit="1" customWidth="1"/>
    <col min="7178" max="7178" width="9.7109375" bestFit="1" customWidth="1"/>
    <col min="7179" max="7179" width="9.42578125" bestFit="1" customWidth="1"/>
    <col min="7180" max="7184" width="0" hidden="1" customWidth="1"/>
    <col min="7185" max="7185" width="10.85546875" bestFit="1" customWidth="1"/>
    <col min="7186" max="7186" width="9.7109375" bestFit="1" customWidth="1"/>
    <col min="7187" max="7187" width="9.42578125" bestFit="1" customWidth="1"/>
    <col min="7188" max="7188" width="10.85546875" bestFit="1" customWidth="1"/>
    <col min="7189" max="7189" width="9.7109375" bestFit="1" customWidth="1"/>
    <col min="7190" max="7190" width="9.28515625" bestFit="1" customWidth="1"/>
    <col min="7191" max="7207" width="12.7109375" customWidth="1"/>
    <col min="7208" max="7208" width="9.7109375" bestFit="1" customWidth="1"/>
    <col min="7209" max="7214" width="10.7109375" customWidth="1"/>
    <col min="7425" max="7425" width="52.28515625" bestFit="1" customWidth="1"/>
    <col min="7426" max="7426" width="10.85546875" bestFit="1" customWidth="1"/>
    <col min="7427" max="7429" width="9.42578125" bestFit="1" customWidth="1"/>
    <col min="7430" max="7430" width="9.7109375" bestFit="1" customWidth="1"/>
    <col min="7431" max="7431" width="9.42578125" bestFit="1" customWidth="1"/>
    <col min="7432" max="7432" width="9.7109375" bestFit="1" customWidth="1"/>
    <col min="7433" max="7433" width="9.42578125" bestFit="1" customWidth="1"/>
    <col min="7434" max="7434" width="9.7109375" bestFit="1" customWidth="1"/>
    <col min="7435" max="7435" width="9.42578125" bestFit="1" customWidth="1"/>
    <col min="7436" max="7440" width="0" hidden="1" customWidth="1"/>
    <col min="7441" max="7441" width="10.85546875" bestFit="1" customWidth="1"/>
    <col min="7442" max="7442" width="9.7109375" bestFit="1" customWidth="1"/>
    <col min="7443" max="7443" width="9.42578125" bestFit="1" customWidth="1"/>
    <col min="7444" max="7444" width="10.85546875" bestFit="1" customWidth="1"/>
    <col min="7445" max="7445" width="9.7109375" bestFit="1" customWidth="1"/>
    <col min="7446" max="7446" width="9.28515625" bestFit="1" customWidth="1"/>
    <col min="7447" max="7463" width="12.7109375" customWidth="1"/>
    <col min="7464" max="7464" width="9.7109375" bestFit="1" customWidth="1"/>
    <col min="7465" max="7470" width="10.7109375" customWidth="1"/>
    <col min="7681" max="7681" width="52.28515625" bestFit="1" customWidth="1"/>
    <col min="7682" max="7682" width="10.85546875" bestFit="1" customWidth="1"/>
    <col min="7683" max="7685" width="9.42578125" bestFit="1" customWidth="1"/>
    <col min="7686" max="7686" width="9.7109375" bestFit="1" customWidth="1"/>
    <col min="7687" max="7687" width="9.42578125" bestFit="1" customWidth="1"/>
    <col min="7688" max="7688" width="9.7109375" bestFit="1" customWidth="1"/>
    <col min="7689" max="7689" width="9.42578125" bestFit="1" customWidth="1"/>
    <col min="7690" max="7690" width="9.7109375" bestFit="1" customWidth="1"/>
    <col min="7691" max="7691" width="9.42578125" bestFit="1" customWidth="1"/>
    <col min="7692" max="7696" width="0" hidden="1" customWidth="1"/>
    <col min="7697" max="7697" width="10.85546875" bestFit="1" customWidth="1"/>
    <col min="7698" max="7698" width="9.7109375" bestFit="1" customWidth="1"/>
    <col min="7699" max="7699" width="9.42578125" bestFit="1" customWidth="1"/>
    <col min="7700" max="7700" width="10.85546875" bestFit="1" customWidth="1"/>
    <col min="7701" max="7701" width="9.7109375" bestFit="1" customWidth="1"/>
    <col min="7702" max="7702" width="9.28515625" bestFit="1" customWidth="1"/>
    <col min="7703" max="7719" width="12.7109375" customWidth="1"/>
    <col min="7720" max="7720" width="9.7109375" bestFit="1" customWidth="1"/>
    <col min="7721" max="7726" width="10.7109375" customWidth="1"/>
    <col min="7937" max="7937" width="52.28515625" bestFit="1" customWidth="1"/>
    <col min="7938" max="7938" width="10.85546875" bestFit="1" customWidth="1"/>
    <col min="7939" max="7941" width="9.42578125" bestFit="1" customWidth="1"/>
    <col min="7942" max="7942" width="9.7109375" bestFit="1" customWidth="1"/>
    <col min="7943" max="7943" width="9.42578125" bestFit="1" customWidth="1"/>
    <col min="7944" max="7944" width="9.7109375" bestFit="1" customWidth="1"/>
    <col min="7945" max="7945" width="9.42578125" bestFit="1" customWidth="1"/>
    <col min="7946" max="7946" width="9.7109375" bestFit="1" customWidth="1"/>
    <col min="7947" max="7947" width="9.42578125" bestFit="1" customWidth="1"/>
    <col min="7948" max="7952" width="0" hidden="1" customWidth="1"/>
    <col min="7953" max="7953" width="10.85546875" bestFit="1" customWidth="1"/>
    <col min="7954" max="7954" width="9.7109375" bestFit="1" customWidth="1"/>
    <col min="7955" max="7955" width="9.42578125" bestFit="1" customWidth="1"/>
    <col min="7956" max="7956" width="10.85546875" bestFit="1" customWidth="1"/>
    <col min="7957" max="7957" width="9.7109375" bestFit="1" customWidth="1"/>
    <col min="7958" max="7958" width="9.28515625" bestFit="1" customWidth="1"/>
    <col min="7959" max="7975" width="12.7109375" customWidth="1"/>
    <col min="7976" max="7976" width="9.7109375" bestFit="1" customWidth="1"/>
    <col min="7977" max="7982" width="10.7109375" customWidth="1"/>
    <col min="8193" max="8193" width="52.28515625" bestFit="1" customWidth="1"/>
    <col min="8194" max="8194" width="10.85546875" bestFit="1" customWidth="1"/>
    <col min="8195" max="8197" width="9.42578125" bestFit="1" customWidth="1"/>
    <col min="8198" max="8198" width="9.7109375" bestFit="1" customWidth="1"/>
    <col min="8199" max="8199" width="9.42578125" bestFit="1" customWidth="1"/>
    <col min="8200" max="8200" width="9.7109375" bestFit="1" customWidth="1"/>
    <col min="8201" max="8201" width="9.42578125" bestFit="1" customWidth="1"/>
    <col min="8202" max="8202" width="9.7109375" bestFit="1" customWidth="1"/>
    <col min="8203" max="8203" width="9.42578125" bestFit="1" customWidth="1"/>
    <col min="8204" max="8208" width="0" hidden="1" customWidth="1"/>
    <col min="8209" max="8209" width="10.85546875" bestFit="1" customWidth="1"/>
    <col min="8210" max="8210" width="9.7109375" bestFit="1" customWidth="1"/>
    <col min="8211" max="8211" width="9.42578125" bestFit="1" customWidth="1"/>
    <col min="8212" max="8212" width="10.85546875" bestFit="1" customWidth="1"/>
    <col min="8213" max="8213" width="9.7109375" bestFit="1" customWidth="1"/>
    <col min="8214" max="8214" width="9.28515625" bestFit="1" customWidth="1"/>
    <col min="8215" max="8231" width="12.7109375" customWidth="1"/>
    <col min="8232" max="8232" width="9.7109375" bestFit="1" customWidth="1"/>
    <col min="8233" max="8238" width="10.7109375" customWidth="1"/>
    <col min="8449" max="8449" width="52.28515625" bestFit="1" customWidth="1"/>
    <col min="8450" max="8450" width="10.85546875" bestFit="1" customWidth="1"/>
    <col min="8451" max="8453" width="9.42578125" bestFit="1" customWidth="1"/>
    <col min="8454" max="8454" width="9.7109375" bestFit="1" customWidth="1"/>
    <col min="8455" max="8455" width="9.42578125" bestFit="1" customWidth="1"/>
    <col min="8456" max="8456" width="9.7109375" bestFit="1" customWidth="1"/>
    <col min="8457" max="8457" width="9.42578125" bestFit="1" customWidth="1"/>
    <col min="8458" max="8458" width="9.7109375" bestFit="1" customWidth="1"/>
    <col min="8459" max="8459" width="9.42578125" bestFit="1" customWidth="1"/>
    <col min="8460" max="8464" width="0" hidden="1" customWidth="1"/>
    <col min="8465" max="8465" width="10.85546875" bestFit="1" customWidth="1"/>
    <col min="8466" max="8466" width="9.7109375" bestFit="1" customWidth="1"/>
    <col min="8467" max="8467" width="9.42578125" bestFit="1" customWidth="1"/>
    <col min="8468" max="8468" width="10.85546875" bestFit="1" customWidth="1"/>
    <col min="8469" max="8469" width="9.7109375" bestFit="1" customWidth="1"/>
    <col min="8470" max="8470" width="9.28515625" bestFit="1" customWidth="1"/>
    <col min="8471" max="8487" width="12.7109375" customWidth="1"/>
    <col min="8488" max="8488" width="9.7109375" bestFit="1" customWidth="1"/>
    <col min="8489" max="8494" width="10.7109375" customWidth="1"/>
    <col min="8705" max="8705" width="52.28515625" bestFit="1" customWidth="1"/>
    <col min="8706" max="8706" width="10.85546875" bestFit="1" customWidth="1"/>
    <col min="8707" max="8709" width="9.42578125" bestFit="1" customWidth="1"/>
    <col min="8710" max="8710" width="9.7109375" bestFit="1" customWidth="1"/>
    <col min="8711" max="8711" width="9.42578125" bestFit="1" customWidth="1"/>
    <col min="8712" max="8712" width="9.7109375" bestFit="1" customWidth="1"/>
    <col min="8713" max="8713" width="9.42578125" bestFit="1" customWidth="1"/>
    <col min="8714" max="8714" width="9.7109375" bestFit="1" customWidth="1"/>
    <col min="8715" max="8715" width="9.42578125" bestFit="1" customWidth="1"/>
    <col min="8716" max="8720" width="0" hidden="1" customWidth="1"/>
    <col min="8721" max="8721" width="10.85546875" bestFit="1" customWidth="1"/>
    <col min="8722" max="8722" width="9.7109375" bestFit="1" customWidth="1"/>
    <col min="8723" max="8723" width="9.42578125" bestFit="1" customWidth="1"/>
    <col min="8724" max="8724" width="10.85546875" bestFit="1" customWidth="1"/>
    <col min="8725" max="8725" width="9.7109375" bestFit="1" customWidth="1"/>
    <col min="8726" max="8726" width="9.28515625" bestFit="1" customWidth="1"/>
    <col min="8727" max="8743" width="12.7109375" customWidth="1"/>
    <col min="8744" max="8744" width="9.7109375" bestFit="1" customWidth="1"/>
    <col min="8745" max="8750" width="10.7109375" customWidth="1"/>
    <col min="8961" max="8961" width="52.28515625" bestFit="1" customWidth="1"/>
    <col min="8962" max="8962" width="10.85546875" bestFit="1" customWidth="1"/>
    <col min="8963" max="8965" width="9.42578125" bestFit="1" customWidth="1"/>
    <col min="8966" max="8966" width="9.7109375" bestFit="1" customWidth="1"/>
    <col min="8967" max="8967" width="9.42578125" bestFit="1" customWidth="1"/>
    <col min="8968" max="8968" width="9.7109375" bestFit="1" customWidth="1"/>
    <col min="8969" max="8969" width="9.42578125" bestFit="1" customWidth="1"/>
    <col min="8970" max="8970" width="9.7109375" bestFit="1" customWidth="1"/>
    <col min="8971" max="8971" width="9.42578125" bestFit="1" customWidth="1"/>
    <col min="8972" max="8976" width="0" hidden="1" customWidth="1"/>
    <col min="8977" max="8977" width="10.85546875" bestFit="1" customWidth="1"/>
    <col min="8978" max="8978" width="9.7109375" bestFit="1" customWidth="1"/>
    <col min="8979" max="8979" width="9.42578125" bestFit="1" customWidth="1"/>
    <col min="8980" max="8980" width="10.85546875" bestFit="1" customWidth="1"/>
    <col min="8981" max="8981" width="9.7109375" bestFit="1" customWidth="1"/>
    <col min="8982" max="8982" width="9.28515625" bestFit="1" customWidth="1"/>
    <col min="8983" max="8999" width="12.7109375" customWidth="1"/>
    <col min="9000" max="9000" width="9.7109375" bestFit="1" customWidth="1"/>
    <col min="9001" max="9006" width="10.7109375" customWidth="1"/>
    <col min="9217" max="9217" width="52.28515625" bestFit="1" customWidth="1"/>
    <col min="9218" max="9218" width="10.85546875" bestFit="1" customWidth="1"/>
    <col min="9219" max="9221" width="9.42578125" bestFit="1" customWidth="1"/>
    <col min="9222" max="9222" width="9.7109375" bestFit="1" customWidth="1"/>
    <col min="9223" max="9223" width="9.42578125" bestFit="1" customWidth="1"/>
    <col min="9224" max="9224" width="9.7109375" bestFit="1" customWidth="1"/>
    <col min="9225" max="9225" width="9.42578125" bestFit="1" customWidth="1"/>
    <col min="9226" max="9226" width="9.7109375" bestFit="1" customWidth="1"/>
    <col min="9227" max="9227" width="9.42578125" bestFit="1" customWidth="1"/>
    <col min="9228" max="9232" width="0" hidden="1" customWidth="1"/>
    <col min="9233" max="9233" width="10.85546875" bestFit="1" customWidth="1"/>
    <col min="9234" max="9234" width="9.7109375" bestFit="1" customWidth="1"/>
    <col min="9235" max="9235" width="9.42578125" bestFit="1" customWidth="1"/>
    <col min="9236" max="9236" width="10.85546875" bestFit="1" customWidth="1"/>
    <col min="9237" max="9237" width="9.7109375" bestFit="1" customWidth="1"/>
    <col min="9238" max="9238" width="9.28515625" bestFit="1" customWidth="1"/>
    <col min="9239" max="9255" width="12.7109375" customWidth="1"/>
    <col min="9256" max="9256" width="9.7109375" bestFit="1" customWidth="1"/>
    <col min="9257" max="9262" width="10.7109375" customWidth="1"/>
    <col min="9473" max="9473" width="52.28515625" bestFit="1" customWidth="1"/>
    <col min="9474" max="9474" width="10.85546875" bestFit="1" customWidth="1"/>
    <col min="9475" max="9477" width="9.42578125" bestFit="1" customWidth="1"/>
    <col min="9478" max="9478" width="9.7109375" bestFit="1" customWidth="1"/>
    <col min="9479" max="9479" width="9.42578125" bestFit="1" customWidth="1"/>
    <col min="9480" max="9480" width="9.7109375" bestFit="1" customWidth="1"/>
    <col min="9481" max="9481" width="9.42578125" bestFit="1" customWidth="1"/>
    <col min="9482" max="9482" width="9.7109375" bestFit="1" customWidth="1"/>
    <col min="9483" max="9483" width="9.42578125" bestFit="1" customWidth="1"/>
    <col min="9484" max="9488" width="0" hidden="1" customWidth="1"/>
    <col min="9489" max="9489" width="10.85546875" bestFit="1" customWidth="1"/>
    <col min="9490" max="9490" width="9.7109375" bestFit="1" customWidth="1"/>
    <col min="9491" max="9491" width="9.42578125" bestFit="1" customWidth="1"/>
    <col min="9492" max="9492" width="10.85546875" bestFit="1" customWidth="1"/>
    <col min="9493" max="9493" width="9.7109375" bestFit="1" customWidth="1"/>
    <col min="9494" max="9494" width="9.28515625" bestFit="1" customWidth="1"/>
    <col min="9495" max="9511" width="12.7109375" customWidth="1"/>
    <col min="9512" max="9512" width="9.7109375" bestFit="1" customWidth="1"/>
    <col min="9513" max="9518" width="10.7109375" customWidth="1"/>
    <col min="9729" max="9729" width="52.28515625" bestFit="1" customWidth="1"/>
    <col min="9730" max="9730" width="10.85546875" bestFit="1" customWidth="1"/>
    <col min="9731" max="9733" width="9.42578125" bestFit="1" customWidth="1"/>
    <col min="9734" max="9734" width="9.7109375" bestFit="1" customWidth="1"/>
    <col min="9735" max="9735" width="9.42578125" bestFit="1" customWidth="1"/>
    <col min="9736" max="9736" width="9.7109375" bestFit="1" customWidth="1"/>
    <col min="9737" max="9737" width="9.42578125" bestFit="1" customWidth="1"/>
    <col min="9738" max="9738" width="9.7109375" bestFit="1" customWidth="1"/>
    <col min="9739" max="9739" width="9.42578125" bestFit="1" customWidth="1"/>
    <col min="9740" max="9744" width="0" hidden="1" customWidth="1"/>
    <col min="9745" max="9745" width="10.85546875" bestFit="1" customWidth="1"/>
    <col min="9746" max="9746" width="9.7109375" bestFit="1" customWidth="1"/>
    <col min="9747" max="9747" width="9.42578125" bestFit="1" customWidth="1"/>
    <col min="9748" max="9748" width="10.85546875" bestFit="1" customWidth="1"/>
    <col min="9749" max="9749" width="9.7109375" bestFit="1" customWidth="1"/>
    <col min="9750" max="9750" width="9.28515625" bestFit="1" customWidth="1"/>
    <col min="9751" max="9767" width="12.7109375" customWidth="1"/>
    <col min="9768" max="9768" width="9.7109375" bestFit="1" customWidth="1"/>
    <col min="9769" max="9774" width="10.7109375" customWidth="1"/>
    <col min="9985" max="9985" width="52.28515625" bestFit="1" customWidth="1"/>
    <col min="9986" max="9986" width="10.85546875" bestFit="1" customWidth="1"/>
    <col min="9987" max="9989" width="9.42578125" bestFit="1" customWidth="1"/>
    <col min="9990" max="9990" width="9.7109375" bestFit="1" customWidth="1"/>
    <col min="9991" max="9991" width="9.42578125" bestFit="1" customWidth="1"/>
    <col min="9992" max="9992" width="9.7109375" bestFit="1" customWidth="1"/>
    <col min="9993" max="9993" width="9.42578125" bestFit="1" customWidth="1"/>
    <col min="9994" max="9994" width="9.7109375" bestFit="1" customWidth="1"/>
    <col min="9995" max="9995" width="9.42578125" bestFit="1" customWidth="1"/>
    <col min="9996" max="10000" width="0" hidden="1" customWidth="1"/>
    <col min="10001" max="10001" width="10.85546875" bestFit="1" customWidth="1"/>
    <col min="10002" max="10002" width="9.7109375" bestFit="1" customWidth="1"/>
    <col min="10003" max="10003" width="9.42578125" bestFit="1" customWidth="1"/>
    <col min="10004" max="10004" width="10.85546875" bestFit="1" customWidth="1"/>
    <col min="10005" max="10005" width="9.7109375" bestFit="1" customWidth="1"/>
    <col min="10006" max="10006" width="9.28515625" bestFit="1" customWidth="1"/>
    <col min="10007" max="10023" width="12.7109375" customWidth="1"/>
    <col min="10024" max="10024" width="9.7109375" bestFit="1" customWidth="1"/>
    <col min="10025" max="10030" width="10.7109375" customWidth="1"/>
    <col min="10241" max="10241" width="52.28515625" bestFit="1" customWidth="1"/>
    <col min="10242" max="10242" width="10.85546875" bestFit="1" customWidth="1"/>
    <col min="10243" max="10245" width="9.42578125" bestFit="1" customWidth="1"/>
    <col min="10246" max="10246" width="9.7109375" bestFit="1" customWidth="1"/>
    <col min="10247" max="10247" width="9.42578125" bestFit="1" customWidth="1"/>
    <col min="10248" max="10248" width="9.7109375" bestFit="1" customWidth="1"/>
    <col min="10249" max="10249" width="9.42578125" bestFit="1" customWidth="1"/>
    <col min="10250" max="10250" width="9.7109375" bestFit="1" customWidth="1"/>
    <col min="10251" max="10251" width="9.42578125" bestFit="1" customWidth="1"/>
    <col min="10252" max="10256" width="0" hidden="1" customWidth="1"/>
    <col min="10257" max="10257" width="10.85546875" bestFit="1" customWidth="1"/>
    <col min="10258" max="10258" width="9.7109375" bestFit="1" customWidth="1"/>
    <col min="10259" max="10259" width="9.42578125" bestFit="1" customWidth="1"/>
    <col min="10260" max="10260" width="10.85546875" bestFit="1" customWidth="1"/>
    <col min="10261" max="10261" width="9.7109375" bestFit="1" customWidth="1"/>
    <col min="10262" max="10262" width="9.28515625" bestFit="1" customWidth="1"/>
    <col min="10263" max="10279" width="12.7109375" customWidth="1"/>
    <col min="10280" max="10280" width="9.7109375" bestFit="1" customWidth="1"/>
    <col min="10281" max="10286" width="10.7109375" customWidth="1"/>
    <col min="10497" max="10497" width="52.28515625" bestFit="1" customWidth="1"/>
    <col min="10498" max="10498" width="10.85546875" bestFit="1" customWidth="1"/>
    <col min="10499" max="10501" width="9.42578125" bestFit="1" customWidth="1"/>
    <col min="10502" max="10502" width="9.7109375" bestFit="1" customWidth="1"/>
    <col min="10503" max="10503" width="9.42578125" bestFit="1" customWidth="1"/>
    <col min="10504" max="10504" width="9.7109375" bestFit="1" customWidth="1"/>
    <col min="10505" max="10505" width="9.42578125" bestFit="1" customWidth="1"/>
    <col min="10506" max="10506" width="9.7109375" bestFit="1" customWidth="1"/>
    <col min="10507" max="10507" width="9.42578125" bestFit="1" customWidth="1"/>
    <col min="10508" max="10512" width="0" hidden="1" customWidth="1"/>
    <col min="10513" max="10513" width="10.85546875" bestFit="1" customWidth="1"/>
    <col min="10514" max="10514" width="9.7109375" bestFit="1" customWidth="1"/>
    <col min="10515" max="10515" width="9.42578125" bestFit="1" customWidth="1"/>
    <col min="10516" max="10516" width="10.85546875" bestFit="1" customWidth="1"/>
    <col min="10517" max="10517" width="9.7109375" bestFit="1" customWidth="1"/>
    <col min="10518" max="10518" width="9.28515625" bestFit="1" customWidth="1"/>
    <col min="10519" max="10535" width="12.7109375" customWidth="1"/>
    <col min="10536" max="10536" width="9.7109375" bestFit="1" customWidth="1"/>
    <col min="10537" max="10542" width="10.7109375" customWidth="1"/>
    <col min="10753" max="10753" width="52.28515625" bestFit="1" customWidth="1"/>
    <col min="10754" max="10754" width="10.85546875" bestFit="1" customWidth="1"/>
    <col min="10755" max="10757" width="9.42578125" bestFit="1" customWidth="1"/>
    <col min="10758" max="10758" width="9.7109375" bestFit="1" customWidth="1"/>
    <col min="10759" max="10759" width="9.42578125" bestFit="1" customWidth="1"/>
    <col min="10760" max="10760" width="9.7109375" bestFit="1" customWidth="1"/>
    <col min="10761" max="10761" width="9.42578125" bestFit="1" customWidth="1"/>
    <col min="10762" max="10762" width="9.7109375" bestFit="1" customWidth="1"/>
    <col min="10763" max="10763" width="9.42578125" bestFit="1" customWidth="1"/>
    <col min="10764" max="10768" width="0" hidden="1" customWidth="1"/>
    <col min="10769" max="10769" width="10.85546875" bestFit="1" customWidth="1"/>
    <col min="10770" max="10770" width="9.7109375" bestFit="1" customWidth="1"/>
    <col min="10771" max="10771" width="9.42578125" bestFit="1" customWidth="1"/>
    <col min="10772" max="10772" width="10.85546875" bestFit="1" customWidth="1"/>
    <col min="10773" max="10773" width="9.7109375" bestFit="1" customWidth="1"/>
    <col min="10774" max="10774" width="9.28515625" bestFit="1" customWidth="1"/>
    <col min="10775" max="10791" width="12.7109375" customWidth="1"/>
    <col min="10792" max="10792" width="9.7109375" bestFit="1" customWidth="1"/>
    <col min="10793" max="10798" width="10.7109375" customWidth="1"/>
    <col min="11009" max="11009" width="52.28515625" bestFit="1" customWidth="1"/>
    <col min="11010" max="11010" width="10.85546875" bestFit="1" customWidth="1"/>
    <col min="11011" max="11013" width="9.42578125" bestFit="1" customWidth="1"/>
    <col min="11014" max="11014" width="9.7109375" bestFit="1" customWidth="1"/>
    <col min="11015" max="11015" width="9.42578125" bestFit="1" customWidth="1"/>
    <col min="11016" max="11016" width="9.7109375" bestFit="1" customWidth="1"/>
    <col min="11017" max="11017" width="9.42578125" bestFit="1" customWidth="1"/>
    <col min="11018" max="11018" width="9.7109375" bestFit="1" customWidth="1"/>
    <col min="11019" max="11019" width="9.42578125" bestFit="1" customWidth="1"/>
    <col min="11020" max="11024" width="0" hidden="1" customWidth="1"/>
    <col min="11025" max="11025" width="10.85546875" bestFit="1" customWidth="1"/>
    <col min="11026" max="11026" width="9.7109375" bestFit="1" customWidth="1"/>
    <col min="11027" max="11027" width="9.42578125" bestFit="1" customWidth="1"/>
    <col min="11028" max="11028" width="10.85546875" bestFit="1" customWidth="1"/>
    <col min="11029" max="11029" width="9.7109375" bestFit="1" customWidth="1"/>
    <col min="11030" max="11030" width="9.28515625" bestFit="1" customWidth="1"/>
    <col min="11031" max="11047" width="12.7109375" customWidth="1"/>
    <col min="11048" max="11048" width="9.7109375" bestFit="1" customWidth="1"/>
    <col min="11049" max="11054" width="10.7109375" customWidth="1"/>
    <col min="11265" max="11265" width="52.28515625" bestFit="1" customWidth="1"/>
    <col min="11266" max="11266" width="10.85546875" bestFit="1" customWidth="1"/>
    <col min="11267" max="11269" width="9.42578125" bestFit="1" customWidth="1"/>
    <col min="11270" max="11270" width="9.7109375" bestFit="1" customWidth="1"/>
    <col min="11271" max="11271" width="9.42578125" bestFit="1" customWidth="1"/>
    <col min="11272" max="11272" width="9.7109375" bestFit="1" customWidth="1"/>
    <col min="11273" max="11273" width="9.42578125" bestFit="1" customWidth="1"/>
    <col min="11274" max="11274" width="9.7109375" bestFit="1" customWidth="1"/>
    <col min="11275" max="11275" width="9.42578125" bestFit="1" customWidth="1"/>
    <col min="11276" max="11280" width="0" hidden="1" customWidth="1"/>
    <col min="11281" max="11281" width="10.85546875" bestFit="1" customWidth="1"/>
    <col min="11282" max="11282" width="9.7109375" bestFit="1" customWidth="1"/>
    <col min="11283" max="11283" width="9.42578125" bestFit="1" customWidth="1"/>
    <col min="11284" max="11284" width="10.85546875" bestFit="1" customWidth="1"/>
    <col min="11285" max="11285" width="9.7109375" bestFit="1" customWidth="1"/>
    <col min="11286" max="11286" width="9.28515625" bestFit="1" customWidth="1"/>
    <col min="11287" max="11303" width="12.7109375" customWidth="1"/>
    <col min="11304" max="11304" width="9.7109375" bestFit="1" customWidth="1"/>
    <col min="11305" max="11310" width="10.7109375" customWidth="1"/>
    <col min="11521" max="11521" width="52.28515625" bestFit="1" customWidth="1"/>
    <col min="11522" max="11522" width="10.85546875" bestFit="1" customWidth="1"/>
    <col min="11523" max="11525" width="9.42578125" bestFit="1" customWidth="1"/>
    <col min="11526" max="11526" width="9.7109375" bestFit="1" customWidth="1"/>
    <col min="11527" max="11527" width="9.42578125" bestFit="1" customWidth="1"/>
    <col min="11528" max="11528" width="9.7109375" bestFit="1" customWidth="1"/>
    <col min="11529" max="11529" width="9.42578125" bestFit="1" customWidth="1"/>
    <col min="11530" max="11530" width="9.7109375" bestFit="1" customWidth="1"/>
    <col min="11531" max="11531" width="9.42578125" bestFit="1" customWidth="1"/>
    <col min="11532" max="11536" width="0" hidden="1" customWidth="1"/>
    <col min="11537" max="11537" width="10.85546875" bestFit="1" customWidth="1"/>
    <col min="11538" max="11538" width="9.7109375" bestFit="1" customWidth="1"/>
    <col min="11539" max="11539" width="9.42578125" bestFit="1" customWidth="1"/>
    <col min="11540" max="11540" width="10.85546875" bestFit="1" customWidth="1"/>
    <col min="11541" max="11541" width="9.7109375" bestFit="1" customWidth="1"/>
    <col min="11542" max="11542" width="9.28515625" bestFit="1" customWidth="1"/>
    <col min="11543" max="11559" width="12.7109375" customWidth="1"/>
    <col min="11560" max="11560" width="9.7109375" bestFit="1" customWidth="1"/>
    <col min="11561" max="11566" width="10.7109375" customWidth="1"/>
    <col min="11777" max="11777" width="52.28515625" bestFit="1" customWidth="1"/>
    <col min="11778" max="11778" width="10.85546875" bestFit="1" customWidth="1"/>
    <col min="11779" max="11781" width="9.42578125" bestFit="1" customWidth="1"/>
    <col min="11782" max="11782" width="9.7109375" bestFit="1" customWidth="1"/>
    <col min="11783" max="11783" width="9.42578125" bestFit="1" customWidth="1"/>
    <col min="11784" max="11784" width="9.7109375" bestFit="1" customWidth="1"/>
    <col min="11785" max="11785" width="9.42578125" bestFit="1" customWidth="1"/>
    <col min="11786" max="11786" width="9.7109375" bestFit="1" customWidth="1"/>
    <col min="11787" max="11787" width="9.42578125" bestFit="1" customWidth="1"/>
    <col min="11788" max="11792" width="0" hidden="1" customWidth="1"/>
    <col min="11793" max="11793" width="10.85546875" bestFit="1" customWidth="1"/>
    <col min="11794" max="11794" width="9.7109375" bestFit="1" customWidth="1"/>
    <col min="11795" max="11795" width="9.42578125" bestFit="1" customWidth="1"/>
    <col min="11796" max="11796" width="10.85546875" bestFit="1" customWidth="1"/>
    <col min="11797" max="11797" width="9.7109375" bestFit="1" customWidth="1"/>
    <col min="11798" max="11798" width="9.28515625" bestFit="1" customWidth="1"/>
    <col min="11799" max="11815" width="12.7109375" customWidth="1"/>
    <col min="11816" max="11816" width="9.7109375" bestFit="1" customWidth="1"/>
    <col min="11817" max="11822" width="10.7109375" customWidth="1"/>
    <col min="12033" max="12033" width="52.28515625" bestFit="1" customWidth="1"/>
    <col min="12034" max="12034" width="10.85546875" bestFit="1" customWidth="1"/>
    <col min="12035" max="12037" width="9.42578125" bestFit="1" customWidth="1"/>
    <col min="12038" max="12038" width="9.7109375" bestFit="1" customWidth="1"/>
    <col min="12039" max="12039" width="9.42578125" bestFit="1" customWidth="1"/>
    <col min="12040" max="12040" width="9.7109375" bestFit="1" customWidth="1"/>
    <col min="12041" max="12041" width="9.42578125" bestFit="1" customWidth="1"/>
    <col min="12042" max="12042" width="9.7109375" bestFit="1" customWidth="1"/>
    <col min="12043" max="12043" width="9.42578125" bestFit="1" customWidth="1"/>
    <col min="12044" max="12048" width="0" hidden="1" customWidth="1"/>
    <col min="12049" max="12049" width="10.85546875" bestFit="1" customWidth="1"/>
    <col min="12050" max="12050" width="9.7109375" bestFit="1" customWidth="1"/>
    <col min="12051" max="12051" width="9.42578125" bestFit="1" customWidth="1"/>
    <col min="12052" max="12052" width="10.85546875" bestFit="1" customWidth="1"/>
    <col min="12053" max="12053" width="9.7109375" bestFit="1" customWidth="1"/>
    <col min="12054" max="12054" width="9.28515625" bestFit="1" customWidth="1"/>
    <col min="12055" max="12071" width="12.7109375" customWidth="1"/>
    <col min="12072" max="12072" width="9.7109375" bestFit="1" customWidth="1"/>
    <col min="12073" max="12078" width="10.7109375" customWidth="1"/>
    <col min="12289" max="12289" width="52.28515625" bestFit="1" customWidth="1"/>
    <col min="12290" max="12290" width="10.85546875" bestFit="1" customWidth="1"/>
    <col min="12291" max="12293" width="9.42578125" bestFit="1" customWidth="1"/>
    <col min="12294" max="12294" width="9.7109375" bestFit="1" customWidth="1"/>
    <col min="12295" max="12295" width="9.42578125" bestFit="1" customWidth="1"/>
    <col min="12296" max="12296" width="9.7109375" bestFit="1" customWidth="1"/>
    <col min="12297" max="12297" width="9.42578125" bestFit="1" customWidth="1"/>
    <col min="12298" max="12298" width="9.7109375" bestFit="1" customWidth="1"/>
    <col min="12299" max="12299" width="9.42578125" bestFit="1" customWidth="1"/>
    <col min="12300" max="12304" width="0" hidden="1" customWidth="1"/>
    <col min="12305" max="12305" width="10.85546875" bestFit="1" customWidth="1"/>
    <col min="12306" max="12306" width="9.7109375" bestFit="1" customWidth="1"/>
    <col min="12307" max="12307" width="9.42578125" bestFit="1" customWidth="1"/>
    <col min="12308" max="12308" width="10.85546875" bestFit="1" customWidth="1"/>
    <col min="12309" max="12309" width="9.7109375" bestFit="1" customWidth="1"/>
    <col min="12310" max="12310" width="9.28515625" bestFit="1" customWidth="1"/>
    <col min="12311" max="12327" width="12.7109375" customWidth="1"/>
    <col min="12328" max="12328" width="9.7109375" bestFit="1" customWidth="1"/>
    <col min="12329" max="12334" width="10.7109375" customWidth="1"/>
    <col min="12545" max="12545" width="52.28515625" bestFit="1" customWidth="1"/>
    <col min="12546" max="12546" width="10.85546875" bestFit="1" customWidth="1"/>
    <col min="12547" max="12549" width="9.42578125" bestFit="1" customWidth="1"/>
    <col min="12550" max="12550" width="9.7109375" bestFit="1" customWidth="1"/>
    <col min="12551" max="12551" width="9.42578125" bestFit="1" customWidth="1"/>
    <col min="12552" max="12552" width="9.7109375" bestFit="1" customWidth="1"/>
    <col min="12553" max="12553" width="9.42578125" bestFit="1" customWidth="1"/>
    <col min="12554" max="12554" width="9.7109375" bestFit="1" customWidth="1"/>
    <col min="12555" max="12555" width="9.42578125" bestFit="1" customWidth="1"/>
    <col min="12556" max="12560" width="0" hidden="1" customWidth="1"/>
    <col min="12561" max="12561" width="10.85546875" bestFit="1" customWidth="1"/>
    <col min="12562" max="12562" width="9.7109375" bestFit="1" customWidth="1"/>
    <col min="12563" max="12563" width="9.42578125" bestFit="1" customWidth="1"/>
    <col min="12564" max="12564" width="10.85546875" bestFit="1" customWidth="1"/>
    <col min="12565" max="12565" width="9.7109375" bestFit="1" customWidth="1"/>
    <col min="12566" max="12566" width="9.28515625" bestFit="1" customWidth="1"/>
    <col min="12567" max="12583" width="12.7109375" customWidth="1"/>
    <col min="12584" max="12584" width="9.7109375" bestFit="1" customWidth="1"/>
    <col min="12585" max="12590" width="10.7109375" customWidth="1"/>
    <col min="12801" max="12801" width="52.28515625" bestFit="1" customWidth="1"/>
    <col min="12802" max="12802" width="10.85546875" bestFit="1" customWidth="1"/>
    <col min="12803" max="12805" width="9.42578125" bestFit="1" customWidth="1"/>
    <col min="12806" max="12806" width="9.7109375" bestFit="1" customWidth="1"/>
    <col min="12807" max="12807" width="9.42578125" bestFit="1" customWidth="1"/>
    <col min="12808" max="12808" width="9.7109375" bestFit="1" customWidth="1"/>
    <col min="12809" max="12809" width="9.42578125" bestFit="1" customWidth="1"/>
    <col min="12810" max="12810" width="9.7109375" bestFit="1" customWidth="1"/>
    <col min="12811" max="12811" width="9.42578125" bestFit="1" customWidth="1"/>
    <col min="12812" max="12816" width="0" hidden="1" customWidth="1"/>
    <col min="12817" max="12817" width="10.85546875" bestFit="1" customWidth="1"/>
    <col min="12818" max="12818" width="9.7109375" bestFit="1" customWidth="1"/>
    <col min="12819" max="12819" width="9.42578125" bestFit="1" customWidth="1"/>
    <col min="12820" max="12820" width="10.85546875" bestFit="1" customWidth="1"/>
    <col min="12821" max="12821" width="9.7109375" bestFit="1" customWidth="1"/>
    <col min="12822" max="12822" width="9.28515625" bestFit="1" customWidth="1"/>
    <col min="12823" max="12839" width="12.7109375" customWidth="1"/>
    <col min="12840" max="12840" width="9.7109375" bestFit="1" customWidth="1"/>
    <col min="12841" max="12846" width="10.7109375" customWidth="1"/>
    <col min="13057" max="13057" width="52.28515625" bestFit="1" customWidth="1"/>
    <col min="13058" max="13058" width="10.85546875" bestFit="1" customWidth="1"/>
    <col min="13059" max="13061" width="9.42578125" bestFit="1" customWidth="1"/>
    <col min="13062" max="13062" width="9.7109375" bestFit="1" customWidth="1"/>
    <col min="13063" max="13063" width="9.42578125" bestFit="1" customWidth="1"/>
    <col min="13064" max="13064" width="9.7109375" bestFit="1" customWidth="1"/>
    <col min="13065" max="13065" width="9.42578125" bestFit="1" customWidth="1"/>
    <col min="13066" max="13066" width="9.7109375" bestFit="1" customWidth="1"/>
    <col min="13067" max="13067" width="9.42578125" bestFit="1" customWidth="1"/>
    <col min="13068" max="13072" width="0" hidden="1" customWidth="1"/>
    <col min="13073" max="13073" width="10.85546875" bestFit="1" customWidth="1"/>
    <col min="13074" max="13074" width="9.7109375" bestFit="1" customWidth="1"/>
    <col min="13075" max="13075" width="9.42578125" bestFit="1" customWidth="1"/>
    <col min="13076" max="13076" width="10.85546875" bestFit="1" customWidth="1"/>
    <col min="13077" max="13077" width="9.7109375" bestFit="1" customWidth="1"/>
    <col min="13078" max="13078" width="9.28515625" bestFit="1" customWidth="1"/>
    <col min="13079" max="13095" width="12.7109375" customWidth="1"/>
    <col min="13096" max="13096" width="9.7109375" bestFit="1" customWidth="1"/>
    <col min="13097" max="13102" width="10.7109375" customWidth="1"/>
    <col min="13313" max="13313" width="52.28515625" bestFit="1" customWidth="1"/>
    <col min="13314" max="13314" width="10.85546875" bestFit="1" customWidth="1"/>
    <col min="13315" max="13317" width="9.42578125" bestFit="1" customWidth="1"/>
    <col min="13318" max="13318" width="9.7109375" bestFit="1" customWidth="1"/>
    <col min="13319" max="13319" width="9.42578125" bestFit="1" customWidth="1"/>
    <col min="13320" max="13320" width="9.7109375" bestFit="1" customWidth="1"/>
    <col min="13321" max="13321" width="9.42578125" bestFit="1" customWidth="1"/>
    <col min="13322" max="13322" width="9.7109375" bestFit="1" customWidth="1"/>
    <col min="13323" max="13323" width="9.42578125" bestFit="1" customWidth="1"/>
    <col min="13324" max="13328" width="0" hidden="1" customWidth="1"/>
    <col min="13329" max="13329" width="10.85546875" bestFit="1" customWidth="1"/>
    <col min="13330" max="13330" width="9.7109375" bestFit="1" customWidth="1"/>
    <col min="13331" max="13331" width="9.42578125" bestFit="1" customWidth="1"/>
    <col min="13332" max="13332" width="10.85546875" bestFit="1" customWidth="1"/>
    <col min="13333" max="13333" width="9.7109375" bestFit="1" customWidth="1"/>
    <col min="13334" max="13334" width="9.28515625" bestFit="1" customWidth="1"/>
    <col min="13335" max="13351" width="12.7109375" customWidth="1"/>
    <col min="13352" max="13352" width="9.7109375" bestFit="1" customWidth="1"/>
    <col min="13353" max="13358" width="10.7109375" customWidth="1"/>
    <col min="13569" max="13569" width="52.28515625" bestFit="1" customWidth="1"/>
    <col min="13570" max="13570" width="10.85546875" bestFit="1" customWidth="1"/>
    <col min="13571" max="13573" width="9.42578125" bestFit="1" customWidth="1"/>
    <col min="13574" max="13574" width="9.7109375" bestFit="1" customWidth="1"/>
    <col min="13575" max="13575" width="9.42578125" bestFit="1" customWidth="1"/>
    <col min="13576" max="13576" width="9.7109375" bestFit="1" customWidth="1"/>
    <col min="13577" max="13577" width="9.42578125" bestFit="1" customWidth="1"/>
    <col min="13578" max="13578" width="9.7109375" bestFit="1" customWidth="1"/>
    <col min="13579" max="13579" width="9.42578125" bestFit="1" customWidth="1"/>
    <col min="13580" max="13584" width="0" hidden="1" customWidth="1"/>
    <col min="13585" max="13585" width="10.85546875" bestFit="1" customWidth="1"/>
    <col min="13586" max="13586" width="9.7109375" bestFit="1" customWidth="1"/>
    <col min="13587" max="13587" width="9.42578125" bestFit="1" customWidth="1"/>
    <col min="13588" max="13588" width="10.85546875" bestFit="1" customWidth="1"/>
    <col min="13589" max="13589" width="9.7109375" bestFit="1" customWidth="1"/>
    <col min="13590" max="13590" width="9.28515625" bestFit="1" customWidth="1"/>
    <col min="13591" max="13607" width="12.7109375" customWidth="1"/>
    <col min="13608" max="13608" width="9.7109375" bestFit="1" customWidth="1"/>
    <col min="13609" max="13614" width="10.7109375" customWidth="1"/>
    <col min="13825" max="13825" width="52.28515625" bestFit="1" customWidth="1"/>
    <col min="13826" max="13826" width="10.85546875" bestFit="1" customWidth="1"/>
    <col min="13827" max="13829" width="9.42578125" bestFit="1" customWidth="1"/>
    <col min="13830" max="13830" width="9.7109375" bestFit="1" customWidth="1"/>
    <col min="13831" max="13831" width="9.42578125" bestFit="1" customWidth="1"/>
    <col min="13832" max="13832" width="9.7109375" bestFit="1" customWidth="1"/>
    <col min="13833" max="13833" width="9.42578125" bestFit="1" customWidth="1"/>
    <col min="13834" max="13834" width="9.7109375" bestFit="1" customWidth="1"/>
    <col min="13835" max="13835" width="9.42578125" bestFit="1" customWidth="1"/>
    <col min="13836" max="13840" width="0" hidden="1" customWidth="1"/>
    <col min="13841" max="13841" width="10.85546875" bestFit="1" customWidth="1"/>
    <col min="13842" max="13842" width="9.7109375" bestFit="1" customWidth="1"/>
    <col min="13843" max="13843" width="9.42578125" bestFit="1" customWidth="1"/>
    <col min="13844" max="13844" width="10.85546875" bestFit="1" customWidth="1"/>
    <col min="13845" max="13845" width="9.7109375" bestFit="1" customWidth="1"/>
    <col min="13846" max="13846" width="9.28515625" bestFit="1" customWidth="1"/>
    <col min="13847" max="13863" width="12.7109375" customWidth="1"/>
    <col min="13864" max="13864" width="9.7109375" bestFit="1" customWidth="1"/>
    <col min="13865" max="13870" width="10.7109375" customWidth="1"/>
    <col min="14081" max="14081" width="52.28515625" bestFit="1" customWidth="1"/>
    <col min="14082" max="14082" width="10.85546875" bestFit="1" customWidth="1"/>
    <col min="14083" max="14085" width="9.42578125" bestFit="1" customWidth="1"/>
    <col min="14086" max="14086" width="9.7109375" bestFit="1" customWidth="1"/>
    <col min="14087" max="14087" width="9.42578125" bestFit="1" customWidth="1"/>
    <col min="14088" max="14088" width="9.7109375" bestFit="1" customWidth="1"/>
    <col min="14089" max="14089" width="9.42578125" bestFit="1" customWidth="1"/>
    <col min="14090" max="14090" width="9.7109375" bestFit="1" customWidth="1"/>
    <col min="14091" max="14091" width="9.42578125" bestFit="1" customWidth="1"/>
    <col min="14092" max="14096" width="0" hidden="1" customWidth="1"/>
    <col min="14097" max="14097" width="10.85546875" bestFit="1" customWidth="1"/>
    <col min="14098" max="14098" width="9.7109375" bestFit="1" customWidth="1"/>
    <col min="14099" max="14099" width="9.42578125" bestFit="1" customWidth="1"/>
    <col min="14100" max="14100" width="10.85546875" bestFit="1" customWidth="1"/>
    <col min="14101" max="14101" width="9.7109375" bestFit="1" customWidth="1"/>
    <col min="14102" max="14102" width="9.28515625" bestFit="1" customWidth="1"/>
    <col min="14103" max="14119" width="12.7109375" customWidth="1"/>
    <col min="14120" max="14120" width="9.7109375" bestFit="1" customWidth="1"/>
    <col min="14121" max="14126" width="10.7109375" customWidth="1"/>
    <col min="14337" max="14337" width="52.28515625" bestFit="1" customWidth="1"/>
    <col min="14338" max="14338" width="10.85546875" bestFit="1" customWidth="1"/>
    <col min="14339" max="14341" width="9.42578125" bestFit="1" customWidth="1"/>
    <col min="14342" max="14342" width="9.7109375" bestFit="1" customWidth="1"/>
    <col min="14343" max="14343" width="9.42578125" bestFit="1" customWidth="1"/>
    <col min="14344" max="14344" width="9.7109375" bestFit="1" customWidth="1"/>
    <col min="14345" max="14345" width="9.42578125" bestFit="1" customWidth="1"/>
    <col min="14346" max="14346" width="9.7109375" bestFit="1" customWidth="1"/>
    <col min="14347" max="14347" width="9.42578125" bestFit="1" customWidth="1"/>
    <col min="14348" max="14352" width="0" hidden="1" customWidth="1"/>
    <col min="14353" max="14353" width="10.85546875" bestFit="1" customWidth="1"/>
    <col min="14354" max="14354" width="9.7109375" bestFit="1" customWidth="1"/>
    <col min="14355" max="14355" width="9.42578125" bestFit="1" customWidth="1"/>
    <col min="14356" max="14356" width="10.85546875" bestFit="1" customWidth="1"/>
    <col min="14357" max="14357" width="9.7109375" bestFit="1" customWidth="1"/>
    <col min="14358" max="14358" width="9.28515625" bestFit="1" customWidth="1"/>
    <col min="14359" max="14375" width="12.7109375" customWidth="1"/>
    <col min="14376" max="14376" width="9.7109375" bestFit="1" customWidth="1"/>
    <col min="14377" max="14382" width="10.7109375" customWidth="1"/>
    <col min="14593" max="14593" width="52.28515625" bestFit="1" customWidth="1"/>
    <col min="14594" max="14594" width="10.85546875" bestFit="1" customWidth="1"/>
    <col min="14595" max="14597" width="9.42578125" bestFit="1" customWidth="1"/>
    <col min="14598" max="14598" width="9.7109375" bestFit="1" customWidth="1"/>
    <col min="14599" max="14599" width="9.42578125" bestFit="1" customWidth="1"/>
    <col min="14600" max="14600" width="9.7109375" bestFit="1" customWidth="1"/>
    <col min="14601" max="14601" width="9.42578125" bestFit="1" customWidth="1"/>
    <col min="14602" max="14602" width="9.7109375" bestFit="1" customWidth="1"/>
    <col min="14603" max="14603" width="9.42578125" bestFit="1" customWidth="1"/>
    <col min="14604" max="14608" width="0" hidden="1" customWidth="1"/>
    <col min="14609" max="14609" width="10.85546875" bestFit="1" customWidth="1"/>
    <col min="14610" max="14610" width="9.7109375" bestFit="1" customWidth="1"/>
    <col min="14611" max="14611" width="9.42578125" bestFit="1" customWidth="1"/>
    <col min="14612" max="14612" width="10.85546875" bestFit="1" customWidth="1"/>
    <col min="14613" max="14613" width="9.7109375" bestFit="1" customWidth="1"/>
    <col min="14614" max="14614" width="9.28515625" bestFit="1" customWidth="1"/>
    <col min="14615" max="14631" width="12.7109375" customWidth="1"/>
    <col min="14632" max="14632" width="9.7109375" bestFit="1" customWidth="1"/>
    <col min="14633" max="14638" width="10.7109375" customWidth="1"/>
    <col min="14849" max="14849" width="52.28515625" bestFit="1" customWidth="1"/>
    <col min="14850" max="14850" width="10.85546875" bestFit="1" customWidth="1"/>
    <col min="14851" max="14853" width="9.42578125" bestFit="1" customWidth="1"/>
    <col min="14854" max="14854" width="9.7109375" bestFit="1" customWidth="1"/>
    <col min="14855" max="14855" width="9.42578125" bestFit="1" customWidth="1"/>
    <col min="14856" max="14856" width="9.7109375" bestFit="1" customWidth="1"/>
    <col min="14857" max="14857" width="9.42578125" bestFit="1" customWidth="1"/>
    <col min="14858" max="14858" width="9.7109375" bestFit="1" customWidth="1"/>
    <col min="14859" max="14859" width="9.42578125" bestFit="1" customWidth="1"/>
    <col min="14860" max="14864" width="0" hidden="1" customWidth="1"/>
    <col min="14865" max="14865" width="10.85546875" bestFit="1" customWidth="1"/>
    <col min="14866" max="14866" width="9.7109375" bestFit="1" customWidth="1"/>
    <col min="14867" max="14867" width="9.42578125" bestFit="1" customWidth="1"/>
    <col min="14868" max="14868" width="10.85546875" bestFit="1" customWidth="1"/>
    <col min="14869" max="14869" width="9.7109375" bestFit="1" customWidth="1"/>
    <col min="14870" max="14870" width="9.28515625" bestFit="1" customWidth="1"/>
    <col min="14871" max="14887" width="12.7109375" customWidth="1"/>
    <col min="14888" max="14888" width="9.7109375" bestFit="1" customWidth="1"/>
    <col min="14889" max="14894" width="10.7109375" customWidth="1"/>
    <col min="15105" max="15105" width="52.28515625" bestFit="1" customWidth="1"/>
    <col min="15106" max="15106" width="10.85546875" bestFit="1" customWidth="1"/>
    <col min="15107" max="15109" width="9.42578125" bestFit="1" customWidth="1"/>
    <col min="15110" max="15110" width="9.7109375" bestFit="1" customWidth="1"/>
    <col min="15111" max="15111" width="9.42578125" bestFit="1" customWidth="1"/>
    <col min="15112" max="15112" width="9.7109375" bestFit="1" customWidth="1"/>
    <col min="15113" max="15113" width="9.42578125" bestFit="1" customWidth="1"/>
    <col min="15114" max="15114" width="9.7109375" bestFit="1" customWidth="1"/>
    <col min="15115" max="15115" width="9.42578125" bestFit="1" customWidth="1"/>
    <col min="15116" max="15120" width="0" hidden="1" customWidth="1"/>
    <col min="15121" max="15121" width="10.85546875" bestFit="1" customWidth="1"/>
    <col min="15122" max="15122" width="9.7109375" bestFit="1" customWidth="1"/>
    <col min="15123" max="15123" width="9.42578125" bestFit="1" customWidth="1"/>
    <col min="15124" max="15124" width="10.85546875" bestFit="1" customWidth="1"/>
    <col min="15125" max="15125" width="9.7109375" bestFit="1" customWidth="1"/>
    <col min="15126" max="15126" width="9.28515625" bestFit="1" customWidth="1"/>
    <col min="15127" max="15143" width="12.7109375" customWidth="1"/>
    <col min="15144" max="15144" width="9.7109375" bestFit="1" customWidth="1"/>
    <col min="15145" max="15150" width="10.7109375" customWidth="1"/>
    <col min="15361" max="15361" width="52.28515625" bestFit="1" customWidth="1"/>
    <col min="15362" max="15362" width="10.85546875" bestFit="1" customWidth="1"/>
    <col min="15363" max="15365" width="9.42578125" bestFit="1" customWidth="1"/>
    <col min="15366" max="15366" width="9.7109375" bestFit="1" customWidth="1"/>
    <col min="15367" max="15367" width="9.42578125" bestFit="1" customWidth="1"/>
    <col min="15368" max="15368" width="9.7109375" bestFit="1" customWidth="1"/>
    <col min="15369" max="15369" width="9.42578125" bestFit="1" customWidth="1"/>
    <col min="15370" max="15370" width="9.7109375" bestFit="1" customWidth="1"/>
    <col min="15371" max="15371" width="9.42578125" bestFit="1" customWidth="1"/>
    <col min="15372" max="15376" width="0" hidden="1" customWidth="1"/>
    <col min="15377" max="15377" width="10.85546875" bestFit="1" customWidth="1"/>
    <col min="15378" max="15378" width="9.7109375" bestFit="1" customWidth="1"/>
    <col min="15379" max="15379" width="9.42578125" bestFit="1" customWidth="1"/>
    <col min="15380" max="15380" width="10.85546875" bestFit="1" customWidth="1"/>
    <col min="15381" max="15381" width="9.7109375" bestFit="1" customWidth="1"/>
    <col min="15382" max="15382" width="9.28515625" bestFit="1" customWidth="1"/>
    <col min="15383" max="15399" width="12.7109375" customWidth="1"/>
    <col min="15400" max="15400" width="9.7109375" bestFit="1" customWidth="1"/>
    <col min="15401" max="15406" width="10.7109375" customWidth="1"/>
    <col min="15617" max="15617" width="52.28515625" bestFit="1" customWidth="1"/>
    <col min="15618" max="15618" width="10.85546875" bestFit="1" customWidth="1"/>
    <col min="15619" max="15621" width="9.42578125" bestFit="1" customWidth="1"/>
    <col min="15622" max="15622" width="9.7109375" bestFit="1" customWidth="1"/>
    <col min="15623" max="15623" width="9.42578125" bestFit="1" customWidth="1"/>
    <col min="15624" max="15624" width="9.7109375" bestFit="1" customWidth="1"/>
    <col min="15625" max="15625" width="9.42578125" bestFit="1" customWidth="1"/>
    <col min="15626" max="15626" width="9.7109375" bestFit="1" customWidth="1"/>
    <col min="15627" max="15627" width="9.42578125" bestFit="1" customWidth="1"/>
    <col min="15628" max="15632" width="0" hidden="1" customWidth="1"/>
    <col min="15633" max="15633" width="10.85546875" bestFit="1" customWidth="1"/>
    <col min="15634" max="15634" width="9.7109375" bestFit="1" customWidth="1"/>
    <col min="15635" max="15635" width="9.42578125" bestFit="1" customWidth="1"/>
    <col min="15636" max="15636" width="10.85546875" bestFit="1" customWidth="1"/>
    <col min="15637" max="15637" width="9.7109375" bestFit="1" customWidth="1"/>
    <col min="15638" max="15638" width="9.28515625" bestFit="1" customWidth="1"/>
    <col min="15639" max="15655" width="12.7109375" customWidth="1"/>
    <col min="15656" max="15656" width="9.7109375" bestFit="1" customWidth="1"/>
    <col min="15657" max="15662" width="10.7109375" customWidth="1"/>
    <col min="15873" max="15873" width="52.28515625" bestFit="1" customWidth="1"/>
    <col min="15874" max="15874" width="10.85546875" bestFit="1" customWidth="1"/>
    <col min="15875" max="15877" width="9.42578125" bestFit="1" customWidth="1"/>
    <col min="15878" max="15878" width="9.7109375" bestFit="1" customWidth="1"/>
    <col min="15879" max="15879" width="9.42578125" bestFit="1" customWidth="1"/>
    <col min="15880" max="15880" width="9.7109375" bestFit="1" customWidth="1"/>
    <col min="15881" max="15881" width="9.42578125" bestFit="1" customWidth="1"/>
    <col min="15882" max="15882" width="9.7109375" bestFit="1" customWidth="1"/>
    <col min="15883" max="15883" width="9.42578125" bestFit="1" customWidth="1"/>
    <col min="15884" max="15888" width="0" hidden="1" customWidth="1"/>
    <col min="15889" max="15889" width="10.85546875" bestFit="1" customWidth="1"/>
    <col min="15890" max="15890" width="9.7109375" bestFit="1" customWidth="1"/>
    <col min="15891" max="15891" width="9.42578125" bestFit="1" customWidth="1"/>
    <col min="15892" max="15892" width="10.85546875" bestFit="1" customWidth="1"/>
    <col min="15893" max="15893" width="9.7109375" bestFit="1" customWidth="1"/>
    <col min="15894" max="15894" width="9.28515625" bestFit="1" customWidth="1"/>
    <col min="15895" max="15911" width="12.7109375" customWidth="1"/>
    <col min="15912" max="15912" width="9.7109375" bestFit="1" customWidth="1"/>
    <col min="15913" max="15918" width="10.7109375" customWidth="1"/>
    <col min="16129" max="16129" width="52.28515625" bestFit="1" customWidth="1"/>
    <col min="16130" max="16130" width="10.85546875" bestFit="1" customWidth="1"/>
    <col min="16131" max="16133" width="9.42578125" bestFit="1" customWidth="1"/>
    <col min="16134" max="16134" width="9.7109375" bestFit="1" customWidth="1"/>
    <col min="16135" max="16135" width="9.42578125" bestFit="1" customWidth="1"/>
    <col min="16136" max="16136" width="9.7109375" bestFit="1" customWidth="1"/>
    <col min="16137" max="16137" width="9.42578125" bestFit="1" customWidth="1"/>
    <col min="16138" max="16138" width="9.7109375" bestFit="1" customWidth="1"/>
    <col min="16139" max="16139" width="9.42578125" bestFit="1" customWidth="1"/>
    <col min="16140" max="16144" width="0" hidden="1" customWidth="1"/>
    <col min="16145" max="16145" width="10.85546875" bestFit="1" customWidth="1"/>
    <col min="16146" max="16146" width="9.7109375" bestFit="1" customWidth="1"/>
    <col min="16147" max="16147" width="9.42578125" bestFit="1" customWidth="1"/>
    <col min="16148" max="16148" width="10.85546875" bestFit="1" customWidth="1"/>
    <col min="16149" max="16149" width="9.7109375" bestFit="1" customWidth="1"/>
    <col min="16150" max="16150" width="9.28515625" bestFit="1" customWidth="1"/>
    <col min="16151" max="16167" width="12.7109375" customWidth="1"/>
    <col min="16168" max="16168" width="9.7109375" bestFit="1" customWidth="1"/>
    <col min="16169" max="16174" width="10.7109375" customWidth="1"/>
  </cols>
  <sheetData>
    <row r="1" spans="1:46">
      <c r="U1" s="1" t="s">
        <v>1052</v>
      </c>
    </row>
    <row r="3" spans="1:46">
      <c r="B3" s="1054" t="s">
        <v>47</v>
      </c>
      <c r="C3" s="1054"/>
      <c r="D3" s="1054"/>
      <c r="E3" s="1054"/>
      <c r="F3" s="1054"/>
      <c r="G3" s="1054"/>
      <c r="H3" s="1054"/>
      <c r="I3" s="1054"/>
      <c r="J3" s="1054"/>
      <c r="K3" s="1054"/>
      <c r="L3" s="1054"/>
      <c r="M3" s="1054"/>
      <c r="N3" s="1054"/>
      <c r="O3" s="1054"/>
      <c r="P3" s="1054"/>
      <c r="Q3" s="1054"/>
      <c r="R3" s="1054"/>
      <c r="S3" s="1054"/>
      <c r="T3" s="1054"/>
      <c r="U3" s="1054"/>
      <c r="V3" s="1054"/>
      <c r="Z3" s="87"/>
      <c r="AA3" s="87"/>
      <c r="AB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</row>
    <row r="4" spans="1:46" ht="15" customHeight="1">
      <c r="A4" s="82"/>
      <c r="B4" s="783" t="s">
        <v>48</v>
      </c>
      <c r="C4" s="783"/>
      <c r="D4" s="783"/>
      <c r="E4" s="783"/>
      <c r="F4" s="783"/>
      <c r="G4" s="783"/>
      <c r="H4" s="783"/>
      <c r="I4" s="783"/>
      <c r="J4" s="783"/>
      <c r="K4" s="783"/>
      <c r="L4" s="783"/>
      <c r="M4" s="783"/>
      <c r="N4" s="783"/>
      <c r="O4" s="783"/>
      <c r="P4" s="783"/>
      <c r="Q4" s="783"/>
      <c r="R4" s="783"/>
      <c r="S4" s="783"/>
      <c r="T4" s="783"/>
      <c r="U4" s="783"/>
      <c r="V4" s="783"/>
      <c r="W4" s="82"/>
      <c r="X4" s="82"/>
      <c r="Y4" s="82"/>
      <c r="Z4" s="89"/>
      <c r="AA4" s="89"/>
      <c r="AB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</row>
    <row r="5" spans="1:46" ht="32.25" customHeight="1">
      <c r="A5" s="81"/>
      <c r="B5" s="1027" t="s">
        <v>464</v>
      </c>
      <c r="C5" s="1027"/>
      <c r="D5" s="1027"/>
      <c r="E5" s="1027"/>
      <c r="F5" s="1027"/>
      <c r="G5" s="1027"/>
      <c r="H5" s="1027"/>
      <c r="I5" s="1027"/>
      <c r="J5" s="1027"/>
      <c r="K5" s="1027"/>
      <c r="L5" s="1027"/>
      <c r="M5" s="1027"/>
      <c r="N5" s="1027"/>
      <c r="O5" s="1027"/>
      <c r="P5" s="1027"/>
      <c r="Q5" s="1027"/>
      <c r="R5" s="1027"/>
      <c r="S5" s="1027"/>
      <c r="T5" s="1027"/>
      <c r="U5" s="1027"/>
      <c r="V5" s="1027"/>
      <c r="W5" s="81"/>
      <c r="X5" s="81"/>
      <c r="Y5" s="81"/>
      <c r="Z5" s="91"/>
      <c r="AA5" s="91"/>
      <c r="AB5" s="91"/>
      <c r="AI5" s="91"/>
      <c r="AJ5" s="91"/>
      <c r="AK5" s="91"/>
      <c r="AL5" s="91"/>
      <c r="AM5" s="91"/>
      <c r="AN5" s="91"/>
      <c r="AO5" s="1083" t="s">
        <v>465</v>
      </c>
      <c r="AP5" s="1083"/>
      <c r="AQ5" s="1083"/>
      <c r="AR5" s="1083"/>
      <c r="AS5" s="1083"/>
      <c r="AT5" s="1083"/>
    </row>
    <row r="6" spans="1:46" ht="16.5" thickBot="1">
      <c r="A6" s="145" t="s">
        <v>466</v>
      </c>
      <c r="B6" s="145"/>
      <c r="C6" s="145"/>
      <c r="D6" s="145"/>
      <c r="E6" s="146"/>
      <c r="F6" s="145"/>
      <c r="G6" s="146"/>
      <c r="H6" s="145"/>
      <c r="I6" s="146"/>
      <c r="J6" s="145"/>
      <c r="K6" s="145"/>
      <c r="L6" s="146"/>
      <c r="M6" s="146"/>
      <c r="N6" s="145"/>
      <c r="O6" s="145"/>
      <c r="P6" s="146"/>
      <c r="Q6" s="145"/>
      <c r="R6" s="145"/>
      <c r="S6" s="146"/>
      <c r="T6" s="145"/>
      <c r="U6" s="145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  <c r="AJ6" s="146"/>
      <c r="AK6" s="146"/>
      <c r="AL6" s="146"/>
      <c r="AM6" s="146"/>
      <c r="AN6" s="146"/>
      <c r="AO6" s="1084">
        <v>0.63</v>
      </c>
      <c r="AP6" s="1085"/>
      <c r="AQ6" s="1085"/>
      <c r="AR6" s="1085"/>
      <c r="AS6" s="1085"/>
      <c r="AT6" s="1086"/>
    </row>
    <row r="7" spans="1:46" ht="165.75">
      <c r="A7" s="1095" t="s">
        <v>467</v>
      </c>
      <c r="B7" s="1097" t="s">
        <v>468</v>
      </c>
      <c r="C7" s="1087"/>
      <c r="D7" s="1087" t="s">
        <v>469</v>
      </c>
      <c r="E7" s="1087"/>
      <c r="F7" s="1087" t="s">
        <v>470</v>
      </c>
      <c r="G7" s="1098"/>
      <c r="H7" s="1087" t="s">
        <v>471</v>
      </c>
      <c r="I7" s="1098"/>
      <c r="J7" s="1087" t="s">
        <v>472</v>
      </c>
      <c r="K7" s="1087"/>
      <c r="L7" s="1088" t="s">
        <v>473</v>
      </c>
      <c r="M7" s="1088"/>
      <c r="N7" s="1088" t="s">
        <v>474</v>
      </c>
      <c r="O7" s="1088"/>
      <c r="P7" s="1089"/>
      <c r="Q7" s="1090" t="s">
        <v>475</v>
      </c>
      <c r="R7" s="1090"/>
      <c r="S7" s="1091"/>
      <c r="T7" s="1092" t="s">
        <v>476</v>
      </c>
      <c r="U7" s="1093"/>
      <c r="V7" s="1094"/>
      <c r="W7" s="147" t="s">
        <v>477</v>
      </c>
      <c r="X7" s="148" t="s">
        <v>478</v>
      </c>
      <c r="Y7" s="149" t="s">
        <v>479</v>
      </c>
      <c r="Z7" s="150" t="s">
        <v>480</v>
      </c>
      <c r="AA7" s="150" t="s">
        <v>481</v>
      </c>
      <c r="AB7" s="151" t="s">
        <v>482</v>
      </c>
      <c r="AC7" s="152" t="s">
        <v>477</v>
      </c>
      <c r="AD7" s="152" t="s">
        <v>478</v>
      </c>
      <c r="AE7" s="152" t="s">
        <v>483</v>
      </c>
      <c r="AF7" s="151" t="s">
        <v>480</v>
      </c>
      <c r="AG7" s="151" t="s">
        <v>481</v>
      </c>
      <c r="AH7" s="151" t="s">
        <v>484</v>
      </c>
      <c r="AI7" s="153" t="s">
        <v>485</v>
      </c>
      <c r="AJ7" s="153" t="s">
        <v>486</v>
      </c>
      <c r="AK7" s="153" t="s">
        <v>485</v>
      </c>
      <c r="AL7" s="153" t="s">
        <v>486</v>
      </c>
      <c r="AM7" s="153" t="s">
        <v>485</v>
      </c>
      <c r="AN7" s="153" t="s">
        <v>486</v>
      </c>
      <c r="AO7" s="154" t="s">
        <v>485</v>
      </c>
      <c r="AP7" s="154" t="s">
        <v>486</v>
      </c>
      <c r="AQ7" s="154" t="s">
        <v>485</v>
      </c>
      <c r="AR7" s="154" t="s">
        <v>486</v>
      </c>
      <c r="AS7" s="154" t="s">
        <v>485</v>
      </c>
      <c r="AT7" s="154" t="s">
        <v>486</v>
      </c>
    </row>
    <row r="8" spans="1:46" ht="24.75" thickBot="1">
      <c r="A8" s="1096"/>
      <c r="B8" s="155" t="s">
        <v>487</v>
      </c>
      <c r="C8" s="156" t="s">
        <v>488</v>
      </c>
      <c r="D8" s="156" t="s">
        <v>487</v>
      </c>
      <c r="E8" s="156" t="s">
        <v>488</v>
      </c>
      <c r="F8" s="156" t="s">
        <v>487</v>
      </c>
      <c r="G8" s="157" t="s">
        <v>488</v>
      </c>
      <c r="H8" s="156" t="s">
        <v>487</v>
      </c>
      <c r="I8" s="157" t="s">
        <v>488</v>
      </c>
      <c r="J8" s="156" t="s">
        <v>487</v>
      </c>
      <c r="K8" s="156" t="s">
        <v>488</v>
      </c>
      <c r="L8" s="156" t="s">
        <v>487</v>
      </c>
      <c r="M8" s="156" t="s">
        <v>488</v>
      </c>
      <c r="N8" s="156" t="s">
        <v>487</v>
      </c>
      <c r="O8" s="156" t="s">
        <v>489</v>
      </c>
      <c r="P8" s="157" t="s">
        <v>488</v>
      </c>
      <c r="Q8" s="156" t="s">
        <v>487</v>
      </c>
      <c r="R8" s="156" t="s">
        <v>489</v>
      </c>
      <c r="S8" s="157" t="s">
        <v>488</v>
      </c>
      <c r="T8" s="156" t="s">
        <v>487</v>
      </c>
      <c r="U8" s="156" t="s">
        <v>489</v>
      </c>
      <c r="V8" s="157" t="s">
        <v>488</v>
      </c>
      <c r="W8" s="158" t="s">
        <v>490</v>
      </c>
      <c r="X8" s="158" t="s">
        <v>490</v>
      </c>
      <c r="Y8" s="158" t="s">
        <v>487</v>
      </c>
      <c r="Z8" s="158" t="s">
        <v>490</v>
      </c>
      <c r="AA8" s="158" t="s">
        <v>490</v>
      </c>
      <c r="AB8" s="158" t="s">
        <v>487</v>
      </c>
      <c r="AC8" s="159" t="s">
        <v>491</v>
      </c>
      <c r="AD8" s="159" t="s">
        <v>491</v>
      </c>
      <c r="AE8" s="159" t="s">
        <v>487</v>
      </c>
      <c r="AF8" s="159" t="s">
        <v>491</v>
      </c>
      <c r="AG8" s="159" t="s">
        <v>491</v>
      </c>
      <c r="AH8" s="159" t="s">
        <v>487</v>
      </c>
      <c r="AI8" s="160" t="s">
        <v>492</v>
      </c>
      <c r="AJ8" s="160" t="s">
        <v>492</v>
      </c>
      <c r="AK8" s="160" t="s">
        <v>493</v>
      </c>
      <c r="AL8" s="160" t="s">
        <v>493</v>
      </c>
      <c r="AM8" s="160" t="s">
        <v>494</v>
      </c>
      <c r="AN8" s="160" t="s">
        <v>494</v>
      </c>
      <c r="AO8" s="160" t="s">
        <v>492</v>
      </c>
      <c r="AP8" s="160" t="s">
        <v>492</v>
      </c>
      <c r="AQ8" s="160" t="s">
        <v>493</v>
      </c>
      <c r="AR8" s="160" t="s">
        <v>493</v>
      </c>
      <c r="AS8" s="160" t="s">
        <v>494</v>
      </c>
      <c r="AT8" s="160" t="s">
        <v>494</v>
      </c>
    </row>
    <row r="9" spans="1:46" ht="34.5" thickBot="1">
      <c r="A9" s="161">
        <v>1</v>
      </c>
      <c r="B9" s="162" t="s">
        <v>495</v>
      </c>
      <c r="C9" s="163">
        <v>3</v>
      </c>
      <c r="D9" s="163">
        <v>4</v>
      </c>
      <c r="E9" s="163" t="s">
        <v>496</v>
      </c>
      <c r="F9" s="163">
        <v>6</v>
      </c>
      <c r="G9" s="163" t="s">
        <v>497</v>
      </c>
      <c r="H9" s="163" t="s">
        <v>498</v>
      </c>
      <c r="I9" s="163" t="s">
        <v>499</v>
      </c>
      <c r="J9" s="163">
        <v>8</v>
      </c>
      <c r="K9" s="164" t="s">
        <v>500</v>
      </c>
      <c r="L9" s="165">
        <v>10</v>
      </c>
      <c r="M9" s="166" t="s">
        <v>501</v>
      </c>
      <c r="N9" s="166" t="s">
        <v>502</v>
      </c>
      <c r="O9" s="166" t="s">
        <v>503</v>
      </c>
      <c r="P9" s="165" t="s">
        <v>504</v>
      </c>
      <c r="Q9" s="166" t="s">
        <v>505</v>
      </c>
      <c r="R9" s="166" t="s">
        <v>506</v>
      </c>
      <c r="S9" s="165" t="s">
        <v>507</v>
      </c>
      <c r="T9" s="166" t="s">
        <v>508</v>
      </c>
      <c r="U9" s="166" t="s">
        <v>509</v>
      </c>
      <c r="V9" s="165" t="s">
        <v>510</v>
      </c>
      <c r="W9" s="167" t="s">
        <v>511</v>
      </c>
      <c r="X9" s="167" t="s">
        <v>512</v>
      </c>
      <c r="Y9" s="167" t="s">
        <v>513</v>
      </c>
      <c r="Z9" s="167" t="s">
        <v>514</v>
      </c>
      <c r="AA9" s="167" t="s">
        <v>515</v>
      </c>
      <c r="AB9" s="167" t="s">
        <v>516</v>
      </c>
      <c r="AC9" s="167" t="s">
        <v>517</v>
      </c>
      <c r="AD9" s="167" t="s">
        <v>518</v>
      </c>
      <c r="AE9" s="167" t="s">
        <v>519</v>
      </c>
      <c r="AF9" s="167" t="s">
        <v>520</v>
      </c>
      <c r="AG9" s="167" t="s">
        <v>521</v>
      </c>
      <c r="AH9" s="167" t="s">
        <v>522</v>
      </c>
      <c r="AI9" s="167" t="s">
        <v>523</v>
      </c>
      <c r="AJ9" s="167" t="s">
        <v>524</v>
      </c>
      <c r="AK9" s="167" t="s">
        <v>525</v>
      </c>
      <c r="AL9" s="167" t="s">
        <v>526</v>
      </c>
      <c r="AM9" s="167" t="s">
        <v>527</v>
      </c>
      <c r="AN9" s="167" t="s">
        <v>528</v>
      </c>
      <c r="AO9" s="167" t="s">
        <v>529</v>
      </c>
      <c r="AP9" s="167" t="s">
        <v>530</v>
      </c>
      <c r="AQ9" s="167" t="s">
        <v>531</v>
      </c>
      <c r="AR9" s="167" t="s">
        <v>532</v>
      </c>
      <c r="AS9" s="167" t="s">
        <v>533</v>
      </c>
      <c r="AT9" s="167" t="s">
        <v>534</v>
      </c>
    </row>
    <row r="10" spans="1:46">
      <c r="A10" s="168" t="s">
        <v>535</v>
      </c>
      <c r="B10" s="169"/>
      <c r="C10" s="170"/>
      <c r="D10" s="170"/>
      <c r="E10" s="170"/>
      <c r="F10" s="170"/>
      <c r="G10" s="171"/>
      <c r="H10" s="170"/>
      <c r="I10" s="171"/>
      <c r="J10" s="170"/>
      <c r="K10" s="170"/>
      <c r="L10" s="170"/>
      <c r="M10" s="170"/>
      <c r="N10" s="170"/>
      <c r="O10" s="170"/>
      <c r="P10" s="171"/>
      <c r="Q10" s="170"/>
      <c r="R10" s="170"/>
      <c r="S10" s="171"/>
      <c r="T10" s="170"/>
      <c r="U10" s="170"/>
      <c r="V10" s="171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</row>
    <row r="11" spans="1:46">
      <c r="A11" s="173" t="s">
        <v>536</v>
      </c>
      <c r="B11" s="174"/>
      <c r="C11" s="175"/>
      <c r="D11" s="175"/>
      <c r="E11" s="175"/>
      <c r="F11" s="175"/>
      <c r="G11" s="176"/>
      <c r="H11" s="175"/>
      <c r="I11" s="176"/>
      <c r="J11" s="175"/>
      <c r="K11" s="175"/>
      <c r="L11" s="175"/>
      <c r="M11" s="175"/>
      <c r="N11" s="175"/>
      <c r="O11" s="176"/>
      <c r="P11" s="176"/>
      <c r="Q11" s="175"/>
      <c r="R11" s="176"/>
      <c r="S11" s="176"/>
      <c r="T11" s="175"/>
      <c r="U11" s="176"/>
      <c r="V11" s="176"/>
      <c r="W11" s="177"/>
      <c r="X11" s="177"/>
      <c r="Y11" s="177"/>
      <c r="Z11" s="177"/>
      <c r="AA11" s="177"/>
      <c r="AB11" s="177"/>
      <c r="AC11" s="177"/>
      <c r="AD11" s="177"/>
      <c r="AE11" s="177"/>
      <c r="AF11" s="177"/>
      <c r="AG11" s="177"/>
      <c r="AH11" s="177"/>
      <c r="AI11" s="177"/>
      <c r="AJ11" s="177"/>
      <c r="AK11" s="177"/>
      <c r="AL11" s="177"/>
      <c r="AM11" s="177"/>
      <c r="AN11" s="177"/>
      <c r="AO11" s="177"/>
      <c r="AP11" s="177"/>
      <c r="AQ11" s="177"/>
      <c r="AR11" s="177"/>
      <c r="AS11" s="177"/>
      <c r="AT11" s="177"/>
    </row>
    <row r="12" spans="1:46" ht="30" hidden="1">
      <c r="A12" s="178" t="s">
        <v>537</v>
      </c>
      <c r="B12" s="179">
        <f>C12*247</f>
        <v>6669</v>
      </c>
      <c r="C12" s="180">
        <v>27</v>
      </c>
      <c r="D12" s="181">
        <f>394/0.95*0.25</f>
        <v>103.68</v>
      </c>
      <c r="E12" s="182">
        <f>D12/247</f>
        <v>0.42</v>
      </c>
      <c r="F12" s="181">
        <f>1203/12*4</f>
        <v>401</v>
      </c>
      <c r="G12" s="183">
        <f>F12/247</f>
        <v>1.62</v>
      </c>
      <c r="H12" s="181">
        <f>859/12*4</f>
        <v>286.33</v>
      </c>
      <c r="I12" s="183">
        <f>H12/247</f>
        <v>1.1599999999999999</v>
      </c>
      <c r="J12" s="181">
        <f>1437/12*4</f>
        <v>479</v>
      </c>
      <c r="K12" s="182">
        <f>J12/247</f>
        <v>1.94</v>
      </c>
      <c r="L12" s="181">
        <f>7068/12*4</f>
        <v>2356</v>
      </c>
      <c r="M12" s="182">
        <f>L12/247</f>
        <v>9.5399999999999991</v>
      </c>
      <c r="N12" s="182">
        <f>B12+D12+F12+J12+L12</f>
        <v>10008.68</v>
      </c>
      <c r="O12" s="183">
        <f>N12/12</f>
        <v>834.06</v>
      </c>
      <c r="P12" s="183">
        <f>C12+E12+G12+K12+M12</f>
        <v>40.520000000000003</v>
      </c>
      <c r="Q12" s="184">
        <f>B12+D12+F12+J12</f>
        <v>7652.68</v>
      </c>
      <c r="R12" s="183">
        <f>Q12/12</f>
        <v>637.72</v>
      </c>
      <c r="S12" s="183">
        <f>C12+E12+G12+K12</f>
        <v>30.98</v>
      </c>
      <c r="T12" s="182">
        <f>B12+D12+H12</f>
        <v>7059.01</v>
      </c>
      <c r="U12" s="183">
        <f>T12/12</f>
        <v>588.25</v>
      </c>
      <c r="V12" s="183">
        <f>C12+E12+I12</f>
        <v>28.58</v>
      </c>
      <c r="W12" s="185"/>
      <c r="X12" s="185"/>
      <c r="Y12" s="186"/>
      <c r="Z12" s="185"/>
      <c r="AA12" s="185"/>
      <c r="AB12" s="186"/>
      <c r="AC12" s="185">
        <f>AE12/Q12</f>
        <v>0.77</v>
      </c>
      <c r="AD12" s="185">
        <f>AE12/T12</f>
        <v>0.84</v>
      </c>
      <c r="AE12" s="187">
        <f>24*247</f>
        <v>5928</v>
      </c>
      <c r="AF12" s="185">
        <f>AH12/Q12</f>
        <v>0.39</v>
      </c>
      <c r="AG12" s="185">
        <f>AH12/T12</f>
        <v>0.42</v>
      </c>
      <c r="AH12" s="187">
        <f>24*247*0.5</f>
        <v>2964</v>
      </c>
      <c r="AI12" s="186"/>
      <c r="AJ12" s="188">
        <f>Q12-(Q12*AC12)</f>
        <v>1760.12</v>
      </c>
      <c r="AK12" s="186"/>
      <c r="AL12" s="188">
        <f>Q12</f>
        <v>7652.68</v>
      </c>
      <c r="AM12" s="186"/>
      <c r="AN12" s="188">
        <f>Q12-Q12*AF12</f>
        <v>4668.13</v>
      </c>
      <c r="AO12" s="186"/>
      <c r="AP12" s="188">
        <f>AJ12*$AO$6</f>
        <v>1108.8800000000001</v>
      </c>
      <c r="AQ12" s="186"/>
      <c r="AR12" s="188">
        <f>AL12*$AO$6</f>
        <v>4821.1899999999996</v>
      </c>
      <c r="AS12" s="186"/>
      <c r="AT12" s="188">
        <f>AN12*$AO$6</f>
        <v>2940.92</v>
      </c>
    </row>
    <row r="13" spans="1:46" hidden="1">
      <c r="A13" s="178" t="s">
        <v>538</v>
      </c>
      <c r="B13" s="179">
        <f>C13*247</f>
        <v>18122.39</v>
      </c>
      <c r="C13" s="180">
        <v>73.37</v>
      </c>
      <c r="D13" s="181">
        <f>394/0.95*0.75</f>
        <v>311.05</v>
      </c>
      <c r="E13" s="182">
        <f>D13/247</f>
        <v>1.26</v>
      </c>
      <c r="F13" s="181">
        <f>1203/12*9</f>
        <v>902.25</v>
      </c>
      <c r="G13" s="183">
        <f>F13/247</f>
        <v>3.65</v>
      </c>
      <c r="H13" s="181">
        <f>1203/12*9</f>
        <v>902.25</v>
      </c>
      <c r="I13" s="183">
        <f>H13/247</f>
        <v>3.65</v>
      </c>
      <c r="J13" s="181">
        <v>1437</v>
      </c>
      <c r="K13" s="182">
        <f>J13/247</f>
        <v>5.82</v>
      </c>
      <c r="L13" s="181">
        <f>6796/12*9</f>
        <v>5097</v>
      </c>
      <c r="M13" s="182">
        <f>L13/247</f>
        <v>20.64</v>
      </c>
      <c r="N13" s="182">
        <f t="shared" ref="N13:N19" si="0">B13+D13+F13+J13+L13</f>
        <v>25869.69</v>
      </c>
      <c r="O13" s="183">
        <f t="shared" ref="O13:O19" si="1">N13/12</f>
        <v>2155.81</v>
      </c>
      <c r="P13" s="183">
        <f t="shared" ref="P13:P19" si="2">C13+E13+G13+K13+M13</f>
        <v>104.74</v>
      </c>
      <c r="Q13" s="184">
        <f t="shared" ref="Q13:Q20" si="3">B13+D13+F13+J13</f>
        <v>20772.689999999999</v>
      </c>
      <c r="R13" s="183">
        <f t="shared" ref="R13:R20" si="4">Q13/12</f>
        <v>1731.06</v>
      </c>
      <c r="S13" s="183">
        <f t="shared" ref="S13:S20" si="5">C13+E13+G13+K13</f>
        <v>84.1</v>
      </c>
      <c r="T13" s="182">
        <f t="shared" ref="T13:T20" si="6">B13+D13+H13</f>
        <v>19335.689999999999</v>
      </c>
      <c r="U13" s="183">
        <f t="shared" ref="U13:U20" si="7">T13/12</f>
        <v>1611.31</v>
      </c>
      <c r="V13" s="183">
        <f t="shared" ref="V13:V20" si="8">C13+E13+I13</f>
        <v>78.28</v>
      </c>
      <c r="W13" s="189"/>
      <c r="X13" s="189"/>
      <c r="Y13" s="190"/>
      <c r="Z13" s="189"/>
      <c r="AA13" s="189"/>
      <c r="AB13" s="190"/>
      <c r="AC13" s="185"/>
      <c r="AD13" s="185"/>
      <c r="AE13" s="177"/>
      <c r="AF13" s="185"/>
      <c r="AG13" s="185"/>
      <c r="AH13" s="177"/>
      <c r="AI13" s="190"/>
      <c r="AJ13" s="190"/>
      <c r="AK13" s="190"/>
      <c r="AL13" s="190"/>
      <c r="AM13" s="190"/>
      <c r="AN13" s="190"/>
      <c r="AO13" s="190"/>
      <c r="AP13" s="190"/>
      <c r="AQ13" s="190"/>
      <c r="AR13" s="190"/>
      <c r="AS13" s="190"/>
      <c r="AT13" s="190"/>
    </row>
    <row r="14" spans="1:46">
      <c r="A14" s="178" t="s">
        <v>539</v>
      </c>
      <c r="B14" s="179">
        <f>C14*247</f>
        <v>25305.15</v>
      </c>
      <c r="C14" s="180">
        <v>102.45</v>
      </c>
      <c r="D14" s="181">
        <v>394</v>
      </c>
      <c r="E14" s="182">
        <f>D14/247</f>
        <v>1.6</v>
      </c>
      <c r="F14" s="181">
        <v>1203</v>
      </c>
      <c r="G14" s="183">
        <f>F14/247</f>
        <v>4.87</v>
      </c>
      <c r="H14" s="181">
        <v>859</v>
      </c>
      <c r="I14" s="183">
        <f>H14/247</f>
        <v>3.48</v>
      </c>
      <c r="J14" s="181">
        <v>1437</v>
      </c>
      <c r="K14" s="182">
        <f>J14/247</f>
        <v>5.82</v>
      </c>
      <c r="L14" s="181">
        <v>7068</v>
      </c>
      <c r="M14" s="182">
        <f>L14/247</f>
        <v>28.62</v>
      </c>
      <c r="N14" s="182">
        <f t="shared" si="0"/>
        <v>35407.15</v>
      </c>
      <c r="O14" s="183">
        <f t="shared" si="1"/>
        <v>2950.6</v>
      </c>
      <c r="P14" s="183">
        <f t="shared" si="2"/>
        <v>143.36000000000001</v>
      </c>
      <c r="Q14" s="191">
        <f t="shared" si="3"/>
        <v>28339.15</v>
      </c>
      <c r="R14" s="183">
        <f t="shared" si="4"/>
        <v>2361.6</v>
      </c>
      <c r="S14" s="183">
        <f t="shared" si="5"/>
        <v>114.74</v>
      </c>
      <c r="T14" s="182">
        <f t="shared" si="6"/>
        <v>26558.15</v>
      </c>
      <c r="U14" s="183">
        <f t="shared" si="7"/>
        <v>2213.1799999999998</v>
      </c>
      <c r="V14" s="183">
        <f t="shared" si="8"/>
        <v>107.53</v>
      </c>
      <c r="W14" s="185">
        <f>Y14/Q14</f>
        <v>0.78</v>
      </c>
      <c r="X14" s="185">
        <f>Y14/T14</f>
        <v>0.84</v>
      </c>
      <c r="Y14" s="187">
        <f>90*247</f>
        <v>22230</v>
      </c>
      <c r="Z14" s="185">
        <f>AB14/Q14</f>
        <v>0.39</v>
      </c>
      <c r="AA14" s="185">
        <f>AB14/T14</f>
        <v>0.42</v>
      </c>
      <c r="AB14" s="187">
        <f>90*247*0.5</f>
        <v>11115</v>
      </c>
      <c r="AC14" s="185"/>
      <c r="AD14" s="185"/>
      <c r="AE14" s="192"/>
      <c r="AF14" s="185"/>
      <c r="AG14" s="185"/>
      <c r="AH14" s="192"/>
      <c r="AI14" s="187">
        <f>Q14-(Q14*W14)</f>
        <v>6234.61</v>
      </c>
      <c r="AJ14" s="187"/>
      <c r="AK14" s="187">
        <f>Q14</f>
        <v>28339.15</v>
      </c>
      <c r="AL14" s="187"/>
      <c r="AM14" s="187">
        <f>Q14-Q14*Z14</f>
        <v>17286.88</v>
      </c>
      <c r="AN14" s="187"/>
      <c r="AO14" s="187">
        <f>AI14*$AO$6</f>
        <v>3927.8</v>
      </c>
      <c r="AP14" s="187"/>
      <c r="AQ14" s="187">
        <f>AK14*$AO$6</f>
        <v>17853.66</v>
      </c>
      <c r="AR14" s="187"/>
      <c r="AS14" s="187">
        <f>AM14*$AO$6</f>
        <v>10890.73</v>
      </c>
      <c r="AT14" s="187"/>
    </row>
    <row r="15" spans="1:46" ht="30" hidden="1">
      <c r="A15" s="178" t="s">
        <v>540</v>
      </c>
      <c r="B15" s="179">
        <f>C15*247</f>
        <v>21242</v>
      </c>
      <c r="C15" s="180">
        <v>86</v>
      </c>
      <c r="D15" s="181">
        <f>199/0.95*1</f>
        <v>209.47</v>
      </c>
      <c r="E15" s="182">
        <f>D15/247</f>
        <v>0.85</v>
      </c>
      <c r="F15" s="181">
        <v>1012</v>
      </c>
      <c r="G15" s="183">
        <f>F15/247</f>
        <v>4.0999999999999996</v>
      </c>
      <c r="H15" s="181">
        <v>1012</v>
      </c>
      <c r="I15" s="183">
        <f>H15/247</f>
        <v>4.0999999999999996</v>
      </c>
      <c r="J15" s="181">
        <v>1209</v>
      </c>
      <c r="K15" s="182">
        <f>J15/247</f>
        <v>4.8899999999999997</v>
      </c>
      <c r="L15" s="181">
        <f>6327.39</f>
        <v>6327.39</v>
      </c>
      <c r="M15" s="182">
        <f>L15/247</f>
        <v>25.62</v>
      </c>
      <c r="N15" s="182">
        <f t="shared" si="0"/>
        <v>29999.86</v>
      </c>
      <c r="O15" s="183">
        <f t="shared" si="1"/>
        <v>2499.9899999999998</v>
      </c>
      <c r="P15" s="183">
        <f t="shared" si="2"/>
        <v>121.46</v>
      </c>
      <c r="Q15" s="182">
        <f t="shared" si="3"/>
        <v>23672.47</v>
      </c>
      <c r="R15" s="183">
        <f t="shared" si="4"/>
        <v>1972.71</v>
      </c>
      <c r="S15" s="183">
        <f t="shared" si="5"/>
        <v>95.84</v>
      </c>
      <c r="T15" s="182">
        <f t="shared" si="6"/>
        <v>22463.47</v>
      </c>
      <c r="U15" s="183">
        <f t="shared" si="7"/>
        <v>1871.96</v>
      </c>
      <c r="V15" s="183">
        <f t="shared" si="8"/>
        <v>90.95</v>
      </c>
      <c r="W15" s="185"/>
      <c r="X15" s="185"/>
      <c r="Y15" s="177"/>
      <c r="Z15" s="185"/>
      <c r="AA15" s="185"/>
      <c r="AB15" s="177"/>
      <c r="AC15" s="185"/>
      <c r="AD15" s="185"/>
      <c r="AE15" s="177"/>
      <c r="AF15" s="185"/>
      <c r="AG15" s="185"/>
      <c r="AH15" s="177"/>
      <c r="AI15" s="177"/>
      <c r="AJ15" s="177"/>
      <c r="AK15" s="177"/>
      <c r="AL15" s="177"/>
      <c r="AM15" s="177"/>
      <c r="AN15" s="177"/>
      <c r="AO15" s="177"/>
      <c r="AP15" s="177"/>
      <c r="AQ15" s="177"/>
      <c r="AR15" s="177"/>
      <c r="AS15" s="177"/>
      <c r="AT15" s="177"/>
    </row>
    <row r="16" spans="1:46">
      <c r="A16" s="173" t="s">
        <v>541</v>
      </c>
      <c r="B16" s="174"/>
      <c r="C16" s="175"/>
      <c r="D16" s="175"/>
      <c r="E16" s="175"/>
      <c r="F16" s="175"/>
      <c r="G16" s="176"/>
      <c r="H16" s="175"/>
      <c r="I16" s="176"/>
      <c r="J16" s="175"/>
      <c r="K16" s="175"/>
      <c r="L16" s="175"/>
      <c r="M16" s="175"/>
      <c r="N16" s="193"/>
      <c r="O16" s="194"/>
      <c r="P16" s="194"/>
      <c r="Q16" s="193"/>
      <c r="R16" s="194"/>
      <c r="S16" s="194"/>
      <c r="T16" s="193"/>
      <c r="U16" s="194"/>
      <c r="V16" s="194"/>
      <c r="W16" s="195"/>
      <c r="X16" s="195"/>
      <c r="Y16" s="177"/>
      <c r="Z16" s="195"/>
      <c r="AA16" s="195"/>
      <c r="AB16" s="177"/>
      <c r="AC16" s="195"/>
      <c r="AD16" s="195"/>
      <c r="AE16" s="177"/>
      <c r="AF16" s="195"/>
      <c r="AG16" s="195"/>
      <c r="AH16" s="177"/>
      <c r="AI16" s="177"/>
      <c r="AJ16" s="177"/>
      <c r="AK16" s="177"/>
      <c r="AL16" s="177"/>
      <c r="AM16" s="177"/>
      <c r="AN16" s="177"/>
      <c r="AO16" s="177"/>
      <c r="AP16" s="177"/>
      <c r="AQ16" s="177"/>
      <c r="AR16" s="177"/>
      <c r="AS16" s="177"/>
      <c r="AT16" s="177"/>
    </row>
    <row r="17" spans="1:46" ht="30" hidden="1">
      <c r="A17" s="178" t="s">
        <v>537</v>
      </c>
      <c r="B17" s="179">
        <f>C17*247</f>
        <v>8141.12</v>
      </c>
      <c r="C17" s="180">
        <v>32.96</v>
      </c>
      <c r="D17" s="181">
        <f>394/0.95*0.25</f>
        <v>103.68</v>
      </c>
      <c r="E17" s="182">
        <f>D17/247</f>
        <v>0.42</v>
      </c>
      <c r="F17" s="181">
        <f>1203/12*4</f>
        <v>401</v>
      </c>
      <c r="G17" s="183">
        <f>F17/247</f>
        <v>1.62</v>
      </c>
      <c r="H17" s="181">
        <f>859/12*4</f>
        <v>286.33</v>
      </c>
      <c r="I17" s="183">
        <f>H17/247</f>
        <v>1.1599999999999999</v>
      </c>
      <c r="J17" s="181">
        <f>1437/12*4</f>
        <v>479</v>
      </c>
      <c r="K17" s="182">
        <f>J17/247</f>
        <v>1.94</v>
      </c>
      <c r="L17" s="181">
        <f>5907/12*4</f>
        <v>1969</v>
      </c>
      <c r="M17" s="182">
        <f>L17/247</f>
        <v>7.97</v>
      </c>
      <c r="N17" s="182">
        <f t="shared" si="0"/>
        <v>11093.8</v>
      </c>
      <c r="O17" s="183">
        <f t="shared" si="1"/>
        <v>924.48</v>
      </c>
      <c r="P17" s="183">
        <f t="shared" si="2"/>
        <v>44.91</v>
      </c>
      <c r="Q17" s="184">
        <f t="shared" si="3"/>
        <v>9124.7999999999993</v>
      </c>
      <c r="R17" s="183">
        <f t="shared" si="4"/>
        <v>760.4</v>
      </c>
      <c r="S17" s="183">
        <f t="shared" si="5"/>
        <v>36.94</v>
      </c>
      <c r="T17" s="182">
        <f t="shared" si="6"/>
        <v>8531.1299999999992</v>
      </c>
      <c r="U17" s="183">
        <f t="shared" si="7"/>
        <v>710.93</v>
      </c>
      <c r="V17" s="183">
        <f t="shared" si="8"/>
        <v>34.54</v>
      </c>
      <c r="W17" s="185"/>
      <c r="X17" s="185"/>
      <c r="Y17" s="177"/>
      <c r="Z17" s="185"/>
      <c r="AA17" s="185"/>
      <c r="AB17" s="177"/>
      <c r="AC17" s="185">
        <f>AE17/Q17</f>
        <v>0.65</v>
      </c>
      <c r="AD17" s="185">
        <f>AE17/T17</f>
        <v>0.69</v>
      </c>
      <c r="AE17" s="187">
        <f>24*247</f>
        <v>5928</v>
      </c>
      <c r="AF17" s="185">
        <f>AH17/Q17</f>
        <v>0.32</v>
      </c>
      <c r="AG17" s="185">
        <f>AH17/T17</f>
        <v>0.35</v>
      </c>
      <c r="AH17" s="187">
        <f>24*247*0.5</f>
        <v>2964</v>
      </c>
      <c r="AI17" s="186"/>
      <c r="AJ17" s="188">
        <f>Q17-(Q17*AC17)</f>
        <v>3193.68</v>
      </c>
      <c r="AK17" s="186"/>
      <c r="AL17" s="188">
        <f>Q17</f>
        <v>9124.7999999999993</v>
      </c>
      <c r="AM17" s="186"/>
      <c r="AN17" s="188">
        <f>Q17-Q17*AF17</f>
        <v>6204.86</v>
      </c>
      <c r="AO17" s="186"/>
      <c r="AP17" s="188">
        <f>AJ17*$AO$6</f>
        <v>2012.02</v>
      </c>
      <c r="AQ17" s="186"/>
      <c r="AR17" s="188">
        <f>AL17*$AO$6</f>
        <v>5748.62</v>
      </c>
      <c r="AS17" s="186"/>
      <c r="AT17" s="188">
        <f>AN17*$AO$6</f>
        <v>3909.06</v>
      </c>
    </row>
    <row r="18" spans="1:46" hidden="1">
      <c r="A18" s="178" t="s">
        <v>538</v>
      </c>
      <c r="B18" s="179">
        <f>C18*247</f>
        <v>22363.38</v>
      </c>
      <c r="C18" s="180">
        <v>90.54</v>
      </c>
      <c r="D18" s="181">
        <f>394/0.95*0.75</f>
        <v>311.05</v>
      </c>
      <c r="E18" s="182">
        <f>D18/247</f>
        <v>1.26</v>
      </c>
      <c r="F18" s="181">
        <f>1203/12*9</f>
        <v>902.25</v>
      </c>
      <c r="G18" s="183">
        <f>F18/247</f>
        <v>3.65</v>
      </c>
      <c r="H18" s="181">
        <f>1203/12*9</f>
        <v>902.25</v>
      </c>
      <c r="I18" s="183">
        <f>H18/247</f>
        <v>3.65</v>
      </c>
      <c r="J18" s="181">
        <v>1437</v>
      </c>
      <c r="K18" s="182">
        <f>J18/247</f>
        <v>5.82</v>
      </c>
      <c r="L18" s="181">
        <f>5679/12*9</f>
        <v>4259.25</v>
      </c>
      <c r="M18" s="182">
        <f>L18/247</f>
        <v>17.239999999999998</v>
      </c>
      <c r="N18" s="182">
        <f t="shared" si="0"/>
        <v>29272.93</v>
      </c>
      <c r="O18" s="183">
        <f t="shared" si="1"/>
        <v>2439.41</v>
      </c>
      <c r="P18" s="183">
        <f t="shared" si="2"/>
        <v>118.51</v>
      </c>
      <c r="Q18" s="184">
        <f t="shared" si="3"/>
        <v>25013.68</v>
      </c>
      <c r="R18" s="183">
        <f t="shared" si="4"/>
        <v>2084.4699999999998</v>
      </c>
      <c r="S18" s="183">
        <f t="shared" si="5"/>
        <v>101.27</v>
      </c>
      <c r="T18" s="182">
        <f t="shared" si="6"/>
        <v>23576.68</v>
      </c>
      <c r="U18" s="183">
        <f t="shared" si="7"/>
        <v>1964.72</v>
      </c>
      <c r="V18" s="183">
        <f t="shared" si="8"/>
        <v>95.45</v>
      </c>
      <c r="W18" s="185"/>
      <c r="X18" s="185"/>
      <c r="Y18" s="177"/>
      <c r="Z18" s="185"/>
      <c r="AA18" s="185"/>
      <c r="AB18" s="177"/>
      <c r="AC18" s="185"/>
      <c r="AD18" s="185"/>
      <c r="AE18" s="177"/>
      <c r="AF18" s="185"/>
      <c r="AG18" s="185"/>
      <c r="AH18" s="177"/>
      <c r="AI18" s="177"/>
      <c r="AJ18" s="177"/>
      <c r="AK18" s="177"/>
      <c r="AL18" s="177"/>
      <c r="AM18" s="177"/>
      <c r="AN18" s="177"/>
      <c r="AO18" s="177"/>
      <c r="AP18" s="177"/>
      <c r="AQ18" s="177"/>
      <c r="AR18" s="177"/>
      <c r="AS18" s="177"/>
      <c r="AT18" s="177"/>
    </row>
    <row r="19" spans="1:46" ht="15.75" thickBot="1">
      <c r="A19" s="178" t="s">
        <v>539</v>
      </c>
      <c r="B19" s="179">
        <f>C19*247</f>
        <v>30887.35</v>
      </c>
      <c r="C19" s="180">
        <v>125.05</v>
      </c>
      <c r="D19" s="181">
        <v>394</v>
      </c>
      <c r="E19" s="182">
        <f>D19/247</f>
        <v>1.6</v>
      </c>
      <c r="F19" s="181">
        <v>1203</v>
      </c>
      <c r="G19" s="183">
        <f>F19/247</f>
        <v>4.87</v>
      </c>
      <c r="H19" s="181">
        <v>859</v>
      </c>
      <c r="I19" s="183">
        <f>H19/247</f>
        <v>3.48</v>
      </c>
      <c r="J19" s="181">
        <v>1437</v>
      </c>
      <c r="K19" s="182">
        <f>J19/247</f>
        <v>5.82</v>
      </c>
      <c r="L19" s="181">
        <v>5907</v>
      </c>
      <c r="M19" s="182">
        <f>L19/247</f>
        <v>23.91</v>
      </c>
      <c r="N19" s="182">
        <f t="shared" si="0"/>
        <v>39828.35</v>
      </c>
      <c r="O19" s="183">
        <f t="shared" si="1"/>
        <v>3319.03</v>
      </c>
      <c r="P19" s="183">
        <f t="shared" si="2"/>
        <v>161.25</v>
      </c>
      <c r="Q19" s="191">
        <f t="shared" si="3"/>
        <v>33921.35</v>
      </c>
      <c r="R19" s="183">
        <f t="shared" si="4"/>
        <v>2826.78</v>
      </c>
      <c r="S19" s="183">
        <f t="shared" si="5"/>
        <v>137.34</v>
      </c>
      <c r="T19" s="182">
        <f t="shared" si="6"/>
        <v>32140.35</v>
      </c>
      <c r="U19" s="183">
        <f t="shared" si="7"/>
        <v>2678.36</v>
      </c>
      <c r="V19" s="183">
        <f t="shared" si="8"/>
        <v>130.13</v>
      </c>
      <c r="W19" s="189">
        <f>Y19/Q19</f>
        <v>0.66</v>
      </c>
      <c r="X19" s="189">
        <f>Y19/T19</f>
        <v>0.69</v>
      </c>
      <c r="Y19" s="196">
        <f>90*247</f>
        <v>22230</v>
      </c>
      <c r="Z19" s="189">
        <f>AB19/Q19</f>
        <v>0.33</v>
      </c>
      <c r="AA19" s="189">
        <f>AB19/T19</f>
        <v>0.35</v>
      </c>
      <c r="AB19" s="196">
        <f>90*247*0.5</f>
        <v>11115</v>
      </c>
      <c r="AC19" s="189"/>
      <c r="AD19" s="189"/>
      <c r="AE19" s="197"/>
      <c r="AF19" s="189"/>
      <c r="AG19" s="189"/>
      <c r="AH19" s="197"/>
      <c r="AI19" s="196">
        <f>Q19-(Q19*W19)</f>
        <v>11533.26</v>
      </c>
      <c r="AJ19" s="196"/>
      <c r="AK19" s="196">
        <f>Q19</f>
        <v>33921.35</v>
      </c>
      <c r="AL19" s="196"/>
      <c r="AM19" s="196">
        <f>Q19-Q19*Z19</f>
        <v>22727.3</v>
      </c>
      <c r="AN19" s="196"/>
      <c r="AO19" s="196">
        <f>AI19*$AO$6</f>
        <v>7265.95</v>
      </c>
      <c r="AP19" s="196"/>
      <c r="AQ19" s="196">
        <f>AK19*$AO$6</f>
        <v>21370.45</v>
      </c>
      <c r="AR19" s="196"/>
      <c r="AS19" s="196">
        <f>AM19*$AO$6</f>
        <v>14318.2</v>
      </c>
      <c r="AT19" s="196"/>
    </row>
    <row r="20" spans="1:46" ht="30.75" hidden="1" thickBot="1">
      <c r="A20" s="198" t="s">
        <v>540</v>
      </c>
      <c r="B20" s="179">
        <f>C20*247</f>
        <v>26182</v>
      </c>
      <c r="C20" s="180">
        <v>106</v>
      </c>
      <c r="D20" s="181">
        <f>199/0.95*1</f>
        <v>209.47</v>
      </c>
      <c r="E20" s="199">
        <f>D20/247</f>
        <v>0.85</v>
      </c>
      <c r="F20" s="181">
        <v>1012</v>
      </c>
      <c r="G20" s="200">
        <f>F20/247</f>
        <v>4.0999999999999996</v>
      </c>
      <c r="H20" s="181">
        <v>1012</v>
      </c>
      <c r="I20" s="200">
        <f>H20/247</f>
        <v>4.0999999999999996</v>
      </c>
      <c r="J20" s="181">
        <v>1209</v>
      </c>
      <c r="K20" s="199">
        <f>J20/247</f>
        <v>4.8899999999999997</v>
      </c>
      <c r="L20" s="181">
        <v>5288</v>
      </c>
      <c r="M20" s="199">
        <f>L20/247</f>
        <v>21.41</v>
      </c>
      <c r="N20" s="181">
        <f>B20+D20+F20</f>
        <v>27403.47</v>
      </c>
      <c r="O20" s="201">
        <f>N20/12</f>
        <v>2283.62</v>
      </c>
      <c r="P20" s="201">
        <f>C20+E20+G20</f>
        <v>110.95</v>
      </c>
      <c r="Q20" s="184">
        <f t="shared" si="3"/>
        <v>28612.47</v>
      </c>
      <c r="R20" s="202">
        <f t="shared" si="4"/>
        <v>2384.37</v>
      </c>
      <c r="S20" s="202">
        <f t="shared" si="5"/>
        <v>115.84</v>
      </c>
      <c r="T20" s="184">
        <f t="shared" si="6"/>
        <v>27403.47</v>
      </c>
      <c r="U20" s="202">
        <f t="shared" si="7"/>
        <v>2283.62</v>
      </c>
      <c r="V20" s="202">
        <f t="shared" si="8"/>
        <v>110.95</v>
      </c>
      <c r="W20" s="203"/>
      <c r="X20" s="203"/>
      <c r="Y20" s="204"/>
      <c r="Z20" s="203"/>
      <c r="AA20" s="203"/>
      <c r="AB20" s="204"/>
      <c r="AC20" s="203"/>
      <c r="AD20" s="203"/>
      <c r="AE20" s="204"/>
      <c r="AF20" s="203"/>
      <c r="AG20" s="203"/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</row>
    <row r="21" spans="1:46">
      <c r="A21" s="205" t="s">
        <v>542</v>
      </c>
      <c r="B21" s="169"/>
      <c r="C21" s="170"/>
      <c r="D21" s="170"/>
      <c r="E21" s="170"/>
      <c r="F21" s="170"/>
      <c r="G21" s="171"/>
      <c r="H21" s="170"/>
      <c r="I21" s="171"/>
      <c r="J21" s="170"/>
      <c r="K21" s="170"/>
      <c r="L21" s="170"/>
      <c r="M21" s="170"/>
      <c r="N21" s="170"/>
      <c r="O21" s="170"/>
      <c r="P21" s="171"/>
      <c r="Q21" s="170"/>
      <c r="R21" s="170"/>
      <c r="S21" s="171"/>
      <c r="T21" s="170"/>
      <c r="U21" s="170"/>
      <c r="V21" s="171"/>
      <c r="W21" s="172"/>
      <c r="X21" s="172"/>
      <c r="Y21" s="172"/>
      <c r="Z21" s="172"/>
      <c r="AA21" s="172"/>
      <c r="AB21" s="172"/>
      <c r="AC21" s="172"/>
      <c r="AD21" s="172"/>
      <c r="AE21" s="172"/>
      <c r="AF21" s="172"/>
      <c r="AG21" s="172"/>
      <c r="AH21" s="172"/>
      <c r="AI21" s="172"/>
      <c r="AJ21" s="172"/>
      <c r="AK21" s="172"/>
      <c r="AL21" s="172"/>
      <c r="AM21" s="172"/>
      <c r="AN21" s="172"/>
      <c r="AO21" s="172"/>
      <c r="AP21" s="172"/>
      <c r="AQ21" s="172"/>
      <c r="AR21" s="172"/>
      <c r="AS21" s="172"/>
      <c r="AT21" s="172"/>
    </row>
    <row r="22" spans="1:46">
      <c r="A22" s="173" t="s">
        <v>536</v>
      </c>
      <c r="B22" s="174"/>
      <c r="C22" s="175"/>
      <c r="D22" s="175"/>
      <c r="E22" s="175"/>
      <c r="F22" s="175"/>
      <c r="G22" s="176"/>
      <c r="H22" s="175"/>
      <c r="I22" s="176"/>
      <c r="J22" s="175"/>
      <c r="K22" s="175"/>
      <c r="L22" s="175"/>
      <c r="M22" s="175"/>
      <c r="N22" s="175"/>
      <c r="O22" s="176"/>
      <c r="P22" s="176"/>
      <c r="Q22" s="175"/>
      <c r="R22" s="176"/>
      <c r="S22" s="176"/>
      <c r="T22" s="175"/>
      <c r="U22" s="176"/>
      <c r="V22" s="176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</row>
    <row r="23" spans="1:46" ht="30" hidden="1">
      <c r="A23" s="178" t="s">
        <v>537</v>
      </c>
      <c r="B23" s="179">
        <f>C23*247</f>
        <v>6669</v>
      </c>
      <c r="C23" s="180">
        <v>27</v>
      </c>
      <c r="D23" s="181">
        <f>394/0.95*0.25</f>
        <v>103.68</v>
      </c>
      <c r="E23" s="182">
        <f>D23/247</f>
        <v>0.42</v>
      </c>
      <c r="F23" s="181">
        <f>1203/12*4</f>
        <v>401</v>
      </c>
      <c r="G23" s="183">
        <f>F23/247</f>
        <v>1.62</v>
      </c>
      <c r="H23" s="181">
        <f>859/12*4</f>
        <v>286.33</v>
      </c>
      <c r="I23" s="183">
        <f>H23/247</f>
        <v>1.1599999999999999</v>
      </c>
      <c r="J23" s="181">
        <f>1437/12*4</f>
        <v>479</v>
      </c>
      <c r="K23" s="182">
        <f>J23/247</f>
        <v>1.94</v>
      </c>
      <c r="L23" s="181">
        <f>7068/12*4</f>
        <v>2356</v>
      </c>
      <c r="M23" s="182">
        <f>L23/247</f>
        <v>9.5399999999999991</v>
      </c>
      <c r="N23" s="182">
        <f>B23+D23+F23+J23+L23</f>
        <v>10008.68</v>
      </c>
      <c r="O23" s="183">
        <f>N23/12</f>
        <v>834.06</v>
      </c>
      <c r="P23" s="183">
        <f>C23+E23+G23+K23+M23</f>
        <v>40.520000000000003</v>
      </c>
      <c r="Q23" s="182">
        <f>B23+D23+F23+J23</f>
        <v>7652.68</v>
      </c>
      <c r="R23" s="183">
        <f>Q23/12</f>
        <v>637.72</v>
      </c>
      <c r="S23" s="183">
        <f>C23+E23+G23+K23</f>
        <v>30.98</v>
      </c>
      <c r="T23" s="182">
        <f>B23+D23+H23</f>
        <v>7059.01</v>
      </c>
      <c r="U23" s="183">
        <f>T23/12</f>
        <v>588.25</v>
      </c>
      <c r="V23" s="183">
        <f>C23+E23+I23</f>
        <v>28.58</v>
      </c>
      <c r="W23" s="185"/>
      <c r="X23" s="185"/>
      <c r="Y23" s="177"/>
      <c r="Z23" s="185"/>
      <c r="AA23" s="185"/>
      <c r="AB23" s="177"/>
      <c r="AC23" s="185">
        <f>AE23/Q23</f>
        <v>0.77</v>
      </c>
      <c r="AD23" s="185">
        <f>AE23/T23</f>
        <v>0.84</v>
      </c>
      <c r="AE23" s="187">
        <f>24*247</f>
        <v>5928</v>
      </c>
      <c r="AF23" s="185">
        <f>AH23/Q23</f>
        <v>0.39</v>
      </c>
      <c r="AG23" s="185">
        <f>AH23/T23</f>
        <v>0.42</v>
      </c>
      <c r="AH23" s="187">
        <f>24*247*0.5</f>
        <v>2964</v>
      </c>
      <c r="AI23" s="186"/>
      <c r="AJ23" s="188">
        <f>Q23-(Q23*AC23)</f>
        <v>1760.12</v>
      </c>
      <c r="AK23" s="186"/>
      <c r="AL23" s="188">
        <f>Q23</f>
        <v>7652.68</v>
      </c>
      <c r="AM23" s="186"/>
      <c r="AN23" s="188">
        <f>Q23-Q23*AF23</f>
        <v>4668.13</v>
      </c>
      <c r="AO23" s="186"/>
      <c r="AP23" s="188">
        <f>AJ23*$AO$6</f>
        <v>1108.8800000000001</v>
      </c>
      <c r="AQ23" s="186"/>
      <c r="AR23" s="188">
        <f>AL23*$AO$6</f>
        <v>4821.1899999999996</v>
      </c>
      <c r="AS23" s="186"/>
      <c r="AT23" s="188">
        <f>AN23*$AO$6</f>
        <v>2940.92</v>
      </c>
    </row>
    <row r="24" spans="1:46" hidden="1">
      <c r="A24" s="178" t="s">
        <v>538</v>
      </c>
      <c r="B24" s="179">
        <f>C24*247</f>
        <v>18122.39</v>
      </c>
      <c r="C24" s="180">
        <v>73.37</v>
      </c>
      <c r="D24" s="181">
        <f>394/0.95*0.75</f>
        <v>311.05</v>
      </c>
      <c r="E24" s="182">
        <f>D24/247</f>
        <v>1.26</v>
      </c>
      <c r="F24" s="181">
        <f>1203/12*9</f>
        <v>902.25</v>
      </c>
      <c r="G24" s="183">
        <f>F24/247</f>
        <v>3.65</v>
      </c>
      <c r="H24" s="181">
        <f>1203/12*9</f>
        <v>902.25</v>
      </c>
      <c r="I24" s="183">
        <f>H24/247</f>
        <v>3.65</v>
      </c>
      <c r="J24" s="181">
        <v>1437</v>
      </c>
      <c r="K24" s="182">
        <f>J24/247</f>
        <v>5.82</v>
      </c>
      <c r="L24" s="181">
        <f>6796/12*9</f>
        <v>5097</v>
      </c>
      <c r="M24" s="182">
        <f>L24/247</f>
        <v>20.64</v>
      </c>
      <c r="N24" s="182">
        <f>B24+D24+F24+J24+L24</f>
        <v>25869.69</v>
      </c>
      <c r="O24" s="183">
        <f t="shared" ref="O24:O30" si="9">N24/12</f>
        <v>2155.81</v>
      </c>
      <c r="P24" s="183">
        <f>C24+E24+G24+K24+M24</f>
        <v>104.74</v>
      </c>
      <c r="Q24" s="182">
        <f>B24+D24+F24+J24</f>
        <v>20772.689999999999</v>
      </c>
      <c r="R24" s="183">
        <f t="shared" ref="R24:R31" si="10">Q24/12</f>
        <v>1731.06</v>
      </c>
      <c r="S24" s="183">
        <f>C24+E24+G24+K24</f>
        <v>84.1</v>
      </c>
      <c r="T24" s="182">
        <f>B24+D24+H24</f>
        <v>19335.689999999999</v>
      </c>
      <c r="U24" s="183">
        <f t="shared" ref="U24:U31" si="11">T24/12</f>
        <v>1611.31</v>
      </c>
      <c r="V24" s="183">
        <f>C24+E24+I24</f>
        <v>78.28</v>
      </c>
      <c r="W24" s="185"/>
      <c r="X24" s="185"/>
      <c r="Y24" s="177"/>
      <c r="Z24" s="185"/>
      <c r="AA24" s="185"/>
      <c r="AB24" s="177"/>
      <c r="AC24" s="185"/>
      <c r="AD24" s="185"/>
      <c r="AE24" s="177"/>
      <c r="AF24" s="185"/>
      <c r="AG24" s="185"/>
      <c r="AH24" s="177"/>
      <c r="AI24" s="190"/>
      <c r="AJ24" s="190"/>
      <c r="AK24" s="190"/>
      <c r="AL24" s="190"/>
      <c r="AM24" s="190"/>
      <c r="AN24" s="190"/>
      <c r="AO24" s="190"/>
      <c r="AP24" s="190"/>
      <c r="AQ24" s="190"/>
      <c r="AR24" s="190"/>
      <c r="AS24" s="190"/>
      <c r="AT24" s="190"/>
    </row>
    <row r="25" spans="1:46">
      <c r="A25" s="178" t="s">
        <v>539</v>
      </c>
      <c r="B25" s="179">
        <f>C25*247</f>
        <v>25305.15</v>
      </c>
      <c r="C25" s="180">
        <v>102.45</v>
      </c>
      <c r="D25" s="181">
        <v>394</v>
      </c>
      <c r="E25" s="182">
        <f>D25/247</f>
        <v>1.6</v>
      </c>
      <c r="F25" s="181">
        <v>1203</v>
      </c>
      <c r="G25" s="183">
        <f>F25/247</f>
        <v>4.87</v>
      </c>
      <c r="H25" s="181">
        <v>859</v>
      </c>
      <c r="I25" s="183">
        <f>H25/247</f>
        <v>3.48</v>
      </c>
      <c r="J25" s="181">
        <v>1437</v>
      </c>
      <c r="K25" s="182">
        <f>J25/247</f>
        <v>5.82</v>
      </c>
      <c r="L25" s="181">
        <v>7068</v>
      </c>
      <c r="M25" s="182">
        <f>L25/247</f>
        <v>28.62</v>
      </c>
      <c r="N25" s="182">
        <f>B25+D25+F25+J25+L25</f>
        <v>35407.15</v>
      </c>
      <c r="O25" s="183">
        <f t="shared" si="9"/>
        <v>2950.6</v>
      </c>
      <c r="P25" s="183">
        <f>C25+E25+G25+K25+M25</f>
        <v>143.36000000000001</v>
      </c>
      <c r="Q25" s="191">
        <f>B25+D25+F25+J25</f>
        <v>28339.15</v>
      </c>
      <c r="R25" s="183">
        <f t="shared" si="10"/>
        <v>2361.6</v>
      </c>
      <c r="S25" s="183">
        <f>C25+E25+G25+K25</f>
        <v>114.74</v>
      </c>
      <c r="T25" s="182">
        <f>B25+D25+H25</f>
        <v>26558.15</v>
      </c>
      <c r="U25" s="183">
        <f t="shared" si="11"/>
        <v>2213.1799999999998</v>
      </c>
      <c r="V25" s="183">
        <f>C25+E25+I25</f>
        <v>107.53</v>
      </c>
      <c r="W25" s="185">
        <f>Y25/Q25</f>
        <v>0.78</v>
      </c>
      <c r="X25" s="185">
        <f>Y25/T25</f>
        <v>0.84</v>
      </c>
      <c r="Y25" s="187">
        <f>90*247</f>
        <v>22230</v>
      </c>
      <c r="Z25" s="185">
        <f>AB25/Q25</f>
        <v>0.39</v>
      </c>
      <c r="AA25" s="185">
        <f>AB25/T25</f>
        <v>0.42</v>
      </c>
      <c r="AB25" s="187">
        <f>90*247*0.5</f>
        <v>11115</v>
      </c>
      <c r="AC25" s="185"/>
      <c r="AD25" s="185"/>
      <c r="AE25" s="192"/>
      <c r="AF25" s="185"/>
      <c r="AG25" s="185"/>
      <c r="AH25" s="192"/>
      <c r="AI25" s="187">
        <f>Q25-(Q25*W25)</f>
        <v>6234.61</v>
      </c>
      <c r="AJ25" s="187"/>
      <c r="AK25" s="187">
        <f>Q25</f>
        <v>28339.15</v>
      </c>
      <c r="AL25" s="187"/>
      <c r="AM25" s="187">
        <f>Q25-Q25*Z25</f>
        <v>17286.88</v>
      </c>
      <c r="AN25" s="187"/>
      <c r="AO25" s="187">
        <f>AI25*$AO$6</f>
        <v>3927.8</v>
      </c>
      <c r="AP25" s="187"/>
      <c r="AQ25" s="187">
        <f>AK25*$AO$6</f>
        <v>17853.66</v>
      </c>
      <c r="AR25" s="187"/>
      <c r="AS25" s="187">
        <f>AM25*$AO$6</f>
        <v>10890.73</v>
      </c>
      <c r="AT25" s="187"/>
    </row>
    <row r="26" spans="1:46" ht="30" hidden="1">
      <c r="A26" s="178" t="s">
        <v>540</v>
      </c>
      <c r="B26" s="179">
        <f>C26*247</f>
        <v>21242</v>
      </c>
      <c r="C26" s="180">
        <v>86</v>
      </c>
      <c r="D26" s="181">
        <f>199/0.95*1</f>
        <v>209.47</v>
      </c>
      <c r="E26" s="182">
        <f>D26/247</f>
        <v>0.85</v>
      </c>
      <c r="F26" s="181">
        <v>1012</v>
      </c>
      <c r="G26" s="183">
        <f>F26/247</f>
        <v>4.0999999999999996</v>
      </c>
      <c r="H26" s="181">
        <v>1012</v>
      </c>
      <c r="I26" s="183">
        <f>H26/247</f>
        <v>4.0999999999999996</v>
      </c>
      <c r="J26" s="181">
        <v>1209</v>
      </c>
      <c r="K26" s="182">
        <f>J26/247</f>
        <v>4.8899999999999997</v>
      </c>
      <c r="L26" s="181">
        <f>6327.39</f>
        <v>6327.39</v>
      </c>
      <c r="M26" s="182">
        <f>L26/247</f>
        <v>25.62</v>
      </c>
      <c r="N26" s="182">
        <f>B26+D26+F26+J26+L26</f>
        <v>29999.86</v>
      </c>
      <c r="O26" s="183">
        <f t="shared" si="9"/>
        <v>2499.9899999999998</v>
      </c>
      <c r="P26" s="183">
        <f>C26+E26+G26+K26+M26</f>
        <v>121.46</v>
      </c>
      <c r="Q26" s="182">
        <f>B26+D26+F26+J26</f>
        <v>23672.47</v>
      </c>
      <c r="R26" s="183">
        <f t="shared" si="10"/>
        <v>1972.71</v>
      </c>
      <c r="S26" s="183">
        <f>C26+E26+G26+K26</f>
        <v>95.84</v>
      </c>
      <c r="T26" s="182">
        <f>B26+D26+H26</f>
        <v>22463.47</v>
      </c>
      <c r="U26" s="183">
        <f t="shared" si="11"/>
        <v>1871.96</v>
      </c>
      <c r="V26" s="183">
        <f>C26+E26+I26</f>
        <v>90.95</v>
      </c>
      <c r="W26" s="185"/>
      <c r="X26" s="185"/>
      <c r="Y26" s="177"/>
      <c r="Z26" s="185"/>
      <c r="AA26" s="185"/>
      <c r="AB26" s="177"/>
      <c r="AC26" s="185"/>
      <c r="AD26" s="185"/>
      <c r="AE26" s="177"/>
      <c r="AF26" s="185"/>
      <c r="AG26" s="185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</row>
    <row r="27" spans="1:46">
      <c r="A27" s="173" t="s">
        <v>541</v>
      </c>
      <c r="B27" s="174"/>
      <c r="C27" s="175"/>
      <c r="D27" s="175"/>
      <c r="E27" s="175"/>
      <c r="F27" s="175"/>
      <c r="G27" s="176"/>
      <c r="H27" s="175"/>
      <c r="I27" s="176"/>
      <c r="J27" s="175"/>
      <c r="K27" s="175"/>
      <c r="L27" s="175"/>
      <c r="M27" s="175"/>
      <c r="N27" s="193"/>
      <c r="O27" s="194"/>
      <c r="P27" s="194"/>
      <c r="Q27" s="193"/>
      <c r="R27" s="194"/>
      <c r="S27" s="194"/>
      <c r="T27" s="193"/>
      <c r="U27" s="194"/>
      <c r="V27" s="194"/>
      <c r="W27" s="195"/>
      <c r="X27" s="195"/>
      <c r="Y27" s="177"/>
      <c r="Z27" s="195"/>
      <c r="AA27" s="195"/>
      <c r="AB27" s="177"/>
      <c r="AC27" s="195"/>
      <c r="AD27" s="195"/>
      <c r="AE27" s="177"/>
      <c r="AF27" s="195"/>
      <c r="AG27" s="195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</row>
    <row r="28" spans="1:46" ht="30" hidden="1">
      <c r="A28" s="178" t="s">
        <v>537</v>
      </c>
      <c r="B28" s="179">
        <f>C28*247</f>
        <v>8141.12</v>
      </c>
      <c r="C28" s="180">
        <v>32.96</v>
      </c>
      <c r="D28" s="181">
        <f>394/0.95*0.25</f>
        <v>103.68</v>
      </c>
      <c r="E28" s="182">
        <f>D28/247</f>
        <v>0.42</v>
      </c>
      <c r="F28" s="181">
        <f>1203/12*4</f>
        <v>401</v>
      </c>
      <c r="G28" s="183">
        <f>F28/247</f>
        <v>1.62</v>
      </c>
      <c r="H28" s="181">
        <f>859/12*4</f>
        <v>286.33</v>
      </c>
      <c r="I28" s="183">
        <f>H28/247</f>
        <v>1.1599999999999999</v>
      </c>
      <c r="J28" s="181">
        <f>1437/12*4</f>
        <v>479</v>
      </c>
      <c r="K28" s="182">
        <f>J28/247</f>
        <v>1.94</v>
      </c>
      <c r="L28" s="181">
        <f>5907/12*4</f>
        <v>1969</v>
      </c>
      <c r="M28" s="182">
        <f>L28/247</f>
        <v>7.97</v>
      </c>
      <c r="N28" s="182">
        <f>B28+D28+F28+J28+L28</f>
        <v>11093.8</v>
      </c>
      <c r="O28" s="183">
        <f t="shared" si="9"/>
        <v>924.48</v>
      </c>
      <c r="P28" s="183">
        <f>C28+E28+G28+K28+M28</f>
        <v>44.91</v>
      </c>
      <c r="Q28" s="182">
        <f>B28+D28+F28+J28</f>
        <v>9124.7999999999993</v>
      </c>
      <c r="R28" s="183">
        <f t="shared" si="10"/>
        <v>760.4</v>
      </c>
      <c r="S28" s="183">
        <f>C28+E28+G28+K28</f>
        <v>36.94</v>
      </c>
      <c r="T28" s="182">
        <f>B28+D28+H28</f>
        <v>8531.1299999999992</v>
      </c>
      <c r="U28" s="183">
        <f t="shared" si="11"/>
        <v>710.93</v>
      </c>
      <c r="V28" s="183">
        <f>C28+E28+I28</f>
        <v>34.54</v>
      </c>
      <c r="W28" s="185"/>
      <c r="X28" s="185"/>
      <c r="Y28" s="177"/>
      <c r="Z28" s="185"/>
      <c r="AA28" s="185"/>
      <c r="AB28" s="177"/>
      <c r="AC28" s="185">
        <f>AE28/Q28</f>
        <v>0.65</v>
      </c>
      <c r="AD28" s="185">
        <f>AE28/T28</f>
        <v>0.69</v>
      </c>
      <c r="AE28" s="187">
        <f>24*247</f>
        <v>5928</v>
      </c>
      <c r="AF28" s="185">
        <f>AH28/Q28</f>
        <v>0.32</v>
      </c>
      <c r="AG28" s="185">
        <f>AH28/T28</f>
        <v>0.35</v>
      </c>
      <c r="AH28" s="187">
        <f>24*247*0.5</f>
        <v>2964</v>
      </c>
      <c r="AI28" s="186"/>
      <c r="AJ28" s="188">
        <f>Q28-(Q28*AC28)</f>
        <v>3193.68</v>
      </c>
      <c r="AK28" s="186"/>
      <c r="AL28" s="188">
        <f>Q28</f>
        <v>9124.7999999999993</v>
      </c>
      <c r="AM28" s="186"/>
      <c r="AN28" s="188">
        <f>Q28-Q28*AF28</f>
        <v>6204.86</v>
      </c>
      <c r="AO28" s="186"/>
      <c r="AP28" s="188">
        <f>AJ28*$AO$6</f>
        <v>2012.02</v>
      </c>
      <c r="AQ28" s="186"/>
      <c r="AR28" s="188">
        <f>AL28*$AO$6</f>
        <v>5748.62</v>
      </c>
      <c r="AS28" s="186"/>
      <c r="AT28" s="188">
        <f>AN28*$AO$6</f>
        <v>3909.06</v>
      </c>
    </row>
    <row r="29" spans="1:46" hidden="1">
      <c r="A29" s="178" t="s">
        <v>538</v>
      </c>
      <c r="B29" s="179">
        <f>C29*247</f>
        <v>22363.38</v>
      </c>
      <c r="C29" s="180">
        <v>90.54</v>
      </c>
      <c r="D29" s="181">
        <f>394/0.95*0.75</f>
        <v>311.05</v>
      </c>
      <c r="E29" s="182">
        <f>D29/247</f>
        <v>1.26</v>
      </c>
      <c r="F29" s="181">
        <f>1203/12*9</f>
        <v>902.25</v>
      </c>
      <c r="G29" s="183">
        <f>F29/247</f>
        <v>3.65</v>
      </c>
      <c r="H29" s="181">
        <f>1203/12*9</f>
        <v>902.25</v>
      </c>
      <c r="I29" s="183">
        <f>H29/247</f>
        <v>3.65</v>
      </c>
      <c r="J29" s="181">
        <v>1437</v>
      </c>
      <c r="K29" s="182">
        <f>J29/247</f>
        <v>5.82</v>
      </c>
      <c r="L29" s="181">
        <f>5679/12*9</f>
        <v>4259.25</v>
      </c>
      <c r="M29" s="182">
        <f>L29/247</f>
        <v>17.239999999999998</v>
      </c>
      <c r="N29" s="182">
        <f>B29+D29+F29+J29+L29</f>
        <v>29272.93</v>
      </c>
      <c r="O29" s="183">
        <f t="shared" si="9"/>
        <v>2439.41</v>
      </c>
      <c r="P29" s="183">
        <f>C29+E29+G29+K29+M29</f>
        <v>118.51</v>
      </c>
      <c r="Q29" s="182">
        <f>B29+D29+F29+J29</f>
        <v>25013.68</v>
      </c>
      <c r="R29" s="183">
        <f t="shared" si="10"/>
        <v>2084.4699999999998</v>
      </c>
      <c r="S29" s="183">
        <f>C29+E29+G29+K29</f>
        <v>101.27</v>
      </c>
      <c r="T29" s="182">
        <f>B29+D29+H29</f>
        <v>23576.68</v>
      </c>
      <c r="U29" s="183">
        <f t="shared" si="11"/>
        <v>1964.72</v>
      </c>
      <c r="V29" s="183">
        <f>C29+E29+I29</f>
        <v>95.45</v>
      </c>
      <c r="W29" s="185"/>
      <c r="X29" s="185"/>
      <c r="Y29" s="177"/>
      <c r="Z29" s="185"/>
      <c r="AA29" s="185"/>
      <c r="AB29" s="177"/>
      <c r="AC29" s="185"/>
      <c r="AD29" s="185"/>
      <c r="AE29" s="177"/>
      <c r="AF29" s="185"/>
      <c r="AG29" s="185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</row>
    <row r="30" spans="1:46" ht="15.75" thickBot="1">
      <c r="A30" s="178" t="s">
        <v>539</v>
      </c>
      <c r="B30" s="179">
        <f>C30*247</f>
        <v>30887.35</v>
      </c>
      <c r="C30" s="180">
        <v>125.05</v>
      </c>
      <c r="D30" s="181">
        <v>394</v>
      </c>
      <c r="E30" s="182">
        <f>D30/247</f>
        <v>1.6</v>
      </c>
      <c r="F30" s="181">
        <v>1203</v>
      </c>
      <c r="G30" s="183">
        <f>F30/247</f>
        <v>4.87</v>
      </c>
      <c r="H30" s="181">
        <v>859</v>
      </c>
      <c r="I30" s="183">
        <f>H30/247</f>
        <v>3.48</v>
      </c>
      <c r="J30" s="181">
        <v>1437</v>
      </c>
      <c r="K30" s="182">
        <f>J30/247</f>
        <v>5.82</v>
      </c>
      <c r="L30" s="181">
        <v>5907</v>
      </c>
      <c r="M30" s="182">
        <f>L30/247</f>
        <v>23.91</v>
      </c>
      <c r="N30" s="182">
        <f>B30+D30+F30+J30+L30</f>
        <v>39828.35</v>
      </c>
      <c r="O30" s="183">
        <f t="shared" si="9"/>
        <v>3319.03</v>
      </c>
      <c r="P30" s="183">
        <f>C30+E30+G30+K30+M30</f>
        <v>161.25</v>
      </c>
      <c r="Q30" s="191">
        <f>B30+D30+F30+J30</f>
        <v>33921.35</v>
      </c>
      <c r="R30" s="183">
        <f t="shared" si="10"/>
        <v>2826.78</v>
      </c>
      <c r="S30" s="183">
        <f>C30+E30+G30+K30</f>
        <v>137.34</v>
      </c>
      <c r="T30" s="182">
        <f>B30+D30+H30</f>
        <v>32140.35</v>
      </c>
      <c r="U30" s="183">
        <f t="shared" si="11"/>
        <v>2678.36</v>
      </c>
      <c r="V30" s="183">
        <f>C30+E30+I30</f>
        <v>130.13</v>
      </c>
      <c r="W30" s="185">
        <f>Y30/Q30</f>
        <v>0.66</v>
      </c>
      <c r="X30" s="185">
        <f>Y30/T30</f>
        <v>0.69</v>
      </c>
      <c r="Y30" s="187">
        <f>90*247</f>
        <v>22230</v>
      </c>
      <c r="Z30" s="185">
        <f>AB30/Q30</f>
        <v>0.33</v>
      </c>
      <c r="AA30" s="185">
        <f>AB30/T30</f>
        <v>0.35</v>
      </c>
      <c r="AB30" s="187">
        <f>90*247*0.5</f>
        <v>11115</v>
      </c>
      <c r="AC30" s="185"/>
      <c r="AD30" s="185"/>
      <c r="AE30" s="192"/>
      <c r="AF30" s="185"/>
      <c r="AG30" s="185"/>
      <c r="AH30" s="192"/>
      <c r="AI30" s="196">
        <f>Q30-(Q30*W30)</f>
        <v>11533.26</v>
      </c>
      <c r="AJ30" s="196"/>
      <c r="AK30" s="196">
        <f>Q30</f>
        <v>33921.35</v>
      </c>
      <c r="AL30" s="196"/>
      <c r="AM30" s="196">
        <f>Q30-Q30*Z30</f>
        <v>22727.3</v>
      </c>
      <c r="AN30" s="196"/>
      <c r="AO30" s="196">
        <f>AI30*$AO$6</f>
        <v>7265.95</v>
      </c>
      <c r="AP30" s="196"/>
      <c r="AQ30" s="196">
        <f>AK30*$AO$6</f>
        <v>21370.45</v>
      </c>
      <c r="AR30" s="196"/>
      <c r="AS30" s="196">
        <f>AM30*$AO$6</f>
        <v>14318.2</v>
      </c>
      <c r="AT30" s="196"/>
    </row>
    <row r="31" spans="1:46" ht="30.75" hidden="1" thickBot="1">
      <c r="A31" s="198" t="s">
        <v>540</v>
      </c>
      <c r="B31" s="179">
        <f>C31*247</f>
        <v>26182</v>
      </c>
      <c r="C31" s="180">
        <v>106</v>
      </c>
      <c r="D31" s="181">
        <f>199/0.95*1</f>
        <v>209.47</v>
      </c>
      <c r="E31" s="199">
        <f>D31/247</f>
        <v>0.85</v>
      </c>
      <c r="F31" s="181">
        <v>1012</v>
      </c>
      <c r="G31" s="200">
        <f>F31/247</f>
        <v>4.0999999999999996</v>
      </c>
      <c r="H31" s="181">
        <v>1012</v>
      </c>
      <c r="I31" s="200">
        <f>H31/247</f>
        <v>4.0999999999999996</v>
      </c>
      <c r="J31" s="181">
        <v>1209</v>
      </c>
      <c r="K31" s="199">
        <f>J31/247</f>
        <v>4.8899999999999997</v>
      </c>
      <c r="L31" s="181">
        <v>5288</v>
      </c>
      <c r="M31" s="199">
        <f>L31/247</f>
        <v>21.41</v>
      </c>
      <c r="N31" s="181">
        <f>B31+D31+F31</f>
        <v>27403.47</v>
      </c>
      <c r="O31" s="201">
        <f>N31/12</f>
        <v>2283.62</v>
      </c>
      <c r="P31" s="201">
        <f>C31+E31+G31</f>
        <v>110.95</v>
      </c>
      <c r="Q31" s="182">
        <f>B31+D31+F31+J31</f>
        <v>28612.47</v>
      </c>
      <c r="R31" s="183">
        <f t="shared" si="10"/>
        <v>2384.37</v>
      </c>
      <c r="S31" s="183">
        <f>C31+E31+G31+K31</f>
        <v>115.84</v>
      </c>
      <c r="T31" s="182">
        <f>B31+D31+H31</f>
        <v>27403.47</v>
      </c>
      <c r="U31" s="183">
        <f t="shared" si="11"/>
        <v>2283.62</v>
      </c>
      <c r="V31" s="183">
        <f>C31+E31+I31</f>
        <v>110.95</v>
      </c>
      <c r="W31" s="206"/>
      <c r="X31" s="206"/>
      <c r="Y31" s="207"/>
      <c r="Z31" s="206"/>
      <c r="AA31" s="206"/>
      <c r="AB31" s="207"/>
      <c r="AC31" s="192"/>
      <c r="AD31" s="192"/>
      <c r="AE31" s="177"/>
      <c r="AF31" s="192"/>
      <c r="AG31" s="192"/>
      <c r="AH31" s="177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</row>
    <row r="32" spans="1:46">
      <c r="A32" s="205" t="s">
        <v>543</v>
      </c>
      <c r="B32" s="169"/>
      <c r="C32" s="170"/>
      <c r="D32" s="170"/>
      <c r="E32" s="170"/>
      <c r="F32" s="170"/>
      <c r="G32" s="171"/>
      <c r="H32" s="170"/>
      <c r="I32" s="171"/>
      <c r="J32" s="170"/>
      <c r="K32" s="170"/>
      <c r="L32" s="170"/>
      <c r="M32" s="170"/>
      <c r="N32" s="170"/>
      <c r="O32" s="170"/>
      <c r="P32" s="171"/>
      <c r="Q32" s="170"/>
      <c r="R32" s="170"/>
      <c r="S32" s="171"/>
      <c r="T32" s="170"/>
      <c r="U32" s="170"/>
      <c r="V32" s="171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</row>
    <row r="33" spans="1:46">
      <c r="A33" s="173" t="s">
        <v>536</v>
      </c>
      <c r="B33" s="174"/>
      <c r="C33" s="175"/>
      <c r="D33" s="175"/>
      <c r="E33" s="175"/>
      <c r="F33" s="175"/>
      <c r="G33" s="176"/>
      <c r="H33" s="175"/>
      <c r="I33" s="176"/>
      <c r="J33" s="175"/>
      <c r="K33" s="175"/>
      <c r="L33" s="175"/>
      <c r="M33" s="175"/>
      <c r="N33" s="175"/>
      <c r="O33" s="176"/>
      <c r="P33" s="176"/>
      <c r="Q33" s="175"/>
      <c r="R33" s="176"/>
      <c r="S33" s="176"/>
      <c r="T33" s="175"/>
      <c r="U33" s="176"/>
      <c r="V33" s="176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</row>
    <row r="34" spans="1:46" ht="30" hidden="1">
      <c r="A34" s="178" t="s">
        <v>537</v>
      </c>
      <c r="B34" s="179">
        <f>C34*247</f>
        <v>6669</v>
      </c>
      <c r="C34" s="180">
        <v>27</v>
      </c>
      <c r="D34" s="181">
        <f>394/0.95*0.25</f>
        <v>103.68</v>
      </c>
      <c r="E34" s="182">
        <f>D34/247</f>
        <v>0.42</v>
      </c>
      <c r="F34" s="181">
        <f>1203/12*4</f>
        <v>401</v>
      </c>
      <c r="G34" s="183">
        <f>F34/247</f>
        <v>1.62</v>
      </c>
      <c r="H34" s="181">
        <f>859/12*4</f>
        <v>286.33</v>
      </c>
      <c r="I34" s="183">
        <f>H34/247</f>
        <v>1.1599999999999999</v>
      </c>
      <c r="J34" s="181">
        <f>1437/12*4</f>
        <v>479</v>
      </c>
      <c r="K34" s="182">
        <f>J34/247</f>
        <v>1.94</v>
      </c>
      <c r="L34" s="181">
        <f>7068/12*4</f>
        <v>2356</v>
      </c>
      <c r="M34" s="182">
        <f>L34/247</f>
        <v>9.5399999999999991</v>
      </c>
      <c r="N34" s="182">
        <f>B34+D34+F34+J34+L34</f>
        <v>10008.68</v>
      </c>
      <c r="O34" s="183">
        <f>N34/12</f>
        <v>834.06</v>
      </c>
      <c r="P34" s="183">
        <f>C34+E34+G34+K34+M34</f>
        <v>40.520000000000003</v>
      </c>
      <c r="Q34" s="182">
        <f>B34+D34+F34+J34</f>
        <v>7652.68</v>
      </c>
      <c r="R34" s="183">
        <f>Q34/12</f>
        <v>637.72</v>
      </c>
      <c r="S34" s="183">
        <f>C34+E34+G34+K34</f>
        <v>30.98</v>
      </c>
      <c r="T34" s="182">
        <f>B34+D34+H34</f>
        <v>7059.01</v>
      </c>
      <c r="U34" s="183">
        <f>T34/12</f>
        <v>588.25</v>
      </c>
      <c r="V34" s="183">
        <f>C34+E34+I34</f>
        <v>28.58</v>
      </c>
      <c r="W34" s="185"/>
      <c r="X34" s="185"/>
      <c r="Y34" s="177"/>
      <c r="Z34" s="185"/>
      <c r="AA34" s="185"/>
      <c r="AB34" s="177"/>
      <c r="AC34" s="185">
        <f>AE34/Q34</f>
        <v>0.77</v>
      </c>
      <c r="AD34" s="185">
        <f>AE34/T34</f>
        <v>0.84</v>
      </c>
      <c r="AE34" s="187">
        <f>24*247</f>
        <v>5928</v>
      </c>
      <c r="AF34" s="185">
        <f>AH34/Q34</f>
        <v>0.39</v>
      </c>
      <c r="AG34" s="185">
        <f>AH34/T34</f>
        <v>0.42</v>
      </c>
      <c r="AH34" s="187">
        <f>24*247*0.5</f>
        <v>2964</v>
      </c>
      <c r="AI34" s="186"/>
      <c r="AJ34" s="188">
        <f>Q34-(Q34*AC34)</f>
        <v>1760.12</v>
      </c>
      <c r="AK34" s="186"/>
      <c r="AL34" s="188">
        <f>Q34</f>
        <v>7652.68</v>
      </c>
      <c r="AM34" s="186"/>
      <c r="AN34" s="188">
        <f>Q34-Q34*AF34</f>
        <v>4668.13</v>
      </c>
      <c r="AO34" s="186"/>
      <c r="AP34" s="188">
        <f>AJ34*$AO$6</f>
        <v>1108.8800000000001</v>
      </c>
      <c r="AQ34" s="186"/>
      <c r="AR34" s="188">
        <f>AL34*$AO$6</f>
        <v>4821.1899999999996</v>
      </c>
      <c r="AS34" s="186"/>
      <c r="AT34" s="188">
        <f>AN34*$AO$6</f>
        <v>2940.92</v>
      </c>
    </row>
    <row r="35" spans="1:46" hidden="1">
      <c r="A35" s="178" t="s">
        <v>538</v>
      </c>
      <c r="B35" s="179">
        <f>C35*247</f>
        <v>18122.39</v>
      </c>
      <c r="C35" s="180">
        <v>73.37</v>
      </c>
      <c r="D35" s="181">
        <f>394/0.95*0.75</f>
        <v>311.05</v>
      </c>
      <c r="E35" s="182">
        <f>D35/247</f>
        <v>1.26</v>
      </c>
      <c r="F35" s="181">
        <f>1203/12*9</f>
        <v>902.25</v>
      </c>
      <c r="G35" s="183">
        <f>F35/247</f>
        <v>3.65</v>
      </c>
      <c r="H35" s="181">
        <f>1203/12*9</f>
        <v>902.25</v>
      </c>
      <c r="I35" s="183">
        <f>H35/247</f>
        <v>3.65</v>
      </c>
      <c r="J35" s="181">
        <v>1437</v>
      </c>
      <c r="K35" s="182">
        <f>J35/247</f>
        <v>5.82</v>
      </c>
      <c r="L35" s="181">
        <f>6796/12*9</f>
        <v>5097</v>
      </c>
      <c r="M35" s="182">
        <f>L35/247</f>
        <v>20.64</v>
      </c>
      <c r="N35" s="182">
        <f>B35+D35+F35+J35+L35</f>
        <v>25869.69</v>
      </c>
      <c r="O35" s="183">
        <f t="shared" ref="O35:O41" si="12">N35/12</f>
        <v>2155.81</v>
      </c>
      <c r="P35" s="183">
        <f>C35+E35+G35+K35+M35</f>
        <v>104.74</v>
      </c>
      <c r="Q35" s="182">
        <f>B35+D35+F35+J35</f>
        <v>20772.689999999999</v>
      </c>
      <c r="R35" s="183">
        <f t="shared" ref="R35:R42" si="13">Q35/12</f>
        <v>1731.06</v>
      </c>
      <c r="S35" s="183">
        <f>C35+E35+G35+K35</f>
        <v>84.1</v>
      </c>
      <c r="T35" s="182">
        <f>B35+D35+H35</f>
        <v>19335.689999999999</v>
      </c>
      <c r="U35" s="183">
        <f t="shared" ref="U35:U42" si="14">T35/12</f>
        <v>1611.31</v>
      </c>
      <c r="V35" s="183">
        <f>C35+E35+I35</f>
        <v>78.28</v>
      </c>
      <c r="W35" s="185"/>
      <c r="X35" s="185"/>
      <c r="Y35" s="177"/>
      <c r="Z35" s="185"/>
      <c r="AA35" s="185"/>
      <c r="AB35" s="177"/>
      <c r="AC35" s="185"/>
      <c r="AD35" s="185"/>
      <c r="AE35" s="177"/>
      <c r="AF35" s="185"/>
      <c r="AG35" s="185"/>
      <c r="AH35" s="177"/>
      <c r="AI35" s="190"/>
      <c r="AJ35" s="190"/>
      <c r="AK35" s="190"/>
      <c r="AL35" s="190"/>
      <c r="AM35" s="190"/>
      <c r="AN35" s="190"/>
      <c r="AO35" s="190"/>
      <c r="AP35" s="190"/>
      <c r="AQ35" s="190"/>
      <c r="AR35" s="190"/>
      <c r="AS35" s="190"/>
      <c r="AT35" s="190"/>
    </row>
    <row r="36" spans="1:46">
      <c r="A36" s="178" t="s">
        <v>539</v>
      </c>
      <c r="B36" s="179">
        <f>C36*247</f>
        <v>25305.15</v>
      </c>
      <c r="C36" s="180">
        <v>102.45</v>
      </c>
      <c r="D36" s="181">
        <v>394</v>
      </c>
      <c r="E36" s="182">
        <f>D36/247</f>
        <v>1.6</v>
      </c>
      <c r="F36" s="181">
        <v>1203</v>
      </c>
      <c r="G36" s="183">
        <f>F36/247</f>
        <v>4.87</v>
      </c>
      <c r="H36" s="181">
        <v>859</v>
      </c>
      <c r="I36" s="183">
        <f>H36/247</f>
        <v>3.48</v>
      </c>
      <c r="J36" s="181">
        <v>1437</v>
      </c>
      <c r="K36" s="182">
        <f>J36/247</f>
        <v>5.82</v>
      </c>
      <c r="L36" s="181">
        <v>7068</v>
      </c>
      <c r="M36" s="182">
        <f>L36/247</f>
        <v>28.62</v>
      </c>
      <c r="N36" s="182">
        <f>B36+D36+F36+J36+L36</f>
        <v>35407.15</v>
      </c>
      <c r="O36" s="183">
        <f t="shared" si="12"/>
        <v>2950.6</v>
      </c>
      <c r="P36" s="183">
        <f>C36+E36+G36+K36+M36</f>
        <v>143.36000000000001</v>
      </c>
      <c r="Q36" s="191">
        <f>B36+D36+F36+J36</f>
        <v>28339.15</v>
      </c>
      <c r="R36" s="183">
        <f t="shared" si="13"/>
        <v>2361.6</v>
      </c>
      <c r="S36" s="183">
        <f>C36+E36+G36+K36</f>
        <v>114.74</v>
      </c>
      <c r="T36" s="182">
        <f>B36+D36+H36</f>
        <v>26558.15</v>
      </c>
      <c r="U36" s="183">
        <f t="shared" si="14"/>
        <v>2213.1799999999998</v>
      </c>
      <c r="V36" s="183">
        <f>C36+E36+I36</f>
        <v>107.53</v>
      </c>
      <c r="W36" s="185">
        <f>Y36/Q36</f>
        <v>0.78</v>
      </c>
      <c r="X36" s="185">
        <f>Y36/T36</f>
        <v>0.84</v>
      </c>
      <c r="Y36" s="187">
        <f>90*247</f>
        <v>22230</v>
      </c>
      <c r="Z36" s="185">
        <f>AB36/Q36</f>
        <v>0.39</v>
      </c>
      <c r="AA36" s="185">
        <f>AB36/T36</f>
        <v>0.42</v>
      </c>
      <c r="AB36" s="187">
        <f>90*247*0.5</f>
        <v>11115</v>
      </c>
      <c r="AC36" s="185"/>
      <c r="AD36" s="185"/>
      <c r="AE36" s="192"/>
      <c r="AF36" s="185"/>
      <c r="AG36" s="185"/>
      <c r="AH36" s="192"/>
      <c r="AI36" s="187">
        <f>Q36-(Q36*W36)</f>
        <v>6234.61</v>
      </c>
      <c r="AJ36" s="187"/>
      <c r="AK36" s="187">
        <f>Q36</f>
        <v>28339.15</v>
      </c>
      <c r="AL36" s="187"/>
      <c r="AM36" s="187">
        <f>Q36-Q36*Z36</f>
        <v>17286.88</v>
      </c>
      <c r="AN36" s="187"/>
      <c r="AO36" s="187">
        <f>AI36*$AO$6</f>
        <v>3927.8</v>
      </c>
      <c r="AP36" s="187"/>
      <c r="AQ36" s="187">
        <f>AK36*$AO$6</f>
        <v>17853.66</v>
      </c>
      <c r="AR36" s="187"/>
      <c r="AS36" s="187">
        <f>AM36*$AO$6</f>
        <v>10890.73</v>
      </c>
      <c r="AT36" s="187"/>
    </row>
    <row r="37" spans="1:46" ht="30" hidden="1">
      <c r="A37" s="178" t="s">
        <v>540</v>
      </c>
      <c r="B37" s="179">
        <f>C37*247</f>
        <v>21242</v>
      </c>
      <c r="C37" s="180">
        <v>86</v>
      </c>
      <c r="D37" s="181">
        <f>199/0.95*1</f>
        <v>209.47</v>
      </c>
      <c r="E37" s="182">
        <f>D37/247</f>
        <v>0.85</v>
      </c>
      <c r="F37" s="181">
        <v>1012</v>
      </c>
      <c r="G37" s="183">
        <f>F37/247</f>
        <v>4.0999999999999996</v>
      </c>
      <c r="H37" s="181">
        <v>1012</v>
      </c>
      <c r="I37" s="183">
        <f>H37/247</f>
        <v>4.0999999999999996</v>
      </c>
      <c r="J37" s="181">
        <v>1209</v>
      </c>
      <c r="K37" s="182">
        <f>J37/247</f>
        <v>4.8899999999999997</v>
      </c>
      <c r="L37" s="181">
        <f>6327.39</f>
        <v>6327.39</v>
      </c>
      <c r="M37" s="182">
        <f>L37/247</f>
        <v>25.62</v>
      </c>
      <c r="N37" s="182">
        <f>B37+D37+F37+J37+L37</f>
        <v>29999.86</v>
      </c>
      <c r="O37" s="183">
        <f t="shared" si="12"/>
        <v>2499.9899999999998</v>
      </c>
      <c r="P37" s="183">
        <f>C37+E37+G37+K37+M37</f>
        <v>121.46</v>
      </c>
      <c r="Q37" s="182">
        <f>B37+D37+F37+J37</f>
        <v>23672.47</v>
      </c>
      <c r="R37" s="183">
        <f t="shared" si="13"/>
        <v>1972.71</v>
      </c>
      <c r="S37" s="183">
        <f>C37+E37+G37+K37</f>
        <v>95.84</v>
      </c>
      <c r="T37" s="182">
        <f>B37+D37+H37</f>
        <v>22463.47</v>
      </c>
      <c r="U37" s="183">
        <f t="shared" si="14"/>
        <v>1871.96</v>
      </c>
      <c r="V37" s="183">
        <f>C37+E37+I37</f>
        <v>90.95</v>
      </c>
      <c r="W37" s="185"/>
      <c r="X37" s="185"/>
      <c r="Y37" s="177"/>
      <c r="Z37" s="185"/>
      <c r="AA37" s="185"/>
      <c r="AB37" s="177"/>
      <c r="AC37" s="185"/>
      <c r="AD37" s="185"/>
      <c r="AE37" s="177"/>
      <c r="AF37" s="185"/>
      <c r="AG37" s="185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</row>
    <row r="38" spans="1:46">
      <c r="A38" s="173" t="s">
        <v>541</v>
      </c>
      <c r="B38" s="174"/>
      <c r="C38" s="175"/>
      <c r="D38" s="175"/>
      <c r="E38" s="175"/>
      <c r="F38" s="175"/>
      <c r="G38" s="176"/>
      <c r="H38" s="175"/>
      <c r="I38" s="176"/>
      <c r="J38" s="175"/>
      <c r="K38" s="175"/>
      <c r="L38" s="175"/>
      <c r="M38" s="175"/>
      <c r="N38" s="193"/>
      <c r="O38" s="194"/>
      <c r="P38" s="194"/>
      <c r="Q38" s="193"/>
      <c r="R38" s="194"/>
      <c r="S38" s="194"/>
      <c r="T38" s="193"/>
      <c r="U38" s="194"/>
      <c r="V38" s="194"/>
      <c r="W38" s="195"/>
      <c r="X38" s="195"/>
      <c r="Y38" s="177"/>
      <c r="Z38" s="195"/>
      <c r="AA38" s="195"/>
      <c r="AB38" s="177"/>
      <c r="AC38" s="195"/>
      <c r="AD38" s="195"/>
      <c r="AE38" s="177"/>
      <c r="AF38" s="195"/>
      <c r="AG38" s="195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</row>
    <row r="39" spans="1:46" ht="30" hidden="1">
      <c r="A39" s="178" t="s">
        <v>537</v>
      </c>
      <c r="B39" s="179">
        <f>C39*247</f>
        <v>8141.12</v>
      </c>
      <c r="C39" s="180">
        <v>32.96</v>
      </c>
      <c r="D39" s="181">
        <f>394/0.95*0.25</f>
        <v>103.68</v>
      </c>
      <c r="E39" s="182">
        <f>D39/247</f>
        <v>0.42</v>
      </c>
      <c r="F39" s="181">
        <f>1203/12*4</f>
        <v>401</v>
      </c>
      <c r="G39" s="183">
        <f>F39/247</f>
        <v>1.62</v>
      </c>
      <c r="H39" s="181">
        <f>859/12*4</f>
        <v>286.33</v>
      </c>
      <c r="I39" s="183">
        <f>H39/247</f>
        <v>1.1599999999999999</v>
      </c>
      <c r="J39" s="181">
        <v>479</v>
      </c>
      <c r="K39" s="182">
        <f>J39/247</f>
        <v>1.94</v>
      </c>
      <c r="L39" s="181">
        <f>5907/12*4</f>
        <v>1969</v>
      </c>
      <c r="M39" s="182">
        <f>L39/247</f>
        <v>7.97</v>
      </c>
      <c r="N39" s="182">
        <f>B39+D39+F39+J39+L39</f>
        <v>11093.8</v>
      </c>
      <c r="O39" s="183">
        <f t="shared" si="12"/>
        <v>924.48</v>
      </c>
      <c r="P39" s="183">
        <f>C39+E39+G39+K39+M39</f>
        <v>44.91</v>
      </c>
      <c r="Q39" s="182">
        <f>B39+D39+F39+J39</f>
        <v>9124.7999999999993</v>
      </c>
      <c r="R39" s="183">
        <f t="shared" si="13"/>
        <v>760.4</v>
      </c>
      <c r="S39" s="183">
        <f>C39+E39+G39+K39</f>
        <v>36.94</v>
      </c>
      <c r="T39" s="182">
        <f>B39+D39+H39</f>
        <v>8531.1299999999992</v>
      </c>
      <c r="U39" s="183">
        <f t="shared" si="14"/>
        <v>710.93</v>
      </c>
      <c r="V39" s="183">
        <f>C39+E39+I39</f>
        <v>34.54</v>
      </c>
      <c r="W39" s="185"/>
      <c r="X39" s="185"/>
      <c r="Y39" s="177"/>
      <c r="Z39" s="185"/>
      <c r="AA39" s="185"/>
      <c r="AB39" s="177"/>
      <c r="AC39" s="185">
        <f>AE39/Q39</f>
        <v>0.65</v>
      </c>
      <c r="AD39" s="185">
        <f>AE39/T39</f>
        <v>0.69</v>
      </c>
      <c r="AE39" s="187">
        <f>24*247</f>
        <v>5928</v>
      </c>
      <c r="AF39" s="185">
        <f>AH39/Q39</f>
        <v>0.32</v>
      </c>
      <c r="AG39" s="185">
        <f>AH39/T39</f>
        <v>0.35</v>
      </c>
      <c r="AH39" s="187">
        <f>24*247*0.5</f>
        <v>2964</v>
      </c>
      <c r="AI39" s="186"/>
      <c r="AJ39" s="188">
        <f>Q39-(Q39*AC39)</f>
        <v>3193.68</v>
      </c>
      <c r="AK39" s="186"/>
      <c r="AL39" s="188">
        <f>Q39</f>
        <v>9124.7999999999993</v>
      </c>
      <c r="AM39" s="186"/>
      <c r="AN39" s="188">
        <f>Q39-Q39*AF39</f>
        <v>6204.86</v>
      </c>
      <c r="AO39" s="186"/>
      <c r="AP39" s="188">
        <f>AJ39*$AO$6</f>
        <v>2012.02</v>
      </c>
      <c r="AQ39" s="186"/>
      <c r="AR39" s="188">
        <f>AL39*$AO$6</f>
        <v>5748.62</v>
      </c>
      <c r="AS39" s="186"/>
      <c r="AT39" s="188">
        <f>AN39*$AO$6</f>
        <v>3909.06</v>
      </c>
    </row>
    <row r="40" spans="1:46" hidden="1">
      <c r="A40" s="178" t="s">
        <v>538</v>
      </c>
      <c r="B40" s="179">
        <f>C40*247</f>
        <v>22363.38</v>
      </c>
      <c r="C40" s="180">
        <v>90.54</v>
      </c>
      <c r="D40" s="181">
        <f>394/0.95*0.75</f>
        <v>311.05</v>
      </c>
      <c r="E40" s="182">
        <f>D40/247</f>
        <v>1.26</v>
      </c>
      <c r="F40" s="181">
        <f>1203/12*9</f>
        <v>902.25</v>
      </c>
      <c r="G40" s="183">
        <f>F40/247</f>
        <v>3.65</v>
      </c>
      <c r="H40" s="181">
        <f>1203/12*9</f>
        <v>902.25</v>
      </c>
      <c r="I40" s="183">
        <f>H40/247</f>
        <v>3.65</v>
      </c>
      <c r="J40" s="181">
        <v>1437</v>
      </c>
      <c r="K40" s="182">
        <f>J40/247</f>
        <v>5.82</v>
      </c>
      <c r="L40" s="181">
        <f>5679/12*9</f>
        <v>4259.25</v>
      </c>
      <c r="M40" s="182">
        <f>L40/247</f>
        <v>17.239999999999998</v>
      </c>
      <c r="N40" s="182">
        <f>B40+D40+F40+J40+L40</f>
        <v>29272.93</v>
      </c>
      <c r="O40" s="183">
        <f t="shared" si="12"/>
        <v>2439.41</v>
      </c>
      <c r="P40" s="183">
        <f>C40+E40+G40+K40+M40</f>
        <v>118.51</v>
      </c>
      <c r="Q40" s="182">
        <f>B40+D40+F40+J40</f>
        <v>25013.68</v>
      </c>
      <c r="R40" s="183">
        <f t="shared" si="13"/>
        <v>2084.4699999999998</v>
      </c>
      <c r="S40" s="183">
        <f>C40+E40+G40+K40</f>
        <v>101.27</v>
      </c>
      <c r="T40" s="182">
        <f>B40+D40+H40</f>
        <v>23576.68</v>
      </c>
      <c r="U40" s="183">
        <f t="shared" si="14"/>
        <v>1964.72</v>
      </c>
      <c r="V40" s="183">
        <f>C40+E40+I40</f>
        <v>95.45</v>
      </c>
      <c r="W40" s="185"/>
      <c r="X40" s="185"/>
      <c r="Y40" s="177"/>
      <c r="Z40" s="185"/>
      <c r="AA40" s="185"/>
      <c r="AB40" s="177"/>
      <c r="AC40" s="185"/>
      <c r="AD40" s="185"/>
      <c r="AE40" s="177"/>
      <c r="AF40" s="185"/>
      <c r="AG40" s="185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</row>
    <row r="41" spans="1:46" ht="15.75" thickBot="1">
      <c r="A41" s="178" t="s">
        <v>539</v>
      </c>
      <c r="B41" s="179">
        <f>C41*247</f>
        <v>30887.35</v>
      </c>
      <c r="C41" s="180">
        <v>125.05</v>
      </c>
      <c r="D41" s="181">
        <v>394</v>
      </c>
      <c r="E41" s="182">
        <f>D41/247</f>
        <v>1.6</v>
      </c>
      <c r="F41" s="181">
        <v>1203</v>
      </c>
      <c r="G41" s="183">
        <f>F41/247</f>
        <v>4.87</v>
      </c>
      <c r="H41" s="181">
        <v>859</v>
      </c>
      <c r="I41" s="183">
        <f>H41/247</f>
        <v>3.48</v>
      </c>
      <c r="J41" s="181">
        <v>1437</v>
      </c>
      <c r="K41" s="182">
        <f>J41/247</f>
        <v>5.82</v>
      </c>
      <c r="L41" s="181">
        <v>5907</v>
      </c>
      <c r="M41" s="182">
        <f>L41/247</f>
        <v>23.91</v>
      </c>
      <c r="N41" s="182">
        <f>B41+D41+F41+J41+L41</f>
        <v>39828.35</v>
      </c>
      <c r="O41" s="183">
        <f t="shared" si="12"/>
        <v>3319.03</v>
      </c>
      <c r="P41" s="183">
        <f>C41+E41+G41+K41+M41</f>
        <v>161.25</v>
      </c>
      <c r="Q41" s="191">
        <f>B41+D41+F41+J41</f>
        <v>33921.35</v>
      </c>
      <c r="R41" s="183">
        <f t="shared" si="13"/>
        <v>2826.78</v>
      </c>
      <c r="S41" s="183">
        <f>C41+E41+G41+K41</f>
        <v>137.34</v>
      </c>
      <c r="T41" s="182">
        <f>B41+D41+H41</f>
        <v>32140.35</v>
      </c>
      <c r="U41" s="183">
        <f t="shared" si="14"/>
        <v>2678.36</v>
      </c>
      <c r="V41" s="183">
        <f>C41+E41+I41</f>
        <v>130.13</v>
      </c>
      <c r="W41" s="208">
        <f>Y41/Q41</f>
        <v>0.66</v>
      </c>
      <c r="X41" s="208">
        <f>Y41/T41</f>
        <v>0.69</v>
      </c>
      <c r="Y41" s="209">
        <f>90*247</f>
        <v>22230</v>
      </c>
      <c r="Z41" s="208">
        <f>AB41/Q41</f>
        <v>0.33</v>
      </c>
      <c r="AA41" s="208">
        <f>AB41/T41</f>
        <v>0.35</v>
      </c>
      <c r="AB41" s="209">
        <f>90*247*0.5</f>
        <v>11115</v>
      </c>
      <c r="AC41" s="185"/>
      <c r="AD41" s="185"/>
      <c r="AE41" s="192"/>
      <c r="AF41" s="185"/>
      <c r="AG41" s="185"/>
      <c r="AH41" s="192"/>
      <c r="AI41" s="196">
        <f>Q41-(Q41*W41)</f>
        <v>11533.26</v>
      </c>
      <c r="AJ41" s="196"/>
      <c r="AK41" s="196">
        <f>Q41</f>
        <v>33921.35</v>
      </c>
      <c r="AL41" s="196"/>
      <c r="AM41" s="196">
        <f>Q41-Q41*Z41</f>
        <v>22727.3</v>
      </c>
      <c r="AN41" s="196"/>
      <c r="AO41" s="196">
        <f>AI41*$AO$6</f>
        <v>7265.95</v>
      </c>
      <c r="AP41" s="196"/>
      <c r="AQ41" s="196">
        <f>AK41*$AO$6</f>
        <v>21370.45</v>
      </c>
      <c r="AR41" s="196"/>
      <c r="AS41" s="196">
        <f>AM41*$AO$6</f>
        <v>14318.2</v>
      </c>
      <c r="AT41" s="196"/>
    </row>
    <row r="42" spans="1:46" ht="30.75" hidden="1" thickBot="1">
      <c r="A42" s="198" t="s">
        <v>540</v>
      </c>
      <c r="B42" s="179">
        <f>C42*247</f>
        <v>26182</v>
      </c>
      <c r="C42" s="180">
        <v>106</v>
      </c>
      <c r="D42" s="181">
        <f>199/0.95*1</f>
        <v>209.47</v>
      </c>
      <c r="E42" s="199">
        <f>D42/247</f>
        <v>0.85</v>
      </c>
      <c r="F42" s="181">
        <v>1012</v>
      </c>
      <c r="G42" s="200">
        <f>F42/247</f>
        <v>4.0999999999999996</v>
      </c>
      <c r="H42" s="181">
        <v>1012</v>
      </c>
      <c r="I42" s="200">
        <f>H42/247</f>
        <v>4.0999999999999996</v>
      </c>
      <c r="J42" s="181">
        <v>1209</v>
      </c>
      <c r="K42" s="199">
        <f>J42/247</f>
        <v>4.8899999999999997</v>
      </c>
      <c r="L42" s="181">
        <v>5288</v>
      </c>
      <c r="M42" s="199">
        <f>L42/247</f>
        <v>21.41</v>
      </c>
      <c r="N42" s="181">
        <f>B42+D42+F42</f>
        <v>27403.47</v>
      </c>
      <c r="O42" s="201">
        <f>N42/12</f>
        <v>2283.62</v>
      </c>
      <c r="P42" s="201">
        <f>C42+E42+G42</f>
        <v>110.95</v>
      </c>
      <c r="Q42" s="182">
        <f>B42+D42+F42+J42</f>
        <v>28612.47</v>
      </c>
      <c r="R42" s="183">
        <f t="shared" si="13"/>
        <v>2384.37</v>
      </c>
      <c r="S42" s="183">
        <f>C42+E42+G42+K42</f>
        <v>115.84</v>
      </c>
      <c r="T42" s="182">
        <f>B42+D42+H42</f>
        <v>27403.47</v>
      </c>
      <c r="U42" s="183">
        <f t="shared" si="14"/>
        <v>2283.62</v>
      </c>
      <c r="V42" s="183">
        <f>C42+E42+I42</f>
        <v>110.95</v>
      </c>
      <c r="W42" s="192"/>
      <c r="X42" s="192"/>
      <c r="Y42" s="177"/>
      <c r="Z42" s="192"/>
      <c r="AA42" s="192"/>
      <c r="AB42" s="177"/>
      <c r="AC42" s="192"/>
      <c r="AD42" s="192"/>
      <c r="AE42" s="177"/>
      <c r="AF42" s="192"/>
      <c r="AG42" s="192"/>
      <c r="AH42" s="177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</row>
    <row r="43" spans="1:46">
      <c r="A43" s="210" t="s">
        <v>544</v>
      </c>
      <c r="B43" s="169"/>
      <c r="C43" s="170"/>
      <c r="D43" s="170"/>
      <c r="E43" s="170"/>
      <c r="F43" s="170"/>
      <c r="G43" s="171"/>
      <c r="H43" s="170"/>
      <c r="I43" s="171"/>
      <c r="J43" s="170"/>
      <c r="K43" s="170"/>
      <c r="L43" s="170"/>
      <c r="M43" s="170"/>
      <c r="N43" s="170"/>
      <c r="O43" s="170"/>
      <c r="P43" s="171"/>
      <c r="Q43" s="170"/>
      <c r="R43" s="170"/>
      <c r="S43" s="171"/>
      <c r="T43" s="170"/>
      <c r="U43" s="170"/>
      <c r="V43" s="171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</row>
    <row r="44" spans="1:46">
      <c r="A44" s="173" t="s">
        <v>536</v>
      </c>
      <c r="B44" s="174"/>
      <c r="C44" s="175"/>
      <c r="D44" s="175"/>
      <c r="E44" s="175"/>
      <c r="F44" s="175"/>
      <c r="G44" s="176"/>
      <c r="H44" s="175"/>
      <c r="I44" s="176"/>
      <c r="J44" s="175"/>
      <c r="K44" s="175"/>
      <c r="L44" s="175"/>
      <c r="M44" s="175"/>
      <c r="N44" s="175"/>
      <c r="O44" s="176"/>
      <c r="P44" s="176"/>
      <c r="Q44" s="175"/>
      <c r="R44" s="176"/>
      <c r="S44" s="176"/>
      <c r="T44" s="175"/>
      <c r="U44" s="176"/>
      <c r="V44" s="176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</row>
    <row r="45" spans="1:46" ht="30" hidden="1">
      <c r="A45" s="178" t="s">
        <v>537</v>
      </c>
      <c r="B45" s="179">
        <f>C45*247</f>
        <v>6669</v>
      </c>
      <c r="C45" s="180">
        <v>27</v>
      </c>
      <c r="D45" s="181">
        <f>394/0.95*0.25</f>
        <v>103.68</v>
      </c>
      <c r="E45" s="182">
        <f>D45/247</f>
        <v>0.42</v>
      </c>
      <c r="F45" s="181">
        <f>1203/12*4</f>
        <v>401</v>
      </c>
      <c r="G45" s="183">
        <f>F45/247</f>
        <v>1.62</v>
      </c>
      <c r="H45" s="181">
        <f>859/12*4</f>
        <v>286.33</v>
      </c>
      <c r="I45" s="183">
        <f>H45/247</f>
        <v>1.1599999999999999</v>
      </c>
      <c r="J45" s="181">
        <f>1437/12*4</f>
        <v>479</v>
      </c>
      <c r="K45" s="182">
        <f>J45/247</f>
        <v>1.94</v>
      </c>
      <c r="L45" s="181">
        <f>7068/12*4</f>
        <v>2356</v>
      </c>
      <c r="M45" s="182">
        <f>L45/247</f>
        <v>9.5399999999999991</v>
      </c>
      <c r="N45" s="182">
        <f>B45+D45+F45+J45+L45</f>
        <v>10008.68</v>
      </c>
      <c r="O45" s="183">
        <f>N45/12</f>
        <v>834.06</v>
      </c>
      <c r="P45" s="183">
        <f>C45+E45+G45+K45+M45</f>
        <v>40.520000000000003</v>
      </c>
      <c r="Q45" s="182">
        <f>B45+D45+F45+J45</f>
        <v>7652.68</v>
      </c>
      <c r="R45" s="183">
        <f>Q45/12</f>
        <v>637.72</v>
      </c>
      <c r="S45" s="183">
        <f>C45+E45+G45+K45</f>
        <v>30.98</v>
      </c>
      <c r="T45" s="182">
        <f>B45+D45+H45</f>
        <v>7059.01</v>
      </c>
      <c r="U45" s="183">
        <f>T45/12</f>
        <v>588.25</v>
      </c>
      <c r="V45" s="183">
        <f>C45+E45+I45</f>
        <v>28.58</v>
      </c>
      <c r="W45" s="185"/>
      <c r="X45" s="185"/>
      <c r="Y45" s="177"/>
      <c r="Z45" s="185"/>
      <c r="AA45" s="185"/>
      <c r="AB45" s="177"/>
      <c r="AC45" s="185">
        <f>AE45/Q45</f>
        <v>0.77</v>
      </c>
      <c r="AD45" s="185">
        <f>AE45/T45</f>
        <v>0.84</v>
      </c>
      <c r="AE45" s="187">
        <f>24*247</f>
        <v>5928</v>
      </c>
      <c r="AF45" s="185">
        <f>AH45/Q45</f>
        <v>0.39</v>
      </c>
      <c r="AG45" s="185">
        <f>AH45/T45</f>
        <v>0.42</v>
      </c>
      <c r="AH45" s="187">
        <f>24*247*0.5</f>
        <v>2964</v>
      </c>
      <c r="AI45" s="186"/>
      <c r="AJ45" s="188">
        <f>Q45-(Q45*AC45)</f>
        <v>1760.12</v>
      </c>
      <c r="AK45" s="186"/>
      <c r="AL45" s="188">
        <f>Q45</f>
        <v>7652.68</v>
      </c>
      <c r="AM45" s="186"/>
      <c r="AN45" s="188">
        <f>Q45-Q45*AF45</f>
        <v>4668.13</v>
      </c>
      <c r="AO45" s="186"/>
      <c r="AP45" s="188">
        <f>AJ45*$AO$6</f>
        <v>1108.8800000000001</v>
      </c>
      <c r="AQ45" s="186"/>
      <c r="AR45" s="188">
        <f>AL45*$AO$6</f>
        <v>4821.1899999999996</v>
      </c>
      <c r="AS45" s="186"/>
      <c r="AT45" s="188">
        <f>AN45*$AO$6</f>
        <v>2940.92</v>
      </c>
    </row>
    <row r="46" spans="1:46" hidden="1">
      <c r="A46" s="178" t="s">
        <v>538</v>
      </c>
      <c r="B46" s="179">
        <f>C46*247</f>
        <v>18122.39</v>
      </c>
      <c r="C46" s="180">
        <v>73.37</v>
      </c>
      <c r="D46" s="181">
        <f>394/0.95*0.75</f>
        <v>311.05</v>
      </c>
      <c r="E46" s="182">
        <f>D46/247</f>
        <v>1.26</v>
      </c>
      <c r="F46" s="181">
        <f>1203/12*9</f>
        <v>902.25</v>
      </c>
      <c r="G46" s="183">
        <f>F46/247</f>
        <v>3.65</v>
      </c>
      <c r="H46" s="181">
        <f>1203/12*9</f>
        <v>902.25</v>
      </c>
      <c r="I46" s="183">
        <f>H46/247</f>
        <v>3.65</v>
      </c>
      <c r="J46" s="181">
        <v>1437</v>
      </c>
      <c r="K46" s="182">
        <f>J46/247</f>
        <v>5.82</v>
      </c>
      <c r="L46" s="181">
        <f>6796/12*9</f>
        <v>5097</v>
      </c>
      <c r="M46" s="182">
        <f>L46/247</f>
        <v>20.64</v>
      </c>
      <c r="N46" s="182">
        <f>B46+D46+F46+J46+L46</f>
        <v>25869.69</v>
      </c>
      <c r="O46" s="183">
        <f t="shared" ref="O46:O52" si="15">N46/12</f>
        <v>2155.81</v>
      </c>
      <c r="P46" s="183">
        <f>C46+E46+G46+K46+M46</f>
        <v>104.74</v>
      </c>
      <c r="Q46" s="182">
        <f>B46+D46+F46+J46</f>
        <v>20772.689999999999</v>
      </c>
      <c r="R46" s="183">
        <f t="shared" ref="R46:R53" si="16">Q46/12</f>
        <v>1731.06</v>
      </c>
      <c r="S46" s="183">
        <f>C46+E46+G46+K46</f>
        <v>84.1</v>
      </c>
      <c r="T46" s="182">
        <f>B46+D46+H46</f>
        <v>19335.689999999999</v>
      </c>
      <c r="U46" s="183">
        <f t="shared" ref="U46:U53" si="17">T46/12</f>
        <v>1611.31</v>
      </c>
      <c r="V46" s="183">
        <f>C46+E46+I46</f>
        <v>78.28</v>
      </c>
      <c r="W46" s="185"/>
      <c r="X46" s="185"/>
      <c r="Y46" s="177"/>
      <c r="Z46" s="185"/>
      <c r="AA46" s="185"/>
      <c r="AB46" s="177"/>
      <c r="AC46" s="185"/>
      <c r="AD46" s="185"/>
      <c r="AE46" s="177"/>
      <c r="AF46" s="185"/>
      <c r="AG46" s="185"/>
      <c r="AH46" s="177"/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</row>
    <row r="47" spans="1:46">
      <c r="A47" s="178" t="s">
        <v>539</v>
      </c>
      <c r="B47" s="179">
        <f>C47*247</f>
        <v>25305.15</v>
      </c>
      <c r="C47" s="180">
        <v>102.45</v>
      </c>
      <c r="D47" s="181">
        <v>394</v>
      </c>
      <c r="E47" s="182">
        <f>D47/247</f>
        <v>1.6</v>
      </c>
      <c r="F47" s="181">
        <v>1203</v>
      </c>
      <c r="G47" s="183">
        <f>F47/247</f>
        <v>4.87</v>
      </c>
      <c r="H47" s="181">
        <v>859</v>
      </c>
      <c r="I47" s="183">
        <f>H47/247</f>
        <v>3.48</v>
      </c>
      <c r="J47" s="181">
        <v>1437</v>
      </c>
      <c r="K47" s="182">
        <f>J47/247</f>
        <v>5.82</v>
      </c>
      <c r="L47" s="181">
        <v>7068</v>
      </c>
      <c r="M47" s="182">
        <f>L47/247</f>
        <v>28.62</v>
      </c>
      <c r="N47" s="182">
        <f>B47+D47+F47+J47+L47</f>
        <v>35407.15</v>
      </c>
      <c r="O47" s="183">
        <f t="shared" si="15"/>
        <v>2950.6</v>
      </c>
      <c r="P47" s="183">
        <f>C47+E47+G47+K47+M47</f>
        <v>143.36000000000001</v>
      </c>
      <c r="Q47" s="191">
        <f>B47+D47+F47+J47</f>
        <v>28339.15</v>
      </c>
      <c r="R47" s="183">
        <f t="shared" si="16"/>
        <v>2361.6</v>
      </c>
      <c r="S47" s="183">
        <f>C47+E47+G47+K47</f>
        <v>114.74</v>
      </c>
      <c r="T47" s="182">
        <f>B47+D47+H47</f>
        <v>26558.15</v>
      </c>
      <c r="U47" s="183">
        <f t="shared" si="17"/>
        <v>2213.1799999999998</v>
      </c>
      <c r="V47" s="183">
        <f>C47+E47+I47</f>
        <v>107.53</v>
      </c>
      <c r="W47" s="185">
        <f>Y47/Q47</f>
        <v>0.78</v>
      </c>
      <c r="X47" s="185">
        <f>Y47/T47</f>
        <v>0.84</v>
      </c>
      <c r="Y47" s="187">
        <f>90*247</f>
        <v>22230</v>
      </c>
      <c r="Z47" s="185">
        <f>AB47/Q47</f>
        <v>0.39</v>
      </c>
      <c r="AA47" s="185">
        <f>AB47/T47</f>
        <v>0.42</v>
      </c>
      <c r="AB47" s="187">
        <f>90*247*0.5</f>
        <v>11115</v>
      </c>
      <c r="AC47" s="185"/>
      <c r="AD47" s="185"/>
      <c r="AE47" s="192"/>
      <c r="AF47" s="185"/>
      <c r="AG47" s="185"/>
      <c r="AH47" s="192"/>
      <c r="AI47" s="187">
        <f>Q47-(Q47*W47)</f>
        <v>6234.61</v>
      </c>
      <c r="AJ47" s="187"/>
      <c r="AK47" s="187">
        <f>Q47</f>
        <v>28339.15</v>
      </c>
      <c r="AL47" s="187"/>
      <c r="AM47" s="187">
        <f>Q47-Q47*Z47</f>
        <v>17286.88</v>
      </c>
      <c r="AN47" s="187"/>
      <c r="AO47" s="187">
        <f>AI47*$AO$6</f>
        <v>3927.8</v>
      </c>
      <c r="AP47" s="187"/>
      <c r="AQ47" s="187">
        <f>AK47*$AO$6</f>
        <v>17853.66</v>
      </c>
      <c r="AR47" s="187"/>
      <c r="AS47" s="187">
        <f>AM47*$AO$6</f>
        <v>10890.73</v>
      </c>
      <c r="AT47" s="187"/>
    </row>
    <row r="48" spans="1:46" ht="30" hidden="1">
      <c r="A48" s="211" t="s">
        <v>540</v>
      </c>
      <c r="B48" s="179">
        <f>C48*247</f>
        <v>21242</v>
      </c>
      <c r="C48" s="180">
        <v>86</v>
      </c>
      <c r="D48" s="181">
        <f>199/0.95*1</f>
        <v>209.47</v>
      </c>
      <c r="E48" s="182">
        <f>D48/247</f>
        <v>0.85</v>
      </c>
      <c r="F48" s="181">
        <v>1012</v>
      </c>
      <c r="G48" s="183">
        <f>F48/247</f>
        <v>4.0999999999999996</v>
      </c>
      <c r="H48" s="181">
        <v>1012</v>
      </c>
      <c r="I48" s="183">
        <f>H48/247</f>
        <v>4.0999999999999996</v>
      </c>
      <c r="J48" s="181">
        <v>1209</v>
      </c>
      <c r="K48" s="182">
        <f>J48/247</f>
        <v>4.8899999999999997</v>
      </c>
      <c r="L48" s="181">
        <f>6327.39</f>
        <v>6327.39</v>
      </c>
      <c r="M48" s="182">
        <f>L48/247</f>
        <v>25.62</v>
      </c>
      <c r="N48" s="182">
        <f>B48+D48+F48+J48+L48</f>
        <v>29999.86</v>
      </c>
      <c r="O48" s="183">
        <f t="shared" si="15"/>
        <v>2499.9899999999998</v>
      </c>
      <c r="P48" s="183">
        <f>C48+E48+G48+K48+M48</f>
        <v>121.46</v>
      </c>
      <c r="Q48" s="182">
        <f>B48+D48+F48+J48</f>
        <v>23672.47</v>
      </c>
      <c r="R48" s="183">
        <f t="shared" si="16"/>
        <v>1972.71</v>
      </c>
      <c r="S48" s="183">
        <f>C48+E48+G48+K48</f>
        <v>95.84</v>
      </c>
      <c r="T48" s="182">
        <f>B48+D48+H48</f>
        <v>22463.47</v>
      </c>
      <c r="U48" s="183">
        <f t="shared" si="17"/>
        <v>1871.96</v>
      </c>
      <c r="V48" s="183">
        <f>C48+E48+I48</f>
        <v>90.95</v>
      </c>
      <c r="W48" s="185"/>
      <c r="X48" s="185"/>
      <c r="Y48" s="177"/>
      <c r="Z48" s="185"/>
      <c r="AA48" s="185"/>
      <c r="AB48" s="177"/>
      <c r="AC48" s="185"/>
      <c r="AD48" s="185"/>
      <c r="AE48" s="177"/>
      <c r="AF48" s="185"/>
      <c r="AG48" s="185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</row>
    <row r="49" spans="1:46">
      <c r="A49" s="173" t="s">
        <v>541</v>
      </c>
      <c r="B49" s="174"/>
      <c r="C49" s="175"/>
      <c r="D49" s="175"/>
      <c r="E49" s="175"/>
      <c r="F49" s="175"/>
      <c r="G49" s="176"/>
      <c r="H49" s="175"/>
      <c r="I49" s="176"/>
      <c r="J49" s="175"/>
      <c r="K49" s="175"/>
      <c r="L49" s="175"/>
      <c r="M49" s="175"/>
      <c r="N49" s="193"/>
      <c r="O49" s="194"/>
      <c r="P49" s="194"/>
      <c r="Q49" s="193"/>
      <c r="R49" s="194"/>
      <c r="S49" s="194"/>
      <c r="T49" s="193"/>
      <c r="U49" s="194"/>
      <c r="V49" s="194"/>
      <c r="W49" s="195"/>
      <c r="X49" s="195"/>
      <c r="Y49" s="177"/>
      <c r="Z49" s="195"/>
      <c r="AA49" s="195"/>
      <c r="AB49" s="177"/>
      <c r="AC49" s="195"/>
      <c r="AD49" s="195"/>
      <c r="AE49" s="177"/>
      <c r="AF49" s="195"/>
      <c r="AG49" s="195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</row>
    <row r="50" spans="1:46" ht="30" hidden="1">
      <c r="A50" s="178" t="s">
        <v>537</v>
      </c>
      <c r="B50" s="179">
        <f>C50*247</f>
        <v>8141.12</v>
      </c>
      <c r="C50" s="180">
        <v>32.96</v>
      </c>
      <c r="D50" s="181">
        <f>394/0.95*0.25</f>
        <v>103.68</v>
      </c>
      <c r="E50" s="182">
        <f>D50/247</f>
        <v>0.42</v>
      </c>
      <c r="F50" s="181">
        <f>1203/12*4</f>
        <v>401</v>
      </c>
      <c r="G50" s="183">
        <f>F50/247</f>
        <v>1.62</v>
      </c>
      <c r="H50" s="181">
        <f>859/12*4</f>
        <v>286.33</v>
      </c>
      <c r="I50" s="183">
        <f>H50/247</f>
        <v>1.1599999999999999</v>
      </c>
      <c r="J50" s="181">
        <f>1437/12*4</f>
        <v>479</v>
      </c>
      <c r="K50" s="182">
        <f>J50/247</f>
        <v>1.94</v>
      </c>
      <c r="L50" s="181">
        <f>5907/12*4</f>
        <v>1969</v>
      </c>
      <c r="M50" s="182">
        <f>L50/247</f>
        <v>7.97</v>
      </c>
      <c r="N50" s="182">
        <f>B50+D50+F50+J50+L50</f>
        <v>11093.8</v>
      </c>
      <c r="O50" s="183">
        <f t="shared" si="15"/>
        <v>924.48</v>
      </c>
      <c r="P50" s="183">
        <f>C50+E50+G50+K50+M50</f>
        <v>44.91</v>
      </c>
      <c r="Q50" s="182">
        <f>B50+D50+F50+J50</f>
        <v>9124.7999999999993</v>
      </c>
      <c r="R50" s="183">
        <f t="shared" si="16"/>
        <v>760.4</v>
      </c>
      <c r="S50" s="183">
        <f>C50+E50+G50+K50</f>
        <v>36.94</v>
      </c>
      <c r="T50" s="182">
        <f>B50+D50+H50</f>
        <v>8531.1299999999992</v>
      </c>
      <c r="U50" s="183">
        <f t="shared" si="17"/>
        <v>710.93</v>
      </c>
      <c r="V50" s="183">
        <f>C50+E50+I50</f>
        <v>34.54</v>
      </c>
      <c r="W50" s="185"/>
      <c r="X50" s="185"/>
      <c r="Y50" s="177"/>
      <c r="Z50" s="185"/>
      <c r="AA50" s="185"/>
      <c r="AB50" s="177"/>
      <c r="AC50" s="185">
        <f>AE50/Q50</f>
        <v>0.65</v>
      </c>
      <c r="AD50" s="185">
        <f>AE50/T50</f>
        <v>0.69</v>
      </c>
      <c r="AE50" s="187">
        <f>24*247</f>
        <v>5928</v>
      </c>
      <c r="AF50" s="185">
        <f>AH50/Q50</f>
        <v>0.32</v>
      </c>
      <c r="AG50" s="185">
        <f>AH50/T50</f>
        <v>0.35</v>
      </c>
      <c r="AH50" s="187">
        <f>24*247*0.5</f>
        <v>2964</v>
      </c>
      <c r="AI50" s="186"/>
      <c r="AJ50" s="188">
        <f>Q50-(Q50*AC50)</f>
        <v>3193.68</v>
      </c>
      <c r="AK50" s="186"/>
      <c r="AL50" s="188">
        <f>Q50</f>
        <v>9124.7999999999993</v>
      </c>
      <c r="AM50" s="186"/>
      <c r="AN50" s="188">
        <f>Q50-Q50*AF50</f>
        <v>6204.86</v>
      </c>
      <c r="AO50" s="186"/>
      <c r="AP50" s="188">
        <f>AJ50*$AO$6</f>
        <v>2012.02</v>
      </c>
      <c r="AQ50" s="186"/>
      <c r="AR50" s="188">
        <f>AL50*$AO$6</f>
        <v>5748.62</v>
      </c>
      <c r="AS50" s="186"/>
      <c r="AT50" s="188">
        <f>AN50*$AO$6</f>
        <v>3909.06</v>
      </c>
    </row>
    <row r="51" spans="1:46" hidden="1">
      <c r="A51" s="178" t="s">
        <v>538</v>
      </c>
      <c r="B51" s="179">
        <f>C51*247</f>
        <v>22363.38</v>
      </c>
      <c r="C51" s="180">
        <v>90.54</v>
      </c>
      <c r="D51" s="181">
        <f>394/0.95*0.75</f>
        <v>311.05</v>
      </c>
      <c r="E51" s="182">
        <f>D51/247</f>
        <v>1.26</v>
      </c>
      <c r="F51" s="181">
        <f>1203/12*9</f>
        <v>902.25</v>
      </c>
      <c r="G51" s="183">
        <f>F51/247</f>
        <v>3.65</v>
      </c>
      <c r="H51" s="181">
        <f>1203/12*9</f>
        <v>902.25</v>
      </c>
      <c r="I51" s="183">
        <f>H51/247</f>
        <v>3.65</v>
      </c>
      <c r="J51" s="181">
        <v>1437</v>
      </c>
      <c r="K51" s="182">
        <f>J51/247</f>
        <v>5.82</v>
      </c>
      <c r="L51" s="181">
        <f>5679/12*9</f>
        <v>4259.25</v>
      </c>
      <c r="M51" s="182">
        <f>L51/247</f>
        <v>17.239999999999998</v>
      </c>
      <c r="N51" s="182">
        <f>B51+D51+F51+J51+L51</f>
        <v>29272.93</v>
      </c>
      <c r="O51" s="183">
        <f t="shared" si="15"/>
        <v>2439.41</v>
      </c>
      <c r="P51" s="183">
        <f>C51+E51+G51+K51+M51</f>
        <v>118.51</v>
      </c>
      <c r="Q51" s="182">
        <f>B51+D51+F51+J51</f>
        <v>25013.68</v>
      </c>
      <c r="R51" s="183">
        <f t="shared" si="16"/>
        <v>2084.4699999999998</v>
      </c>
      <c r="S51" s="183">
        <f>C51+E51+G51+K51</f>
        <v>101.27</v>
      </c>
      <c r="T51" s="182">
        <f>B51+D51+H51</f>
        <v>23576.68</v>
      </c>
      <c r="U51" s="183">
        <f t="shared" si="17"/>
        <v>1964.72</v>
      </c>
      <c r="V51" s="183">
        <f>C51+E51+I51</f>
        <v>95.45</v>
      </c>
      <c r="W51" s="185"/>
      <c r="X51" s="185"/>
      <c r="Y51" s="177"/>
      <c r="Z51" s="185"/>
      <c r="AA51" s="185"/>
      <c r="AB51" s="177"/>
      <c r="AC51" s="185"/>
      <c r="AD51" s="185"/>
      <c r="AE51" s="177"/>
      <c r="AF51" s="185"/>
      <c r="AG51" s="185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</row>
    <row r="52" spans="1:46" ht="15.75" thickBot="1">
      <c r="A52" s="178" t="s">
        <v>539</v>
      </c>
      <c r="B52" s="179">
        <f>C52*247</f>
        <v>30887.35</v>
      </c>
      <c r="C52" s="180">
        <v>125.05</v>
      </c>
      <c r="D52" s="181">
        <v>394</v>
      </c>
      <c r="E52" s="182">
        <f>D52/247</f>
        <v>1.6</v>
      </c>
      <c r="F52" s="181">
        <v>1203</v>
      </c>
      <c r="G52" s="183">
        <f>F52/247</f>
        <v>4.87</v>
      </c>
      <c r="H52" s="181">
        <v>859</v>
      </c>
      <c r="I52" s="183">
        <f>H52/247</f>
        <v>3.48</v>
      </c>
      <c r="J52" s="181">
        <v>1437</v>
      </c>
      <c r="K52" s="182">
        <f>J52/247</f>
        <v>5.82</v>
      </c>
      <c r="L52" s="181">
        <v>5907</v>
      </c>
      <c r="M52" s="182">
        <f>L52/247</f>
        <v>23.91</v>
      </c>
      <c r="N52" s="182">
        <f>B52+D52+F52+J52+L52</f>
        <v>39828.35</v>
      </c>
      <c r="O52" s="183">
        <f t="shared" si="15"/>
        <v>3319.03</v>
      </c>
      <c r="P52" s="183">
        <f>C52+E52+G52+K52+M52</f>
        <v>161.25</v>
      </c>
      <c r="Q52" s="191">
        <f>B52+D52+F52+J52</f>
        <v>33921.35</v>
      </c>
      <c r="R52" s="183">
        <f t="shared" si="16"/>
        <v>2826.78</v>
      </c>
      <c r="S52" s="183">
        <f>C52+E52+G52+K52</f>
        <v>137.34</v>
      </c>
      <c r="T52" s="182">
        <f>B52+D52+H52</f>
        <v>32140.35</v>
      </c>
      <c r="U52" s="183">
        <f t="shared" si="17"/>
        <v>2678.36</v>
      </c>
      <c r="V52" s="183">
        <f>C52+E52+I52</f>
        <v>130.13</v>
      </c>
      <c r="W52" s="208">
        <f>Y52/Q52</f>
        <v>0.66</v>
      </c>
      <c r="X52" s="208">
        <f>Y52/T52</f>
        <v>0.69</v>
      </c>
      <c r="Y52" s="209">
        <f>90*247</f>
        <v>22230</v>
      </c>
      <c r="Z52" s="208">
        <f>AB52/Q52</f>
        <v>0.33</v>
      </c>
      <c r="AA52" s="208">
        <f>AB52/T52</f>
        <v>0.35</v>
      </c>
      <c r="AB52" s="209">
        <f>90*247*0.5</f>
        <v>11115</v>
      </c>
      <c r="AC52" s="185"/>
      <c r="AD52" s="185"/>
      <c r="AE52" s="192"/>
      <c r="AF52" s="185"/>
      <c r="AG52" s="185"/>
      <c r="AH52" s="192"/>
      <c r="AI52" s="196">
        <f>Q52-(Q52*W52)</f>
        <v>11533.26</v>
      </c>
      <c r="AJ52" s="196"/>
      <c r="AK52" s="196">
        <f>Q52</f>
        <v>33921.35</v>
      </c>
      <c r="AL52" s="196"/>
      <c r="AM52" s="196">
        <f>Q52-Q52*Z52</f>
        <v>22727.3</v>
      </c>
      <c r="AN52" s="196"/>
      <c r="AO52" s="196">
        <f>AI52*$AO$6</f>
        <v>7265.95</v>
      </c>
      <c r="AP52" s="196"/>
      <c r="AQ52" s="196">
        <f>AK52*$AO$6</f>
        <v>21370.45</v>
      </c>
      <c r="AR52" s="196"/>
      <c r="AS52" s="196">
        <f>AM52*$AO$6</f>
        <v>14318.2</v>
      </c>
      <c r="AT52" s="196"/>
    </row>
    <row r="53" spans="1:46" ht="30.75" hidden="1" thickBot="1">
      <c r="A53" s="211" t="s">
        <v>540</v>
      </c>
      <c r="B53" s="212">
        <f>C53*247</f>
        <v>26182</v>
      </c>
      <c r="C53" s="213">
        <v>106</v>
      </c>
      <c r="D53" s="214">
        <f>199/0.95*1</f>
        <v>209.47</v>
      </c>
      <c r="E53" s="215">
        <f>D53/247</f>
        <v>0.85</v>
      </c>
      <c r="F53" s="214">
        <v>1012</v>
      </c>
      <c r="G53" s="216">
        <f>F53/247</f>
        <v>4.0999999999999996</v>
      </c>
      <c r="H53" s="214">
        <v>1012</v>
      </c>
      <c r="I53" s="216">
        <f>H53/247</f>
        <v>4.0999999999999996</v>
      </c>
      <c r="J53" s="214">
        <v>1209</v>
      </c>
      <c r="K53" s="215">
        <f>J53/247</f>
        <v>4.8899999999999997</v>
      </c>
      <c r="L53" s="214">
        <v>5288</v>
      </c>
      <c r="M53" s="215">
        <f>L53/247</f>
        <v>21.41</v>
      </c>
      <c r="N53" s="214" t="e">
        <f>E53+G53+#REF!+#REF!+#REF!+#REF!</f>
        <v>#REF!</v>
      </c>
      <c r="O53" s="217" t="e">
        <f>N53/12</f>
        <v>#REF!</v>
      </c>
      <c r="P53" s="217" t="e">
        <f>F53+#REF!+#REF!+#REF!+#REF!+#REF!</f>
        <v>#REF!</v>
      </c>
      <c r="Q53" s="182">
        <f>B53+D53+F53+J53</f>
        <v>28612.47</v>
      </c>
      <c r="R53" s="183">
        <f t="shared" si="16"/>
        <v>2384.37</v>
      </c>
      <c r="S53" s="183">
        <f>C53+E53+G53+K53</f>
        <v>115.84</v>
      </c>
      <c r="T53" s="182">
        <f>B53+D53+H53</f>
        <v>27403.47</v>
      </c>
      <c r="U53" s="183">
        <f t="shared" si="17"/>
        <v>2283.62</v>
      </c>
      <c r="V53" s="183">
        <f>C53+E53+I53</f>
        <v>110.95</v>
      </c>
      <c r="W53" s="197"/>
      <c r="X53" s="197"/>
      <c r="Y53" s="190" t="s">
        <v>436</v>
      </c>
      <c r="Z53" s="197"/>
      <c r="AA53" s="197"/>
      <c r="AB53" s="190" t="s">
        <v>436</v>
      </c>
      <c r="AC53" s="197"/>
      <c r="AD53" s="197"/>
      <c r="AE53" s="190" t="s">
        <v>436</v>
      </c>
      <c r="AF53" s="197"/>
      <c r="AG53" s="197"/>
      <c r="AH53" s="190" t="s">
        <v>436</v>
      </c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</row>
    <row r="54" spans="1:46" ht="15.75" hidden="1" thickBot="1">
      <c r="A54" s="218" t="s">
        <v>545</v>
      </c>
      <c r="B54" s="219">
        <f t="shared" ref="B54:V54" si="18">(B12+B17+B23+B28+B34+B39+B45+B50)/8</f>
        <v>7405.06</v>
      </c>
      <c r="C54" s="220">
        <f t="shared" si="18"/>
        <v>29.98</v>
      </c>
      <c r="D54" s="220">
        <f t="shared" si="18"/>
        <v>103.68</v>
      </c>
      <c r="E54" s="220">
        <f t="shared" si="18"/>
        <v>0.42</v>
      </c>
      <c r="F54" s="220">
        <f t="shared" si="18"/>
        <v>401</v>
      </c>
      <c r="G54" s="221">
        <f t="shared" si="18"/>
        <v>1.62</v>
      </c>
      <c r="H54" s="220">
        <f>(H12+H17+H23+H28+H34+H39+H45+H50)/8</f>
        <v>286.33</v>
      </c>
      <c r="I54" s="221">
        <f>(I12+I17+I23+I28+I34+I39+I45+I50)/8</f>
        <v>1.1599999999999999</v>
      </c>
      <c r="J54" s="220">
        <f>(J12+J17+J23+J28+J34+J39+J45+J50)/8</f>
        <v>479</v>
      </c>
      <c r="K54" s="220">
        <f>(K12+K17+K23+K28+K34+K39+K45+K50)/8</f>
        <v>1.94</v>
      </c>
      <c r="L54" s="220">
        <f t="shared" si="18"/>
        <v>2162.5</v>
      </c>
      <c r="M54" s="220">
        <f t="shared" si="18"/>
        <v>8.76</v>
      </c>
      <c r="N54" s="220">
        <f t="shared" si="18"/>
        <v>10551.24</v>
      </c>
      <c r="O54" s="220">
        <f t="shared" si="18"/>
        <v>879.27</v>
      </c>
      <c r="P54" s="221">
        <f t="shared" si="18"/>
        <v>42.72</v>
      </c>
      <c r="Q54" s="222">
        <f>(Q12+Q17+Q23+Q28+Q34+Q39+Q45+Q50)/8</f>
        <v>8388.74</v>
      </c>
      <c r="R54" s="222">
        <f>(R12+R17+R23+R28+R34+R39+R45+R50)/8</f>
        <v>699.06</v>
      </c>
      <c r="S54" s="223">
        <f>(S12+S17+S23+S28+S34+S39+S45+S50)/8</f>
        <v>33.96</v>
      </c>
      <c r="T54" s="222">
        <f t="shared" si="18"/>
        <v>7795.07</v>
      </c>
      <c r="U54" s="222">
        <f t="shared" si="18"/>
        <v>649.59</v>
      </c>
      <c r="V54" s="223">
        <f t="shared" si="18"/>
        <v>31.56</v>
      </c>
      <c r="W54" s="224"/>
      <c r="X54" s="224"/>
      <c r="Y54" s="225"/>
      <c r="Z54" s="224"/>
      <c r="AA54" s="224"/>
      <c r="AB54" s="225"/>
      <c r="AC54" s="224">
        <f>AE54/Q54</f>
        <v>0.71</v>
      </c>
      <c r="AD54" s="224">
        <f>AE54/T54</f>
        <v>0.76</v>
      </c>
      <c r="AE54" s="225">
        <f>24*247</f>
        <v>5928</v>
      </c>
      <c r="AF54" s="224">
        <f>AH54/Q54</f>
        <v>0.35</v>
      </c>
      <c r="AG54" s="224">
        <f>AH54/T54</f>
        <v>0.38</v>
      </c>
      <c r="AH54" s="225">
        <f>24*247*0.5</f>
        <v>2964</v>
      </c>
      <c r="AI54" s="225"/>
      <c r="AJ54" s="225"/>
      <c r="AK54" s="225"/>
      <c r="AL54" s="225"/>
      <c r="AM54" s="225"/>
      <c r="AN54" s="225"/>
      <c r="AO54" s="225"/>
      <c r="AP54" s="225"/>
      <c r="AQ54" s="225"/>
      <c r="AR54" s="225"/>
      <c r="AS54" s="225"/>
      <c r="AT54" s="225"/>
    </row>
    <row r="55" spans="1:46" ht="30.75" thickBot="1">
      <c r="A55" s="218" t="s">
        <v>546</v>
      </c>
      <c r="B55" s="219">
        <f t="shared" ref="B55:V55" si="19">(B14+B19+B25+B30+B36+B41+B47+B52)/8</f>
        <v>28096.25</v>
      </c>
      <c r="C55" s="220">
        <f t="shared" si="19"/>
        <v>113.75</v>
      </c>
      <c r="D55" s="220">
        <f t="shared" si="19"/>
        <v>394</v>
      </c>
      <c r="E55" s="220">
        <f t="shared" si="19"/>
        <v>1.6</v>
      </c>
      <c r="F55" s="220">
        <f t="shared" si="19"/>
        <v>1203</v>
      </c>
      <c r="G55" s="221">
        <f t="shared" si="19"/>
        <v>4.87</v>
      </c>
      <c r="H55" s="220">
        <f>(H14+H19+H25+H30+H36+H41+H47+H52)/8</f>
        <v>859</v>
      </c>
      <c r="I55" s="221">
        <f>(I14+I19+I25+I30+I36+I41+I47+I52)/8</f>
        <v>3.48</v>
      </c>
      <c r="J55" s="220">
        <f>(J14+J19+J25+J30+J36+J41+J47+J52)/8</f>
        <v>1437</v>
      </c>
      <c r="K55" s="220">
        <f>(K14+K19+K25+K30+K36+K41+K47+K52)/8</f>
        <v>5.82</v>
      </c>
      <c r="L55" s="220">
        <f t="shared" si="19"/>
        <v>6487.5</v>
      </c>
      <c r="M55" s="220">
        <f t="shared" si="19"/>
        <v>26.27</v>
      </c>
      <c r="N55" s="220">
        <f t="shared" si="19"/>
        <v>37617.75</v>
      </c>
      <c r="O55" s="220">
        <f t="shared" si="19"/>
        <v>3134.82</v>
      </c>
      <c r="P55" s="221">
        <f t="shared" si="19"/>
        <v>152.31</v>
      </c>
      <c r="Q55" s="222">
        <f>(Q14+Q19+Q25+Q30+Q36+Q41+Q47+Q52)/8</f>
        <v>31130.25</v>
      </c>
      <c r="R55" s="222">
        <f>(R14+R19+R25+R30+R36+R41+R47+R52)/8</f>
        <v>2594.19</v>
      </c>
      <c r="S55" s="223">
        <f>(S14+S19+S25+S30+S36+S41+S47+S52)/8</f>
        <v>126.04</v>
      </c>
      <c r="T55" s="222">
        <f t="shared" si="19"/>
        <v>29349.25</v>
      </c>
      <c r="U55" s="222">
        <f t="shared" si="19"/>
        <v>2445.77</v>
      </c>
      <c r="V55" s="223">
        <f t="shared" si="19"/>
        <v>118.83</v>
      </c>
      <c r="W55" s="224">
        <f>Y55/Q55</f>
        <v>0.71</v>
      </c>
      <c r="X55" s="224">
        <f>Y55/T55</f>
        <v>0.76</v>
      </c>
      <c r="Y55" s="225">
        <f>90*247</f>
        <v>22230</v>
      </c>
      <c r="Z55" s="224">
        <f>AB55/T55</f>
        <v>0.38</v>
      </c>
      <c r="AA55" s="224">
        <f>AB55/W55</f>
        <v>15654.93</v>
      </c>
      <c r="AB55" s="225">
        <f>90*247*0.5</f>
        <v>11115</v>
      </c>
      <c r="AC55" s="224"/>
      <c r="AD55" s="224"/>
      <c r="AE55" s="225"/>
      <c r="AF55" s="224"/>
      <c r="AG55" s="224"/>
      <c r="AH55" s="225"/>
      <c r="AI55" s="225"/>
      <c r="AJ55" s="225"/>
      <c r="AK55" s="225"/>
      <c r="AL55" s="225"/>
      <c r="AM55" s="225"/>
      <c r="AN55" s="225"/>
      <c r="AO55" s="225"/>
      <c r="AP55" s="225"/>
      <c r="AQ55" s="225"/>
      <c r="AR55" s="225"/>
      <c r="AS55" s="225"/>
      <c r="AT55" s="225"/>
    </row>
    <row r="57" spans="1:46">
      <c r="A57" s="226"/>
      <c r="B57" s="1101" t="s">
        <v>317</v>
      </c>
      <c r="C57" s="1101"/>
      <c r="D57" s="1101"/>
      <c r="E57" s="1101"/>
      <c r="F57" s="1101"/>
      <c r="G57" s="1101"/>
      <c r="H57" s="1101"/>
      <c r="I57" s="1101"/>
      <c r="J57" s="1101"/>
      <c r="K57" s="1101"/>
      <c r="Q57" s="1099" t="s">
        <v>403</v>
      </c>
      <c r="R57" s="1099"/>
      <c r="S57" s="1099"/>
      <c r="T57" s="1099"/>
      <c r="U57" s="1099"/>
      <c r="V57" s="1099"/>
      <c r="AC57" s="1100" t="s">
        <v>317</v>
      </c>
      <c r="AD57" s="1100"/>
      <c r="AE57" s="1100"/>
      <c r="AF57" s="1100"/>
      <c r="AG57" s="1100"/>
      <c r="AH57" s="1100"/>
      <c r="AI57" s="1100"/>
      <c r="AJ57" s="1100"/>
      <c r="AK57" s="1100"/>
      <c r="AL57" s="1100"/>
      <c r="AM57" s="1100"/>
      <c r="AN57" s="1100"/>
      <c r="AO57" s="1099" t="s">
        <v>403</v>
      </c>
      <c r="AP57" s="1099"/>
      <c r="AQ57" s="1099"/>
      <c r="AR57" s="1099"/>
      <c r="AS57" s="1099"/>
      <c r="AT57" s="1099"/>
    </row>
    <row r="58" spans="1:46">
      <c r="B58" s="562"/>
      <c r="C58" s="562"/>
      <c r="D58" s="562"/>
      <c r="E58" s="562"/>
      <c r="F58" s="562"/>
      <c r="G58" s="562"/>
      <c r="H58" s="562"/>
      <c r="I58" s="562"/>
      <c r="J58" s="562"/>
      <c r="K58" s="562"/>
      <c r="Q58" s="493"/>
      <c r="R58" s="493"/>
      <c r="S58" s="493"/>
      <c r="T58" s="493"/>
      <c r="U58" s="493"/>
      <c r="V58" s="493"/>
      <c r="AO58" s="493"/>
      <c r="AP58" s="493"/>
      <c r="AQ58" s="493"/>
      <c r="AR58" s="493"/>
      <c r="AS58" s="493"/>
      <c r="AT58" s="493"/>
    </row>
    <row r="59" spans="1:46">
      <c r="A59" s="226"/>
      <c r="B59" s="1101" t="s">
        <v>547</v>
      </c>
      <c r="C59" s="1101"/>
      <c r="D59" s="1101"/>
      <c r="E59" s="1101"/>
      <c r="F59" s="1101"/>
      <c r="G59" s="1101"/>
      <c r="H59" s="1101"/>
      <c r="I59" s="1101"/>
      <c r="J59" s="1101"/>
      <c r="K59" s="1101"/>
      <c r="L59" s="226"/>
      <c r="M59" s="226"/>
      <c r="Q59" s="1099" t="s">
        <v>258</v>
      </c>
      <c r="R59" s="1099"/>
      <c r="S59" s="1099"/>
      <c r="T59" s="1099"/>
      <c r="U59" s="1099"/>
      <c r="V59" s="1099"/>
      <c r="AC59" s="1100" t="s">
        <v>547</v>
      </c>
      <c r="AD59" s="1100"/>
      <c r="AE59" s="1100"/>
      <c r="AF59" s="1100"/>
      <c r="AG59" s="1100"/>
      <c r="AH59" s="1100"/>
      <c r="AI59" s="1100"/>
      <c r="AJ59" s="1100"/>
      <c r="AK59" s="1100"/>
      <c r="AL59" s="1100"/>
      <c r="AM59" s="1100"/>
      <c r="AN59" s="1100"/>
      <c r="AO59" s="1099" t="s">
        <v>258</v>
      </c>
      <c r="AP59" s="1099"/>
      <c r="AQ59" s="1099"/>
      <c r="AR59" s="1099"/>
      <c r="AS59" s="1099"/>
      <c r="AT59" s="1099"/>
    </row>
  </sheetData>
  <mergeCells count="23">
    <mergeCell ref="B57:K57"/>
    <mergeCell ref="B59:K59"/>
    <mergeCell ref="B3:V3"/>
    <mergeCell ref="B4:V4"/>
    <mergeCell ref="B5:V5"/>
    <mergeCell ref="AO57:AT57"/>
    <mergeCell ref="AO59:AT59"/>
    <mergeCell ref="AC57:AN57"/>
    <mergeCell ref="AC59:AN59"/>
    <mergeCell ref="Q57:V57"/>
    <mergeCell ref="Q59:V59"/>
    <mergeCell ref="A7:A8"/>
    <mergeCell ref="B7:C7"/>
    <mergeCell ref="D7:E7"/>
    <mergeCell ref="F7:G7"/>
    <mergeCell ref="H7:I7"/>
    <mergeCell ref="AO5:AT5"/>
    <mergeCell ref="AO6:AT6"/>
    <mergeCell ref="J7:K7"/>
    <mergeCell ref="L7:M7"/>
    <mergeCell ref="N7:P7"/>
    <mergeCell ref="Q7:S7"/>
    <mergeCell ref="T7:V7"/>
  </mergeCells>
  <pageMargins left="0.70866141732283472" right="0.70866141732283472" top="0.74803149606299213" bottom="0.74803149606299213" header="0.31496062992125984" footer="0.31496062992125984"/>
  <pageSetup paperSize="9" scale="46" orientation="landscape" verticalDpi="0" r:id="rId1"/>
  <colBreaks count="1" manualBreakCount="1">
    <brk id="22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92D050"/>
  </sheetPr>
  <dimension ref="A2:L42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2" sqref="A2:L2"/>
    </sheetView>
  </sheetViews>
  <sheetFormatPr defaultRowHeight="15"/>
  <cols>
    <col min="1" max="1" width="41.7109375" style="226" customWidth="1"/>
    <col min="2" max="3" width="9.140625" style="226"/>
    <col min="4" max="4" width="12.5703125" style="226" customWidth="1"/>
    <col min="5" max="256" width="9.140625" style="226"/>
    <col min="257" max="257" width="41.7109375" style="226" customWidth="1"/>
    <col min="258" max="259" width="9.140625" style="226"/>
    <col min="260" max="260" width="12.5703125" style="226" customWidth="1"/>
    <col min="261" max="512" width="9.140625" style="226"/>
    <col min="513" max="513" width="41.7109375" style="226" customWidth="1"/>
    <col min="514" max="515" width="9.140625" style="226"/>
    <col min="516" max="516" width="12.5703125" style="226" customWidth="1"/>
    <col min="517" max="768" width="9.140625" style="226"/>
    <col min="769" max="769" width="41.7109375" style="226" customWidth="1"/>
    <col min="770" max="771" width="9.140625" style="226"/>
    <col min="772" max="772" width="12.5703125" style="226" customWidth="1"/>
    <col min="773" max="1024" width="9.140625" style="226"/>
    <col min="1025" max="1025" width="41.7109375" style="226" customWidth="1"/>
    <col min="1026" max="1027" width="9.140625" style="226"/>
    <col min="1028" max="1028" width="12.5703125" style="226" customWidth="1"/>
    <col min="1029" max="1280" width="9.140625" style="226"/>
    <col min="1281" max="1281" width="41.7109375" style="226" customWidth="1"/>
    <col min="1282" max="1283" width="9.140625" style="226"/>
    <col min="1284" max="1284" width="12.5703125" style="226" customWidth="1"/>
    <col min="1285" max="1536" width="9.140625" style="226"/>
    <col min="1537" max="1537" width="41.7109375" style="226" customWidth="1"/>
    <col min="1538" max="1539" width="9.140625" style="226"/>
    <col min="1540" max="1540" width="12.5703125" style="226" customWidth="1"/>
    <col min="1541" max="1792" width="9.140625" style="226"/>
    <col min="1793" max="1793" width="41.7109375" style="226" customWidth="1"/>
    <col min="1794" max="1795" width="9.140625" style="226"/>
    <col min="1796" max="1796" width="12.5703125" style="226" customWidth="1"/>
    <col min="1797" max="2048" width="9.140625" style="226"/>
    <col min="2049" max="2049" width="41.7109375" style="226" customWidth="1"/>
    <col min="2050" max="2051" width="9.140625" style="226"/>
    <col min="2052" max="2052" width="12.5703125" style="226" customWidth="1"/>
    <col min="2053" max="2304" width="9.140625" style="226"/>
    <col min="2305" max="2305" width="41.7109375" style="226" customWidth="1"/>
    <col min="2306" max="2307" width="9.140625" style="226"/>
    <col min="2308" max="2308" width="12.5703125" style="226" customWidth="1"/>
    <col min="2309" max="2560" width="9.140625" style="226"/>
    <col min="2561" max="2561" width="41.7109375" style="226" customWidth="1"/>
    <col min="2562" max="2563" width="9.140625" style="226"/>
    <col min="2564" max="2564" width="12.5703125" style="226" customWidth="1"/>
    <col min="2565" max="2816" width="9.140625" style="226"/>
    <col min="2817" max="2817" width="41.7109375" style="226" customWidth="1"/>
    <col min="2818" max="2819" width="9.140625" style="226"/>
    <col min="2820" max="2820" width="12.5703125" style="226" customWidth="1"/>
    <col min="2821" max="3072" width="9.140625" style="226"/>
    <col min="3073" max="3073" width="41.7109375" style="226" customWidth="1"/>
    <col min="3074" max="3075" width="9.140625" style="226"/>
    <col min="3076" max="3076" width="12.5703125" style="226" customWidth="1"/>
    <col min="3077" max="3328" width="9.140625" style="226"/>
    <col min="3329" max="3329" width="41.7109375" style="226" customWidth="1"/>
    <col min="3330" max="3331" width="9.140625" style="226"/>
    <col min="3332" max="3332" width="12.5703125" style="226" customWidth="1"/>
    <col min="3333" max="3584" width="9.140625" style="226"/>
    <col min="3585" max="3585" width="41.7109375" style="226" customWidth="1"/>
    <col min="3586" max="3587" width="9.140625" style="226"/>
    <col min="3588" max="3588" width="12.5703125" style="226" customWidth="1"/>
    <col min="3589" max="3840" width="9.140625" style="226"/>
    <col min="3841" max="3841" width="41.7109375" style="226" customWidth="1"/>
    <col min="3842" max="3843" width="9.140625" style="226"/>
    <col min="3844" max="3844" width="12.5703125" style="226" customWidth="1"/>
    <col min="3845" max="4096" width="9.140625" style="226"/>
    <col min="4097" max="4097" width="41.7109375" style="226" customWidth="1"/>
    <col min="4098" max="4099" width="9.140625" style="226"/>
    <col min="4100" max="4100" width="12.5703125" style="226" customWidth="1"/>
    <col min="4101" max="4352" width="9.140625" style="226"/>
    <col min="4353" max="4353" width="41.7109375" style="226" customWidth="1"/>
    <col min="4354" max="4355" width="9.140625" style="226"/>
    <col min="4356" max="4356" width="12.5703125" style="226" customWidth="1"/>
    <col min="4357" max="4608" width="9.140625" style="226"/>
    <col min="4609" max="4609" width="41.7109375" style="226" customWidth="1"/>
    <col min="4610" max="4611" width="9.140625" style="226"/>
    <col min="4612" max="4612" width="12.5703125" style="226" customWidth="1"/>
    <col min="4613" max="4864" width="9.140625" style="226"/>
    <col min="4865" max="4865" width="41.7109375" style="226" customWidth="1"/>
    <col min="4866" max="4867" width="9.140625" style="226"/>
    <col min="4868" max="4868" width="12.5703125" style="226" customWidth="1"/>
    <col min="4869" max="5120" width="9.140625" style="226"/>
    <col min="5121" max="5121" width="41.7109375" style="226" customWidth="1"/>
    <col min="5122" max="5123" width="9.140625" style="226"/>
    <col min="5124" max="5124" width="12.5703125" style="226" customWidth="1"/>
    <col min="5125" max="5376" width="9.140625" style="226"/>
    <col min="5377" max="5377" width="41.7109375" style="226" customWidth="1"/>
    <col min="5378" max="5379" width="9.140625" style="226"/>
    <col min="5380" max="5380" width="12.5703125" style="226" customWidth="1"/>
    <col min="5381" max="5632" width="9.140625" style="226"/>
    <col min="5633" max="5633" width="41.7109375" style="226" customWidth="1"/>
    <col min="5634" max="5635" width="9.140625" style="226"/>
    <col min="5636" max="5636" width="12.5703125" style="226" customWidth="1"/>
    <col min="5637" max="5888" width="9.140625" style="226"/>
    <col min="5889" max="5889" width="41.7109375" style="226" customWidth="1"/>
    <col min="5890" max="5891" width="9.140625" style="226"/>
    <col min="5892" max="5892" width="12.5703125" style="226" customWidth="1"/>
    <col min="5893" max="6144" width="9.140625" style="226"/>
    <col min="6145" max="6145" width="41.7109375" style="226" customWidth="1"/>
    <col min="6146" max="6147" width="9.140625" style="226"/>
    <col min="6148" max="6148" width="12.5703125" style="226" customWidth="1"/>
    <col min="6149" max="6400" width="9.140625" style="226"/>
    <col min="6401" max="6401" width="41.7109375" style="226" customWidth="1"/>
    <col min="6402" max="6403" width="9.140625" style="226"/>
    <col min="6404" max="6404" width="12.5703125" style="226" customWidth="1"/>
    <col min="6405" max="6656" width="9.140625" style="226"/>
    <col min="6657" max="6657" width="41.7109375" style="226" customWidth="1"/>
    <col min="6658" max="6659" width="9.140625" style="226"/>
    <col min="6660" max="6660" width="12.5703125" style="226" customWidth="1"/>
    <col min="6661" max="6912" width="9.140625" style="226"/>
    <col min="6913" max="6913" width="41.7109375" style="226" customWidth="1"/>
    <col min="6914" max="6915" width="9.140625" style="226"/>
    <col min="6916" max="6916" width="12.5703125" style="226" customWidth="1"/>
    <col min="6917" max="7168" width="9.140625" style="226"/>
    <col min="7169" max="7169" width="41.7109375" style="226" customWidth="1"/>
    <col min="7170" max="7171" width="9.140625" style="226"/>
    <col min="7172" max="7172" width="12.5703125" style="226" customWidth="1"/>
    <col min="7173" max="7424" width="9.140625" style="226"/>
    <col min="7425" max="7425" width="41.7109375" style="226" customWidth="1"/>
    <col min="7426" max="7427" width="9.140625" style="226"/>
    <col min="7428" max="7428" width="12.5703125" style="226" customWidth="1"/>
    <col min="7429" max="7680" width="9.140625" style="226"/>
    <col min="7681" max="7681" width="41.7109375" style="226" customWidth="1"/>
    <col min="7682" max="7683" width="9.140625" style="226"/>
    <col min="7684" max="7684" width="12.5703125" style="226" customWidth="1"/>
    <col min="7685" max="7936" width="9.140625" style="226"/>
    <col min="7937" max="7937" width="41.7109375" style="226" customWidth="1"/>
    <col min="7938" max="7939" width="9.140625" style="226"/>
    <col min="7940" max="7940" width="12.5703125" style="226" customWidth="1"/>
    <col min="7941" max="8192" width="9.140625" style="226"/>
    <col min="8193" max="8193" width="41.7109375" style="226" customWidth="1"/>
    <col min="8194" max="8195" width="9.140625" style="226"/>
    <col min="8196" max="8196" width="12.5703125" style="226" customWidth="1"/>
    <col min="8197" max="8448" width="9.140625" style="226"/>
    <col min="8449" max="8449" width="41.7109375" style="226" customWidth="1"/>
    <col min="8450" max="8451" width="9.140625" style="226"/>
    <col min="8452" max="8452" width="12.5703125" style="226" customWidth="1"/>
    <col min="8453" max="8704" width="9.140625" style="226"/>
    <col min="8705" max="8705" width="41.7109375" style="226" customWidth="1"/>
    <col min="8706" max="8707" width="9.140625" style="226"/>
    <col min="8708" max="8708" width="12.5703125" style="226" customWidth="1"/>
    <col min="8709" max="8960" width="9.140625" style="226"/>
    <col min="8961" max="8961" width="41.7109375" style="226" customWidth="1"/>
    <col min="8962" max="8963" width="9.140625" style="226"/>
    <col min="8964" max="8964" width="12.5703125" style="226" customWidth="1"/>
    <col min="8965" max="9216" width="9.140625" style="226"/>
    <col min="9217" max="9217" width="41.7109375" style="226" customWidth="1"/>
    <col min="9218" max="9219" width="9.140625" style="226"/>
    <col min="9220" max="9220" width="12.5703125" style="226" customWidth="1"/>
    <col min="9221" max="9472" width="9.140625" style="226"/>
    <col min="9473" max="9473" width="41.7109375" style="226" customWidth="1"/>
    <col min="9474" max="9475" width="9.140625" style="226"/>
    <col min="9476" max="9476" width="12.5703125" style="226" customWidth="1"/>
    <col min="9477" max="9728" width="9.140625" style="226"/>
    <col min="9729" max="9729" width="41.7109375" style="226" customWidth="1"/>
    <col min="9730" max="9731" width="9.140625" style="226"/>
    <col min="9732" max="9732" width="12.5703125" style="226" customWidth="1"/>
    <col min="9733" max="9984" width="9.140625" style="226"/>
    <col min="9985" max="9985" width="41.7109375" style="226" customWidth="1"/>
    <col min="9986" max="9987" width="9.140625" style="226"/>
    <col min="9988" max="9988" width="12.5703125" style="226" customWidth="1"/>
    <col min="9989" max="10240" width="9.140625" style="226"/>
    <col min="10241" max="10241" width="41.7109375" style="226" customWidth="1"/>
    <col min="10242" max="10243" width="9.140625" style="226"/>
    <col min="10244" max="10244" width="12.5703125" style="226" customWidth="1"/>
    <col min="10245" max="10496" width="9.140625" style="226"/>
    <col min="10497" max="10497" width="41.7109375" style="226" customWidth="1"/>
    <col min="10498" max="10499" width="9.140625" style="226"/>
    <col min="10500" max="10500" width="12.5703125" style="226" customWidth="1"/>
    <col min="10501" max="10752" width="9.140625" style="226"/>
    <col min="10753" max="10753" width="41.7109375" style="226" customWidth="1"/>
    <col min="10754" max="10755" width="9.140625" style="226"/>
    <col min="10756" max="10756" width="12.5703125" style="226" customWidth="1"/>
    <col min="10757" max="11008" width="9.140625" style="226"/>
    <col min="11009" max="11009" width="41.7109375" style="226" customWidth="1"/>
    <col min="11010" max="11011" width="9.140625" style="226"/>
    <col min="11012" max="11012" width="12.5703125" style="226" customWidth="1"/>
    <col min="11013" max="11264" width="9.140625" style="226"/>
    <col min="11265" max="11265" width="41.7109375" style="226" customWidth="1"/>
    <col min="11266" max="11267" width="9.140625" style="226"/>
    <col min="11268" max="11268" width="12.5703125" style="226" customWidth="1"/>
    <col min="11269" max="11520" width="9.140625" style="226"/>
    <col min="11521" max="11521" width="41.7109375" style="226" customWidth="1"/>
    <col min="11522" max="11523" width="9.140625" style="226"/>
    <col min="11524" max="11524" width="12.5703125" style="226" customWidth="1"/>
    <col min="11525" max="11776" width="9.140625" style="226"/>
    <col min="11777" max="11777" width="41.7109375" style="226" customWidth="1"/>
    <col min="11778" max="11779" width="9.140625" style="226"/>
    <col min="11780" max="11780" width="12.5703125" style="226" customWidth="1"/>
    <col min="11781" max="12032" width="9.140625" style="226"/>
    <col min="12033" max="12033" width="41.7109375" style="226" customWidth="1"/>
    <col min="12034" max="12035" width="9.140625" style="226"/>
    <col min="12036" max="12036" width="12.5703125" style="226" customWidth="1"/>
    <col min="12037" max="12288" width="9.140625" style="226"/>
    <col min="12289" max="12289" width="41.7109375" style="226" customWidth="1"/>
    <col min="12290" max="12291" width="9.140625" style="226"/>
    <col min="12292" max="12292" width="12.5703125" style="226" customWidth="1"/>
    <col min="12293" max="12544" width="9.140625" style="226"/>
    <col min="12545" max="12545" width="41.7109375" style="226" customWidth="1"/>
    <col min="12546" max="12547" width="9.140625" style="226"/>
    <col min="12548" max="12548" width="12.5703125" style="226" customWidth="1"/>
    <col min="12549" max="12800" width="9.140625" style="226"/>
    <col min="12801" max="12801" width="41.7109375" style="226" customWidth="1"/>
    <col min="12802" max="12803" width="9.140625" style="226"/>
    <col min="12804" max="12804" width="12.5703125" style="226" customWidth="1"/>
    <col min="12805" max="13056" width="9.140625" style="226"/>
    <col min="13057" max="13057" width="41.7109375" style="226" customWidth="1"/>
    <col min="13058" max="13059" width="9.140625" style="226"/>
    <col min="13060" max="13060" width="12.5703125" style="226" customWidth="1"/>
    <col min="13061" max="13312" width="9.140625" style="226"/>
    <col min="13313" max="13313" width="41.7109375" style="226" customWidth="1"/>
    <col min="13314" max="13315" width="9.140625" style="226"/>
    <col min="13316" max="13316" width="12.5703125" style="226" customWidth="1"/>
    <col min="13317" max="13568" width="9.140625" style="226"/>
    <col min="13569" max="13569" width="41.7109375" style="226" customWidth="1"/>
    <col min="13570" max="13571" width="9.140625" style="226"/>
    <col min="13572" max="13572" width="12.5703125" style="226" customWidth="1"/>
    <col min="13573" max="13824" width="9.140625" style="226"/>
    <col min="13825" max="13825" width="41.7109375" style="226" customWidth="1"/>
    <col min="13826" max="13827" width="9.140625" style="226"/>
    <col min="13828" max="13828" width="12.5703125" style="226" customWidth="1"/>
    <col min="13829" max="14080" width="9.140625" style="226"/>
    <col min="14081" max="14081" width="41.7109375" style="226" customWidth="1"/>
    <col min="14082" max="14083" width="9.140625" style="226"/>
    <col min="14084" max="14084" width="12.5703125" style="226" customWidth="1"/>
    <col min="14085" max="14336" width="9.140625" style="226"/>
    <col min="14337" max="14337" width="41.7109375" style="226" customWidth="1"/>
    <col min="14338" max="14339" width="9.140625" style="226"/>
    <col min="14340" max="14340" width="12.5703125" style="226" customWidth="1"/>
    <col min="14341" max="14592" width="9.140625" style="226"/>
    <col min="14593" max="14593" width="41.7109375" style="226" customWidth="1"/>
    <col min="14594" max="14595" width="9.140625" style="226"/>
    <col min="14596" max="14596" width="12.5703125" style="226" customWidth="1"/>
    <col min="14597" max="14848" width="9.140625" style="226"/>
    <col min="14849" max="14849" width="41.7109375" style="226" customWidth="1"/>
    <col min="14850" max="14851" width="9.140625" style="226"/>
    <col min="14852" max="14852" width="12.5703125" style="226" customWidth="1"/>
    <col min="14853" max="15104" width="9.140625" style="226"/>
    <col min="15105" max="15105" width="41.7109375" style="226" customWidth="1"/>
    <col min="15106" max="15107" width="9.140625" style="226"/>
    <col min="15108" max="15108" width="12.5703125" style="226" customWidth="1"/>
    <col min="15109" max="15360" width="9.140625" style="226"/>
    <col min="15361" max="15361" width="41.7109375" style="226" customWidth="1"/>
    <col min="15362" max="15363" width="9.140625" style="226"/>
    <col min="15364" max="15364" width="12.5703125" style="226" customWidth="1"/>
    <col min="15365" max="15616" width="9.140625" style="226"/>
    <col min="15617" max="15617" width="41.7109375" style="226" customWidth="1"/>
    <col min="15618" max="15619" width="9.140625" style="226"/>
    <col min="15620" max="15620" width="12.5703125" style="226" customWidth="1"/>
    <col min="15621" max="15872" width="9.140625" style="226"/>
    <col min="15873" max="15873" width="41.7109375" style="226" customWidth="1"/>
    <col min="15874" max="15875" width="9.140625" style="226"/>
    <col min="15876" max="15876" width="12.5703125" style="226" customWidth="1"/>
    <col min="15877" max="16128" width="9.140625" style="226"/>
    <col min="16129" max="16129" width="41.7109375" style="226" customWidth="1"/>
    <col min="16130" max="16131" width="9.140625" style="226"/>
    <col min="16132" max="16132" width="12.5703125" style="226" customWidth="1"/>
    <col min="16133" max="16384" width="9.140625" style="226"/>
  </cols>
  <sheetData>
    <row r="2" spans="1:12" ht="33.75" customHeight="1">
      <c r="A2" s="1102" t="s">
        <v>548</v>
      </c>
      <c r="B2" s="1102"/>
      <c r="C2" s="1102"/>
      <c r="D2" s="1102"/>
      <c r="E2" s="1102"/>
      <c r="F2" s="1102"/>
      <c r="G2" s="1102"/>
      <c r="H2" s="1102"/>
      <c r="I2" s="1102"/>
      <c r="J2" s="1102"/>
      <c r="K2" s="1102"/>
      <c r="L2" s="1102"/>
    </row>
    <row r="4" spans="1:12" ht="49.5" customHeight="1">
      <c r="A4" s="1103" t="s">
        <v>549</v>
      </c>
      <c r="B4" s="1104" t="s">
        <v>550</v>
      </c>
      <c r="C4" s="1104"/>
      <c r="D4" s="1104" t="s">
        <v>551</v>
      </c>
      <c r="E4" s="1105" t="s">
        <v>552</v>
      </c>
      <c r="F4" s="1106"/>
      <c r="G4" s="1107" t="s">
        <v>553</v>
      </c>
      <c r="H4" s="1107"/>
      <c r="I4" s="1107"/>
      <c r="J4" s="1107"/>
      <c r="K4" s="1107"/>
      <c r="L4" s="1107"/>
    </row>
    <row r="5" spans="1:12" ht="51.75" customHeight="1">
      <c r="A5" s="1103"/>
      <c r="B5" s="1103" t="s">
        <v>554</v>
      </c>
      <c r="C5" s="1103"/>
      <c r="D5" s="1104"/>
      <c r="E5" s="1108" t="s">
        <v>555</v>
      </c>
      <c r="F5" s="1108"/>
      <c r="G5" s="1042" t="s">
        <v>556</v>
      </c>
      <c r="H5" s="1042"/>
      <c r="I5" s="1042" t="s">
        <v>557</v>
      </c>
      <c r="J5" s="1042"/>
      <c r="K5" s="1042" t="s">
        <v>558</v>
      </c>
      <c r="L5" s="1042"/>
    </row>
    <row r="6" spans="1:12">
      <c r="A6" s="1103"/>
      <c r="B6" s="227" t="s">
        <v>559</v>
      </c>
      <c r="C6" s="227" t="s">
        <v>560</v>
      </c>
      <c r="D6" s="1104"/>
      <c r="E6" s="228" t="s">
        <v>559</v>
      </c>
      <c r="F6" s="228" t="s">
        <v>560</v>
      </c>
      <c r="G6" s="228" t="s">
        <v>559</v>
      </c>
      <c r="H6" s="228" t="s">
        <v>560</v>
      </c>
      <c r="I6" s="228" t="s">
        <v>559</v>
      </c>
      <c r="J6" s="228" t="s">
        <v>560</v>
      </c>
      <c r="K6" s="228" t="s">
        <v>559</v>
      </c>
      <c r="L6" s="228" t="s">
        <v>560</v>
      </c>
    </row>
    <row r="7" spans="1:12" s="230" customFormat="1" ht="22.5">
      <c r="A7" s="229">
        <v>1</v>
      </c>
      <c r="B7" s="229">
        <v>2</v>
      </c>
      <c r="C7" s="229">
        <v>3</v>
      </c>
      <c r="D7" s="229">
        <v>4</v>
      </c>
      <c r="E7" s="229" t="s">
        <v>561</v>
      </c>
      <c r="F7" s="229" t="s">
        <v>562</v>
      </c>
      <c r="G7" s="229" t="s">
        <v>563</v>
      </c>
      <c r="H7" s="229" t="s">
        <v>564</v>
      </c>
      <c r="I7" s="229" t="s">
        <v>565</v>
      </c>
      <c r="J7" s="229" t="s">
        <v>566</v>
      </c>
      <c r="K7" s="229" t="s">
        <v>567</v>
      </c>
      <c r="L7" s="229" t="s">
        <v>568</v>
      </c>
    </row>
    <row r="8" spans="1:12">
      <c r="A8" s="231" t="s">
        <v>569</v>
      </c>
      <c r="B8" s="232">
        <v>40</v>
      </c>
      <c r="C8" s="232">
        <v>50</v>
      </c>
      <c r="D8" s="233">
        <v>30.63</v>
      </c>
      <c r="E8" s="234">
        <f t="shared" ref="E8:E30" si="0">B8*D8/1000</f>
        <v>1.23</v>
      </c>
      <c r="F8" s="234">
        <f t="shared" ref="F8:F30" si="1">C8*D8/1000</f>
        <v>1.53</v>
      </c>
      <c r="G8" s="234">
        <f t="shared" ref="G8:H38" si="2">E8*1</f>
        <v>1.23</v>
      </c>
      <c r="H8" s="234">
        <f t="shared" si="2"/>
        <v>1.53</v>
      </c>
      <c r="I8" s="234">
        <f t="shared" ref="I8:J38" si="3">E8*0.95</f>
        <v>1.17</v>
      </c>
      <c r="J8" s="234">
        <f t="shared" si="3"/>
        <v>1.45</v>
      </c>
      <c r="K8" s="234">
        <f t="shared" ref="K8:L38" si="4">E8*0.25</f>
        <v>0.31</v>
      </c>
      <c r="L8" s="234">
        <f t="shared" si="4"/>
        <v>0.38</v>
      </c>
    </row>
    <row r="9" spans="1:12">
      <c r="A9" s="231" t="s">
        <v>570</v>
      </c>
      <c r="B9" s="232">
        <v>60</v>
      </c>
      <c r="C9" s="232">
        <v>80</v>
      </c>
      <c r="D9" s="233">
        <v>27.43</v>
      </c>
      <c r="E9" s="234">
        <f t="shared" si="0"/>
        <v>1.65</v>
      </c>
      <c r="F9" s="234">
        <f t="shared" si="1"/>
        <v>2.19</v>
      </c>
      <c r="G9" s="234">
        <f t="shared" si="2"/>
        <v>1.65</v>
      </c>
      <c r="H9" s="234">
        <f t="shared" si="2"/>
        <v>2.19</v>
      </c>
      <c r="I9" s="234">
        <f t="shared" si="3"/>
        <v>1.57</v>
      </c>
      <c r="J9" s="234">
        <f t="shared" si="3"/>
        <v>2.08</v>
      </c>
      <c r="K9" s="234">
        <f t="shared" si="4"/>
        <v>0.41</v>
      </c>
      <c r="L9" s="234">
        <f t="shared" si="4"/>
        <v>0.55000000000000004</v>
      </c>
    </row>
    <row r="10" spans="1:12">
      <c r="A10" s="231" t="s">
        <v>571</v>
      </c>
      <c r="B10" s="232">
        <v>25</v>
      </c>
      <c r="C10" s="232">
        <v>29</v>
      </c>
      <c r="D10" s="233">
        <v>31.8</v>
      </c>
      <c r="E10" s="234">
        <f t="shared" si="0"/>
        <v>0.8</v>
      </c>
      <c r="F10" s="234">
        <f t="shared" si="1"/>
        <v>0.92</v>
      </c>
      <c r="G10" s="234">
        <f t="shared" si="2"/>
        <v>0.8</v>
      </c>
      <c r="H10" s="234">
        <f t="shared" si="2"/>
        <v>0.92</v>
      </c>
      <c r="I10" s="234">
        <f t="shared" si="3"/>
        <v>0.76</v>
      </c>
      <c r="J10" s="234">
        <f t="shared" si="3"/>
        <v>0.87</v>
      </c>
      <c r="K10" s="234">
        <f t="shared" si="4"/>
        <v>0.2</v>
      </c>
      <c r="L10" s="234">
        <f t="shared" si="4"/>
        <v>0.23</v>
      </c>
    </row>
    <row r="11" spans="1:12">
      <c r="A11" s="231" t="s">
        <v>572</v>
      </c>
      <c r="B11" s="232">
        <v>30</v>
      </c>
      <c r="C11" s="232">
        <v>43</v>
      </c>
      <c r="D11" s="233">
        <v>33.08</v>
      </c>
      <c r="E11" s="234">
        <f t="shared" si="0"/>
        <v>0.99</v>
      </c>
      <c r="F11" s="234">
        <f t="shared" si="1"/>
        <v>1.42</v>
      </c>
      <c r="G11" s="234">
        <f t="shared" si="2"/>
        <v>0.99</v>
      </c>
      <c r="H11" s="234">
        <f t="shared" si="2"/>
        <v>1.42</v>
      </c>
      <c r="I11" s="234">
        <f t="shared" si="3"/>
        <v>0.94</v>
      </c>
      <c r="J11" s="234">
        <f t="shared" si="3"/>
        <v>1.35</v>
      </c>
      <c r="K11" s="234">
        <f t="shared" si="4"/>
        <v>0.25</v>
      </c>
      <c r="L11" s="234">
        <f t="shared" si="4"/>
        <v>0.36</v>
      </c>
    </row>
    <row r="12" spans="1:12">
      <c r="A12" s="231" t="s">
        <v>573</v>
      </c>
      <c r="B12" s="232">
        <v>8</v>
      </c>
      <c r="C12" s="232">
        <v>12</v>
      </c>
      <c r="D12" s="233">
        <v>65.44</v>
      </c>
      <c r="E12" s="234">
        <f t="shared" si="0"/>
        <v>0.52</v>
      </c>
      <c r="F12" s="234">
        <f t="shared" si="1"/>
        <v>0.79</v>
      </c>
      <c r="G12" s="234">
        <f t="shared" si="2"/>
        <v>0.52</v>
      </c>
      <c r="H12" s="234">
        <f t="shared" si="2"/>
        <v>0.79</v>
      </c>
      <c r="I12" s="234">
        <f t="shared" si="3"/>
        <v>0.49</v>
      </c>
      <c r="J12" s="234">
        <f t="shared" si="3"/>
        <v>0.75</v>
      </c>
      <c r="K12" s="234">
        <f t="shared" si="4"/>
        <v>0.13</v>
      </c>
      <c r="L12" s="234">
        <f t="shared" si="4"/>
        <v>0.2</v>
      </c>
    </row>
    <row r="13" spans="1:12">
      <c r="A13" s="231" t="s">
        <v>574</v>
      </c>
      <c r="B13" s="235">
        <f>(160*2+172*2+185*2+200*6)/12</f>
        <v>186</v>
      </c>
      <c r="C13" s="235">
        <f>(187*2+200*2+215*2+234*6)/12</f>
        <v>217</v>
      </c>
      <c r="D13" s="233">
        <v>32.03</v>
      </c>
      <c r="E13" s="234">
        <f t="shared" si="0"/>
        <v>5.96</v>
      </c>
      <c r="F13" s="234">
        <f t="shared" si="1"/>
        <v>6.95</v>
      </c>
      <c r="G13" s="234">
        <f t="shared" si="2"/>
        <v>5.96</v>
      </c>
      <c r="H13" s="234">
        <f t="shared" si="2"/>
        <v>6.95</v>
      </c>
      <c r="I13" s="234">
        <f t="shared" si="3"/>
        <v>5.66</v>
      </c>
      <c r="J13" s="234">
        <f t="shared" si="3"/>
        <v>6.6</v>
      </c>
      <c r="K13" s="234">
        <f t="shared" si="4"/>
        <v>1.49</v>
      </c>
      <c r="L13" s="234">
        <f t="shared" si="4"/>
        <v>1.74</v>
      </c>
    </row>
    <row r="14" spans="1:12">
      <c r="A14" s="231" t="s">
        <v>575</v>
      </c>
      <c r="B14" s="232">
        <v>256</v>
      </c>
      <c r="C14" s="232">
        <v>325</v>
      </c>
      <c r="D14" s="233">
        <v>36.22</v>
      </c>
      <c r="E14" s="234">
        <f t="shared" si="0"/>
        <v>9.27</v>
      </c>
      <c r="F14" s="234">
        <f t="shared" si="1"/>
        <v>11.77</v>
      </c>
      <c r="G14" s="234">
        <f t="shared" si="2"/>
        <v>9.27</v>
      </c>
      <c r="H14" s="234">
        <f t="shared" si="2"/>
        <v>11.77</v>
      </c>
      <c r="I14" s="234">
        <f t="shared" si="3"/>
        <v>8.81</v>
      </c>
      <c r="J14" s="234">
        <f t="shared" si="3"/>
        <v>11.18</v>
      </c>
      <c r="K14" s="234">
        <f t="shared" si="4"/>
        <v>2.3199999999999998</v>
      </c>
      <c r="L14" s="234">
        <f t="shared" si="4"/>
        <v>2.94</v>
      </c>
    </row>
    <row r="15" spans="1:12">
      <c r="A15" s="231" t="s">
        <v>576</v>
      </c>
      <c r="B15" s="232">
        <v>108</v>
      </c>
      <c r="C15" s="232">
        <v>114</v>
      </c>
      <c r="D15" s="233">
        <v>79.39</v>
      </c>
      <c r="E15" s="234">
        <f t="shared" si="0"/>
        <v>8.57</v>
      </c>
      <c r="F15" s="234">
        <f t="shared" si="1"/>
        <v>9.0500000000000007</v>
      </c>
      <c r="G15" s="234">
        <f t="shared" si="2"/>
        <v>8.57</v>
      </c>
      <c r="H15" s="234">
        <f t="shared" si="2"/>
        <v>9.0500000000000007</v>
      </c>
      <c r="I15" s="234">
        <f t="shared" si="3"/>
        <v>8.14</v>
      </c>
      <c r="J15" s="234">
        <f t="shared" si="3"/>
        <v>8.6</v>
      </c>
      <c r="K15" s="234">
        <f t="shared" si="4"/>
        <v>2.14</v>
      </c>
      <c r="L15" s="234">
        <f t="shared" si="4"/>
        <v>2.2599999999999998</v>
      </c>
    </row>
    <row r="16" spans="1:12">
      <c r="A16" s="231" t="s">
        <v>577</v>
      </c>
      <c r="B16" s="232">
        <v>9</v>
      </c>
      <c r="C16" s="232">
        <v>11</v>
      </c>
      <c r="D16" s="233">
        <v>228.42</v>
      </c>
      <c r="E16" s="234">
        <f t="shared" si="0"/>
        <v>2.06</v>
      </c>
      <c r="F16" s="234">
        <f t="shared" si="1"/>
        <v>2.5099999999999998</v>
      </c>
      <c r="G16" s="234">
        <f t="shared" si="2"/>
        <v>2.06</v>
      </c>
      <c r="H16" s="234">
        <f t="shared" si="2"/>
        <v>2.5099999999999998</v>
      </c>
      <c r="I16" s="234">
        <f t="shared" si="3"/>
        <v>1.96</v>
      </c>
      <c r="J16" s="234">
        <f t="shared" si="3"/>
        <v>2.38</v>
      </c>
      <c r="K16" s="234">
        <f t="shared" si="4"/>
        <v>0.52</v>
      </c>
      <c r="L16" s="234">
        <f t="shared" si="4"/>
        <v>0.63</v>
      </c>
    </row>
    <row r="17" spans="1:12">
      <c r="A17" s="231" t="s">
        <v>578</v>
      </c>
      <c r="B17" s="232">
        <v>100</v>
      </c>
      <c r="C17" s="232">
        <v>100</v>
      </c>
      <c r="D17" s="233">
        <v>59</v>
      </c>
      <c r="E17" s="234">
        <f t="shared" si="0"/>
        <v>5.9</v>
      </c>
      <c r="F17" s="234">
        <f t="shared" si="1"/>
        <v>5.9</v>
      </c>
      <c r="G17" s="234">
        <f t="shared" si="2"/>
        <v>5.9</v>
      </c>
      <c r="H17" s="234">
        <f t="shared" si="2"/>
        <v>5.9</v>
      </c>
      <c r="I17" s="234">
        <f t="shared" si="3"/>
        <v>5.61</v>
      </c>
      <c r="J17" s="234">
        <f t="shared" si="3"/>
        <v>5.61</v>
      </c>
      <c r="K17" s="234">
        <f t="shared" si="4"/>
        <v>1.48</v>
      </c>
      <c r="L17" s="234">
        <f t="shared" si="4"/>
        <v>1.48</v>
      </c>
    </row>
    <row r="18" spans="1:12">
      <c r="A18" s="231" t="s">
        <v>579</v>
      </c>
      <c r="B18" s="232">
        <f>(55+68)/2</f>
        <v>61.5</v>
      </c>
      <c r="C18" s="232">
        <f>(60.5+75)/2</f>
        <v>67.75</v>
      </c>
      <c r="D18" s="233">
        <v>309.06</v>
      </c>
      <c r="E18" s="234">
        <f t="shared" si="0"/>
        <v>19.010000000000002</v>
      </c>
      <c r="F18" s="234">
        <f t="shared" si="1"/>
        <v>20.94</v>
      </c>
      <c r="G18" s="234">
        <f t="shared" si="2"/>
        <v>19.010000000000002</v>
      </c>
      <c r="H18" s="234">
        <f t="shared" si="2"/>
        <v>20.94</v>
      </c>
      <c r="I18" s="234">
        <f t="shared" si="3"/>
        <v>18.059999999999999</v>
      </c>
      <c r="J18" s="234">
        <f t="shared" si="3"/>
        <v>19.89</v>
      </c>
      <c r="K18" s="234">
        <f t="shared" si="4"/>
        <v>4.75</v>
      </c>
      <c r="L18" s="234">
        <f t="shared" si="4"/>
        <v>5.24</v>
      </c>
    </row>
    <row r="19" spans="1:12" hidden="1">
      <c r="A19" s="236" t="s">
        <v>580</v>
      </c>
      <c r="B19" s="237"/>
      <c r="C19" s="237"/>
      <c r="D19" s="233">
        <v>290.39</v>
      </c>
      <c r="E19" s="234">
        <f t="shared" si="0"/>
        <v>0</v>
      </c>
      <c r="F19" s="234">
        <f t="shared" si="1"/>
        <v>0</v>
      </c>
      <c r="G19" s="234">
        <f t="shared" si="2"/>
        <v>0</v>
      </c>
      <c r="H19" s="234">
        <f t="shared" si="2"/>
        <v>0</v>
      </c>
      <c r="I19" s="234">
        <f t="shared" si="3"/>
        <v>0</v>
      </c>
      <c r="J19" s="234">
        <f t="shared" si="3"/>
        <v>0</v>
      </c>
      <c r="K19" s="234">
        <f t="shared" si="4"/>
        <v>0</v>
      </c>
      <c r="L19" s="234">
        <f t="shared" si="4"/>
        <v>0</v>
      </c>
    </row>
    <row r="20" spans="1:12" ht="30">
      <c r="A20" s="231" t="s">
        <v>581</v>
      </c>
      <c r="B20" s="238">
        <f>(23+23+22)/3</f>
        <v>22.7</v>
      </c>
      <c r="C20" s="238">
        <f>(27+27+26)/3</f>
        <v>26.7</v>
      </c>
      <c r="D20" s="233">
        <v>121.3</v>
      </c>
      <c r="E20" s="234">
        <f t="shared" si="0"/>
        <v>2.75</v>
      </c>
      <c r="F20" s="234">
        <f t="shared" si="1"/>
        <v>3.24</v>
      </c>
      <c r="G20" s="234">
        <f t="shared" si="2"/>
        <v>2.75</v>
      </c>
      <c r="H20" s="234">
        <f t="shared" si="2"/>
        <v>3.24</v>
      </c>
      <c r="I20" s="234">
        <f t="shared" si="3"/>
        <v>2.61</v>
      </c>
      <c r="J20" s="234">
        <f t="shared" si="3"/>
        <v>3.08</v>
      </c>
      <c r="K20" s="234">
        <f t="shared" si="4"/>
        <v>0.69</v>
      </c>
      <c r="L20" s="234">
        <f t="shared" si="4"/>
        <v>0.81</v>
      </c>
    </row>
    <row r="21" spans="1:12" hidden="1">
      <c r="A21" s="236" t="s">
        <v>582</v>
      </c>
      <c r="B21" s="237"/>
      <c r="C21" s="237"/>
      <c r="D21" s="233"/>
      <c r="E21" s="239">
        <f t="shared" si="0"/>
        <v>0</v>
      </c>
      <c r="F21" s="239">
        <f t="shared" si="1"/>
        <v>0</v>
      </c>
      <c r="G21" s="234">
        <f t="shared" si="2"/>
        <v>0</v>
      </c>
      <c r="H21" s="234">
        <f t="shared" si="2"/>
        <v>0</v>
      </c>
      <c r="I21" s="234">
        <f t="shared" si="3"/>
        <v>0</v>
      </c>
      <c r="J21" s="234">
        <f t="shared" si="3"/>
        <v>0</v>
      </c>
      <c r="K21" s="234">
        <f t="shared" si="4"/>
        <v>0</v>
      </c>
      <c r="L21" s="234">
        <f t="shared" si="4"/>
        <v>0</v>
      </c>
    </row>
    <row r="22" spans="1:12">
      <c r="A22" s="231" t="s">
        <v>583</v>
      </c>
      <c r="B22" s="232">
        <v>34</v>
      </c>
      <c r="C22" s="232">
        <v>39</v>
      </c>
      <c r="D22" s="233">
        <v>232.38</v>
      </c>
      <c r="E22" s="234">
        <f t="shared" si="0"/>
        <v>7.9</v>
      </c>
      <c r="F22" s="234">
        <f t="shared" si="1"/>
        <v>9.06</v>
      </c>
      <c r="G22" s="234">
        <f t="shared" si="2"/>
        <v>7.9</v>
      </c>
      <c r="H22" s="234">
        <f t="shared" si="2"/>
        <v>9.06</v>
      </c>
      <c r="I22" s="234">
        <f t="shared" si="3"/>
        <v>7.51</v>
      </c>
      <c r="J22" s="234">
        <f t="shared" si="3"/>
        <v>8.61</v>
      </c>
      <c r="K22" s="234">
        <f t="shared" si="4"/>
        <v>1.98</v>
      </c>
      <c r="L22" s="234">
        <f t="shared" si="4"/>
        <v>2.27</v>
      </c>
    </row>
    <row r="23" spans="1:12">
      <c r="A23" s="231" t="s">
        <v>584</v>
      </c>
      <c r="B23" s="232">
        <v>0</v>
      </c>
      <c r="C23" s="232">
        <v>7</v>
      </c>
      <c r="D23" s="233">
        <v>280.79000000000002</v>
      </c>
      <c r="E23" s="234">
        <f t="shared" si="0"/>
        <v>0</v>
      </c>
      <c r="F23" s="234">
        <f t="shared" si="1"/>
        <v>1.97</v>
      </c>
      <c r="G23" s="234">
        <f t="shared" si="2"/>
        <v>0</v>
      </c>
      <c r="H23" s="234">
        <f t="shared" si="2"/>
        <v>1.97</v>
      </c>
      <c r="I23" s="234">
        <f t="shared" si="3"/>
        <v>0</v>
      </c>
      <c r="J23" s="234">
        <f t="shared" si="3"/>
        <v>1.87</v>
      </c>
      <c r="K23" s="234">
        <f t="shared" si="4"/>
        <v>0</v>
      </c>
      <c r="L23" s="234">
        <f t="shared" si="4"/>
        <v>0.49</v>
      </c>
    </row>
    <row r="24" spans="1:12" ht="30">
      <c r="A24" s="231" t="s">
        <v>585</v>
      </c>
      <c r="B24" s="232">
        <v>390</v>
      </c>
      <c r="C24" s="232">
        <v>450</v>
      </c>
      <c r="D24" s="233">
        <v>48.05</v>
      </c>
      <c r="E24" s="234">
        <f t="shared" si="0"/>
        <v>18.739999999999998</v>
      </c>
      <c r="F24" s="234">
        <f t="shared" si="1"/>
        <v>21.62</v>
      </c>
      <c r="G24" s="234">
        <f t="shared" si="2"/>
        <v>18.739999999999998</v>
      </c>
      <c r="H24" s="234">
        <f t="shared" si="2"/>
        <v>21.62</v>
      </c>
      <c r="I24" s="234">
        <f t="shared" si="3"/>
        <v>17.8</v>
      </c>
      <c r="J24" s="234">
        <f t="shared" si="3"/>
        <v>20.54</v>
      </c>
      <c r="K24" s="234">
        <f t="shared" si="4"/>
        <v>4.6900000000000004</v>
      </c>
      <c r="L24" s="234">
        <f t="shared" si="4"/>
        <v>5.41</v>
      </c>
    </row>
    <row r="25" spans="1:12" ht="30">
      <c r="A25" s="231" t="s">
        <v>586</v>
      </c>
      <c r="B25" s="232">
        <v>0</v>
      </c>
      <c r="C25" s="232">
        <v>50</v>
      </c>
      <c r="D25" s="233">
        <v>59</v>
      </c>
      <c r="E25" s="234">
        <f t="shared" si="0"/>
        <v>0</v>
      </c>
      <c r="F25" s="234">
        <f t="shared" si="1"/>
        <v>2.95</v>
      </c>
      <c r="G25" s="234">
        <f t="shared" si="2"/>
        <v>0</v>
      </c>
      <c r="H25" s="234">
        <f t="shared" si="2"/>
        <v>2.95</v>
      </c>
      <c r="I25" s="234">
        <f t="shared" si="3"/>
        <v>0</v>
      </c>
      <c r="J25" s="234">
        <f t="shared" si="3"/>
        <v>2.8</v>
      </c>
      <c r="K25" s="234">
        <f t="shared" si="4"/>
        <v>0</v>
      </c>
      <c r="L25" s="234">
        <f t="shared" si="4"/>
        <v>0.74</v>
      </c>
    </row>
    <row r="26" spans="1:12" ht="30">
      <c r="A26" s="231" t="s">
        <v>587</v>
      </c>
      <c r="B26" s="232">
        <v>30</v>
      </c>
      <c r="C26" s="232">
        <v>40</v>
      </c>
      <c r="D26" s="233">
        <v>208.96</v>
      </c>
      <c r="E26" s="234">
        <f t="shared" si="0"/>
        <v>6.27</v>
      </c>
      <c r="F26" s="234">
        <f t="shared" si="1"/>
        <v>8.36</v>
      </c>
      <c r="G26" s="234">
        <f t="shared" si="2"/>
        <v>6.27</v>
      </c>
      <c r="H26" s="234">
        <f t="shared" si="2"/>
        <v>8.36</v>
      </c>
      <c r="I26" s="234">
        <f t="shared" si="3"/>
        <v>5.96</v>
      </c>
      <c r="J26" s="234">
        <f t="shared" si="3"/>
        <v>7.94</v>
      </c>
      <c r="K26" s="234">
        <f t="shared" si="4"/>
        <v>1.57</v>
      </c>
      <c r="L26" s="234">
        <f t="shared" si="4"/>
        <v>2.09</v>
      </c>
    </row>
    <row r="27" spans="1:12">
      <c r="A27" s="231" t="s">
        <v>588</v>
      </c>
      <c r="B27" s="232">
        <v>4.3</v>
      </c>
      <c r="C27" s="232">
        <v>6.4</v>
      </c>
      <c r="D27" s="233">
        <v>386.49</v>
      </c>
      <c r="E27" s="234">
        <f t="shared" si="0"/>
        <v>1.66</v>
      </c>
      <c r="F27" s="234">
        <f t="shared" si="1"/>
        <v>2.4700000000000002</v>
      </c>
      <c r="G27" s="234">
        <f t="shared" si="2"/>
        <v>1.66</v>
      </c>
      <c r="H27" s="234">
        <f t="shared" si="2"/>
        <v>2.4700000000000002</v>
      </c>
      <c r="I27" s="234">
        <f t="shared" si="3"/>
        <v>1.58</v>
      </c>
      <c r="J27" s="234">
        <f t="shared" si="3"/>
        <v>2.35</v>
      </c>
      <c r="K27" s="234">
        <f t="shared" si="4"/>
        <v>0.42</v>
      </c>
      <c r="L27" s="234">
        <f t="shared" si="4"/>
        <v>0.62</v>
      </c>
    </row>
    <row r="28" spans="1:12" ht="30">
      <c r="A28" s="231" t="s">
        <v>589</v>
      </c>
      <c r="B28" s="232">
        <v>9</v>
      </c>
      <c r="C28" s="232">
        <v>11</v>
      </c>
      <c r="D28" s="233">
        <v>160.13999999999999</v>
      </c>
      <c r="E28" s="234">
        <f t="shared" si="0"/>
        <v>1.44</v>
      </c>
      <c r="F28" s="234">
        <f t="shared" si="1"/>
        <v>1.76</v>
      </c>
      <c r="G28" s="234">
        <f t="shared" si="2"/>
        <v>1.44</v>
      </c>
      <c r="H28" s="234">
        <f t="shared" si="2"/>
        <v>1.76</v>
      </c>
      <c r="I28" s="234">
        <f t="shared" si="3"/>
        <v>1.37</v>
      </c>
      <c r="J28" s="234">
        <f t="shared" si="3"/>
        <v>1.67</v>
      </c>
      <c r="K28" s="234">
        <f t="shared" si="4"/>
        <v>0.36</v>
      </c>
      <c r="L28" s="234">
        <f t="shared" si="4"/>
        <v>0.44</v>
      </c>
    </row>
    <row r="29" spans="1:12">
      <c r="A29" s="232" t="s">
        <v>590</v>
      </c>
      <c r="B29" s="232">
        <v>18</v>
      </c>
      <c r="C29" s="232">
        <v>21</v>
      </c>
      <c r="D29" s="233">
        <v>334.71</v>
      </c>
      <c r="E29" s="234">
        <f t="shared" si="0"/>
        <v>6.02</v>
      </c>
      <c r="F29" s="234">
        <f t="shared" si="1"/>
        <v>7.03</v>
      </c>
      <c r="G29" s="234">
        <f t="shared" si="2"/>
        <v>6.02</v>
      </c>
      <c r="H29" s="234">
        <f t="shared" si="2"/>
        <v>7.03</v>
      </c>
      <c r="I29" s="234">
        <f t="shared" si="3"/>
        <v>5.72</v>
      </c>
      <c r="J29" s="234">
        <f t="shared" si="3"/>
        <v>6.68</v>
      </c>
      <c r="K29" s="234">
        <f t="shared" si="4"/>
        <v>1.51</v>
      </c>
      <c r="L29" s="234">
        <f t="shared" si="4"/>
        <v>1.76</v>
      </c>
    </row>
    <row r="30" spans="1:12">
      <c r="A30" s="232" t="s">
        <v>591</v>
      </c>
      <c r="B30" s="232">
        <v>9</v>
      </c>
      <c r="C30" s="232">
        <v>11</v>
      </c>
      <c r="D30" s="233">
        <v>93.08</v>
      </c>
      <c r="E30" s="234">
        <f t="shared" si="0"/>
        <v>0.84</v>
      </c>
      <c r="F30" s="234">
        <f t="shared" si="1"/>
        <v>1.02</v>
      </c>
      <c r="G30" s="234">
        <f t="shared" si="2"/>
        <v>0.84</v>
      </c>
      <c r="H30" s="234">
        <f t="shared" si="2"/>
        <v>1.02</v>
      </c>
      <c r="I30" s="234">
        <f t="shared" si="3"/>
        <v>0.8</v>
      </c>
      <c r="J30" s="234">
        <f t="shared" si="3"/>
        <v>0.97</v>
      </c>
      <c r="K30" s="234">
        <f t="shared" si="4"/>
        <v>0.21</v>
      </c>
      <c r="L30" s="234">
        <f t="shared" si="4"/>
        <v>0.26</v>
      </c>
    </row>
    <row r="31" spans="1:12">
      <c r="A31" s="232" t="s">
        <v>592</v>
      </c>
      <c r="B31" s="232">
        <v>0.5</v>
      </c>
      <c r="C31" s="232">
        <v>0.5</v>
      </c>
      <c r="D31" s="233">
        <v>5.71</v>
      </c>
      <c r="E31" s="234">
        <f>B31*D31</f>
        <v>2.86</v>
      </c>
      <c r="F31" s="234">
        <f>C31*D31</f>
        <v>2.86</v>
      </c>
      <c r="G31" s="234">
        <f t="shared" si="2"/>
        <v>2.86</v>
      </c>
      <c r="H31" s="234">
        <f t="shared" si="2"/>
        <v>2.86</v>
      </c>
      <c r="I31" s="234">
        <f t="shared" si="3"/>
        <v>2.72</v>
      </c>
      <c r="J31" s="234">
        <f t="shared" si="3"/>
        <v>2.72</v>
      </c>
      <c r="K31" s="234">
        <f t="shared" si="4"/>
        <v>0.72</v>
      </c>
      <c r="L31" s="234">
        <f t="shared" si="4"/>
        <v>0.72</v>
      </c>
    </row>
    <row r="32" spans="1:12">
      <c r="A32" s="232" t="s">
        <v>593</v>
      </c>
      <c r="B32" s="232">
        <v>37</v>
      </c>
      <c r="C32" s="232">
        <v>47</v>
      </c>
      <c r="D32" s="233">
        <v>49.04</v>
      </c>
      <c r="E32" s="234">
        <f t="shared" ref="E32:E38" si="5">B32*D32/1000</f>
        <v>1.81</v>
      </c>
      <c r="F32" s="234">
        <f t="shared" ref="F32:F38" si="6">C32*D32/1000</f>
        <v>2.2999999999999998</v>
      </c>
      <c r="G32" s="234">
        <f t="shared" si="2"/>
        <v>1.81</v>
      </c>
      <c r="H32" s="234">
        <f t="shared" si="2"/>
        <v>2.2999999999999998</v>
      </c>
      <c r="I32" s="234">
        <f t="shared" si="3"/>
        <v>1.72</v>
      </c>
      <c r="J32" s="234">
        <f t="shared" si="3"/>
        <v>2.19</v>
      </c>
      <c r="K32" s="234">
        <f t="shared" si="4"/>
        <v>0.45</v>
      </c>
      <c r="L32" s="234">
        <f t="shared" si="4"/>
        <v>0.57999999999999996</v>
      </c>
    </row>
    <row r="33" spans="1:12">
      <c r="A33" s="232" t="s">
        <v>594</v>
      </c>
      <c r="B33" s="232">
        <v>7</v>
      </c>
      <c r="C33" s="232">
        <v>20</v>
      </c>
      <c r="D33" s="233">
        <v>96.02</v>
      </c>
      <c r="E33" s="234">
        <f t="shared" si="5"/>
        <v>0.67</v>
      </c>
      <c r="F33" s="234">
        <f t="shared" si="6"/>
        <v>1.92</v>
      </c>
      <c r="G33" s="234">
        <f t="shared" si="2"/>
        <v>0.67</v>
      </c>
      <c r="H33" s="234">
        <f t="shared" si="2"/>
        <v>1.92</v>
      </c>
      <c r="I33" s="234">
        <f t="shared" si="3"/>
        <v>0.64</v>
      </c>
      <c r="J33" s="234">
        <f t="shared" si="3"/>
        <v>1.82</v>
      </c>
      <c r="K33" s="234">
        <f t="shared" si="4"/>
        <v>0.17</v>
      </c>
      <c r="L33" s="234">
        <f t="shared" si="4"/>
        <v>0.48</v>
      </c>
    </row>
    <row r="34" spans="1:12">
      <c r="A34" s="232" t="s">
        <v>595</v>
      </c>
      <c r="B34" s="232">
        <v>0.5</v>
      </c>
      <c r="C34" s="232">
        <v>0.6</v>
      </c>
      <c r="D34" s="233">
        <v>675.36</v>
      </c>
      <c r="E34" s="234">
        <f t="shared" si="5"/>
        <v>0.34</v>
      </c>
      <c r="F34" s="234">
        <f t="shared" si="6"/>
        <v>0.41</v>
      </c>
      <c r="G34" s="234">
        <f t="shared" si="2"/>
        <v>0.34</v>
      </c>
      <c r="H34" s="234">
        <f t="shared" si="2"/>
        <v>0.41</v>
      </c>
      <c r="I34" s="234">
        <f t="shared" si="3"/>
        <v>0.32</v>
      </c>
      <c r="J34" s="234">
        <f t="shared" si="3"/>
        <v>0.39</v>
      </c>
      <c r="K34" s="234">
        <f t="shared" si="4"/>
        <v>0.09</v>
      </c>
      <c r="L34" s="234">
        <f t="shared" si="4"/>
        <v>0.1</v>
      </c>
    </row>
    <row r="35" spans="1:12">
      <c r="A35" s="232" t="s">
        <v>596</v>
      </c>
      <c r="B35" s="232">
        <v>0.5</v>
      </c>
      <c r="C35" s="232">
        <v>0.6</v>
      </c>
      <c r="D35" s="233">
        <v>240</v>
      </c>
      <c r="E35" s="234">
        <f t="shared" si="5"/>
        <v>0.12</v>
      </c>
      <c r="F35" s="234">
        <f t="shared" si="6"/>
        <v>0.14000000000000001</v>
      </c>
      <c r="G35" s="234">
        <f t="shared" si="2"/>
        <v>0.12</v>
      </c>
      <c r="H35" s="234">
        <f t="shared" si="2"/>
        <v>0.14000000000000001</v>
      </c>
      <c r="I35" s="234">
        <f t="shared" si="3"/>
        <v>0.11</v>
      </c>
      <c r="J35" s="234">
        <f t="shared" si="3"/>
        <v>0.13</v>
      </c>
      <c r="K35" s="234">
        <f t="shared" si="4"/>
        <v>0.03</v>
      </c>
      <c r="L35" s="234">
        <f t="shared" si="4"/>
        <v>0.04</v>
      </c>
    </row>
    <row r="36" spans="1:12">
      <c r="A36" s="232" t="s">
        <v>597</v>
      </c>
      <c r="B36" s="232">
        <v>1</v>
      </c>
      <c r="C36" s="232">
        <v>1.2</v>
      </c>
      <c r="D36" s="233">
        <v>240</v>
      </c>
      <c r="E36" s="234">
        <f t="shared" si="5"/>
        <v>0.24</v>
      </c>
      <c r="F36" s="234">
        <f t="shared" si="6"/>
        <v>0.28999999999999998</v>
      </c>
      <c r="G36" s="234">
        <f t="shared" si="2"/>
        <v>0.24</v>
      </c>
      <c r="H36" s="234">
        <f t="shared" si="2"/>
        <v>0.28999999999999998</v>
      </c>
      <c r="I36" s="234">
        <f t="shared" si="3"/>
        <v>0.23</v>
      </c>
      <c r="J36" s="234">
        <f t="shared" si="3"/>
        <v>0.28000000000000003</v>
      </c>
      <c r="K36" s="234">
        <f t="shared" si="4"/>
        <v>0.06</v>
      </c>
      <c r="L36" s="234">
        <f t="shared" si="4"/>
        <v>7.0000000000000007E-2</v>
      </c>
    </row>
    <row r="37" spans="1:12">
      <c r="A37" s="232" t="s">
        <v>598</v>
      </c>
      <c r="B37" s="232">
        <v>0.4</v>
      </c>
      <c r="C37" s="232">
        <v>0.5</v>
      </c>
      <c r="D37" s="233">
        <v>380</v>
      </c>
      <c r="E37" s="234">
        <f t="shared" si="5"/>
        <v>0.15</v>
      </c>
      <c r="F37" s="234">
        <f t="shared" si="6"/>
        <v>0.19</v>
      </c>
      <c r="G37" s="234">
        <f t="shared" si="2"/>
        <v>0.15</v>
      </c>
      <c r="H37" s="234">
        <f t="shared" si="2"/>
        <v>0.19</v>
      </c>
      <c r="I37" s="234">
        <f t="shared" si="3"/>
        <v>0.14000000000000001</v>
      </c>
      <c r="J37" s="234">
        <f t="shared" si="3"/>
        <v>0.18</v>
      </c>
      <c r="K37" s="234">
        <f t="shared" si="4"/>
        <v>0.04</v>
      </c>
      <c r="L37" s="234">
        <f t="shared" si="4"/>
        <v>0.05</v>
      </c>
    </row>
    <row r="38" spans="1:12">
      <c r="A38" s="232" t="s">
        <v>599</v>
      </c>
      <c r="B38" s="232">
        <v>4</v>
      </c>
      <c r="C38" s="232">
        <v>6</v>
      </c>
      <c r="D38" s="233">
        <v>12.1</v>
      </c>
      <c r="E38" s="234">
        <f t="shared" si="5"/>
        <v>0.05</v>
      </c>
      <c r="F38" s="234">
        <f t="shared" si="6"/>
        <v>7.0000000000000007E-2</v>
      </c>
      <c r="G38" s="234">
        <f t="shared" si="2"/>
        <v>0.05</v>
      </c>
      <c r="H38" s="234">
        <f t="shared" si="2"/>
        <v>7.0000000000000007E-2</v>
      </c>
      <c r="I38" s="234">
        <f t="shared" si="3"/>
        <v>0.05</v>
      </c>
      <c r="J38" s="234">
        <f t="shared" si="3"/>
        <v>7.0000000000000007E-2</v>
      </c>
      <c r="K38" s="234">
        <f t="shared" si="4"/>
        <v>0.01</v>
      </c>
      <c r="L38" s="234">
        <f t="shared" si="4"/>
        <v>0.02</v>
      </c>
    </row>
    <row r="39" spans="1:12">
      <c r="A39" s="232" t="s">
        <v>600</v>
      </c>
      <c r="B39" s="232"/>
      <c r="C39" s="232"/>
      <c r="D39" s="234"/>
      <c r="E39" s="240">
        <f>SUM(E8:E38)-E19-E21</f>
        <v>107.82</v>
      </c>
      <c r="F39" s="240">
        <f t="shared" ref="F39:L39" si="7">SUM(F8:F38)-F19-F21</f>
        <v>131.63</v>
      </c>
      <c r="G39" s="240">
        <f t="shared" si="7"/>
        <v>107.82</v>
      </c>
      <c r="H39" s="240">
        <f t="shared" si="7"/>
        <v>131.63</v>
      </c>
      <c r="I39" s="241">
        <f t="shared" si="7"/>
        <v>102.45</v>
      </c>
      <c r="J39" s="241">
        <f t="shared" si="7"/>
        <v>125.05</v>
      </c>
      <c r="K39" s="241">
        <f t="shared" si="7"/>
        <v>27</v>
      </c>
      <c r="L39" s="241">
        <f t="shared" si="7"/>
        <v>32.96</v>
      </c>
    </row>
    <row r="40" spans="1:12">
      <c r="A40" s="232" t="s">
        <v>601</v>
      </c>
      <c r="B40" s="232"/>
      <c r="C40" s="232"/>
      <c r="D40" s="234"/>
      <c r="E40" s="242">
        <f>E39*247</f>
        <v>26632</v>
      </c>
      <c r="F40" s="242">
        <f t="shared" ref="F40:L40" si="8">F39*247</f>
        <v>32513</v>
      </c>
      <c r="G40" s="240">
        <f t="shared" si="8"/>
        <v>26631.54</v>
      </c>
      <c r="H40" s="240">
        <f t="shared" si="8"/>
        <v>32512.61</v>
      </c>
      <c r="I40" s="240">
        <f t="shared" si="8"/>
        <v>25305.15</v>
      </c>
      <c r="J40" s="240">
        <f t="shared" si="8"/>
        <v>30887.35</v>
      </c>
      <c r="K40" s="240">
        <f t="shared" si="8"/>
        <v>6669</v>
      </c>
      <c r="L40" s="240">
        <f t="shared" si="8"/>
        <v>8141.12</v>
      </c>
    </row>
    <row r="42" spans="1:12">
      <c r="D42" s="243"/>
    </row>
  </sheetData>
  <mergeCells count="11">
    <mergeCell ref="K5:L5"/>
    <mergeCell ref="A2:L2"/>
    <mergeCell ref="A4:A6"/>
    <mergeCell ref="B4:C4"/>
    <mergeCell ref="D4:D6"/>
    <mergeCell ref="E4:F4"/>
    <mergeCell ref="G4:L4"/>
    <mergeCell ref="B5:C5"/>
    <mergeCell ref="E5:F5"/>
    <mergeCell ref="G5:H5"/>
    <mergeCell ref="I5:J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92D050"/>
  </sheetPr>
  <dimension ref="A2:H21"/>
  <sheetViews>
    <sheetView workbookViewId="0">
      <selection activeCell="B5" sqref="B5:C10"/>
    </sheetView>
  </sheetViews>
  <sheetFormatPr defaultRowHeight="15"/>
  <cols>
    <col min="1" max="2" width="28.7109375" style="226" customWidth="1"/>
    <col min="3" max="3" width="9.140625" style="226"/>
    <col min="4" max="5" width="0" style="226" hidden="1" customWidth="1"/>
    <col min="6" max="6" width="15.5703125" style="226" customWidth="1"/>
    <col min="7" max="7" width="12.85546875" style="226" customWidth="1"/>
    <col min="8" max="8" width="17.5703125" style="226" customWidth="1"/>
    <col min="9" max="256" width="9.140625" style="226"/>
    <col min="257" max="258" width="28.7109375" style="226" customWidth="1"/>
    <col min="259" max="259" width="9.140625" style="226"/>
    <col min="260" max="261" width="0" style="226" hidden="1" customWidth="1"/>
    <col min="262" max="262" width="15.5703125" style="226" customWidth="1"/>
    <col min="263" max="263" width="12.85546875" style="226" customWidth="1"/>
    <col min="264" max="264" width="17.5703125" style="226" customWidth="1"/>
    <col min="265" max="512" width="9.140625" style="226"/>
    <col min="513" max="514" width="28.7109375" style="226" customWidth="1"/>
    <col min="515" max="515" width="9.140625" style="226"/>
    <col min="516" max="517" width="0" style="226" hidden="1" customWidth="1"/>
    <col min="518" max="518" width="15.5703125" style="226" customWidth="1"/>
    <col min="519" max="519" width="12.85546875" style="226" customWidth="1"/>
    <col min="520" max="520" width="17.5703125" style="226" customWidth="1"/>
    <col min="521" max="768" width="9.140625" style="226"/>
    <col min="769" max="770" width="28.7109375" style="226" customWidth="1"/>
    <col min="771" max="771" width="9.140625" style="226"/>
    <col min="772" max="773" width="0" style="226" hidden="1" customWidth="1"/>
    <col min="774" max="774" width="15.5703125" style="226" customWidth="1"/>
    <col min="775" max="775" width="12.85546875" style="226" customWidth="1"/>
    <col min="776" max="776" width="17.5703125" style="226" customWidth="1"/>
    <col min="777" max="1024" width="9.140625" style="226"/>
    <col min="1025" max="1026" width="28.7109375" style="226" customWidth="1"/>
    <col min="1027" max="1027" width="9.140625" style="226"/>
    <col min="1028" max="1029" width="0" style="226" hidden="1" customWidth="1"/>
    <col min="1030" max="1030" width="15.5703125" style="226" customWidth="1"/>
    <col min="1031" max="1031" width="12.85546875" style="226" customWidth="1"/>
    <col min="1032" max="1032" width="17.5703125" style="226" customWidth="1"/>
    <col min="1033" max="1280" width="9.140625" style="226"/>
    <col min="1281" max="1282" width="28.7109375" style="226" customWidth="1"/>
    <col min="1283" max="1283" width="9.140625" style="226"/>
    <col min="1284" max="1285" width="0" style="226" hidden="1" customWidth="1"/>
    <col min="1286" max="1286" width="15.5703125" style="226" customWidth="1"/>
    <col min="1287" max="1287" width="12.85546875" style="226" customWidth="1"/>
    <col min="1288" max="1288" width="17.5703125" style="226" customWidth="1"/>
    <col min="1289" max="1536" width="9.140625" style="226"/>
    <col min="1537" max="1538" width="28.7109375" style="226" customWidth="1"/>
    <col min="1539" max="1539" width="9.140625" style="226"/>
    <col min="1540" max="1541" width="0" style="226" hidden="1" customWidth="1"/>
    <col min="1542" max="1542" width="15.5703125" style="226" customWidth="1"/>
    <col min="1543" max="1543" width="12.85546875" style="226" customWidth="1"/>
    <col min="1544" max="1544" width="17.5703125" style="226" customWidth="1"/>
    <col min="1545" max="1792" width="9.140625" style="226"/>
    <col min="1793" max="1794" width="28.7109375" style="226" customWidth="1"/>
    <col min="1795" max="1795" width="9.140625" style="226"/>
    <col min="1796" max="1797" width="0" style="226" hidden="1" customWidth="1"/>
    <col min="1798" max="1798" width="15.5703125" style="226" customWidth="1"/>
    <col min="1799" max="1799" width="12.85546875" style="226" customWidth="1"/>
    <col min="1800" max="1800" width="17.5703125" style="226" customWidth="1"/>
    <col min="1801" max="2048" width="9.140625" style="226"/>
    <col min="2049" max="2050" width="28.7109375" style="226" customWidth="1"/>
    <col min="2051" max="2051" width="9.140625" style="226"/>
    <col min="2052" max="2053" width="0" style="226" hidden="1" customWidth="1"/>
    <col min="2054" max="2054" width="15.5703125" style="226" customWidth="1"/>
    <col min="2055" max="2055" width="12.85546875" style="226" customWidth="1"/>
    <col min="2056" max="2056" width="17.5703125" style="226" customWidth="1"/>
    <col min="2057" max="2304" width="9.140625" style="226"/>
    <col min="2305" max="2306" width="28.7109375" style="226" customWidth="1"/>
    <col min="2307" max="2307" width="9.140625" style="226"/>
    <col min="2308" max="2309" width="0" style="226" hidden="1" customWidth="1"/>
    <col min="2310" max="2310" width="15.5703125" style="226" customWidth="1"/>
    <col min="2311" max="2311" width="12.85546875" style="226" customWidth="1"/>
    <col min="2312" max="2312" width="17.5703125" style="226" customWidth="1"/>
    <col min="2313" max="2560" width="9.140625" style="226"/>
    <col min="2561" max="2562" width="28.7109375" style="226" customWidth="1"/>
    <col min="2563" max="2563" width="9.140625" style="226"/>
    <col min="2564" max="2565" width="0" style="226" hidden="1" customWidth="1"/>
    <col min="2566" max="2566" width="15.5703125" style="226" customWidth="1"/>
    <col min="2567" max="2567" width="12.85546875" style="226" customWidth="1"/>
    <col min="2568" max="2568" width="17.5703125" style="226" customWidth="1"/>
    <col min="2569" max="2816" width="9.140625" style="226"/>
    <col min="2817" max="2818" width="28.7109375" style="226" customWidth="1"/>
    <col min="2819" max="2819" width="9.140625" style="226"/>
    <col min="2820" max="2821" width="0" style="226" hidden="1" customWidth="1"/>
    <col min="2822" max="2822" width="15.5703125" style="226" customWidth="1"/>
    <col min="2823" max="2823" width="12.85546875" style="226" customWidth="1"/>
    <col min="2824" max="2824" width="17.5703125" style="226" customWidth="1"/>
    <col min="2825" max="3072" width="9.140625" style="226"/>
    <col min="3073" max="3074" width="28.7109375" style="226" customWidth="1"/>
    <col min="3075" max="3075" width="9.140625" style="226"/>
    <col min="3076" max="3077" width="0" style="226" hidden="1" customWidth="1"/>
    <col min="3078" max="3078" width="15.5703125" style="226" customWidth="1"/>
    <col min="3079" max="3079" width="12.85546875" style="226" customWidth="1"/>
    <col min="3080" max="3080" width="17.5703125" style="226" customWidth="1"/>
    <col min="3081" max="3328" width="9.140625" style="226"/>
    <col min="3329" max="3330" width="28.7109375" style="226" customWidth="1"/>
    <col min="3331" max="3331" width="9.140625" style="226"/>
    <col min="3332" max="3333" width="0" style="226" hidden="1" customWidth="1"/>
    <col min="3334" max="3334" width="15.5703125" style="226" customWidth="1"/>
    <col min="3335" max="3335" width="12.85546875" style="226" customWidth="1"/>
    <col min="3336" max="3336" width="17.5703125" style="226" customWidth="1"/>
    <col min="3337" max="3584" width="9.140625" style="226"/>
    <col min="3585" max="3586" width="28.7109375" style="226" customWidth="1"/>
    <col min="3587" max="3587" width="9.140625" style="226"/>
    <col min="3588" max="3589" width="0" style="226" hidden="1" customWidth="1"/>
    <col min="3590" max="3590" width="15.5703125" style="226" customWidth="1"/>
    <col min="3591" max="3591" width="12.85546875" style="226" customWidth="1"/>
    <col min="3592" max="3592" width="17.5703125" style="226" customWidth="1"/>
    <col min="3593" max="3840" width="9.140625" style="226"/>
    <col min="3841" max="3842" width="28.7109375" style="226" customWidth="1"/>
    <col min="3843" max="3843" width="9.140625" style="226"/>
    <col min="3844" max="3845" width="0" style="226" hidden="1" customWidth="1"/>
    <col min="3846" max="3846" width="15.5703125" style="226" customWidth="1"/>
    <col min="3847" max="3847" width="12.85546875" style="226" customWidth="1"/>
    <col min="3848" max="3848" width="17.5703125" style="226" customWidth="1"/>
    <col min="3849" max="4096" width="9.140625" style="226"/>
    <col min="4097" max="4098" width="28.7109375" style="226" customWidth="1"/>
    <col min="4099" max="4099" width="9.140625" style="226"/>
    <col min="4100" max="4101" width="0" style="226" hidden="1" customWidth="1"/>
    <col min="4102" max="4102" width="15.5703125" style="226" customWidth="1"/>
    <col min="4103" max="4103" width="12.85546875" style="226" customWidth="1"/>
    <col min="4104" max="4104" width="17.5703125" style="226" customWidth="1"/>
    <col min="4105" max="4352" width="9.140625" style="226"/>
    <col min="4353" max="4354" width="28.7109375" style="226" customWidth="1"/>
    <col min="4355" max="4355" width="9.140625" style="226"/>
    <col min="4356" max="4357" width="0" style="226" hidden="1" customWidth="1"/>
    <col min="4358" max="4358" width="15.5703125" style="226" customWidth="1"/>
    <col min="4359" max="4359" width="12.85546875" style="226" customWidth="1"/>
    <col min="4360" max="4360" width="17.5703125" style="226" customWidth="1"/>
    <col min="4361" max="4608" width="9.140625" style="226"/>
    <col min="4609" max="4610" width="28.7109375" style="226" customWidth="1"/>
    <col min="4611" max="4611" width="9.140625" style="226"/>
    <col min="4612" max="4613" width="0" style="226" hidden="1" customWidth="1"/>
    <col min="4614" max="4614" width="15.5703125" style="226" customWidth="1"/>
    <col min="4615" max="4615" width="12.85546875" style="226" customWidth="1"/>
    <col min="4616" max="4616" width="17.5703125" style="226" customWidth="1"/>
    <col min="4617" max="4864" width="9.140625" style="226"/>
    <col min="4865" max="4866" width="28.7109375" style="226" customWidth="1"/>
    <col min="4867" max="4867" width="9.140625" style="226"/>
    <col min="4868" max="4869" width="0" style="226" hidden="1" customWidth="1"/>
    <col min="4870" max="4870" width="15.5703125" style="226" customWidth="1"/>
    <col min="4871" max="4871" width="12.85546875" style="226" customWidth="1"/>
    <col min="4872" max="4872" width="17.5703125" style="226" customWidth="1"/>
    <col min="4873" max="5120" width="9.140625" style="226"/>
    <col min="5121" max="5122" width="28.7109375" style="226" customWidth="1"/>
    <col min="5123" max="5123" width="9.140625" style="226"/>
    <col min="5124" max="5125" width="0" style="226" hidden="1" customWidth="1"/>
    <col min="5126" max="5126" width="15.5703125" style="226" customWidth="1"/>
    <col min="5127" max="5127" width="12.85546875" style="226" customWidth="1"/>
    <col min="5128" max="5128" width="17.5703125" style="226" customWidth="1"/>
    <col min="5129" max="5376" width="9.140625" style="226"/>
    <col min="5377" max="5378" width="28.7109375" style="226" customWidth="1"/>
    <col min="5379" max="5379" width="9.140625" style="226"/>
    <col min="5380" max="5381" width="0" style="226" hidden="1" customWidth="1"/>
    <col min="5382" max="5382" width="15.5703125" style="226" customWidth="1"/>
    <col min="5383" max="5383" width="12.85546875" style="226" customWidth="1"/>
    <col min="5384" max="5384" width="17.5703125" style="226" customWidth="1"/>
    <col min="5385" max="5632" width="9.140625" style="226"/>
    <col min="5633" max="5634" width="28.7109375" style="226" customWidth="1"/>
    <col min="5635" max="5635" width="9.140625" style="226"/>
    <col min="5636" max="5637" width="0" style="226" hidden="1" customWidth="1"/>
    <col min="5638" max="5638" width="15.5703125" style="226" customWidth="1"/>
    <col min="5639" max="5639" width="12.85546875" style="226" customWidth="1"/>
    <col min="5640" max="5640" width="17.5703125" style="226" customWidth="1"/>
    <col min="5641" max="5888" width="9.140625" style="226"/>
    <col min="5889" max="5890" width="28.7109375" style="226" customWidth="1"/>
    <col min="5891" max="5891" width="9.140625" style="226"/>
    <col min="5892" max="5893" width="0" style="226" hidden="1" customWidth="1"/>
    <col min="5894" max="5894" width="15.5703125" style="226" customWidth="1"/>
    <col min="5895" max="5895" width="12.85546875" style="226" customWidth="1"/>
    <col min="5896" max="5896" width="17.5703125" style="226" customWidth="1"/>
    <col min="5897" max="6144" width="9.140625" style="226"/>
    <col min="6145" max="6146" width="28.7109375" style="226" customWidth="1"/>
    <col min="6147" max="6147" width="9.140625" style="226"/>
    <col min="6148" max="6149" width="0" style="226" hidden="1" customWidth="1"/>
    <col min="6150" max="6150" width="15.5703125" style="226" customWidth="1"/>
    <col min="6151" max="6151" width="12.85546875" style="226" customWidth="1"/>
    <col min="6152" max="6152" width="17.5703125" style="226" customWidth="1"/>
    <col min="6153" max="6400" width="9.140625" style="226"/>
    <col min="6401" max="6402" width="28.7109375" style="226" customWidth="1"/>
    <col min="6403" max="6403" width="9.140625" style="226"/>
    <col min="6404" max="6405" width="0" style="226" hidden="1" customWidth="1"/>
    <col min="6406" max="6406" width="15.5703125" style="226" customWidth="1"/>
    <col min="6407" max="6407" width="12.85546875" style="226" customWidth="1"/>
    <col min="6408" max="6408" width="17.5703125" style="226" customWidth="1"/>
    <col min="6409" max="6656" width="9.140625" style="226"/>
    <col min="6657" max="6658" width="28.7109375" style="226" customWidth="1"/>
    <col min="6659" max="6659" width="9.140625" style="226"/>
    <col min="6660" max="6661" width="0" style="226" hidden="1" customWidth="1"/>
    <col min="6662" max="6662" width="15.5703125" style="226" customWidth="1"/>
    <col min="6663" max="6663" width="12.85546875" style="226" customWidth="1"/>
    <col min="6664" max="6664" width="17.5703125" style="226" customWidth="1"/>
    <col min="6665" max="6912" width="9.140625" style="226"/>
    <col min="6913" max="6914" width="28.7109375" style="226" customWidth="1"/>
    <col min="6915" max="6915" width="9.140625" style="226"/>
    <col min="6916" max="6917" width="0" style="226" hidden="1" customWidth="1"/>
    <col min="6918" max="6918" width="15.5703125" style="226" customWidth="1"/>
    <col min="6919" max="6919" width="12.85546875" style="226" customWidth="1"/>
    <col min="6920" max="6920" width="17.5703125" style="226" customWidth="1"/>
    <col min="6921" max="7168" width="9.140625" style="226"/>
    <col min="7169" max="7170" width="28.7109375" style="226" customWidth="1"/>
    <col min="7171" max="7171" width="9.140625" style="226"/>
    <col min="7172" max="7173" width="0" style="226" hidden="1" customWidth="1"/>
    <col min="7174" max="7174" width="15.5703125" style="226" customWidth="1"/>
    <col min="7175" max="7175" width="12.85546875" style="226" customWidth="1"/>
    <col min="7176" max="7176" width="17.5703125" style="226" customWidth="1"/>
    <col min="7177" max="7424" width="9.140625" style="226"/>
    <col min="7425" max="7426" width="28.7109375" style="226" customWidth="1"/>
    <col min="7427" max="7427" width="9.140625" style="226"/>
    <col min="7428" max="7429" width="0" style="226" hidden="1" customWidth="1"/>
    <col min="7430" max="7430" width="15.5703125" style="226" customWidth="1"/>
    <col min="7431" max="7431" width="12.85546875" style="226" customWidth="1"/>
    <col min="7432" max="7432" width="17.5703125" style="226" customWidth="1"/>
    <col min="7433" max="7680" width="9.140625" style="226"/>
    <col min="7681" max="7682" width="28.7109375" style="226" customWidth="1"/>
    <col min="7683" max="7683" width="9.140625" style="226"/>
    <col min="7684" max="7685" width="0" style="226" hidden="1" customWidth="1"/>
    <col min="7686" max="7686" width="15.5703125" style="226" customWidth="1"/>
    <col min="7687" max="7687" width="12.85546875" style="226" customWidth="1"/>
    <col min="7688" max="7688" width="17.5703125" style="226" customWidth="1"/>
    <col min="7689" max="7936" width="9.140625" style="226"/>
    <col min="7937" max="7938" width="28.7109375" style="226" customWidth="1"/>
    <col min="7939" max="7939" width="9.140625" style="226"/>
    <col min="7940" max="7941" width="0" style="226" hidden="1" customWidth="1"/>
    <col min="7942" max="7942" width="15.5703125" style="226" customWidth="1"/>
    <col min="7943" max="7943" width="12.85546875" style="226" customWidth="1"/>
    <col min="7944" max="7944" width="17.5703125" style="226" customWidth="1"/>
    <col min="7945" max="8192" width="9.140625" style="226"/>
    <col min="8193" max="8194" width="28.7109375" style="226" customWidth="1"/>
    <col min="8195" max="8195" width="9.140625" style="226"/>
    <col min="8196" max="8197" width="0" style="226" hidden="1" customWidth="1"/>
    <col min="8198" max="8198" width="15.5703125" style="226" customWidth="1"/>
    <col min="8199" max="8199" width="12.85546875" style="226" customWidth="1"/>
    <col min="8200" max="8200" width="17.5703125" style="226" customWidth="1"/>
    <col min="8201" max="8448" width="9.140625" style="226"/>
    <col min="8449" max="8450" width="28.7109375" style="226" customWidth="1"/>
    <col min="8451" max="8451" width="9.140625" style="226"/>
    <col min="8452" max="8453" width="0" style="226" hidden="1" customWidth="1"/>
    <col min="8454" max="8454" width="15.5703125" style="226" customWidth="1"/>
    <col min="8455" max="8455" width="12.85546875" style="226" customWidth="1"/>
    <col min="8456" max="8456" width="17.5703125" style="226" customWidth="1"/>
    <col min="8457" max="8704" width="9.140625" style="226"/>
    <col min="8705" max="8706" width="28.7109375" style="226" customWidth="1"/>
    <col min="8707" max="8707" width="9.140625" style="226"/>
    <col min="8708" max="8709" width="0" style="226" hidden="1" customWidth="1"/>
    <col min="8710" max="8710" width="15.5703125" style="226" customWidth="1"/>
    <col min="8711" max="8711" width="12.85546875" style="226" customWidth="1"/>
    <col min="8712" max="8712" width="17.5703125" style="226" customWidth="1"/>
    <col min="8713" max="8960" width="9.140625" style="226"/>
    <col min="8961" max="8962" width="28.7109375" style="226" customWidth="1"/>
    <col min="8963" max="8963" width="9.140625" style="226"/>
    <col min="8964" max="8965" width="0" style="226" hidden="1" customWidth="1"/>
    <col min="8966" max="8966" width="15.5703125" style="226" customWidth="1"/>
    <col min="8967" max="8967" width="12.85546875" style="226" customWidth="1"/>
    <col min="8968" max="8968" width="17.5703125" style="226" customWidth="1"/>
    <col min="8969" max="9216" width="9.140625" style="226"/>
    <col min="9217" max="9218" width="28.7109375" style="226" customWidth="1"/>
    <col min="9219" max="9219" width="9.140625" style="226"/>
    <col min="9220" max="9221" width="0" style="226" hidden="1" customWidth="1"/>
    <col min="9222" max="9222" width="15.5703125" style="226" customWidth="1"/>
    <col min="9223" max="9223" width="12.85546875" style="226" customWidth="1"/>
    <col min="9224" max="9224" width="17.5703125" style="226" customWidth="1"/>
    <col min="9225" max="9472" width="9.140625" style="226"/>
    <col min="9473" max="9474" width="28.7109375" style="226" customWidth="1"/>
    <col min="9475" max="9475" width="9.140625" style="226"/>
    <col min="9476" max="9477" width="0" style="226" hidden="1" customWidth="1"/>
    <col min="9478" max="9478" width="15.5703125" style="226" customWidth="1"/>
    <col min="9479" max="9479" width="12.85546875" style="226" customWidth="1"/>
    <col min="9480" max="9480" width="17.5703125" style="226" customWidth="1"/>
    <col min="9481" max="9728" width="9.140625" style="226"/>
    <col min="9729" max="9730" width="28.7109375" style="226" customWidth="1"/>
    <col min="9731" max="9731" width="9.140625" style="226"/>
    <col min="9732" max="9733" width="0" style="226" hidden="1" customWidth="1"/>
    <col min="9734" max="9734" width="15.5703125" style="226" customWidth="1"/>
    <col min="9735" max="9735" width="12.85546875" style="226" customWidth="1"/>
    <col min="9736" max="9736" width="17.5703125" style="226" customWidth="1"/>
    <col min="9737" max="9984" width="9.140625" style="226"/>
    <col min="9985" max="9986" width="28.7109375" style="226" customWidth="1"/>
    <col min="9987" max="9987" width="9.140625" style="226"/>
    <col min="9988" max="9989" width="0" style="226" hidden="1" customWidth="1"/>
    <col min="9990" max="9990" width="15.5703125" style="226" customWidth="1"/>
    <col min="9991" max="9991" width="12.85546875" style="226" customWidth="1"/>
    <col min="9992" max="9992" width="17.5703125" style="226" customWidth="1"/>
    <col min="9993" max="10240" width="9.140625" style="226"/>
    <col min="10241" max="10242" width="28.7109375" style="226" customWidth="1"/>
    <col min="10243" max="10243" width="9.140625" style="226"/>
    <col min="10244" max="10245" width="0" style="226" hidden="1" customWidth="1"/>
    <col min="10246" max="10246" width="15.5703125" style="226" customWidth="1"/>
    <col min="10247" max="10247" width="12.85546875" style="226" customWidth="1"/>
    <col min="10248" max="10248" width="17.5703125" style="226" customWidth="1"/>
    <col min="10249" max="10496" width="9.140625" style="226"/>
    <col min="10497" max="10498" width="28.7109375" style="226" customWidth="1"/>
    <col min="10499" max="10499" width="9.140625" style="226"/>
    <col min="10500" max="10501" width="0" style="226" hidden="1" customWidth="1"/>
    <col min="10502" max="10502" width="15.5703125" style="226" customWidth="1"/>
    <col min="10503" max="10503" width="12.85546875" style="226" customWidth="1"/>
    <col min="10504" max="10504" width="17.5703125" style="226" customWidth="1"/>
    <col min="10505" max="10752" width="9.140625" style="226"/>
    <col min="10753" max="10754" width="28.7109375" style="226" customWidth="1"/>
    <col min="10755" max="10755" width="9.140625" style="226"/>
    <col min="10756" max="10757" width="0" style="226" hidden="1" customWidth="1"/>
    <col min="10758" max="10758" width="15.5703125" style="226" customWidth="1"/>
    <col min="10759" max="10759" width="12.85546875" style="226" customWidth="1"/>
    <col min="10760" max="10760" width="17.5703125" style="226" customWidth="1"/>
    <col min="10761" max="11008" width="9.140625" style="226"/>
    <col min="11009" max="11010" width="28.7109375" style="226" customWidth="1"/>
    <col min="11011" max="11011" width="9.140625" style="226"/>
    <col min="11012" max="11013" width="0" style="226" hidden="1" customWidth="1"/>
    <col min="11014" max="11014" width="15.5703125" style="226" customWidth="1"/>
    <col min="11015" max="11015" width="12.85546875" style="226" customWidth="1"/>
    <col min="11016" max="11016" width="17.5703125" style="226" customWidth="1"/>
    <col min="11017" max="11264" width="9.140625" style="226"/>
    <col min="11265" max="11266" width="28.7109375" style="226" customWidth="1"/>
    <col min="11267" max="11267" width="9.140625" style="226"/>
    <col min="11268" max="11269" width="0" style="226" hidden="1" customWidth="1"/>
    <col min="11270" max="11270" width="15.5703125" style="226" customWidth="1"/>
    <col min="11271" max="11271" width="12.85546875" style="226" customWidth="1"/>
    <col min="11272" max="11272" width="17.5703125" style="226" customWidth="1"/>
    <col min="11273" max="11520" width="9.140625" style="226"/>
    <col min="11521" max="11522" width="28.7109375" style="226" customWidth="1"/>
    <col min="11523" max="11523" width="9.140625" style="226"/>
    <col min="11524" max="11525" width="0" style="226" hidden="1" customWidth="1"/>
    <col min="11526" max="11526" width="15.5703125" style="226" customWidth="1"/>
    <col min="11527" max="11527" width="12.85546875" style="226" customWidth="1"/>
    <col min="11528" max="11528" width="17.5703125" style="226" customWidth="1"/>
    <col min="11529" max="11776" width="9.140625" style="226"/>
    <col min="11777" max="11778" width="28.7109375" style="226" customWidth="1"/>
    <col min="11779" max="11779" width="9.140625" style="226"/>
    <col min="11780" max="11781" width="0" style="226" hidden="1" customWidth="1"/>
    <col min="11782" max="11782" width="15.5703125" style="226" customWidth="1"/>
    <col min="11783" max="11783" width="12.85546875" style="226" customWidth="1"/>
    <col min="11784" max="11784" width="17.5703125" style="226" customWidth="1"/>
    <col min="11785" max="12032" width="9.140625" style="226"/>
    <col min="12033" max="12034" width="28.7109375" style="226" customWidth="1"/>
    <col min="12035" max="12035" width="9.140625" style="226"/>
    <col min="12036" max="12037" width="0" style="226" hidden="1" customWidth="1"/>
    <col min="12038" max="12038" width="15.5703125" style="226" customWidth="1"/>
    <col min="12039" max="12039" width="12.85546875" style="226" customWidth="1"/>
    <col min="12040" max="12040" width="17.5703125" style="226" customWidth="1"/>
    <col min="12041" max="12288" width="9.140625" style="226"/>
    <col min="12289" max="12290" width="28.7109375" style="226" customWidth="1"/>
    <col min="12291" max="12291" width="9.140625" style="226"/>
    <col min="12292" max="12293" width="0" style="226" hidden="1" customWidth="1"/>
    <col min="12294" max="12294" width="15.5703125" style="226" customWidth="1"/>
    <col min="12295" max="12295" width="12.85546875" style="226" customWidth="1"/>
    <col min="12296" max="12296" width="17.5703125" style="226" customWidth="1"/>
    <col min="12297" max="12544" width="9.140625" style="226"/>
    <col min="12545" max="12546" width="28.7109375" style="226" customWidth="1"/>
    <col min="12547" max="12547" width="9.140625" style="226"/>
    <col min="12548" max="12549" width="0" style="226" hidden="1" customWidth="1"/>
    <col min="12550" max="12550" width="15.5703125" style="226" customWidth="1"/>
    <col min="12551" max="12551" width="12.85546875" style="226" customWidth="1"/>
    <col min="12552" max="12552" width="17.5703125" style="226" customWidth="1"/>
    <col min="12553" max="12800" width="9.140625" style="226"/>
    <col min="12801" max="12802" width="28.7109375" style="226" customWidth="1"/>
    <col min="12803" max="12803" width="9.140625" style="226"/>
    <col min="12804" max="12805" width="0" style="226" hidden="1" customWidth="1"/>
    <col min="12806" max="12806" width="15.5703125" style="226" customWidth="1"/>
    <col min="12807" max="12807" width="12.85546875" style="226" customWidth="1"/>
    <col min="12808" max="12808" width="17.5703125" style="226" customWidth="1"/>
    <col min="12809" max="13056" width="9.140625" style="226"/>
    <col min="13057" max="13058" width="28.7109375" style="226" customWidth="1"/>
    <col min="13059" max="13059" width="9.140625" style="226"/>
    <col min="13060" max="13061" width="0" style="226" hidden="1" customWidth="1"/>
    <col min="13062" max="13062" width="15.5703125" style="226" customWidth="1"/>
    <col min="13063" max="13063" width="12.85546875" style="226" customWidth="1"/>
    <col min="13064" max="13064" width="17.5703125" style="226" customWidth="1"/>
    <col min="13065" max="13312" width="9.140625" style="226"/>
    <col min="13313" max="13314" width="28.7109375" style="226" customWidth="1"/>
    <col min="13315" max="13315" width="9.140625" style="226"/>
    <col min="13316" max="13317" width="0" style="226" hidden="1" customWidth="1"/>
    <col min="13318" max="13318" width="15.5703125" style="226" customWidth="1"/>
    <col min="13319" max="13319" width="12.85546875" style="226" customWidth="1"/>
    <col min="13320" max="13320" width="17.5703125" style="226" customWidth="1"/>
    <col min="13321" max="13568" width="9.140625" style="226"/>
    <col min="13569" max="13570" width="28.7109375" style="226" customWidth="1"/>
    <col min="13571" max="13571" width="9.140625" style="226"/>
    <col min="13572" max="13573" width="0" style="226" hidden="1" customWidth="1"/>
    <col min="13574" max="13574" width="15.5703125" style="226" customWidth="1"/>
    <col min="13575" max="13575" width="12.85546875" style="226" customWidth="1"/>
    <col min="13576" max="13576" width="17.5703125" style="226" customWidth="1"/>
    <col min="13577" max="13824" width="9.140625" style="226"/>
    <col min="13825" max="13826" width="28.7109375" style="226" customWidth="1"/>
    <col min="13827" max="13827" width="9.140625" style="226"/>
    <col min="13828" max="13829" width="0" style="226" hidden="1" customWidth="1"/>
    <col min="13830" max="13830" width="15.5703125" style="226" customWidth="1"/>
    <col min="13831" max="13831" width="12.85546875" style="226" customWidth="1"/>
    <col min="13832" max="13832" width="17.5703125" style="226" customWidth="1"/>
    <col min="13833" max="14080" width="9.140625" style="226"/>
    <col min="14081" max="14082" width="28.7109375" style="226" customWidth="1"/>
    <col min="14083" max="14083" width="9.140625" style="226"/>
    <col min="14084" max="14085" width="0" style="226" hidden="1" customWidth="1"/>
    <col min="14086" max="14086" width="15.5703125" style="226" customWidth="1"/>
    <col min="14087" max="14087" width="12.85546875" style="226" customWidth="1"/>
    <col min="14088" max="14088" width="17.5703125" style="226" customWidth="1"/>
    <col min="14089" max="14336" width="9.140625" style="226"/>
    <col min="14337" max="14338" width="28.7109375" style="226" customWidth="1"/>
    <col min="14339" max="14339" width="9.140625" style="226"/>
    <col min="14340" max="14341" width="0" style="226" hidden="1" customWidth="1"/>
    <col min="14342" max="14342" width="15.5703125" style="226" customWidth="1"/>
    <col min="14343" max="14343" width="12.85546875" style="226" customWidth="1"/>
    <col min="14344" max="14344" width="17.5703125" style="226" customWidth="1"/>
    <col min="14345" max="14592" width="9.140625" style="226"/>
    <col min="14593" max="14594" width="28.7109375" style="226" customWidth="1"/>
    <col min="14595" max="14595" width="9.140625" style="226"/>
    <col min="14596" max="14597" width="0" style="226" hidden="1" customWidth="1"/>
    <col min="14598" max="14598" width="15.5703125" style="226" customWidth="1"/>
    <col min="14599" max="14599" width="12.85546875" style="226" customWidth="1"/>
    <col min="14600" max="14600" width="17.5703125" style="226" customWidth="1"/>
    <col min="14601" max="14848" width="9.140625" style="226"/>
    <col min="14849" max="14850" width="28.7109375" style="226" customWidth="1"/>
    <col min="14851" max="14851" width="9.140625" style="226"/>
    <col min="14852" max="14853" width="0" style="226" hidden="1" customWidth="1"/>
    <col min="14854" max="14854" width="15.5703125" style="226" customWidth="1"/>
    <col min="14855" max="14855" width="12.85546875" style="226" customWidth="1"/>
    <col min="14856" max="14856" width="17.5703125" style="226" customWidth="1"/>
    <col min="14857" max="15104" width="9.140625" style="226"/>
    <col min="15105" max="15106" width="28.7109375" style="226" customWidth="1"/>
    <col min="15107" max="15107" width="9.140625" style="226"/>
    <col min="15108" max="15109" width="0" style="226" hidden="1" customWidth="1"/>
    <col min="15110" max="15110" width="15.5703125" style="226" customWidth="1"/>
    <col min="15111" max="15111" width="12.85546875" style="226" customWidth="1"/>
    <col min="15112" max="15112" width="17.5703125" style="226" customWidth="1"/>
    <col min="15113" max="15360" width="9.140625" style="226"/>
    <col min="15361" max="15362" width="28.7109375" style="226" customWidth="1"/>
    <col min="15363" max="15363" width="9.140625" style="226"/>
    <col min="15364" max="15365" width="0" style="226" hidden="1" customWidth="1"/>
    <col min="15366" max="15366" width="15.5703125" style="226" customWidth="1"/>
    <col min="15367" max="15367" width="12.85546875" style="226" customWidth="1"/>
    <col min="15368" max="15368" width="17.5703125" style="226" customWidth="1"/>
    <col min="15369" max="15616" width="9.140625" style="226"/>
    <col min="15617" max="15618" width="28.7109375" style="226" customWidth="1"/>
    <col min="15619" max="15619" width="9.140625" style="226"/>
    <col min="15620" max="15621" width="0" style="226" hidden="1" customWidth="1"/>
    <col min="15622" max="15622" width="15.5703125" style="226" customWidth="1"/>
    <col min="15623" max="15623" width="12.85546875" style="226" customWidth="1"/>
    <col min="15624" max="15624" width="17.5703125" style="226" customWidth="1"/>
    <col min="15625" max="15872" width="9.140625" style="226"/>
    <col min="15873" max="15874" width="28.7109375" style="226" customWidth="1"/>
    <col min="15875" max="15875" width="9.140625" style="226"/>
    <col min="15876" max="15877" width="0" style="226" hidden="1" customWidth="1"/>
    <col min="15878" max="15878" width="15.5703125" style="226" customWidth="1"/>
    <col min="15879" max="15879" width="12.85546875" style="226" customWidth="1"/>
    <col min="15880" max="15880" width="17.5703125" style="226" customWidth="1"/>
    <col min="15881" max="16128" width="9.140625" style="226"/>
    <col min="16129" max="16130" width="28.7109375" style="226" customWidth="1"/>
    <col min="16131" max="16131" width="9.140625" style="226"/>
    <col min="16132" max="16133" width="0" style="226" hidden="1" customWidth="1"/>
    <col min="16134" max="16134" width="15.5703125" style="226" customWidth="1"/>
    <col min="16135" max="16135" width="12.85546875" style="226" customWidth="1"/>
    <col min="16136" max="16136" width="17.5703125" style="226" customWidth="1"/>
    <col min="16137" max="16384" width="9.140625" style="226"/>
  </cols>
  <sheetData>
    <row r="2" spans="1:8" ht="29.25" customHeight="1">
      <c r="A2" s="1102" t="s">
        <v>602</v>
      </c>
      <c r="B2" s="1102"/>
      <c r="C2" s="1102"/>
      <c r="D2" s="1102"/>
      <c r="E2" s="1102"/>
      <c r="F2" s="1102"/>
      <c r="G2" s="1102"/>
      <c r="H2" s="1102"/>
    </row>
    <row r="4" spans="1:8" ht="132">
      <c r="A4" s="244" t="s">
        <v>603</v>
      </c>
      <c r="B4" s="245" t="s">
        <v>604</v>
      </c>
      <c r="C4" s="245" t="s">
        <v>605</v>
      </c>
      <c r="D4" s="246" t="s">
        <v>606</v>
      </c>
      <c r="E4" s="246" t="s">
        <v>607</v>
      </c>
      <c r="F4" s="245" t="s">
        <v>608</v>
      </c>
      <c r="G4" s="245" t="s">
        <v>609</v>
      </c>
      <c r="H4" s="245" t="s">
        <v>610</v>
      </c>
    </row>
    <row r="5" spans="1:8">
      <c r="A5" s="247" t="s">
        <v>611</v>
      </c>
      <c r="B5" s="769" t="s">
        <v>612</v>
      </c>
      <c r="C5" s="255">
        <f>3/2</f>
        <v>1.5</v>
      </c>
      <c r="D5" s="248">
        <v>43.6</v>
      </c>
      <c r="E5" s="248">
        <f t="shared" ref="E5:E20" si="0">1.0658*1.0645*1.1136</f>
        <v>1.26</v>
      </c>
      <c r="F5" s="234">
        <v>54.94</v>
      </c>
      <c r="G5" s="234">
        <f t="shared" ref="G5:G20" si="1">C5*F5</f>
        <v>82.41</v>
      </c>
      <c r="H5" s="234"/>
    </row>
    <row r="6" spans="1:8">
      <c r="A6" s="247" t="s">
        <v>613</v>
      </c>
      <c r="B6" s="769" t="s">
        <v>614</v>
      </c>
      <c r="C6" s="255">
        <f>1/4</f>
        <v>0.25</v>
      </c>
      <c r="D6" s="248">
        <v>54.5</v>
      </c>
      <c r="E6" s="248">
        <f t="shared" si="0"/>
        <v>1.26</v>
      </c>
      <c r="F6" s="234">
        <v>68.67</v>
      </c>
      <c r="G6" s="234">
        <f t="shared" si="1"/>
        <v>17.170000000000002</v>
      </c>
      <c r="H6" s="234"/>
    </row>
    <row r="7" spans="1:8">
      <c r="A7" s="247" t="s">
        <v>615</v>
      </c>
      <c r="B7" s="769" t="s">
        <v>616</v>
      </c>
      <c r="C7" s="255">
        <f>3/3</f>
        <v>1</v>
      </c>
      <c r="D7" s="248">
        <v>98.1</v>
      </c>
      <c r="E7" s="248">
        <f t="shared" si="0"/>
        <v>1.26</v>
      </c>
      <c r="F7" s="234">
        <v>123.61</v>
      </c>
      <c r="G7" s="234">
        <f t="shared" si="1"/>
        <v>123.61</v>
      </c>
      <c r="H7" s="234"/>
    </row>
    <row r="8" spans="1:8">
      <c r="A8" s="247" t="s">
        <v>617</v>
      </c>
      <c r="B8" s="769" t="s">
        <v>616</v>
      </c>
      <c r="C8" s="255">
        <f>3/3</f>
        <v>1</v>
      </c>
      <c r="D8" s="248">
        <v>163.5</v>
      </c>
      <c r="E8" s="248">
        <f t="shared" si="0"/>
        <v>1.26</v>
      </c>
      <c r="F8" s="234">
        <v>206.01</v>
      </c>
      <c r="G8" s="234">
        <f t="shared" si="1"/>
        <v>206.01</v>
      </c>
      <c r="H8" s="234"/>
    </row>
    <row r="9" spans="1:8">
      <c r="A9" s="247" t="s">
        <v>618</v>
      </c>
      <c r="B9" s="769" t="s">
        <v>619</v>
      </c>
      <c r="C9" s="255">
        <f>2/5</f>
        <v>0.4</v>
      </c>
      <c r="D9" s="248">
        <v>185.3</v>
      </c>
      <c r="E9" s="248">
        <f t="shared" si="0"/>
        <v>1.26</v>
      </c>
      <c r="F9" s="234">
        <v>233.48</v>
      </c>
      <c r="G9" s="234">
        <f t="shared" si="1"/>
        <v>93.39</v>
      </c>
      <c r="H9" s="234"/>
    </row>
    <row r="10" spans="1:8">
      <c r="A10" s="247" t="s">
        <v>620</v>
      </c>
      <c r="B10" s="770" t="s">
        <v>621</v>
      </c>
      <c r="C10" s="771">
        <f>3/1</f>
        <v>3</v>
      </c>
      <c r="D10" s="248">
        <v>65.400000000000006</v>
      </c>
      <c r="E10" s="248">
        <f t="shared" si="0"/>
        <v>1.26</v>
      </c>
      <c r="F10" s="234">
        <v>82.4</v>
      </c>
      <c r="G10" s="234">
        <f t="shared" si="1"/>
        <v>247.2</v>
      </c>
      <c r="H10" s="234"/>
    </row>
    <row r="11" spans="1:8">
      <c r="A11" s="247" t="s">
        <v>622</v>
      </c>
      <c r="B11" s="249" t="s">
        <v>623</v>
      </c>
      <c r="C11" s="250">
        <f>2/2</f>
        <v>1</v>
      </c>
      <c r="D11" s="248">
        <v>43.6</v>
      </c>
      <c r="E11" s="248">
        <f t="shared" si="0"/>
        <v>1.26</v>
      </c>
      <c r="F11" s="234">
        <v>54.94</v>
      </c>
      <c r="G11" s="234">
        <f t="shared" si="1"/>
        <v>54.94</v>
      </c>
      <c r="H11" s="234"/>
    </row>
    <row r="12" spans="1:8">
      <c r="A12" s="247" t="s">
        <v>624</v>
      </c>
      <c r="B12" s="249" t="s">
        <v>625</v>
      </c>
      <c r="C12" s="250">
        <f>1/10</f>
        <v>0.1</v>
      </c>
      <c r="D12" s="248">
        <v>163.5</v>
      </c>
      <c r="E12" s="248">
        <f t="shared" si="0"/>
        <v>1.26</v>
      </c>
      <c r="F12" s="234">
        <v>206.01</v>
      </c>
      <c r="G12" s="234">
        <f t="shared" si="1"/>
        <v>20.6</v>
      </c>
      <c r="H12" s="234"/>
    </row>
    <row r="13" spans="1:8">
      <c r="A13" s="247" t="s">
        <v>626</v>
      </c>
      <c r="B13" s="249" t="s">
        <v>627</v>
      </c>
      <c r="C13" s="250">
        <f>1/5</f>
        <v>0.2</v>
      </c>
      <c r="D13" s="248">
        <v>425.1</v>
      </c>
      <c r="E13" s="248">
        <f t="shared" si="0"/>
        <v>1.26</v>
      </c>
      <c r="F13" s="234">
        <v>535.63</v>
      </c>
      <c r="G13" s="234">
        <f t="shared" si="1"/>
        <v>107.13</v>
      </c>
      <c r="H13" s="234"/>
    </row>
    <row r="14" spans="1:8">
      <c r="A14" s="247" t="s">
        <v>628</v>
      </c>
      <c r="B14" s="249" t="s">
        <v>627</v>
      </c>
      <c r="C14" s="250">
        <f>1/5</f>
        <v>0.2</v>
      </c>
      <c r="D14" s="248">
        <v>327</v>
      </c>
      <c r="E14" s="248">
        <f t="shared" si="0"/>
        <v>1.26</v>
      </c>
      <c r="F14" s="234">
        <v>412.02</v>
      </c>
      <c r="G14" s="234">
        <f t="shared" si="1"/>
        <v>82.4</v>
      </c>
      <c r="H14" s="234"/>
    </row>
    <row r="15" spans="1:8">
      <c r="A15" s="247" t="s">
        <v>629</v>
      </c>
      <c r="B15" s="249" t="s">
        <v>627</v>
      </c>
      <c r="C15" s="250">
        <f>1/5</f>
        <v>0.2</v>
      </c>
      <c r="D15" s="248">
        <v>261.60000000000002</v>
      </c>
      <c r="E15" s="248">
        <f t="shared" si="0"/>
        <v>1.26</v>
      </c>
      <c r="F15" s="234">
        <v>329.62</v>
      </c>
      <c r="G15" s="234">
        <f t="shared" si="1"/>
        <v>65.92</v>
      </c>
      <c r="H15" s="234"/>
    </row>
    <row r="16" spans="1:8">
      <c r="A16" s="247" t="s">
        <v>630</v>
      </c>
      <c r="B16" s="249" t="s">
        <v>631</v>
      </c>
      <c r="C16" s="250">
        <f>1/6</f>
        <v>0.17</v>
      </c>
      <c r="D16" s="248">
        <v>294.3</v>
      </c>
      <c r="E16" s="248">
        <f t="shared" si="0"/>
        <v>1.26</v>
      </c>
      <c r="F16" s="234">
        <v>370.82</v>
      </c>
      <c r="G16" s="234">
        <f t="shared" si="1"/>
        <v>63.04</v>
      </c>
      <c r="H16" s="234"/>
    </row>
    <row r="17" spans="1:8">
      <c r="A17" s="247" t="s">
        <v>632</v>
      </c>
      <c r="B17" s="249" t="s">
        <v>633</v>
      </c>
      <c r="C17" s="250">
        <f>40/100/3</f>
        <v>0.13</v>
      </c>
      <c r="D17" s="248">
        <v>174.4</v>
      </c>
      <c r="E17" s="248">
        <f t="shared" si="0"/>
        <v>1.26</v>
      </c>
      <c r="F17" s="234">
        <v>219.74</v>
      </c>
      <c r="G17" s="234">
        <f t="shared" si="1"/>
        <v>28.57</v>
      </c>
      <c r="H17" s="234"/>
    </row>
    <row r="18" spans="1:8">
      <c r="A18" s="247" t="s">
        <v>634</v>
      </c>
      <c r="B18" s="251" t="s">
        <v>635</v>
      </c>
      <c r="C18" s="252">
        <f>20/100/1</f>
        <v>0.2</v>
      </c>
      <c r="D18" s="248">
        <v>32.700000000000003</v>
      </c>
      <c r="E18" s="248">
        <f t="shared" si="0"/>
        <v>1.26</v>
      </c>
      <c r="F18" s="234">
        <v>41.2</v>
      </c>
      <c r="G18" s="234">
        <f t="shared" si="1"/>
        <v>8.24</v>
      </c>
      <c r="H18" s="234"/>
    </row>
    <row r="19" spans="1:8">
      <c r="A19" s="247" t="s">
        <v>636</v>
      </c>
      <c r="B19" s="249" t="s">
        <v>637</v>
      </c>
      <c r="C19" s="250">
        <f>30/100/5</f>
        <v>0.06</v>
      </c>
      <c r="D19" s="248">
        <v>109</v>
      </c>
      <c r="E19" s="248">
        <f t="shared" si="0"/>
        <v>1.26</v>
      </c>
      <c r="F19" s="234">
        <v>137.34</v>
      </c>
      <c r="G19" s="234">
        <f t="shared" si="1"/>
        <v>8.24</v>
      </c>
      <c r="H19" s="234"/>
    </row>
    <row r="20" spans="1:8">
      <c r="A20" s="247" t="s">
        <v>638</v>
      </c>
      <c r="B20" s="249" t="s">
        <v>639</v>
      </c>
      <c r="C20" s="250">
        <f>250/100/3</f>
        <v>0.83</v>
      </c>
      <c r="D20" s="248">
        <v>218</v>
      </c>
      <c r="E20" s="248">
        <f t="shared" si="0"/>
        <v>1.26</v>
      </c>
      <c r="F20" s="234">
        <v>274.68</v>
      </c>
      <c r="G20" s="234">
        <f t="shared" si="1"/>
        <v>227.98</v>
      </c>
      <c r="H20" s="234"/>
    </row>
    <row r="21" spans="1:8">
      <c r="A21" s="249" t="s">
        <v>35</v>
      </c>
      <c r="B21" s="249"/>
      <c r="C21" s="250"/>
      <c r="D21" s="248"/>
      <c r="E21" s="248"/>
      <c r="F21" s="234"/>
      <c r="G21" s="242">
        <f>SUM(G5:G20)</f>
        <v>1437</v>
      </c>
      <c r="H21" s="242">
        <f>G21/12*4</f>
        <v>479</v>
      </c>
    </row>
  </sheetData>
  <mergeCells count="1">
    <mergeCell ref="A2:H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92D050"/>
  </sheetPr>
  <dimension ref="A2:J14"/>
  <sheetViews>
    <sheetView workbookViewId="0">
      <selection activeCell="H17" sqref="H17"/>
    </sheetView>
  </sheetViews>
  <sheetFormatPr defaultRowHeight="15"/>
  <cols>
    <col min="1" max="1" width="22.5703125" style="226" customWidth="1"/>
    <col min="2" max="2" width="10.28515625" style="226" customWidth="1"/>
    <col min="3" max="5" width="9.140625" style="226"/>
    <col min="6" max="6" width="10.5703125" style="226" customWidth="1"/>
    <col min="7" max="7" width="9.140625" style="226"/>
    <col min="8" max="8" width="19.7109375" style="226" customWidth="1"/>
    <col min="9" max="9" width="17.5703125" style="226" customWidth="1"/>
    <col min="10" max="256" width="9.140625" style="226"/>
    <col min="257" max="257" width="22.5703125" style="226" customWidth="1"/>
    <col min="258" max="258" width="10.28515625" style="226" customWidth="1"/>
    <col min="259" max="261" width="9.140625" style="226"/>
    <col min="262" max="262" width="10.5703125" style="226" customWidth="1"/>
    <col min="263" max="263" width="9.140625" style="226"/>
    <col min="264" max="264" width="19.7109375" style="226" customWidth="1"/>
    <col min="265" max="265" width="17.5703125" style="226" customWidth="1"/>
    <col min="266" max="512" width="9.140625" style="226"/>
    <col min="513" max="513" width="22.5703125" style="226" customWidth="1"/>
    <col min="514" max="514" width="10.28515625" style="226" customWidth="1"/>
    <col min="515" max="517" width="9.140625" style="226"/>
    <col min="518" max="518" width="10.5703125" style="226" customWidth="1"/>
    <col min="519" max="519" width="9.140625" style="226"/>
    <col min="520" max="520" width="19.7109375" style="226" customWidth="1"/>
    <col min="521" max="521" width="17.5703125" style="226" customWidth="1"/>
    <col min="522" max="768" width="9.140625" style="226"/>
    <col min="769" max="769" width="22.5703125" style="226" customWidth="1"/>
    <col min="770" max="770" width="10.28515625" style="226" customWidth="1"/>
    <col min="771" max="773" width="9.140625" style="226"/>
    <col min="774" max="774" width="10.5703125" style="226" customWidth="1"/>
    <col min="775" max="775" width="9.140625" style="226"/>
    <col min="776" max="776" width="19.7109375" style="226" customWidth="1"/>
    <col min="777" max="777" width="17.5703125" style="226" customWidth="1"/>
    <col min="778" max="1024" width="9.140625" style="226"/>
    <col min="1025" max="1025" width="22.5703125" style="226" customWidth="1"/>
    <col min="1026" max="1026" width="10.28515625" style="226" customWidth="1"/>
    <col min="1027" max="1029" width="9.140625" style="226"/>
    <col min="1030" max="1030" width="10.5703125" style="226" customWidth="1"/>
    <col min="1031" max="1031" width="9.140625" style="226"/>
    <col min="1032" max="1032" width="19.7109375" style="226" customWidth="1"/>
    <col min="1033" max="1033" width="17.5703125" style="226" customWidth="1"/>
    <col min="1034" max="1280" width="9.140625" style="226"/>
    <col min="1281" max="1281" width="22.5703125" style="226" customWidth="1"/>
    <col min="1282" max="1282" width="10.28515625" style="226" customWidth="1"/>
    <col min="1283" max="1285" width="9.140625" style="226"/>
    <col min="1286" max="1286" width="10.5703125" style="226" customWidth="1"/>
    <col min="1287" max="1287" width="9.140625" style="226"/>
    <col min="1288" max="1288" width="19.7109375" style="226" customWidth="1"/>
    <col min="1289" max="1289" width="17.5703125" style="226" customWidth="1"/>
    <col min="1290" max="1536" width="9.140625" style="226"/>
    <col min="1537" max="1537" width="22.5703125" style="226" customWidth="1"/>
    <col min="1538" max="1538" width="10.28515625" style="226" customWidth="1"/>
    <col min="1539" max="1541" width="9.140625" style="226"/>
    <col min="1542" max="1542" width="10.5703125" style="226" customWidth="1"/>
    <col min="1543" max="1543" width="9.140625" style="226"/>
    <col min="1544" max="1544" width="19.7109375" style="226" customWidth="1"/>
    <col min="1545" max="1545" width="17.5703125" style="226" customWidth="1"/>
    <col min="1546" max="1792" width="9.140625" style="226"/>
    <col min="1793" max="1793" width="22.5703125" style="226" customWidth="1"/>
    <col min="1794" max="1794" width="10.28515625" style="226" customWidth="1"/>
    <col min="1795" max="1797" width="9.140625" style="226"/>
    <col min="1798" max="1798" width="10.5703125" style="226" customWidth="1"/>
    <col min="1799" max="1799" width="9.140625" style="226"/>
    <col min="1800" max="1800" width="19.7109375" style="226" customWidth="1"/>
    <col min="1801" max="1801" width="17.5703125" style="226" customWidth="1"/>
    <col min="1802" max="2048" width="9.140625" style="226"/>
    <col min="2049" max="2049" width="22.5703125" style="226" customWidth="1"/>
    <col min="2050" max="2050" width="10.28515625" style="226" customWidth="1"/>
    <col min="2051" max="2053" width="9.140625" style="226"/>
    <col min="2054" max="2054" width="10.5703125" style="226" customWidth="1"/>
    <col min="2055" max="2055" width="9.140625" style="226"/>
    <col min="2056" max="2056" width="19.7109375" style="226" customWidth="1"/>
    <col min="2057" max="2057" width="17.5703125" style="226" customWidth="1"/>
    <col min="2058" max="2304" width="9.140625" style="226"/>
    <col min="2305" max="2305" width="22.5703125" style="226" customWidth="1"/>
    <col min="2306" max="2306" width="10.28515625" style="226" customWidth="1"/>
    <col min="2307" max="2309" width="9.140625" style="226"/>
    <col min="2310" max="2310" width="10.5703125" style="226" customWidth="1"/>
    <col min="2311" max="2311" width="9.140625" style="226"/>
    <col min="2312" max="2312" width="19.7109375" style="226" customWidth="1"/>
    <col min="2313" max="2313" width="17.5703125" style="226" customWidth="1"/>
    <col min="2314" max="2560" width="9.140625" style="226"/>
    <col min="2561" max="2561" width="22.5703125" style="226" customWidth="1"/>
    <col min="2562" max="2562" width="10.28515625" style="226" customWidth="1"/>
    <col min="2563" max="2565" width="9.140625" style="226"/>
    <col min="2566" max="2566" width="10.5703125" style="226" customWidth="1"/>
    <col min="2567" max="2567" width="9.140625" style="226"/>
    <col min="2568" max="2568" width="19.7109375" style="226" customWidth="1"/>
    <col min="2569" max="2569" width="17.5703125" style="226" customWidth="1"/>
    <col min="2570" max="2816" width="9.140625" style="226"/>
    <col min="2817" max="2817" width="22.5703125" style="226" customWidth="1"/>
    <col min="2818" max="2818" width="10.28515625" style="226" customWidth="1"/>
    <col min="2819" max="2821" width="9.140625" style="226"/>
    <col min="2822" max="2822" width="10.5703125" style="226" customWidth="1"/>
    <col min="2823" max="2823" width="9.140625" style="226"/>
    <col min="2824" max="2824" width="19.7109375" style="226" customWidth="1"/>
    <col min="2825" max="2825" width="17.5703125" style="226" customWidth="1"/>
    <col min="2826" max="3072" width="9.140625" style="226"/>
    <col min="3073" max="3073" width="22.5703125" style="226" customWidth="1"/>
    <col min="3074" max="3074" width="10.28515625" style="226" customWidth="1"/>
    <col min="3075" max="3077" width="9.140625" style="226"/>
    <col min="3078" max="3078" width="10.5703125" style="226" customWidth="1"/>
    <col min="3079" max="3079" width="9.140625" style="226"/>
    <col min="3080" max="3080" width="19.7109375" style="226" customWidth="1"/>
    <col min="3081" max="3081" width="17.5703125" style="226" customWidth="1"/>
    <col min="3082" max="3328" width="9.140625" style="226"/>
    <col min="3329" max="3329" width="22.5703125" style="226" customWidth="1"/>
    <col min="3330" max="3330" width="10.28515625" style="226" customWidth="1"/>
    <col min="3331" max="3333" width="9.140625" style="226"/>
    <col min="3334" max="3334" width="10.5703125" style="226" customWidth="1"/>
    <col min="3335" max="3335" width="9.140625" style="226"/>
    <col min="3336" max="3336" width="19.7109375" style="226" customWidth="1"/>
    <col min="3337" max="3337" width="17.5703125" style="226" customWidth="1"/>
    <col min="3338" max="3584" width="9.140625" style="226"/>
    <col min="3585" max="3585" width="22.5703125" style="226" customWidth="1"/>
    <col min="3586" max="3586" width="10.28515625" style="226" customWidth="1"/>
    <col min="3587" max="3589" width="9.140625" style="226"/>
    <col min="3590" max="3590" width="10.5703125" style="226" customWidth="1"/>
    <col min="3591" max="3591" width="9.140625" style="226"/>
    <col min="3592" max="3592" width="19.7109375" style="226" customWidth="1"/>
    <col min="3593" max="3593" width="17.5703125" style="226" customWidth="1"/>
    <col min="3594" max="3840" width="9.140625" style="226"/>
    <col min="3841" max="3841" width="22.5703125" style="226" customWidth="1"/>
    <col min="3842" max="3842" width="10.28515625" style="226" customWidth="1"/>
    <col min="3843" max="3845" width="9.140625" style="226"/>
    <col min="3846" max="3846" width="10.5703125" style="226" customWidth="1"/>
    <col min="3847" max="3847" width="9.140625" style="226"/>
    <col min="3848" max="3848" width="19.7109375" style="226" customWidth="1"/>
    <col min="3849" max="3849" width="17.5703125" style="226" customWidth="1"/>
    <col min="3850" max="4096" width="9.140625" style="226"/>
    <col min="4097" max="4097" width="22.5703125" style="226" customWidth="1"/>
    <col min="4098" max="4098" width="10.28515625" style="226" customWidth="1"/>
    <col min="4099" max="4101" width="9.140625" style="226"/>
    <col min="4102" max="4102" width="10.5703125" style="226" customWidth="1"/>
    <col min="4103" max="4103" width="9.140625" style="226"/>
    <col min="4104" max="4104" width="19.7109375" style="226" customWidth="1"/>
    <col min="4105" max="4105" width="17.5703125" style="226" customWidth="1"/>
    <col min="4106" max="4352" width="9.140625" style="226"/>
    <col min="4353" max="4353" width="22.5703125" style="226" customWidth="1"/>
    <col min="4354" max="4354" width="10.28515625" style="226" customWidth="1"/>
    <col min="4355" max="4357" width="9.140625" style="226"/>
    <col min="4358" max="4358" width="10.5703125" style="226" customWidth="1"/>
    <col min="4359" max="4359" width="9.140625" style="226"/>
    <col min="4360" max="4360" width="19.7109375" style="226" customWidth="1"/>
    <col min="4361" max="4361" width="17.5703125" style="226" customWidth="1"/>
    <col min="4362" max="4608" width="9.140625" style="226"/>
    <col min="4609" max="4609" width="22.5703125" style="226" customWidth="1"/>
    <col min="4610" max="4610" width="10.28515625" style="226" customWidth="1"/>
    <col min="4611" max="4613" width="9.140625" style="226"/>
    <col min="4614" max="4614" width="10.5703125" style="226" customWidth="1"/>
    <col min="4615" max="4615" width="9.140625" style="226"/>
    <col min="4616" max="4616" width="19.7109375" style="226" customWidth="1"/>
    <col min="4617" max="4617" width="17.5703125" style="226" customWidth="1"/>
    <col min="4618" max="4864" width="9.140625" style="226"/>
    <col min="4865" max="4865" width="22.5703125" style="226" customWidth="1"/>
    <col min="4866" max="4866" width="10.28515625" style="226" customWidth="1"/>
    <col min="4867" max="4869" width="9.140625" style="226"/>
    <col min="4870" max="4870" width="10.5703125" style="226" customWidth="1"/>
    <col min="4871" max="4871" width="9.140625" style="226"/>
    <col min="4872" max="4872" width="19.7109375" style="226" customWidth="1"/>
    <col min="4873" max="4873" width="17.5703125" style="226" customWidth="1"/>
    <col min="4874" max="5120" width="9.140625" style="226"/>
    <col min="5121" max="5121" width="22.5703125" style="226" customWidth="1"/>
    <col min="5122" max="5122" width="10.28515625" style="226" customWidth="1"/>
    <col min="5123" max="5125" width="9.140625" style="226"/>
    <col min="5126" max="5126" width="10.5703125" style="226" customWidth="1"/>
    <col min="5127" max="5127" width="9.140625" style="226"/>
    <col min="5128" max="5128" width="19.7109375" style="226" customWidth="1"/>
    <col min="5129" max="5129" width="17.5703125" style="226" customWidth="1"/>
    <col min="5130" max="5376" width="9.140625" style="226"/>
    <col min="5377" max="5377" width="22.5703125" style="226" customWidth="1"/>
    <col min="5378" max="5378" width="10.28515625" style="226" customWidth="1"/>
    <col min="5379" max="5381" width="9.140625" style="226"/>
    <col min="5382" max="5382" width="10.5703125" style="226" customWidth="1"/>
    <col min="5383" max="5383" width="9.140625" style="226"/>
    <col min="5384" max="5384" width="19.7109375" style="226" customWidth="1"/>
    <col min="5385" max="5385" width="17.5703125" style="226" customWidth="1"/>
    <col min="5386" max="5632" width="9.140625" style="226"/>
    <col min="5633" max="5633" width="22.5703125" style="226" customWidth="1"/>
    <col min="5634" max="5634" width="10.28515625" style="226" customWidth="1"/>
    <col min="5635" max="5637" width="9.140625" style="226"/>
    <col min="5638" max="5638" width="10.5703125" style="226" customWidth="1"/>
    <col min="5639" max="5639" width="9.140625" style="226"/>
    <col min="5640" max="5640" width="19.7109375" style="226" customWidth="1"/>
    <col min="5641" max="5641" width="17.5703125" style="226" customWidth="1"/>
    <col min="5642" max="5888" width="9.140625" style="226"/>
    <col min="5889" max="5889" width="22.5703125" style="226" customWidth="1"/>
    <col min="5890" max="5890" width="10.28515625" style="226" customWidth="1"/>
    <col min="5891" max="5893" width="9.140625" style="226"/>
    <col min="5894" max="5894" width="10.5703125" style="226" customWidth="1"/>
    <col min="5895" max="5895" width="9.140625" style="226"/>
    <col min="5896" max="5896" width="19.7109375" style="226" customWidth="1"/>
    <col min="5897" max="5897" width="17.5703125" style="226" customWidth="1"/>
    <col min="5898" max="6144" width="9.140625" style="226"/>
    <col min="6145" max="6145" width="22.5703125" style="226" customWidth="1"/>
    <col min="6146" max="6146" width="10.28515625" style="226" customWidth="1"/>
    <col min="6147" max="6149" width="9.140625" style="226"/>
    <col min="6150" max="6150" width="10.5703125" style="226" customWidth="1"/>
    <col min="6151" max="6151" width="9.140625" style="226"/>
    <col min="6152" max="6152" width="19.7109375" style="226" customWidth="1"/>
    <col min="6153" max="6153" width="17.5703125" style="226" customWidth="1"/>
    <col min="6154" max="6400" width="9.140625" style="226"/>
    <col min="6401" max="6401" width="22.5703125" style="226" customWidth="1"/>
    <col min="6402" max="6402" width="10.28515625" style="226" customWidth="1"/>
    <col min="6403" max="6405" width="9.140625" style="226"/>
    <col min="6406" max="6406" width="10.5703125" style="226" customWidth="1"/>
    <col min="6407" max="6407" width="9.140625" style="226"/>
    <col min="6408" max="6408" width="19.7109375" style="226" customWidth="1"/>
    <col min="6409" max="6409" width="17.5703125" style="226" customWidth="1"/>
    <col min="6410" max="6656" width="9.140625" style="226"/>
    <col min="6657" max="6657" width="22.5703125" style="226" customWidth="1"/>
    <col min="6658" max="6658" width="10.28515625" style="226" customWidth="1"/>
    <col min="6659" max="6661" width="9.140625" style="226"/>
    <col min="6662" max="6662" width="10.5703125" style="226" customWidth="1"/>
    <col min="6663" max="6663" width="9.140625" style="226"/>
    <col min="6664" max="6664" width="19.7109375" style="226" customWidth="1"/>
    <col min="6665" max="6665" width="17.5703125" style="226" customWidth="1"/>
    <col min="6666" max="6912" width="9.140625" style="226"/>
    <col min="6913" max="6913" width="22.5703125" style="226" customWidth="1"/>
    <col min="6914" max="6914" width="10.28515625" style="226" customWidth="1"/>
    <col min="6915" max="6917" width="9.140625" style="226"/>
    <col min="6918" max="6918" width="10.5703125" style="226" customWidth="1"/>
    <col min="6919" max="6919" width="9.140625" style="226"/>
    <col min="6920" max="6920" width="19.7109375" style="226" customWidth="1"/>
    <col min="6921" max="6921" width="17.5703125" style="226" customWidth="1"/>
    <col min="6922" max="7168" width="9.140625" style="226"/>
    <col min="7169" max="7169" width="22.5703125" style="226" customWidth="1"/>
    <col min="7170" max="7170" width="10.28515625" style="226" customWidth="1"/>
    <col min="7171" max="7173" width="9.140625" style="226"/>
    <col min="7174" max="7174" width="10.5703125" style="226" customWidth="1"/>
    <col min="7175" max="7175" width="9.140625" style="226"/>
    <col min="7176" max="7176" width="19.7109375" style="226" customWidth="1"/>
    <col min="7177" max="7177" width="17.5703125" style="226" customWidth="1"/>
    <col min="7178" max="7424" width="9.140625" style="226"/>
    <col min="7425" max="7425" width="22.5703125" style="226" customWidth="1"/>
    <col min="7426" max="7426" width="10.28515625" style="226" customWidth="1"/>
    <col min="7427" max="7429" width="9.140625" style="226"/>
    <col min="7430" max="7430" width="10.5703125" style="226" customWidth="1"/>
    <col min="7431" max="7431" width="9.140625" style="226"/>
    <col min="7432" max="7432" width="19.7109375" style="226" customWidth="1"/>
    <col min="7433" max="7433" width="17.5703125" style="226" customWidth="1"/>
    <col min="7434" max="7680" width="9.140625" style="226"/>
    <col min="7681" max="7681" width="22.5703125" style="226" customWidth="1"/>
    <col min="7682" max="7682" width="10.28515625" style="226" customWidth="1"/>
    <col min="7683" max="7685" width="9.140625" style="226"/>
    <col min="7686" max="7686" width="10.5703125" style="226" customWidth="1"/>
    <col min="7687" max="7687" width="9.140625" style="226"/>
    <col min="7688" max="7688" width="19.7109375" style="226" customWidth="1"/>
    <col min="7689" max="7689" width="17.5703125" style="226" customWidth="1"/>
    <col min="7690" max="7936" width="9.140625" style="226"/>
    <col min="7937" max="7937" width="22.5703125" style="226" customWidth="1"/>
    <col min="7938" max="7938" width="10.28515625" style="226" customWidth="1"/>
    <col min="7939" max="7941" width="9.140625" style="226"/>
    <col min="7942" max="7942" width="10.5703125" style="226" customWidth="1"/>
    <col min="7943" max="7943" width="9.140625" style="226"/>
    <col min="7944" max="7944" width="19.7109375" style="226" customWidth="1"/>
    <col min="7945" max="7945" width="17.5703125" style="226" customWidth="1"/>
    <col min="7946" max="8192" width="9.140625" style="226"/>
    <col min="8193" max="8193" width="22.5703125" style="226" customWidth="1"/>
    <col min="8194" max="8194" width="10.28515625" style="226" customWidth="1"/>
    <col min="8195" max="8197" width="9.140625" style="226"/>
    <col min="8198" max="8198" width="10.5703125" style="226" customWidth="1"/>
    <col min="8199" max="8199" width="9.140625" style="226"/>
    <col min="8200" max="8200" width="19.7109375" style="226" customWidth="1"/>
    <col min="8201" max="8201" width="17.5703125" style="226" customWidth="1"/>
    <col min="8202" max="8448" width="9.140625" style="226"/>
    <col min="8449" max="8449" width="22.5703125" style="226" customWidth="1"/>
    <col min="8450" max="8450" width="10.28515625" style="226" customWidth="1"/>
    <col min="8451" max="8453" width="9.140625" style="226"/>
    <col min="8454" max="8454" width="10.5703125" style="226" customWidth="1"/>
    <col min="8455" max="8455" width="9.140625" style="226"/>
    <col min="8456" max="8456" width="19.7109375" style="226" customWidth="1"/>
    <col min="8457" max="8457" width="17.5703125" style="226" customWidth="1"/>
    <col min="8458" max="8704" width="9.140625" style="226"/>
    <col min="8705" max="8705" width="22.5703125" style="226" customWidth="1"/>
    <col min="8706" max="8706" width="10.28515625" style="226" customWidth="1"/>
    <col min="8707" max="8709" width="9.140625" style="226"/>
    <col min="8710" max="8710" width="10.5703125" style="226" customWidth="1"/>
    <col min="8711" max="8711" width="9.140625" style="226"/>
    <col min="8712" max="8712" width="19.7109375" style="226" customWidth="1"/>
    <col min="8713" max="8713" width="17.5703125" style="226" customWidth="1"/>
    <col min="8714" max="8960" width="9.140625" style="226"/>
    <col min="8961" max="8961" width="22.5703125" style="226" customWidth="1"/>
    <col min="8962" max="8962" width="10.28515625" style="226" customWidth="1"/>
    <col min="8963" max="8965" width="9.140625" style="226"/>
    <col min="8966" max="8966" width="10.5703125" style="226" customWidth="1"/>
    <col min="8967" max="8967" width="9.140625" style="226"/>
    <col min="8968" max="8968" width="19.7109375" style="226" customWidth="1"/>
    <col min="8969" max="8969" width="17.5703125" style="226" customWidth="1"/>
    <col min="8970" max="9216" width="9.140625" style="226"/>
    <col min="9217" max="9217" width="22.5703125" style="226" customWidth="1"/>
    <col min="9218" max="9218" width="10.28515625" style="226" customWidth="1"/>
    <col min="9219" max="9221" width="9.140625" style="226"/>
    <col min="9222" max="9222" width="10.5703125" style="226" customWidth="1"/>
    <col min="9223" max="9223" width="9.140625" style="226"/>
    <col min="9224" max="9224" width="19.7109375" style="226" customWidth="1"/>
    <col min="9225" max="9225" width="17.5703125" style="226" customWidth="1"/>
    <col min="9226" max="9472" width="9.140625" style="226"/>
    <col min="9473" max="9473" width="22.5703125" style="226" customWidth="1"/>
    <col min="9474" max="9474" width="10.28515625" style="226" customWidth="1"/>
    <col min="9475" max="9477" width="9.140625" style="226"/>
    <col min="9478" max="9478" width="10.5703125" style="226" customWidth="1"/>
    <col min="9479" max="9479" width="9.140625" style="226"/>
    <col min="9480" max="9480" width="19.7109375" style="226" customWidth="1"/>
    <col min="9481" max="9481" width="17.5703125" style="226" customWidth="1"/>
    <col min="9482" max="9728" width="9.140625" style="226"/>
    <col min="9729" max="9729" width="22.5703125" style="226" customWidth="1"/>
    <col min="9730" max="9730" width="10.28515625" style="226" customWidth="1"/>
    <col min="9731" max="9733" width="9.140625" style="226"/>
    <col min="9734" max="9734" width="10.5703125" style="226" customWidth="1"/>
    <col min="9735" max="9735" width="9.140625" style="226"/>
    <col min="9736" max="9736" width="19.7109375" style="226" customWidth="1"/>
    <col min="9737" max="9737" width="17.5703125" style="226" customWidth="1"/>
    <col min="9738" max="9984" width="9.140625" style="226"/>
    <col min="9985" max="9985" width="22.5703125" style="226" customWidth="1"/>
    <col min="9986" max="9986" width="10.28515625" style="226" customWidth="1"/>
    <col min="9987" max="9989" width="9.140625" style="226"/>
    <col min="9990" max="9990" width="10.5703125" style="226" customWidth="1"/>
    <col min="9991" max="9991" width="9.140625" style="226"/>
    <col min="9992" max="9992" width="19.7109375" style="226" customWidth="1"/>
    <col min="9993" max="9993" width="17.5703125" style="226" customWidth="1"/>
    <col min="9994" max="10240" width="9.140625" style="226"/>
    <col min="10241" max="10241" width="22.5703125" style="226" customWidth="1"/>
    <col min="10242" max="10242" width="10.28515625" style="226" customWidth="1"/>
    <col min="10243" max="10245" width="9.140625" style="226"/>
    <col min="10246" max="10246" width="10.5703125" style="226" customWidth="1"/>
    <col min="10247" max="10247" width="9.140625" style="226"/>
    <col min="10248" max="10248" width="19.7109375" style="226" customWidth="1"/>
    <col min="10249" max="10249" width="17.5703125" style="226" customWidth="1"/>
    <col min="10250" max="10496" width="9.140625" style="226"/>
    <col min="10497" max="10497" width="22.5703125" style="226" customWidth="1"/>
    <col min="10498" max="10498" width="10.28515625" style="226" customWidth="1"/>
    <col min="10499" max="10501" width="9.140625" style="226"/>
    <col min="10502" max="10502" width="10.5703125" style="226" customWidth="1"/>
    <col min="10503" max="10503" width="9.140625" style="226"/>
    <col min="10504" max="10504" width="19.7109375" style="226" customWidth="1"/>
    <col min="10505" max="10505" width="17.5703125" style="226" customWidth="1"/>
    <col min="10506" max="10752" width="9.140625" style="226"/>
    <col min="10753" max="10753" width="22.5703125" style="226" customWidth="1"/>
    <col min="10754" max="10754" width="10.28515625" style="226" customWidth="1"/>
    <col min="10755" max="10757" width="9.140625" style="226"/>
    <col min="10758" max="10758" width="10.5703125" style="226" customWidth="1"/>
    <col min="10759" max="10759" width="9.140625" style="226"/>
    <col min="10760" max="10760" width="19.7109375" style="226" customWidth="1"/>
    <col min="10761" max="10761" width="17.5703125" style="226" customWidth="1"/>
    <col min="10762" max="11008" width="9.140625" style="226"/>
    <col min="11009" max="11009" width="22.5703125" style="226" customWidth="1"/>
    <col min="11010" max="11010" width="10.28515625" style="226" customWidth="1"/>
    <col min="11011" max="11013" width="9.140625" style="226"/>
    <col min="11014" max="11014" width="10.5703125" style="226" customWidth="1"/>
    <col min="11015" max="11015" width="9.140625" style="226"/>
    <col min="11016" max="11016" width="19.7109375" style="226" customWidth="1"/>
    <col min="11017" max="11017" width="17.5703125" style="226" customWidth="1"/>
    <col min="11018" max="11264" width="9.140625" style="226"/>
    <col min="11265" max="11265" width="22.5703125" style="226" customWidth="1"/>
    <col min="11266" max="11266" width="10.28515625" style="226" customWidth="1"/>
    <col min="11267" max="11269" width="9.140625" style="226"/>
    <col min="11270" max="11270" width="10.5703125" style="226" customWidth="1"/>
    <col min="11271" max="11271" width="9.140625" style="226"/>
    <col min="11272" max="11272" width="19.7109375" style="226" customWidth="1"/>
    <col min="11273" max="11273" width="17.5703125" style="226" customWidth="1"/>
    <col min="11274" max="11520" width="9.140625" style="226"/>
    <col min="11521" max="11521" width="22.5703125" style="226" customWidth="1"/>
    <col min="11522" max="11522" width="10.28515625" style="226" customWidth="1"/>
    <col min="11523" max="11525" width="9.140625" style="226"/>
    <col min="11526" max="11526" width="10.5703125" style="226" customWidth="1"/>
    <col min="11527" max="11527" width="9.140625" style="226"/>
    <col min="11528" max="11528" width="19.7109375" style="226" customWidth="1"/>
    <col min="11529" max="11529" width="17.5703125" style="226" customWidth="1"/>
    <col min="11530" max="11776" width="9.140625" style="226"/>
    <col min="11777" max="11777" width="22.5703125" style="226" customWidth="1"/>
    <col min="11778" max="11778" width="10.28515625" style="226" customWidth="1"/>
    <col min="11779" max="11781" width="9.140625" style="226"/>
    <col min="11782" max="11782" width="10.5703125" style="226" customWidth="1"/>
    <col min="11783" max="11783" width="9.140625" style="226"/>
    <col min="11784" max="11784" width="19.7109375" style="226" customWidth="1"/>
    <col min="11785" max="11785" width="17.5703125" style="226" customWidth="1"/>
    <col min="11786" max="12032" width="9.140625" style="226"/>
    <col min="12033" max="12033" width="22.5703125" style="226" customWidth="1"/>
    <col min="12034" max="12034" width="10.28515625" style="226" customWidth="1"/>
    <col min="12035" max="12037" width="9.140625" style="226"/>
    <col min="12038" max="12038" width="10.5703125" style="226" customWidth="1"/>
    <col min="12039" max="12039" width="9.140625" style="226"/>
    <col min="12040" max="12040" width="19.7109375" style="226" customWidth="1"/>
    <col min="12041" max="12041" width="17.5703125" style="226" customWidth="1"/>
    <col min="12042" max="12288" width="9.140625" style="226"/>
    <col min="12289" max="12289" width="22.5703125" style="226" customWidth="1"/>
    <col min="12290" max="12290" width="10.28515625" style="226" customWidth="1"/>
    <col min="12291" max="12293" width="9.140625" style="226"/>
    <col min="12294" max="12294" width="10.5703125" style="226" customWidth="1"/>
    <col min="12295" max="12295" width="9.140625" style="226"/>
    <col min="12296" max="12296" width="19.7109375" style="226" customWidth="1"/>
    <col min="12297" max="12297" width="17.5703125" style="226" customWidth="1"/>
    <col min="12298" max="12544" width="9.140625" style="226"/>
    <col min="12545" max="12545" width="22.5703125" style="226" customWidth="1"/>
    <col min="12546" max="12546" width="10.28515625" style="226" customWidth="1"/>
    <col min="12547" max="12549" width="9.140625" style="226"/>
    <col min="12550" max="12550" width="10.5703125" style="226" customWidth="1"/>
    <col min="12551" max="12551" width="9.140625" style="226"/>
    <col min="12552" max="12552" width="19.7109375" style="226" customWidth="1"/>
    <col min="12553" max="12553" width="17.5703125" style="226" customWidth="1"/>
    <col min="12554" max="12800" width="9.140625" style="226"/>
    <col min="12801" max="12801" width="22.5703125" style="226" customWidth="1"/>
    <col min="12802" max="12802" width="10.28515625" style="226" customWidth="1"/>
    <col min="12803" max="12805" width="9.140625" style="226"/>
    <col min="12806" max="12806" width="10.5703125" style="226" customWidth="1"/>
    <col min="12807" max="12807" width="9.140625" style="226"/>
    <col min="12808" max="12808" width="19.7109375" style="226" customWidth="1"/>
    <col min="12809" max="12809" width="17.5703125" style="226" customWidth="1"/>
    <col min="12810" max="13056" width="9.140625" style="226"/>
    <col min="13057" max="13057" width="22.5703125" style="226" customWidth="1"/>
    <col min="13058" max="13058" width="10.28515625" style="226" customWidth="1"/>
    <col min="13059" max="13061" width="9.140625" style="226"/>
    <col min="13062" max="13062" width="10.5703125" style="226" customWidth="1"/>
    <col min="13063" max="13063" width="9.140625" style="226"/>
    <col min="13064" max="13064" width="19.7109375" style="226" customWidth="1"/>
    <col min="13065" max="13065" width="17.5703125" style="226" customWidth="1"/>
    <col min="13066" max="13312" width="9.140625" style="226"/>
    <col min="13313" max="13313" width="22.5703125" style="226" customWidth="1"/>
    <col min="13314" max="13314" width="10.28515625" style="226" customWidth="1"/>
    <col min="13315" max="13317" width="9.140625" style="226"/>
    <col min="13318" max="13318" width="10.5703125" style="226" customWidth="1"/>
    <col min="13319" max="13319" width="9.140625" style="226"/>
    <col min="13320" max="13320" width="19.7109375" style="226" customWidth="1"/>
    <col min="13321" max="13321" width="17.5703125" style="226" customWidth="1"/>
    <col min="13322" max="13568" width="9.140625" style="226"/>
    <col min="13569" max="13569" width="22.5703125" style="226" customWidth="1"/>
    <col min="13570" max="13570" width="10.28515625" style="226" customWidth="1"/>
    <col min="13571" max="13573" width="9.140625" style="226"/>
    <col min="13574" max="13574" width="10.5703125" style="226" customWidth="1"/>
    <col min="13575" max="13575" width="9.140625" style="226"/>
    <col min="13576" max="13576" width="19.7109375" style="226" customWidth="1"/>
    <col min="13577" max="13577" width="17.5703125" style="226" customWidth="1"/>
    <col min="13578" max="13824" width="9.140625" style="226"/>
    <col min="13825" max="13825" width="22.5703125" style="226" customWidth="1"/>
    <col min="13826" max="13826" width="10.28515625" style="226" customWidth="1"/>
    <col min="13827" max="13829" width="9.140625" style="226"/>
    <col min="13830" max="13830" width="10.5703125" style="226" customWidth="1"/>
    <col min="13831" max="13831" width="9.140625" style="226"/>
    <col min="13832" max="13832" width="19.7109375" style="226" customWidth="1"/>
    <col min="13833" max="13833" width="17.5703125" style="226" customWidth="1"/>
    <col min="13834" max="14080" width="9.140625" style="226"/>
    <col min="14081" max="14081" width="22.5703125" style="226" customWidth="1"/>
    <col min="14082" max="14082" width="10.28515625" style="226" customWidth="1"/>
    <col min="14083" max="14085" width="9.140625" style="226"/>
    <col min="14086" max="14086" width="10.5703125" style="226" customWidth="1"/>
    <col min="14087" max="14087" width="9.140625" style="226"/>
    <col min="14088" max="14088" width="19.7109375" style="226" customWidth="1"/>
    <col min="14089" max="14089" width="17.5703125" style="226" customWidth="1"/>
    <col min="14090" max="14336" width="9.140625" style="226"/>
    <col min="14337" max="14337" width="22.5703125" style="226" customWidth="1"/>
    <col min="14338" max="14338" width="10.28515625" style="226" customWidth="1"/>
    <col min="14339" max="14341" width="9.140625" style="226"/>
    <col min="14342" max="14342" width="10.5703125" style="226" customWidth="1"/>
    <col min="14343" max="14343" width="9.140625" style="226"/>
    <col min="14344" max="14344" width="19.7109375" style="226" customWidth="1"/>
    <col min="14345" max="14345" width="17.5703125" style="226" customWidth="1"/>
    <col min="14346" max="14592" width="9.140625" style="226"/>
    <col min="14593" max="14593" width="22.5703125" style="226" customWidth="1"/>
    <col min="14594" max="14594" width="10.28515625" style="226" customWidth="1"/>
    <col min="14595" max="14597" width="9.140625" style="226"/>
    <col min="14598" max="14598" width="10.5703125" style="226" customWidth="1"/>
    <col min="14599" max="14599" width="9.140625" style="226"/>
    <col min="14600" max="14600" width="19.7109375" style="226" customWidth="1"/>
    <col min="14601" max="14601" width="17.5703125" style="226" customWidth="1"/>
    <col min="14602" max="14848" width="9.140625" style="226"/>
    <col min="14849" max="14849" width="22.5703125" style="226" customWidth="1"/>
    <col min="14850" max="14850" width="10.28515625" style="226" customWidth="1"/>
    <col min="14851" max="14853" width="9.140625" style="226"/>
    <col min="14854" max="14854" width="10.5703125" style="226" customWidth="1"/>
    <col min="14855" max="14855" width="9.140625" style="226"/>
    <col min="14856" max="14856" width="19.7109375" style="226" customWidth="1"/>
    <col min="14857" max="14857" width="17.5703125" style="226" customWidth="1"/>
    <col min="14858" max="15104" width="9.140625" style="226"/>
    <col min="15105" max="15105" width="22.5703125" style="226" customWidth="1"/>
    <col min="15106" max="15106" width="10.28515625" style="226" customWidth="1"/>
    <col min="15107" max="15109" width="9.140625" style="226"/>
    <col min="15110" max="15110" width="10.5703125" style="226" customWidth="1"/>
    <col min="15111" max="15111" width="9.140625" style="226"/>
    <col min="15112" max="15112" width="19.7109375" style="226" customWidth="1"/>
    <col min="15113" max="15113" width="17.5703125" style="226" customWidth="1"/>
    <col min="15114" max="15360" width="9.140625" style="226"/>
    <col min="15361" max="15361" width="22.5703125" style="226" customWidth="1"/>
    <col min="15362" max="15362" width="10.28515625" style="226" customWidth="1"/>
    <col min="15363" max="15365" width="9.140625" style="226"/>
    <col min="15366" max="15366" width="10.5703125" style="226" customWidth="1"/>
    <col min="15367" max="15367" width="9.140625" style="226"/>
    <col min="15368" max="15368" width="19.7109375" style="226" customWidth="1"/>
    <col min="15369" max="15369" width="17.5703125" style="226" customWidth="1"/>
    <col min="15370" max="15616" width="9.140625" style="226"/>
    <col min="15617" max="15617" width="22.5703125" style="226" customWidth="1"/>
    <col min="15618" max="15618" width="10.28515625" style="226" customWidth="1"/>
    <col min="15619" max="15621" width="9.140625" style="226"/>
    <col min="15622" max="15622" width="10.5703125" style="226" customWidth="1"/>
    <col min="15623" max="15623" width="9.140625" style="226"/>
    <col min="15624" max="15624" width="19.7109375" style="226" customWidth="1"/>
    <col min="15625" max="15625" width="17.5703125" style="226" customWidth="1"/>
    <col min="15626" max="15872" width="9.140625" style="226"/>
    <col min="15873" max="15873" width="22.5703125" style="226" customWidth="1"/>
    <col min="15874" max="15874" width="10.28515625" style="226" customWidth="1"/>
    <col min="15875" max="15877" width="9.140625" style="226"/>
    <col min="15878" max="15878" width="10.5703125" style="226" customWidth="1"/>
    <col min="15879" max="15879" width="9.140625" style="226"/>
    <col min="15880" max="15880" width="19.7109375" style="226" customWidth="1"/>
    <col min="15881" max="15881" width="17.5703125" style="226" customWidth="1"/>
    <col min="15882" max="16128" width="9.140625" style="226"/>
    <col min="16129" max="16129" width="22.5703125" style="226" customWidth="1"/>
    <col min="16130" max="16130" width="10.28515625" style="226" customWidth="1"/>
    <col min="16131" max="16133" width="9.140625" style="226"/>
    <col min="16134" max="16134" width="10.5703125" style="226" customWidth="1"/>
    <col min="16135" max="16135" width="9.140625" style="226"/>
    <col min="16136" max="16136" width="19.7109375" style="226" customWidth="1"/>
    <col min="16137" max="16137" width="17.5703125" style="226" customWidth="1"/>
    <col min="16138" max="16384" width="9.140625" style="226"/>
  </cols>
  <sheetData>
    <row r="2" spans="1:10">
      <c r="A2" s="1102" t="s">
        <v>640</v>
      </c>
      <c r="B2" s="1102"/>
      <c r="C2" s="1102"/>
      <c r="D2" s="1102"/>
      <c r="E2" s="1102"/>
      <c r="F2" s="1102"/>
      <c r="G2" s="1102"/>
      <c r="H2" s="1102"/>
      <c r="I2" s="1102"/>
      <c r="J2" s="1102"/>
    </row>
    <row r="4" spans="1:10" ht="180">
      <c r="A4" s="231" t="s">
        <v>641</v>
      </c>
      <c r="B4" s="253" t="s">
        <v>642</v>
      </c>
      <c r="C4" s="253" t="s">
        <v>643</v>
      </c>
      <c r="D4" s="253" t="s">
        <v>644</v>
      </c>
      <c r="E4" s="253" t="s">
        <v>645</v>
      </c>
      <c r="F4" s="253" t="s">
        <v>646</v>
      </c>
      <c r="G4" s="253" t="s">
        <v>609</v>
      </c>
      <c r="H4" s="253" t="s">
        <v>647</v>
      </c>
      <c r="I4" s="253" t="s">
        <v>648</v>
      </c>
      <c r="J4" s="253" t="s">
        <v>649</v>
      </c>
    </row>
    <row r="5" spans="1:10" ht="15.75">
      <c r="A5" s="254" t="s">
        <v>650</v>
      </c>
      <c r="B5" s="227" t="s">
        <v>651</v>
      </c>
      <c r="C5" s="248">
        <v>0.4</v>
      </c>
      <c r="D5" s="227">
        <v>247</v>
      </c>
      <c r="E5" s="248">
        <f>C5*D5</f>
        <v>98.8</v>
      </c>
      <c r="F5" s="255">
        <v>3.99</v>
      </c>
      <c r="G5" s="242">
        <f>E5*F5</f>
        <v>394</v>
      </c>
      <c r="H5" s="255">
        <v>95</v>
      </c>
      <c r="I5" s="255">
        <v>25</v>
      </c>
      <c r="J5" s="234">
        <f>G5/H5*I5</f>
        <v>103.68</v>
      </c>
    </row>
    <row r="8" spans="1:10">
      <c r="A8" s="226" t="s">
        <v>652</v>
      </c>
    </row>
    <row r="10" spans="1:10" ht="45">
      <c r="A10" s="253" t="s">
        <v>653</v>
      </c>
      <c r="B10" s="253" t="s">
        <v>654</v>
      </c>
    </row>
    <row r="11" spans="1:10">
      <c r="A11" s="232" t="s">
        <v>655</v>
      </c>
      <c r="B11" s="248">
        <v>4.21</v>
      </c>
    </row>
    <row r="12" spans="1:10">
      <c r="A12" s="232" t="s">
        <v>656</v>
      </c>
      <c r="B12" s="248">
        <v>4.1500000000000004</v>
      </c>
    </row>
    <row r="13" spans="1:10">
      <c r="A13" s="232" t="s">
        <v>657</v>
      </c>
      <c r="B13" s="248">
        <v>3.6</v>
      </c>
    </row>
    <row r="14" spans="1:10">
      <c r="A14" s="256" t="s">
        <v>658</v>
      </c>
      <c r="B14" s="257">
        <f>(B11+B12+B13)/3</f>
        <v>3.99</v>
      </c>
    </row>
  </sheetData>
  <mergeCells count="1">
    <mergeCell ref="A2:J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92D050"/>
  </sheetPr>
  <dimension ref="A2:I33"/>
  <sheetViews>
    <sheetView workbookViewId="0">
      <selection activeCell="L4" sqref="L4"/>
    </sheetView>
  </sheetViews>
  <sheetFormatPr defaultRowHeight="15"/>
  <cols>
    <col min="1" max="2" width="28.7109375" style="226" customWidth="1"/>
    <col min="3" max="4" width="9.140625" style="226"/>
    <col min="5" max="6" width="0" style="226" hidden="1" customWidth="1"/>
    <col min="7" max="7" width="17.140625" style="226" customWidth="1"/>
    <col min="8" max="8" width="16.140625" style="226" customWidth="1"/>
    <col min="9" max="9" width="19.85546875" style="226" customWidth="1"/>
    <col min="10" max="256" width="9.140625" style="226"/>
    <col min="257" max="258" width="28.7109375" style="226" customWidth="1"/>
    <col min="259" max="260" width="9.140625" style="226"/>
    <col min="261" max="262" width="0" style="226" hidden="1" customWidth="1"/>
    <col min="263" max="263" width="17.140625" style="226" customWidth="1"/>
    <col min="264" max="264" width="16.140625" style="226" customWidth="1"/>
    <col min="265" max="265" width="19.85546875" style="226" customWidth="1"/>
    <col min="266" max="512" width="9.140625" style="226"/>
    <col min="513" max="514" width="28.7109375" style="226" customWidth="1"/>
    <col min="515" max="516" width="9.140625" style="226"/>
    <col min="517" max="518" width="0" style="226" hidden="1" customWidth="1"/>
    <col min="519" max="519" width="17.140625" style="226" customWidth="1"/>
    <col min="520" max="520" width="16.140625" style="226" customWidth="1"/>
    <col min="521" max="521" width="19.85546875" style="226" customWidth="1"/>
    <col min="522" max="768" width="9.140625" style="226"/>
    <col min="769" max="770" width="28.7109375" style="226" customWidth="1"/>
    <col min="771" max="772" width="9.140625" style="226"/>
    <col min="773" max="774" width="0" style="226" hidden="1" customWidth="1"/>
    <col min="775" max="775" width="17.140625" style="226" customWidth="1"/>
    <col min="776" max="776" width="16.140625" style="226" customWidth="1"/>
    <col min="777" max="777" width="19.85546875" style="226" customWidth="1"/>
    <col min="778" max="1024" width="9.140625" style="226"/>
    <col min="1025" max="1026" width="28.7109375" style="226" customWidth="1"/>
    <col min="1027" max="1028" width="9.140625" style="226"/>
    <col min="1029" max="1030" width="0" style="226" hidden="1" customWidth="1"/>
    <col min="1031" max="1031" width="17.140625" style="226" customWidth="1"/>
    <col min="1032" max="1032" width="16.140625" style="226" customWidth="1"/>
    <col min="1033" max="1033" width="19.85546875" style="226" customWidth="1"/>
    <col min="1034" max="1280" width="9.140625" style="226"/>
    <col min="1281" max="1282" width="28.7109375" style="226" customWidth="1"/>
    <col min="1283" max="1284" width="9.140625" style="226"/>
    <col min="1285" max="1286" width="0" style="226" hidden="1" customWidth="1"/>
    <col min="1287" max="1287" width="17.140625" style="226" customWidth="1"/>
    <col min="1288" max="1288" width="16.140625" style="226" customWidth="1"/>
    <col min="1289" max="1289" width="19.85546875" style="226" customWidth="1"/>
    <col min="1290" max="1536" width="9.140625" style="226"/>
    <col min="1537" max="1538" width="28.7109375" style="226" customWidth="1"/>
    <col min="1539" max="1540" width="9.140625" style="226"/>
    <col min="1541" max="1542" width="0" style="226" hidden="1" customWidth="1"/>
    <col min="1543" max="1543" width="17.140625" style="226" customWidth="1"/>
    <col min="1544" max="1544" width="16.140625" style="226" customWidth="1"/>
    <col min="1545" max="1545" width="19.85546875" style="226" customWidth="1"/>
    <col min="1546" max="1792" width="9.140625" style="226"/>
    <col min="1793" max="1794" width="28.7109375" style="226" customWidth="1"/>
    <col min="1795" max="1796" width="9.140625" style="226"/>
    <col min="1797" max="1798" width="0" style="226" hidden="1" customWidth="1"/>
    <col min="1799" max="1799" width="17.140625" style="226" customWidth="1"/>
    <col min="1800" max="1800" width="16.140625" style="226" customWidth="1"/>
    <col min="1801" max="1801" width="19.85546875" style="226" customWidth="1"/>
    <col min="1802" max="2048" width="9.140625" style="226"/>
    <col min="2049" max="2050" width="28.7109375" style="226" customWidth="1"/>
    <col min="2051" max="2052" width="9.140625" style="226"/>
    <col min="2053" max="2054" width="0" style="226" hidden="1" customWidth="1"/>
    <col min="2055" max="2055" width="17.140625" style="226" customWidth="1"/>
    <col min="2056" max="2056" width="16.140625" style="226" customWidth="1"/>
    <col min="2057" max="2057" width="19.85546875" style="226" customWidth="1"/>
    <col min="2058" max="2304" width="9.140625" style="226"/>
    <col min="2305" max="2306" width="28.7109375" style="226" customWidth="1"/>
    <col min="2307" max="2308" width="9.140625" style="226"/>
    <col min="2309" max="2310" width="0" style="226" hidden="1" customWidth="1"/>
    <col min="2311" max="2311" width="17.140625" style="226" customWidth="1"/>
    <col min="2312" max="2312" width="16.140625" style="226" customWidth="1"/>
    <col min="2313" max="2313" width="19.85546875" style="226" customWidth="1"/>
    <col min="2314" max="2560" width="9.140625" style="226"/>
    <col min="2561" max="2562" width="28.7109375" style="226" customWidth="1"/>
    <col min="2563" max="2564" width="9.140625" style="226"/>
    <col min="2565" max="2566" width="0" style="226" hidden="1" customWidth="1"/>
    <col min="2567" max="2567" width="17.140625" style="226" customWidth="1"/>
    <col min="2568" max="2568" width="16.140625" style="226" customWidth="1"/>
    <col min="2569" max="2569" width="19.85546875" style="226" customWidth="1"/>
    <col min="2570" max="2816" width="9.140625" style="226"/>
    <col min="2817" max="2818" width="28.7109375" style="226" customWidth="1"/>
    <col min="2819" max="2820" width="9.140625" style="226"/>
    <col min="2821" max="2822" width="0" style="226" hidden="1" customWidth="1"/>
    <col min="2823" max="2823" width="17.140625" style="226" customWidth="1"/>
    <col min="2824" max="2824" width="16.140625" style="226" customWidth="1"/>
    <col min="2825" max="2825" width="19.85546875" style="226" customWidth="1"/>
    <col min="2826" max="3072" width="9.140625" style="226"/>
    <col min="3073" max="3074" width="28.7109375" style="226" customWidth="1"/>
    <col min="3075" max="3076" width="9.140625" style="226"/>
    <col min="3077" max="3078" width="0" style="226" hidden="1" customWidth="1"/>
    <col min="3079" max="3079" width="17.140625" style="226" customWidth="1"/>
    <col min="3080" max="3080" width="16.140625" style="226" customWidth="1"/>
    <col min="3081" max="3081" width="19.85546875" style="226" customWidth="1"/>
    <col min="3082" max="3328" width="9.140625" style="226"/>
    <col min="3329" max="3330" width="28.7109375" style="226" customWidth="1"/>
    <col min="3331" max="3332" width="9.140625" style="226"/>
    <col min="3333" max="3334" width="0" style="226" hidden="1" customWidth="1"/>
    <col min="3335" max="3335" width="17.140625" style="226" customWidth="1"/>
    <col min="3336" max="3336" width="16.140625" style="226" customWidth="1"/>
    <col min="3337" max="3337" width="19.85546875" style="226" customWidth="1"/>
    <col min="3338" max="3584" width="9.140625" style="226"/>
    <col min="3585" max="3586" width="28.7109375" style="226" customWidth="1"/>
    <col min="3587" max="3588" width="9.140625" style="226"/>
    <col min="3589" max="3590" width="0" style="226" hidden="1" customWidth="1"/>
    <col min="3591" max="3591" width="17.140625" style="226" customWidth="1"/>
    <col min="3592" max="3592" width="16.140625" style="226" customWidth="1"/>
    <col min="3593" max="3593" width="19.85546875" style="226" customWidth="1"/>
    <col min="3594" max="3840" width="9.140625" style="226"/>
    <col min="3841" max="3842" width="28.7109375" style="226" customWidth="1"/>
    <col min="3843" max="3844" width="9.140625" style="226"/>
    <col min="3845" max="3846" width="0" style="226" hidden="1" customWidth="1"/>
    <col min="3847" max="3847" width="17.140625" style="226" customWidth="1"/>
    <col min="3848" max="3848" width="16.140625" style="226" customWidth="1"/>
    <col min="3849" max="3849" width="19.85546875" style="226" customWidth="1"/>
    <col min="3850" max="4096" width="9.140625" style="226"/>
    <col min="4097" max="4098" width="28.7109375" style="226" customWidth="1"/>
    <col min="4099" max="4100" width="9.140625" style="226"/>
    <col min="4101" max="4102" width="0" style="226" hidden="1" customWidth="1"/>
    <col min="4103" max="4103" width="17.140625" style="226" customWidth="1"/>
    <col min="4104" max="4104" width="16.140625" style="226" customWidth="1"/>
    <col min="4105" max="4105" width="19.85546875" style="226" customWidth="1"/>
    <col min="4106" max="4352" width="9.140625" style="226"/>
    <col min="4353" max="4354" width="28.7109375" style="226" customWidth="1"/>
    <col min="4355" max="4356" width="9.140625" style="226"/>
    <col min="4357" max="4358" width="0" style="226" hidden="1" customWidth="1"/>
    <col min="4359" max="4359" width="17.140625" style="226" customWidth="1"/>
    <col min="4360" max="4360" width="16.140625" style="226" customWidth="1"/>
    <col min="4361" max="4361" width="19.85546875" style="226" customWidth="1"/>
    <col min="4362" max="4608" width="9.140625" style="226"/>
    <col min="4609" max="4610" width="28.7109375" style="226" customWidth="1"/>
    <col min="4611" max="4612" width="9.140625" style="226"/>
    <col min="4613" max="4614" width="0" style="226" hidden="1" customWidth="1"/>
    <col min="4615" max="4615" width="17.140625" style="226" customWidth="1"/>
    <col min="4616" max="4616" width="16.140625" style="226" customWidth="1"/>
    <col min="4617" max="4617" width="19.85546875" style="226" customWidth="1"/>
    <col min="4618" max="4864" width="9.140625" style="226"/>
    <col min="4865" max="4866" width="28.7109375" style="226" customWidth="1"/>
    <col min="4867" max="4868" width="9.140625" style="226"/>
    <col min="4869" max="4870" width="0" style="226" hidden="1" customWidth="1"/>
    <col min="4871" max="4871" width="17.140625" style="226" customWidth="1"/>
    <col min="4872" max="4872" width="16.140625" style="226" customWidth="1"/>
    <col min="4873" max="4873" width="19.85546875" style="226" customWidth="1"/>
    <col min="4874" max="5120" width="9.140625" style="226"/>
    <col min="5121" max="5122" width="28.7109375" style="226" customWidth="1"/>
    <col min="5123" max="5124" width="9.140625" style="226"/>
    <col min="5125" max="5126" width="0" style="226" hidden="1" customWidth="1"/>
    <col min="5127" max="5127" width="17.140625" style="226" customWidth="1"/>
    <col min="5128" max="5128" width="16.140625" style="226" customWidth="1"/>
    <col min="5129" max="5129" width="19.85546875" style="226" customWidth="1"/>
    <col min="5130" max="5376" width="9.140625" style="226"/>
    <col min="5377" max="5378" width="28.7109375" style="226" customWidth="1"/>
    <col min="5379" max="5380" width="9.140625" style="226"/>
    <col min="5381" max="5382" width="0" style="226" hidden="1" customWidth="1"/>
    <col min="5383" max="5383" width="17.140625" style="226" customWidth="1"/>
    <col min="5384" max="5384" width="16.140625" style="226" customWidth="1"/>
    <col min="5385" max="5385" width="19.85546875" style="226" customWidth="1"/>
    <col min="5386" max="5632" width="9.140625" style="226"/>
    <col min="5633" max="5634" width="28.7109375" style="226" customWidth="1"/>
    <col min="5635" max="5636" width="9.140625" style="226"/>
    <col min="5637" max="5638" width="0" style="226" hidden="1" customWidth="1"/>
    <col min="5639" max="5639" width="17.140625" style="226" customWidth="1"/>
    <col min="5640" max="5640" width="16.140625" style="226" customWidth="1"/>
    <col min="5641" max="5641" width="19.85546875" style="226" customWidth="1"/>
    <col min="5642" max="5888" width="9.140625" style="226"/>
    <col min="5889" max="5890" width="28.7109375" style="226" customWidth="1"/>
    <col min="5891" max="5892" width="9.140625" style="226"/>
    <col min="5893" max="5894" width="0" style="226" hidden="1" customWidth="1"/>
    <col min="5895" max="5895" width="17.140625" style="226" customWidth="1"/>
    <col min="5896" max="5896" width="16.140625" style="226" customWidth="1"/>
    <col min="5897" max="5897" width="19.85546875" style="226" customWidth="1"/>
    <col min="5898" max="6144" width="9.140625" style="226"/>
    <col min="6145" max="6146" width="28.7109375" style="226" customWidth="1"/>
    <col min="6147" max="6148" width="9.140625" style="226"/>
    <col min="6149" max="6150" width="0" style="226" hidden="1" customWidth="1"/>
    <col min="6151" max="6151" width="17.140625" style="226" customWidth="1"/>
    <col min="6152" max="6152" width="16.140625" style="226" customWidth="1"/>
    <col min="6153" max="6153" width="19.85546875" style="226" customWidth="1"/>
    <col min="6154" max="6400" width="9.140625" style="226"/>
    <col min="6401" max="6402" width="28.7109375" style="226" customWidth="1"/>
    <col min="6403" max="6404" width="9.140625" style="226"/>
    <col min="6405" max="6406" width="0" style="226" hidden="1" customWidth="1"/>
    <col min="6407" max="6407" width="17.140625" style="226" customWidth="1"/>
    <col min="6408" max="6408" width="16.140625" style="226" customWidth="1"/>
    <col min="6409" max="6409" width="19.85546875" style="226" customWidth="1"/>
    <col min="6410" max="6656" width="9.140625" style="226"/>
    <col min="6657" max="6658" width="28.7109375" style="226" customWidth="1"/>
    <col min="6659" max="6660" width="9.140625" style="226"/>
    <col min="6661" max="6662" width="0" style="226" hidden="1" customWidth="1"/>
    <col min="6663" max="6663" width="17.140625" style="226" customWidth="1"/>
    <col min="6664" max="6664" width="16.140625" style="226" customWidth="1"/>
    <col min="6665" max="6665" width="19.85546875" style="226" customWidth="1"/>
    <col min="6666" max="6912" width="9.140625" style="226"/>
    <col min="6913" max="6914" width="28.7109375" style="226" customWidth="1"/>
    <col min="6915" max="6916" width="9.140625" style="226"/>
    <col min="6917" max="6918" width="0" style="226" hidden="1" customWidth="1"/>
    <col min="6919" max="6919" width="17.140625" style="226" customWidth="1"/>
    <col min="6920" max="6920" width="16.140625" style="226" customWidth="1"/>
    <col min="6921" max="6921" width="19.85546875" style="226" customWidth="1"/>
    <col min="6922" max="7168" width="9.140625" style="226"/>
    <col min="7169" max="7170" width="28.7109375" style="226" customWidth="1"/>
    <col min="7171" max="7172" width="9.140625" style="226"/>
    <col min="7173" max="7174" width="0" style="226" hidden="1" customWidth="1"/>
    <col min="7175" max="7175" width="17.140625" style="226" customWidth="1"/>
    <col min="7176" max="7176" width="16.140625" style="226" customWidth="1"/>
    <col min="7177" max="7177" width="19.85546875" style="226" customWidth="1"/>
    <col min="7178" max="7424" width="9.140625" style="226"/>
    <col min="7425" max="7426" width="28.7109375" style="226" customWidth="1"/>
    <col min="7427" max="7428" width="9.140625" style="226"/>
    <col min="7429" max="7430" width="0" style="226" hidden="1" customWidth="1"/>
    <col min="7431" max="7431" width="17.140625" style="226" customWidth="1"/>
    <col min="7432" max="7432" width="16.140625" style="226" customWidth="1"/>
    <col min="7433" max="7433" width="19.85546875" style="226" customWidth="1"/>
    <col min="7434" max="7680" width="9.140625" style="226"/>
    <col min="7681" max="7682" width="28.7109375" style="226" customWidth="1"/>
    <col min="7683" max="7684" width="9.140625" style="226"/>
    <col min="7685" max="7686" width="0" style="226" hidden="1" customWidth="1"/>
    <col min="7687" max="7687" width="17.140625" style="226" customWidth="1"/>
    <col min="7688" max="7688" width="16.140625" style="226" customWidth="1"/>
    <col min="7689" max="7689" width="19.85546875" style="226" customWidth="1"/>
    <col min="7690" max="7936" width="9.140625" style="226"/>
    <col min="7937" max="7938" width="28.7109375" style="226" customWidth="1"/>
    <col min="7939" max="7940" width="9.140625" style="226"/>
    <col min="7941" max="7942" width="0" style="226" hidden="1" customWidth="1"/>
    <col min="7943" max="7943" width="17.140625" style="226" customWidth="1"/>
    <col min="7944" max="7944" width="16.140625" style="226" customWidth="1"/>
    <col min="7945" max="7945" width="19.85546875" style="226" customWidth="1"/>
    <col min="7946" max="8192" width="9.140625" style="226"/>
    <col min="8193" max="8194" width="28.7109375" style="226" customWidth="1"/>
    <col min="8195" max="8196" width="9.140625" style="226"/>
    <col min="8197" max="8198" width="0" style="226" hidden="1" customWidth="1"/>
    <col min="8199" max="8199" width="17.140625" style="226" customWidth="1"/>
    <col min="8200" max="8200" width="16.140625" style="226" customWidth="1"/>
    <col min="8201" max="8201" width="19.85546875" style="226" customWidth="1"/>
    <col min="8202" max="8448" width="9.140625" style="226"/>
    <col min="8449" max="8450" width="28.7109375" style="226" customWidth="1"/>
    <col min="8451" max="8452" width="9.140625" style="226"/>
    <col min="8453" max="8454" width="0" style="226" hidden="1" customWidth="1"/>
    <col min="8455" max="8455" width="17.140625" style="226" customWidth="1"/>
    <col min="8456" max="8456" width="16.140625" style="226" customWidth="1"/>
    <col min="8457" max="8457" width="19.85546875" style="226" customWidth="1"/>
    <col min="8458" max="8704" width="9.140625" style="226"/>
    <col min="8705" max="8706" width="28.7109375" style="226" customWidth="1"/>
    <col min="8707" max="8708" width="9.140625" style="226"/>
    <col min="8709" max="8710" width="0" style="226" hidden="1" customWidth="1"/>
    <col min="8711" max="8711" width="17.140625" style="226" customWidth="1"/>
    <col min="8712" max="8712" width="16.140625" style="226" customWidth="1"/>
    <col min="8713" max="8713" width="19.85546875" style="226" customWidth="1"/>
    <col min="8714" max="8960" width="9.140625" style="226"/>
    <col min="8961" max="8962" width="28.7109375" style="226" customWidth="1"/>
    <col min="8963" max="8964" width="9.140625" style="226"/>
    <col min="8965" max="8966" width="0" style="226" hidden="1" customWidth="1"/>
    <col min="8967" max="8967" width="17.140625" style="226" customWidth="1"/>
    <col min="8968" max="8968" width="16.140625" style="226" customWidth="1"/>
    <col min="8969" max="8969" width="19.85546875" style="226" customWidth="1"/>
    <col min="8970" max="9216" width="9.140625" style="226"/>
    <col min="9217" max="9218" width="28.7109375" style="226" customWidth="1"/>
    <col min="9219" max="9220" width="9.140625" style="226"/>
    <col min="9221" max="9222" width="0" style="226" hidden="1" customWidth="1"/>
    <col min="9223" max="9223" width="17.140625" style="226" customWidth="1"/>
    <col min="9224" max="9224" width="16.140625" style="226" customWidth="1"/>
    <col min="9225" max="9225" width="19.85546875" style="226" customWidth="1"/>
    <col min="9226" max="9472" width="9.140625" style="226"/>
    <col min="9473" max="9474" width="28.7109375" style="226" customWidth="1"/>
    <col min="9475" max="9476" width="9.140625" style="226"/>
    <col min="9477" max="9478" width="0" style="226" hidden="1" customWidth="1"/>
    <col min="9479" max="9479" width="17.140625" style="226" customWidth="1"/>
    <col min="9480" max="9480" width="16.140625" style="226" customWidth="1"/>
    <col min="9481" max="9481" width="19.85546875" style="226" customWidth="1"/>
    <col min="9482" max="9728" width="9.140625" style="226"/>
    <col min="9729" max="9730" width="28.7109375" style="226" customWidth="1"/>
    <col min="9731" max="9732" width="9.140625" style="226"/>
    <col min="9733" max="9734" width="0" style="226" hidden="1" customWidth="1"/>
    <col min="9735" max="9735" width="17.140625" style="226" customWidth="1"/>
    <col min="9736" max="9736" width="16.140625" style="226" customWidth="1"/>
    <col min="9737" max="9737" width="19.85546875" style="226" customWidth="1"/>
    <col min="9738" max="9984" width="9.140625" style="226"/>
    <col min="9985" max="9986" width="28.7109375" style="226" customWidth="1"/>
    <col min="9987" max="9988" width="9.140625" style="226"/>
    <col min="9989" max="9990" width="0" style="226" hidden="1" customWidth="1"/>
    <col min="9991" max="9991" width="17.140625" style="226" customWidth="1"/>
    <col min="9992" max="9992" width="16.140625" style="226" customWidth="1"/>
    <col min="9993" max="9993" width="19.85546875" style="226" customWidth="1"/>
    <col min="9994" max="10240" width="9.140625" style="226"/>
    <col min="10241" max="10242" width="28.7109375" style="226" customWidth="1"/>
    <col min="10243" max="10244" width="9.140625" style="226"/>
    <col min="10245" max="10246" width="0" style="226" hidden="1" customWidth="1"/>
    <col min="10247" max="10247" width="17.140625" style="226" customWidth="1"/>
    <col min="10248" max="10248" width="16.140625" style="226" customWidth="1"/>
    <col min="10249" max="10249" width="19.85546875" style="226" customWidth="1"/>
    <col min="10250" max="10496" width="9.140625" style="226"/>
    <col min="10497" max="10498" width="28.7109375" style="226" customWidth="1"/>
    <col min="10499" max="10500" width="9.140625" style="226"/>
    <col min="10501" max="10502" width="0" style="226" hidden="1" customWidth="1"/>
    <col min="10503" max="10503" width="17.140625" style="226" customWidth="1"/>
    <col min="10504" max="10504" width="16.140625" style="226" customWidth="1"/>
    <col min="10505" max="10505" width="19.85546875" style="226" customWidth="1"/>
    <col min="10506" max="10752" width="9.140625" style="226"/>
    <col min="10753" max="10754" width="28.7109375" style="226" customWidth="1"/>
    <col min="10755" max="10756" width="9.140625" style="226"/>
    <col min="10757" max="10758" width="0" style="226" hidden="1" customWidth="1"/>
    <col min="10759" max="10759" width="17.140625" style="226" customWidth="1"/>
    <col min="10760" max="10760" width="16.140625" style="226" customWidth="1"/>
    <col min="10761" max="10761" width="19.85546875" style="226" customWidth="1"/>
    <col min="10762" max="11008" width="9.140625" style="226"/>
    <col min="11009" max="11010" width="28.7109375" style="226" customWidth="1"/>
    <col min="11011" max="11012" width="9.140625" style="226"/>
    <col min="11013" max="11014" width="0" style="226" hidden="1" customWidth="1"/>
    <col min="11015" max="11015" width="17.140625" style="226" customWidth="1"/>
    <col min="11016" max="11016" width="16.140625" style="226" customWidth="1"/>
    <col min="11017" max="11017" width="19.85546875" style="226" customWidth="1"/>
    <col min="11018" max="11264" width="9.140625" style="226"/>
    <col min="11265" max="11266" width="28.7109375" style="226" customWidth="1"/>
    <col min="11267" max="11268" width="9.140625" style="226"/>
    <col min="11269" max="11270" width="0" style="226" hidden="1" customWidth="1"/>
    <col min="11271" max="11271" width="17.140625" style="226" customWidth="1"/>
    <col min="11272" max="11272" width="16.140625" style="226" customWidth="1"/>
    <col min="11273" max="11273" width="19.85546875" style="226" customWidth="1"/>
    <col min="11274" max="11520" width="9.140625" style="226"/>
    <col min="11521" max="11522" width="28.7109375" style="226" customWidth="1"/>
    <col min="11523" max="11524" width="9.140625" style="226"/>
    <col min="11525" max="11526" width="0" style="226" hidden="1" customWidth="1"/>
    <col min="11527" max="11527" width="17.140625" style="226" customWidth="1"/>
    <col min="11528" max="11528" width="16.140625" style="226" customWidth="1"/>
    <col min="11529" max="11529" width="19.85546875" style="226" customWidth="1"/>
    <col min="11530" max="11776" width="9.140625" style="226"/>
    <col min="11777" max="11778" width="28.7109375" style="226" customWidth="1"/>
    <col min="11779" max="11780" width="9.140625" style="226"/>
    <col min="11781" max="11782" width="0" style="226" hidden="1" customWidth="1"/>
    <col min="11783" max="11783" width="17.140625" style="226" customWidth="1"/>
    <col min="11784" max="11784" width="16.140625" style="226" customWidth="1"/>
    <col min="11785" max="11785" width="19.85546875" style="226" customWidth="1"/>
    <col min="11786" max="12032" width="9.140625" style="226"/>
    <col min="12033" max="12034" width="28.7109375" style="226" customWidth="1"/>
    <col min="12035" max="12036" width="9.140625" style="226"/>
    <col min="12037" max="12038" width="0" style="226" hidden="1" customWidth="1"/>
    <col min="12039" max="12039" width="17.140625" style="226" customWidth="1"/>
    <col min="12040" max="12040" width="16.140625" style="226" customWidth="1"/>
    <col min="12041" max="12041" width="19.85546875" style="226" customWidth="1"/>
    <col min="12042" max="12288" width="9.140625" style="226"/>
    <col min="12289" max="12290" width="28.7109375" style="226" customWidth="1"/>
    <col min="12291" max="12292" width="9.140625" style="226"/>
    <col min="12293" max="12294" width="0" style="226" hidden="1" customWidth="1"/>
    <col min="12295" max="12295" width="17.140625" style="226" customWidth="1"/>
    <col min="12296" max="12296" width="16.140625" style="226" customWidth="1"/>
    <col min="12297" max="12297" width="19.85546875" style="226" customWidth="1"/>
    <col min="12298" max="12544" width="9.140625" style="226"/>
    <col min="12545" max="12546" width="28.7109375" style="226" customWidth="1"/>
    <col min="12547" max="12548" width="9.140625" style="226"/>
    <col min="12549" max="12550" width="0" style="226" hidden="1" customWidth="1"/>
    <col min="12551" max="12551" width="17.140625" style="226" customWidth="1"/>
    <col min="12552" max="12552" width="16.140625" style="226" customWidth="1"/>
    <col min="12553" max="12553" width="19.85546875" style="226" customWidth="1"/>
    <col min="12554" max="12800" width="9.140625" style="226"/>
    <col min="12801" max="12802" width="28.7109375" style="226" customWidth="1"/>
    <col min="12803" max="12804" width="9.140625" style="226"/>
    <col min="12805" max="12806" width="0" style="226" hidden="1" customWidth="1"/>
    <col min="12807" max="12807" width="17.140625" style="226" customWidth="1"/>
    <col min="12808" max="12808" width="16.140625" style="226" customWidth="1"/>
    <col min="12809" max="12809" width="19.85546875" style="226" customWidth="1"/>
    <col min="12810" max="13056" width="9.140625" style="226"/>
    <col min="13057" max="13058" width="28.7109375" style="226" customWidth="1"/>
    <col min="13059" max="13060" width="9.140625" style="226"/>
    <col min="13061" max="13062" width="0" style="226" hidden="1" customWidth="1"/>
    <col min="13063" max="13063" width="17.140625" style="226" customWidth="1"/>
    <col min="13064" max="13064" width="16.140625" style="226" customWidth="1"/>
    <col min="13065" max="13065" width="19.85546875" style="226" customWidth="1"/>
    <col min="13066" max="13312" width="9.140625" style="226"/>
    <col min="13313" max="13314" width="28.7109375" style="226" customWidth="1"/>
    <col min="13315" max="13316" width="9.140625" style="226"/>
    <col min="13317" max="13318" width="0" style="226" hidden="1" customWidth="1"/>
    <col min="13319" max="13319" width="17.140625" style="226" customWidth="1"/>
    <col min="13320" max="13320" width="16.140625" style="226" customWidth="1"/>
    <col min="13321" max="13321" width="19.85546875" style="226" customWidth="1"/>
    <col min="13322" max="13568" width="9.140625" style="226"/>
    <col min="13569" max="13570" width="28.7109375" style="226" customWidth="1"/>
    <col min="13571" max="13572" width="9.140625" style="226"/>
    <col min="13573" max="13574" width="0" style="226" hidden="1" customWidth="1"/>
    <col min="13575" max="13575" width="17.140625" style="226" customWidth="1"/>
    <col min="13576" max="13576" width="16.140625" style="226" customWidth="1"/>
    <col min="13577" max="13577" width="19.85546875" style="226" customWidth="1"/>
    <col min="13578" max="13824" width="9.140625" style="226"/>
    <col min="13825" max="13826" width="28.7109375" style="226" customWidth="1"/>
    <col min="13827" max="13828" width="9.140625" style="226"/>
    <col min="13829" max="13830" width="0" style="226" hidden="1" customWidth="1"/>
    <col min="13831" max="13831" width="17.140625" style="226" customWidth="1"/>
    <col min="13832" max="13832" width="16.140625" style="226" customWidth="1"/>
    <col min="13833" max="13833" width="19.85546875" style="226" customWidth="1"/>
    <col min="13834" max="14080" width="9.140625" style="226"/>
    <col min="14081" max="14082" width="28.7109375" style="226" customWidth="1"/>
    <col min="14083" max="14084" width="9.140625" style="226"/>
    <col min="14085" max="14086" width="0" style="226" hidden="1" customWidth="1"/>
    <col min="14087" max="14087" width="17.140625" style="226" customWidth="1"/>
    <col min="14088" max="14088" width="16.140625" style="226" customWidth="1"/>
    <col min="14089" max="14089" width="19.85546875" style="226" customWidth="1"/>
    <col min="14090" max="14336" width="9.140625" style="226"/>
    <col min="14337" max="14338" width="28.7109375" style="226" customWidth="1"/>
    <col min="14339" max="14340" width="9.140625" style="226"/>
    <col min="14341" max="14342" width="0" style="226" hidden="1" customWidth="1"/>
    <col min="14343" max="14343" width="17.140625" style="226" customWidth="1"/>
    <col min="14344" max="14344" width="16.140625" style="226" customWidth="1"/>
    <col min="14345" max="14345" width="19.85546875" style="226" customWidth="1"/>
    <col min="14346" max="14592" width="9.140625" style="226"/>
    <col min="14593" max="14594" width="28.7109375" style="226" customWidth="1"/>
    <col min="14595" max="14596" width="9.140625" style="226"/>
    <col min="14597" max="14598" width="0" style="226" hidden="1" customWidth="1"/>
    <col min="14599" max="14599" width="17.140625" style="226" customWidth="1"/>
    <col min="14600" max="14600" width="16.140625" style="226" customWidth="1"/>
    <col min="14601" max="14601" width="19.85546875" style="226" customWidth="1"/>
    <col min="14602" max="14848" width="9.140625" style="226"/>
    <col min="14849" max="14850" width="28.7109375" style="226" customWidth="1"/>
    <col min="14851" max="14852" width="9.140625" style="226"/>
    <col min="14853" max="14854" width="0" style="226" hidden="1" customWidth="1"/>
    <col min="14855" max="14855" width="17.140625" style="226" customWidth="1"/>
    <col min="14856" max="14856" width="16.140625" style="226" customWidth="1"/>
    <col min="14857" max="14857" width="19.85546875" style="226" customWidth="1"/>
    <col min="14858" max="15104" width="9.140625" style="226"/>
    <col min="15105" max="15106" width="28.7109375" style="226" customWidth="1"/>
    <col min="15107" max="15108" width="9.140625" style="226"/>
    <col min="15109" max="15110" width="0" style="226" hidden="1" customWidth="1"/>
    <col min="15111" max="15111" width="17.140625" style="226" customWidth="1"/>
    <col min="15112" max="15112" width="16.140625" style="226" customWidth="1"/>
    <col min="15113" max="15113" width="19.85546875" style="226" customWidth="1"/>
    <col min="15114" max="15360" width="9.140625" style="226"/>
    <col min="15361" max="15362" width="28.7109375" style="226" customWidth="1"/>
    <col min="15363" max="15364" width="9.140625" style="226"/>
    <col min="15365" max="15366" width="0" style="226" hidden="1" customWidth="1"/>
    <col min="15367" max="15367" width="17.140625" style="226" customWidth="1"/>
    <col min="15368" max="15368" width="16.140625" style="226" customWidth="1"/>
    <col min="15369" max="15369" width="19.85546875" style="226" customWidth="1"/>
    <col min="15370" max="15616" width="9.140625" style="226"/>
    <col min="15617" max="15618" width="28.7109375" style="226" customWidth="1"/>
    <col min="15619" max="15620" width="9.140625" style="226"/>
    <col min="15621" max="15622" width="0" style="226" hidden="1" customWidth="1"/>
    <col min="15623" max="15623" width="17.140625" style="226" customWidth="1"/>
    <col min="15624" max="15624" width="16.140625" style="226" customWidth="1"/>
    <col min="15625" max="15625" width="19.85546875" style="226" customWidth="1"/>
    <col min="15626" max="15872" width="9.140625" style="226"/>
    <col min="15873" max="15874" width="28.7109375" style="226" customWidth="1"/>
    <col min="15875" max="15876" width="9.140625" style="226"/>
    <col min="15877" max="15878" width="0" style="226" hidden="1" customWidth="1"/>
    <col min="15879" max="15879" width="17.140625" style="226" customWidth="1"/>
    <col min="15880" max="15880" width="16.140625" style="226" customWidth="1"/>
    <col min="15881" max="15881" width="19.85546875" style="226" customWidth="1"/>
    <col min="15882" max="16128" width="9.140625" style="226"/>
    <col min="16129" max="16130" width="28.7109375" style="226" customWidth="1"/>
    <col min="16131" max="16132" width="9.140625" style="226"/>
    <col min="16133" max="16134" width="0" style="226" hidden="1" customWidth="1"/>
    <col min="16135" max="16135" width="17.140625" style="226" customWidth="1"/>
    <col min="16136" max="16136" width="16.140625" style="226" customWidth="1"/>
    <col min="16137" max="16137" width="19.85546875" style="226" customWidth="1"/>
    <col min="16138" max="16384" width="9.140625" style="226"/>
  </cols>
  <sheetData>
    <row r="2" spans="1:9" ht="29.25" customHeight="1">
      <c r="A2" s="1102" t="s">
        <v>659</v>
      </c>
      <c r="B2" s="1102"/>
      <c r="C2" s="1102"/>
      <c r="D2" s="1102"/>
      <c r="E2" s="1102"/>
      <c r="F2" s="1102"/>
      <c r="G2" s="1102"/>
      <c r="H2" s="1102"/>
      <c r="I2" s="1102"/>
    </row>
    <row r="4" spans="1:9" ht="93" customHeight="1">
      <c r="A4" s="231" t="s">
        <v>603</v>
      </c>
      <c r="B4" s="253" t="s">
        <v>660</v>
      </c>
      <c r="C4" s="253" t="s">
        <v>661</v>
      </c>
      <c r="D4" s="253" t="s">
        <v>605</v>
      </c>
      <c r="E4" s="246" t="s">
        <v>606</v>
      </c>
      <c r="F4" s="246" t="s">
        <v>607</v>
      </c>
      <c r="G4" s="253" t="s">
        <v>608</v>
      </c>
      <c r="H4" s="245" t="s">
        <v>609</v>
      </c>
      <c r="I4" s="245" t="s">
        <v>610</v>
      </c>
    </row>
    <row r="5" spans="1:9">
      <c r="A5" s="231" t="s">
        <v>662</v>
      </c>
      <c r="B5" s="247" t="s">
        <v>663</v>
      </c>
      <c r="C5" s="258">
        <v>0.45</v>
      </c>
      <c r="D5" s="234">
        <f>C5*12</f>
        <v>5.4</v>
      </c>
      <c r="E5" s="248">
        <v>18</v>
      </c>
      <c r="F5" s="248">
        <f>1.0658*1.0645*1.1136</f>
        <v>1.26</v>
      </c>
      <c r="G5" s="234">
        <f>E5*F5</f>
        <v>22.68</v>
      </c>
      <c r="H5" s="234">
        <f>D5*G5</f>
        <v>122.47</v>
      </c>
      <c r="I5" s="234"/>
    </row>
    <row r="6" spans="1:9">
      <c r="A6" s="231" t="s">
        <v>664</v>
      </c>
      <c r="B6" s="259" t="s">
        <v>665</v>
      </c>
      <c r="C6" s="258">
        <v>0.25</v>
      </c>
      <c r="D6" s="234">
        <f t="shared" ref="D6:D17" si="0">C6*12</f>
        <v>3</v>
      </c>
      <c r="E6" s="248">
        <v>13</v>
      </c>
      <c r="F6" s="248">
        <f t="shared" ref="F6:F17" si="1">1.0658*1.0645*1.1136</f>
        <v>1.26</v>
      </c>
      <c r="G6" s="234">
        <f>E6*F6</f>
        <v>16.38</v>
      </c>
      <c r="H6" s="234">
        <f>D6*G6</f>
        <v>49.14</v>
      </c>
      <c r="I6" s="234"/>
    </row>
    <row r="7" spans="1:9">
      <c r="A7" s="231" t="s">
        <v>666</v>
      </c>
      <c r="B7" s="247" t="s">
        <v>667</v>
      </c>
      <c r="C7" s="258">
        <v>0.5</v>
      </c>
      <c r="D7" s="234">
        <f t="shared" si="0"/>
        <v>6</v>
      </c>
      <c r="E7" s="248">
        <v>64</v>
      </c>
      <c r="F7" s="248">
        <f t="shared" si="1"/>
        <v>1.26</v>
      </c>
      <c r="G7" s="234">
        <f>E7*F7</f>
        <v>80.64</v>
      </c>
      <c r="H7" s="234">
        <f>D7*G7</f>
        <v>483.84</v>
      </c>
      <c r="I7" s="234"/>
    </row>
    <row r="8" spans="1:9">
      <c r="A8" s="231" t="s">
        <v>668</v>
      </c>
      <c r="B8" s="247" t="s">
        <v>669</v>
      </c>
      <c r="C8" s="258">
        <v>0.45</v>
      </c>
      <c r="D8" s="234">
        <f>C8*12</f>
        <v>5.4</v>
      </c>
      <c r="E8" s="248">
        <v>16</v>
      </c>
      <c r="F8" s="248">
        <f t="shared" si="1"/>
        <v>1.26</v>
      </c>
      <c r="G8" s="234">
        <f>E8*F8</f>
        <v>20.16</v>
      </c>
      <c r="H8" s="234">
        <f>D8*G8</f>
        <v>108.86</v>
      </c>
      <c r="I8" s="234"/>
    </row>
    <row r="9" spans="1:9">
      <c r="A9" s="231" t="s">
        <v>670</v>
      </c>
      <c r="B9" s="247" t="s">
        <v>671</v>
      </c>
      <c r="C9" s="258">
        <v>0.1</v>
      </c>
      <c r="D9" s="234">
        <f t="shared" si="0"/>
        <v>1.2</v>
      </c>
      <c r="E9" s="248">
        <v>15</v>
      </c>
      <c r="F9" s="248">
        <f t="shared" si="1"/>
        <v>1.26</v>
      </c>
      <c r="G9" s="234">
        <f t="shared" ref="G9:G17" si="2">E9*F9</f>
        <v>18.899999999999999</v>
      </c>
      <c r="H9" s="234">
        <f t="shared" ref="H9:H17" si="3">D9*G9</f>
        <v>22.68</v>
      </c>
      <c r="I9" s="234"/>
    </row>
    <row r="10" spans="1:9">
      <c r="A10" s="251" t="s">
        <v>672</v>
      </c>
      <c r="B10" s="247" t="s">
        <v>673</v>
      </c>
      <c r="C10" s="258">
        <v>0.05</v>
      </c>
      <c r="D10" s="234">
        <f t="shared" si="0"/>
        <v>0.6</v>
      </c>
      <c r="E10" s="248">
        <v>16</v>
      </c>
      <c r="F10" s="248">
        <f t="shared" si="1"/>
        <v>1.26</v>
      </c>
      <c r="G10" s="234">
        <f t="shared" si="2"/>
        <v>20.16</v>
      </c>
      <c r="H10" s="234">
        <f t="shared" si="3"/>
        <v>12.1</v>
      </c>
      <c r="I10" s="234"/>
    </row>
    <row r="11" spans="1:9">
      <c r="A11" s="231" t="s">
        <v>674</v>
      </c>
      <c r="B11" s="247" t="s">
        <v>675</v>
      </c>
      <c r="C11" s="258">
        <v>2.5000000000000001E-2</v>
      </c>
      <c r="D11" s="234">
        <f t="shared" si="0"/>
        <v>0.3</v>
      </c>
      <c r="E11" s="248">
        <v>15</v>
      </c>
      <c r="F11" s="248">
        <f t="shared" si="1"/>
        <v>1.26</v>
      </c>
      <c r="G11" s="234">
        <f t="shared" si="2"/>
        <v>18.899999999999999</v>
      </c>
      <c r="H11" s="234">
        <f t="shared" si="3"/>
        <v>5.67</v>
      </c>
      <c r="I11" s="234"/>
    </row>
    <row r="12" spans="1:9">
      <c r="A12" s="251" t="s">
        <v>676</v>
      </c>
      <c r="B12" s="247" t="s">
        <v>673</v>
      </c>
      <c r="C12" s="258">
        <v>0.05</v>
      </c>
      <c r="D12" s="234">
        <f t="shared" si="0"/>
        <v>0.6</v>
      </c>
      <c r="E12" s="248">
        <v>72</v>
      </c>
      <c r="F12" s="248">
        <f t="shared" si="1"/>
        <v>1.26</v>
      </c>
      <c r="G12" s="234">
        <f t="shared" si="2"/>
        <v>90.72</v>
      </c>
      <c r="H12" s="234">
        <f t="shared" si="3"/>
        <v>54.43</v>
      </c>
      <c r="I12" s="234"/>
    </row>
    <row r="13" spans="1:9">
      <c r="A13" s="251" t="s">
        <v>677</v>
      </c>
      <c r="B13" s="247" t="s">
        <v>678</v>
      </c>
      <c r="C13" s="258">
        <v>2.5000000000000001E-2</v>
      </c>
      <c r="D13" s="234">
        <f t="shared" si="0"/>
        <v>0.3</v>
      </c>
      <c r="E13" s="248">
        <v>51</v>
      </c>
      <c r="F13" s="248">
        <f t="shared" si="1"/>
        <v>1.26</v>
      </c>
      <c r="G13" s="234">
        <f t="shared" si="2"/>
        <v>64.260000000000005</v>
      </c>
      <c r="H13" s="234">
        <f t="shared" si="3"/>
        <v>19.28</v>
      </c>
      <c r="I13" s="234"/>
    </row>
    <row r="14" spans="1:9">
      <c r="A14" s="251" t="s">
        <v>679</v>
      </c>
      <c r="B14" s="247" t="s">
        <v>680</v>
      </c>
      <c r="C14" s="258">
        <v>1.7000000000000001E-2</v>
      </c>
      <c r="D14" s="234">
        <f t="shared" si="0"/>
        <v>0.2</v>
      </c>
      <c r="E14" s="248">
        <f>61+87</f>
        <v>148</v>
      </c>
      <c r="F14" s="248">
        <f t="shared" si="1"/>
        <v>1.26</v>
      </c>
      <c r="G14" s="234">
        <f t="shared" si="2"/>
        <v>186.48</v>
      </c>
      <c r="H14" s="234">
        <f t="shared" si="3"/>
        <v>37.299999999999997</v>
      </c>
      <c r="I14" s="234"/>
    </row>
    <row r="15" spans="1:9">
      <c r="A15" s="251" t="s">
        <v>681</v>
      </c>
      <c r="B15" s="247" t="s">
        <v>682</v>
      </c>
      <c r="C15" s="258">
        <v>0.05</v>
      </c>
      <c r="D15" s="234">
        <f t="shared" si="0"/>
        <v>0.6</v>
      </c>
      <c r="E15" s="248">
        <v>85</v>
      </c>
      <c r="F15" s="248">
        <f t="shared" si="1"/>
        <v>1.26</v>
      </c>
      <c r="G15" s="234">
        <f t="shared" si="2"/>
        <v>107.1</v>
      </c>
      <c r="H15" s="234">
        <f t="shared" si="3"/>
        <v>64.260000000000005</v>
      </c>
      <c r="I15" s="234"/>
    </row>
    <row r="16" spans="1:9">
      <c r="A16" s="251" t="s">
        <v>683</v>
      </c>
      <c r="B16" s="247" t="s">
        <v>682</v>
      </c>
      <c r="C16" s="258">
        <v>0.05</v>
      </c>
      <c r="D16" s="234">
        <f t="shared" si="0"/>
        <v>0.6</v>
      </c>
      <c r="E16" s="248">
        <v>95</v>
      </c>
      <c r="F16" s="248">
        <f t="shared" si="1"/>
        <v>1.26</v>
      </c>
      <c r="G16" s="234">
        <f t="shared" si="2"/>
        <v>119.7</v>
      </c>
      <c r="H16" s="234">
        <f t="shared" si="3"/>
        <v>71.819999999999993</v>
      </c>
      <c r="I16" s="234"/>
    </row>
    <row r="17" spans="1:9" ht="30">
      <c r="A17" s="251" t="s">
        <v>684</v>
      </c>
      <c r="B17" s="247" t="s">
        <v>685</v>
      </c>
      <c r="C17" s="258">
        <v>0.1</v>
      </c>
      <c r="D17" s="234">
        <f t="shared" si="0"/>
        <v>1.2</v>
      </c>
      <c r="E17" s="248">
        <v>100</v>
      </c>
      <c r="F17" s="248">
        <f t="shared" si="1"/>
        <v>1.26</v>
      </c>
      <c r="G17" s="234">
        <f t="shared" si="2"/>
        <v>126</v>
      </c>
      <c r="H17" s="234">
        <f t="shared" si="3"/>
        <v>151.19999999999999</v>
      </c>
      <c r="I17" s="234"/>
    </row>
    <row r="18" spans="1:9">
      <c r="A18" s="249" t="s">
        <v>35</v>
      </c>
      <c r="B18" s="249"/>
      <c r="C18" s="258"/>
      <c r="D18" s="234"/>
      <c r="E18" s="248"/>
      <c r="F18" s="248"/>
      <c r="G18" s="234"/>
      <c r="H18" s="242">
        <f>SUM(H5:H17)</f>
        <v>1203</v>
      </c>
      <c r="I18" s="242">
        <f>H18/12*4</f>
        <v>401</v>
      </c>
    </row>
    <row r="20" spans="1:9" ht="15.75" hidden="1">
      <c r="A20" s="260" t="s">
        <v>686</v>
      </c>
      <c r="B20" s="261"/>
      <c r="C20" s="262"/>
      <c r="D20" s="263"/>
      <c r="E20" s="264"/>
      <c r="F20" s="264"/>
      <c r="G20" s="265"/>
      <c r="H20" s="266">
        <v>1.0549999999999999</v>
      </c>
      <c r="I20" s="266">
        <v>1.0549999999999999</v>
      </c>
    </row>
    <row r="21" spans="1:9" ht="15.75" hidden="1">
      <c r="A21" s="260" t="s">
        <v>687</v>
      </c>
      <c r="B21" s="261"/>
      <c r="C21" s="262"/>
      <c r="D21" s="263"/>
      <c r="E21" s="264"/>
      <c r="F21" s="264"/>
      <c r="G21" s="265"/>
      <c r="H21" s="242">
        <f>H18*H20</f>
        <v>1269</v>
      </c>
      <c r="I21" s="242">
        <f>I18*I20</f>
        <v>423</v>
      </c>
    </row>
    <row r="22" spans="1:9" ht="15.75" hidden="1">
      <c r="A22" s="267" t="s">
        <v>688</v>
      </c>
      <c r="B22" s="261"/>
      <c r="C22" s="262"/>
      <c r="D22" s="263"/>
      <c r="E22" s="264"/>
      <c r="F22" s="264"/>
      <c r="G22" s="265"/>
      <c r="H22" s="268"/>
      <c r="I22" s="268"/>
    </row>
    <row r="23" spans="1:9" ht="15.75" hidden="1">
      <c r="A23" s="267" t="s">
        <v>689</v>
      </c>
      <c r="B23" s="261"/>
      <c r="C23" s="262"/>
      <c r="D23" s="263"/>
      <c r="E23" s="264"/>
      <c r="F23" s="264"/>
      <c r="G23" s="265"/>
      <c r="H23" s="242">
        <f>H21*H22</f>
        <v>0</v>
      </c>
      <c r="I23" s="242">
        <f>I21*I22</f>
        <v>0</v>
      </c>
    </row>
    <row r="24" spans="1:9">
      <c r="A24" s="226" t="s">
        <v>690</v>
      </c>
    </row>
    <row r="25" spans="1:9">
      <c r="A25" s="231" t="s">
        <v>662</v>
      </c>
      <c r="B25" s="247" t="s">
        <v>663</v>
      </c>
      <c r="C25" s="258">
        <v>0.45</v>
      </c>
      <c r="D25" s="234">
        <f t="shared" ref="D25:D32" si="4">C25*12</f>
        <v>5.4</v>
      </c>
      <c r="E25" s="248">
        <v>18</v>
      </c>
      <c r="F25" s="248">
        <f>1.0658*1.0645*1.1136</f>
        <v>1.26</v>
      </c>
      <c r="G25" s="234">
        <f t="shared" ref="G25:G32" si="5">E25*F25</f>
        <v>22.68</v>
      </c>
      <c r="H25" s="234">
        <f t="shared" ref="H25:H32" si="6">D25*G25</f>
        <v>122.47</v>
      </c>
      <c r="I25" s="234"/>
    </row>
    <row r="26" spans="1:9">
      <c r="A26" s="231" t="s">
        <v>664</v>
      </c>
      <c r="B26" s="259" t="s">
        <v>665</v>
      </c>
      <c r="C26" s="258">
        <v>0.25</v>
      </c>
      <c r="D26" s="234">
        <f t="shared" si="4"/>
        <v>3</v>
      </c>
      <c r="E26" s="248">
        <v>13</v>
      </c>
      <c r="F26" s="248">
        <f t="shared" ref="F26:F32" si="7">1.0658*1.0645*1.1136</f>
        <v>1.26</v>
      </c>
      <c r="G26" s="234">
        <f t="shared" si="5"/>
        <v>16.38</v>
      </c>
      <c r="H26" s="234">
        <f t="shared" si="6"/>
        <v>49.14</v>
      </c>
      <c r="I26" s="234"/>
    </row>
    <row r="27" spans="1:9">
      <c r="A27" s="231" t="s">
        <v>666</v>
      </c>
      <c r="B27" s="247" t="s">
        <v>667</v>
      </c>
      <c r="C27" s="258">
        <v>0.5</v>
      </c>
      <c r="D27" s="234">
        <f t="shared" si="4"/>
        <v>6</v>
      </c>
      <c r="E27" s="248">
        <v>64</v>
      </c>
      <c r="F27" s="248">
        <f t="shared" si="7"/>
        <v>1.26</v>
      </c>
      <c r="G27" s="234">
        <f t="shared" si="5"/>
        <v>80.64</v>
      </c>
      <c r="H27" s="234">
        <f t="shared" si="6"/>
        <v>483.84</v>
      </c>
      <c r="I27" s="234"/>
    </row>
    <row r="28" spans="1:9">
      <c r="A28" s="231" t="s">
        <v>668</v>
      </c>
      <c r="B28" s="247" t="s">
        <v>669</v>
      </c>
      <c r="C28" s="258">
        <v>0.45</v>
      </c>
      <c r="D28" s="234">
        <f t="shared" si="4"/>
        <v>5.4</v>
      </c>
      <c r="E28" s="248">
        <v>16</v>
      </c>
      <c r="F28" s="248">
        <f t="shared" si="7"/>
        <v>1.26</v>
      </c>
      <c r="G28" s="234">
        <f t="shared" si="5"/>
        <v>20.16</v>
      </c>
      <c r="H28" s="234">
        <f t="shared" si="6"/>
        <v>108.86</v>
      </c>
      <c r="I28" s="234"/>
    </row>
    <row r="29" spans="1:9">
      <c r="A29" s="231" t="s">
        <v>670</v>
      </c>
      <c r="B29" s="247" t="s">
        <v>671</v>
      </c>
      <c r="C29" s="258">
        <v>0.1</v>
      </c>
      <c r="D29" s="234">
        <f t="shared" si="4"/>
        <v>1.2</v>
      </c>
      <c r="E29" s="248">
        <v>15</v>
      </c>
      <c r="F29" s="248">
        <f t="shared" si="7"/>
        <v>1.26</v>
      </c>
      <c r="G29" s="234">
        <f t="shared" si="5"/>
        <v>18.899999999999999</v>
      </c>
      <c r="H29" s="234">
        <f t="shared" si="6"/>
        <v>22.68</v>
      </c>
      <c r="I29" s="234"/>
    </row>
    <row r="30" spans="1:9">
      <c r="A30" s="251" t="s">
        <v>672</v>
      </c>
      <c r="B30" s="247" t="s">
        <v>673</v>
      </c>
      <c r="C30" s="258">
        <v>0.05</v>
      </c>
      <c r="D30" s="234">
        <f t="shared" si="4"/>
        <v>0.6</v>
      </c>
      <c r="E30" s="248">
        <v>16</v>
      </c>
      <c r="F30" s="248">
        <f t="shared" si="7"/>
        <v>1.26</v>
      </c>
      <c r="G30" s="234">
        <f t="shared" si="5"/>
        <v>20.16</v>
      </c>
      <c r="H30" s="234">
        <f t="shared" si="6"/>
        <v>12.1</v>
      </c>
      <c r="I30" s="234"/>
    </row>
    <row r="31" spans="1:9">
      <c r="A31" s="231" t="s">
        <v>674</v>
      </c>
      <c r="B31" s="247" t="s">
        <v>675</v>
      </c>
      <c r="C31" s="258">
        <v>2.5000000000000001E-2</v>
      </c>
      <c r="D31" s="234">
        <f t="shared" si="4"/>
        <v>0.3</v>
      </c>
      <c r="E31" s="248">
        <v>15</v>
      </c>
      <c r="F31" s="248">
        <f t="shared" si="7"/>
        <v>1.26</v>
      </c>
      <c r="G31" s="234">
        <f t="shared" si="5"/>
        <v>18.899999999999999</v>
      </c>
      <c r="H31" s="234">
        <f t="shared" si="6"/>
        <v>5.67</v>
      </c>
      <c r="I31" s="234"/>
    </row>
    <row r="32" spans="1:9">
      <c r="A32" s="251" t="s">
        <v>676</v>
      </c>
      <c r="B32" s="247" t="s">
        <v>673</v>
      </c>
      <c r="C32" s="258">
        <v>0.05</v>
      </c>
      <c r="D32" s="234">
        <f t="shared" si="4"/>
        <v>0.6</v>
      </c>
      <c r="E32" s="248">
        <v>72</v>
      </c>
      <c r="F32" s="248">
        <f t="shared" si="7"/>
        <v>1.26</v>
      </c>
      <c r="G32" s="234">
        <f t="shared" si="5"/>
        <v>90.72</v>
      </c>
      <c r="H32" s="234">
        <f t="shared" si="6"/>
        <v>54.43</v>
      </c>
      <c r="I32" s="234"/>
    </row>
    <row r="33" spans="1:9">
      <c r="A33" s="249" t="s">
        <v>35</v>
      </c>
      <c r="B33" s="249"/>
      <c r="C33" s="258"/>
      <c r="D33" s="234"/>
      <c r="E33" s="248"/>
      <c r="F33" s="248"/>
      <c r="G33" s="234"/>
      <c r="H33" s="242">
        <f>SUM(H25:H32)</f>
        <v>859</v>
      </c>
      <c r="I33" s="234">
        <f>H33/12*4</f>
        <v>286.33</v>
      </c>
    </row>
  </sheetData>
  <mergeCells count="1">
    <mergeCell ref="A2:I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BL182"/>
  <sheetViews>
    <sheetView view="pageBreakPreview" zoomScale="80" zoomScaleSheetLayoutView="80" workbookViewId="0">
      <pane xSplit="1" ySplit="11" topLeftCell="B168" activePane="bottomRight" state="frozen"/>
      <selection activeCell="CD48" sqref="CD48"/>
      <selection pane="topRight" activeCell="CD48" sqref="CD48"/>
      <selection pane="bottomLeft" activeCell="CD48" sqref="CD48"/>
      <selection pane="bottomRight" activeCell="I167" sqref="I167"/>
    </sheetView>
  </sheetViews>
  <sheetFormatPr defaultColWidth="19.7109375" defaultRowHeight="12.75"/>
  <cols>
    <col min="1" max="1" width="19.7109375" style="601"/>
    <col min="2" max="5" width="14.85546875" style="601" customWidth="1"/>
    <col min="6" max="6" width="16" style="601" customWidth="1"/>
    <col min="7" max="7" width="14.85546875" style="601" customWidth="1"/>
    <col min="8" max="8" width="9.7109375" style="601" customWidth="1"/>
    <col min="9" max="10" width="12.42578125" style="601" customWidth="1"/>
    <col min="11" max="11" width="18.28515625" style="601" customWidth="1"/>
    <col min="12" max="16384" width="19.7109375" style="601"/>
  </cols>
  <sheetData>
    <row r="1" spans="1:64" ht="13.5" customHeight="1">
      <c r="A1" s="597"/>
      <c r="B1" s="598"/>
      <c r="C1" s="598"/>
      <c r="D1" s="598"/>
      <c r="E1" s="598"/>
      <c r="F1" s="598"/>
      <c r="G1" s="1116"/>
      <c r="H1" s="1116"/>
      <c r="I1" s="1116"/>
      <c r="J1" s="1116"/>
      <c r="K1" s="599"/>
      <c r="L1" s="599"/>
      <c r="M1" s="600"/>
      <c r="N1" s="600"/>
      <c r="O1" s="600"/>
      <c r="P1" s="600"/>
      <c r="Q1" s="600"/>
      <c r="R1" s="600"/>
      <c r="S1" s="600"/>
      <c r="T1" s="600"/>
      <c r="U1" s="600"/>
      <c r="V1" s="600"/>
      <c r="W1" s="600"/>
      <c r="X1" s="600"/>
      <c r="Y1" s="600"/>
      <c r="Z1" s="600"/>
      <c r="AA1" s="600"/>
      <c r="AB1" s="600"/>
      <c r="AC1" s="600"/>
      <c r="AD1" s="600"/>
      <c r="AE1" s="600"/>
      <c r="AF1" s="600"/>
      <c r="AG1" s="600"/>
      <c r="AH1" s="600"/>
      <c r="AI1" s="600"/>
      <c r="AJ1" s="600"/>
      <c r="AK1" s="600"/>
      <c r="AL1" s="600"/>
      <c r="AM1" s="600"/>
      <c r="AN1" s="600"/>
      <c r="AO1" s="600"/>
      <c r="AP1" s="600"/>
      <c r="AQ1" s="600"/>
      <c r="AR1" s="600"/>
      <c r="AS1" s="600"/>
      <c r="AT1" s="600"/>
      <c r="AU1" s="600"/>
      <c r="AV1" s="600"/>
      <c r="AW1" s="600"/>
      <c r="AX1" s="600"/>
      <c r="AY1" s="600"/>
      <c r="AZ1" s="600"/>
      <c r="BA1" s="600"/>
      <c r="BB1" s="600"/>
      <c r="BC1" s="600"/>
      <c r="BD1" s="600"/>
      <c r="BE1" s="600"/>
      <c r="BF1" s="600"/>
      <c r="BG1" s="600"/>
      <c r="BH1" s="600"/>
      <c r="BI1" s="600"/>
      <c r="BJ1" s="600"/>
      <c r="BK1" s="600"/>
      <c r="BL1" s="600"/>
    </row>
    <row r="2" spans="1:64" ht="14.25">
      <c r="A2" s="1117" t="s">
        <v>1094</v>
      </c>
      <c r="B2" s="1117"/>
      <c r="C2" s="1117"/>
      <c r="D2" s="1117"/>
      <c r="E2" s="1117"/>
      <c r="F2" s="1117"/>
      <c r="G2" s="1117"/>
      <c r="H2" s="1117"/>
      <c r="I2" s="1117"/>
      <c r="J2" s="1117"/>
      <c r="K2" s="1117"/>
      <c r="L2" s="600"/>
      <c r="M2" s="600"/>
      <c r="N2" s="600"/>
      <c r="O2" s="600"/>
      <c r="P2" s="600"/>
      <c r="Q2" s="600"/>
      <c r="R2" s="600"/>
      <c r="S2" s="600"/>
      <c r="T2" s="600"/>
      <c r="U2" s="600"/>
      <c r="V2" s="600"/>
      <c r="W2" s="600"/>
      <c r="X2" s="600"/>
      <c r="Y2" s="600"/>
      <c r="Z2" s="600"/>
      <c r="AA2" s="600"/>
      <c r="AB2" s="600"/>
      <c r="AC2" s="600"/>
      <c r="AD2" s="600"/>
      <c r="AE2" s="600"/>
      <c r="AF2" s="600"/>
      <c r="AG2" s="600"/>
      <c r="AH2" s="600"/>
      <c r="AI2" s="600"/>
      <c r="AJ2" s="600"/>
      <c r="AK2" s="600"/>
      <c r="AL2" s="600"/>
      <c r="AM2" s="600"/>
      <c r="AN2" s="600"/>
      <c r="AO2" s="600"/>
      <c r="AP2" s="600"/>
      <c r="AQ2" s="600"/>
      <c r="AR2" s="600"/>
      <c r="AS2" s="600"/>
      <c r="AT2" s="600"/>
      <c r="AU2" s="600"/>
      <c r="AV2" s="600"/>
      <c r="AW2" s="600"/>
      <c r="AX2" s="600"/>
      <c r="AY2" s="600"/>
      <c r="AZ2" s="600"/>
      <c r="BA2" s="600"/>
      <c r="BB2" s="600"/>
      <c r="BC2" s="600"/>
      <c r="BD2" s="600"/>
      <c r="BE2" s="600"/>
      <c r="BF2" s="600"/>
      <c r="BG2" s="600"/>
      <c r="BH2" s="600"/>
      <c r="BI2" s="600"/>
      <c r="BJ2" s="600"/>
      <c r="BK2" s="600"/>
      <c r="BL2" s="600"/>
    </row>
    <row r="3" spans="1:64" ht="14.25">
      <c r="A3" s="1118" t="s">
        <v>1095</v>
      </c>
      <c r="B3" s="1118"/>
      <c r="C3" s="1118"/>
      <c r="D3" s="1118"/>
      <c r="E3" s="1118"/>
      <c r="F3" s="1118"/>
      <c r="G3" s="1118"/>
      <c r="H3" s="1118"/>
      <c r="I3" s="1118"/>
      <c r="J3" s="1118"/>
      <c r="K3" s="1118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/>
      <c r="AB3" s="600"/>
      <c r="AC3" s="600"/>
      <c r="AD3" s="600"/>
      <c r="AE3" s="600"/>
      <c r="AF3" s="600"/>
      <c r="AG3" s="600"/>
      <c r="AH3" s="600"/>
      <c r="AI3" s="600"/>
      <c r="AJ3" s="600"/>
      <c r="AK3" s="600"/>
      <c r="AL3" s="600"/>
      <c r="AM3" s="600"/>
      <c r="AN3" s="600"/>
      <c r="AO3" s="600"/>
      <c r="AP3" s="600"/>
      <c r="AQ3" s="600"/>
      <c r="AR3" s="600"/>
      <c r="AS3" s="600"/>
      <c r="AT3" s="600"/>
      <c r="AU3" s="600"/>
      <c r="AV3" s="600"/>
      <c r="AW3" s="600"/>
      <c r="AX3" s="600"/>
      <c r="AY3" s="600"/>
      <c r="AZ3" s="600"/>
      <c r="BA3" s="600"/>
      <c r="BB3" s="600"/>
      <c r="BC3" s="600"/>
      <c r="BD3" s="600"/>
      <c r="BE3" s="600"/>
      <c r="BF3" s="600"/>
      <c r="BG3" s="600"/>
      <c r="BH3" s="600"/>
      <c r="BI3" s="600"/>
      <c r="BJ3" s="600"/>
      <c r="BK3" s="600"/>
      <c r="BL3" s="600"/>
    </row>
    <row r="4" spans="1:64" ht="14.25">
      <c r="A4" s="1117" t="s">
        <v>1055</v>
      </c>
      <c r="B4" s="1117"/>
      <c r="C4" s="1117"/>
      <c r="D4" s="1117"/>
      <c r="E4" s="1117"/>
      <c r="F4" s="1117"/>
      <c r="G4" s="1117"/>
      <c r="H4" s="1117"/>
      <c r="I4" s="1117"/>
      <c r="J4" s="1117"/>
      <c r="K4" s="1117"/>
      <c r="L4" s="600"/>
      <c r="M4" s="600"/>
      <c r="N4" s="600"/>
      <c r="O4" s="600"/>
      <c r="P4" s="600"/>
      <c r="Q4" s="600"/>
      <c r="R4" s="600"/>
      <c r="S4" s="600"/>
      <c r="T4" s="600"/>
      <c r="U4" s="600"/>
      <c r="V4" s="600"/>
      <c r="W4" s="600"/>
      <c r="X4" s="600"/>
      <c r="Y4" s="600"/>
      <c r="Z4" s="600"/>
      <c r="AA4" s="600"/>
      <c r="AB4" s="600"/>
      <c r="AC4" s="600"/>
      <c r="AD4" s="600"/>
      <c r="AE4" s="600"/>
      <c r="AF4" s="600"/>
      <c r="AG4" s="600"/>
      <c r="AH4" s="600"/>
      <c r="AI4" s="600"/>
      <c r="AJ4" s="600"/>
      <c r="AK4" s="600"/>
      <c r="AL4" s="600"/>
      <c r="AM4" s="600"/>
      <c r="AN4" s="600"/>
      <c r="AO4" s="600"/>
      <c r="AP4" s="600"/>
      <c r="AQ4" s="600"/>
      <c r="AR4" s="600"/>
      <c r="AS4" s="600"/>
      <c r="AT4" s="600"/>
      <c r="AU4" s="600"/>
      <c r="AV4" s="600"/>
      <c r="AW4" s="600"/>
      <c r="AX4" s="600"/>
      <c r="AY4" s="600"/>
      <c r="AZ4" s="600"/>
      <c r="BA4" s="600"/>
      <c r="BB4" s="600"/>
      <c r="BC4" s="600"/>
      <c r="BD4" s="600"/>
      <c r="BE4" s="600"/>
      <c r="BF4" s="600"/>
      <c r="BG4" s="600"/>
      <c r="BH4" s="600"/>
      <c r="BI4" s="600"/>
      <c r="BJ4" s="600"/>
      <c r="BK4" s="600"/>
      <c r="BL4" s="600"/>
    </row>
    <row r="5" spans="1:64" ht="13.5" customHeight="1">
      <c r="A5" s="597"/>
      <c r="B5" s="598"/>
      <c r="C5" s="598"/>
      <c r="D5" s="598"/>
      <c r="E5" s="598"/>
      <c r="F5" s="598"/>
      <c r="G5" s="599"/>
      <c r="H5" s="599"/>
      <c r="I5" s="599"/>
      <c r="J5" s="599"/>
      <c r="K5" s="599"/>
      <c r="L5" s="599"/>
      <c r="M5" s="600"/>
      <c r="N5" s="600"/>
      <c r="O5" s="600"/>
      <c r="P5" s="600"/>
      <c r="Q5" s="600"/>
      <c r="R5" s="600"/>
      <c r="S5" s="600"/>
      <c r="T5" s="600"/>
      <c r="U5" s="600"/>
      <c r="V5" s="600"/>
      <c r="W5" s="600"/>
      <c r="X5" s="600"/>
      <c r="Y5" s="600"/>
      <c r="Z5" s="600"/>
      <c r="AA5" s="600"/>
      <c r="AB5" s="600"/>
      <c r="AC5" s="600"/>
      <c r="AD5" s="600"/>
      <c r="AE5" s="600"/>
      <c r="AF5" s="600"/>
      <c r="AG5" s="600"/>
      <c r="AH5" s="600"/>
      <c r="AI5" s="600"/>
      <c r="AJ5" s="600"/>
      <c r="AK5" s="600"/>
      <c r="AL5" s="600"/>
      <c r="AM5" s="600"/>
      <c r="AN5" s="600"/>
      <c r="AO5" s="600"/>
      <c r="AP5" s="600"/>
      <c r="AQ5" s="600"/>
      <c r="AR5" s="600"/>
      <c r="AS5" s="600"/>
      <c r="AT5" s="600"/>
      <c r="AU5" s="600"/>
      <c r="AV5" s="600"/>
      <c r="AW5" s="600"/>
      <c r="AX5" s="600"/>
      <c r="AY5" s="600"/>
      <c r="AZ5" s="600"/>
      <c r="BA5" s="600"/>
      <c r="BB5" s="600"/>
      <c r="BC5" s="600"/>
      <c r="BD5" s="600"/>
      <c r="BE5" s="600"/>
      <c r="BF5" s="600"/>
      <c r="BG5" s="600"/>
      <c r="BH5" s="600"/>
      <c r="BI5" s="600"/>
      <c r="BJ5" s="600"/>
      <c r="BK5" s="600"/>
      <c r="BL5" s="600"/>
    </row>
    <row r="6" spans="1:64" ht="15.75">
      <c r="A6" s="1119" t="s">
        <v>1096</v>
      </c>
      <c r="B6" s="1119"/>
      <c r="C6" s="1119"/>
      <c r="D6" s="1119"/>
      <c r="E6" s="1119"/>
      <c r="F6" s="1119"/>
      <c r="G6" s="1119"/>
      <c r="H6" s="1119"/>
      <c r="I6" s="1119"/>
      <c r="J6" s="1119"/>
      <c r="K6" s="1119"/>
      <c r="L6" s="600"/>
      <c r="M6" s="600"/>
      <c r="N6" s="600"/>
      <c r="O6" s="600"/>
      <c r="P6" s="600"/>
      <c r="Q6" s="600"/>
      <c r="R6" s="600"/>
      <c r="S6" s="600"/>
      <c r="T6" s="600"/>
      <c r="U6" s="600"/>
      <c r="V6" s="600"/>
      <c r="W6" s="600"/>
      <c r="X6" s="600"/>
      <c r="Y6" s="600"/>
      <c r="Z6" s="600"/>
      <c r="AA6" s="600"/>
      <c r="AB6" s="600"/>
      <c r="AC6" s="600"/>
      <c r="AD6" s="600"/>
      <c r="AE6" s="600"/>
      <c r="AF6" s="600"/>
      <c r="AG6" s="600"/>
      <c r="AH6" s="600"/>
      <c r="AI6" s="600"/>
      <c r="AJ6" s="600"/>
      <c r="AK6" s="600"/>
      <c r="AL6" s="600"/>
      <c r="AM6" s="600"/>
      <c r="AN6" s="600"/>
      <c r="AO6" s="600"/>
      <c r="AP6" s="600"/>
      <c r="AQ6" s="600"/>
      <c r="AR6" s="600"/>
      <c r="AS6" s="600"/>
      <c r="AT6" s="600"/>
      <c r="AU6" s="600"/>
      <c r="AV6" s="600"/>
      <c r="AW6" s="600"/>
      <c r="AX6" s="600"/>
      <c r="AY6" s="600"/>
      <c r="AZ6" s="600"/>
      <c r="BA6" s="600"/>
      <c r="BB6" s="600"/>
      <c r="BC6" s="600"/>
      <c r="BD6" s="600"/>
      <c r="BE6" s="600"/>
      <c r="BF6" s="600"/>
      <c r="BG6" s="600"/>
      <c r="BH6" s="600"/>
      <c r="BI6" s="600"/>
      <c r="BJ6" s="600"/>
      <c r="BK6" s="600"/>
      <c r="BL6" s="600"/>
    </row>
    <row r="7" spans="1:64">
      <c r="A7" s="597"/>
      <c r="B7" s="602"/>
      <c r="C7" s="602"/>
      <c r="D7" s="602"/>
      <c r="E7" s="602"/>
      <c r="F7" s="602"/>
      <c r="G7" s="602"/>
      <c r="H7" s="603"/>
      <c r="I7" s="603"/>
      <c r="J7" s="603"/>
      <c r="K7" s="1115" t="s">
        <v>1097</v>
      </c>
      <c r="L7" s="1115"/>
      <c r="M7" s="604"/>
      <c r="N7" s="604"/>
      <c r="O7" s="604"/>
      <c r="P7" s="604"/>
      <c r="Q7" s="604"/>
      <c r="R7" s="604"/>
      <c r="S7" s="604"/>
      <c r="T7" s="604"/>
      <c r="U7" s="604"/>
      <c r="V7" s="604"/>
      <c r="W7" s="604"/>
      <c r="X7" s="604"/>
      <c r="Y7" s="604"/>
      <c r="Z7" s="604"/>
      <c r="AA7" s="604"/>
      <c r="AB7" s="604"/>
      <c r="AC7" s="604"/>
      <c r="AD7" s="604"/>
      <c r="AE7" s="604"/>
      <c r="AF7" s="604"/>
      <c r="AG7" s="604"/>
      <c r="AH7" s="604"/>
      <c r="AI7" s="604"/>
      <c r="AJ7" s="604"/>
      <c r="AK7" s="604"/>
      <c r="AL7" s="604"/>
      <c r="AM7" s="604"/>
      <c r="AN7" s="604"/>
      <c r="AO7" s="604"/>
      <c r="AP7" s="604"/>
      <c r="AQ7" s="604"/>
      <c r="AR7" s="604"/>
      <c r="AS7" s="604"/>
      <c r="AT7" s="604"/>
      <c r="AU7" s="604"/>
      <c r="AV7" s="604"/>
      <c r="AW7" s="604"/>
      <c r="AX7" s="604"/>
      <c r="AY7" s="604"/>
      <c r="AZ7" s="604"/>
      <c r="BA7" s="604"/>
      <c r="BB7" s="604"/>
      <c r="BC7" s="604"/>
      <c r="BD7" s="604"/>
      <c r="BE7" s="604"/>
      <c r="BF7" s="604"/>
      <c r="BG7" s="604"/>
      <c r="BH7" s="604"/>
      <c r="BI7" s="604"/>
      <c r="BJ7" s="604"/>
      <c r="BK7" s="604"/>
      <c r="BL7" s="604"/>
    </row>
    <row r="8" spans="1:64" ht="27.75" customHeight="1">
      <c r="A8" s="1112" t="s">
        <v>957</v>
      </c>
      <c r="B8" s="1113" t="s">
        <v>1098</v>
      </c>
      <c r="C8" s="1113"/>
      <c r="D8" s="1113"/>
      <c r="E8" s="1113"/>
      <c r="F8" s="1113"/>
      <c r="G8" s="1113"/>
      <c r="H8" s="1114" t="s">
        <v>1099</v>
      </c>
      <c r="I8" s="1109" t="s">
        <v>1100</v>
      </c>
      <c r="J8" s="1109" t="s">
        <v>1101</v>
      </c>
      <c r="K8" s="1109" t="s">
        <v>1102</v>
      </c>
      <c r="L8" s="1109" t="s">
        <v>1103</v>
      </c>
      <c r="M8" s="605"/>
      <c r="N8" s="605"/>
      <c r="O8" s="605"/>
      <c r="P8" s="605"/>
      <c r="Q8" s="605"/>
      <c r="R8" s="605"/>
      <c r="S8" s="605"/>
      <c r="T8" s="605"/>
      <c r="U8" s="605"/>
      <c r="V8" s="605"/>
      <c r="W8" s="605"/>
      <c r="X8" s="605"/>
      <c r="Y8" s="605"/>
      <c r="Z8" s="605"/>
      <c r="AA8" s="605"/>
      <c r="AB8" s="605"/>
      <c r="AC8" s="605"/>
      <c r="AD8" s="605"/>
      <c r="AE8" s="605"/>
      <c r="AF8" s="605"/>
      <c r="AG8" s="605"/>
      <c r="AH8" s="605"/>
      <c r="AI8" s="605"/>
      <c r="AJ8" s="605"/>
      <c r="AK8" s="605"/>
      <c r="AL8" s="605"/>
      <c r="AM8" s="605"/>
      <c r="AN8" s="605"/>
      <c r="AO8" s="605"/>
      <c r="AP8" s="605"/>
      <c r="AQ8" s="605"/>
      <c r="AR8" s="605"/>
      <c r="AS8" s="605"/>
      <c r="AT8" s="605"/>
      <c r="AU8" s="605"/>
      <c r="AV8" s="605"/>
      <c r="AW8" s="605"/>
      <c r="AX8" s="605"/>
      <c r="AY8" s="605"/>
      <c r="AZ8" s="605"/>
      <c r="BA8" s="605"/>
      <c r="BB8" s="605"/>
      <c r="BC8" s="605"/>
      <c r="BD8" s="605"/>
      <c r="BE8" s="605"/>
      <c r="BF8" s="605"/>
      <c r="BG8" s="605"/>
      <c r="BH8" s="605"/>
      <c r="BI8" s="605"/>
      <c r="BJ8" s="605"/>
      <c r="BK8" s="605"/>
      <c r="BL8" s="605"/>
    </row>
    <row r="9" spans="1:64" ht="34.5" customHeight="1">
      <c r="A9" s="1112"/>
      <c r="B9" s="1110" t="s">
        <v>1104</v>
      </c>
      <c r="C9" s="1110"/>
      <c r="D9" s="1110"/>
      <c r="E9" s="1111" t="s">
        <v>1105</v>
      </c>
      <c r="F9" s="1111"/>
      <c r="G9" s="1111"/>
      <c r="H9" s="1114"/>
      <c r="I9" s="1109"/>
      <c r="J9" s="1109"/>
      <c r="K9" s="1109"/>
      <c r="L9" s="1109"/>
      <c r="M9" s="605"/>
      <c r="N9" s="605"/>
      <c r="O9" s="605"/>
      <c r="P9" s="605"/>
      <c r="Q9" s="605"/>
      <c r="R9" s="605"/>
      <c r="S9" s="605"/>
      <c r="T9" s="605"/>
      <c r="U9" s="605"/>
      <c r="V9" s="605"/>
      <c r="W9" s="605"/>
      <c r="X9" s="605"/>
      <c r="Y9" s="605"/>
      <c r="Z9" s="605"/>
      <c r="AA9" s="605"/>
      <c r="AB9" s="605"/>
      <c r="AC9" s="605"/>
      <c r="AD9" s="605"/>
      <c r="AE9" s="605"/>
      <c r="AF9" s="605"/>
      <c r="AG9" s="605"/>
      <c r="AH9" s="605"/>
      <c r="AI9" s="605"/>
      <c r="AJ9" s="605"/>
      <c r="AK9" s="605"/>
      <c r="AL9" s="605"/>
      <c r="AM9" s="605"/>
      <c r="AN9" s="605"/>
      <c r="AO9" s="605"/>
      <c r="AP9" s="605"/>
      <c r="AQ9" s="605"/>
      <c r="AR9" s="605"/>
      <c r="AS9" s="605"/>
      <c r="AT9" s="605"/>
      <c r="AU9" s="605"/>
      <c r="AV9" s="605"/>
      <c r="AW9" s="605"/>
      <c r="AX9" s="605"/>
      <c r="AY9" s="605"/>
      <c r="AZ9" s="605"/>
      <c r="BA9" s="605"/>
      <c r="BB9" s="605"/>
      <c r="BC9" s="605"/>
      <c r="BD9" s="605"/>
      <c r="BE9" s="605"/>
      <c r="BF9" s="605"/>
      <c r="BG9" s="605"/>
      <c r="BH9" s="605"/>
      <c r="BI9" s="605"/>
      <c r="BJ9" s="605"/>
      <c r="BK9" s="605"/>
      <c r="BL9" s="605"/>
    </row>
    <row r="10" spans="1:64" ht="85.5" customHeight="1">
      <c r="A10" s="1112"/>
      <c r="B10" s="606" t="s">
        <v>1106</v>
      </c>
      <c r="C10" s="607" t="s">
        <v>1107</v>
      </c>
      <c r="D10" s="606" t="s">
        <v>1108</v>
      </c>
      <c r="E10" s="606" t="s">
        <v>1106</v>
      </c>
      <c r="F10" s="607" t="s">
        <v>1107</v>
      </c>
      <c r="G10" s="606" t="s">
        <v>1108</v>
      </c>
      <c r="H10" s="1114"/>
      <c r="I10" s="1109"/>
      <c r="J10" s="1109"/>
      <c r="K10" s="1109"/>
      <c r="L10" s="1109"/>
      <c r="M10" s="605"/>
      <c r="N10" s="605"/>
      <c r="O10" s="605"/>
      <c r="P10" s="605"/>
      <c r="Q10" s="605"/>
      <c r="R10" s="605"/>
      <c r="S10" s="605"/>
      <c r="T10" s="605"/>
      <c r="U10" s="605"/>
      <c r="V10" s="605"/>
      <c r="W10" s="605"/>
      <c r="X10" s="605"/>
      <c r="Y10" s="605"/>
      <c r="Z10" s="605"/>
      <c r="AA10" s="605"/>
      <c r="AB10" s="605"/>
      <c r="AC10" s="605"/>
      <c r="AD10" s="605"/>
      <c r="AE10" s="605"/>
      <c r="AF10" s="605"/>
      <c r="AG10" s="605"/>
      <c r="AH10" s="605"/>
      <c r="AI10" s="605"/>
      <c r="AJ10" s="605"/>
      <c r="AK10" s="605"/>
      <c r="AL10" s="605"/>
      <c r="AM10" s="605"/>
      <c r="AN10" s="605"/>
      <c r="AO10" s="605"/>
      <c r="AP10" s="605"/>
      <c r="AQ10" s="605"/>
      <c r="AR10" s="605"/>
      <c r="AS10" s="605"/>
      <c r="AT10" s="605"/>
      <c r="AU10" s="605"/>
      <c r="AV10" s="605"/>
      <c r="AW10" s="605"/>
      <c r="AX10" s="605"/>
      <c r="AY10" s="605"/>
      <c r="AZ10" s="605"/>
      <c r="BA10" s="605"/>
      <c r="BB10" s="605"/>
      <c r="BC10" s="605"/>
      <c r="BD10" s="605"/>
      <c r="BE10" s="605"/>
      <c r="BF10" s="605"/>
      <c r="BG10" s="605"/>
      <c r="BH10" s="605"/>
      <c r="BI10" s="605"/>
      <c r="BJ10" s="605"/>
      <c r="BK10" s="605"/>
      <c r="BL10" s="605"/>
    </row>
    <row r="11" spans="1:64">
      <c r="A11" s="608">
        <v>1</v>
      </c>
      <c r="B11" s="608">
        <v>2</v>
      </c>
      <c r="C11" s="608">
        <v>3</v>
      </c>
      <c r="D11" s="608">
        <v>4</v>
      </c>
      <c r="E11" s="608">
        <v>5</v>
      </c>
      <c r="F11" s="608">
        <v>6</v>
      </c>
      <c r="G11" s="608">
        <v>7</v>
      </c>
      <c r="H11" s="609">
        <v>8</v>
      </c>
      <c r="I11" s="608">
        <v>9</v>
      </c>
      <c r="J11" s="608">
        <v>10</v>
      </c>
      <c r="K11" s="608">
        <v>11</v>
      </c>
      <c r="L11" s="608">
        <v>11</v>
      </c>
      <c r="M11" s="605"/>
      <c r="N11" s="605"/>
      <c r="O11" s="605"/>
      <c r="P11" s="605"/>
      <c r="Q11" s="605"/>
      <c r="R11" s="605"/>
      <c r="S11" s="605"/>
      <c r="T11" s="605"/>
      <c r="U11" s="605"/>
      <c r="V11" s="605"/>
      <c r="W11" s="605"/>
      <c r="X11" s="605"/>
      <c r="Y11" s="605"/>
      <c r="Z11" s="605"/>
      <c r="AA11" s="605"/>
      <c r="AB11" s="605"/>
      <c r="AC11" s="605"/>
      <c r="AD11" s="605"/>
      <c r="AE11" s="605"/>
      <c r="AF11" s="605"/>
      <c r="AG11" s="605"/>
      <c r="AH11" s="605"/>
      <c r="AI11" s="605"/>
      <c r="AJ11" s="605"/>
      <c r="AK11" s="605"/>
      <c r="AL11" s="605"/>
      <c r="AM11" s="605"/>
      <c r="AN11" s="605"/>
      <c r="AO11" s="605"/>
      <c r="AP11" s="605"/>
      <c r="AQ11" s="605"/>
      <c r="AR11" s="605"/>
      <c r="AS11" s="605"/>
      <c r="AT11" s="605"/>
      <c r="AU11" s="605"/>
      <c r="AV11" s="605"/>
      <c r="AW11" s="605"/>
      <c r="AX11" s="605"/>
      <c r="AY11" s="605"/>
      <c r="AZ11" s="605"/>
      <c r="BA11" s="605"/>
      <c r="BB11" s="605"/>
      <c r="BC11" s="605"/>
      <c r="BD11" s="605"/>
      <c r="BE11" s="605"/>
      <c r="BF11" s="605"/>
      <c r="BG11" s="605"/>
      <c r="BH11" s="605"/>
      <c r="BI11" s="605"/>
      <c r="BJ11" s="605"/>
      <c r="BK11" s="605"/>
      <c r="BL11" s="605"/>
    </row>
    <row r="12" spans="1:64" ht="15.75">
      <c r="A12" s="610" t="s">
        <v>710</v>
      </c>
      <c r="B12" s="611">
        <v>129360375.56999999</v>
      </c>
      <c r="C12" s="611">
        <v>128499114.09</v>
      </c>
      <c r="D12" s="611">
        <v>127637852.61</v>
      </c>
      <c r="E12" s="611">
        <v>9055606.6300000008</v>
      </c>
      <c r="F12" s="611">
        <v>9087376</v>
      </c>
      <c r="G12" s="611">
        <v>8753116</v>
      </c>
      <c r="H12" s="611">
        <v>2.2000000000000002</v>
      </c>
      <c r="I12" s="611">
        <v>3170840</v>
      </c>
      <c r="J12" s="611">
        <v>1511845</v>
      </c>
      <c r="K12" s="612">
        <f>((C12+F12)/4+(D12+G12)/4*3)*H12/100</f>
        <v>3007176.68</v>
      </c>
      <c r="L12" s="612">
        <f>((C12+F12)/4+(D12)/4*3)*H12/100</f>
        <v>2862750.26</v>
      </c>
      <c r="M12" s="605"/>
      <c r="N12" s="605"/>
      <c r="O12" s="605"/>
      <c r="P12" s="605"/>
      <c r="Q12" s="605"/>
      <c r="R12" s="605"/>
      <c r="S12" s="605"/>
      <c r="T12" s="605"/>
      <c r="U12" s="605"/>
      <c r="V12" s="605"/>
      <c r="W12" s="605"/>
      <c r="X12" s="605"/>
      <c r="Y12" s="605"/>
      <c r="Z12" s="605"/>
      <c r="AA12" s="605"/>
      <c r="AB12" s="605"/>
      <c r="AC12" s="605"/>
      <c r="AD12" s="605"/>
      <c r="AE12" s="605"/>
      <c r="AF12" s="605"/>
      <c r="AG12" s="605"/>
      <c r="AH12" s="605"/>
      <c r="AI12" s="605"/>
      <c r="AJ12" s="605"/>
      <c r="AK12" s="605"/>
      <c r="AL12" s="605"/>
      <c r="AM12" s="605"/>
      <c r="AN12" s="605"/>
      <c r="AO12" s="605"/>
      <c r="AP12" s="605"/>
      <c r="AQ12" s="605"/>
      <c r="AR12" s="605"/>
      <c r="AS12" s="605"/>
      <c r="AT12" s="605"/>
      <c r="AU12" s="605"/>
      <c r="AV12" s="605"/>
      <c r="AW12" s="605"/>
      <c r="AX12" s="605"/>
      <c r="AY12" s="605"/>
      <c r="AZ12" s="605"/>
      <c r="BA12" s="605"/>
      <c r="BB12" s="605"/>
      <c r="BC12" s="605"/>
      <c r="BD12" s="605"/>
      <c r="BE12" s="605"/>
      <c r="BF12" s="605"/>
      <c r="BG12" s="605"/>
      <c r="BH12" s="605"/>
      <c r="BI12" s="605"/>
      <c r="BJ12" s="605"/>
      <c r="BK12" s="605"/>
      <c r="BL12" s="605"/>
    </row>
    <row r="13" spans="1:64" ht="15.75">
      <c r="A13" s="610" t="s">
        <v>710</v>
      </c>
      <c r="B13" s="611"/>
      <c r="C13" s="611"/>
      <c r="D13" s="611"/>
      <c r="E13" s="611">
        <v>1049636</v>
      </c>
      <c r="F13" s="611">
        <v>929636</v>
      </c>
      <c r="G13" s="611">
        <v>809006</v>
      </c>
      <c r="H13" s="611">
        <v>1.1000000000000001</v>
      </c>
      <c r="I13" s="611"/>
      <c r="J13" s="611">
        <v>11615</v>
      </c>
      <c r="K13" s="612">
        <f>((C13+F13)/4+(D13+G13)/4*3)*H13/100</f>
        <v>9230.7999999999993</v>
      </c>
      <c r="L13" s="612">
        <f>((C13+F13)/4+(D13)/4*3)*H13/100</f>
        <v>2556.5</v>
      </c>
      <c r="M13" s="605"/>
      <c r="N13" s="605"/>
      <c r="O13" s="605"/>
      <c r="P13" s="605"/>
      <c r="Q13" s="605"/>
      <c r="R13" s="605"/>
      <c r="S13" s="605"/>
      <c r="T13" s="605"/>
      <c r="U13" s="605"/>
      <c r="V13" s="605"/>
      <c r="W13" s="605"/>
      <c r="X13" s="605"/>
      <c r="Y13" s="605"/>
      <c r="Z13" s="605"/>
      <c r="AA13" s="605"/>
      <c r="AB13" s="605"/>
      <c r="AC13" s="605"/>
      <c r="AD13" s="605"/>
      <c r="AE13" s="605"/>
      <c r="AF13" s="605"/>
      <c r="AG13" s="605"/>
      <c r="AH13" s="605"/>
      <c r="AI13" s="605"/>
      <c r="AJ13" s="605"/>
      <c r="AK13" s="605"/>
      <c r="AL13" s="605"/>
      <c r="AM13" s="605"/>
      <c r="AN13" s="605"/>
      <c r="AO13" s="605"/>
      <c r="AP13" s="605"/>
      <c r="AQ13" s="605"/>
      <c r="AR13" s="605"/>
      <c r="AS13" s="605"/>
      <c r="AT13" s="605"/>
      <c r="AU13" s="605"/>
      <c r="AV13" s="605"/>
      <c r="AW13" s="605"/>
      <c r="AX13" s="605"/>
      <c r="AY13" s="605"/>
      <c r="AZ13" s="605"/>
      <c r="BA13" s="605"/>
      <c r="BB13" s="605"/>
      <c r="BC13" s="605"/>
      <c r="BD13" s="605"/>
      <c r="BE13" s="605"/>
      <c r="BF13" s="605"/>
      <c r="BG13" s="605"/>
      <c r="BH13" s="605"/>
      <c r="BI13" s="605"/>
      <c r="BJ13" s="605"/>
      <c r="BK13" s="605"/>
      <c r="BL13" s="605"/>
    </row>
    <row r="14" spans="1:64" ht="15.75">
      <c r="A14" s="613" t="s">
        <v>35</v>
      </c>
      <c r="B14" s="614">
        <f t="shared" ref="B14:G14" si="0">SUM(B12:B13)</f>
        <v>129360375.56999999</v>
      </c>
      <c r="C14" s="614">
        <f t="shared" si="0"/>
        <v>128499114.09</v>
      </c>
      <c r="D14" s="614">
        <f t="shared" si="0"/>
        <v>127637852.61</v>
      </c>
      <c r="E14" s="614">
        <f t="shared" si="0"/>
        <v>10105242.630000001</v>
      </c>
      <c r="F14" s="614">
        <f t="shared" si="0"/>
        <v>10017012</v>
      </c>
      <c r="G14" s="614">
        <f t="shared" si="0"/>
        <v>9562122</v>
      </c>
      <c r="H14" s="615"/>
      <c r="I14" s="614">
        <f>SUM(I12:I13)</f>
        <v>3170840</v>
      </c>
      <c r="J14" s="614">
        <f>SUM(J12:J13)</f>
        <v>1523460</v>
      </c>
      <c r="K14" s="614">
        <f>SUM(K12:K13)</f>
        <v>3016407.48</v>
      </c>
      <c r="L14" s="614">
        <f>SUM(L12:L13)</f>
        <v>2865306.76</v>
      </c>
      <c r="M14" s="605"/>
      <c r="N14" s="605"/>
      <c r="O14" s="605"/>
      <c r="P14" s="605"/>
      <c r="Q14" s="605"/>
      <c r="R14" s="605"/>
      <c r="S14" s="605"/>
      <c r="T14" s="605"/>
      <c r="U14" s="605"/>
      <c r="V14" s="605"/>
      <c r="W14" s="605"/>
      <c r="X14" s="605"/>
      <c r="Y14" s="605"/>
      <c r="Z14" s="605"/>
      <c r="AA14" s="605"/>
      <c r="AB14" s="605"/>
      <c r="AC14" s="605"/>
      <c r="AD14" s="605"/>
      <c r="AE14" s="605"/>
      <c r="AF14" s="605"/>
      <c r="AG14" s="605"/>
      <c r="AH14" s="605"/>
      <c r="AI14" s="605"/>
      <c r="AJ14" s="605"/>
      <c r="AK14" s="605"/>
      <c r="AL14" s="605"/>
      <c r="AM14" s="605"/>
      <c r="AN14" s="605"/>
      <c r="AO14" s="605"/>
      <c r="AP14" s="605"/>
      <c r="AQ14" s="605"/>
      <c r="AR14" s="605"/>
      <c r="AS14" s="605"/>
      <c r="AT14" s="605"/>
      <c r="AU14" s="605"/>
      <c r="AV14" s="605"/>
      <c r="AW14" s="605"/>
      <c r="AX14" s="605"/>
      <c r="AY14" s="605"/>
      <c r="AZ14" s="605"/>
      <c r="BA14" s="605"/>
      <c r="BB14" s="605"/>
      <c r="BC14" s="605"/>
      <c r="BD14" s="605"/>
      <c r="BE14" s="605"/>
      <c r="BF14" s="605"/>
      <c r="BG14" s="605"/>
      <c r="BH14" s="605"/>
      <c r="BI14" s="605"/>
      <c r="BJ14" s="605"/>
      <c r="BK14" s="605"/>
      <c r="BL14" s="605"/>
    </row>
    <row r="15" spans="1:64" ht="15.75">
      <c r="A15" s="610" t="s">
        <v>711</v>
      </c>
      <c r="B15" s="611">
        <v>171826642</v>
      </c>
      <c r="C15" s="611">
        <v>168874263</v>
      </c>
      <c r="D15" s="611">
        <v>167398073.5</v>
      </c>
      <c r="E15" s="611"/>
      <c r="F15" s="611"/>
      <c r="G15" s="611"/>
      <c r="H15" s="611">
        <v>2.2000000000000002</v>
      </c>
      <c r="I15" s="611">
        <v>1271341</v>
      </c>
      <c r="J15" s="611">
        <v>1877914</v>
      </c>
      <c r="K15" s="612">
        <f>((C15+F15)/4+(D15+G15)/4*3)*H15/100</f>
        <v>3690876.66</v>
      </c>
      <c r="L15" s="612">
        <f t="shared" ref="L15:L16" si="1">((C15+F15)/4+(D15)/4*3)*H15/100</f>
        <v>3690876.66</v>
      </c>
    </row>
    <row r="16" spans="1:64" ht="15.75">
      <c r="A16" s="610"/>
      <c r="B16" s="611"/>
      <c r="C16" s="611"/>
      <c r="D16" s="611"/>
      <c r="E16" s="611"/>
      <c r="F16" s="611">
        <v>22703764</v>
      </c>
      <c r="G16" s="611">
        <v>22317335.539999999</v>
      </c>
      <c r="H16" s="611">
        <v>1.1000000000000001</v>
      </c>
      <c r="I16" s="611"/>
      <c r="J16" s="611">
        <v>127527</v>
      </c>
      <c r="K16" s="612">
        <f>((C16+F16)/4+(D16+G16)/4*3)*H16/100</f>
        <v>246553.37</v>
      </c>
      <c r="L16" s="612">
        <f t="shared" si="1"/>
        <v>62435.35</v>
      </c>
    </row>
    <row r="17" spans="1:12" ht="15.75">
      <c r="A17" s="613" t="s">
        <v>35</v>
      </c>
      <c r="B17" s="614">
        <f t="shared" ref="B17:G17" si="2">SUM(B15:B16)</f>
        <v>171826642</v>
      </c>
      <c r="C17" s="614">
        <f t="shared" si="2"/>
        <v>168874263</v>
      </c>
      <c r="D17" s="614">
        <f t="shared" si="2"/>
        <v>167398073.5</v>
      </c>
      <c r="E17" s="614">
        <f t="shared" si="2"/>
        <v>0</v>
      </c>
      <c r="F17" s="614">
        <f t="shared" si="2"/>
        <v>22703764</v>
      </c>
      <c r="G17" s="614">
        <f t="shared" si="2"/>
        <v>22317335.539999999</v>
      </c>
      <c r="H17" s="615"/>
      <c r="I17" s="614">
        <f>SUM(I15:I16)</f>
        <v>1271341</v>
      </c>
      <c r="J17" s="614">
        <f>SUM(J15:J16)</f>
        <v>2005441</v>
      </c>
      <c r="K17" s="614">
        <f>SUM(K15:K16)</f>
        <v>3937430.03</v>
      </c>
      <c r="L17" s="614">
        <f t="shared" ref="L17" si="3">SUM(L15:L16)</f>
        <v>3753312.01</v>
      </c>
    </row>
    <row r="18" spans="1:12" ht="15.75">
      <c r="A18" s="610" t="s">
        <v>713</v>
      </c>
      <c r="B18" s="611">
        <v>51609873.700000003</v>
      </c>
      <c r="C18" s="611">
        <v>51218738.619999997</v>
      </c>
      <c r="D18" s="611">
        <v>50827603.539999999</v>
      </c>
      <c r="E18" s="611"/>
      <c r="F18" s="611"/>
      <c r="G18" s="611"/>
      <c r="H18" s="611">
        <v>2.2000000000000002</v>
      </c>
      <c r="I18" s="611">
        <v>1144022</v>
      </c>
      <c r="J18" s="611">
        <v>566095</v>
      </c>
      <c r="K18" s="612">
        <f>((C18+F18)/4+(D18+G18)/4*3)*H18/100</f>
        <v>1120358.52</v>
      </c>
      <c r="L18" s="612">
        <f t="shared" ref="L18:L19" si="4">((C18+F18)/4+(D18)/4*3)*H18/100</f>
        <v>1120358.52</v>
      </c>
    </row>
    <row r="19" spans="1:12" ht="15.75">
      <c r="A19" s="610"/>
      <c r="B19" s="611"/>
      <c r="C19" s="611"/>
      <c r="D19" s="611"/>
      <c r="E19" s="611">
        <v>6492441.0300000003</v>
      </c>
      <c r="F19" s="611">
        <v>6100029.5099999998</v>
      </c>
      <c r="G19" s="611">
        <v>5707617.9900000002</v>
      </c>
      <c r="H19" s="611">
        <v>1.1000000000000001</v>
      </c>
      <c r="I19" s="611"/>
      <c r="J19" s="611">
        <v>34899</v>
      </c>
      <c r="K19" s="612">
        <f>((C19+F19)/4+(D19+G19)/4*3)*H19/100</f>
        <v>63862.93</v>
      </c>
      <c r="L19" s="612">
        <f t="shared" si="4"/>
        <v>16775.080000000002</v>
      </c>
    </row>
    <row r="20" spans="1:12" ht="15.75">
      <c r="A20" s="613" t="s">
        <v>35</v>
      </c>
      <c r="B20" s="614">
        <f t="shared" ref="B20:G20" si="5">SUM(B18:B19)</f>
        <v>51609873.700000003</v>
      </c>
      <c r="C20" s="614">
        <f t="shared" si="5"/>
        <v>51218738.619999997</v>
      </c>
      <c r="D20" s="614">
        <f t="shared" si="5"/>
        <v>50827603.539999999</v>
      </c>
      <c r="E20" s="614">
        <f t="shared" si="5"/>
        <v>6492441.0300000003</v>
      </c>
      <c r="F20" s="614">
        <f t="shared" si="5"/>
        <v>6100029.5099999998</v>
      </c>
      <c r="G20" s="614">
        <f t="shared" si="5"/>
        <v>5707617.9900000002</v>
      </c>
      <c r="H20" s="615"/>
      <c r="I20" s="614">
        <f>SUM(I18:I19)</f>
        <v>1144022</v>
      </c>
      <c r="J20" s="614">
        <f>SUM(J18:J19)</f>
        <v>600994</v>
      </c>
      <c r="K20" s="614">
        <f>SUM(K18:K19)</f>
        <v>1184221.45</v>
      </c>
      <c r="L20" s="614">
        <f t="shared" ref="L20" si="6">SUM(L18:L19)</f>
        <v>1137133.6000000001</v>
      </c>
    </row>
    <row r="21" spans="1:12" ht="15.75">
      <c r="A21" s="610" t="s">
        <v>1109</v>
      </c>
      <c r="B21" s="611"/>
      <c r="C21" s="611"/>
      <c r="D21" s="611"/>
      <c r="E21" s="611"/>
      <c r="F21" s="611"/>
      <c r="G21" s="611"/>
      <c r="H21" s="611"/>
      <c r="I21" s="611"/>
      <c r="J21" s="611"/>
      <c r="K21" s="612">
        <f>((C21+F21)/4+(D21+G21)/4*3)*H21/100</f>
        <v>0</v>
      </c>
      <c r="L21" s="612">
        <f t="shared" ref="L21:L22" si="7">((C21+F21)/4+(D21)/4*3)*H21/100</f>
        <v>0</v>
      </c>
    </row>
    <row r="22" spans="1:12" ht="15.75">
      <c r="A22" s="610"/>
      <c r="B22" s="611"/>
      <c r="C22" s="611"/>
      <c r="D22" s="611"/>
      <c r="E22" s="611"/>
      <c r="F22" s="611"/>
      <c r="G22" s="611"/>
      <c r="H22" s="611"/>
      <c r="I22" s="611"/>
      <c r="J22" s="611"/>
      <c r="K22" s="612">
        <f>((C22+F22)/4+(D22+G22)/4*3)*H22/100</f>
        <v>0</v>
      </c>
      <c r="L22" s="612">
        <f t="shared" si="7"/>
        <v>0</v>
      </c>
    </row>
    <row r="23" spans="1:12" ht="15.75">
      <c r="A23" s="613" t="s">
        <v>35</v>
      </c>
      <c r="B23" s="614">
        <f t="shared" ref="B23:G23" si="8">SUM(B21:B22)</f>
        <v>0</v>
      </c>
      <c r="C23" s="614">
        <f t="shared" si="8"/>
        <v>0</v>
      </c>
      <c r="D23" s="614">
        <f t="shared" si="8"/>
        <v>0</v>
      </c>
      <c r="E23" s="614">
        <f t="shared" si="8"/>
        <v>0</v>
      </c>
      <c r="F23" s="614">
        <f t="shared" si="8"/>
        <v>0</v>
      </c>
      <c r="G23" s="614">
        <f t="shared" si="8"/>
        <v>0</v>
      </c>
      <c r="H23" s="615"/>
      <c r="I23" s="614">
        <f>SUM(I21:I22)</f>
        <v>0</v>
      </c>
      <c r="J23" s="614">
        <f>SUM(J21:J22)</f>
        <v>0</v>
      </c>
      <c r="K23" s="614">
        <f>SUM(K21:K22)</f>
        <v>0</v>
      </c>
      <c r="L23" s="614">
        <f t="shared" ref="L23" si="9">SUM(L21:L22)</f>
        <v>0</v>
      </c>
    </row>
    <row r="24" spans="1:12" ht="15.75">
      <c r="A24" s="610" t="s">
        <v>715</v>
      </c>
      <c r="B24" s="611">
        <v>1040300.76</v>
      </c>
      <c r="C24" s="611">
        <v>1032379.62</v>
      </c>
      <c r="D24" s="611">
        <v>1024458.48</v>
      </c>
      <c r="E24" s="611">
        <v>166341.32999999999</v>
      </c>
      <c r="F24" s="611">
        <v>145644.57</v>
      </c>
      <c r="G24" s="611">
        <v>124947.81</v>
      </c>
      <c r="H24" s="611">
        <v>2.2000000000000002</v>
      </c>
      <c r="I24" s="611">
        <v>27176</v>
      </c>
      <c r="J24" s="611">
        <v>13155</v>
      </c>
      <c r="K24" s="612">
        <f>((C24+F24)/4+(D24+G24)/4*3)*H24/100</f>
        <v>25444.34</v>
      </c>
      <c r="L24" s="612">
        <f t="shared" ref="L24:L25" si="10">((C24+F24)/4+(D24)/4*3)*H24/100</f>
        <v>23382.7</v>
      </c>
    </row>
    <row r="25" spans="1:12" ht="15.75">
      <c r="A25" s="610"/>
      <c r="B25" s="611"/>
      <c r="C25" s="611"/>
      <c r="D25" s="611"/>
      <c r="E25" s="611"/>
      <c r="F25" s="611"/>
      <c r="G25" s="611"/>
      <c r="H25" s="611"/>
      <c r="I25" s="611"/>
      <c r="J25" s="611"/>
      <c r="K25" s="612">
        <f>((C25+F25)/4+(D25+G25)/4*3)*H25/100</f>
        <v>0</v>
      </c>
      <c r="L25" s="612">
        <f t="shared" si="10"/>
        <v>0</v>
      </c>
    </row>
    <row r="26" spans="1:12" ht="15.75">
      <c r="A26" s="613" t="s">
        <v>35</v>
      </c>
      <c r="B26" s="614">
        <f t="shared" ref="B26:G26" si="11">SUM(B24:B25)</f>
        <v>1040300.76</v>
      </c>
      <c r="C26" s="614">
        <f t="shared" si="11"/>
        <v>1032379.62</v>
      </c>
      <c r="D26" s="614">
        <f t="shared" si="11"/>
        <v>1024458.48</v>
      </c>
      <c r="E26" s="614">
        <f t="shared" si="11"/>
        <v>166341.32999999999</v>
      </c>
      <c r="F26" s="614">
        <f t="shared" si="11"/>
        <v>145644.57</v>
      </c>
      <c r="G26" s="614">
        <f t="shared" si="11"/>
        <v>124947.81</v>
      </c>
      <c r="H26" s="615"/>
      <c r="I26" s="614">
        <f>SUM(I24:I25)</f>
        <v>27176</v>
      </c>
      <c r="J26" s="614">
        <f>SUM(J24:J25)</f>
        <v>13155</v>
      </c>
      <c r="K26" s="614">
        <f>SUM(K24:K25)</f>
        <v>25444.34</v>
      </c>
      <c r="L26" s="614">
        <f t="shared" ref="L26" si="12">SUM(L24:L25)</f>
        <v>23382.7</v>
      </c>
    </row>
    <row r="27" spans="1:12" ht="15.75">
      <c r="A27" s="610" t="s">
        <v>716</v>
      </c>
      <c r="B27" s="611">
        <v>940415.28</v>
      </c>
      <c r="C27" s="611">
        <v>926344.2</v>
      </c>
      <c r="D27" s="611">
        <v>916963.48</v>
      </c>
      <c r="E27" s="611">
        <v>14723.24</v>
      </c>
      <c r="F27" s="611">
        <v>11344.88</v>
      </c>
      <c r="G27" s="611">
        <v>9478.64</v>
      </c>
      <c r="H27" s="611">
        <v>2.2000000000000002</v>
      </c>
      <c r="I27" s="611">
        <v>27399</v>
      </c>
      <c r="J27" s="611">
        <v>16989</v>
      </c>
      <c r="K27" s="612">
        <f>((C27+F27)/4+(D27+G27)/4*3)*H27/100</f>
        <v>20443.580000000002</v>
      </c>
      <c r="L27" s="612">
        <f t="shared" ref="L27:L28" si="13">((C27+F27)/4+(D27)/4*3)*H27/100</f>
        <v>20287.189999999999</v>
      </c>
    </row>
    <row r="28" spans="1:12" ht="15.75">
      <c r="A28" s="610"/>
      <c r="B28" s="611"/>
      <c r="C28" s="611"/>
      <c r="D28" s="611"/>
      <c r="E28" s="611"/>
      <c r="F28" s="611"/>
      <c r="G28" s="611"/>
      <c r="H28" s="611"/>
      <c r="I28" s="611"/>
      <c r="J28" s="611"/>
      <c r="K28" s="612">
        <f>((C28+F28)/4+(D28+G28)/4*3)*H28/100</f>
        <v>0</v>
      </c>
      <c r="L28" s="612">
        <f t="shared" si="13"/>
        <v>0</v>
      </c>
    </row>
    <row r="29" spans="1:12" ht="15.75">
      <c r="A29" s="613" t="s">
        <v>35</v>
      </c>
      <c r="B29" s="614">
        <f t="shared" ref="B29:G29" si="14">SUM(B27:B28)</f>
        <v>940415.28</v>
      </c>
      <c r="C29" s="614">
        <f t="shared" si="14"/>
        <v>926344.2</v>
      </c>
      <c r="D29" s="614">
        <f t="shared" si="14"/>
        <v>916963.48</v>
      </c>
      <c r="E29" s="614">
        <f t="shared" si="14"/>
        <v>14723.24</v>
      </c>
      <c r="F29" s="614">
        <f t="shared" si="14"/>
        <v>11344.88</v>
      </c>
      <c r="G29" s="614">
        <f t="shared" si="14"/>
        <v>9478.64</v>
      </c>
      <c r="H29" s="615"/>
      <c r="I29" s="614">
        <f>SUM(I27:I28)</f>
        <v>27399</v>
      </c>
      <c r="J29" s="614">
        <f>SUM(J27:J28)</f>
        <v>16989</v>
      </c>
      <c r="K29" s="614">
        <f>SUM(K27:K28)</f>
        <v>20443.580000000002</v>
      </c>
      <c r="L29" s="614">
        <f t="shared" ref="L29" si="15">SUM(L27:L28)</f>
        <v>20287.189999999999</v>
      </c>
    </row>
    <row r="30" spans="1:12" ht="15.75">
      <c r="A30" s="610" t="s">
        <v>818</v>
      </c>
      <c r="B30" s="611"/>
      <c r="C30" s="611"/>
      <c r="D30" s="611"/>
      <c r="E30" s="611"/>
      <c r="F30" s="611"/>
      <c r="G30" s="611"/>
      <c r="H30" s="611"/>
      <c r="I30" s="611"/>
      <c r="J30" s="611"/>
      <c r="K30" s="612">
        <f>((C30+F30)/4+(D30+G30)/4*3)*H30/100</f>
        <v>0</v>
      </c>
      <c r="L30" s="612">
        <f t="shared" ref="L30:L31" si="16">((C30+F30)/4+(D30)/4*3)*H30/100</f>
        <v>0</v>
      </c>
    </row>
    <row r="31" spans="1:12" ht="15.75">
      <c r="A31" s="610"/>
      <c r="B31" s="611"/>
      <c r="C31" s="611"/>
      <c r="D31" s="611"/>
      <c r="E31" s="611"/>
      <c r="F31" s="611"/>
      <c r="G31" s="611"/>
      <c r="H31" s="611"/>
      <c r="I31" s="611"/>
      <c r="J31" s="611"/>
      <c r="K31" s="612">
        <f>((C31+F31)/4+(D31+G31)/4*3)*H31/100</f>
        <v>0</v>
      </c>
      <c r="L31" s="612">
        <f t="shared" si="16"/>
        <v>0</v>
      </c>
    </row>
    <row r="32" spans="1:12" ht="15.75">
      <c r="A32" s="613" t="s">
        <v>35</v>
      </c>
      <c r="B32" s="614">
        <f t="shared" ref="B32:G32" si="17">SUM(B30:B31)</f>
        <v>0</v>
      </c>
      <c r="C32" s="614">
        <f t="shared" si="17"/>
        <v>0</v>
      </c>
      <c r="D32" s="614">
        <f t="shared" si="17"/>
        <v>0</v>
      </c>
      <c r="E32" s="614">
        <f t="shared" si="17"/>
        <v>0</v>
      </c>
      <c r="F32" s="614">
        <f t="shared" si="17"/>
        <v>0</v>
      </c>
      <c r="G32" s="614">
        <f t="shared" si="17"/>
        <v>0</v>
      </c>
      <c r="H32" s="615"/>
      <c r="I32" s="614">
        <f>SUM(I30:I31)</f>
        <v>0</v>
      </c>
      <c r="J32" s="614">
        <f>SUM(J30:J31)</f>
        <v>0</v>
      </c>
      <c r="K32" s="614">
        <f>SUM(K30:K31)</f>
        <v>0</v>
      </c>
      <c r="L32" s="614">
        <f t="shared" ref="L32" si="18">SUM(L30:L31)</f>
        <v>0</v>
      </c>
    </row>
    <row r="33" spans="1:12" ht="15.75">
      <c r="A33" s="610" t="s">
        <v>718</v>
      </c>
      <c r="B33" s="611">
        <v>358291.98</v>
      </c>
      <c r="C33" s="611">
        <v>348621.24</v>
      </c>
      <c r="D33" s="611">
        <f>C33-(B33-C33)</f>
        <v>338950.5</v>
      </c>
      <c r="E33" s="611"/>
      <c r="F33" s="611"/>
      <c r="G33" s="611"/>
      <c r="H33" s="611">
        <v>2.2000000000000002</v>
      </c>
      <c r="I33" s="611">
        <v>7542</v>
      </c>
      <c r="J33" s="611">
        <v>3901</v>
      </c>
      <c r="K33" s="612">
        <f>((C33+F33)/4+(D33+G33)/4*3)*H33/100</f>
        <v>7510.1</v>
      </c>
      <c r="L33" s="612">
        <f t="shared" ref="L33:L34" si="19">((C33+F33)/4+(D33)/4*3)*H33/100</f>
        <v>7510.1</v>
      </c>
    </row>
    <row r="34" spans="1:12" ht="15.75">
      <c r="A34" s="610"/>
      <c r="B34" s="611"/>
      <c r="C34" s="611"/>
      <c r="D34" s="611"/>
      <c r="E34" s="611">
        <v>44817.279999999999</v>
      </c>
      <c r="F34" s="611">
        <v>39916.120000000003</v>
      </c>
      <c r="G34" s="611">
        <f>F34-(E34-F34)</f>
        <v>35014.959999999999</v>
      </c>
      <c r="H34" s="611">
        <v>1.1000000000000001</v>
      </c>
      <c r="I34" s="611"/>
      <c r="J34" s="611">
        <v>237</v>
      </c>
      <c r="K34" s="612">
        <f>((C34+F34)/4+(D34+G34)/4*3)*H34/100</f>
        <v>398.64</v>
      </c>
      <c r="L34" s="612">
        <f t="shared" si="19"/>
        <v>109.77</v>
      </c>
    </row>
    <row r="35" spans="1:12" ht="15.75">
      <c r="A35" s="613" t="s">
        <v>35</v>
      </c>
      <c r="B35" s="614">
        <f t="shared" ref="B35:G35" si="20">SUM(B33:B34)</f>
        <v>358291.98</v>
      </c>
      <c r="C35" s="614">
        <f t="shared" si="20"/>
        <v>348621.24</v>
      </c>
      <c r="D35" s="614">
        <f t="shared" si="20"/>
        <v>338950.5</v>
      </c>
      <c r="E35" s="614">
        <f t="shared" si="20"/>
        <v>44817.279999999999</v>
      </c>
      <c r="F35" s="614">
        <f t="shared" si="20"/>
        <v>39916.120000000003</v>
      </c>
      <c r="G35" s="614">
        <f t="shared" si="20"/>
        <v>35014.959999999999</v>
      </c>
      <c r="H35" s="615"/>
      <c r="I35" s="614">
        <f>SUM(I33:I34)</f>
        <v>7542</v>
      </c>
      <c r="J35" s="614">
        <f>SUM(J33:J34)</f>
        <v>4138</v>
      </c>
      <c r="K35" s="614">
        <f>SUM(K33:K34)</f>
        <v>7908.74</v>
      </c>
      <c r="L35" s="614">
        <f t="shared" ref="L35" si="21">SUM(L33:L34)</f>
        <v>7619.87</v>
      </c>
    </row>
    <row r="36" spans="1:12" ht="15.75">
      <c r="A36" s="610" t="s">
        <v>1110</v>
      </c>
      <c r="B36" s="611">
        <v>345340</v>
      </c>
      <c r="C36" s="611">
        <v>338610</v>
      </c>
      <c r="D36" s="611">
        <v>331880</v>
      </c>
      <c r="E36" s="611">
        <v>105315</v>
      </c>
      <c r="F36" s="611">
        <v>90462</v>
      </c>
      <c r="G36" s="611">
        <v>75609</v>
      </c>
      <c r="H36" s="611">
        <v>2.2000000000000002</v>
      </c>
      <c r="I36" s="611">
        <v>7746</v>
      </c>
      <c r="J36" s="611">
        <v>4865</v>
      </c>
      <c r="K36" s="612">
        <f>((C36+F36)/4+(D36+G36)/4*3)*H36/100</f>
        <v>9083.4599999999991</v>
      </c>
      <c r="L36" s="612">
        <f t="shared" ref="L36:L37" si="22">((C36+F36)/4+(D36)/4*3)*H36/100</f>
        <v>7835.92</v>
      </c>
    </row>
    <row r="37" spans="1:12" ht="15.75">
      <c r="A37" s="610"/>
      <c r="B37" s="611"/>
      <c r="C37" s="611"/>
      <c r="D37" s="611"/>
      <c r="E37" s="611"/>
      <c r="F37" s="611"/>
      <c r="G37" s="611"/>
      <c r="H37" s="611"/>
      <c r="I37" s="611"/>
      <c r="J37" s="611"/>
      <c r="K37" s="612">
        <f>((C37+F37)/4+(D37+G37)/4*3)*H37/100</f>
        <v>0</v>
      </c>
      <c r="L37" s="612">
        <f t="shared" si="22"/>
        <v>0</v>
      </c>
    </row>
    <row r="38" spans="1:12" ht="15.75">
      <c r="A38" s="613" t="s">
        <v>35</v>
      </c>
      <c r="B38" s="614">
        <f t="shared" ref="B38:G38" si="23">SUM(B36:B37)</f>
        <v>345340</v>
      </c>
      <c r="C38" s="614">
        <f t="shared" si="23"/>
        <v>338610</v>
      </c>
      <c r="D38" s="614">
        <f t="shared" si="23"/>
        <v>331880</v>
      </c>
      <c r="E38" s="614">
        <f t="shared" si="23"/>
        <v>105315</v>
      </c>
      <c r="F38" s="614">
        <f t="shared" si="23"/>
        <v>90462</v>
      </c>
      <c r="G38" s="614">
        <f t="shared" si="23"/>
        <v>75609</v>
      </c>
      <c r="H38" s="615"/>
      <c r="I38" s="614">
        <f>SUM(I36:I37)</f>
        <v>7746</v>
      </c>
      <c r="J38" s="614">
        <f>SUM(J36:J37)</f>
        <v>4865</v>
      </c>
      <c r="K38" s="614">
        <f>SUM(K36:K37)</f>
        <v>9083.4599999999991</v>
      </c>
      <c r="L38" s="614">
        <f t="shared" ref="L38" si="24">SUM(L36:L37)</f>
        <v>7835.92</v>
      </c>
    </row>
    <row r="39" spans="1:12" ht="15.75">
      <c r="A39" s="610" t="str">
        <f>дс</f>
        <v>МБДОУ д/с №15</v>
      </c>
      <c r="B39" s="611">
        <v>24748812</v>
      </c>
      <c r="C39" s="611">
        <v>24487130</v>
      </c>
      <c r="D39" s="611">
        <v>23724384</v>
      </c>
      <c r="E39" s="611">
        <v>26434.240000000002</v>
      </c>
      <c r="F39" s="611">
        <v>20835.650000000001</v>
      </c>
      <c r="G39" s="611">
        <v>17355.04</v>
      </c>
      <c r="H39" s="611">
        <v>2.2000000000000002</v>
      </c>
      <c r="I39" s="611">
        <v>135293</v>
      </c>
      <c r="J39" s="611">
        <f>135759+135399</f>
        <v>271158</v>
      </c>
      <c r="K39" s="612">
        <f>((C39+F39)/4+(D39+G39)/4*3)*H39/100</f>
        <v>526532.51</v>
      </c>
      <c r="L39" s="612">
        <f t="shared" ref="L39:L40" si="25">((C39+F39)/4+(D39)/4*3)*H39/100</f>
        <v>526246.15</v>
      </c>
    </row>
    <row r="40" spans="1:12" ht="15.75">
      <c r="A40" s="610" t="str">
        <f>дс</f>
        <v>МБДОУ д/с №15</v>
      </c>
      <c r="B40" s="611">
        <v>6936955</v>
      </c>
      <c r="C40" s="611">
        <v>6448542</v>
      </c>
      <c r="D40" s="611">
        <v>5960128</v>
      </c>
      <c r="E40" s="611"/>
      <c r="F40" s="611"/>
      <c r="G40" s="611"/>
      <c r="H40" s="611">
        <v>1.1000000000000001</v>
      </c>
      <c r="I40" s="611"/>
      <c r="J40" s="611">
        <f>18741+18405</f>
        <v>37146</v>
      </c>
      <c r="K40" s="612">
        <f>((C40+F40)/4+(D40+G40)/4*3)*H40/100</f>
        <v>66904.55</v>
      </c>
      <c r="L40" s="612">
        <f t="shared" si="25"/>
        <v>66904.55</v>
      </c>
    </row>
    <row r="41" spans="1:12" ht="15.75">
      <c r="A41" s="613" t="s">
        <v>35</v>
      </c>
      <c r="B41" s="614">
        <f t="shared" ref="B41:G41" si="26">SUM(B39:B40)</f>
        <v>31685767</v>
      </c>
      <c r="C41" s="614">
        <f t="shared" si="26"/>
        <v>30935672</v>
      </c>
      <c r="D41" s="614">
        <f t="shared" si="26"/>
        <v>29684512</v>
      </c>
      <c r="E41" s="614">
        <f t="shared" si="26"/>
        <v>26434.240000000002</v>
      </c>
      <c r="F41" s="614">
        <f t="shared" si="26"/>
        <v>20835.650000000001</v>
      </c>
      <c r="G41" s="614">
        <f t="shared" si="26"/>
        <v>17355.04</v>
      </c>
      <c r="H41" s="615"/>
      <c r="I41" s="614">
        <f>SUM(I39:I40)</f>
        <v>135293</v>
      </c>
      <c r="J41" s="614">
        <f>SUM(J39:J40)</f>
        <v>308304</v>
      </c>
      <c r="K41" s="614">
        <f>SUM(K39:K40)</f>
        <v>593437.06000000006</v>
      </c>
      <c r="L41" s="614">
        <f t="shared" ref="L41" si="27">SUM(L39:L40)</f>
        <v>593150.69999999995</v>
      </c>
    </row>
    <row r="42" spans="1:12" ht="15.75">
      <c r="A42" s="610" t="s">
        <v>720</v>
      </c>
      <c r="B42" s="611">
        <v>1837176.94</v>
      </c>
      <c r="C42" s="611">
        <v>1812524.2</v>
      </c>
      <c r="D42" s="611">
        <v>1787871.46</v>
      </c>
      <c r="E42" s="611">
        <v>0</v>
      </c>
      <c r="F42" s="611">
        <v>0</v>
      </c>
      <c r="G42" s="611">
        <v>0</v>
      </c>
      <c r="H42" s="611">
        <v>2.2000000000000002</v>
      </c>
      <c r="I42" s="611">
        <v>41232</v>
      </c>
      <c r="J42" s="611">
        <v>30144</v>
      </c>
      <c r="K42" s="612">
        <f>((C42+F42)/4+(D42+G42)/4*3)*H42/100</f>
        <v>39468.76</v>
      </c>
      <c r="L42" s="612">
        <f t="shared" ref="L42:L43" si="28">((C42+F42)/4+(D42)/4*3)*H42/100</f>
        <v>39468.76</v>
      </c>
    </row>
    <row r="43" spans="1:12" ht="15.75">
      <c r="A43" s="610" t="s">
        <v>720</v>
      </c>
      <c r="B43" s="611"/>
      <c r="C43" s="611"/>
      <c r="D43" s="611"/>
      <c r="E43" s="611"/>
      <c r="F43" s="611"/>
      <c r="G43" s="611"/>
      <c r="H43" s="611"/>
      <c r="I43" s="611"/>
      <c r="J43" s="611"/>
      <c r="K43" s="612">
        <f>((C43+F43)/4+(D43+G43)/4*3)*H43/100</f>
        <v>0</v>
      </c>
      <c r="L43" s="612">
        <f t="shared" si="28"/>
        <v>0</v>
      </c>
    </row>
    <row r="44" spans="1:12" ht="15.75">
      <c r="A44" s="613" t="s">
        <v>35</v>
      </c>
      <c r="B44" s="614">
        <f t="shared" ref="B44:G44" si="29">SUM(B42:B43)</f>
        <v>1837176.94</v>
      </c>
      <c r="C44" s="614">
        <f t="shared" si="29"/>
        <v>1812524.2</v>
      </c>
      <c r="D44" s="614">
        <f t="shared" si="29"/>
        <v>1787871.46</v>
      </c>
      <c r="E44" s="614">
        <f t="shared" si="29"/>
        <v>0</v>
      </c>
      <c r="F44" s="614">
        <f t="shared" si="29"/>
        <v>0</v>
      </c>
      <c r="G44" s="614">
        <f t="shared" si="29"/>
        <v>0</v>
      </c>
      <c r="H44" s="615"/>
      <c r="I44" s="614">
        <f>SUM(I42:I43)</f>
        <v>41232</v>
      </c>
      <c r="J44" s="614">
        <f>SUM(J42:J43)</f>
        <v>30144</v>
      </c>
      <c r="K44" s="614">
        <f>SUM(K42:K43)</f>
        <v>39468.76</v>
      </c>
      <c r="L44" s="614">
        <f t="shared" ref="L44" si="30">SUM(L42:L43)</f>
        <v>39468.76</v>
      </c>
    </row>
    <row r="45" spans="1:12" ht="15.75">
      <c r="A45" s="616" t="s">
        <v>958</v>
      </c>
      <c r="B45" s="611"/>
      <c r="C45" s="611"/>
      <c r="D45" s="611"/>
      <c r="E45" s="611"/>
      <c r="F45" s="611"/>
      <c r="G45" s="611">
        <v>0</v>
      </c>
      <c r="H45" s="611">
        <v>1.1000000000000001</v>
      </c>
      <c r="I45" s="611"/>
      <c r="J45" s="611"/>
      <c r="K45" s="612">
        <f>((C45+F45)/4+(D45+G45)/4*3)*H45/100</f>
        <v>0</v>
      </c>
      <c r="L45" s="612">
        <f t="shared" ref="L45:L46" si="31">((C45+F45)/4+(D45)/4*3)*H45/100</f>
        <v>0</v>
      </c>
    </row>
    <row r="46" spans="1:12" ht="15.75">
      <c r="A46" s="616" t="s">
        <v>958</v>
      </c>
      <c r="B46" s="611">
        <v>215814.64</v>
      </c>
      <c r="C46" s="611">
        <v>205512.7</v>
      </c>
      <c r="D46" s="611">
        <v>195210.76</v>
      </c>
      <c r="E46" s="611"/>
      <c r="F46" s="611"/>
      <c r="G46" s="611"/>
      <c r="H46" s="611">
        <v>2.2000000000000002</v>
      </c>
      <c r="I46" s="611">
        <v>4975</v>
      </c>
      <c r="J46" s="611">
        <v>2332</v>
      </c>
      <c r="K46" s="612">
        <f>((C46+F46)/4+(D46+G46)/4*3)*H46/100</f>
        <v>4351.3</v>
      </c>
      <c r="L46" s="612">
        <f t="shared" si="31"/>
        <v>4351.3</v>
      </c>
    </row>
    <row r="47" spans="1:12" ht="15.75">
      <c r="A47" s="613" t="s">
        <v>35</v>
      </c>
      <c r="B47" s="614">
        <f t="shared" ref="B47:G47" si="32">SUM(B45:B46)</f>
        <v>215814.64</v>
      </c>
      <c r="C47" s="614">
        <f t="shared" si="32"/>
        <v>205512.7</v>
      </c>
      <c r="D47" s="614">
        <f t="shared" si="32"/>
        <v>195210.76</v>
      </c>
      <c r="E47" s="614">
        <f t="shared" si="32"/>
        <v>0</v>
      </c>
      <c r="F47" s="614">
        <f t="shared" si="32"/>
        <v>0</v>
      </c>
      <c r="G47" s="614">
        <f t="shared" si="32"/>
        <v>0</v>
      </c>
      <c r="H47" s="615"/>
      <c r="I47" s="614">
        <f>SUM(I45:I46)</f>
        <v>4975</v>
      </c>
      <c r="J47" s="614">
        <f>SUM(J45:J46)</f>
        <v>2332</v>
      </c>
      <c r="K47" s="614">
        <f>SUM(K45:K46)</f>
        <v>4351.3</v>
      </c>
      <c r="L47" s="614">
        <f t="shared" ref="L47" si="33">SUM(L45:L46)</f>
        <v>4351.3</v>
      </c>
    </row>
    <row r="48" spans="1:12" ht="15.75">
      <c r="A48" s="610" t="s">
        <v>1058</v>
      </c>
      <c r="B48" s="611">
        <v>5723603.7199999997</v>
      </c>
      <c r="C48" s="611">
        <v>5652796.2800000003</v>
      </c>
      <c r="D48" s="611">
        <v>5581988.8399999999</v>
      </c>
      <c r="E48" s="611">
        <v>0</v>
      </c>
      <c r="F48" s="611">
        <v>0</v>
      </c>
      <c r="G48" s="611"/>
      <c r="H48" s="611">
        <v>2.2000000000000002</v>
      </c>
      <c r="I48" s="611">
        <v>127478</v>
      </c>
      <c r="J48" s="611">
        <v>62667</v>
      </c>
      <c r="K48" s="612">
        <f>((C48+F48)/4+(D48+G48)/4*3)*H48/100</f>
        <v>123193.2</v>
      </c>
      <c r="L48" s="612">
        <f t="shared" ref="L48:L49" si="34">((C48+F48)/4+(D48)/4*3)*H48/100</f>
        <v>123193.2</v>
      </c>
    </row>
    <row r="49" spans="1:12" ht="15.75">
      <c r="A49" s="610"/>
      <c r="B49" s="611"/>
      <c r="C49" s="611"/>
      <c r="D49" s="611"/>
      <c r="E49" s="611"/>
      <c r="F49" s="611"/>
      <c r="G49" s="611"/>
      <c r="H49" s="611"/>
      <c r="I49" s="611"/>
      <c r="J49" s="611"/>
      <c r="K49" s="612">
        <f>((C49+F49)/4+(D49+G49)/4*3)*H49/100</f>
        <v>0</v>
      </c>
      <c r="L49" s="612">
        <f t="shared" si="34"/>
        <v>0</v>
      </c>
    </row>
    <row r="50" spans="1:12" ht="15.75">
      <c r="A50" s="613" t="s">
        <v>35</v>
      </c>
      <c r="B50" s="614">
        <f t="shared" ref="B50:G50" si="35">SUM(B48:B49)</f>
        <v>5723603.7199999997</v>
      </c>
      <c r="C50" s="614">
        <f t="shared" si="35"/>
        <v>5652796.2800000003</v>
      </c>
      <c r="D50" s="614">
        <f t="shared" si="35"/>
        <v>5581988.8399999999</v>
      </c>
      <c r="E50" s="614">
        <f t="shared" si="35"/>
        <v>0</v>
      </c>
      <c r="F50" s="614">
        <f t="shared" si="35"/>
        <v>0</v>
      </c>
      <c r="G50" s="614">
        <f t="shared" si="35"/>
        <v>0</v>
      </c>
      <c r="H50" s="615"/>
      <c r="I50" s="614">
        <f>SUM(I48:I49)</f>
        <v>127478</v>
      </c>
      <c r="J50" s="614">
        <f>SUM(J48:J49)</f>
        <v>62667</v>
      </c>
      <c r="K50" s="614">
        <f>SUM(K48:K49)</f>
        <v>123193.2</v>
      </c>
      <c r="L50" s="614">
        <f t="shared" ref="L50" si="36">SUM(L48:L49)</f>
        <v>123193.2</v>
      </c>
    </row>
    <row r="51" spans="1:12" ht="15.75">
      <c r="A51" s="610" t="s">
        <v>722</v>
      </c>
      <c r="B51" s="611">
        <v>157591.75</v>
      </c>
      <c r="C51" s="611">
        <v>126985.81</v>
      </c>
      <c r="D51" s="611">
        <v>96379.87</v>
      </c>
      <c r="E51" s="611">
        <v>37347.58</v>
      </c>
      <c r="F51" s="611">
        <v>32579.919999999998</v>
      </c>
      <c r="G51" s="611">
        <v>27812.26</v>
      </c>
      <c r="H51" s="611">
        <v>2.2000000000000002</v>
      </c>
      <c r="I51" s="611">
        <v>5451</v>
      </c>
      <c r="J51" s="611">
        <v>2974</v>
      </c>
      <c r="K51" s="612">
        <f>((C51+F51)/4+(D51+G51)/4*3)*H51/100</f>
        <v>2926.78</v>
      </c>
      <c r="L51" s="612">
        <f t="shared" ref="L51:L52" si="37">((C51+F51)/4+(D51)/4*3)*H51/100</f>
        <v>2467.88</v>
      </c>
    </row>
    <row r="52" spans="1:12" ht="15.75">
      <c r="A52" s="610" t="s">
        <v>722</v>
      </c>
      <c r="B52" s="611"/>
      <c r="C52" s="611"/>
      <c r="D52" s="611"/>
      <c r="E52" s="611">
        <v>93331.3</v>
      </c>
      <c r="F52" s="611">
        <v>83932.78</v>
      </c>
      <c r="G52" s="611">
        <v>74534.259999999995</v>
      </c>
      <c r="H52" s="611">
        <v>1.1000000000000001</v>
      </c>
      <c r="I52" s="611">
        <v>0</v>
      </c>
      <c r="J52" s="611">
        <v>494</v>
      </c>
      <c r="K52" s="612">
        <f>((C52+F52)/4+(D52+G52)/4*3)*H52/100</f>
        <v>845.72</v>
      </c>
      <c r="L52" s="612">
        <f t="shared" si="37"/>
        <v>230.82</v>
      </c>
    </row>
    <row r="53" spans="1:12" ht="15.75">
      <c r="A53" s="613" t="s">
        <v>35</v>
      </c>
      <c r="B53" s="614">
        <f t="shared" ref="B53:G53" si="38">SUM(B51:B52)</f>
        <v>157591.75</v>
      </c>
      <c r="C53" s="614">
        <f t="shared" si="38"/>
        <v>126985.81</v>
      </c>
      <c r="D53" s="614">
        <f t="shared" si="38"/>
        <v>96379.87</v>
      </c>
      <c r="E53" s="614">
        <f t="shared" si="38"/>
        <v>130678.88</v>
      </c>
      <c r="F53" s="614">
        <f t="shared" si="38"/>
        <v>116512.7</v>
      </c>
      <c r="G53" s="614">
        <f t="shared" si="38"/>
        <v>102346.52</v>
      </c>
      <c r="H53" s="615"/>
      <c r="I53" s="614">
        <f>SUM(I51:I52)</f>
        <v>5451</v>
      </c>
      <c r="J53" s="614">
        <f>SUM(J51:J52)</f>
        <v>3468</v>
      </c>
      <c r="K53" s="614">
        <f>SUM(K51:K52)</f>
        <v>3772.5</v>
      </c>
      <c r="L53" s="614">
        <f t="shared" ref="L53" si="39">SUM(L51:L52)</f>
        <v>2698.7</v>
      </c>
    </row>
    <row r="54" spans="1:12" ht="15.75">
      <c r="A54" s="616" t="s">
        <v>959</v>
      </c>
      <c r="B54" s="611"/>
      <c r="C54" s="611"/>
      <c r="D54" s="611"/>
      <c r="E54" s="611">
        <v>5333.44</v>
      </c>
      <c r="F54" s="611">
        <v>1142.9100000000001</v>
      </c>
      <c r="G54" s="611">
        <v>0</v>
      </c>
      <c r="H54" s="611">
        <v>1.1000000000000001</v>
      </c>
      <c r="I54" s="611"/>
      <c r="J54" s="611"/>
      <c r="K54" s="612">
        <f>((C54+F54)/4+(D54+G54)/4*3)*H54/100</f>
        <v>3.14</v>
      </c>
      <c r="L54" s="612">
        <f t="shared" ref="L54:L55" si="40">((C54+F54)/4+(D54)/4*3)*H54/100</f>
        <v>3.14</v>
      </c>
    </row>
    <row r="55" spans="1:12" ht="15.75">
      <c r="A55" s="616" t="s">
        <v>959</v>
      </c>
      <c r="B55" s="611">
        <v>477616.83</v>
      </c>
      <c r="C55" s="611">
        <v>466244.35</v>
      </c>
      <c r="D55" s="611">
        <v>454871.87</v>
      </c>
      <c r="E55" s="611"/>
      <c r="F55" s="611"/>
      <c r="G55" s="611"/>
      <c r="H55" s="611">
        <v>2.2000000000000002</v>
      </c>
      <c r="I55" s="611">
        <v>10947</v>
      </c>
      <c r="J55" s="611">
        <v>5152</v>
      </c>
      <c r="K55" s="612">
        <f>((C55+F55)/4+(D55+G55)/4*3)*H55/100</f>
        <v>10069.73</v>
      </c>
      <c r="L55" s="612">
        <f t="shared" si="40"/>
        <v>10069.73</v>
      </c>
    </row>
    <row r="56" spans="1:12" ht="15.75">
      <c r="A56" s="613" t="s">
        <v>35</v>
      </c>
      <c r="B56" s="614">
        <f t="shared" ref="B56:G56" si="41">SUM(B54:B55)</f>
        <v>477616.83</v>
      </c>
      <c r="C56" s="614">
        <f t="shared" si="41"/>
        <v>466244.35</v>
      </c>
      <c r="D56" s="614">
        <f t="shared" si="41"/>
        <v>454871.87</v>
      </c>
      <c r="E56" s="614">
        <f t="shared" si="41"/>
        <v>5333.44</v>
      </c>
      <c r="F56" s="614">
        <f t="shared" si="41"/>
        <v>1142.9100000000001</v>
      </c>
      <c r="G56" s="614">
        <f t="shared" si="41"/>
        <v>0</v>
      </c>
      <c r="H56" s="615"/>
      <c r="I56" s="614">
        <f>SUM(I54:I55)</f>
        <v>10947</v>
      </c>
      <c r="J56" s="614">
        <f>SUM(J54:J55)</f>
        <v>5152</v>
      </c>
      <c r="K56" s="614">
        <f>SUM(K54:K55)</f>
        <v>10072.870000000001</v>
      </c>
      <c r="L56" s="614">
        <f t="shared" ref="L56" si="42">SUM(L54:L55)</f>
        <v>10072.870000000001</v>
      </c>
    </row>
    <row r="57" spans="1:12" ht="18.75" customHeight="1">
      <c r="A57" s="617" t="s">
        <v>1059</v>
      </c>
      <c r="B57" s="611">
        <v>6508413</v>
      </c>
      <c r="C57" s="611">
        <v>6393329</v>
      </c>
      <c r="D57" s="611">
        <v>6278245</v>
      </c>
      <c r="E57" s="611">
        <v>882452</v>
      </c>
      <c r="F57" s="611">
        <v>811002</v>
      </c>
      <c r="G57" s="611">
        <v>71450</v>
      </c>
      <c r="H57" s="611">
        <v>2.2000000000000002</v>
      </c>
      <c r="I57" s="611">
        <v>88946</v>
      </c>
      <c r="J57" s="611">
        <v>75824</v>
      </c>
      <c r="K57" s="612">
        <f>((C57+F57)/4+(D57+G57)/4*3)*H57/100</f>
        <v>144393.79</v>
      </c>
      <c r="L57" s="612">
        <f t="shared" ref="L57:L58" si="43">((C57+F57)/4+(D57)/4*3)*H57/100</f>
        <v>143214.85999999999</v>
      </c>
    </row>
    <row r="58" spans="1:12" ht="15.75">
      <c r="A58" s="610"/>
      <c r="B58" s="611"/>
      <c r="C58" s="611"/>
      <c r="D58" s="611"/>
      <c r="E58" s="611"/>
      <c r="F58" s="611"/>
      <c r="G58" s="611"/>
      <c r="H58" s="611"/>
      <c r="I58" s="611"/>
      <c r="J58" s="611"/>
      <c r="K58" s="612">
        <f>((C58+F58)/4+(D58+G58)/4*3)*H58/100</f>
        <v>0</v>
      </c>
      <c r="L58" s="612">
        <f t="shared" si="43"/>
        <v>0</v>
      </c>
    </row>
    <row r="59" spans="1:12" ht="15.75">
      <c r="A59" s="613" t="s">
        <v>35</v>
      </c>
      <c r="B59" s="614">
        <f t="shared" ref="B59:G59" si="44">SUM(B57:B58)</f>
        <v>6508413</v>
      </c>
      <c r="C59" s="614">
        <f t="shared" si="44"/>
        <v>6393329</v>
      </c>
      <c r="D59" s="614">
        <f t="shared" si="44"/>
        <v>6278245</v>
      </c>
      <c r="E59" s="614">
        <f t="shared" si="44"/>
        <v>882452</v>
      </c>
      <c r="F59" s="614">
        <f t="shared" si="44"/>
        <v>811002</v>
      </c>
      <c r="G59" s="614">
        <f t="shared" si="44"/>
        <v>71450</v>
      </c>
      <c r="H59" s="615"/>
      <c r="I59" s="614">
        <f>SUM(I57:I58)</f>
        <v>88946</v>
      </c>
      <c r="J59" s="614">
        <f>SUM(J57:J58)</f>
        <v>75824</v>
      </c>
      <c r="K59" s="614">
        <f>SUM(K57:K58)</f>
        <v>144393.79</v>
      </c>
      <c r="L59" s="614">
        <f t="shared" ref="L59" si="45">SUM(L57:L58)</f>
        <v>143214.85999999999</v>
      </c>
    </row>
    <row r="60" spans="1:12" ht="15.75">
      <c r="A60" s="610" t="s">
        <v>724</v>
      </c>
      <c r="B60" s="611">
        <v>8613390.1300000008</v>
      </c>
      <c r="C60" s="611">
        <v>8024165</v>
      </c>
      <c r="D60" s="611">
        <v>7434940</v>
      </c>
      <c r="E60" s="611">
        <v>409136.13</v>
      </c>
      <c r="F60" s="611">
        <v>379508</v>
      </c>
      <c r="G60" s="611">
        <v>352492</v>
      </c>
      <c r="H60" s="611">
        <v>2.2000000000000002</v>
      </c>
      <c r="I60" s="611"/>
      <c r="J60" s="611"/>
      <c r="K60" s="612">
        <f>((C60+F60)/4+(D60+G60)/4*3)*H60/100</f>
        <v>174712.83</v>
      </c>
      <c r="L60" s="612">
        <f t="shared" ref="L60:L61" si="46">((C60+F60)/4+(D60)/4*3)*H60/100</f>
        <v>168896.71</v>
      </c>
    </row>
    <row r="61" spans="1:12" ht="15.75">
      <c r="A61" s="610"/>
      <c r="B61" s="611"/>
      <c r="C61" s="611"/>
      <c r="D61" s="611"/>
      <c r="E61" s="611"/>
      <c r="F61" s="611"/>
      <c r="G61" s="611"/>
      <c r="H61" s="611"/>
      <c r="I61" s="611"/>
      <c r="J61" s="611"/>
      <c r="K61" s="612">
        <f>((C61+F61)/4+(D61+G61)/4*3)*H61/100</f>
        <v>0</v>
      </c>
      <c r="L61" s="612">
        <f t="shared" si="46"/>
        <v>0</v>
      </c>
    </row>
    <row r="62" spans="1:12" ht="15.75">
      <c r="A62" s="613" t="s">
        <v>35</v>
      </c>
      <c r="B62" s="614">
        <f t="shared" ref="B62:G62" si="47">SUM(B60:B61)</f>
        <v>8613390.1300000008</v>
      </c>
      <c r="C62" s="614">
        <f t="shared" si="47"/>
        <v>8024165</v>
      </c>
      <c r="D62" s="614">
        <f t="shared" si="47"/>
        <v>7434940</v>
      </c>
      <c r="E62" s="614">
        <f t="shared" si="47"/>
        <v>409136.13</v>
      </c>
      <c r="F62" s="614">
        <f t="shared" si="47"/>
        <v>379508</v>
      </c>
      <c r="G62" s="614">
        <f t="shared" si="47"/>
        <v>352492</v>
      </c>
      <c r="H62" s="615"/>
      <c r="I62" s="614">
        <f>SUM(I60:I61)</f>
        <v>0</v>
      </c>
      <c r="J62" s="614">
        <f>SUM(J60:J61)</f>
        <v>0</v>
      </c>
      <c r="K62" s="614">
        <f>SUM(K60:K61)</f>
        <v>174712.83</v>
      </c>
      <c r="L62" s="614">
        <f t="shared" ref="L62" si="48">SUM(L60:L61)</f>
        <v>168896.71</v>
      </c>
    </row>
    <row r="63" spans="1:12" ht="15.75">
      <c r="A63" s="610" t="s">
        <v>725</v>
      </c>
      <c r="B63" s="611">
        <v>1563157.44</v>
      </c>
      <c r="C63" s="611">
        <v>1540358.94</v>
      </c>
      <c r="D63" s="611">
        <v>1517560.44</v>
      </c>
      <c r="E63" s="611"/>
      <c r="F63" s="611"/>
      <c r="G63" s="611"/>
      <c r="H63" s="611">
        <v>2.2000000000000002</v>
      </c>
      <c r="I63" s="611">
        <v>34891</v>
      </c>
      <c r="J63" s="611"/>
      <c r="K63" s="612">
        <f>((C63+F63)/4+(D63+G63)/4*3)*H63/100</f>
        <v>33511.72</v>
      </c>
      <c r="L63" s="612">
        <f t="shared" ref="L63:L64" si="49">((C63+F63)/4+(D63)/4*3)*H63/100</f>
        <v>33511.72</v>
      </c>
    </row>
    <row r="64" spans="1:12" ht="15.75">
      <c r="A64" s="610" t="s">
        <v>725</v>
      </c>
      <c r="B64" s="611"/>
      <c r="C64" s="611"/>
      <c r="D64" s="611"/>
      <c r="E64" s="611">
        <v>11899729</v>
      </c>
      <c r="F64" s="611">
        <v>11626717</v>
      </c>
      <c r="G64" s="611">
        <v>11353705</v>
      </c>
      <c r="H64" s="611">
        <v>1.1000000000000001</v>
      </c>
      <c r="I64" s="611"/>
      <c r="J64" s="611"/>
      <c r="K64" s="612">
        <f>((C64+F64)/4+(D64+G64)/4*3)*H64/100</f>
        <v>125641.54</v>
      </c>
      <c r="L64" s="612">
        <f t="shared" si="49"/>
        <v>31973.47</v>
      </c>
    </row>
    <row r="65" spans="1:12" ht="15.75">
      <c r="A65" s="613" t="s">
        <v>35</v>
      </c>
      <c r="B65" s="614">
        <f t="shared" ref="B65:G65" si="50">SUM(B63:B64)</f>
        <v>1563157.44</v>
      </c>
      <c r="C65" s="614">
        <f t="shared" si="50"/>
        <v>1540358.94</v>
      </c>
      <c r="D65" s="614">
        <f t="shared" si="50"/>
        <v>1517560.44</v>
      </c>
      <c r="E65" s="614">
        <f t="shared" si="50"/>
        <v>11899729</v>
      </c>
      <c r="F65" s="614">
        <f t="shared" si="50"/>
        <v>11626717</v>
      </c>
      <c r="G65" s="614">
        <f t="shared" si="50"/>
        <v>11353705</v>
      </c>
      <c r="H65" s="615"/>
      <c r="I65" s="614">
        <f>SUM(I63:I64)</f>
        <v>34891</v>
      </c>
      <c r="J65" s="614">
        <f>SUM(J63:J64)</f>
        <v>0</v>
      </c>
      <c r="K65" s="614">
        <f>SUM(K63:K64)</f>
        <v>159153.26</v>
      </c>
      <c r="L65" s="614">
        <f t="shared" ref="L65" si="51">SUM(L63:L64)</f>
        <v>65485.19</v>
      </c>
    </row>
    <row r="66" spans="1:12" ht="15.75">
      <c r="A66" s="610" t="s">
        <v>726</v>
      </c>
      <c r="B66" s="611">
        <v>1668236.53</v>
      </c>
      <c r="C66" s="611">
        <v>1644000.67</v>
      </c>
      <c r="D66" s="611">
        <v>1619764.81</v>
      </c>
      <c r="E66" s="611"/>
      <c r="F66" s="611"/>
      <c r="G66" s="611"/>
      <c r="H66" s="611">
        <v>2.2000000000000002</v>
      </c>
      <c r="I66" s="611">
        <v>37677</v>
      </c>
      <c r="J66" s="611">
        <v>27329</v>
      </c>
      <c r="K66" s="612">
        <f>((C66+F66)/4+(D66+G66)/4*3)*H66/100</f>
        <v>35768.120000000003</v>
      </c>
      <c r="L66" s="612">
        <f t="shared" ref="L66:L67" si="52">((C66+F66)/4+(D66)/4*3)*H66/100</f>
        <v>35768.120000000003</v>
      </c>
    </row>
    <row r="67" spans="1:12" ht="15.75">
      <c r="A67" s="610" t="s">
        <v>726</v>
      </c>
      <c r="B67" s="611"/>
      <c r="C67" s="611"/>
      <c r="D67" s="611"/>
      <c r="E67" s="611">
        <v>761245.76</v>
      </c>
      <c r="F67" s="611">
        <v>684845</v>
      </c>
      <c r="G67" s="611">
        <v>608444.24</v>
      </c>
      <c r="H67" s="611">
        <v>1.1000000000000001</v>
      </c>
      <c r="I67" s="611">
        <v>0</v>
      </c>
      <c r="J67" s="611">
        <v>4029</v>
      </c>
      <c r="K67" s="612">
        <f>((C67+F67)/4+(D67+G67)/4*3)*H67/100</f>
        <v>6902.99</v>
      </c>
      <c r="L67" s="612">
        <f t="shared" si="52"/>
        <v>1883.32</v>
      </c>
    </row>
    <row r="68" spans="1:12" ht="15.75">
      <c r="A68" s="613" t="s">
        <v>35</v>
      </c>
      <c r="B68" s="614">
        <f t="shared" ref="B68:G68" si="53">SUM(B66:B67)</f>
        <v>1668236.53</v>
      </c>
      <c r="C68" s="614">
        <f t="shared" si="53"/>
        <v>1644000.67</v>
      </c>
      <c r="D68" s="614">
        <f t="shared" si="53"/>
        <v>1619764.81</v>
      </c>
      <c r="E68" s="614">
        <f t="shared" si="53"/>
        <v>761245.76</v>
      </c>
      <c r="F68" s="614">
        <f t="shared" si="53"/>
        <v>684845</v>
      </c>
      <c r="G68" s="614">
        <f t="shared" si="53"/>
        <v>608444.24</v>
      </c>
      <c r="H68" s="615"/>
      <c r="I68" s="614">
        <f>SUM(I66:I67)</f>
        <v>37677</v>
      </c>
      <c r="J68" s="614">
        <f>SUM(J66:J67)</f>
        <v>31358</v>
      </c>
      <c r="K68" s="614">
        <f>SUM(K66:K67)</f>
        <v>42671.11</v>
      </c>
      <c r="L68" s="614">
        <f t="shared" ref="L68" si="54">SUM(L66:L67)</f>
        <v>37651.440000000002</v>
      </c>
    </row>
    <row r="69" spans="1:12" ht="15.75">
      <c r="A69" s="610" t="s">
        <v>730</v>
      </c>
      <c r="B69" s="611">
        <v>2302572.37</v>
      </c>
      <c r="C69" s="611">
        <v>2192926.0299999998</v>
      </c>
      <c r="D69" s="611">
        <v>2083279.69</v>
      </c>
      <c r="H69" s="611">
        <v>2.2000000000000002</v>
      </c>
      <c r="I69" s="611">
        <v>53069</v>
      </c>
      <c r="J69" s="611">
        <v>25710</v>
      </c>
      <c r="K69" s="612">
        <f>((C69+F69)/4+(D69+G69)/4*3)*H69/100</f>
        <v>46435.21</v>
      </c>
      <c r="L69" s="612">
        <f t="shared" ref="L69:L70" si="55">((C69+F69)/4+(D69)/4*3)*H69/100</f>
        <v>46435.21</v>
      </c>
    </row>
    <row r="70" spans="1:12" ht="15.75">
      <c r="A70" s="610" t="s">
        <v>730</v>
      </c>
      <c r="B70" s="611"/>
      <c r="C70" s="611"/>
      <c r="D70" s="611"/>
      <c r="E70" s="611">
        <v>16443264.27</v>
      </c>
      <c r="F70" s="611">
        <v>15246520.35</v>
      </c>
      <c r="G70" s="611">
        <v>14049776.43</v>
      </c>
      <c r="H70" s="611">
        <v>1.1000000000000001</v>
      </c>
      <c r="I70" s="611"/>
      <c r="J70" s="611">
        <v>87942</v>
      </c>
      <c r="K70" s="612">
        <f>((C70+F70)/4+(D70+G70)/4*3)*H70/100</f>
        <v>157838.59</v>
      </c>
      <c r="L70" s="612">
        <f t="shared" si="55"/>
        <v>41927.93</v>
      </c>
    </row>
    <row r="71" spans="1:12" ht="15.75">
      <c r="A71" s="613" t="s">
        <v>35</v>
      </c>
      <c r="B71" s="614">
        <f>SUM(B69:B70)</f>
        <v>2302572.37</v>
      </c>
      <c r="C71" s="614">
        <f>SUM(C69:C70)</f>
        <v>2192926.0299999998</v>
      </c>
      <c r="D71" s="614">
        <f>SUM(D69:D70)</f>
        <v>2083279.69</v>
      </c>
      <c r="E71" s="614">
        <f>SUM(E70:E70)</f>
        <v>16443264.27</v>
      </c>
      <c r="F71" s="614">
        <f>SUM(F70:F70)</f>
        <v>15246520.35</v>
      </c>
      <c r="G71" s="614">
        <f>SUM(G70:G70)</f>
        <v>14049776.43</v>
      </c>
      <c r="H71" s="615"/>
      <c r="I71" s="614">
        <f>SUM(I69:I70)</f>
        <v>53069</v>
      </c>
      <c r="J71" s="614">
        <f>SUM(J69:J70)</f>
        <v>113652</v>
      </c>
      <c r="K71" s="614">
        <f>SUM(K69:K70)</f>
        <v>204273.8</v>
      </c>
      <c r="L71" s="614">
        <f t="shared" ref="L71" si="56">SUM(L69:L70)</f>
        <v>88363.14</v>
      </c>
    </row>
    <row r="72" spans="1:12" ht="15.75">
      <c r="A72" s="616" t="s">
        <v>731</v>
      </c>
      <c r="B72" s="611">
        <v>5020697</v>
      </c>
      <c r="C72" s="611">
        <v>4775424</v>
      </c>
      <c r="D72" s="611">
        <v>4775424</v>
      </c>
      <c r="E72" s="611"/>
      <c r="F72" s="611"/>
      <c r="G72" s="611"/>
      <c r="H72" s="611">
        <v>2.2000000000000002</v>
      </c>
      <c r="I72" s="611">
        <v>115876</v>
      </c>
      <c r="J72" s="611">
        <v>293004</v>
      </c>
      <c r="K72" s="612">
        <f>((C72+F72)/4+(D72+G72)/4*3)*H72/100</f>
        <v>105059.33</v>
      </c>
      <c r="L72" s="612">
        <f t="shared" ref="L72:L73" si="57">((C72+F72)/4+(D72)/4*3)*H72/100</f>
        <v>105059.33</v>
      </c>
    </row>
    <row r="73" spans="1:12" ht="15.75">
      <c r="A73" s="610"/>
      <c r="B73" s="611"/>
      <c r="C73" s="611"/>
      <c r="D73" s="611"/>
      <c r="E73" s="611">
        <v>17462240</v>
      </c>
      <c r="F73" s="611">
        <v>16219463</v>
      </c>
      <c r="G73" s="611">
        <v>16219463</v>
      </c>
      <c r="H73" s="611">
        <v>1.1000000000000001</v>
      </c>
      <c r="I73" s="611"/>
      <c r="J73" s="611"/>
      <c r="K73" s="612">
        <f>((C73+F73)/4+(D73+G73)/4*3)*H73/100</f>
        <v>178414.09</v>
      </c>
      <c r="L73" s="612">
        <f t="shared" si="57"/>
        <v>44603.519999999997</v>
      </c>
    </row>
    <row r="74" spans="1:12" ht="15.75">
      <c r="A74" s="613" t="s">
        <v>35</v>
      </c>
      <c r="B74" s="614">
        <f t="shared" ref="B74:G74" si="58">SUM(B72:B73)</f>
        <v>5020697</v>
      </c>
      <c r="C74" s="614">
        <f t="shared" si="58"/>
        <v>4775424</v>
      </c>
      <c r="D74" s="614">
        <f t="shared" si="58"/>
        <v>4775424</v>
      </c>
      <c r="E74" s="614">
        <f t="shared" si="58"/>
        <v>17462240</v>
      </c>
      <c r="F74" s="614">
        <f t="shared" si="58"/>
        <v>16219463</v>
      </c>
      <c r="G74" s="614">
        <f t="shared" si="58"/>
        <v>16219463</v>
      </c>
      <c r="H74" s="615"/>
      <c r="I74" s="614">
        <f>SUM(I72:I73)</f>
        <v>115876</v>
      </c>
      <c r="J74" s="614">
        <f>SUM(J72:J73)</f>
        <v>293004</v>
      </c>
      <c r="K74" s="614">
        <f>SUM(K72:K73)</f>
        <v>283473.42</v>
      </c>
      <c r="L74" s="614">
        <f t="shared" ref="L74" si="59">SUM(L72:L73)</f>
        <v>149662.85</v>
      </c>
    </row>
    <row r="75" spans="1:12" ht="15.75">
      <c r="A75" s="610" t="s">
        <v>1060</v>
      </c>
      <c r="B75" s="611">
        <v>11364963.880000001</v>
      </c>
      <c r="C75" s="611">
        <v>11131132.310000001</v>
      </c>
      <c r="D75" s="611">
        <v>10900394.33</v>
      </c>
      <c r="E75" s="611">
        <v>109275.19</v>
      </c>
      <c r="F75" s="611">
        <v>100090.8</v>
      </c>
      <c r="G75" s="611">
        <v>86186.7</v>
      </c>
      <c r="H75" s="611">
        <v>2.2000000000000002</v>
      </c>
      <c r="I75" s="611">
        <v>3845</v>
      </c>
      <c r="J75" s="611">
        <v>63873</v>
      </c>
      <c r="K75" s="612">
        <v>243050.31</v>
      </c>
      <c r="L75" s="612">
        <f t="shared" ref="L75:L76" si="60">((C75+F75)/4+(D75)/4*3)*H75/100</f>
        <v>241628.23</v>
      </c>
    </row>
    <row r="76" spans="1:12" ht="15.75">
      <c r="A76" s="610"/>
      <c r="B76" s="611"/>
      <c r="C76" s="611"/>
      <c r="D76" s="611"/>
      <c r="E76" s="611"/>
      <c r="F76" s="611"/>
      <c r="G76" s="611"/>
      <c r="H76" s="611"/>
      <c r="I76" s="611"/>
      <c r="J76" s="611"/>
      <c r="K76" s="612">
        <f>((C76+F76)/4+(D76+G76)/4*3)*H76/100</f>
        <v>0</v>
      </c>
      <c r="L76" s="612">
        <f t="shared" si="60"/>
        <v>0</v>
      </c>
    </row>
    <row r="77" spans="1:12" ht="15.75">
      <c r="A77" s="613" t="s">
        <v>35</v>
      </c>
      <c r="B77" s="614">
        <f t="shared" ref="B77:G77" si="61">SUM(B75:B76)</f>
        <v>11364963.880000001</v>
      </c>
      <c r="C77" s="614">
        <f t="shared" si="61"/>
        <v>11131132.310000001</v>
      </c>
      <c r="D77" s="614">
        <f t="shared" si="61"/>
        <v>10900394.33</v>
      </c>
      <c r="E77" s="614">
        <f t="shared" si="61"/>
        <v>109275.19</v>
      </c>
      <c r="F77" s="614">
        <f t="shared" si="61"/>
        <v>100090.8</v>
      </c>
      <c r="G77" s="614">
        <f t="shared" si="61"/>
        <v>86186.7</v>
      </c>
      <c r="H77" s="615"/>
      <c r="I77" s="614">
        <f>SUM(I75:I76)</f>
        <v>3845</v>
      </c>
      <c r="J77" s="614">
        <f>SUM(J75:J76)</f>
        <v>63873</v>
      </c>
      <c r="K77" s="614">
        <f>SUM(K75:K76)</f>
        <v>243050.31</v>
      </c>
      <c r="L77" s="614">
        <f t="shared" ref="L77" si="62">SUM(L75:L76)</f>
        <v>241628.23</v>
      </c>
    </row>
    <row r="78" spans="1:12" ht="15.75">
      <c r="A78" s="618" t="s">
        <v>733</v>
      </c>
      <c r="B78" s="619">
        <v>1024618.41</v>
      </c>
      <c r="C78" s="619">
        <v>1005791.49</v>
      </c>
      <c r="D78" s="619">
        <v>986964.57</v>
      </c>
      <c r="E78" s="619">
        <v>11526.48</v>
      </c>
      <c r="F78" s="619">
        <v>8282.58</v>
      </c>
      <c r="G78" s="619">
        <v>5038.68</v>
      </c>
      <c r="H78" s="619">
        <v>2.2000000000000002</v>
      </c>
      <c r="I78" s="619">
        <v>23281</v>
      </c>
      <c r="J78" s="619">
        <v>5638</v>
      </c>
      <c r="K78" s="620">
        <f>((C78+F78)/4+(D78+G78)/4*3)*H78/100</f>
        <v>21945.46</v>
      </c>
      <c r="L78" s="612">
        <f t="shared" ref="L78:L79" si="63">((C78+F78)/4+(D78)/4*3)*H78/100</f>
        <v>21862.32</v>
      </c>
    </row>
    <row r="79" spans="1:12" ht="15.75">
      <c r="A79" s="618"/>
      <c r="B79" s="619"/>
      <c r="C79" s="619"/>
      <c r="D79" s="619"/>
      <c r="E79" s="619"/>
      <c r="F79" s="619"/>
      <c r="G79" s="619"/>
      <c r="H79" s="619"/>
      <c r="I79" s="619"/>
      <c r="J79" s="619"/>
      <c r="K79" s="620">
        <f>((C79+F79)/4+(D79+G79)/4*3)*H79/100</f>
        <v>0</v>
      </c>
      <c r="L79" s="612">
        <f t="shared" si="63"/>
        <v>0</v>
      </c>
    </row>
    <row r="80" spans="1:12" ht="15.75">
      <c r="A80" s="621" t="s">
        <v>35</v>
      </c>
      <c r="B80" s="622">
        <f t="shared" ref="B80:G80" si="64">SUM(B78:B79)</f>
        <v>1024618.41</v>
      </c>
      <c r="C80" s="622">
        <f t="shared" si="64"/>
        <v>1005791.49</v>
      </c>
      <c r="D80" s="622">
        <f t="shared" si="64"/>
        <v>986964.57</v>
      </c>
      <c r="E80" s="622">
        <f t="shared" si="64"/>
        <v>11526.48</v>
      </c>
      <c r="F80" s="622">
        <f t="shared" si="64"/>
        <v>8282.58</v>
      </c>
      <c r="G80" s="622">
        <f t="shared" si="64"/>
        <v>5038.68</v>
      </c>
      <c r="H80" s="623"/>
      <c r="I80" s="622">
        <f>SUM(I78:I79)</f>
        <v>23281</v>
      </c>
      <c r="J80" s="622">
        <f>SUM(J78:J79)</f>
        <v>5638</v>
      </c>
      <c r="K80" s="622">
        <f>SUM(K78:K79)</f>
        <v>21945.46</v>
      </c>
      <c r="L80" s="614">
        <f t="shared" ref="L80" si="65">SUM(L78:L79)</f>
        <v>21862.32</v>
      </c>
    </row>
    <row r="81" spans="1:12" ht="15.75">
      <c r="A81" s="624" t="s">
        <v>1061</v>
      </c>
      <c r="B81" s="611">
        <v>2418432.33</v>
      </c>
      <c r="C81" s="611">
        <v>2380512.21</v>
      </c>
      <c r="D81" s="611">
        <v>2342592.09</v>
      </c>
      <c r="E81" s="611">
        <v>1476.4</v>
      </c>
      <c r="F81" s="611">
        <v>0</v>
      </c>
      <c r="G81" s="611">
        <v>0</v>
      </c>
      <c r="H81" s="611">
        <v>2.2000000000000002</v>
      </c>
      <c r="I81" s="611">
        <v>54137</v>
      </c>
      <c r="J81" s="611">
        <v>26449</v>
      </c>
      <c r="K81" s="612">
        <f>((C81+F81)/4+(D81+G81)/4*3)*H81/100</f>
        <v>51745.59</v>
      </c>
      <c r="L81" s="612">
        <f t="shared" ref="L81:L82" si="66">((C81+F81)/4+(D81)/4*3)*H81/100</f>
        <v>51745.59</v>
      </c>
    </row>
    <row r="82" spans="1:12" ht="15.75">
      <c r="A82" s="610"/>
      <c r="B82" s="611"/>
      <c r="C82" s="611"/>
      <c r="D82" s="611"/>
      <c r="E82" s="611"/>
      <c r="F82" s="611"/>
      <c r="G82" s="611"/>
      <c r="H82" s="611"/>
      <c r="I82" s="611"/>
      <c r="J82" s="611"/>
      <c r="K82" s="612">
        <f>((C82+F82)/4+(D82+G82)/4*3)*H82/100</f>
        <v>0</v>
      </c>
      <c r="L82" s="612">
        <f t="shared" si="66"/>
        <v>0</v>
      </c>
    </row>
    <row r="83" spans="1:12" ht="15.75">
      <c r="A83" s="613" t="s">
        <v>35</v>
      </c>
      <c r="B83" s="614">
        <f t="shared" ref="B83:G83" si="67">SUM(B81:B82)</f>
        <v>2418432.33</v>
      </c>
      <c r="C83" s="614">
        <f t="shared" si="67"/>
        <v>2380512.21</v>
      </c>
      <c r="D83" s="614">
        <f t="shared" si="67"/>
        <v>2342592.09</v>
      </c>
      <c r="E83" s="614">
        <f t="shared" si="67"/>
        <v>1476.4</v>
      </c>
      <c r="F83" s="614">
        <f t="shared" si="67"/>
        <v>0</v>
      </c>
      <c r="G83" s="614">
        <f t="shared" si="67"/>
        <v>0</v>
      </c>
      <c r="H83" s="615"/>
      <c r="I83" s="614">
        <f>SUM(I81:I82)</f>
        <v>54137</v>
      </c>
      <c r="J83" s="614">
        <f>SUM(J81:J82)</f>
        <v>26449</v>
      </c>
      <c r="K83" s="614">
        <f>SUM(K81:K82)</f>
        <v>51745.59</v>
      </c>
      <c r="L83" s="614">
        <f t="shared" ref="L83" si="68">SUM(L81:L82)</f>
        <v>51745.59</v>
      </c>
    </row>
    <row r="84" spans="1:12" ht="15.75">
      <c r="A84" s="610" t="s">
        <v>735</v>
      </c>
      <c r="B84" s="611">
        <v>4729474.99</v>
      </c>
      <c r="C84" s="611">
        <v>4667919.97</v>
      </c>
      <c r="D84" s="611">
        <v>4606364.95</v>
      </c>
      <c r="E84" s="611">
        <v>278742.69</v>
      </c>
      <c r="F84" s="611">
        <v>263281.82</v>
      </c>
      <c r="G84" s="611">
        <v>263280</v>
      </c>
      <c r="H84" s="611">
        <v>2.2000000000000002</v>
      </c>
      <c r="I84" s="611">
        <v>111901</v>
      </c>
      <c r="J84" s="611">
        <v>82099</v>
      </c>
      <c r="K84" s="612">
        <f>((C84+F84)/4+(D84+G84)/4*3)*H84/100</f>
        <v>107470.75</v>
      </c>
      <c r="L84" s="612">
        <f t="shared" ref="L84:L85" si="69">((C84+F84)/4+(D84)/4*3)*H84/100</f>
        <v>103126.63</v>
      </c>
    </row>
    <row r="85" spans="1:12" ht="15.75">
      <c r="A85" s="610" t="s">
        <v>735</v>
      </c>
      <c r="B85" s="611"/>
      <c r="C85" s="611"/>
      <c r="D85" s="611"/>
      <c r="E85" s="611">
        <v>29850203.489999998</v>
      </c>
      <c r="F85" s="611">
        <v>29389459.68</v>
      </c>
      <c r="G85" s="611">
        <v>29389400</v>
      </c>
      <c r="H85" s="611">
        <v>1.1000000000000001</v>
      </c>
      <c r="I85" s="611"/>
      <c r="J85" s="611">
        <v>162639</v>
      </c>
      <c r="K85" s="612">
        <f>((C85+F85)/4+(D85+G85)/4*3)*H85/100</f>
        <v>323283.56</v>
      </c>
      <c r="L85" s="612">
        <f t="shared" si="69"/>
        <v>80821.009999999995</v>
      </c>
    </row>
    <row r="86" spans="1:12" ht="15.75">
      <c r="A86" s="613" t="s">
        <v>35</v>
      </c>
      <c r="B86" s="614">
        <f t="shared" ref="B86:G86" si="70">SUM(B84:B85)</f>
        <v>4729474.99</v>
      </c>
      <c r="C86" s="614">
        <f t="shared" si="70"/>
        <v>4667919.97</v>
      </c>
      <c r="D86" s="614">
        <f t="shared" si="70"/>
        <v>4606364.95</v>
      </c>
      <c r="E86" s="614">
        <f t="shared" si="70"/>
        <v>30128946.18</v>
      </c>
      <c r="F86" s="614">
        <f t="shared" si="70"/>
        <v>29652741.5</v>
      </c>
      <c r="G86" s="614">
        <f t="shared" si="70"/>
        <v>29652680</v>
      </c>
      <c r="H86" s="615"/>
      <c r="I86" s="614">
        <f>SUM(I84:I85)</f>
        <v>111901</v>
      </c>
      <c r="J86" s="614">
        <f>SUM(J84:J85)</f>
        <v>244738</v>
      </c>
      <c r="K86" s="614">
        <f>SUM(K84:K85)</f>
        <v>430754.31</v>
      </c>
      <c r="L86" s="614">
        <f t="shared" ref="L86" si="71">SUM(L84:L85)</f>
        <v>183947.64</v>
      </c>
    </row>
    <row r="87" spans="1:12" ht="15.75">
      <c r="A87" s="625" t="s">
        <v>736</v>
      </c>
      <c r="B87" s="626">
        <v>7422784.4500000002</v>
      </c>
      <c r="C87" s="626">
        <v>6966165.79</v>
      </c>
      <c r="D87" s="626">
        <v>6509547.1299999999</v>
      </c>
      <c r="E87" s="626">
        <v>181699.4</v>
      </c>
      <c r="F87" s="626">
        <v>164449.4</v>
      </c>
      <c r="G87" s="626">
        <v>147199.4</v>
      </c>
      <c r="H87" s="626">
        <v>1.1000000000000001</v>
      </c>
      <c r="I87" s="626"/>
      <c r="J87" s="626">
        <v>20261</v>
      </c>
      <c r="K87" s="627">
        <f>((C87+F87)/4+(D87+G87)/4*3)*H87/100</f>
        <v>74527.350000000006</v>
      </c>
      <c r="L87" s="612">
        <f t="shared" ref="L87:L88" si="72">((C87+F87)/4+(D87)/4*3)*H87/100</f>
        <v>73312.960000000006</v>
      </c>
    </row>
    <row r="88" spans="1:12" ht="15.75">
      <c r="A88" s="625"/>
      <c r="B88" s="626">
        <v>1559814.91</v>
      </c>
      <c r="C88" s="626">
        <v>1532374.09</v>
      </c>
      <c r="D88" s="626">
        <v>1504933.27</v>
      </c>
      <c r="E88" s="626"/>
      <c r="F88" s="626"/>
      <c r="G88" s="626"/>
      <c r="H88" s="626">
        <v>2.2000000000000002</v>
      </c>
      <c r="I88" s="626">
        <v>34920</v>
      </c>
      <c r="J88" s="626">
        <v>8504</v>
      </c>
      <c r="K88" s="627">
        <f>((C88+F88)/4+(D88+G88)/4*3)*H88/100</f>
        <v>33259.46</v>
      </c>
      <c r="L88" s="612">
        <f t="shared" si="72"/>
        <v>33259.46</v>
      </c>
    </row>
    <row r="89" spans="1:12" ht="15.75">
      <c r="A89" s="628" t="s">
        <v>35</v>
      </c>
      <c r="B89" s="629">
        <f t="shared" ref="B89:G89" si="73">SUM(B87:B88)</f>
        <v>8982599.3599999994</v>
      </c>
      <c r="C89" s="629">
        <f t="shared" si="73"/>
        <v>8498539.8800000008</v>
      </c>
      <c r="D89" s="629">
        <f t="shared" si="73"/>
        <v>8014480.4000000004</v>
      </c>
      <c r="E89" s="629">
        <f t="shared" si="73"/>
        <v>181699.4</v>
      </c>
      <c r="F89" s="629">
        <f t="shared" si="73"/>
        <v>164449.4</v>
      </c>
      <c r="G89" s="629">
        <f t="shared" si="73"/>
        <v>147199.4</v>
      </c>
      <c r="H89" s="630"/>
      <c r="I89" s="629">
        <f>SUM(I87:I88)</f>
        <v>34920</v>
      </c>
      <c r="J89" s="629">
        <f>SUM(J87:J88)</f>
        <v>28765</v>
      </c>
      <c r="K89" s="629">
        <f>SUM(K87:K88)</f>
        <v>107786.81</v>
      </c>
      <c r="L89" s="614">
        <f t="shared" ref="L89" si="74">SUM(L87:L88)</f>
        <v>106572.42</v>
      </c>
    </row>
    <row r="90" spans="1:12" ht="15.75">
      <c r="A90" s="610" t="s">
        <v>737</v>
      </c>
      <c r="B90" s="611">
        <v>1558638.44</v>
      </c>
      <c r="C90" s="611">
        <v>1529621.6</v>
      </c>
      <c r="D90" s="611">
        <v>1500604.76</v>
      </c>
      <c r="E90" s="611"/>
      <c r="F90" s="611"/>
      <c r="G90" s="611"/>
      <c r="H90" s="611">
        <v>2.2000000000000002</v>
      </c>
      <c r="I90" s="611">
        <v>35248</v>
      </c>
      <c r="J90" s="611">
        <v>25518</v>
      </c>
      <c r="K90" s="612">
        <f>((C90+F90)/4+(D90+G90)/4*3)*H90/100</f>
        <v>33172.9</v>
      </c>
      <c r="L90" s="612">
        <f t="shared" ref="L90:L91" si="75">((C90+F90)/4+(D90)/4*3)*H90/100</f>
        <v>33172.9</v>
      </c>
    </row>
    <row r="91" spans="1:12" ht="15.75">
      <c r="A91" s="610" t="s">
        <v>737</v>
      </c>
      <c r="B91" s="611"/>
      <c r="C91" s="611"/>
      <c r="D91" s="611"/>
      <c r="E91" s="611">
        <f>15377.92+41300</f>
        <v>56677.919999999998</v>
      </c>
      <c r="F91" s="611">
        <v>47120.46</v>
      </c>
      <c r="G91" s="611">
        <v>37563</v>
      </c>
      <c r="H91" s="611">
        <v>1.1000000000000001</v>
      </c>
      <c r="I91" s="611">
        <v>0</v>
      </c>
      <c r="J91" s="611">
        <v>292</v>
      </c>
      <c r="K91" s="612">
        <f>((C91+F91)/4+(D91+G91)/4*3)*H91/100</f>
        <v>439.48</v>
      </c>
      <c r="L91" s="612">
        <f t="shared" si="75"/>
        <v>129.58000000000001</v>
      </c>
    </row>
    <row r="92" spans="1:12" ht="15.75">
      <c r="A92" s="613" t="s">
        <v>35</v>
      </c>
      <c r="B92" s="614">
        <f t="shared" ref="B92:G92" si="76">SUM(B90:B91)</f>
        <v>1558638.44</v>
      </c>
      <c r="C92" s="614">
        <f t="shared" si="76"/>
        <v>1529621.6</v>
      </c>
      <c r="D92" s="614">
        <f t="shared" si="76"/>
        <v>1500604.76</v>
      </c>
      <c r="E92" s="614">
        <f t="shared" si="76"/>
        <v>56677.919999999998</v>
      </c>
      <c r="F92" s="614">
        <f t="shared" si="76"/>
        <v>47120.46</v>
      </c>
      <c r="G92" s="614">
        <f t="shared" si="76"/>
        <v>37563</v>
      </c>
      <c r="H92" s="615"/>
      <c r="I92" s="614">
        <f>SUM(I90:I91)</f>
        <v>35248</v>
      </c>
      <c r="J92" s="614">
        <f>SUM(J90:J91)</f>
        <v>25810</v>
      </c>
      <c r="K92" s="614">
        <f>SUM(K90:K91)</f>
        <v>33612.379999999997</v>
      </c>
      <c r="L92" s="614">
        <f t="shared" ref="L92" si="77">SUM(L90:L91)</f>
        <v>33302.480000000003</v>
      </c>
    </row>
    <row r="93" spans="1:12" ht="15.75">
      <c r="A93" s="631" t="s">
        <v>738</v>
      </c>
      <c r="B93" s="632">
        <v>5702088.3600000003</v>
      </c>
      <c r="C93" s="632">
        <v>5631547.5599999996</v>
      </c>
      <c r="D93" s="633">
        <v>5561006.7599999998</v>
      </c>
      <c r="E93" s="634">
        <v>2264.7399999999998</v>
      </c>
      <c r="F93" s="635">
        <v>0</v>
      </c>
      <c r="G93" s="635">
        <v>0</v>
      </c>
      <c r="H93" s="635">
        <v>2.2000000000000002</v>
      </c>
      <c r="I93" s="635">
        <v>127097</v>
      </c>
      <c r="J93" s="635">
        <v>67691</v>
      </c>
      <c r="K93" s="636">
        <f>((C93+F93)/4+(D93+G93)/4*3)*H93/100</f>
        <v>122730.12</v>
      </c>
      <c r="L93" s="612">
        <f t="shared" ref="L93:L94" si="78">((C93+F93)/4+(D93)/4*3)*H93/100</f>
        <v>122730.12</v>
      </c>
    </row>
    <row r="94" spans="1:12" ht="15.75">
      <c r="A94" s="631"/>
      <c r="B94" s="635"/>
      <c r="C94" s="635"/>
      <c r="D94" s="635"/>
      <c r="E94" s="637">
        <v>11756610.26</v>
      </c>
      <c r="F94" s="637">
        <v>11417120.140000001</v>
      </c>
      <c r="G94" s="635">
        <f>F94-(E94-F94)</f>
        <v>11077630.02</v>
      </c>
      <c r="H94" s="635">
        <v>1.1000000000000001</v>
      </c>
      <c r="I94" s="635"/>
      <c r="J94" s="635">
        <v>63945</v>
      </c>
      <c r="K94" s="636">
        <f>((C94+F94)/4+(D94+G94)/4*3)*H94/100</f>
        <v>122787.53</v>
      </c>
      <c r="L94" s="612">
        <f t="shared" si="78"/>
        <v>31397.08</v>
      </c>
    </row>
    <row r="95" spans="1:12" ht="15.75">
      <c r="A95" s="613" t="s">
        <v>35</v>
      </c>
      <c r="B95" s="638">
        <f t="shared" ref="B95:G95" si="79">SUM(B93:B94)</f>
        <v>5702088.3600000003</v>
      </c>
      <c r="C95" s="638">
        <f t="shared" si="79"/>
        <v>5631547.5599999996</v>
      </c>
      <c r="D95" s="638">
        <f t="shared" si="79"/>
        <v>5561006.7599999998</v>
      </c>
      <c r="E95" s="638">
        <f t="shared" si="79"/>
        <v>11758875</v>
      </c>
      <c r="F95" s="638">
        <f t="shared" si="79"/>
        <v>11417120.140000001</v>
      </c>
      <c r="G95" s="638">
        <f t="shared" si="79"/>
        <v>11077630.02</v>
      </c>
      <c r="H95" s="615"/>
      <c r="I95" s="638">
        <f>SUM(I93:I94)</f>
        <v>127097</v>
      </c>
      <c r="J95" s="638">
        <f>SUM(J93:J94)</f>
        <v>131636</v>
      </c>
      <c r="K95" s="638">
        <f>SUM(K93:K94)</f>
        <v>245517.65</v>
      </c>
      <c r="L95" s="614">
        <f t="shared" ref="L95" si="80">SUM(L93:L94)</f>
        <v>154127.20000000001</v>
      </c>
    </row>
    <row r="96" spans="1:12" ht="15.75">
      <c r="A96" s="610" t="s">
        <v>1062</v>
      </c>
      <c r="B96" s="611">
        <v>16662156.4</v>
      </c>
      <c r="C96" s="611">
        <v>16445764.779999999</v>
      </c>
      <c r="D96" s="611">
        <v>16229373.16</v>
      </c>
      <c r="E96" s="611">
        <v>98991.7</v>
      </c>
      <c r="F96" s="611">
        <v>85181.14</v>
      </c>
      <c r="G96" s="611">
        <v>71370.58</v>
      </c>
      <c r="H96" s="611">
        <v>2.2000000000000002</v>
      </c>
      <c r="I96" s="611">
        <v>281614</v>
      </c>
      <c r="J96" s="611">
        <v>182907</v>
      </c>
      <c r="K96" s="612">
        <f>((C96+F96)/4+(D96+G96)/4*3)*H96/100</f>
        <v>359882.47</v>
      </c>
      <c r="L96" s="612">
        <f t="shared" ref="L96:L97" si="81">((C96+F96)/4+(D96)/4*3)*H96/100</f>
        <v>358704.86</v>
      </c>
    </row>
    <row r="97" spans="1:12" ht="15.75">
      <c r="A97" s="610"/>
      <c r="B97" s="611"/>
      <c r="C97" s="611"/>
      <c r="D97" s="611"/>
      <c r="E97" s="611"/>
      <c r="F97" s="611"/>
      <c r="G97" s="611"/>
      <c r="H97" s="611"/>
      <c r="I97" s="611"/>
      <c r="J97" s="611"/>
      <c r="K97" s="612">
        <f>((C97+F97)/4+(D97+G97)/4*3)*H97/100</f>
        <v>0</v>
      </c>
      <c r="L97" s="612">
        <f t="shared" si="81"/>
        <v>0</v>
      </c>
    </row>
    <row r="98" spans="1:12" ht="15.75">
      <c r="A98" s="613" t="s">
        <v>35</v>
      </c>
      <c r="B98" s="614">
        <f t="shared" ref="B98:G98" si="82">SUM(B96:B97)</f>
        <v>16662156.4</v>
      </c>
      <c r="C98" s="614">
        <f t="shared" si="82"/>
        <v>16445764.779999999</v>
      </c>
      <c r="D98" s="614">
        <f t="shared" si="82"/>
        <v>16229373.16</v>
      </c>
      <c r="E98" s="614">
        <f t="shared" si="82"/>
        <v>98991.7</v>
      </c>
      <c r="F98" s="614">
        <f t="shared" si="82"/>
        <v>85181.14</v>
      </c>
      <c r="G98" s="614">
        <f t="shared" si="82"/>
        <v>71370.58</v>
      </c>
      <c r="H98" s="615"/>
      <c r="I98" s="614">
        <f>SUM(I96:I97)</f>
        <v>281614</v>
      </c>
      <c r="J98" s="614">
        <f>SUM(J96:J97)</f>
        <v>182907</v>
      </c>
      <c r="K98" s="614">
        <f>SUM(K96:K97)</f>
        <v>359882.47</v>
      </c>
      <c r="L98" s="614">
        <f t="shared" ref="L98" si="83">SUM(L96:L97)</f>
        <v>358704.86</v>
      </c>
    </row>
    <row r="99" spans="1:12" ht="15.75">
      <c r="A99" s="610" t="s">
        <v>740</v>
      </c>
      <c r="B99" s="611">
        <v>14604099.68</v>
      </c>
      <c r="C99" s="611">
        <v>14453541.98</v>
      </c>
      <c r="D99" s="611">
        <v>14303984.279999999</v>
      </c>
      <c r="E99" s="611">
        <v>61363.26</v>
      </c>
      <c r="F99" s="611">
        <v>56118.66</v>
      </c>
      <c r="G99" s="611">
        <v>50874.06</v>
      </c>
      <c r="H99" s="611">
        <v>2.2000000000000002</v>
      </c>
      <c r="I99" s="611">
        <v>327971</v>
      </c>
      <c r="J99" s="611">
        <v>241448</v>
      </c>
      <c r="K99" s="612">
        <f>((C99+F99)/4+(D99+G99)/4*3)*H99/100</f>
        <v>316658.3</v>
      </c>
      <c r="L99" s="612">
        <f t="shared" ref="L99:L100" si="84">((C99+F99)/4+(D99)/4*3)*H99/100</f>
        <v>315818.87</v>
      </c>
    </row>
    <row r="100" spans="1:12" ht="15.75">
      <c r="A100" s="610"/>
      <c r="B100" s="611"/>
      <c r="C100" s="611"/>
      <c r="D100" s="611"/>
      <c r="E100" s="611"/>
      <c r="F100" s="611"/>
      <c r="G100" s="611"/>
      <c r="H100" s="611"/>
      <c r="I100" s="611"/>
      <c r="J100" s="611"/>
      <c r="K100" s="612">
        <f>((C100+F100)/4+(D100+G100)/4*3)*H100/100</f>
        <v>0</v>
      </c>
      <c r="L100" s="612">
        <f t="shared" si="84"/>
        <v>0</v>
      </c>
    </row>
    <row r="101" spans="1:12" ht="15.75">
      <c r="A101" s="613" t="s">
        <v>35</v>
      </c>
      <c r="B101" s="614">
        <f t="shared" ref="B101:G101" si="85">SUM(B99:B100)</f>
        <v>14604099.68</v>
      </c>
      <c r="C101" s="614">
        <f t="shared" si="85"/>
        <v>14453541.98</v>
      </c>
      <c r="D101" s="614">
        <f t="shared" si="85"/>
        <v>14303984.279999999</v>
      </c>
      <c r="E101" s="614">
        <f t="shared" si="85"/>
        <v>61363.26</v>
      </c>
      <c r="F101" s="614">
        <f t="shared" si="85"/>
        <v>56118.66</v>
      </c>
      <c r="G101" s="614">
        <f t="shared" si="85"/>
        <v>50874.06</v>
      </c>
      <c r="H101" s="615"/>
      <c r="I101" s="614">
        <f>SUM(I99:I100)</f>
        <v>327971</v>
      </c>
      <c r="J101" s="614">
        <f>SUM(J99:J100)</f>
        <v>241448</v>
      </c>
      <c r="K101" s="614">
        <f>SUM(K99:K100)</f>
        <v>316658.3</v>
      </c>
      <c r="L101" s="614">
        <f t="shared" ref="L101" si="86">SUM(L99:L100)</f>
        <v>315818.87</v>
      </c>
    </row>
    <row r="102" spans="1:12" ht="15.75">
      <c r="A102" s="610" t="s">
        <v>741</v>
      </c>
      <c r="B102" s="611">
        <v>12415883.949999999</v>
      </c>
      <c r="C102" s="611">
        <v>12278941.630000001</v>
      </c>
      <c r="D102" s="611">
        <v>12141999.310000001</v>
      </c>
      <c r="E102" s="611">
        <v>10659</v>
      </c>
      <c r="F102" s="611">
        <v>9838.98</v>
      </c>
      <c r="G102" s="611">
        <v>9018.9599999999991</v>
      </c>
      <c r="H102" s="611">
        <v>2.2000000000000002</v>
      </c>
      <c r="I102" s="611">
        <v>276444</v>
      </c>
      <c r="J102" s="611">
        <v>136124</v>
      </c>
      <c r="K102" s="612">
        <f>((C102+F102)/4+(D102+G102)/4*3)*H102/100</f>
        <v>268080.09000000003</v>
      </c>
      <c r="L102" s="612">
        <f t="shared" ref="L102:L103" si="87">((C102+F102)/4+(D102)/4*3)*H102/100</f>
        <v>267931.28000000003</v>
      </c>
    </row>
    <row r="103" spans="1:12" ht="15.75">
      <c r="A103" s="610"/>
      <c r="B103" s="611"/>
      <c r="C103" s="611"/>
      <c r="D103" s="611"/>
      <c r="E103" s="611"/>
      <c r="F103" s="611"/>
      <c r="G103" s="611"/>
      <c r="H103" s="611"/>
      <c r="I103" s="611"/>
      <c r="J103" s="611"/>
      <c r="K103" s="612">
        <f>((C103+F103)/4+(D103+G103)/4*3)*H103/100</f>
        <v>0</v>
      </c>
      <c r="L103" s="612">
        <f t="shared" si="87"/>
        <v>0</v>
      </c>
    </row>
    <row r="104" spans="1:12" ht="15.75">
      <c r="A104" s="613" t="s">
        <v>35</v>
      </c>
      <c r="B104" s="614">
        <f t="shared" ref="B104:G104" si="88">SUM(B102:B103)</f>
        <v>12415883.949999999</v>
      </c>
      <c r="C104" s="614">
        <f t="shared" si="88"/>
        <v>12278941.630000001</v>
      </c>
      <c r="D104" s="614">
        <f t="shared" si="88"/>
        <v>12141999.310000001</v>
      </c>
      <c r="E104" s="614">
        <f t="shared" si="88"/>
        <v>10659</v>
      </c>
      <c r="F104" s="614">
        <f t="shared" si="88"/>
        <v>9838.98</v>
      </c>
      <c r="G104" s="614">
        <f t="shared" si="88"/>
        <v>9018.9599999999991</v>
      </c>
      <c r="H104" s="615"/>
      <c r="I104" s="614">
        <f>SUM(I102:I103)</f>
        <v>276444</v>
      </c>
      <c r="J104" s="614">
        <f>SUM(J102:J103)</f>
        <v>136124</v>
      </c>
      <c r="K104" s="614">
        <f>SUM(K102:K103)</f>
        <v>268080.09000000003</v>
      </c>
      <c r="L104" s="614">
        <f t="shared" ref="L104" si="89">SUM(L102:L103)</f>
        <v>267931.28000000003</v>
      </c>
    </row>
    <row r="105" spans="1:12" ht="31.5" customHeight="1">
      <c r="A105" s="639" t="s">
        <v>1111</v>
      </c>
      <c r="B105" s="611">
        <v>2245342</v>
      </c>
      <c r="C105" s="611">
        <v>2228114</v>
      </c>
      <c r="D105" s="611">
        <v>2222371</v>
      </c>
      <c r="E105" s="611">
        <v>107102</v>
      </c>
      <c r="F105" s="611">
        <v>100100.7</v>
      </c>
      <c r="G105" s="611">
        <v>99145</v>
      </c>
      <c r="H105" s="611">
        <v>2.2000000000000002</v>
      </c>
      <c r="I105" s="611">
        <v>11869</v>
      </c>
      <c r="J105" s="611">
        <v>25159</v>
      </c>
      <c r="K105" s="612">
        <f>((C105+F105)/4+(D105+G105)/4*3)*H105/100</f>
        <v>51110.19</v>
      </c>
      <c r="L105" s="612">
        <f t="shared" ref="L105:L106" si="90">((C105+F105)/4+(D105)/4*3)*H105/100</f>
        <v>49474.3</v>
      </c>
    </row>
    <row r="106" spans="1:12" ht="15.75">
      <c r="A106" s="610"/>
      <c r="B106" s="611"/>
      <c r="C106" s="611"/>
      <c r="D106" s="611"/>
      <c r="E106" s="611"/>
      <c r="F106" s="611"/>
      <c r="G106" s="611"/>
      <c r="H106" s="611"/>
      <c r="I106" s="611"/>
      <c r="J106" s="611"/>
      <c r="K106" s="612">
        <f>((C106+F106)/4+(D106+G106)/4*3)*H106/100</f>
        <v>0</v>
      </c>
      <c r="L106" s="612">
        <f t="shared" si="90"/>
        <v>0</v>
      </c>
    </row>
    <row r="107" spans="1:12" ht="15.75">
      <c r="A107" s="613" t="s">
        <v>35</v>
      </c>
      <c r="B107" s="614">
        <f t="shared" ref="B107:G107" si="91">SUM(B105:B106)</f>
        <v>2245342</v>
      </c>
      <c r="C107" s="614">
        <f t="shared" si="91"/>
        <v>2228114</v>
      </c>
      <c r="D107" s="614">
        <f t="shared" si="91"/>
        <v>2222371</v>
      </c>
      <c r="E107" s="614">
        <f t="shared" si="91"/>
        <v>107102</v>
      </c>
      <c r="F107" s="614">
        <f t="shared" si="91"/>
        <v>100100.7</v>
      </c>
      <c r="G107" s="614">
        <f t="shared" si="91"/>
        <v>99145</v>
      </c>
      <c r="H107" s="615"/>
      <c r="I107" s="614">
        <f>SUM(I105:I106)</f>
        <v>11869</v>
      </c>
      <c r="J107" s="614">
        <f>SUM(J105:J106)</f>
        <v>25159</v>
      </c>
      <c r="K107" s="614">
        <f>SUM(K105:K106)</f>
        <v>51110.19</v>
      </c>
      <c r="L107" s="614">
        <f t="shared" ref="L107" si="92">SUM(L105:L106)</f>
        <v>49474.3</v>
      </c>
    </row>
    <row r="108" spans="1:12" ht="15.75">
      <c r="A108" s="610" t="s">
        <v>743</v>
      </c>
      <c r="B108" s="611">
        <v>5639493.4400000004</v>
      </c>
      <c r="C108" s="611">
        <v>5729246.6600000001</v>
      </c>
      <c r="D108" s="611">
        <v>5459987</v>
      </c>
      <c r="E108" s="611"/>
      <c r="F108" s="611"/>
      <c r="G108" s="611"/>
      <c r="H108" s="611">
        <v>2.2000000000000002</v>
      </c>
      <c r="I108" s="611">
        <v>123899</v>
      </c>
      <c r="J108" s="611">
        <v>64517</v>
      </c>
      <c r="K108" s="612">
        <f>((C108+F108)/4+(D108+G108)/4*3)*H108/100</f>
        <v>121600.64</v>
      </c>
      <c r="L108" s="612">
        <f t="shared" ref="L108:L109" si="93">((C108+F108)/4+(D108)/4*3)*H108/100</f>
        <v>121600.64</v>
      </c>
    </row>
    <row r="109" spans="1:12" ht="15.75">
      <c r="A109" s="610"/>
      <c r="B109" s="611"/>
      <c r="C109" s="611"/>
      <c r="D109" s="611"/>
      <c r="E109" s="611">
        <v>197522.9</v>
      </c>
      <c r="F109" s="611">
        <v>185247.38</v>
      </c>
      <c r="G109" s="611">
        <v>172971.86</v>
      </c>
      <c r="H109" s="611">
        <v>1.1000000000000001</v>
      </c>
      <c r="I109" s="611">
        <v>2175</v>
      </c>
      <c r="J109" s="611">
        <v>2038</v>
      </c>
      <c r="K109" s="612">
        <f>((C109+F109)/4+(D109+G109)/4*3)*H109/100</f>
        <v>1936.45</v>
      </c>
      <c r="L109" s="612">
        <f t="shared" si="93"/>
        <v>509.43</v>
      </c>
    </row>
    <row r="110" spans="1:12" ht="15.75">
      <c r="A110" s="613" t="s">
        <v>35</v>
      </c>
      <c r="B110" s="614">
        <f t="shared" ref="B110:G110" si="94">SUM(B108:B109)</f>
        <v>5639493.4400000004</v>
      </c>
      <c r="C110" s="614">
        <f t="shared" si="94"/>
        <v>5729246.6600000001</v>
      </c>
      <c r="D110" s="614">
        <f t="shared" si="94"/>
        <v>5459987</v>
      </c>
      <c r="E110" s="614">
        <f t="shared" si="94"/>
        <v>197522.9</v>
      </c>
      <c r="F110" s="614">
        <f t="shared" si="94"/>
        <v>185247.38</v>
      </c>
      <c r="G110" s="614">
        <f t="shared" si="94"/>
        <v>172971.86</v>
      </c>
      <c r="H110" s="615"/>
      <c r="I110" s="614">
        <f>SUM(I108:I109)</f>
        <v>126074</v>
      </c>
      <c r="J110" s="614">
        <f>SUM(J108:J109)</f>
        <v>66555</v>
      </c>
      <c r="K110" s="614">
        <f>SUM(K108:K109)</f>
        <v>123537.09</v>
      </c>
      <c r="L110" s="614">
        <f t="shared" ref="L110" si="95">SUM(L108:L109)</f>
        <v>122110.07</v>
      </c>
    </row>
    <row r="111" spans="1:12" ht="15.75">
      <c r="A111" s="610" t="s">
        <v>1112</v>
      </c>
      <c r="B111" s="611">
        <v>1201801</v>
      </c>
      <c r="C111" s="611">
        <v>1176850</v>
      </c>
      <c r="D111" s="611">
        <v>1151899</v>
      </c>
      <c r="E111" s="611">
        <v>178221</v>
      </c>
      <c r="F111" s="611">
        <v>168319</v>
      </c>
      <c r="G111" s="611">
        <v>158417</v>
      </c>
      <c r="H111" s="611">
        <v>2.2000000000000002</v>
      </c>
      <c r="I111" s="611">
        <v>8131</v>
      </c>
      <c r="J111" s="611">
        <v>8131</v>
      </c>
      <c r="K111" s="612">
        <f>((C111+F111)/4+(D111+G111)/4*3)*H111/100</f>
        <v>29018.639999999999</v>
      </c>
      <c r="L111" s="612">
        <f t="shared" ref="L111:L112" si="96">((C111+F111)/4+(D111)/4*3)*H111/100</f>
        <v>26404.76</v>
      </c>
    </row>
    <row r="112" spans="1:12" ht="15.75">
      <c r="A112" s="610"/>
      <c r="B112" s="611"/>
      <c r="C112" s="611"/>
      <c r="D112" s="611"/>
      <c r="E112" s="611">
        <v>205636</v>
      </c>
      <c r="F112" s="611">
        <v>170512.25</v>
      </c>
      <c r="G112" s="611">
        <v>135388.5</v>
      </c>
      <c r="H112" s="611">
        <v>1.1000000000000001</v>
      </c>
      <c r="I112" s="611"/>
      <c r="J112" s="611"/>
      <c r="K112" s="612">
        <f>((C112+F112)/4+(D112+G112)/4*3)*H112/100</f>
        <v>1585.86</v>
      </c>
      <c r="L112" s="612">
        <f t="shared" si="96"/>
        <v>468.91</v>
      </c>
    </row>
    <row r="113" spans="1:12" ht="15.75">
      <c r="A113" s="613" t="s">
        <v>35</v>
      </c>
      <c r="B113" s="614">
        <f t="shared" ref="B113:G113" si="97">SUM(B111:B112)</f>
        <v>1201801</v>
      </c>
      <c r="C113" s="614">
        <f t="shared" si="97"/>
        <v>1176850</v>
      </c>
      <c r="D113" s="614">
        <f t="shared" si="97"/>
        <v>1151899</v>
      </c>
      <c r="E113" s="614">
        <f t="shared" si="97"/>
        <v>383857</v>
      </c>
      <c r="F113" s="614">
        <f t="shared" si="97"/>
        <v>338831.25</v>
      </c>
      <c r="G113" s="614">
        <f t="shared" si="97"/>
        <v>293805.5</v>
      </c>
      <c r="H113" s="615"/>
      <c r="I113" s="614">
        <f>SUM(I111:I112)</f>
        <v>8131</v>
      </c>
      <c r="J113" s="614">
        <f>SUM(J111:J112)</f>
        <v>8131</v>
      </c>
      <c r="K113" s="614">
        <f>SUM(K111:K112)</f>
        <v>30604.5</v>
      </c>
      <c r="L113" s="614">
        <f t="shared" ref="L113" si="98">SUM(L111:L112)</f>
        <v>26873.67</v>
      </c>
    </row>
    <row r="114" spans="1:12" ht="43.5" customHeight="1">
      <c r="A114" s="640" t="s">
        <v>1113</v>
      </c>
      <c r="B114" s="640">
        <v>1595562.32</v>
      </c>
      <c r="C114" s="611">
        <v>1546184.73</v>
      </c>
      <c r="D114" s="611">
        <v>1503270.18</v>
      </c>
      <c r="E114" s="611">
        <v>1595562.32</v>
      </c>
      <c r="F114" s="611">
        <v>1546184.73</v>
      </c>
      <c r="G114" s="611">
        <v>1503270.18</v>
      </c>
      <c r="H114" s="611">
        <v>2.2000000000000002</v>
      </c>
      <c r="I114" s="611">
        <v>45125</v>
      </c>
      <c r="J114" s="611">
        <v>17468</v>
      </c>
      <c r="K114" s="612">
        <f>((C114+F114)/4+(D114+G114)/4*3)*H114/100</f>
        <v>66615.95</v>
      </c>
      <c r="L114" s="612">
        <f t="shared" ref="L114:L115" si="99">((C114+F114)/4+(D114)/4*3)*H114/100</f>
        <v>41811.99</v>
      </c>
    </row>
    <row r="115" spans="1:12" ht="15.75">
      <c r="A115" s="610"/>
      <c r="B115" s="611"/>
      <c r="C115" s="611"/>
      <c r="D115" s="611"/>
      <c r="E115" s="611"/>
      <c r="F115" s="611"/>
      <c r="G115" s="611"/>
      <c r="H115" s="611"/>
      <c r="I115" s="611"/>
      <c r="J115" s="611"/>
      <c r="K115" s="612">
        <f>((C115+F115)/4+(D115+G115)/4*3)*H115/100</f>
        <v>0</v>
      </c>
      <c r="L115" s="612">
        <f t="shared" si="99"/>
        <v>0</v>
      </c>
    </row>
    <row r="116" spans="1:12" ht="15.75">
      <c r="A116" s="613" t="s">
        <v>35</v>
      </c>
      <c r="B116" s="614">
        <f t="shared" ref="B116:G116" si="100">SUM(B114:B115)</f>
        <v>1595562.32</v>
      </c>
      <c r="C116" s="614">
        <f t="shared" si="100"/>
        <v>1546184.73</v>
      </c>
      <c r="D116" s="614">
        <f t="shared" si="100"/>
        <v>1503270.18</v>
      </c>
      <c r="E116" s="614">
        <f t="shared" si="100"/>
        <v>1595562.32</v>
      </c>
      <c r="F116" s="614">
        <f t="shared" si="100"/>
        <v>1546184.73</v>
      </c>
      <c r="G116" s="614">
        <f t="shared" si="100"/>
        <v>1503270.18</v>
      </c>
      <c r="H116" s="615"/>
      <c r="I116" s="614">
        <f>SUM(I114:I115)</f>
        <v>45125</v>
      </c>
      <c r="J116" s="614">
        <f>SUM(J114:J115)</f>
        <v>17468</v>
      </c>
      <c r="K116" s="614">
        <f>SUM(K114:K115)</f>
        <v>66615.95</v>
      </c>
      <c r="L116" s="614">
        <f t="shared" ref="L116" si="101">SUM(L114:L115)</f>
        <v>41811.99</v>
      </c>
    </row>
    <row r="117" spans="1:12" ht="15.75">
      <c r="A117" s="610" t="s">
        <v>746</v>
      </c>
      <c r="B117" s="611"/>
      <c r="C117" s="611"/>
      <c r="D117" s="612">
        <f>C117-(B117-C117)</f>
        <v>0</v>
      </c>
      <c r="E117" s="611"/>
      <c r="F117" s="611"/>
      <c r="G117" s="611"/>
      <c r="H117" s="611"/>
      <c r="I117" s="611"/>
      <c r="J117" s="611"/>
      <c r="K117" s="612">
        <f>((C117+F117)/4+(D117+G117)/4*3)*H117/100</f>
        <v>0</v>
      </c>
      <c r="L117" s="612">
        <f t="shared" ref="L117:L118" si="102">((C117+F117)/4+(D117)/4*3)*H117/100</f>
        <v>0</v>
      </c>
    </row>
    <row r="118" spans="1:12" ht="15.75">
      <c r="A118" s="610"/>
      <c r="B118" s="611"/>
      <c r="C118" s="611"/>
      <c r="D118" s="612"/>
      <c r="E118" s="611"/>
      <c r="F118" s="611"/>
      <c r="G118" s="611"/>
      <c r="H118" s="611"/>
      <c r="I118" s="611"/>
      <c r="J118" s="611"/>
      <c r="K118" s="612">
        <f>((C118+F118)/4+(D118+G118)/4*3)*H118/100</f>
        <v>0</v>
      </c>
      <c r="L118" s="612">
        <f t="shared" si="102"/>
        <v>0</v>
      </c>
    </row>
    <row r="119" spans="1:12" ht="15.75">
      <c r="A119" s="613" t="s">
        <v>35</v>
      </c>
      <c r="B119" s="614">
        <f>SUM(B117:B118)</f>
        <v>0</v>
      </c>
      <c r="C119" s="614">
        <f>SUM(C117:C118)</f>
        <v>0</v>
      </c>
      <c r="D119" s="614">
        <f>C119-(B119-C119)</f>
        <v>0</v>
      </c>
      <c r="E119" s="614">
        <f>SUM(E117:E118)</f>
        <v>0</v>
      </c>
      <c r="F119" s="614">
        <f>SUM(F117:F118)</f>
        <v>0</v>
      </c>
      <c r="G119" s="614">
        <f>SUM(G117:G118)</f>
        <v>0</v>
      </c>
      <c r="H119" s="615"/>
      <c r="I119" s="614">
        <f>SUM(I117:I118)</f>
        <v>0</v>
      </c>
      <c r="J119" s="614">
        <f>SUM(J117:J118)</f>
        <v>0</v>
      </c>
      <c r="K119" s="614">
        <f>SUM(K117:K118)</f>
        <v>0</v>
      </c>
      <c r="L119" s="614">
        <f t="shared" ref="L119" si="103">SUM(L117:L118)</f>
        <v>0</v>
      </c>
    </row>
    <row r="120" spans="1:12" ht="15.75">
      <c r="A120" s="610" t="s">
        <v>747</v>
      </c>
      <c r="B120" s="611">
        <v>2867287.48</v>
      </c>
      <c r="C120" s="611">
        <v>2827919.68</v>
      </c>
      <c r="D120" s="612">
        <f>C120-(B120-C120)</f>
        <v>2788551.88</v>
      </c>
      <c r="E120" s="611">
        <v>390.4</v>
      </c>
      <c r="F120" s="611"/>
      <c r="G120" s="611"/>
      <c r="H120" s="611">
        <v>2.2000000000000002</v>
      </c>
      <c r="I120" s="611">
        <v>63968</v>
      </c>
      <c r="J120" s="611">
        <v>31325</v>
      </c>
      <c r="K120" s="612">
        <f>((C120+F120)/4+(D120+G120)/4*3)*H120/100</f>
        <v>61564.66</v>
      </c>
      <c r="L120" s="612">
        <f t="shared" ref="L120:L121" si="104">((C120+F120)/4+(D120)/4*3)*H120/100</f>
        <v>61564.66</v>
      </c>
    </row>
    <row r="121" spans="1:12" ht="15.75">
      <c r="A121" s="610"/>
      <c r="B121" s="611"/>
      <c r="C121" s="611"/>
      <c r="D121" s="612"/>
      <c r="E121" s="611">
        <v>28028.82</v>
      </c>
      <c r="F121" s="611">
        <v>158991.18</v>
      </c>
      <c r="G121" s="611"/>
      <c r="H121" s="611">
        <v>1.1000000000000001</v>
      </c>
      <c r="I121" s="611"/>
      <c r="J121" s="611">
        <v>309</v>
      </c>
      <c r="K121" s="612">
        <f>((C121+F121)/4+(D121+G121)/4*3)*H121/100</f>
        <v>437.23</v>
      </c>
      <c r="L121" s="612">
        <f t="shared" si="104"/>
        <v>437.23</v>
      </c>
    </row>
    <row r="122" spans="1:12" ht="15.75">
      <c r="A122" s="613" t="s">
        <v>35</v>
      </c>
      <c r="B122" s="614">
        <f t="shared" ref="B122:G122" si="105">SUM(B120:B121)</f>
        <v>2867287.48</v>
      </c>
      <c r="C122" s="614">
        <f t="shared" si="105"/>
        <v>2827919.68</v>
      </c>
      <c r="D122" s="614">
        <f>C122-(B122-C122)</f>
        <v>2788551.88</v>
      </c>
      <c r="E122" s="614">
        <f t="shared" si="105"/>
        <v>28419.22</v>
      </c>
      <c r="F122" s="614">
        <f t="shared" si="105"/>
        <v>158991.18</v>
      </c>
      <c r="G122" s="614">
        <f t="shared" si="105"/>
        <v>0</v>
      </c>
      <c r="H122" s="615"/>
      <c r="I122" s="614">
        <f>SUM(I120:I121)</f>
        <v>63968</v>
      </c>
      <c r="J122" s="614">
        <f>SUM(J120:J121)</f>
        <v>31634</v>
      </c>
      <c r="K122" s="614">
        <f>SUM(K120:K121)</f>
        <v>62001.89</v>
      </c>
      <c r="L122" s="614">
        <f t="shared" ref="L122" si="106">SUM(L120:L121)</f>
        <v>62001.89</v>
      </c>
    </row>
    <row r="123" spans="1:12" ht="15.75">
      <c r="A123" s="610" t="s">
        <v>1088</v>
      </c>
      <c r="B123" s="611"/>
      <c r="C123" s="611"/>
      <c r="D123" s="612">
        <f>C123-(B123-C123)</f>
        <v>0</v>
      </c>
      <c r="E123" s="611"/>
      <c r="F123" s="611"/>
      <c r="G123" s="611"/>
      <c r="H123" s="611"/>
      <c r="I123" s="611"/>
      <c r="J123" s="611"/>
      <c r="K123" s="612">
        <f>((C123+F123)/4+(D123+G123)/4*3)*H123/100</f>
        <v>0</v>
      </c>
      <c r="L123" s="612">
        <f t="shared" ref="L123:L124" si="107">((C123+F123)/4+(D123)/4*3)*H123/100</f>
        <v>0</v>
      </c>
    </row>
    <row r="124" spans="1:12" ht="15.75">
      <c r="A124" s="610"/>
      <c r="B124" s="611"/>
      <c r="C124" s="611"/>
      <c r="D124" s="612"/>
      <c r="E124" s="611"/>
      <c r="F124" s="611"/>
      <c r="G124" s="611"/>
      <c r="H124" s="611"/>
      <c r="I124" s="611"/>
      <c r="J124" s="611"/>
      <c r="K124" s="612">
        <f>((C124+F124)/4+(D124+G124)/4*3)*H124/100</f>
        <v>0</v>
      </c>
      <c r="L124" s="612">
        <f t="shared" si="107"/>
        <v>0</v>
      </c>
    </row>
    <row r="125" spans="1:12" ht="15.75">
      <c r="A125" s="613" t="s">
        <v>35</v>
      </c>
      <c r="B125" s="614">
        <f>SUM(B123:B124)</f>
        <v>0</v>
      </c>
      <c r="C125" s="614">
        <f>SUM(C123:C124)</f>
        <v>0</v>
      </c>
      <c r="D125" s="614">
        <f>C125-(B125-C125)</f>
        <v>0</v>
      </c>
      <c r="E125" s="614">
        <f>SUM(E123:E124)</f>
        <v>0</v>
      </c>
      <c r="F125" s="614">
        <f>SUM(F123:F124)</f>
        <v>0</v>
      </c>
      <c r="G125" s="614">
        <f>SUM(G123:G124)</f>
        <v>0</v>
      </c>
      <c r="H125" s="615"/>
      <c r="I125" s="614">
        <f>SUM(I123:I124)</f>
        <v>0</v>
      </c>
      <c r="J125" s="614">
        <f>SUM(J123:J124)</f>
        <v>0</v>
      </c>
      <c r="K125" s="614">
        <f>SUM(K123:K124)</f>
        <v>0</v>
      </c>
      <c r="L125" s="614">
        <f t="shared" ref="L125" si="108">SUM(L123:L124)</f>
        <v>0</v>
      </c>
    </row>
    <row r="126" spans="1:12" ht="15.75">
      <c r="A126" s="610" t="s">
        <v>1065</v>
      </c>
      <c r="B126" s="611">
        <v>10042659.77</v>
      </c>
      <c r="C126" s="611">
        <v>9394746.2300000004</v>
      </c>
      <c r="D126" s="611">
        <v>9286760.6400000006</v>
      </c>
      <c r="E126" s="611">
        <v>289862.78000000003</v>
      </c>
      <c r="F126" s="611">
        <v>253927.4</v>
      </c>
      <c r="G126" s="611">
        <v>247938.17</v>
      </c>
      <c r="H126" s="611">
        <v>1.1000000000000001</v>
      </c>
      <c r="I126" s="611"/>
      <c r="J126" s="611">
        <v>55637</v>
      </c>
      <c r="K126" s="612">
        <f>((C126+F126)/4+(D126+G126)/4*3)*H126/100</f>
        <v>105195.12</v>
      </c>
      <c r="L126" s="612">
        <f t="shared" ref="L126:L127" si="109">((C126+F126)/4+(D126)/4*3)*H126/100</f>
        <v>103149.63</v>
      </c>
    </row>
    <row r="127" spans="1:12" ht="15.75">
      <c r="A127" s="610" t="s">
        <v>1065</v>
      </c>
      <c r="B127" s="611">
        <v>1921535.93</v>
      </c>
      <c r="C127" s="611">
        <v>1575195.65</v>
      </c>
      <c r="D127" s="611">
        <v>1517472.27</v>
      </c>
      <c r="E127" s="611">
        <v>80054.36</v>
      </c>
      <c r="F127" s="611">
        <v>78392.36</v>
      </c>
      <c r="G127" s="611">
        <v>78115.360000000001</v>
      </c>
      <c r="H127" s="611">
        <v>2.2000000000000002</v>
      </c>
      <c r="I127" s="611">
        <v>51799</v>
      </c>
      <c r="J127" s="611">
        <v>20144</v>
      </c>
      <c r="K127" s="612">
        <f>((C127+F127)/4+(D127+G127)/4*3)*H127/100</f>
        <v>35421.93</v>
      </c>
      <c r="L127" s="612">
        <f t="shared" si="109"/>
        <v>34133.03</v>
      </c>
    </row>
    <row r="128" spans="1:12" ht="15.75">
      <c r="A128" s="613" t="s">
        <v>35</v>
      </c>
      <c r="B128" s="614">
        <f t="shared" ref="B128:G128" si="110">SUM(B126:B127)</f>
        <v>11964195.699999999</v>
      </c>
      <c r="C128" s="614">
        <f t="shared" si="110"/>
        <v>10969941.880000001</v>
      </c>
      <c r="D128" s="614">
        <f t="shared" si="110"/>
        <v>10804232.91</v>
      </c>
      <c r="E128" s="614">
        <f t="shared" si="110"/>
        <v>369917.14</v>
      </c>
      <c r="F128" s="614">
        <f t="shared" si="110"/>
        <v>332319.76</v>
      </c>
      <c r="G128" s="614">
        <f t="shared" si="110"/>
        <v>326053.53000000003</v>
      </c>
      <c r="H128" s="615"/>
      <c r="I128" s="614">
        <f>SUM(I126:I127)</f>
        <v>51799</v>
      </c>
      <c r="J128" s="614">
        <f>SUM(J126:J127)</f>
        <v>75781</v>
      </c>
      <c r="K128" s="614">
        <f>SUM(K126:K127)</f>
        <v>140617.04999999999</v>
      </c>
      <c r="L128" s="614">
        <f t="shared" ref="L128" si="111">SUM(L126:L127)</f>
        <v>137282.66</v>
      </c>
    </row>
    <row r="129" spans="1:12" ht="15.75">
      <c r="A129" s="610" t="s">
        <v>749</v>
      </c>
      <c r="B129" s="611">
        <v>266656.15000000002</v>
      </c>
      <c r="C129" s="611">
        <v>251705.47</v>
      </c>
      <c r="D129" s="611">
        <f>C129-14950.68-14950.68</f>
        <v>221804.11</v>
      </c>
      <c r="E129" s="611"/>
      <c r="F129" s="611"/>
      <c r="G129" s="611"/>
      <c r="H129" s="611">
        <v>2.2000000000000002</v>
      </c>
      <c r="I129" s="611">
        <v>6360</v>
      </c>
      <c r="J129" s="611">
        <v>2871</v>
      </c>
      <c r="K129" s="612">
        <f>((C129+F129)/4+(D129+G129)/4*3)*H129/100</f>
        <v>5044.1499999999996</v>
      </c>
      <c r="L129" s="612">
        <f t="shared" ref="L129:L130" si="112">((C129+F129)/4+(D129)/4*3)*H129/100</f>
        <v>5044.1499999999996</v>
      </c>
    </row>
    <row r="130" spans="1:12" ht="15.75">
      <c r="A130" s="610"/>
      <c r="B130" s="611"/>
      <c r="C130" s="611"/>
      <c r="D130" s="611"/>
      <c r="E130" s="611"/>
      <c r="F130" s="611"/>
      <c r="G130" s="611"/>
      <c r="H130" s="611"/>
      <c r="I130" s="611"/>
      <c r="J130" s="611"/>
      <c r="K130" s="612">
        <f>((C130+F130)/4+(D130+G130)/4*3)*H130/100</f>
        <v>0</v>
      </c>
      <c r="L130" s="612">
        <f t="shared" si="112"/>
        <v>0</v>
      </c>
    </row>
    <row r="131" spans="1:12" ht="15.75">
      <c r="A131" s="613" t="s">
        <v>35</v>
      </c>
      <c r="B131" s="614">
        <f t="shared" ref="B131:G131" si="113">SUM(B129:B130)</f>
        <v>266656.15000000002</v>
      </c>
      <c r="C131" s="614">
        <f t="shared" si="113"/>
        <v>251705.47</v>
      </c>
      <c r="D131" s="614">
        <f t="shared" si="113"/>
        <v>221804.11</v>
      </c>
      <c r="E131" s="614">
        <f t="shared" si="113"/>
        <v>0</v>
      </c>
      <c r="F131" s="614">
        <f t="shared" si="113"/>
        <v>0</v>
      </c>
      <c r="G131" s="614">
        <f t="shared" si="113"/>
        <v>0</v>
      </c>
      <c r="H131" s="615"/>
      <c r="I131" s="614">
        <f>SUM(I129:I130)</f>
        <v>6360</v>
      </c>
      <c r="J131" s="614">
        <f>SUM(J129:J130)</f>
        <v>2871</v>
      </c>
      <c r="K131" s="614">
        <f>SUM(K129:K130)</f>
        <v>5044.1499999999996</v>
      </c>
      <c r="L131" s="614">
        <f t="shared" ref="L131" si="114">SUM(L129:L130)</f>
        <v>5044.1499999999996</v>
      </c>
    </row>
    <row r="132" spans="1:12" ht="15.75">
      <c r="A132" s="610" t="s">
        <v>750</v>
      </c>
      <c r="B132" s="611">
        <v>2793441.91</v>
      </c>
      <c r="C132" s="611">
        <v>2751639.61</v>
      </c>
      <c r="D132" s="611">
        <v>2709837.31</v>
      </c>
      <c r="E132" s="611"/>
      <c r="F132" s="611"/>
      <c r="G132" s="611"/>
      <c r="H132" s="611">
        <v>2.2000000000000002</v>
      </c>
      <c r="I132" s="611">
        <v>15677</v>
      </c>
      <c r="J132" s="611">
        <v>15249</v>
      </c>
      <c r="K132" s="612">
        <f>((C132+F132)/4+(D132+G132)/4*3)*H132/100</f>
        <v>59846.33</v>
      </c>
      <c r="L132" s="612">
        <f t="shared" ref="L132:L133" si="115">((C132+F132)/4+(D132)/4*3)*H132/100</f>
        <v>59846.33</v>
      </c>
    </row>
    <row r="133" spans="1:12" ht="15.75">
      <c r="A133" s="610" t="s">
        <v>750</v>
      </c>
      <c r="B133" s="611"/>
      <c r="C133" s="611"/>
      <c r="D133" s="611"/>
      <c r="E133" s="611">
        <v>41785.74</v>
      </c>
      <c r="F133" s="611">
        <v>38571.480000000003</v>
      </c>
      <c r="G133" s="611">
        <v>35357.22</v>
      </c>
      <c r="H133" s="611">
        <v>1.1000000000000001</v>
      </c>
      <c r="I133" s="611"/>
      <c r="J133" s="611">
        <v>110</v>
      </c>
      <c r="K133" s="612">
        <f>((C133+F133)/4+(D133+G133)/4*3)*H133/100</f>
        <v>397.77</v>
      </c>
      <c r="L133" s="612">
        <f t="shared" si="115"/>
        <v>106.07</v>
      </c>
    </row>
    <row r="134" spans="1:12" ht="15.75">
      <c r="A134" s="613" t="s">
        <v>35</v>
      </c>
      <c r="B134" s="614">
        <f t="shared" ref="B134:G134" si="116">SUM(B132:B133)</f>
        <v>2793441.91</v>
      </c>
      <c r="C134" s="614">
        <f t="shared" si="116"/>
        <v>2751639.61</v>
      </c>
      <c r="D134" s="614">
        <f t="shared" si="116"/>
        <v>2709837.31</v>
      </c>
      <c r="E134" s="614">
        <f t="shared" si="116"/>
        <v>41785.74</v>
      </c>
      <c r="F134" s="614">
        <f t="shared" si="116"/>
        <v>38571.480000000003</v>
      </c>
      <c r="G134" s="614">
        <f t="shared" si="116"/>
        <v>35357.22</v>
      </c>
      <c r="H134" s="615"/>
      <c r="I134" s="614">
        <f>SUM(I132:I133)</f>
        <v>15677</v>
      </c>
      <c r="J134" s="614">
        <f>SUM(J132:J133)</f>
        <v>15359</v>
      </c>
      <c r="K134" s="614">
        <f>SUM(K132:K133)</f>
        <v>60244.1</v>
      </c>
      <c r="L134" s="614">
        <f t="shared" ref="L134" si="117">SUM(L132:L133)</f>
        <v>59952.4</v>
      </c>
    </row>
    <row r="135" spans="1:12" ht="21" customHeight="1">
      <c r="A135" s="641" t="s">
        <v>751</v>
      </c>
      <c r="B135" s="611">
        <v>3456669</v>
      </c>
      <c r="C135" s="611">
        <v>3408991</v>
      </c>
      <c r="D135" s="611">
        <v>3361313</v>
      </c>
      <c r="E135" s="611">
        <v>1528</v>
      </c>
      <c r="F135" s="611">
        <v>0</v>
      </c>
      <c r="G135" s="611">
        <v>0</v>
      </c>
      <c r="H135" s="611">
        <v>2.2000000000000002</v>
      </c>
      <c r="I135" s="611">
        <v>77180</v>
      </c>
      <c r="J135" s="611">
        <v>37835</v>
      </c>
      <c r="K135" s="612">
        <f>((C135+F135)/4+(D135+G135)/4*3)*H135/100</f>
        <v>74211.12</v>
      </c>
      <c r="L135" s="612">
        <f t="shared" ref="L135:L136" si="118">((C135+F135)/4+(D135)/4*3)*H135/100</f>
        <v>74211.12</v>
      </c>
    </row>
    <row r="136" spans="1:12" ht="15.75">
      <c r="A136" s="610"/>
      <c r="B136" s="611"/>
      <c r="C136" s="611"/>
      <c r="D136" s="611"/>
      <c r="E136" s="611"/>
      <c r="F136" s="611"/>
      <c r="G136" s="611"/>
      <c r="H136" s="611"/>
      <c r="I136" s="611"/>
      <c r="J136" s="611"/>
      <c r="K136" s="612">
        <f>((C136+F136)/4+(D136+G136)/4*3)*H136/100</f>
        <v>0</v>
      </c>
      <c r="L136" s="612">
        <f t="shared" si="118"/>
        <v>0</v>
      </c>
    </row>
    <row r="137" spans="1:12" ht="15.75">
      <c r="A137" s="613" t="s">
        <v>35</v>
      </c>
      <c r="B137" s="614">
        <f t="shared" ref="B137:G137" si="119">SUM(B135:B136)</f>
        <v>3456669</v>
      </c>
      <c r="C137" s="614">
        <f t="shared" si="119"/>
        <v>3408991</v>
      </c>
      <c r="D137" s="614">
        <f t="shared" si="119"/>
        <v>3361313</v>
      </c>
      <c r="E137" s="614">
        <f t="shared" si="119"/>
        <v>1528</v>
      </c>
      <c r="F137" s="614">
        <f t="shared" si="119"/>
        <v>0</v>
      </c>
      <c r="G137" s="614">
        <f t="shared" si="119"/>
        <v>0</v>
      </c>
      <c r="H137" s="615"/>
      <c r="I137" s="614">
        <f>SUM(I135:I136)</f>
        <v>77180</v>
      </c>
      <c r="J137" s="614">
        <f>SUM(J135:J136)</f>
        <v>37835</v>
      </c>
      <c r="K137" s="614">
        <f>SUM(K135:K136)</f>
        <v>74211.12</v>
      </c>
      <c r="L137" s="614">
        <f t="shared" ref="L137" si="120">SUM(L135:L136)</f>
        <v>74211.12</v>
      </c>
    </row>
    <row r="138" spans="1:12" ht="15.75">
      <c r="A138" s="610" t="s">
        <v>752</v>
      </c>
      <c r="B138" s="611">
        <v>1145514.71</v>
      </c>
      <c r="C138" s="642">
        <v>1128872.8700000001</v>
      </c>
      <c r="D138" s="611">
        <v>1112231.03</v>
      </c>
      <c r="E138" s="637"/>
      <c r="F138" s="611"/>
      <c r="G138" s="611"/>
      <c r="H138" s="611">
        <v>2.2000000000000002</v>
      </c>
      <c r="I138" s="611">
        <v>26957</v>
      </c>
      <c r="J138" s="611">
        <v>12532</v>
      </c>
      <c r="K138" s="612">
        <f>((C138+F138)/4+(D138+G138)/4*3)*H138/100</f>
        <v>24560.61</v>
      </c>
      <c r="L138" s="612">
        <f t="shared" ref="L138:L139" si="121">((C138+F138)/4+(D138)/4*3)*H138/100</f>
        <v>24560.61</v>
      </c>
    </row>
    <row r="139" spans="1:12" ht="15.75">
      <c r="A139" s="610"/>
      <c r="B139" s="611"/>
      <c r="C139" s="611"/>
      <c r="D139" s="611"/>
      <c r="E139" s="637">
        <v>3895078.81</v>
      </c>
      <c r="F139" s="637">
        <v>3596256.59</v>
      </c>
      <c r="G139" s="611">
        <v>3297434.37</v>
      </c>
      <c r="H139" s="611">
        <v>1.1000000000000001</v>
      </c>
      <c r="I139" s="611"/>
      <c r="J139" s="611">
        <v>20798</v>
      </c>
      <c r="K139" s="612">
        <f>((C139+F139)/4+(D139+G139)/4*3)*H139/100</f>
        <v>37093.54</v>
      </c>
      <c r="L139" s="612">
        <f t="shared" si="121"/>
        <v>9889.7099999999991</v>
      </c>
    </row>
    <row r="140" spans="1:12" ht="15.75">
      <c r="A140" s="613" t="s">
        <v>35</v>
      </c>
      <c r="B140" s="614">
        <f t="shared" ref="B140:G140" si="122">SUM(B138:B139)</f>
        <v>1145514.71</v>
      </c>
      <c r="C140" s="614">
        <f t="shared" si="122"/>
        <v>1128872.8700000001</v>
      </c>
      <c r="D140" s="614">
        <f t="shared" si="122"/>
        <v>1112231.03</v>
      </c>
      <c r="E140" s="614">
        <f t="shared" si="122"/>
        <v>3895078.81</v>
      </c>
      <c r="F140" s="614">
        <f t="shared" si="122"/>
        <v>3596256.59</v>
      </c>
      <c r="G140" s="614">
        <f t="shared" si="122"/>
        <v>3297434.37</v>
      </c>
      <c r="H140" s="615"/>
      <c r="I140" s="614">
        <f>SUM(I138:I139)</f>
        <v>26957</v>
      </c>
      <c r="J140" s="614">
        <f>SUM(J138:J139)</f>
        <v>33330</v>
      </c>
      <c r="K140" s="614">
        <f>SUM(K138:K139)</f>
        <v>61654.15</v>
      </c>
      <c r="L140" s="614">
        <f t="shared" ref="L140" si="123">SUM(L138:L139)</f>
        <v>34450.32</v>
      </c>
    </row>
    <row r="141" spans="1:12" ht="18" customHeight="1">
      <c r="A141" s="643" t="s">
        <v>753</v>
      </c>
      <c r="B141" s="635">
        <v>1945359.12</v>
      </c>
      <c r="C141" s="635">
        <v>1893893.22</v>
      </c>
      <c r="D141" s="635">
        <v>1842427.32</v>
      </c>
      <c r="E141" s="635">
        <v>50967.22</v>
      </c>
      <c r="F141" s="635"/>
      <c r="G141" s="635"/>
      <c r="H141" s="635">
        <v>2.2000000000000002</v>
      </c>
      <c r="I141" s="635">
        <v>44654</v>
      </c>
      <c r="J141" s="635">
        <v>31759</v>
      </c>
      <c r="K141" s="636">
        <f>((C141+F141)/4+(D141+G141)/4*3)*H141/100</f>
        <v>40816.46</v>
      </c>
      <c r="L141" s="612">
        <f t="shared" ref="L141:L142" si="124">((C141+F141)/4+(D141)/4*3)*H141/100</f>
        <v>40816.46</v>
      </c>
    </row>
    <row r="142" spans="1:12" ht="21" customHeight="1">
      <c r="A142" s="643" t="s">
        <v>753</v>
      </c>
      <c r="B142" s="635"/>
      <c r="C142" s="635"/>
      <c r="D142" s="635"/>
      <c r="E142" s="635"/>
      <c r="F142" s="635">
        <v>45147.6</v>
      </c>
      <c r="G142" s="635">
        <v>41583.300000000003</v>
      </c>
      <c r="H142" s="635">
        <v>1.1000000000000001</v>
      </c>
      <c r="I142" s="635"/>
      <c r="J142" s="635">
        <v>261</v>
      </c>
      <c r="K142" s="636">
        <f>((C142+F142)/4+(D142+G142)/4*3)*H142/100</f>
        <v>467.22</v>
      </c>
      <c r="L142" s="612">
        <f t="shared" si="124"/>
        <v>124.16</v>
      </c>
    </row>
    <row r="143" spans="1:12" ht="15.75">
      <c r="A143" s="613" t="s">
        <v>35</v>
      </c>
      <c r="B143" s="638">
        <f t="shared" ref="B143:G143" si="125">SUM(B141:B142)</f>
        <v>1945359.12</v>
      </c>
      <c r="C143" s="638">
        <f t="shared" si="125"/>
        <v>1893893.22</v>
      </c>
      <c r="D143" s="638">
        <f t="shared" si="125"/>
        <v>1842427.32</v>
      </c>
      <c r="E143" s="638">
        <f t="shared" si="125"/>
        <v>50967.22</v>
      </c>
      <c r="F143" s="638">
        <f t="shared" si="125"/>
        <v>45147.6</v>
      </c>
      <c r="G143" s="638">
        <f t="shared" si="125"/>
        <v>41583.300000000003</v>
      </c>
      <c r="H143" s="615"/>
      <c r="I143" s="638">
        <f>SUM(I141:I142)</f>
        <v>44654</v>
      </c>
      <c r="J143" s="638">
        <f>SUM(J141:J142)</f>
        <v>32020</v>
      </c>
      <c r="K143" s="638">
        <f>SUM(K141:K142)</f>
        <v>41283.68</v>
      </c>
      <c r="L143" s="614">
        <f t="shared" ref="L143" si="126">SUM(L141:L142)</f>
        <v>40940.620000000003</v>
      </c>
    </row>
    <row r="144" spans="1:12" ht="15.75">
      <c r="A144" s="610" t="s">
        <v>754</v>
      </c>
      <c r="B144" s="611">
        <v>1415048.52</v>
      </c>
      <c r="C144" s="611">
        <v>1399008.18</v>
      </c>
      <c r="D144" s="611">
        <v>1382969.84</v>
      </c>
      <c r="E144" s="611">
        <v>79181.88</v>
      </c>
      <c r="F144" s="611">
        <v>68476.740000000005</v>
      </c>
      <c r="G144" s="611">
        <v>45733.39</v>
      </c>
      <c r="H144" s="611">
        <v>2.2000000000000002</v>
      </c>
      <c r="I144" s="611">
        <v>31431.47</v>
      </c>
      <c r="J144" s="611">
        <v>16101</v>
      </c>
      <c r="K144" s="612">
        <f>((C144+F144)/4+(D144+G144)/4*3)*H144/100</f>
        <v>31644.77</v>
      </c>
      <c r="L144" s="612">
        <f t="shared" ref="L144:L145" si="127">((C144+F144)/4+(D144)/4*3)*H144/100</f>
        <v>30890.17</v>
      </c>
    </row>
    <row r="145" spans="1:12" ht="15.75">
      <c r="A145" s="610"/>
      <c r="B145" s="611">
        <v>31390</v>
      </c>
      <c r="C145" s="611">
        <v>27010</v>
      </c>
      <c r="D145" s="611">
        <v>22630</v>
      </c>
      <c r="E145" s="611"/>
      <c r="F145" s="611"/>
      <c r="G145" s="611"/>
      <c r="H145" s="611">
        <v>1.1000000000000001</v>
      </c>
      <c r="I145" s="611">
        <v>248.93</v>
      </c>
      <c r="J145" s="611">
        <v>163</v>
      </c>
      <c r="K145" s="612">
        <f>((C145+F145)/4+(D145+G145)/4*3)*H145/100</f>
        <v>260.98</v>
      </c>
      <c r="L145" s="612">
        <f t="shared" si="127"/>
        <v>260.98</v>
      </c>
    </row>
    <row r="146" spans="1:12" ht="15.75">
      <c r="A146" s="613" t="s">
        <v>35</v>
      </c>
      <c r="B146" s="614">
        <f t="shared" ref="B146:G146" si="128">SUM(B144:B145)</f>
        <v>1446438.52</v>
      </c>
      <c r="C146" s="614">
        <f t="shared" si="128"/>
        <v>1426018.18</v>
      </c>
      <c r="D146" s="614">
        <f t="shared" si="128"/>
        <v>1405599.84</v>
      </c>
      <c r="E146" s="614">
        <f t="shared" si="128"/>
        <v>79181.88</v>
      </c>
      <c r="F146" s="614">
        <f t="shared" si="128"/>
        <v>68476.740000000005</v>
      </c>
      <c r="G146" s="614">
        <f t="shared" si="128"/>
        <v>45733.39</v>
      </c>
      <c r="H146" s="615"/>
      <c r="I146" s="614">
        <f>SUM(I144:I145)</f>
        <v>31680.400000000001</v>
      </c>
      <c r="J146" s="614">
        <f>SUM(J144:J145)</f>
        <v>16264</v>
      </c>
      <c r="K146" s="614">
        <f>SUM(K144:K145)</f>
        <v>31905.75</v>
      </c>
      <c r="L146" s="614">
        <f t="shared" ref="L146" si="129">SUM(L144:L145)</f>
        <v>31151.15</v>
      </c>
    </row>
    <row r="147" spans="1:12" ht="15.75">
      <c r="A147" s="610" t="s">
        <v>755</v>
      </c>
      <c r="B147" s="611">
        <v>3683289.36</v>
      </c>
      <c r="C147" s="611">
        <v>3641297.94</v>
      </c>
      <c r="D147" s="611">
        <v>3599306.52</v>
      </c>
      <c r="E147" s="611">
        <v>20663.84</v>
      </c>
      <c r="F147" s="611">
        <v>18597.2</v>
      </c>
      <c r="G147" s="611">
        <v>16530.560000000001</v>
      </c>
      <c r="H147" s="611">
        <v>2.2000000000000002</v>
      </c>
      <c r="I147" s="611">
        <v>82456</v>
      </c>
      <c r="J147" s="611">
        <v>40562</v>
      </c>
      <c r="K147" s="612">
        <f>((C147+F147)/4+(D147+G147)/4*3)*H147/100</f>
        <v>79790.740000000005</v>
      </c>
      <c r="L147" s="612">
        <f t="shared" ref="L147:L148" si="130">((C147+F147)/4+(D147)/4*3)*H147/100</f>
        <v>79517.98</v>
      </c>
    </row>
    <row r="148" spans="1:12" ht="15.75">
      <c r="A148" s="610"/>
      <c r="B148" s="611"/>
      <c r="C148" s="611"/>
      <c r="D148" s="611"/>
      <c r="E148" s="611"/>
      <c r="F148" s="611"/>
      <c r="G148" s="611"/>
      <c r="H148" s="611"/>
      <c r="I148" s="611"/>
      <c r="J148" s="611"/>
      <c r="K148" s="612">
        <f>((C148+F148)/4+(D148+G148)/4*3)*H148/100</f>
        <v>0</v>
      </c>
      <c r="L148" s="612">
        <f t="shared" si="130"/>
        <v>0</v>
      </c>
    </row>
    <row r="149" spans="1:12" ht="15.75">
      <c r="A149" s="613" t="s">
        <v>35</v>
      </c>
      <c r="B149" s="614">
        <f t="shared" ref="B149:G149" si="131">SUM(B147:B148)</f>
        <v>3683289.36</v>
      </c>
      <c r="C149" s="614">
        <f t="shared" si="131"/>
        <v>3641297.94</v>
      </c>
      <c r="D149" s="614">
        <f t="shared" si="131"/>
        <v>3599306.52</v>
      </c>
      <c r="E149" s="614">
        <f t="shared" si="131"/>
        <v>20663.84</v>
      </c>
      <c r="F149" s="614">
        <f t="shared" si="131"/>
        <v>18597.2</v>
      </c>
      <c r="G149" s="614">
        <f t="shared" si="131"/>
        <v>16530.560000000001</v>
      </c>
      <c r="H149" s="615"/>
      <c r="I149" s="614">
        <f>SUM(I147:I148)</f>
        <v>82456</v>
      </c>
      <c r="J149" s="614">
        <f>SUM(J147:J148)</f>
        <v>40562</v>
      </c>
      <c r="K149" s="614">
        <f>SUM(K147:K148)</f>
        <v>79790.740000000005</v>
      </c>
      <c r="L149" s="614">
        <f t="shared" ref="L149" si="132">SUM(L147:L148)</f>
        <v>79517.98</v>
      </c>
    </row>
    <row r="150" spans="1:12" ht="29.25" customHeight="1">
      <c r="A150" s="617" t="s">
        <v>1066</v>
      </c>
      <c r="B150" s="611">
        <v>309207</v>
      </c>
      <c r="C150" s="611">
        <v>298544</v>
      </c>
      <c r="D150" s="611">
        <v>287881</v>
      </c>
      <c r="E150" s="611">
        <v>8234</v>
      </c>
      <c r="F150" s="611">
        <v>6334</v>
      </c>
      <c r="G150" s="611">
        <v>4434</v>
      </c>
      <c r="H150" s="611">
        <v>2.2000000000000002</v>
      </c>
      <c r="I150" s="611">
        <v>29093</v>
      </c>
      <c r="J150" s="611">
        <v>29093</v>
      </c>
      <c r="K150" s="612">
        <f>((C150+F150)/4+(D150+G150)/4*3)*H150/100</f>
        <v>6500.03</v>
      </c>
      <c r="L150" s="612">
        <f t="shared" ref="L150:L151" si="133">((C150+F150)/4+(D150)/4*3)*H150/100</f>
        <v>6426.87</v>
      </c>
    </row>
    <row r="151" spans="1:12" ht="15.75">
      <c r="A151" s="610"/>
      <c r="B151" s="611">
        <v>10115976</v>
      </c>
      <c r="C151" s="611">
        <v>9456372</v>
      </c>
      <c r="D151" s="611">
        <v>8796768</v>
      </c>
      <c r="E151" s="611"/>
      <c r="F151" s="611"/>
      <c r="G151" s="611"/>
      <c r="H151" s="611">
        <v>1.1000000000000001</v>
      </c>
      <c r="I151" s="611"/>
      <c r="J151" s="611"/>
      <c r="K151" s="612">
        <f>((C151+F151)/4+(D151+G151)/4*3)*H151/100</f>
        <v>98578.36</v>
      </c>
      <c r="L151" s="612">
        <f t="shared" si="133"/>
        <v>98578.36</v>
      </c>
    </row>
    <row r="152" spans="1:12" ht="15.75">
      <c r="A152" s="613" t="s">
        <v>35</v>
      </c>
      <c r="B152" s="614">
        <f t="shared" ref="B152:G152" si="134">SUM(B150:B151)</f>
        <v>10425183</v>
      </c>
      <c r="C152" s="614">
        <f t="shared" si="134"/>
        <v>9754916</v>
      </c>
      <c r="D152" s="614">
        <f t="shared" si="134"/>
        <v>9084649</v>
      </c>
      <c r="E152" s="614">
        <f t="shared" si="134"/>
        <v>8234</v>
      </c>
      <c r="F152" s="614">
        <f t="shared" si="134"/>
        <v>6334</v>
      </c>
      <c r="G152" s="614">
        <f t="shared" si="134"/>
        <v>4434</v>
      </c>
      <c r="H152" s="615"/>
      <c r="I152" s="614">
        <f>SUM(I150:I151)</f>
        <v>29093</v>
      </c>
      <c r="J152" s="614">
        <f>SUM(J150:J151)</f>
        <v>29093</v>
      </c>
      <c r="K152" s="614">
        <f>SUM(K150:K151)</f>
        <v>105078.39</v>
      </c>
      <c r="L152" s="614">
        <f t="shared" ref="L152" si="135">SUM(L150:L151)</f>
        <v>105005.23</v>
      </c>
    </row>
    <row r="153" spans="1:12" ht="15.75">
      <c r="A153" s="610" t="s">
        <v>757</v>
      </c>
      <c r="B153" s="611">
        <v>4435243</v>
      </c>
      <c r="C153" s="611">
        <v>4384264</v>
      </c>
      <c r="D153" s="611">
        <v>4333285</v>
      </c>
      <c r="E153" s="611">
        <v>40810</v>
      </c>
      <c r="F153" s="611">
        <v>31910</v>
      </c>
      <c r="G153" s="611">
        <v>23010</v>
      </c>
      <c r="H153" s="611">
        <v>2.2000000000000002</v>
      </c>
      <c r="I153" s="611">
        <v>100449</v>
      </c>
      <c r="J153" s="611">
        <v>73444</v>
      </c>
      <c r="K153" s="612">
        <f>((C153+F153)/4+(D153+G153)/4*3)*H153/100</f>
        <v>96167.82</v>
      </c>
      <c r="L153" s="612">
        <f t="shared" ref="L153:L154" si="136">((C153+F153)/4+(D153)/4*3)*H153/100</f>
        <v>95788.160000000003</v>
      </c>
    </row>
    <row r="154" spans="1:12" ht="15.75">
      <c r="A154" s="610"/>
      <c r="B154" s="611">
        <v>6652059</v>
      </c>
      <c r="C154" s="611">
        <v>6171188</v>
      </c>
      <c r="D154" s="611">
        <v>5690317</v>
      </c>
      <c r="E154" s="611">
        <v>286946</v>
      </c>
      <c r="F154" s="611">
        <v>268900</v>
      </c>
      <c r="G154" s="611">
        <v>250854</v>
      </c>
      <c r="H154" s="611">
        <v>1.1000000000000001</v>
      </c>
      <c r="I154" s="611"/>
      <c r="J154" s="611">
        <v>37135</v>
      </c>
      <c r="K154" s="612">
        <f>((C154+F154)/4+(D154+G154)/4*3)*H154/100</f>
        <v>66724.899999999994</v>
      </c>
      <c r="L154" s="612">
        <f t="shared" si="136"/>
        <v>64655.360000000001</v>
      </c>
    </row>
    <row r="155" spans="1:12" ht="15.75">
      <c r="A155" s="613" t="s">
        <v>35</v>
      </c>
      <c r="B155" s="614">
        <f t="shared" ref="B155:G155" si="137">SUM(B153:B154)</f>
        <v>11087302</v>
      </c>
      <c r="C155" s="614">
        <f t="shared" si="137"/>
        <v>10555452</v>
      </c>
      <c r="D155" s="614">
        <f t="shared" si="137"/>
        <v>10023602</v>
      </c>
      <c r="E155" s="614">
        <f t="shared" si="137"/>
        <v>327756</v>
      </c>
      <c r="F155" s="614">
        <f t="shared" si="137"/>
        <v>300810</v>
      </c>
      <c r="G155" s="614">
        <f t="shared" si="137"/>
        <v>273864</v>
      </c>
      <c r="H155" s="615"/>
      <c r="I155" s="614">
        <f>SUM(I153:I154)</f>
        <v>100449</v>
      </c>
      <c r="J155" s="614">
        <f>SUM(J153:J154)</f>
        <v>110579</v>
      </c>
      <c r="K155" s="614">
        <f>SUM(K153:K154)</f>
        <v>162892.72</v>
      </c>
      <c r="L155" s="614">
        <f t="shared" ref="L155" si="138">SUM(L153:L154)</f>
        <v>160443.51999999999</v>
      </c>
    </row>
    <row r="156" spans="1:12" ht="15.75">
      <c r="A156" s="610" t="s">
        <v>758</v>
      </c>
      <c r="B156" s="611">
        <v>5312334.22</v>
      </c>
      <c r="C156" s="611">
        <v>5099840.8600000003</v>
      </c>
      <c r="D156" s="611">
        <v>4895847.25</v>
      </c>
      <c r="E156" s="611">
        <v>26683180.239999998</v>
      </c>
      <c r="F156" s="611">
        <v>25025005</v>
      </c>
      <c r="G156" s="611">
        <v>23523504.699999999</v>
      </c>
      <c r="H156" s="611">
        <v>2.2000000000000002</v>
      </c>
      <c r="I156" s="611">
        <v>125419</v>
      </c>
      <c r="J156" s="611">
        <v>229119</v>
      </c>
      <c r="K156" s="612">
        <f>((C156+F156)/4+(D156+G156)/4*3)*H156/100</f>
        <v>634605.96</v>
      </c>
      <c r="L156" s="612">
        <f t="shared" ref="L156:L157" si="139">((C156+F156)/4+(D156)/4*3)*H156/100</f>
        <v>246468.13</v>
      </c>
    </row>
    <row r="157" spans="1:12" ht="15.75">
      <c r="A157" s="644"/>
      <c r="B157" s="645"/>
      <c r="C157" s="645"/>
      <c r="D157" s="645"/>
      <c r="E157" s="645"/>
      <c r="F157" s="645"/>
      <c r="G157" s="645"/>
      <c r="H157" s="645"/>
      <c r="I157" s="645"/>
      <c r="J157" s="645"/>
      <c r="K157" s="646"/>
      <c r="L157" s="646">
        <f t="shared" si="139"/>
        <v>0</v>
      </c>
    </row>
    <row r="158" spans="1:12" ht="15.75">
      <c r="A158" s="647" t="s">
        <v>35</v>
      </c>
      <c r="B158" s="648">
        <f t="shared" ref="B158:G158" si="140">SUM(B156:B157)</f>
        <v>5312334.22</v>
      </c>
      <c r="C158" s="648">
        <f t="shared" si="140"/>
        <v>5099840.8600000003</v>
      </c>
      <c r="D158" s="648">
        <f t="shared" si="140"/>
        <v>4895847.25</v>
      </c>
      <c r="E158" s="648">
        <f t="shared" si="140"/>
        <v>26683180.239999998</v>
      </c>
      <c r="F158" s="648">
        <f t="shared" si="140"/>
        <v>25025005</v>
      </c>
      <c r="G158" s="648">
        <f t="shared" si="140"/>
        <v>23523504.699999999</v>
      </c>
      <c r="H158" s="649"/>
      <c r="I158" s="648">
        <f t="shared" ref="I158:L158" si="141">SUM(I156:I157)</f>
        <v>125419</v>
      </c>
      <c r="J158" s="648">
        <f t="shared" si="141"/>
        <v>229119</v>
      </c>
      <c r="K158" s="648">
        <f t="shared" si="141"/>
        <v>634605.96</v>
      </c>
      <c r="L158" s="648">
        <f t="shared" si="141"/>
        <v>246468.13</v>
      </c>
    </row>
    <row r="159" spans="1:12" ht="15.75">
      <c r="A159" s="650" t="s">
        <v>759</v>
      </c>
      <c r="B159" s="645"/>
      <c r="C159" s="645"/>
      <c r="D159" s="645"/>
      <c r="E159" s="645">
        <v>203291.62</v>
      </c>
      <c r="F159" s="645">
        <v>186541.6</v>
      </c>
      <c r="G159" s="645">
        <v>16750.02</v>
      </c>
      <c r="H159" s="645">
        <v>1.1000000000000001</v>
      </c>
      <c r="I159" s="645">
        <v>2267</v>
      </c>
      <c r="J159" s="645">
        <v>1084</v>
      </c>
      <c r="K159" s="646">
        <f>((C159+F159)/4+(D159+G159)/4*3)*H159/100</f>
        <v>651.17999999999995</v>
      </c>
      <c r="L159" s="646">
        <f t="shared" ref="L159:L160" si="142">((C159+F159)/4+(D159)/4*3)*H159/100</f>
        <v>512.99</v>
      </c>
    </row>
    <row r="160" spans="1:12" ht="15.75">
      <c r="A160" s="650" t="s">
        <v>759</v>
      </c>
      <c r="B160" s="645">
        <v>5739573.3899999997</v>
      </c>
      <c r="C160" s="645">
        <v>5671916.3099999996</v>
      </c>
      <c r="D160" s="645">
        <v>5604259.2300000004</v>
      </c>
      <c r="E160" s="645">
        <v>6982.56</v>
      </c>
      <c r="F160" s="645">
        <v>3490.74</v>
      </c>
      <c r="G160" s="645">
        <v>3491.82</v>
      </c>
      <c r="H160" s="645">
        <v>2.2000000000000002</v>
      </c>
      <c r="I160" s="645">
        <v>126609</v>
      </c>
      <c r="J160" s="645">
        <v>62918</v>
      </c>
      <c r="K160" s="646">
        <f>((C160+F160)/4+(D160+G160)/4*3)*H160/100</f>
        <v>123742.63</v>
      </c>
      <c r="L160" s="646">
        <f t="shared" si="142"/>
        <v>123685.02</v>
      </c>
    </row>
    <row r="161" spans="1:12" ht="15.75">
      <c r="A161" s="647" t="s">
        <v>35</v>
      </c>
      <c r="B161" s="648">
        <f t="shared" ref="B161:G161" si="143">SUM(B159:B160)</f>
        <v>5739573.3899999997</v>
      </c>
      <c r="C161" s="648">
        <f t="shared" si="143"/>
        <v>5671916.3099999996</v>
      </c>
      <c r="D161" s="648">
        <f t="shared" si="143"/>
        <v>5604259.2300000004</v>
      </c>
      <c r="E161" s="648">
        <f t="shared" si="143"/>
        <v>210274.18</v>
      </c>
      <c r="F161" s="648">
        <f t="shared" si="143"/>
        <v>190032.34</v>
      </c>
      <c r="G161" s="648">
        <f t="shared" si="143"/>
        <v>20241.84</v>
      </c>
      <c r="H161" s="649"/>
      <c r="I161" s="648">
        <f>SUM(I159:I160)</f>
        <v>128876</v>
      </c>
      <c r="J161" s="648">
        <f>SUM(J159:J160)</f>
        <v>64002</v>
      </c>
      <c r="K161" s="648">
        <f>SUM(K159:K160)</f>
        <v>124393.81</v>
      </c>
      <c r="L161" s="648">
        <f t="shared" ref="L161" si="144">SUM(L159:L160)</f>
        <v>124198.01</v>
      </c>
    </row>
    <row r="162" spans="1:12" ht="15.75">
      <c r="A162" s="644" t="s">
        <v>838</v>
      </c>
      <c r="B162" s="645">
        <v>1284110</v>
      </c>
      <c r="C162" s="645">
        <v>1267647</v>
      </c>
      <c r="D162" s="645">
        <v>1251184</v>
      </c>
      <c r="E162" s="645">
        <v>76191</v>
      </c>
      <c r="F162" s="645">
        <v>63387</v>
      </c>
      <c r="G162" s="645">
        <v>50583</v>
      </c>
      <c r="H162" s="645">
        <v>2.2000000000000002</v>
      </c>
      <c r="I162" s="645">
        <v>30570</v>
      </c>
      <c r="J162" s="645">
        <v>14842</v>
      </c>
      <c r="K162" s="646">
        <f>((C162+F162)/4+(D162+G162)/4*3)*H162/100</f>
        <v>28799.84</v>
      </c>
      <c r="L162" s="646">
        <f t="shared" ref="L162:L163" si="145">((C162+F162)/4+(D162)/4*3)*H162/100</f>
        <v>27965.22</v>
      </c>
    </row>
    <row r="163" spans="1:12" ht="15.75">
      <c r="A163" s="644"/>
      <c r="B163" s="645"/>
      <c r="C163" s="645"/>
      <c r="D163" s="645"/>
      <c r="E163" s="645"/>
      <c r="F163" s="645"/>
      <c r="G163" s="645"/>
      <c r="H163" s="645"/>
      <c r="I163" s="645"/>
      <c r="J163" s="645"/>
      <c r="K163" s="646">
        <f>((C163+F163)/4+(D163+G163)/4*3)*H163/100</f>
        <v>0</v>
      </c>
      <c r="L163" s="646">
        <f t="shared" si="145"/>
        <v>0</v>
      </c>
    </row>
    <row r="164" spans="1:12" ht="15.75">
      <c r="A164" s="647" t="s">
        <v>35</v>
      </c>
      <c r="B164" s="648">
        <f t="shared" ref="B164:G164" si="146">SUM(B162:B163)</f>
        <v>1284110</v>
      </c>
      <c r="C164" s="648">
        <f t="shared" si="146"/>
        <v>1267647</v>
      </c>
      <c r="D164" s="648">
        <f t="shared" si="146"/>
        <v>1251184</v>
      </c>
      <c r="E164" s="648">
        <f t="shared" si="146"/>
        <v>76191</v>
      </c>
      <c r="F164" s="648">
        <f t="shared" si="146"/>
        <v>63387</v>
      </c>
      <c r="G164" s="648">
        <f t="shared" si="146"/>
        <v>50583</v>
      </c>
      <c r="H164" s="649"/>
      <c r="I164" s="648">
        <f>SUM(I162:I163)</f>
        <v>30570</v>
      </c>
      <c r="J164" s="648">
        <f>SUM(J162:J163)</f>
        <v>14842</v>
      </c>
      <c r="K164" s="648">
        <f>SUM(K162:K163)</f>
        <v>28799.84</v>
      </c>
      <c r="L164" s="648">
        <f t="shared" ref="L164" si="147">SUM(L162:L163)</f>
        <v>27965.22</v>
      </c>
    </row>
    <row r="165" spans="1:12" ht="15.75">
      <c r="A165" s="644" t="s">
        <v>761</v>
      </c>
      <c r="B165" s="645">
        <v>2994824.58</v>
      </c>
      <c r="C165" s="645">
        <v>2891554.8</v>
      </c>
      <c r="D165" s="645">
        <v>2798285.02</v>
      </c>
      <c r="E165" s="645">
        <v>0</v>
      </c>
      <c r="F165" s="645">
        <v>0</v>
      </c>
      <c r="G165" s="645">
        <v>0</v>
      </c>
      <c r="H165" s="645">
        <v>2.2000000000000002</v>
      </c>
      <c r="I165" s="645">
        <v>69927</v>
      </c>
      <c r="J165" s="645">
        <v>48703</v>
      </c>
      <c r="K165" s="646">
        <f>((C165+F165)/4+(D165+G165)/4*3)*H165/100</f>
        <v>62075.25</v>
      </c>
      <c r="L165" s="646">
        <f t="shared" ref="L165:L166" si="148">((C165+F165)/4+(D165)/4*3)*H165/100</f>
        <v>62075.25</v>
      </c>
    </row>
    <row r="166" spans="1:12" ht="15.75">
      <c r="A166" s="644"/>
      <c r="B166" s="645"/>
      <c r="C166" s="645"/>
      <c r="D166" s="645"/>
      <c r="E166" s="645"/>
      <c r="F166" s="645"/>
      <c r="G166" s="645"/>
      <c r="H166" s="645"/>
      <c r="I166" s="645"/>
      <c r="J166" s="645"/>
      <c r="K166" s="646">
        <f>((C166+F166)/4+(D166+G166)/4*3)*H166/100</f>
        <v>0</v>
      </c>
      <c r="L166" s="646">
        <f t="shared" si="148"/>
        <v>0</v>
      </c>
    </row>
    <row r="167" spans="1:12" ht="15.75">
      <c r="A167" s="647" t="s">
        <v>35</v>
      </c>
      <c r="B167" s="648">
        <f t="shared" ref="B167:G167" si="149">SUM(B165:B166)</f>
        <v>2994824.58</v>
      </c>
      <c r="C167" s="648">
        <f t="shared" si="149"/>
        <v>2891554.8</v>
      </c>
      <c r="D167" s="648">
        <f t="shared" si="149"/>
        <v>2798285.02</v>
      </c>
      <c r="E167" s="648">
        <f t="shared" si="149"/>
        <v>0</v>
      </c>
      <c r="F167" s="648">
        <f t="shared" si="149"/>
        <v>0</v>
      </c>
      <c r="G167" s="648">
        <f t="shared" si="149"/>
        <v>0</v>
      </c>
      <c r="H167" s="649"/>
      <c r="I167" s="648">
        <f>SUM(I165:I166)</f>
        <v>69927</v>
      </c>
      <c r="J167" s="648">
        <f>SUM(J165:J166)</f>
        <v>48703</v>
      </c>
      <c r="K167" s="648">
        <f>SUM(K165:K166)</f>
        <v>62075.25</v>
      </c>
      <c r="L167" s="648">
        <f t="shared" ref="L167" si="150">SUM(L165:L166)</f>
        <v>62075.25</v>
      </c>
    </row>
    <row r="168" spans="1:12" ht="15.75">
      <c r="A168" s="644" t="s">
        <v>762</v>
      </c>
      <c r="B168" s="645">
        <v>3540653.88</v>
      </c>
      <c r="C168" s="651">
        <v>3514426.86</v>
      </c>
      <c r="D168" s="611">
        <v>3488199.84</v>
      </c>
      <c r="E168" s="611"/>
      <c r="F168" s="652"/>
      <c r="G168" s="611"/>
      <c r="H168" s="611">
        <v>2.2000000000000002</v>
      </c>
      <c r="I168" s="611">
        <v>38839</v>
      </c>
      <c r="J168" s="611">
        <v>58240</v>
      </c>
      <c r="K168" s="612">
        <f>((C168+F168)/4+(D168+G168)/4*3)*H168/100</f>
        <v>76884.649999999994</v>
      </c>
      <c r="L168" s="612">
        <f t="shared" ref="L168:L169" si="151">((C168+F168)/4+(D168)/4*3)*H168/100</f>
        <v>76884.649999999994</v>
      </c>
    </row>
    <row r="169" spans="1:12" ht="15.75">
      <c r="A169" s="610" t="s">
        <v>762</v>
      </c>
      <c r="B169" s="611"/>
      <c r="C169" s="652"/>
      <c r="D169" s="611"/>
      <c r="E169" s="611">
        <v>12040436.109999999</v>
      </c>
      <c r="F169" s="653">
        <v>10549124.800000001</v>
      </c>
      <c r="G169" s="611">
        <v>9057813.4900000002</v>
      </c>
      <c r="H169" s="611">
        <v>1.1000000000000001</v>
      </c>
      <c r="I169" s="611">
        <v>64398</v>
      </c>
      <c r="J169" s="611">
        <v>64398</v>
      </c>
      <c r="K169" s="612">
        <f>((C169+F169)/4+(D169+G169)/4*3)*H169/100</f>
        <v>103737.05</v>
      </c>
      <c r="L169" s="612">
        <f t="shared" si="151"/>
        <v>29010.09</v>
      </c>
    </row>
    <row r="170" spans="1:12" ht="15.75">
      <c r="A170" s="613" t="s">
        <v>35</v>
      </c>
      <c r="B170" s="614">
        <f t="shared" ref="B170:G170" si="152">SUM(B168:B169)</f>
        <v>3540653.88</v>
      </c>
      <c r="C170" s="614">
        <f t="shared" si="152"/>
        <v>3514426.86</v>
      </c>
      <c r="D170" s="614">
        <f t="shared" si="152"/>
        <v>3488199.84</v>
      </c>
      <c r="E170" s="614">
        <f t="shared" si="152"/>
        <v>12040436.109999999</v>
      </c>
      <c r="F170" s="614">
        <f t="shared" si="152"/>
        <v>10549124.800000001</v>
      </c>
      <c r="G170" s="614">
        <f t="shared" si="152"/>
        <v>9057813.4900000002</v>
      </c>
      <c r="H170" s="615"/>
      <c r="I170" s="614">
        <f>SUM(I168:I169)</f>
        <v>103237</v>
      </c>
      <c r="J170" s="614">
        <f>SUM(J168:J169)</f>
        <v>122638</v>
      </c>
      <c r="K170" s="614">
        <f>SUM(K168:K169)</f>
        <v>180621.7</v>
      </c>
      <c r="L170" s="614">
        <f t="shared" ref="L170" si="153">SUM(L168:L169)</f>
        <v>105894.74</v>
      </c>
    </row>
    <row r="171" spans="1:12" ht="15.75">
      <c r="A171" s="610" t="s">
        <v>763</v>
      </c>
      <c r="B171" s="611">
        <v>5974967.8700000001</v>
      </c>
      <c r="C171" s="611">
        <v>5882332.7300000004</v>
      </c>
      <c r="D171" s="611">
        <v>0</v>
      </c>
      <c r="E171" s="611">
        <v>0</v>
      </c>
      <c r="F171" s="611">
        <v>0</v>
      </c>
      <c r="G171" s="611">
        <v>0</v>
      </c>
      <c r="H171" s="611">
        <v>2.2000000000000002</v>
      </c>
      <c r="I171" s="611">
        <v>133487</v>
      </c>
      <c r="J171" s="611">
        <v>60721</v>
      </c>
      <c r="K171" s="612">
        <f>((C171+F171)/4+(D171+G171)/4*3)*H171/100*4</f>
        <v>129411.32</v>
      </c>
      <c r="L171" s="612">
        <f t="shared" ref="L171:L172" si="154">((C171+F171)/4+(D171)/4*3)*H171/100</f>
        <v>32352.83</v>
      </c>
    </row>
    <row r="172" spans="1:12" ht="15.75">
      <c r="A172" s="610"/>
      <c r="B172" s="611"/>
      <c r="C172" s="611"/>
      <c r="D172" s="611"/>
      <c r="E172" s="611"/>
      <c r="F172" s="611"/>
      <c r="G172" s="611"/>
      <c r="H172" s="611"/>
      <c r="I172" s="611"/>
      <c r="J172" s="611"/>
      <c r="K172" s="612">
        <f>((C172+F172)/4+(D172+G172)/4*3)*H172/100</f>
        <v>0</v>
      </c>
      <c r="L172" s="612">
        <f t="shared" si="154"/>
        <v>0</v>
      </c>
    </row>
    <row r="173" spans="1:12" ht="15.75">
      <c r="A173" s="613" t="s">
        <v>35</v>
      </c>
      <c r="B173" s="614">
        <f t="shared" ref="B173:G173" si="155">SUM(B171:B172)</f>
        <v>5974967.8700000001</v>
      </c>
      <c r="C173" s="614">
        <f t="shared" si="155"/>
        <v>5882332.7300000004</v>
      </c>
      <c r="D173" s="614">
        <f t="shared" si="155"/>
        <v>0</v>
      </c>
      <c r="E173" s="614">
        <f t="shared" si="155"/>
        <v>0</v>
      </c>
      <c r="F173" s="614">
        <f t="shared" si="155"/>
        <v>0</v>
      </c>
      <c r="G173" s="614">
        <f t="shared" si="155"/>
        <v>0</v>
      </c>
      <c r="H173" s="615"/>
      <c r="I173" s="614">
        <f>SUM(I171:I172)</f>
        <v>133487</v>
      </c>
      <c r="J173" s="614">
        <f>SUM(J171:J172)</f>
        <v>60721</v>
      </c>
      <c r="K173" s="614">
        <f>SUM(K171:K172)</f>
        <v>129411.32</v>
      </c>
      <c r="L173" s="614">
        <f t="shared" ref="L173" si="156">SUM(L171:L172)</f>
        <v>32352.83</v>
      </c>
    </row>
    <row r="174" spans="1:12" ht="15.75">
      <c r="A174" s="610" t="s">
        <v>764</v>
      </c>
      <c r="B174" s="611">
        <v>29944395.359999999</v>
      </c>
      <c r="C174" s="611">
        <v>20058944</v>
      </c>
      <c r="D174" s="611">
        <v>20058944</v>
      </c>
      <c r="E174" s="611"/>
      <c r="F174" s="611"/>
      <c r="G174" s="611"/>
      <c r="H174" s="611">
        <v>2.2000000000000002</v>
      </c>
      <c r="I174" s="611">
        <v>458364</v>
      </c>
      <c r="J174" s="611">
        <v>111386</v>
      </c>
      <c r="K174" s="612">
        <f>((C174+F174)/4+(D174+G174)/4*3)*H174/100</f>
        <v>441296.77</v>
      </c>
      <c r="L174" s="612">
        <f t="shared" ref="L174:L175" si="157">((C174+F174)/4+(D174)/4*3)*H174/100</f>
        <v>441296.77</v>
      </c>
    </row>
    <row r="175" spans="1:12" ht="15.75">
      <c r="A175" s="610"/>
      <c r="B175" s="611"/>
      <c r="C175" s="611">
        <v>0</v>
      </c>
      <c r="D175" s="611"/>
      <c r="E175" s="611"/>
      <c r="F175" s="611">
        <v>8962450</v>
      </c>
      <c r="G175" s="611">
        <v>8962450</v>
      </c>
      <c r="H175" s="611">
        <v>1.1000000000000001</v>
      </c>
      <c r="I175" s="611"/>
      <c r="J175" s="611">
        <v>25801</v>
      </c>
      <c r="K175" s="612">
        <f>((C175+F175)/4+(D175+G175)/4*3)*H175/100</f>
        <v>98586.95</v>
      </c>
      <c r="L175" s="612">
        <f t="shared" si="157"/>
        <v>24646.74</v>
      </c>
    </row>
    <row r="176" spans="1:12" ht="15.75">
      <c r="A176" s="613" t="s">
        <v>35</v>
      </c>
      <c r="B176" s="614">
        <f t="shared" ref="B176:G176" si="158">SUM(B174:B175)</f>
        <v>29944395.359999999</v>
      </c>
      <c r="C176" s="614">
        <f t="shared" si="158"/>
        <v>20058944</v>
      </c>
      <c r="D176" s="614">
        <f t="shared" si="158"/>
        <v>20058944</v>
      </c>
      <c r="E176" s="614">
        <f t="shared" si="158"/>
        <v>0</v>
      </c>
      <c r="F176" s="614">
        <f t="shared" si="158"/>
        <v>8962450</v>
      </c>
      <c r="G176" s="614">
        <f t="shared" si="158"/>
        <v>8962450</v>
      </c>
      <c r="H176" s="615"/>
      <c r="I176" s="614">
        <f>SUM(I174:I175)</f>
        <v>458364</v>
      </c>
      <c r="J176" s="614">
        <f>SUM(J174:J175)</f>
        <v>137187</v>
      </c>
      <c r="K176" s="614">
        <f>SUM(K174:K175)</f>
        <v>539883.72</v>
      </c>
      <c r="L176" s="614">
        <f t="shared" ref="L176" si="159">SUM(L174:L175)</f>
        <v>465943.51</v>
      </c>
    </row>
    <row r="177" spans="1:12" ht="15.75">
      <c r="A177" s="610" t="s">
        <v>765</v>
      </c>
      <c r="B177" s="611">
        <v>20171558.32</v>
      </c>
      <c r="C177" s="611">
        <v>19852914.260000002</v>
      </c>
      <c r="D177" s="611">
        <v>19534270.199999999</v>
      </c>
      <c r="E177" s="611">
        <v>314563.98</v>
      </c>
      <c r="F177" s="611">
        <v>275579.82</v>
      </c>
      <c r="G177" s="611">
        <v>236595.66</v>
      </c>
      <c r="H177" s="611">
        <v>2.2000000000000002</v>
      </c>
      <c r="I177" s="611">
        <v>211936</v>
      </c>
      <c r="J177" s="611">
        <v>162662</v>
      </c>
      <c r="K177" s="612">
        <f>((C177+F177)/4+(D177+G177)/4*3)*H177/100</f>
        <v>436926</v>
      </c>
      <c r="L177" s="612">
        <f t="shared" ref="L177:L178" si="160">((C177+F177)/4+(D177)/4*3)*H177/100</f>
        <v>433022.18</v>
      </c>
    </row>
    <row r="178" spans="1:12" ht="15.75">
      <c r="A178" s="610"/>
      <c r="B178" s="611"/>
      <c r="C178" s="611"/>
      <c r="D178" s="611"/>
      <c r="E178" s="611"/>
      <c r="F178" s="611"/>
      <c r="G178" s="611"/>
      <c r="H178" s="611"/>
      <c r="I178" s="611"/>
      <c r="J178" s="611"/>
      <c r="K178" s="612">
        <f>((C178+F178)/4+(D178+G178)/4*3)*H178/100</f>
        <v>0</v>
      </c>
      <c r="L178" s="612">
        <f t="shared" si="160"/>
        <v>0</v>
      </c>
    </row>
    <row r="179" spans="1:12" ht="15.75">
      <c r="A179" s="613" t="s">
        <v>35</v>
      </c>
      <c r="B179" s="614">
        <f t="shared" ref="B179:G179" si="161">SUM(B177:B178)</f>
        <v>20171558.32</v>
      </c>
      <c r="C179" s="614">
        <f t="shared" si="161"/>
        <v>19852914.260000002</v>
      </c>
      <c r="D179" s="614">
        <f t="shared" si="161"/>
        <v>19534270.199999999</v>
      </c>
      <c r="E179" s="614">
        <f t="shared" si="161"/>
        <v>314563.98</v>
      </c>
      <c r="F179" s="614">
        <f t="shared" si="161"/>
        <v>275579.82</v>
      </c>
      <c r="G179" s="614">
        <f t="shared" si="161"/>
        <v>236595.66</v>
      </c>
      <c r="H179" s="615"/>
      <c r="I179" s="614">
        <f>SUM(I177:I178)</f>
        <v>211936</v>
      </c>
      <c r="J179" s="614">
        <f>SUM(J177:J178)</f>
        <v>162662</v>
      </c>
      <c r="K179" s="614">
        <f>SUM(K177:K178)</f>
        <v>436926</v>
      </c>
      <c r="L179" s="614">
        <f t="shared" ref="L179" si="162">SUM(L177:L178)</f>
        <v>433022.18</v>
      </c>
    </row>
    <row r="180" spans="1:12" ht="15">
      <c r="A180" s="654" t="s">
        <v>767</v>
      </c>
      <c r="B180" s="655">
        <f t="shared" ref="B180:L180" si="163">B179+B176+B173+B170+B167+B164+B161+B158+B155+B152+B149+B146+B143+B140+B137+B134+B131+B128+B125+B122+B119+B116+B113+B110+B107+B104+B101+B98+B95+B92+B89+B86+B83+B80+B77+B74+B71+B68+B65+B62+B59+B56+B53+B50+B47+B44+B41+B38+B35+B29+B26+B20+B17+B14</f>
        <v>637444185.76999998</v>
      </c>
      <c r="C180" s="655">
        <f t="shared" si="163"/>
        <v>616561943.22000003</v>
      </c>
      <c r="D180" s="655">
        <f t="shared" si="163"/>
        <v>601495667.10000002</v>
      </c>
      <c r="E180" s="655">
        <f t="shared" si="163"/>
        <v>153801106.34</v>
      </c>
      <c r="F180" s="655">
        <f t="shared" si="163"/>
        <v>177557110.91999999</v>
      </c>
      <c r="G180" s="655">
        <f t="shared" si="163"/>
        <v>169706091.16999999</v>
      </c>
      <c r="H180" s="655">
        <f t="shared" si="163"/>
        <v>0</v>
      </c>
      <c r="I180" s="655">
        <f t="shared" si="163"/>
        <v>9571647.4000000004</v>
      </c>
      <c r="J180" s="655">
        <f t="shared" si="163"/>
        <v>7564850</v>
      </c>
      <c r="K180" s="655">
        <f t="shared" si="163"/>
        <v>15296255.42</v>
      </c>
      <c r="L180" s="655">
        <f t="shared" si="163"/>
        <v>13504919.6</v>
      </c>
    </row>
    <row r="181" spans="1:12" ht="15">
      <c r="A181" s="656" t="s">
        <v>1114</v>
      </c>
      <c r="B181" s="657">
        <f>B180</f>
        <v>637444185.76999998</v>
      </c>
      <c r="C181" s="657">
        <f t="shared" ref="C181:L181" si="164">C180</f>
        <v>616561943.22000003</v>
      </c>
      <c r="D181" s="657">
        <f t="shared" si="164"/>
        <v>601495667.10000002</v>
      </c>
      <c r="E181" s="657">
        <f t="shared" si="164"/>
        <v>153801106.34</v>
      </c>
      <c r="F181" s="657">
        <f t="shared" si="164"/>
        <v>177557110.91999999</v>
      </c>
      <c r="G181" s="657">
        <f t="shared" si="164"/>
        <v>169706091.16999999</v>
      </c>
      <c r="H181" s="657">
        <f t="shared" si="164"/>
        <v>0</v>
      </c>
      <c r="I181" s="657">
        <f t="shared" si="164"/>
        <v>9571647.4000000004</v>
      </c>
      <c r="J181" s="657">
        <f t="shared" si="164"/>
        <v>7564850</v>
      </c>
      <c r="K181" s="657">
        <f t="shared" si="164"/>
        <v>15296255.42</v>
      </c>
      <c r="L181" s="657">
        <f t="shared" si="164"/>
        <v>13504919.6</v>
      </c>
    </row>
    <row r="182" spans="1:12" ht="15">
      <c r="A182" s="656" t="s">
        <v>1067</v>
      </c>
      <c r="B182" s="658"/>
      <c r="C182" s="658"/>
      <c r="D182" s="658"/>
      <c r="E182" s="658"/>
      <c r="F182" s="658"/>
      <c r="G182" s="658"/>
      <c r="H182" s="658"/>
      <c r="I182" s="658"/>
      <c r="J182" s="658"/>
      <c r="K182" s="658"/>
      <c r="L182" s="658"/>
    </row>
  </sheetData>
  <mergeCells count="15">
    <mergeCell ref="K7:L7"/>
    <mergeCell ref="G1:J1"/>
    <mergeCell ref="A2:K2"/>
    <mergeCell ref="A3:K3"/>
    <mergeCell ref="A4:K4"/>
    <mergeCell ref="A6:K6"/>
    <mergeCell ref="L8:L10"/>
    <mergeCell ref="B9:D9"/>
    <mergeCell ref="E9:G9"/>
    <mergeCell ref="A8:A10"/>
    <mergeCell ref="B8:G8"/>
    <mergeCell ref="H8:H10"/>
    <mergeCell ref="I8:I10"/>
    <mergeCell ref="J8:J10"/>
    <mergeCell ref="K8:K10"/>
  </mergeCells>
  <printOptions horizontalCentered="1"/>
  <pageMargins left="0.59055118110236227" right="0.19685039370078741" top="0.15748031496062992" bottom="0.19685039370078741" header="0.15748031496062992" footer="0.15748031496062992"/>
  <pageSetup paperSize="9" scale="52" fitToHeight="0" orientation="portrait" r:id="rId1"/>
  <headerFooter alignWithMargins="0"/>
  <colBreaks count="1" manualBreakCount="1">
    <brk id="11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I668"/>
  <sheetViews>
    <sheetView view="pageBreakPreview" zoomScaleSheetLayoutView="100" workbookViewId="0">
      <pane xSplit="1" ySplit="11" topLeftCell="B219" activePane="bottomRight" state="frozen"/>
      <selection activeCell="CD48" sqref="CD48"/>
      <selection pane="topRight" activeCell="CD48" sqref="CD48"/>
      <selection pane="bottomLeft" activeCell="CD48" sqref="CD48"/>
      <selection pane="bottomRight" activeCell="G235" sqref="G235"/>
    </sheetView>
  </sheetViews>
  <sheetFormatPr defaultRowHeight="12.75"/>
  <cols>
    <col min="1" max="1" width="28.140625" style="601" bestFit="1" customWidth="1"/>
    <col min="2" max="2" width="22.140625" style="597" customWidth="1"/>
    <col min="3" max="3" width="14.28515625" style="597" customWidth="1"/>
    <col min="4" max="4" width="5" style="597" customWidth="1"/>
    <col min="5" max="5" width="18.42578125" style="597" customWidth="1"/>
    <col min="6" max="6" width="20.7109375" style="597" customWidth="1"/>
    <col min="7" max="7" width="22.5703125" style="597" customWidth="1"/>
    <col min="8" max="8" width="2.28515625" style="601" customWidth="1"/>
    <col min="9" max="9" width="12.85546875" style="601" bestFit="1" customWidth="1"/>
    <col min="10" max="252" width="9.140625" style="601"/>
    <col min="253" max="253" width="2.7109375" style="601" customWidth="1"/>
    <col min="254" max="254" width="3.28515625" style="601" customWidth="1"/>
    <col min="255" max="255" width="2.5703125" style="601" customWidth="1"/>
    <col min="256" max="256" width="4.7109375" style="601" customWidth="1"/>
    <col min="257" max="257" width="5.140625" style="601" customWidth="1"/>
    <col min="258" max="258" width="5" style="601" customWidth="1"/>
    <col min="259" max="508" width="9.140625" style="601"/>
    <col min="509" max="509" width="2.7109375" style="601" customWidth="1"/>
    <col min="510" max="510" width="3.28515625" style="601" customWidth="1"/>
    <col min="511" max="511" width="2.5703125" style="601" customWidth="1"/>
    <col min="512" max="512" width="4.7109375" style="601" customWidth="1"/>
    <col min="513" max="513" width="5.140625" style="601" customWidth="1"/>
    <col min="514" max="514" width="5" style="601" customWidth="1"/>
    <col min="515" max="764" width="9.140625" style="601"/>
    <col min="765" max="765" width="2.7109375" style="601" customWidth="1"/>
    <col min="766" max="766" width="3.28515625" style="601" customWidth="1"/>
    <col min="767" max="767" width="2.5703125" style="601" customWidth="1"/>
    <col min="768" max="768" width="4.7109375" style="601" customWidth="1"/>
    <col min="769" max="769" width="5.140625" style="601" customWidth="1"/>
    <col min="770" max="770" width="5" style="601" customWidth="1"/>
    <col min="771" max="1020" width="9.140625" style="601"/>
    <col min="1021" max="1021" width="2.7109375" style="601" customWidth="1"/>
    <col min="1022" max="1022" width="3.28515625" style="601" customWidth="1"/>
    <col min="1023" max="1023" width="2.5703125" style="601" customWidth="1"/>
    <col min="1024" max="1024" width="4.7109375" style="601" customWidth="1"/>
    <col min="1025" max="1025" width="5.140625" style="601" customWidth="1"/>
    <col min="1026" max="1026" width="5" style="601" customWidth="1"/>
    <col min="1027" max="1276" width="9.140625" style="601"/>
    <col min="1277" max="1277" width="2.7109375" style="601" customWidth="1"/>
    <col min="1278" max="1278" width="3.28515625" style="601" customWidth="1"/>
    <col min="1279" max="1279" width="2.5703125" style="601" customWidth="1"/>
    <col min="1280" max="1280" width="4.7109375" style="601" customWidth="1"/>
    <col min="1281" max="1281" width="5.140625" style="601" customWidth="1"/>
    <col min="1282" max="1282" width="5" style="601" customWidth="1"/>
    <col min="1283" max="1532" width="9.140625" style="601"/>
    <col min="1533" max="1533" width="2.7109375" style="601" customWidth="1"/>
    <col min="1534" max="1534" width="3.28515625" style="601" customWidth="1"/>
    <col min="1535" max="1535" width="2.5703125" style="601" customWidth="1"/>
    <col min="1536" max="1536" width="4.7109375" style="601" customWidth="1"/>
    <col min="1537" max="1537" width="5.140625" style="601" customWidth="1"/>
    <col min="1538" max="1538" width="5" style="601" customWidth="1"/>
    <col min="1539" max="1788" width="9.140625" style="601"/>
    <col min="1789" max="1789" width="2.7109375" style="601" customWidth="1"/>
    <col min="1790" max="1790" width="3.28515625" style="601" customWidth="1"/>
    <col min="1791" max="1791" width="2.5703125" style="601" customWidth="1"/>
    <col min="1792" max="1792" width="4.7109375" style="601" customWidth="1"/>
    <col min="1793" max="1793" width="5.140625" style="601" customWidth="1"/>
    <col min="1794" max="1794" width="5" style="601" customWidth="1"/>
    <col min="1795" max="2044" width="9.140625" style="601"/>
    <col min="2045" max="2045" width="2.7109375" style="601" customWidth="1"/>
    <col min="2046" max="2046" width="3.28515625" style="601" customWidth="1"/>
    <col min="2047" max="2047" width="2.5703125" style="601" customWidth="1"/>
    <col min="2048" max="2048" width="4.7109375" style="601" customWidth="1"/>
    <col min="2049" max="2049" width="5.140625" style="601" customWidth="1"/>
    <col min="2050" max="2050" width="5" style="601" customWidth="1"/>
    <col min="2051" max="2300" width="9.140625" style="601"/>
    <col min="2301" max="2301" width="2.7109375" style="601" customWidth="1"/>
    <col min="2302" max="2302" width="3.28515625" style="601" customWidth="1"/>
    <col min="2303" max="2303" width="2.5703125" style="601" customWidth="1"/>
    <col min="2304" max="2304" width="4.7109375" style="601" customWidth="1"/>
    <col min="2305" max="2305" width="5.140625" style="601" customWidth="1"/>
    <col min="2306" max="2306" width="5" style="601" customWidth="1"/>
    <col min="2307" max="2556" width="9.140625" style="601"/>
    <col min="2557" max="2557" width="2.7109375" style="601" customWidth="1"/>
    <col min="2558" max="2558" width="3.28515625" style="601" customWidth="1"/>
    <col min="2559" max="2559" width="2.5703125" style="601" customWidth="1"/>
    <col min="2560" max="2560" width="4.7109375" style="601" customWidth="1"/>
    <col min="2561" max="2561" width="5.140625" style="601" customWidth="1"/>
    <col min="2562" max="2562" width="5" style="601" customWidth="1"/>
    <col min="2563" max="2812" width="9.140625" style="601"/>
    <col min="2813" max="2813" width="2.7109375" style="601" customWidth="1"/>
    <col min="2814" max="2814" width="3.28515625" style="601" customWidth="1"/>
    <col min="2815" max="2815" width="2.5703125" style="601" customWidth="1"/>
    <col min="2816" max="2816" width="4.7109375" style="601" customWidth="1"/>
    <col min="2817" max="2817" width="5.140625" style="601" customWidth="1"/>
    <col min="2818" max="2818" width="5" style="601" customWidth="1"/>
    <col min="2819" max="3068" width="9.140625" style="601"/>
    <col min="3069" max="3069" width="2.7109375" style="601" customWidth="1"/>
    <col min="3070" max="3070" width="3.28515625" style="601" customWidth="1"/>
    <col min="3071" max="3071" width="2.5703125" style="601" customWidth="1"/>
    <col min="3072" max="3072" width="4.7109375" style="601" customWidth="1"/>
    <col min="3073" max="3073" width="5.140625" style="601" customWidth="1"/>
    <col min="3074" max="3074" width="5" style="601" customWidth="1"/>
    <col min="3075" max="3324" width="9.140625" style="601"/>
    <col min="3325" max="3325" width="2.7109375" style="601" customWidth="1"/>
    <col min="3326" max="3326" width="3.28515625" style="601" customWidth="1"/>
    <col min="3327" max="3327" width="2.5703125" style="601" customWidth="1"/>
    <col min="3328" max="3328" width="4.7109375" style="601" customWidth="1"/>
    <col min="3329" max="3329" width="5.140625" style="601" customWidth="1"/>
    <col min="3330" max="3330" width="5" style="601" customWidth="1"/>
    <col min="3331" max="3580" width="9.140625" style="601"/>
    <col min="3581" max="3581" width="2.7109375" style="601" customWidth="1"/>
    <col min="3582" max="3582" width="3.28515625" style="601" customWidth="1"/>
    <col min="3583" max="3583" width="2.5703125" style="601" customWidth="1"/>
    <col min="3584" max="3584" width="4.7109375" style="601" customWidth="1"/>
    <col min="3585" max="3585" width="5.140625" style="601" customWidth="1"/>
    <col min="3586" max="3586" width="5" style="601" customWidth="1"/>
    <col min="3587" max="3836" width="9.140625" style="601"/>
    <col min="3837" max="3837" width="2.7109375" style="601" customWidth="1"/>
    <col min="3838" max="3838" width="3.28515625" style="601" customWidth="1"/>
    <col min="3839" max="3839" width="2.5703125" style="601" customWidth="1"/>
    <col min="3840" max="3840" width="4.7109375" style="601" customWidth="1"/>
    <col min="3841" max="3841" width="5.140625" style="601" customWidth="1"/>
    <col min="3842" max="3842" width="5" style="601" customWidth="1"/>
    <col min="3843" max="4092" width="9.140625" style="601"/>
    <col min="4093" max="4093" width="2.7109375" style="601" customWidth="1"/>
    <col min="4094" max="4094" width="3.28515625" style="601" customWidth="1"/>
    <col min="4095" max="4095" width="2.5703125" style="601" customWidth="1"/>
    <col min="4096" max="4096" width="4.7109375" style="601" customWidth="1"/>
    <col min="4097" max="4097" width="5.140625" style="601" customWidth="1"/>
    <col min="4098" max="4098" width="5" style="601" customWidth="1"/>
    <col min="4099" max="4348" width="9.140625" style="601"/>
    <col min="4349" max="4349" width="2.7109375" style="601" customWidth="1"/>
    <col min="4350" max="4350" width="3.28515625" style="601" customWidth="1"/>
    <col min="4351" max="4351" width="2.5703125" style="601" customWidth="1"/>
    <col min="4352" max="4352" width="4.7109375" style="601" customWidth="1"/>
    <col min="4353" max="4353" width="5.140625" style="601" customWidth="1"/>
    <col min="4354" max="4354" width="5" style="601" customWidth="1"/>
    <col min="4355" max="4604" width="9.140625" style="601"/>
    <col min="4605" max="4605" width="2.7109375" style="601" customWidth="1"/>
    <col min="4606" max="4606" width="3.28515625" style="601" customWidth="1"/>
    <col min="4607" max="4607" width="2.5703125" style="601" customWidth="1"/>
    <col min="4608" max="4608" width="4.7109375" style="601" customWidth="1"/>
    <col min="4609" max="4609" width="5.140625" style="601" customWidth="1"/>
    <col min="4610" max="4610" width="5" style="601" customWidth="1"/>
    <col min="4611" max="4860" width="9.140625" style="601"/>
    <col min="4861" max="4861" width="2.7109375" style="601" customWidth="1"/>
    <col min="4862" max="4862" width="3.28515625" style="601" customWidth="1"/>
    <col min="4863" max="4863" width="2.5703125" style="601" customWidth="1"/>
    <col min="4864" max="4864" width="4.7109375" style="601" customWidth="1"/>
    <col min="4865" max="4865" width="5.140625" style="601" customWidth="1"/>
    <col min="4866" max="4866" width="5" style="601" customWidth="1"/>
    <col min="4867" max="5116" width="9.140625" style="601"/>
    <col min="5117" max="5117" width="2.7109375" style="601" customWidth="1"/>
    <col min="5118" max="5118" width="3.28515625" style="601" customWidth="1"/>
    <col min="5119" max="5119" width="2.5703125" style="601" customWidth="1"/>
    <col min="5120" max="5120" width="4.7109375" style="601" customWidth="1"/>
    <col min="5121" max="5121" width="5.140625" style="601" customWidth="1"/>
    <col min="5122" max="5122" width="5" style="601" customWidth="1"/>
    <col min="5123" max="5372" width="9.140625" style="601"/>
    <col min="5373" max="5373" width="2.7109375" style="601" customWidth="1"/>
    <col min="5374" max="5374" width="3.28515625" style="601" customWidth="1"/>
    <col min="5375" max="5375" width="2.5703125" style="601" customWidth="1"/>
    <col min="5376" max="5376" width="4.7109375" style="601" customWidth="1"/>
    <col min="5377" max="5377" width="5.140625" style="601" customWidth="1"/>
    <col min="5378" max="5378" width="5" style="601" customWidth="1"/>
    <col min="5379" max="5628" width="9.140625" style="601"/>
    <col min="5629" max="5629" width="2.7109375" style="601" customWidth="1"/>
    <col min="5630" max="5630" width="3.28515625" style="601" customWidth="1"/>
    <col min="5631" max="5631" width="2.5703125" style="601" customWidth="1"/>
    <col min="5632" max="5632" width="4.7109375" style="601" customWidth="1"/>
    <col min="5633" max="5633" width="5.140625" style="601" customWidth="1"/>
    <col min="5634" max="5634" width="5" style="601" customWidth="1"/>
    <col min="5635" max="5884" width="9.140625" style="601"/>
    <col min="5885" max="5885" width="2.7109375" style="601" customWidth="1"/>
    <col min="5886" max="5886" width="3.28515625" style="601" customWidth="1"/>
    <col min="5887" max="5887" width="2.5703125" style="601" customWidth="1"/>
    <col min="5888" max="5888" width="4.7109375" style="601" customWidth="1"/>
    <col min="5889" max="5889" width="5.140625" style="601" customWidth="1"/>
    <col min="5890" max="5890" width="5" style="601" customWidth="1"/>
    <col min="5891" max="6140" width="9.140625" style="601"/>
    <col min="6141" max="6141" width="2.7109375" style="601" customWidth="1"/>
    <col min="6142" max="6142" width="3.28515625" style="601" customWidth="1"/>
    <col min="6143" max="6143" width="2.5703125" style="601" customWidth="1"/>
    <col min="6144" max="6144" width="4.7109375" style="601" customWidth="1"/>
    <col min="6145" max="6145" width="5.140625" style="601" customWidth="1"/>
    <col min="6146" max="6146" width="5" style="601" customWidth="1"/>
    <col min="6147" max="6396" width="9.140625" style="601"/>
    <col min="6397" max="6397" width="2.7109375" style="601" customWidth="1"/>
    <col min="6398" max="6398" width="3.28515625" style="601" customWidth="1"/>
    <col min="6399" max="6399" width="2.5703125" style="601" customWidth="1"/>
    <col min="6400" max="6400" width="4.7109375" style="601" customWidth="1"/>
    <col min="6401" max="6401" width="5.140625" style="601" customWidth="1"/>
    <col min="6402" max="6402" width="5" style="601" customWidth="1"/>
    <col min="6403" max="6652" width="9.140625" style="601"/>
    <col min="6653" max="6653" width="2.7109375" style="601" customWidth="1"/>
    <col min="6654" max="6654" width="3.28515625" style="601" customWidth="1"/>
    <col min="6655" max="6655" width="2.5703125" style="601" customWidth="1"/>
    <col min="6656" max="6656" width="4.7109375" style="601" customWidth="1"/>
    <col min="6657" max="6657" width="5.140625" style="601" customWidth="1"/>
    <col min="6658" max="6658" width="5" style="601" customWidth="1"/>
    <col min="6659" max="6908" width="9.140625" style="601"/>
    <col min="6909" max="6909" width="2.7109375" style="601" customWidth="1"/>
    <col min="6910" max="6910" width="3.28515625" style="601" customWidth="1"/>
    <col min="6911" max="6911" width="2.5703125" style="601" customWidth="1"/>
    <col min="6912" max="6912" width="4.7109375" style="601" customWidth="1"/>
    <col min="6913" max="6913" width="5.140625" style="601" customWidth="1"/>
    <col min="6914" max="6914" width="5" style="601" customWidth="1"/>
    <col min="6915" max="7164" width="9.140625" style="601"/>
    <col min="7165" max="7165" width="2.7109375" style="601" customWidth="1"/>
    <col min="7166" max="7166" width="3.28515625" style="601" customWidth="1"/>
    <col min="7167" max="7167" width="2.5703125" style="601" customWidth="1"/>
    <col min="7168" max="7168" width="4.7109375" style="601" customWidth="1"/>
    <col min="7169" max="7169" width="5.140625" style="601" customWidth="1"/>
    <col min="7170" max="7170" width="5" style="601" customWidth="1"/>
    <col min="7171" max="7420" width="9.140625" style="601"/>
    <col min="7421" max="7421" width="2.7109375" style="601" customWidth="1"/>
    <col min="7422" max="7422" width="3.28515625" style="601" customWidth="1"/>
    <col min="7423" max="7423" width="2.5703125" style="601" customWidth="1"/>
    <col min="7424" max="7424" width="4.7109375" style="601" customWidth="1"/>
    <col min="7425" max="7425" width="5.140625" style="601" customWidth="1"/>
    <col min="7426" max="7426" width="5" style="601" customWidth="1"/>
    <col min="7427" max="7676" width="9.140625" style="601"/>
    <col min="7677" max="7677" width="2.7109375" style="601" customWidth="1"/>
    <col min="7678" max="7678" width="3.28515625" style="601" customWidth="1"/>
    <col min="7679" max="7679" width="2.5703125" style="601" customWidth="1"/>
    <col min="7680" max="7680" width="4.7109375" style="601" customWidth="1"/>
    <col min="7681" max="7681" width="5.140625" style="601" customWidth="1"/>
    <col min="7682" max="7682" width="5" style="601" customWidth="1"/>
    <col min="7683" max="7932" width="9.140625" style="601"/>
    <col min="7933" max="7933" width="2.7109375" style="601" customWidth="1"/>
    <col min="7934" max="7934" width="3.28515625" style="601" customWidth="1"/>
    <col min="7935" max="7935" width="2.5703125" style="601" customWidth="1"/>
    <col min="7936" max="7936" width="4.7109375" style="601" customWidth="1"/>
    <col min="7937" max="7937" width="5.140625" style="601" customWidth="1"/>
    <col min="7938" max="7938" width="5" style="601" customWidth="1"/>
    <col min="7939" max="8188" width="9.140625" style="601"/>
    <col min="8189" max="8189" width="2.7109375" style="601" customWidth="1"/>
    <col min="8190" max="8190" width="3.28515625" style="601" customWidth="1"/>
    <col min="8191" max="8191" width="2.5703125" style="601" customWidth="1"/>
    <col min="8192" max="8192" width="4.7109375" style="601" customWidth="1"/>
    <col min="8193" max="8193" width="5.140625" style="601" customWidth="1"/>
    <col min="8194" max="8194" width="5" style="601" customWidth="1"/>
    <col min="8195" max="8444" width="9.140625" style="601"/>
    <col min="8445" max="8445" width="2.7109375" style="601" customWidth="1"/>
    <col min="8446" max="8446" width="3.28515625" style="601" customWidth="1"/>
    <col min="8447" max="8447" width="2.5703125" style="601" customWidth="1"/>
    <col min="8448" max="8448" width="4.7109375" style="601" customWidth="1"/>
    <col min="8449" max="8449" width="5.140625" style="601" customWidth="1"/>
    <col min="8450" max="8450" width="5" style="601" customWidth="1"/>
    <col min="8451" max="8700" width="9.140625" style="601"/>
    <col min="8701" max="8701" width="2.7109375" style="601" customWidth="1"/>
    <col min="8702" max="8702" width="3.28515625" style="601" customWidth="1"/>
    <col min="8703" max="8703" width="2.5703125" style="601" customWidth="1"/>
    <col min="8704" max="8704" width="4.7109375" style="601" customWidth="1"/>
    <col min="8705" max="8705" width="5.140625" style="601" customWidth="1"/>
    <col min="8706" max="8706" width="5" style="601" customWidth="1"/>
    <col min="8707" max="8956" width="9.140625" style="601"/>
    <col min="8957" max="8957" width="2.7109375" style="601" customWidth="1"/>
    <col min="8958" max="8958" width="3.28515625" style="601" customWidth="1"/>
    <col min="8959" max="8959" width="2.5703125" style="601" customWidth="1"/>
    <col min="8960" max="8960" width="4.7109375" style="601" customWidth="1"/>
    <col min="8961" max="8961" width="5.140625" style="601" customWidth="1"/>
    <col min="8962" max="8962" width="5" style="601" customWidth="1"/>
    <col min="8963" max="9212" width="9.140625" style="601"/>
    <col min="9213" max="9213" width="2.7109375" style="601" customWidth="1"/>
    <col min="9214" max="9214" width="3.28515625" style="601" customWidth="1"/>
    <col min="9215" max="9215" width="2.5703125" style="601" customWidth="1"/>
    <col min="9216" max="9216" width="4.7109375" style="601" customWidth="1"/>
    <col min="9217" max="9217" width="5.140625" style="601" customWidth="1"/>
    <col min="9218" max="9218" width="5" style="601" customWidth="1"/>
    <col min="9219" max="9468" width="9.140625" style="601"/>
    <col min="9469" max="9469" width="2.7109375" style="601" customWidth="1"/>
    <col min="9470" max="9470" width="3.28515625" style="601" customWidth="1"/>
    <col min="9471" max="9471" width="2.5703125" style="601" customWidth="1"/>
    <col min="9472" max="9472" width="4.7109375" style="601" customWidth="1"/>
    <col min="9473" max="9473" width="5.140625" style="601" customWidth="1"/>
    <col min="9474" max="9474" width="5" style="601" customWidth="1"/>
    <col min="9475" max="9724" width="9.140625" style="601"/>
    <col min="9725" max="9725" width="2.7109375" style="601" customWidth="1"/>
    <col min="9726" max="9726" width="3.28515625" style="601" customWidth="1"/>
    <col min="9727" max="9727" width="2.5703125" style="601" customWidth="1"/>
    <col min="9728" max="9728" width="4.7109375" style="601" customWidth="1"/>
    <col min="9729" max="9729" width="5.140625" style="601" customWidth="1"/>
    <col min="9730" max="9730" width="5" style="601" customWidth="1"/>
    <col min="9731" max="9980" width="9.140625" style="601"/>
    <col min="9981" max="9981" width="2.7109375" style="601" customWidth="1"/>
    <col min="9982" max="9982" width="3.28515625" style="601" customWidth="1"/>
    <col min="9983" max="9983" width="2.5703125" style="601" customWidth="1"/>
    <col min="9984" max="9984" width="4.7109375" style="601" customWidth="1"/>
    <col min="9985" max="9985" width="5.140625" style="601" customWidth="1"/>
    <col min="9986" max="9986" width="5" style="601" customWidth="1"/>
    <col min="9987" max="10236" width="9.140625" style="601"/>
    <col min="10237" max="10237" width="2.7109375" style="601" customWidth="1"/>
    <col min="10238" max="10238" width="3.28515625" style="601" customWidth="1"/>
    <col min="10239" max="10239" width="2.5703125" style="601" customWidth="1"/>
    <col min="10240" max="10240" width="4.7109375" style="601" customWidth="1"/>
    <col min="10241" max="10241" width="5.140625" style="601" customWidth="1"/>
    <col min="10242" max="10242" width="5" style="601" customWidth="1"/>
    <col min="10243" max="10492" width="9.140625" style="601"/>
    <col min="10493" max="10493" width="2.7109375" style="601" customWidth="1"/>
    <col min="10494" max="10494" width="3.28515625" style="601" customWidth="1"/>
    <col min="10495" max="10495" width="2.5703125" style="601" customWidth="1"/>
    <col min="10496" max="10496" width="4.7109375" style="601" customWidth="1"/>
    <col min="10497" max="10497" width="5.140625" style="601" customWidth="1"/>
    <col min="10498" max="10498" width="5" style="601" customWidth="1"/>
    <col min="10499" max="10748" width="9.140625" style="601"/>
    <col min="10749" max="10749" width="2.7109375" style="601" customWidth="1"/>
    <col min="10750" max="10750" width="3.28515625" style="601" customWidth="1"/>
    <col min="10751" max="10751" width="2.5703125" style="601" customWidth="1"/>
    <col min="10752" max="10752" width="4.7109375" style="601" customWidth="1"/>
    <col min="10753" max="10753" width="5.140625" style="601" customWidth="1"/>
    <col min="10754" max="10754" width="5" style="601" customWidth="1"/>
    <col min="10755" max="11004" width="9.140625" style="601"/>
    <col min="11005" max="11005" width="2.7109375" style="601" customWidth="1"/>
    <col min="11006" max="11006" width="3.28515625" style="601" customWidth="1"/>
    <col min="11007" max="11007" width="2.5703125" style="601" customWidth="1"/>
    <col min="11008" max="11008" width="4.7109375" style="601" customWidth="1"/>
    <col min="11009" max="11009" width="5.140625" style="601" customWidth="1"/>
    <col min="11010" max="11010" width="5" style="601" customWidth="1"/>
    <col min="11011" max="11260" width="9.140625" style="601"/>
    <col min="11261" max="11261" width="2.7109375" style="601" customWidth="1"/>
    <col min="11262" max="11262" width="3.28515625" style="601" customWidth="1"/>
    <col min="11263" max="11263" width="2.5703125" style="601" customWidth="1"/>
    <col min="11264" max="11264" width="4.7109375" style="601" customWidth="1"/>
    <col min="11265" max="11265" width="5.140625" style="601" customWidth="1"/>
    <col min="11266" max="11266" width="5" style="601" customWidth="1"/>
    <col min="11267" max="11516" width="9.140625" style="601"/>
    <col min="11517" max="11517" width="2.7109375" style="601" customWidth="1"/>
    <col min="11518" max="11518" width="3.28515625" style="601" customWidth="1"/>
    <col min="11519" max="11519" width="2.5703125" style="601" customWidth="1"/>
    <col min="11520" max="11520" width="4.7109375" style="601" customWidth="1"/>
    <col min="11521" max="11521" width="5.140625" style="601" customWidth="1"/>
    <col min="11522" max="11522" width="5" style="601" customWidth="1"/>
    <col min="11523" max="11772" width="9.140625" style="601"/>
    <col min="11773" max="11773" width="2.7109375" style="601" customWidth="1"/>
    <col min="11774" max="11774" width="3.28515625" style="601" customWidth="1"/>
    <col min="11775" max="11775" width="2.5703125" style="601" customWidth="1"/>
    <col min="11776" max="11776" width="4.7109375" style="601" customWidth="1"/>
    <col min="11777" max="11777" width="5.140625" style="601" customWidth="1"/>
    <col min="11778" max="11778" width="5" style="601" customWidth="1"/>
    <col min="11779" max="12028" width="9.140625" style="601"/>
    <col min="12029" max="12029" width="2.7109375" style="601" customWidth="1"/>
    <col min="12030" max="12030" width="3.28515625" style="601" customWidth="1"/>
    <col min="12031" max="12031" width="2.5703125" style="601" customWidth="1"/>
    <col min="12032" max="12032" width="4.7109375" style="601" customWidth="1"/>
    <col min="12033" max="12033" width="5.140625" style="601" customWidth="1"/>
    <col min="12034" max="12034" width="5" style="601" customWidth="1"/>
    <col min="12035" max="12284" width="9.140625" style="601"/>
    <col min="12285" max="12285" width="2.7109375" style="601" customWidth="1"/>
    <col min="12286" max="12286" width="3.28515625" style="601" customWidth="1"/>
    <col min="12287" max="12287" width="2.5703125" style="601" customWidth="1"/>
    <col min="12288" max="12288" width="4.7109375" style="601" customWidth="1"/>
    <col min="12289" max="12289" width="5.140625" style="601" customWidth="1"/>
    <col min="12290" max="12290" width="5" style="601" customWidth="1"/>
    <col min="12291" max="12540" width="9.140625" style="601"/>
    <col min="12541" max="12541" width="2.7109375" style="601" customWidth="1"/>
    <col min="12542" max="12542" width="3.28515625" style="601" customWidth="1"/>
    <col min="12543" max="12543" width="2.5703125" style="601" customWidth="1"/>
    <col min="12544" max="12544" width="4.7109375" style="601" customWidth="1"/>
    <col min="12545" max="12545" width="5.140625" style="601" customWidth="1"/>
    <col min="12546" max="12546" width="5" style="601" customWidth="1"/>
    <col min="12547" max="12796" width="9.140625" style="601"/>
    <col min="12797" max="12797" width="2.7109375" style="601" customWidth="1"/>
    <col min="12798" max="12798" width="3.28515625" style="601" customWidth="1"/>
    <col min="12799" max="12799" width="2.5703125" style="601" customWidth="1"/>
    <col min="12800" max="12800" width="4.7109375" style="601" customWidth="1"/>
    <col min="12801" max="12801" width="5.140625" style="601" customWidth="1"/>
    <col min="12802" max="12802" width="5" style="601" customWidth="1"/>
    <col min="12803" max="13052" width="9.140625" style="601"/>
    <col min="13053" max="13053" width="2.7109375" style="601" customWidth="1"/>
    <col min="13054" max="13054" width="3.28515625" style="601" customWidth="1"/>
    <col min="13055" max="13055" width="2.5703125" style="601" customWidth="1"/>
    <col min="13056" max="13056" width="4.7109375" style="601" customWidth="1"/>
    <col min="13057" max="13057" width="5.140625" style="601" customWidth="1"/>
    <col min="13058" max="13058" width="5" style="601" customWidth="1"/>
    <col min="13059" max="13308" width="9.140625" style="601"/>
    <col min="13309" max="13309" width="2.7109375" style="601" customWidth="1"/>
    <col min="13310" max="13310" width="3.28515625" style="601" customWidth="1"/>
    <col min="13311" max="13311" width="2.5703125" style="601" customWidth="1"/>
    <col min="13312" max="13312" width="4.7109375" style="601" customWidth="1"/>
    <col min="13313" max="13313" width="5.140625" style="601" customWidth="1"/>
    <col min="13314" max="13314" width="5" style="601" customWidth="1"/>
    <col min="13315" max="13564" width="9.140625" style="601"/>
    <col min="13565" max="13565" width="2.7109375" style="601" customWidth="1"/>
    <col min="13566" max="13566" width="3.28515625" style="601" customWidth="1"/>
    <col min="13567" max="13567" width="2.5703125" style="601" customWidth="1"/>
    <col min="13568" max="13568" width="4.7109375" style="601" customWidth="1"/>
    <col min="13569" max="13569" width="5.140625" style="601" customWidth="1"/>
    <col min="13570" max="13570" width="5" style="601" customWidth="1"/>
    <col min="13571" max="13820" width="9.140625" style="601"/>
    <col min="13821" max="13821" width="2.7109375" style="601" customWidth="1"/>
    <col min="13822" max="13822" width="3.28515625" style="601" customWidth="1"/>
    <col min="13823" max="13823" width="2.5703125" style="601" customWidth="1"/>
    <col min="13824" max="13824" width="4.7109375" style="601" customWidth="1"/>
    <col min="13825" max="13825" width="5.140625" style="601" customWidth="1"/>
    <col min="13826" max="13826" width="5" style="601" customWidth="1"/>
    <col min="13827" max="14076" width="9.140625" style="601"/>
    <col min="14077" max="14077" width="2.7109375" style="601" customWidth="1"/>
    <col min="14078" max="14078" width="3.28515625" style="601" customWidth="1"/>
    <col min="14079" max="14079" width="2.5703125" style="601" customWidth="1"/>
    <col min="14080" max="14080" width="4.7109375" style="601" customWidth="1"/>
    <col min="14081" max="14081" width="5.140625" style="601" customWidth="1"/>
    <col min="14082" max="14082" width="5" style="601" customWidth="1"/>
    <col min="14083" max="14332" width="9.140625" style="601"/>
    <col min="14333" max="14333" width="2.7109375" style="601" customWidth="1"/>
    <col min="14334" max="14334" width="3.28515625" style="601" customWidth="1"/>
    <col min="14335" max="14335" width="2.5703125" style="601" customWidth="1"/>
    <col min="14336" max="14336" width="4.7109375" style="601" customWidth="1"/>
    <col min="14337" max="14337" width="5.140625" style="601" customWidth="1"/>
    <col min="14338" max="14338" width="5" style="601" customWidth="1"/>
    <col min="14339" max="14588" width="9.140625" style="601"/>
    <col min="14589" max="14589" width="2.7109375" style="601" customWidth="1"/>
    <col min="14590" max="14590" width="3.28515625" style="601" customWidth="1"/>
    <col min="14591" max="14591" width="2.5703125" style="601" customWidth="1"/>
    <col min="14592" max="14592" width="4.7109375" style="601" customWidth="1"/>
    <col min="14593" max="14593" width="5.140625" style="601" customWidth="1"/>
    <col min="14594" max="14594" width="5" style="601" customWidth="1"/>
    <col min="14595" max="14844" width="9.140625" style="601"/>
    <col min="14845" max="14845" width="2.7109375" style="601" customWidth="1"/>
    <col min="14846" max="14846" width="3.28515625" style="601" customWidth="1"/>
    <col min="14847" max="14847" width="2.5703125" style="601" customWidth="1"/>
    <col min="14848" max="14848" width="4.7109375" style="601" customWidth="1"/>
    <col min="14849" max="14849" width="5.140625" style="601" customWidth="1"/>
    <col min="14850" max="14850" width="5" style="601" customWidth="1"/>
    <col min="14851" max="15100" width="9.140625" style="601"/>
    <col min="15101" max="15101" width="2.7109375" style="601" customWidth="1"/>
    <col min="15102" max="15102" width="3.28515625" style="601" customWidth="1"/>
    <col min="15103" max="15103" width="2.5703125" style="601" customWidth="1"/>
    <col min="15104" max="15104" width="4.7109375" style="601" customWidth="1"/>
    <col min="15105" max="15105" width="5.140625" style="601" customWidth="1"/>
    <col min="15106" max="15106" width="5" style="601" customWidth="1"/>
    <col min="15107" max="15356" width="9.140625" style="601"/>
    <col min="15357" max="15357" width="2.7109375" style="601" customWidth="1"/>
    <col min="15358" max="15358" width="3.28515625" style="601" customWidth="1"/>
    <col min="15359" max="15359" width="2.5703125" style="601" customWidth="1"/>
    <col min="15360" max="15360" width="4.7109375" style="601" customWidth="1"/>
    <col min="15361" max="15361" width="5.140625" style="601" customWidth="1"/>
    <col min="15362" max="15362" width="5" style="601" customWidth="1"/>
    <col min="15363" max="15612" width="9.140625" style="601"/>
    <col min="15613" max="15613" width="2.7109375" style="601" customWidth="1"/>
    <col min="15614" max="15614" width="3.28515625" style="601" customWidth="1"/>
    <col min="15615" max="15615" width="2.5703125" style="601" customWidth="1"/>
    <col min="15616" max="15616" width="4.7109375" style="601" customWidth="1"/>
    <col min="15617" max="15617" width="5.140625" style="601" customWidth="1"/>
    <col min="15618" max="15618" width="5" style="601" customWidth="1"/>
    <col min="15619" max="15868" width="9.140625" style="601"/>
    <col min="15869" max="15869" width="2.7109375" style="601" customWidth="1"/>
    <col min="15870" max="15870" width="3.28515625" style="601" customWidth="1"/>
    <col min="15871" max="15871" width="2.5703125" style="601" customWidth="1"/>
    <col min="15872" max="15872" width="4.7109375" style="601" customWidth="1"/>
    <col min="15873" max="15873" width="5.140625" style="601" customWidth="1"/>
    <col min="15874" max="15874" width="5" style="601" customWidth="1"/>
    <col min="15875" max="16124" width="9.140625" style="601"/>
    <col min="16125" max="16125" width="2.7109375" style="601" customWidth="1"/>
    <col min="16126" max="16126" width="3.28515625" style="601" customWidth="1"/>
    <col min="16127" max="16127" width="2.5703125" style="601" customWidth="1"/>
    <col min="16128" max="16128" width="4.7109375" style="601" customWidth="1"/>
    <col min="16129" max="16129" width="5.140625" style="601" customWidth="1"/>
    <col min="16130" max="16130" width="5" style="601" customWidth="1"/>
    <col min="16131" max="16384" width="9.140625" style="601"/>
  </cols>
  <sheetData>
    <row r="1" spans="1:8" ht="15.75">
      <c r="B1" s="659"/>
      <c r="C1" s="659"/>
      <c r="D1" s="659"/>
      <c r="E1" s="659"/>
      <c r="F1" s="660"/>
      <c r="G1" s="661"/>
    </row>
    <row r="2" spans="1:8" ht="15" customHeight="1">
      <c r="A2" s="1117" t="s">
        <v>1094</v>
      </c>
      <c r="B2" s="1117"/>
      <c r="C2" s="1117"/>
      <c r="D2" s="1117"/>
      <c r="E2" s="1117"/>
      <c r="F2" s="1117"/>
      <c r="G2" s="1117"/>
    </row>
    <row r="3" spans="1:8" ht="15" customHeight="1">
      <c r="A3" s="1118" t="s">
        <v>1095</v>
      </c>
      <c r="B3" s="1118"/>
      <c r="C3" s="1118"/>
      <c r="D3" s="1118"/>
      <c r="E3" s="1118"/>
      <c r="F3" s="1118"/>
      <c r="G3" s="1118"/>
    </row>
    <row r="4" spans="1:8" ht="15" customHeight="1">
      <c r="A4" s="1117" t="s">
        <v>1055</v>
      </c>
      <c r="B4" s="1117"/>
      <c r="C4" s="1117"/>
      <c r="D4" s="1117"/>
      <c r="E4" s="1117"/>
      <c r="F4" s="1117"/>
      <c r="G4" s="1117"/>
    </row>
    <row r="5" spans="1:8" ht="14.25">
      <c r="B5" s="662"/>
      <c r="C5" s="662"/>
      <c r="D5" s="662"/>
      <c r="E5" s="662"/>
      <c r="F5" s="662"/>
      <c r="G5" s="662"/>
    </row>
    <row r="6" spans="1:8" ht="15.75" customHeight="1">
      <c r="A6" s="1120" t="s">
        <v>1115</v>
      </c>
      <c r="B6" s="1120"/>
      <c r="C6" s="1120"/>
      <c r="D6" s="1120"/>
      <c r="E6" s="1120"/>
      <c r="F6" s="1120"/>
      <c r="G6" s="1120"/>
    </row>
    <row r="7" spans="1:8" ht="18.75" customHeight="1">
      <c r="B7" s="663"/>
      <c r="C7" s="663"/>
      <c r="D7" s="663"/>
      <c r="E7" s="663"/>
      <c r="F7" s="663"/>
      <c r="G7" s="663"/>
    </row>
    <row r="8" spans="1:8">
      <c r="B8" s="602"/>
      <c r="C8" s="602"/>
      <c r="D8" s="602"/>
      <c r="E8" s="602"/>
      <c r="F8" s="602"/>
      <c r="G8" s="664" t="s">
        <v>1097</v>
      </c>
    </row>
    <row r="9" spans="1:8" ht="16.5" customHeight="1">
      <c r="A9" s="1109" t="s">
        <v>957</v>
      </c>
      <c r="B9" s="1109" t="s">
        <v>1116</v>
      </c>
      <c r="C9" s="1109"/>
      <c r="D9" s="1109"/>
      <c r="E9" s="1114" t="s">
        <v>1117</v>
      </c>
      <c r="F9" s="1114" t="s">
        <v>1118</v>
      </c>
      <c r="G9" s="1109" t="s">
        <v>1119</v>
      </c>
    </row>
    <row r="10" spans="1:8" ht="115.5" customHeight="1">
      <c r="A10" s="1109"/>
      <c r="B10" s="665" t="s">
        <v>1120</v>
      </c>
      <c r="C10" s="665" t="s">
        <v>1121</v>
      </c>
      <c r="D10" s="665" t="s">
        <v>1122</v>
      </c>
      <c r="E10" s="1114"/>
      <c r="F10" s="1114"/>
      <c r="G10" s="1109"/>
    </row>
    <row r="11" spans="1:8">
      <c r="A11" s="666">
        <v>1</v>
      </c>
      <c r="B11" s="666">
        <v>1</v>
      </c>
      <c r="C11" s="666">
        <v>2</v>
      </c>
      <c r="D11" s="666">
        <v>3</v>
      </c>
      <c r="E11" s="666">
        <v>4</v>
      </c>
      <c r="F11" s="666">
        <v>5</v>
      </c>
      <c r="G11" s="666">
        <v>6</v>
      </c>
    </row>
    <row r="12" spans="1:8" ht="15.75">
      <c r="A12" s="616" t="s">
        <v>710</v>
      </c>
      <c r="B12" s="616" t="s">
        <v>1123</v>
      </c>
      <c r="C12" s="611">
        <v>61803025.200000003</v>
      </c>
      <c r="D12" s="611">
        <v>1.5</v>
      </c>
      <c r="E12" s="611">
        <v>695284</v>
      </c>
      <c r="F12" s="611">
        <v>927045</v>
      </c>
      <c r="G12" s="612">
        <f>C12*D12/100</f>
        <v>927045.38</v>
      </c>
      <c r="H12" s="667">
        <f>C12*D12/100</f>
        <v>927045.38</v>
      </c>
    </row>
    <row r="13" spans="1:8" ht="15.75">
      <c r="A13" s="616" t="s">
        <v>710</v>
      </c>
      <c r="B13" s="616" t="s">
        <v>1124</v>
      </c>
      <c r="C13" s="611">
        <v>16724700.720000001</v>
      </c>
      <c r="D13" s="611">
        <v>1.5</v>
      </c>
      <c r="E13" s="611">
        <v>188153</v>
      </c>
      <c r="F13" s="611">
        <v>250871</v>
      </c>
      <c r="G13" s="612">
        <f>C13*D13/100</f>
        <v>250870.51</v>
      </c>
      <c r="H13" s="667">
        <f>C13*D13/100</f>
        <v>250870.51</v>
      </c>
    </row>
    <row r="14" spans="1:8" ht="15.75">
      <c r="A14" s="616" t="s">
        <v>710</v>
      </c>
      <c r="B14" s="616" t="s">
        <v>1125</v>
      </c>
      <c r="C14" s="611">
        <v>11721099.960000001</v>
      </c>
      <c r="D14" s="611">
        <v>1.5</v>
      </c>
      <c r="E14" s="611">
        <v>131863</v>
      </c>
      <c r="F14" s="611">
        <v>175817</v>
      </c>
      <c r="G14" s="612">
        <f>C14*D14/100</f>
        <v>175816.5</v>
      </c>
      <c r="H14" s="667">
        <f>C14*D14/100</f>
        <v>175816.5</v>
      </c>
    </row>
    <row r="15" spans="1:8" ht="15.75">
      <c r="A15" s="668" t="s">
        <v>1126</v>
      </c>
      <c r="B15" s="668"/>
      <c r="C15" s="669"/>
      <c r="D15" s="669"/>
      <c r="E15" s="670">
        <f>SUM(E12:E14)</f>
        <v>1015300</v>
      </c>
      <c r="F15" s="670">
        <f>SUM(F12:F14)</f>
        <v>1353733</v>
      </c>
      <c r="G15" s="670">
        <f>SUM(G12:G14)</f>
        <v>1353732.39</v>
      </c>
      <c r="H15" s="667"/>
    </row>
    <row r="16" spans="1:8" ht="13.5" customHeight="1">
      <c r="A16" s="616" t="s">
        <v>711</v>
      </c>
      <c r="B16" s="616" t="s">
        <v>1127</v>
      </c>
      <c r="C16" s="611">
        <v>63965214</v>
      </c>
      <c r="D16" s="669">
        <v>1.5</v>
      </c>
      <c r="E16" s="611">
        <v>79988</v>
      </c>
      <c r="F16" s="611">
        <v>479740</v>
      </c>
      <c r="G16" s="612">
        <f>C16*D16/100</f>
        <v>959478.21</v>
      </c>
    </row>
    <row r="17" spans="1:7" ht="13.5" customHeight="1" thickBot="1">
      <c r="A17" s="616" t="s">
        <v>713</v>
      </c>
      <c r="B17" s="616" t="s">
        <v>1128</v>
      </c>
      <c r="C17" s="611">
        <v>54303928.25</v>
      </c>
      <c r="D17" s="611">
        <v>1.5</v>
      </c>
      <c r="E17" s="611">
        <v>610919.25</v>
      </c>
      <c r="F17" s="611">
        <v>814559.75</v>
      </c>
      <c r="G17" s="612">
        <f>C17*D17/100</f>
        <v>814558.92</v>
      </c>
    </row>
    <row r="18" spans="1:7" ht="31.5">
      <c r="A18" s="671" t="s">
        <v>1129</v>
      </c>
      <c r="B18" s="672" t="s">
        <v>1130</v>
      </c>
      <c r="C18" s="673">
        <v>18780298.16</v>
      </c>
      <c r="D18" s="611">
        <v>1.5</v>
      </c>
      <c r="E18" s="611">
        <v>0</v>
      </c>
      <c r="F18" s="611">
        <v>0</v>
      </c>
      <c r="G18" s="612">
        <f>C18*D18/100</f>
        <v>281704.46999999997</v>
      </c>
    </row>
    <row r="19" spans="1:7" ht="16.5" customHeight="1">
      <c r="A19" s="616"/>
      <c r="B19" s="616"/>
      <c r="C19" s="611"/>
      <c r="D19" s="611"/>
      <c r="E19" s="611"/>
      <c r="F19" s="611"/>
      <c r="G19" s="612">
        <f>C19*D19/100</f>
        <v>0</v>
      </c>
    </row>
    <row r="20" spans="1:7" ht="36" customHeight="1">
      <c r="A20" s="616"/>
      <c r="B20" s="616"/>
      <c r="C20" s="611"/>
      <c r="D20" s="611"/>
      <c r="E20" s="611"/>
      <c r="F20" s="611"/>
      <c r="G20" s="612">
        <f>C20*D20/100</f>
        <v>0</v>
      </c>
    </row>
    <row r="21" spans="1:7" ht="15.75">
      <c r="A21" s="668" t="s">
        <v>1126</v>
      </c>
      <c r="B21" s="668"/>
      <c r="C21" s="669"/>
      <c r="D21" s="669"/>
      <c r="E21" s="670">
        <f>SUM(E18:E20)</f>
        <v>0</v>
      </c>
      <c r="F21" s="670">
        <f>SUM(F18:F20)</f>
        <v>0</v>
      </c>
      <c r="G21" s="670">
        <f>SUM(G18:G20)</f>
        <v>281704.46999999997</v>
      </c>
    </row>
    <row r="22" spans="1:7" ht="15.75">
      <c r="A22" s="616" t="s">
        <v>715</v>
      </c>
      <c r="B22" s="616" t="s">
        <v>1131</v>
      </c>
      <c r="C22" s="611">
        <v>8511352.1999999993</v>
      </c>
      <c r="D22" s="611">
        <v>1.5</v>
      </c>
      <c r="E22" s="611">
        <v>127670</v>
      </c>
      <c r="F22" s="611">
        <v>127670</v>
      </c>
      <c r="G22" s="612">
        <f>C22*D22/100</f>
        <v>127670.28</v>
      </c>
    </row>
    <row r="23" spans="1:7" ht="15.75">
      <c r="A23" s="616"/>
      <c r="B23" s="616"/>
      <c r="C23" s="611"/>
      <c r="D23" s="611"/>
      <c r="E23" s="611"/>
      <c r="F23" s="611"/>
      <c r="G23" s="612">
        <f>C23*D23/100</f>
        <v>0</v>
      </c>
    </row>
    <row r="24" spans="1:7" ht="15.75">
      <c r="A24" s="616"/>
      <c r="B24" s="616"/>
      <c r="C24" s="611"/>
      <c r="D24" s="611"/>
      <c r="E24" s="611"/>
      <c r="F24" s="611"/>
      <c r="G24" s="612">
        <f>C24*D24/100</f>
        <v>0</v>
      </c>
    </row>
    <row r="25" spans="1:7" ht="15.75">
      <c r="A25" s="668" t="s">
        <v>1126</v>
      </c>
      <c r="B25" s="668"/>
      <c r="C25" s="669"/>
      <c r="D25" s="669"/>
      <c r="E25" s="670">
        <f>SUM(E22:E24)</f>
        <v>127670</v>
      </c>
      <c r="F25" s="670">
        <f>SUM(F22:F24)</f>
        <v>127670</v>
      </c>
      <c r="G25" s="670">
        <f>SUM(G22:G24)</f>
        <v>127670.28</v>
      </c>
    </row>
    <row r="26" spans="1:7" ht="15.75">
      <c r="A26" s="616" t="s">
        <v>716</v>
      </c>
      <c r="B26" s="616" t="s">
        <v>1132</v>
      </c>
      <c r="C26" s="611">
        <v>40793098.5</v>
      </c>
      <c r="D26" s="611">
        <v>1.5</v>
      </c>
      <c r="E26" s="611">
        <v>458922</v>
      </c>
      <c r="F26" s="611">
        <v>611896</v>
      </c>
      <c r="G26" s="612">
        <f>C26*D26/100</f>
        <v>611896.48</v>
      </c>
    </row>
    <row r="27" spans="1:7" ht="15.75">
      <c r="A27" s="616"/>
      <c r="B27" s="616"/>
      <c r="C27" s="611"/>
      <c r="D27" s="611"/>
      <c r="E27" s="611"/>
      <c r="F27" s="611"/>
      <c r="G27" s="612">
        <f>C27*D27/100</f>
        <v>0</v>
      </c>
    </row>
    <row r="28" spans="1:7" ht="15.75">
      <c r="A28" s="616"/>
      <c r="B28" s="616"/>
      <c r="C28" s="611"/>
      <c r="D28" s="611"/>
      <c r="E28" s="611"/>
      <c r="F28" s="611"/>
      <c r="G28" s="612">
        <f>C28*D28/100</f>
        <v>0</v>
      </c>
    </row>
    <row r="29" spans="1:7" ht="15.75">
      <c r="A29" s="668" t="s">
        <v>1126</v>
      </c>
      <c r="B29" s="668"/>
      <c r="C29" s="669"/>
      <c r="D29" s="669"/>
      <c r="E29" s="670">
        <f>SUM(E26:E28)</f>
        <v>458922</v>
      </c>
      <c r="F29" s="670">
        <f>SUM(F26:F28)</f>
        <v>611896</v>
      </c>
      <c r="G29" s="670">
        <f>SUM(G26:G28)</f>
        <v>611896.48</v>
      </c>
    </row>
    <row r="30" spans="1:7" ht="15.75">
      <c r="A30" s="616" t="s">
        <v>717</v>
      </c>
      <c r="B30" s="616" t="s">
        <v>1133</v>
      </c>
      <c r="C30" s="611">
        <v>29912228.059999999</v>
      </c>
      <c r="D30" s="611">
        <v>1.5</v>
      </c>
      <c r="E30" s="611">
        <f>112170.86*3</f>
        <v>336512.58</v>
      </c>
      <c r="F30" s="611">
        <f>448683-E30+(112171*3)</f>
        <v>448683.42</v>
      </c>
      <c r="G30" s="612">
        <f>C30*D30/100</f>
        <v>448683.42</v>
      </c>
    </row>
    <row r="31" spans="1:7" ht="15.75">
      <c r="A31" s="616"/>
      <c r="B31" s="616"/>
      <c r="C31" s="611"/>
      <c r="D31" s="611"/>
      <c r="E31" s="611"/>
      <c r="F31" s="611"/>
      <c r="G31" s="612">
        <f>C31*D31/100</f>
        <v>0</v>
      </c>
    </row>
    <row r="32" spans="1:7" ht="15.75">
      <c r="A32" s="616"/>
      <c r="B32" s="616"/>
      <c r="C32" s="611"/>
      <c r="D32" s="611"/>
      <c r="E32" s="611"/>
      <c r="F32" s="611"/>
      <c r="G32" s="612">
        <f>C32*D32/100</f>
        <v>0</v>
      </c>
    </row>
    <row r="33" spans="1:7" ht="15.75">
      <c r="A33" s="668" t="s">
        <v>1126</v>
      </c>
      <c r="B33" s="668"/>
      <c r="C33" s="669"/>
      <c r="D33" s="669"/>
      <c r="E33" s="670">
        <f>SUM(E30:E32)</f>
        <v>336512.58</v>
      </c>
      <c r="F33" s="670">
        <f>SUM(F30:F32)</f>
        <v>448683.42</v>
      </c>
      <c r="G33" s="670">
        <f>SUM(G30:G32)</f>
        <v>448683.42</v>
      </c>
    </row>
    <row r="34" spans="1:7" ht="15.75">
      <c r="A34" s="616" t="s">
        <v>718</v>
      </c>
      <c r="B34" s="674"/>
      <c r="C34" s="611">
        <v>26135094.699999999</v>
      </c>
      <c r="D34" s="611">
        <v>1.5</v>
      </c>
      <c r="E34" s="611">
        <v>294021</v>
      </c>
      <c r="F34" s="611">
        <v>392028</v>
      </c>
      <c r="G34" s="612">
        <f>C34*D34/100</f>
        <v>392026.42</v>
      </c>
    </row>
    <row r="35" spans="1:7" ht="15.75">
      <c r="A35" s="616"/>
      <c r="B35" s="616"/>
      <c r="C35" s="611"/>
      <c r="D35" s="611"/>
      <c r="E35" s="611"/>
      <c r="F35" s="611"/>
      <c r="G35" s="612">
        <f>C35*D35/100</f>
        <v>0</v>
      </c>
    </row>
    <row r="36" spans="1:7" ht="15.75">
      <c r="A36" s="616"/>
      <c r="B36" s="616"/>
      <c r="C36" s="611"/>
      <c r="D36" s="611"/>
      <c r="E36" s="611"/>
      <c r="F36" s="611"/>
      <c r="G36" s="612">
        <f>C36*D36/100</f>
        <v>0</v>
      </c>
    </row>
    <row r="37" spans="1:7" ht="15.75">
      <c r="A37" s="668" t="s">
        <v>1126</v>
      </c>
      <c r="B37" s="668"/>
      <c r="C37" s="669"/>
      <c r="D37" s="669"/>
      <c r="E37" s="670">
        <f>SUM(E34:E36)</f>
        <v>294021</v>
      </c>
      <c r="F37" s="670">
        <f>SUM(F34:F36)</f>
        <v>392028</v>
      </c>
      <c r="G37" s="670">
        <f>SUM(G34:G36)</f>
        <v>392026.42</v>
      </c>
    </row>
    <row r="38" spans="1:7" ht="15.75">
      <c r="A38" s="616" t="s">
        <v>823</v>
      </c>
      <c r="B38" s="616"/>
      <c r="C38" s="611">
        <v>30663642</v>
      </c>
      <c r="D38" s="611">
        <v>1.5</v>
      </c>
      <c r="E38" s="611">
        <v>344965</v>
      </c>
      <c r="F38" s="611">
        <v>459955</v>
      </c>
      <c r="G38" s="612">
        <f>C38*D38/100</f>
        <v>459954.63</v>
      </c>
    </row>
    <row r="39" spans="1:7" ht="15.75">
      <c r="A39" s="616"/>
      <c r="B39" s="616"/>
      <c r="C39" s="611">
        <v>31916251</v>
      </c>
      <c r="D39" s="611">
        <v>1.5</v>
      </c>
      <c r="E39" s="611">
        <v>359060</v>
      </c>
      <c r="F39" s="611">
        <v>478744</v>
      </c>
      <c r="G39" s="612">
        <f>C39*D39/100</f>
        <v>478743.77</v>
      </c>
    </row>
    <row r="40" spans="1:7" ht="15.75">
      <c r="A40" s="616"/>
      <c r="B40" s="616"/>
      <c r="C40" s="611"/>
      <c r="D40" s="611"/>
      <c r="E40" s="611"/>
      <c r="F40" s="611"/>
      <c r="G40" s="612">
        <f>C40*D40/100</f>
        <v>0</v>
      </c>
    </row>
    <row r="41" spans="1:7" ht="15.75">
      <c r="A41" s="668" t="s">
        <v>1126</v>
      </c>
      <c r="B41" s="668"/>
      <c r="C41" s="669"/>
      <c r="D41" s="669"/>
      <c r="E41" s="670">
        <f>SUM(E38:E40)</f>
        <v>704025</v>
      </c>
      <c r="F41" s="670">
        <f>SUM(F38:F40)</f>
        <v>938699</v>
      </c>
      <c r="G41" s="670">
        <f>SUM(G38:G40)</f>
        <v>938698.4</v>
      </c>
    </row>
    <row r="42" spans="1:7" ht="15.75">
      <c r="A42" s="616" t="s">
        <v>1057</v>
      </c>
      <c r="B42" s="616" t="s">
        <v>1134</v>
      </c>
      <c r="C42" s="611">
        <v>39088289.619999997</v>
      </c>
      <c r="D42" s="611">
        <v>1.5</v>
      </c>
      <c r="E42" s="611">
        <v>439743</v>
      </c>
      <c r="F42" s="611">
        <v>586324</v>
      </c>
      <c r="G42" s="612">
        <f>C42*D42/100</f>
        <v>586324.34</v>
      </c>
    </row>
    <row r="43" spans="1:7" ht="15.75">
      <c r="A43" s="616"/>
      <c r="B43" s="616"/>
      <c r="C43" s="611"/>
      <c r="D43" s="611"/>
      <c r="E43" s="611"/>
      <c r="F43" s="611"/>
      <c r="G43" s="612">
        <f>C43*D43/100</f>
        <v>0</v>
      </c>
    </row>
    <row r="44" spans="1:7" ht="15.75">
      <c r="A44" s="616"/>
      <c r="B44" s="616"/>
      <c r="C44" s="611"/>
      <c r="D44" s="611"/>
      <c r="E44" s="611"/>
      <c r="F44" s="611"/>
      <c r="G44" s="612">
        <f>C44*D44/100</f>
        <v>0</v>
      </c>
    </row>
    <row r="45" spans="1:7" ht="15.75">
      <c r="A45" s="668" t="s">
        <v>1126</v>
      </c>
      <c r="B45" s="668"/>
      <c r="C45" s="669"/>
      <c r="D45" s="669"/>
      <c r="E45" s="670">
        <f>SUM(E42:E44)</f>
        <v>439743</v>
      </c>
      <c r="F45" s="670">
        <f>SUM(F42:F44)</f>
        <v>586324</v>
      </c>
      <c r="G45" s="670">
        <f>SUM(G42:G44)</f>
        <v>586324.34</v>
      </c>
    </row>
    <row r="46" spans="1:7" ht="15.75">
      <c r="A46" s="616" t="s">
        <v>720</v>
      </c>
      <c r="B46" s="616" t="s">
        <v>1135</v>
      </c>
      <c r="C46" s="611">
        <v>23020226.100000001</v>
      </c>
      <c r="D46" s="611">
        <v>1.5</v>
      </c>
      <c r="E46" s="611">
        <v>258978</v>
      </c>
      <c r="F46" s="611">
        <v>345303</v>
      </c>
      <c r="G46" s="612">
        <f>C46*D46/100</f>
        <v>345303.39</v>
      </c>
    </row>
    <row r="47" spans="1:7" ht="15.75">
      <c r="A47" s="616"/>
      <c r="B47" s="616"/>
      <c r="C47" s="611"/>
      <c r="D47" s="611"/>
      <c r="E47" s="611"/>
      <c r="F47" s="611"/>
      <c r="G47" s="612">
        <f>C47*D47/100</f>
        <v>0</v>
      </c>
    </row>
    <row r="48" spans="1:7" ht="15.75">
      <c r="A48" s="616"/>
      <c r="B48" s="616"/>
      <c r="C48" s="611"/>
      <c r="D48" s="611"/>
      <c r="E48" s="611"/>
      <c r="F48" s="611"/>
      <c r="G48" s="612">
        <f>C48*D48/100</f>
        <v>0</v>
      </c>
    </row>
    <row r="49" spans="1:7" ht="15.75">
      <c r="A49" s="668" t="s">
        <v>1126</v>
      </c>
      <c r="B49" s="668"/>
      <c r="C49" s="669"/>
      <c r="D49" s="669"/>
      <c r="E49" s="670">
        <f>SUM(E46:E48)</f>
        <v>258978</v>
      </c>
      <c r="F49" s="670">
        <f>SUM(F46:F48)</f>
        <v>345303</v>
      </c>
      <c r="G49" s="670">
        <f>SUM(G46:G48)</f>
        <v>345303.39</v>
      </c>
    </row>
    <row r="50" spans="1:7" ht="15.75">
      <c r="A50" s="616" t="s">
        <v>728</v>
      </c>
      <c r="B50" s="616" t="s">
        <v>1136</v>
      </c>
      <c r="C50" s="611">
        <v>21874516.699999999</v>
      </c>
      <c r="D50" s="611">
        <v>1.5</v>
      </c>
      <c r="E50" s="611">
        <v>246160</v>
      </c>
      <c r="F50" s="611">
        <v>328108</v>
      </c>
      <c r="G50" s="612">
        <f>C50*D50/100</f>
        <v>328117.75</v>
      </c>
    </row>
    <row r="51" spans="1:7" ht="15.75">
      <c r="A51" s="616"/>
      <c r="B51" s="616"/>
      <c r="C51" s="611"/>
      <c r="D51" s="611"/>
      <c r="E51" s="611"/>
      <c r="F51" s="611"/>
      <c r="G51" s="612">
        <f>C51*D51/100</f>
        <v>0</v>
      </c>
    </row>
    <row r="52" spans="1:7" ht="15.75">
      <c r="A52" s="616"/>
      <c r="B52" s="616"/>
      <c r="C52" s="611"/>
      <c r="D52" s="611"/>
      <c r="E52" s="611"/>
      <c r="F52" s="611"/>
      <c r="G52" s="612">
        <f>C52*D52/100</f>
        <v>0</v>
      </c>
    </row>
    <row r="53" spans="1:7" ht="15.75">
      <c r="A53" s="668" t="s">
        <v>1126</v>
      </c>
      <c r="B53" s="668"/>
      <c r="C53" s="669"/>
      <c r="D53" s="669"/>
      <c r="E53" s="670">
        <f>SUM(E50:E52)</f>
        <v>246160</v>
      </c>
      <c r="F53" s="670">
        <f>SUM(F50:F52)</f>
        <v>328108</v>
      </c>
      <c r="G53" s="670">
        <f>SUM(G50:G52)</f>
        <v>328117.75</v>
      </c>
    </row>
    <row r="54" spans="1:7" ht="15.75">
      <c r="A54" s="610" t="s">
        <v>1058</v>
      </c>
      <c r="B54" s="616" t="s">
        <v>1137</v>
      </c>
      <c r="C54" s="611">
        <v>44373214</v>
      </c>
      <c r="D54" s="611">
        <v>1.5</v>
      </c>
      <c r="E54" s="611">
        <v>665598</v>
      </c>
      <c r="F54" s="611">
        <v>166400</v>
      </c>
      <c r="G54" s="612">
        <f>C54*D54/100</f>
        <v>665598.21</v>
      </c>
    </row>
    <row r="55" spans="1:7" ht="15.75">
      <c r="A55" s="616"/>
      <c r="B55" s="616"/>
      <c r="C55" s="611"/>
      <c r="D55" s="611"/>
      <c r="E55" s="611"/>
      <c r="F55" s="611"/>
      <c r="G55" s="612">
        <f>C55*D55/100</f>
        <v>0</v>
      </c>
    </row>
    <row r="56" spans="1:7" ht="15.75">
      <c r="A56" s="616"/>
      <c r="B56" s="616"/>
      <c r="C56" s="611"/>
      <c r="D56" s="611"/>
      <c r="E56" s="611"/>
      <c r="F56" s="611"/>
      <c r="G56" s="612">
        <f>C56*D56/100</f>
        <v>0</v>
      </c>
    </row>
    <row r="57" spans="1:7" ht="15.75">
      <c r="A57" s="668" t="s">
        <v>1126</v>
      </c>
      <c r="B57" s="668"/>
      <c r="C57" s="669"/>
      <c r="D57" s="669"/>
      <c r="E57" s="670">
        <f>SUM(E54:E56)</f>
        <v>665598</v>
      </c>
      <c r="F57" s="670">
        <f>SUM(F54:F56)</f>
        <v>166400</v>
      </c>
      <c r="G57" s="670">
        <f>SUM(G54:G56)</f>
        <v>665598.21</v>
      </c>
    </row>
    <row r="58" spans="1:7" ht="15.75">
      <c r="A58" s="616" t="s">
        <v>722</v>
      </c>
      <c r="B58" s="616" t="s">
        <v>1138</v>
      </c>
      <c r="C58" s="611">
        <v>56709802.469999999</v>
      </c>
      <c r="D58" s="611">
        <v>1.5</v>
      </c>
      <c r="E58" s="611">
        <v>637986</v>
      </c>
      <c r="F58" s="611">
        <v>850647</v>
      </c>
      <c r="G58" s="612">
        <f>C58*D58/100</f>
        <v>850647.04000000004</v>
      </c>
    </row>
    <row r="59" spans="1:7" ht="15.75">
      <c r="A59" s="616"/>
      <c r="B59" s="616"/>
      <c r="C59" s="611"/>
      <c r="D59" s="611"/>
      <c r="E59" s="611"/>
      <c r="F59" s="611"/>
      <c r="G59" s="612">
        <f>C59*D59/100</f>
        <v>0</v>
      </c>
    </row>
    <row r="60" spans="1:7" ht="15.75">
      <c r="A60" s="616"/>
      <c r="B60" s="616"/>
      <c r="C60" s="611"/>
      <c r="D60" s="611"/>
      <c r="E60" s="611"/>
      <c r="F60" s="611"/>
      <c r="G60" s="612">
        <f>C60*D60/100</f>
        <v>0</v>
      </c>
    </row>
    <row r="61" spans="1:7" ht="15.75">
      <c r="A61" s="668" t="s">
        <v>1126</v>
      </c>
      <c r="B61" s="668"/>
      <c r="C61" s="669"/>
      <c r="D61" s="669"/>
      <c r="E61" s="670">
        <f>SUM(E58:E60)</f>
        <v>637986</v>
      </c>
      <c r="F61" s="670">
        <f>SUM(F58:F60)</f>
        <v>850647</v>
      </c>
      <c r="G61" s="670">
        <f>SUM(G58:G60)</f>
        <v>850647.04000000004</v>
      </c>
    </row>
    <row r="62" spans="1:7" ht="15.75">
      <c r="A62" s="616" t="s">
        <v>729</v>
      </c>
      <c r="B62" s="616" t="s">
        <v>1139</v>
      </c>
      <c r="C62" s="611">
        <v>19134235.039999999</v>
      </c>
      <c r="D62" s="611">
        <v>1.5</v>
      </c>
      <c r="E62" s="611">
        <v>215308</v>
      </c>
      <c r="F62" s="611">
        <v>286986</v>
      </c>
      <c r="G62" s="612">
        <f>C62*D62/100</f>
        <v>287013.53000000003</v>
      </c>
    </row>
    <row r="63" spans="1:7" ht="15.75">
      <c r="A63" s="616"/>
      <c r="B63" s="616"/>
      <c r="C63" s="611"/>
      <c r="D63" s="611"/>
      <c r="E63" s="611"/>
      <c r="F63" s="611"/>
      <c r="G63" s="612">
        <f>C63*D63/100</f>
        <v>0</v>
      </c>
    </row>
    <row r="64" spans="1:7" ht="15.75">
      <c r="A64" s="616"/>
      <c r="B64" s="616"/>
      <c r="C64" s="611"/>
      <c r="D64" s="611"/>
      <c r="E64" s="611"/>
      <c r="F64" s="611"/>
      <c r="G64" s="612">
        <f>C64*D64/100</f>
        <v>0</v>
      </c>
    </row>
    <row r="65" spans="1:7" ht="15.75">
      <c r="A65" s="668" t="s">
        <v>1126</v>
      </c>
      <c r="B65" s="668"/>
      <c r="C65" s="669"/>
      <c r="D65" s="669"/>
      <c r="E65" s="670">
        <f>SUM(E62:E64)</f>
        <v>215308</v>
      </c>
      <c r="F65" s="670">
        <f>SUM(F62:F64)</f>
        <v>286986</v>
      </c>
      <c r="G65" s="670">
        <f>SUM(G62:G64)</f>
        <v>287013.53000000003</v>
      </c>
    </row>
    <row r="66" spans="1:7" ht="15.75">
      <c r="A66" s="617" t="s">
        <v>1059</v>
      </c>
      <c r="B66" s="616" t="s">
        <v>1140</v>
      </c>
      <c r="C66" s="611">
        <v>43526118.780000001</v>
      </c>
      <c r="D66" s="611">
        <v>1.5</v>
      </c>
      <c r="E66" s="611">
        <v>652892</v>
      </c>
      <c r="F66" s="611">
        <v>326446</v>
      </c>
      <c r="G66" s="612">
        <f>C66*D66/100</f>
        <v>652891.78</v>
      </c>
    </row>
    <row r="67" spans="1:7" ht="15.75">
      <c r="A67" s="616"/>
      <c r="B67" s="616"/>
      <c r="C67" s="611"/>
      <c r="D67" s="611"/>
      <c r="E67" s="611"/>
      <c r="F67" s="611"/>
      <c r="G67" s="612">
        <f>C67*D67/100</f>
        <v>0</v>
      </c>
    </row>
    <row r="68" spans="1:7" ht="15.75">
      <c r="A68" s="616"/>
      <c r="B68" s="616"/>
      <c r="C68" s="611"/>
      <c r="D68" s="611"/>
      <c r="E68" s="611"/>
      <c r="F68" s="611"/>
      <c r="G68" s="612">
        <f>C68*D68/100</f>
        <v>0</v>
      </c>
    </row>
    <row r="69" spans="1:7" ht="15.75">
      <c r="A69" s="668" t="s">
        <v>1126</v>
      </c>
      <c r="B69" s="668"/>
      <c r="C69" s="669"/>
      <c r="D69" s="669"/>
      <c r="E69" s="670">
        <f>SUM(E66:E68)</f>
        <v>652892</v>
      </c>
      <c r="F69" s="670">
        <f>SUM(F66:F68)</f>
        <v>326446</v>
      </c>
      <c r="G69" s="670">
        <f>SUM(G66:G68)</f>
        <v>652891.78</v>
      </c>
    </row>
    <row r="70" spans="1:7" ht="15.75">
      <c r="A70" s="675" t="s">
        <v>724</v>
      </c>
      <c r="B70" s="675" t="s">
        <v>1141</v>
      </c>
      <c r="C70" s="676">
        <v>68535950</v>
      </c>
      <c r="D70" s="676">
        <v>1.5</v>
      </c>
      <c r="E70" s="676">
        <v>771030</v>
      </c>
      <c r="F70" s="676">
        <v>1028039</v>
      </c>
      <c r="G70" s="612">
        <f>C70*D70/100</f>
        <v>1028039.25</v>
      </c>
    </row>
    <row r="71" spans="1:7" ht="15.75">
      <c r="A71" s="616"/>
      <c r="B71" s="616"/>
      <c r="C71" s="611"/>
      <c r="D71" s="611"/>
      <c r="E71" s="611"/>
      <c r="F71" s="611"/>
      <c r="G71" s="612">
        <f>C71*D71/100</f>
        <v>0</v>
      </c>
    </row>
    <row r="72" spans="1:7" ht="15.75">
      <c r="A72" s="616"/>
      <c r="B72" s="616"/>
      <c r="C72" s="611"/>
      <c r="D72" s="611"/>
      <c r="E72" s="611"/>
      <c r="F72" s="611"/>
      <c r="G72" s="612">
        <f>C72*D72/100</f>
        <v>0</v>
      </c>
    </row>
    <row r="73" spans="1:7" ht="15.75">
      <c r="A73" s="668" t="s">
        <v>1126</v>
      </c>
      <c r="B73" s="668"/>
      <c r="C73" s="669"/>
      <c r="D73" s="669"/>
      <c r="E73" s="670">
        <f>SUM(E70:E72)</f>
        <v>771030</v>
      </c>
      <c r="F73" s="670">
        <f>SUM(F70:F72)</f>
        <v>1028039</v>
      </c>
      <c r="G73" s="670">
        <f>SUM(G70:G72)</f>
        <v>1028039.25</v>
      </c>
    </row>
    <row r="74" spans="1:7" ht="15.75">
      <c r="A74" s="616" t="s">
        <v>725</v>
      </c>
      <c r="B74" s="616" t="s">
        <v>1142</v>
      </c>
      <c r="C74" s="611">
        <v>42590935.100000001</v>
      </c>
      <c r="D74" s="611">
        <v>1.5</v>
      </c>
      <c r="E74" s="611">
        <f>159716*3</f>
        <v>479148</v>
      </c>
      <c r="F74" s="611">
        <v>638864</v>
      </c>
      <c r="G74" s="612">
        <f>C74*D74/100</f>
        <v>638864.03</v>
      </c>
    </row>
    <row r="75" spans="1:7" ht="15.75">
      <c r="A75" s="616"/>
      <c r="B75" s="616"/>
      <c r="C75" s="611"/>
      <c r="D75" s="611"/>
      <c r="E75" s="611"/>
      <c r="F75" s="611"/>
      <c r="G75" s="612">
        <f>C75*D75/100</f>
        <v>0</v>
      </c>
    </row>
    <row r="76" spans="1:7" ht="15.75">
      <c r="A76" s="616"/>
      <c r="B76" s="616"/>
      <c r="C76" s="611"/>
      <c r="D76" s="611"/>
      <c r="E76" s="611"/>
      <c r="F76" s="611"/>
      <c r="G76" s="612">
        <f>C76*D76/100</f>
        <v>0</v>
      </c>
    </row>
    <row r="77" spans="1:7" ht="15.75">
      <c r="A77" s="668" t="s">
        <v>1126</v>
      </c>
      <c r="B77" s="668"/>
      <c r="C77" s="669"/>
      <c r="D77" s="669"/>
      <c r="E77" s="670">
        <f>SUM(E74:E76)</f>
        <v>479148</v>
      </c>
      <c r="F77" s="670">
        <f>SUM(F74:F76)</f>
        <v>638864</v>
      </c>
      <c r="G77" s="670">
        <f>SUM(G74:G76)</f>
        <v>638864.03</v>
      </c>
    </row>
    <row r="78" spans="1:7" ht="15.75">
      <c r="A78" s="616" t="s">
        <v>726</v>
      </c>
      <c r="B78" s="616" t="s">
        <v>1143</v>
      </c>
      <c r="C78" s="611">
        <v>33874946.109999999</v>
      </c>
      <c r="D78" s="611">
        <v>1.5</v>
      </c>
      <c r="E78" s="611">
        <v>381093</v>
      </c>
      <c r="F78" s="611">
        <v>508124</v>
      </c>
      <c r="G78" s="612">
        <f>C78*D78/100</f>
        <v>508124.19</v>
      </c>
    </row>
    <row r="79" spans="1:7" ht="15.75">
      <c r="A79" s="616"/>
      <c r="B79" s="616"/>
      <c r="C79" s="611"/>
      <c r="D79" s="611"/>
      <c r="E79" s="611"/>
      <c r="F79" s="611"/>
      <c r="G79" s="612">
        <f>C79*D79/100</f>
        <v>0</v>
      </c>
    </row>
    <row r="80" spans="1:7" ht="15.75">
      <c r="A80" s="616"/>
      <c r="B80" s="616"/>
      <c r="C80" s="611"/>
      <c r="D80" s="611"/>
      <c r="E80" s="611"/>
      <c r="F80" s="611"/>
      <c r="G80" s="612">
        <f>C80*D80/100</f>
        <v>0</v>
      </c>
    </row>
    <row r="81" spans="1:7" ht="15.75">
      <c r="A81" s="668" t="s">
        <v>1126</v>
      </c>
      <c r="B81" s="668"/>
      <c r="C81" s="669"/>
      <c r="D81" s="669"/>
      <c r="E81" s="670">
        <f>SUM(E78:E80)</f>
        <v>381093</v>
      </c>
      <c r="F81" s="670">
        <f>SUM(F78:F80)</f>
        <v>508124</v>
      </c>
      <c r="G81" s="670">
        <f>SUM(G78:G80)</f>
        <v>508124.19</v>
      </c>
    </row>
    <row r="82" spans="1:7" ht="15.75">
      <c r="A82" s="616" t="s">
        <v>730</v>
      </c>
      <c r="B82" s="616" t="s">
        <v>1144</v>
      </c>
      <c r="C82" s="611">
        <v>23836823.199999999</v>
      </c>
      <c r="D82" s="611">
        <v>1.5</v>
      </c>
      <c r="E82" s="611">
        <v>268164.27</v>
      </c>
      <c r="F82" s="611">
        <v>357551.99</v>
      </c>
      <c r="G82" s="612">
        <f>C82*D82/100</f>
        <v>357552.35</v>
      </c>
    </row>
    <row r="83" spans="1:7" ht="15.75">
      <c r="A83" s="616" t="s">
        <v>730</v>
      </c>
      <c r="B83" s="616" t="s">
        <v>1145</v>
      </c>
      <c r="C83" s="611">
        <v>31531777.719999999</v>
      </c>
      <c r="D83" s="611">
        <v>1.5</v>
      </c>
      <c r="E83" s="611">
        <v>354732.51</v>
      </c>
      <c r="F83" s="611">
        <v>472976.99</v>
      </c>
      <c r="G83" s="612">
        <f>C83*D83/100</f>
        <v>472976.67</v>
      </c>
    </row>
    <row r="84" spans="1:7" ht="15.75">
      <c r="A84" s="616"/>
      <c r="B84" s="616"/>
      <c r="C84" s="611"/>
      <c r="D84" s="611"/>
      <c r="E84" s="611"/>
      <c r="F84" s="611"/>
      <c r="G84" s="612">
        <f>C84*D84/100</f>
        <v>0</v>
      </c>
    </row>
    <row r="85" spans="1:7" ht="15.75">
      <c r="A85" s="668" t="s">
        <v>1126</v>
      </c>
      <c r="B85" s="668"/>
      <c r="C85" s="669"/>
      <c r="D85" s="669"/>
      <c r="E85" s="670">
        <f>SUM(E82:E84)</f>
        <v>622896.78</v>
      </c>
      <c r="F85" s="670">
        <f>SUM(F82:F84)</f>
        <v>830528.98</v>
      </c>
      <c r="G85" s="670">
        <f>SUM(G82:G84)</f>
        <v>830529.02</v>
      </c>
    </row>
    <row r="86" spans="1:7" ht="15.75">
      <c r="A86" s="616" t="s">
        <v>731</v>
      </c>
      <c r="B86" s="616" t="s">
        <v>1146</v>
      </c>
      <c r="C86" s="611">
        <v>62709511</v>
      </c>
      <c r="D86" s="611">
        <v>1.5</v>
      </c>
      <c r="E86" s="611">
        <v>705482</v>
      </c>
      <c r="F86" s="611">
        <v>940643</v>
      </c>
      <c r="G86" s="612">
        <f>C86*D86/100</f>
        <v>940642.67</v>
      </c>
    </row>
    <row r="87" spans="1:7" ht="15.75">
      <c r="A87" s="616" t="s">
        <v>1147</v>
      </c>
      <c r="B87" s="616" t="s">
        <v>1148</v>
      </c>
      <c r="C87" s="611">
        <v>22379990</v>
      </c>
      <c r="D87" s="611">
        <v>1.5</v>
      </c>
      <c r="E87" s="611">
        <v>251776</v>
      </c>
      <c r="F87" s="611">
        <v>335700</v>
      </c>
      <c r="G87" s="612">
        <f>C87*D87/100</f>
        <v>335699.85</v>
      </c>
    </row>
    <row r="88" spans="1:7" ht="15.75">
      <c r="A88" s="616"/>
      <c r="B88" s="616"/>
      <c r="C88" s="611"/>
      <c r="D88" s="611"/>
      <c r="E88" s="611"/>
      <c r="F88" s="611"/>
      <c r="G88" s="612">
        <f>C88*D88/100</f>
        <v>0</v>
      </c>
    </row>
    <row r="89" spans="1:7" ht="15.75">
      <c r="A89" s="668" t="s">
        <v>1126</v>
      </c>
      <c r="B89" s="668"/>
      <c r="C89" s="669"/>
      <c r="D89" s="669"/>
      <c r="E89" s="670">
        <f>SUM(E86:E88)</f>
        <v>957258</v>
      </c>
      <c r="F89" s="670">
        <f>SUM(F86:F88)</f>
        <v>1276343</v>
      </c>
      <c r="G89" s="670">
        <f>SUM(G86:G88)</f>
        <v>1276342.52</v>
      </c>
    </row>
    <row r="90" spans="1:7" ht="15.75">
      <c r="A90" s="616" t="s">
        <v>1060</v>
      </c>
      <c r="B90" s="616" t="s">
        <v>1149</v>
      </c>
      <c r="C90" s="611">
        <v>53204041.039999999</v>
      </c>
      <c r="D90" s="611">
        <v>1.5</v>
      </c>
      <c r="E90" s="611">
        <v>598545.44999999995</v>
      </c>
      <c r="F90" s="611">
        <v>798060.6</v>
      </c>
      <c r="G90" s="612">
        <f>C90*D90/100</f>
        <v>798060.62</v>
      </c>
    </row>
    <row r="91" spans="1:7" ht="15.75">
      <c r="A91" s="616"/>
      <c r="B91" s="616"/>
      <c r="C91" s="611"/>
      <c r="D91" s="611"/>
      <c r="E91" s="611"/>
      <c r="F91" s="611"/>
      <c r="G91" s="612">
        <f>C91*D91/100</f>
        <v>0</v>
      </c>
    </row>
    <row r="92" spans="1:7" ht="15.75">
      <c r="A92" s="616"/>
      <c r="B92" s="616"/>
      <c r="C92" s="611"/>
      <c r="D92" s="611"/>
      <c r="E92" s="611"/>
      <c r="F92" s="611"/>
      <c r="G92" s="612">
        <f>C92*D92/100</f>
        <v>0</v>
      </c>
    </row>
    <row r="93" spans="1:7" ht="15.75">
      <c r="A93" s="668" t="s">
        <v>1126</v>
      </c>
      <c r="B93" s="668"/>
      <c r="C93" s="669"/>
      <c r="D93" s="669"/>
      <c r="E93" s="670">
        <f>SUM(E90:E92)</f>
        <v>598545.44999999995</v>
      </c>
      <c r="F93" s="670">
        <f>SUM(F90:F92)</f>
        <v>798060.6</v>
      </c>
      <c r="G93" s="670">
        <f>SUM(G90:G92)</f>
        <v>798060.62</v>
      </c>
    </row>
    <row r="94" spans="1:7" ht="15.75">
      <c r="A94" s="677" t="s">
        <v>733</v>
      </c>
      <c r="B94" s="677" t="s">
        <v>1150</v>
      </c>
      <c r="C94" s="678">
        <v>24052890</v>
      </c>
      <c r="D94" s="678">
        <v>1.5</v>
      </c>
      <c r="E94" s="678">
        <v>270954</v>
      </c>
      <c r="F94" s="678">
        <v>360796</v>
      </c>
      <c r="G94" s="679">
        <f>C94*D94/100</f>
        <v>360793.35</v>
      </c>
    </row>
    <row r="95" spans="1:7" ht="15.75">
      <c r="A95" s="677"/>
      <c r="B95" s="677"/>
      <c r="C95" s="678"/>
      <c r="D95" s="678"/>
      <c r="E95" s="678"/>
      <c r="F95" s="678"/>
      <c r="G95" s="679">
        <f>C95*D95/100</f>
        <v>0</v>
      </c>
    </row>
    <row r="96" spans="1:7" ht="15.75">
      <c r="A96" s="677"/>
      <c r="B96" s="677"/>
      <c r="C96" s="678"/>
      <c r="D96" s="678"/>
      <c r="E96" s="678"/>
      <c r="F96" s="678"/>
      <c r="G96" s="679">
        <f>C96*D96/100</f>
        <v>0</v>
      </c>
    </row>
    <row r="97" spans="1:7" ht="15.75">
      <c r="A97" s="680" t="s">
        <v>1126</v>
      </c>
      <c r="B97" s="680"/>
      <c r="C97" s="681"/>
      <c r="D97" s="681"/>
      <c r="E97" s="682">
        <f>SUM(E94:E96)</f>
        <v>270954</v>
      </c>
      <c r="F97" s="682">
        <f>SUM(F94:F96)</f>
        <v>360796</v>
      </c>
      <c r="G97" s="682">
        <f>SUM(G94:G96)</f>
        <v>360793.35</v>
      </c>
    </row>
    <row r="98" spans="1:7" ht="15.75">
      <c r="A98" s="650" t="s">
        <v>1061</v>
      </c>
      <c r="B98" s="650" t="s">
        <v>1151</v>
      </c>
      <c r="C98" s="645">
        <v>47845404</v>
      </c>
      <c r="D98" s="645">
        <v>1.5</v>
      </c>
      <c r="E98" s="645">
        <v>717681</v>
      </c>
      <c r="F98" s="645">
        <v>358842</v>
      </c>
      <c r="G98" s="646">
        <f>C98*D98/100</f>
        <v>717681.06</v>
      </c>
    </row>
    <row r="99" spans="1:7" ht="15.75">
      <c r="A99" s="650"/>
      <c r="B99" s="650"/>
      <c r="C99" s="645"/>
      <c r="D99" s="645"/>
      <c r="E99" s="645"/>
      <c r="F99" s="645"/>
      <c r="G99" s="646">
        <f>C99*D99/100</f>
        <v>0</v>
      </c>
    </row>
    <row r="100" spans="1:7" ht="15.75">
      <c r="A100" s="650"/>
      <c r="B100" s="650"/>
      <c r="C100" s="645"/>
      <c r="D100" s="645"/>
      <c r="E100" s="645"/>
      <c r="F100" s="645"/>
      <c r="G100" s="646">
        <f>C100*D100/100</f>
        <v>0</v>
      </c>
    </row>
    <row r="101" spans="1:7" ht="15.75">
      <c r="A101" s="683" t="s">
        <v>1126</v>
      </c>
      <c r="B101" s="683"/>
      <c r="C101" s="684"/>
      <c r="D101" s="684"/>
      <c r="E101" s="685">
        <f>SUM(E98:E100)</f>
        <v>717681</v>
      </c>
      <c r="F101" s="685">
        <f>SUM(F98:F100)</f>
        <v>358842</v>
      </c>
      <c r="G101" s="685">
        <f>SUM(G98:G100)</f>
        <v>717681.06</v>
      </c>
    </row>
    <row r="102" spans="1:7" ht="15.75">
      <c r="A102" s="650" t="s">
        <v>735</v>
      </c>
      <c r="B102" s="650" t="s">
        <v>1152</v>
      </c>
      <c r="C102" s="645">
        <v>65570710.799999997</v>
      </c>
      <c r="D102" s="645">
        <v>1.5</v>
      </c>
      <c r="E102" s="645">
        <v>737670.75</v>
      </c>
      <c r="F102" s="645">
        <v>983561.25</v>
      </c>
      <c r="G102" s="646">
        <f>C102*D102/100</f>
        <v>983560.66</v>
      </c>
    </row>
    <row r="103" spans="1:7" ht="15.75">
      <c r="A103" s="650"/>
      <c r="B103" s="650"/>
      <c r="C103" s="645"/>
      <c r="D103" s="645"/>
      <c r="E103" s="645"/>
      <c r="F103" s="645"/>
      <c r="G103" s="646">
        <f>C103*D103/100</f>
        <v>0</v>
      </c>
    </row>
    <row r="104" spans="1:7" ht="15.75">
      <c r="A104" s="650"/>
      <c r="B104" s="650"/>
      <c r="C104" s="645"/>
      <c r="D104" s="645"/>
      <c r="E104" s="645"/>
      <c r="F104" s="645"/>
      <c r="G104" s="646">
        <f>C104*D104/100</f>
        <v>0</v>
      </c>
    </row>
    <row r="105" spans="1:7" ht="15.75">
      <c r="A105" s="683" t="s">
        <v>1126</v>
      </c>
      <c r="B105" s="683"/>
      <c r="C105" s="684"/>
      <c r="D105" s="684"/>
      <c r="E105" s="685">
        <f>SUM(E102:E104)</f>
        <v>737670.75</v>
      </c>
      <c r="F105" s="685">
        <f>SUM(F102:F104)</f>
        <v>983561.25</v>
      </c>
      <c r="G105" s="685">
        <f>SUM(G102:G104)</f>
        <v>983560.66</v>
      </c>
    </row>
    <row r="106" spans="1:7" ht="15.75">
      <c r="A106" s="686" t="s">
        <v>736</v>
      </c>
      <c r="B106" s="686" t="s">
        <v>1153</v>
      </c>
      <c r="C106" s="687">
        <v>38962872</v>
      </c>
      <c r="D106" s="687">
        <v>1.5</v>
      </c>
      <c r="E106" s="687">
        <v>584443</v>
      </c>
      <c r="F106" s="687">
        <v>438332</v>
      </c>
      <c r="G106" s="688">
        <f>C106*D106/100</f>
        <v>584443.07999999996</v>
      </c>
    </row>
    <row r="107" spans="1:7" ht="15.75">
      <c r="A107" s="686"/>
      <c r="B107" s="686"/>
      <c r="C107" s="687"/>
      <c r="D107" s="687"/>
      <c r="E107" s="687"/>
      <c r="F107" s="687"/>
      <c r="G107" s="688">
        <f>C107*D107/100</f>
        <v>0</v>
      </c>
    </row>
    <row r="108" spans="1:7" ht="15.75">
      <c r="A108" s="686"/>
      <c r="B108" s="686"/>
      <c r="C108" s="687"/>
      <c r="D108" s="687"/>
      <c r="E108" s="687"/>
      <c r="F108" s="687"/>
      <c r="G108" s="688">
        <f>C108*D108/100</f>
        <v>0</v>
      </c>
    </row>
    <row r="109" spans="1:7" ht="15.75">
      <c r="A109" s="689" t="s">
        <v>1126</v>
      </c>
      <c r="B109" s="689"/>
      <c r="C109" s="690"/>
      <c r="D109" s="690"/>
      <c r="E109" s="691">
        <f>SUM(E106:E108)</f>
        <v>584443</v>
      </c>
      <c r="F109" s="691">
        <f>SUM(F106:F108)</f>
        <v>438332</v>
      </c>
      <c r="G109" s="691">
        <f>SUM(G106:G108)</f>
        <v>584443.07999999996</v>
      </c>
    </row>
    <row r="110" spans="1:7" ht="15.75">
      <c r="A110" s="650" t="s">
        <v>737</v>
      </c>
      <c r="B110" s="650" t="s">
        <v>1154</v>
      </c>
      <c r="C110" s="645">
        <v>36798851.049999997</v>
      </c>
      <c r="D110" s="645">
        <v>1.5</v>
      </c>
      <c r="E110" s="645">
        <v>413988</v>
      </c>
      <c r="F110" s="645">
        <v>551983</v>
      </c>
      <c r="G110" s="646">
        <f>C110*D110/100</f>
        <v>551982.77</v>
      </c>
    </row>
    <row r="111" spans="1:7" ht="15.75">
      <c r="A111" s="650"/>
      <c r="B111" s="650"/>
      <c r="C111" s="645"/>
      <c r="D111" s="645"/>
      <c r="E111" s="645"/>
      <c r="F111" s="645"/>
      <c r="G111" s="646">
        <f>C111*D111/100</f>
        <v>0</v>
      </c>
    </row>
    <row r="112" spans="1:7" ht="15.75">
      <c r="A112" s="650"/>
      <c r="B112" s="650"/>
      <c r="C112" s="645"/>
      <c r="D112" s="645"/>
      <c r="E112" s="645"/>
      <c r="F112" s="645"/>
      <c r="G112" s="646">
        <f>C112*D112/100</f>
        <v>0</v>
      </c>
    </row>
    <row r="113" spans="1:7" ht="15.75">
      <c r="A113" s="683" t="s">
        <v>1126</v>
      </c>
      <c r="B113" s="683"/>
      <c r="C113" s="684"/>
      <c r="D113" s="684"/>
      <c r="E113" s="685">
        <f>SUM(E110:E112)</f>
        <v>413988</v>
      </c>
      <c r="F113" s="685">
        <f>SUM(F110:F112)</f>
        <v>551983</v>
      </c>
      <c r="G113" s="685">
        <f>SUM(G110:G112)</f>
        <v>551982.77</v>
      </c>
    </row>
    <row r="114" spans="1:7" ht="15.75">
      <c r="A114" s="692" t="s">
        <v>738</v>
      </c>
      <c r="B114" s="692" t="s">
        <v>1155</v>
      </c>
      <c r="C114" s="693">
        <v>70999339.319999993</v>
      </c>
      <c r="D114" s="693">
        <v>1.5</v>
      </c>
      <c r="E114" s="693">
        <v>798744</v>
      </c>
      <c r="F114" s="693">
        <v>1064992</v>
      </c>
      <c r="G114" s="694">
        <f>C114*D114/100</f>
        <v>1064990.0900000001</v>
      </c>
    </row>
    <row r="115" spans="1:7" ht="15.75">
      <c r="A115" s="692"/>
      <c r="B115" s="692"/>
      <c r="C115" s="693"/>
      <c r="D115" s="693"/>
      <c r="E115" s="693"/>
      <c r="F115" s="693"/>
      <c r="G115" s="694">
        <f>C115*D115/100</f>
        <v>0</v>
      </c>
    </row>
    <row r="116" spans="1:7" ht="15.75">
      <c r="A116" s="692"/>
      <c r="B116" s="692"/>
      <c r="C116" s="693"/>
      <c r="D116" s="693"/>
      <c r="E116" s="693"/>
      <c r="F116" s="693"/>
      <c r="G116" s="694">
        <f>C116*D116/100</f>
        <v>0</v>
      </c>
    </row>
    <row r="117" spans="1:7" ht="15.75">
      <c r="A117" s="683" t="s">
        <v>1126</v>
      </c>
      <c r="B117" s="683"/>
      <c r="C117" s="684"/>
      <c r="D117" s="684"/>
      <c r="E117" s="695">
        <f>SUM(E114:E116)</f>
        <v>798744</v>
      </c>
      <c r="F117" s="695">
        <f>SUM(F114:F116)</f>
        <v>1064992</v>
      </c>
      <c r="G117" s="695">
        <f>SUM(G114:G116)</f>
        <v>1064990.0900000001</v>
      </c>
    </row>
    <row r="118" spans="1:7" ht="15.75">
      <c r="A118" s="650" t="s">
        <v>1062</v>
      </c>
      <c r="B118" s="650" t="s">
        <v>1156</v>
      </c>
      <c r="C118" s="645">
        <f>61448516.69</f>
        <v>61448516.689999998</v>
      </c>
      <c r="D118" s="684">
        <v>1.5</v>
      </c>
      <c r="E118" s="645">
        <v>921728</v>
      </c>
      <c r="F118" s="645">
        <v>921728</v>
      </c>
      <c r="G118" s="646">
        <f>C118*D118/100</f>
        <v>921727.75</v>
      </c>
    </row>
    <row r="119" spans="1:7" ht="15.75">
      <c r="A119" s="650"/>
      <c r="B119" s="650"/>
      <c r="C119" s="645"/>
      <c r="D119" s="684"/>
      <c r="E119" s="645"/>
      <c r="F119" s="645"/>
      <c r="G119" s="646">
        <f>C119*D119/100</f>
        <v>0</v>
      </c>
    </row>
    <row r="120" spans="1:7" ht="15.75">
      <c r="A120" s="650"/>
      <c r="B120" s="650"/>
      <c r="C120" s="645"/>
      <c r="D120" s="684"/>
      <c r="E120" s="645"/>
      <c r="F120" s="645"/>
      <c r="G120" s="646">
        <f>C120*D120/100</f>
        <v>0</v>
      </c>
    </row>
    <row r="121" spans="1:7" ht="15.75">
      <c r="A121" s="683" t="s">
        <v>1126</v>
      </c>
      <c r="B121" s="683"/>
      <c r="C121" s="684"/>
      <c r="D121" s="684"/>
      <c r="E121" s="685">
        <f>SUM(E118:E120)</f>
        <v>921728</v>
      </c>
      <c r="F121" s="685">
        <f>SUM(F118:F120)</f>
        <v>921728</v>
      </c>
      <c r="G121" s="685">
        <f>SUM(G118:G120)</f>
        <v>921727.75</v>
      </c>
    </row>
    <row r="122" spans="1:7" ht="15.75">
      <c r="A122" s="650" t="s">
        <v>828</v>
      </c>
      <c r="B122" s="650" t="s">
        <v>1157</v>
      </c>
      <c r="C122" s="645">
        <v>42225584.380000003</v>
      </c>
      <c r="D122" s="645">
        <v>1.5</v>
      </c>
      <c r="E122" s="645">
        <v>475029</v>
      </c>
      <c r="F122" s="645">
        <v>633384</v>
      </c>
      <c r="G122" s="646">
        <f>C122*D122/100</f>
        <v>633383.77</v>
      </c>
    </row>
    <row r="123" spans="1:7" ht="15.75">
      <c r="A123" s="650"/>
      <c r="B123" s="650"/>
      <c r="C123" s="645"/>
      <c r="D123" s="645"/>
      <c r="E123" s="645"/>
      <c r="F123" s="645"/>
      <c r="G123" s="646">
        <f>C123*D123/100</f>
        <v>0</v>
      </c>
    </row>
    <row r="124" spans="1:7" ht="15.75">
      <c r="A124" s="650"/>
      <c r="B124" s="650"/>
      <c r="C124" s="645"/>
      <c r="D124" s="645"/>
      <c r="E124" s="645"/>
      <c r="F124" s="645"/>
      <c r="G124" s="646">
        <f>C124*D124/100</f>
        <v>0</v>
      </c>
    </row>
    <row r="125" spans="1:7" ht="15.75">
      <c r="A125" s="683" t="s">
        <v>1126</v>
      </c>
      <c r="B125" s="683"/>
      <c r="C125" s="684"/>
      <c r="D125" s="684"/>
      <c r="E125" s="685">
        <v>475055</v>
      </c>
      <c r="F125" s="685">
        <f>SUM(F122:F124)</f>
        <v>633384</v>
      </c>
      <c r="G125" s="685">
        <f>SUM(G122:G124)</f>
        <v>633383.77</v>
      </c>
    </row>
    <row r="126" spans="1:7" ht="15.75">
      <c r="A126" s="650" t="s">
        <v>741</v>
      </c>
      <c r="B126" s="650" t="s">
        <v>1158</v>
      </c>
      <c r="C126" s="645">
        <v>39758732</v>
      </c>
      <c r="D126" s="645">
        <v>1.5</v>
      </c>
      <c r="E126" s="645">
        <v>596381</v>
      </c>
      <c r="F126" s="645">
        <v>596381</v>
      </c>
      <c r="G126" s="646">
        <f>C126*D126/100</f>
        <v>596380.98</v>
      </c>
    </row>
    <row r="127" spans="1:7" ht="15.75">
      <c r="A127" s="650"/>
      <c r="B127" s="650"/>
      <c r="C127" s="645"/>
      <c r="D127" s="645"/>
      <c r="E127" s="645"/>
      <c r="F127" s="645"/>
      <c r="G127" s="646">
        <f>C127*D127/100</f>
        <v>0</v>
      </c>
    </row>
    <row r="128" spans="1:7" ht="15.75">
      <c r="A128" s="650"/>
      <c r="B128" s="650"/>
      <c r="C128" s="645"/>
      <c r="D128" s="645"/>
      <c r="E128" s="645"/>
      <c r="F128" s="645"/>
      <c r="G128" s="646">
        <f>C128*D128/100</f>
        <v>0</v>
      </c>
    </row>
    <row r="129" spans="1:7" ht="15.75">
      <c r="A129" s="683" t="s">
        <v>1126</v>
      </c>
      <c r="B129" s="683"/>
      <c r="C129" s="684"/>
      <c r="D129" s="684"/>
      <c r="E129" s="685">
        <f>SUM(E126:E128)</f>
        <v>596381</v>
      </c>
      <c r="F129" s="685">
        <f>SUM(F126:F128)</f>
        <v>596381</v>
      </c>
      <c r="G129" s="685">
        <f>SUM(G126:G128)</f>
        <v>596380.98</v>
      </c>
    </row>
    <row r="130" spans="1:7" ht="31.5">
      <c r="A130" s="696" t="s">
        <v>742</v>
      </c>
      <c r="B130" s="650" t="s">
        <v>1159</v>
      </c>
      <c r="C130" s="645">
        <v>34611996.479999997</v>
      </c>
      <c r="D130" s="645">
        <v>1.5</v>
      </c>
      <c r="E130" s="645">
        <v>389385</v>
      </c>
      <c r="F130" s="645">
        <v>519180</v>
      </c>
      <c r="G130" s="646">
        <f>C130*D130/100</f>
        <v>519179.95</v>
      </c>
    </row>
    <row r="131" spans="1:7" ht="15.75">
      <c r="A131" s="650"/>
      <c r="B131" s="650"/>
      <c r="C131" s="645"/>
      <c r="D131" s="645"/>
      <c r="E131" s="645"/>
      <c r="F131" s="645"/>
      <c r="G131" s="646">
        <f>C131*D131/100</f>
        <v>0</v>
      </c>
    </row>
    <row r="132" spans="1:7" ht="15.75">
      <c r="A132" s="650"/>
      <c r="B132" s="650"/>
      <c r="C132" s="645"/>
      <c r="D132" s="645"/>
      <c r="E132" s="645"/>
      <c r="F132" s="645"/>
      <c r="G132" s="646">
        <f>C132*D132/100</f>
        <v>0</v>
      </c>
    </row>
    <row r="133" spans="1:7" ht="15.75">
      <c r="A133" s="683" t="s">
        <v>1126</v>
      </c>
      <c r="B133" s="683"/>
      <c r="C133" s="684"/>
      <c r="D133" s="684"/>
      <c r="E133" s="685">
        <f>SUM(E130:E132)</f>
        <v>389385</v>
      </c>
      <c r="F133" s="685">
        <f>SUM(F130:F132)</f>
        <v>519180</v>
      </c>
      <c r="G133" s="685">
        <f>SUM(G130:G132)</f>
        <v>519179.95</v>
      </c>
    </row>
    <row r="134" spans="1:7" ht="15.75">
      <c r="A134" s="650" t="s">
        <v>743</v>
      </c>
      <c r="B134" s="650" t="s">
        <v>1160</v>
      </c>
      <c r="C134" s="645">
        <v>50069547.909999996</v>
      </c>
      <c r="D134" s="645">
        <v>1.5</v>
      </c>
      <c r="E134" s="645">
        <v>751043</v>
      </c>
      <c r="F134" s="645">
        <f>375522+375521</f>
        <v>751043</v>
      </c>
      <c r="G134" s="646">
        <f>C134*D134/100</f>
        <v>751043.22</v>
      </c>
    </row>
    <row r="135" spans="1:7" ht="15.75">
      <c r="A135" s="650"/>
      <c r="B135" s="650"/>
      <c r="C135" s="645"/>
      <c r="D135" s="645"/>
      <c r="E135" s="645"/>
      <c r="F135" s="645"/>
      <c r="G135" s="646">
        <f>C135*D135/100</f>
        <v>0</v>
      </c>
    </row>
    <row r="136" spans="1:7" ht="15.75">
      <c r="A136" s="650"/>
      <c r="B136" s="650"/>
      <c r="C136" s="645"/>
      <c r="D136" s="645"/>
      <c r="E136" s="645"/>
      <c r="F136" s="645"/>
      <c r="G136" s="646">
        <f>C136*D136/100</f>
        <v>0</v>
      </c>
    </row>
    <row r="137" spans="1:7" ht="15.75">
      <c r="A137" s="683" t="s">
        <v>1126</v>
      </c>
      <c r="B137" s="683"/>
      <c r="C137" s="684"/>
      <c r="D137" s="684"/>
      <c r="E137" s="685">
        <f>SUM(E134:E136)</f>
        <v>751043</v>
      </c>
      <c r="F137" s="685">
        <f>SUM(F134:F136)</f>
        <v>751043</v>
      </c>
      <c r="G137" s="685">
        <f>SUM(G134:G136)</f>
        <v>751043.22</v>
      </c>
    </row>
    <row r="138" spans="1:7" ht="15.75">
      <c r="A138" s="650" t="s">
        <v>1112</v>
      </c>
      <c r="B138" s="650" t="s">
        <v>1161</v>
      </c>
      <c r="C138" s="645">
        <f>41645003</f>
        <v>41645003</v>
      </c>
      <c r="D138" s="645">
        <v>1.5</v>
      </c>
      <c r="E138" s="645">
        <v>468507</v>
      </c>
      <c r="F138" s="645">
        <v>624675</v>
      </c>
      <c r="G138" s="646">
        <f>C138*D138/100</f>
        <v>624675.05000000005</v>
      </c>
    </row>
    <row r="139" spans="1:7" ht="15.75">
      <c r="A139" s="650"/>
      <c r="B139" s="650"/>
      <c r="C139" s="645"/>
      <c r="D139" s="645"/>
      <c r="E139" s="645"/>
      <c r="F139" s="645"/>
      <c r="G139" s="646">
        <f>C139*D139/100</f>
        <v>0</v>
      </c>
    </row>
    <row r="140" spans="1:7" ht="15.75">
      <c r="A140" s="650"/>
      <c r="B140" s="650"/>
      <c r="C140" s="645"/>
      <c r="D140" s="645"/>
      <c r="E140" s="645"/>
      <c r="F140" s="645"/>
      <c r="G140" s="646">
        <f>C140*D140/100</f>
        <v>0</v>
      </c>
    </row>
    <row r="141" spans="1:7" ht="15.75">
      <c r="A141" s="683" t="s">
        <v>1126</v>
      </c>
      <c r="B141" s="683"/>
      <c r="C141" s="684"/>
      <c r="D141" s="684"/>
      <c r="E141" s="685">
        <f>SUM(E138:E140)</f>
        <v>468507</v>
      </c>
      <c r="F141" s="685">
        <f>SUM(F138:F140)</f>
        <v>624675</v>
      </c>
      <c r="G141" s="685">
        <f>SUM(G138:G140)</f>
        <v>624675.05000000005</v>
      </c>
    </row>
    <row r="142" spans="1:7" ht="31.5">
      <c r="A142" s="697" t="s">
        <v>1064</v>
      </c>
      <c r="B142" s="650" t="s">
        <v>1162</v>
      </c>
      <c r="C142" s="645">
        <v>35184791</v>
      </c>
      <c r="D142" s="645">
        <v>1.5</v>
      </c>
      <c r="E142" s="645">
        <v>395497</v>
      </c>
      <c r="F142" s="645">
        <v>529100</v>
      </c>
      <c r="G142" s="646">
        <f>C142*D142/100</f>
        <v>527771.87</v>
      </c>
    </row>
    <row r="143" spans="1:7" ht="15.75">
      <c r="A143" s="650"/>
      <c r="B143" s="650"/>
      <c r="C143" s="645"/>
      <c r="D143" s="645"/>
      <c r="E143" s="645"/>
      <c r="F143" s="645"/>
      <c r="G143" s="646">
        <f>C143*D143/100</f>
        <v>0</v>
      </c>
    </row>
    <row r="144" spans="1:7" ht="15.75">
      <c r="A144" s="650"/>
      <c r="B144" s="650"/>
      <c r="C144" s="645"/>
      <c r="D144" s="645"/>
      <c r="E144" s="645"/>
      <c r="F144" s="645"/>
      <c r="G144" s="646">
        <f>C144*D144/100</f>
        <v>0</v>
      </c>
    </row>
    <row r="145" spans="1:7" ht="15.75">
      <c r="A145" s="683" t="s">
        <v>1126</v>
      </c>
      <c r="B145" s="683"/>
      <c r="C145" s="684"/>
      <c r="D145" s="684"/>
      <c r="E145" s="685">
        <f>SUM(E142:E144)</f>
        <v>395497</v>
      </c>
      <c r="F145" s="685">
        <f>SUM(F142:F144)</f>
        <v>529100</v>
      </c>
      <c r="G145" s="685">
        <f>SUM(G142:G144)</f>
        <v>527771.87</v>
      </c>
    </row>
    <row r="146" spans="1:7" ht="15.75">
      <c r="A146" s="650" t="s">
        <v>832</v>
      </c>
      <c r="B146" s="650" t="s">
        <v>1163</v>
      </c>
      <c r="C146" s="645">
        <v>71689545</v>
      </c>
      <c r="D146" s="645">
        <v>1.5</v>
      </c>
      <c r="E146" s="645">
        <v>1075343</v>
      </c>
      <c r="F146" s="645">
        <v>1075343</v>
      </c>
      <c r="G146" s="646">
        <f>C146*D146/100</f>
        <v>1075343.18</v>
      </c>
    </row>
    <row r="147" spans="1:7" ht="15.75">
      <c r="A147" s="650"/>
      <c r="B147" s="650"/>
      <c r="C147" s="645"/>
      <c r="D147" s="645"/>
      <c r="E147" s="645"/>
      <c r="F147" s="645"/>
      <c r="G147" s="646">
        <f>C147*D147/100</f>
        <v>0</v>
      </c>
    </row>
    <row r="148" spans="1:7" ht="15.75">
      <c r="A148" s="650"/>
      <c r="B148" s="650"/>
      <c r="C148" s="645"/>
      <c r="D148" s="645"/>
      <c r="E148" s="645"/>
      <c r="F148" s="645"/>
      <c r="G148" s="646">
        <f>C148*D148/100</f>
        <v>0</v>
      </c>
    </row>
    <row r="149" spans="1:7" ht="15.75">
      <c r="A149" s="683" t="s">
        <v>1126</v>
      </c>
      <c r="B149" s="683"/>
      <c r="C149" s="684"/>
      <c r="D149" s="684"/>
      <c r="E149" s="685">
        <f>SUM(E146:E148)</f>
        <v>1075343</v>
      </c>
      <c r="F149" s="685">
        <f>SUM(F146:F148)</f>
        <v>1075343</v>
      </c>
      <c r="G149" s="685">
        <f>SUM(G146:G148)</f>
        <v>1075343.18</v>
      </c>
    </row>
    <row r="150" spans="1:7" ht="15.75">
      <c r="A150" s="650" t="s">
        <v>747</v>
      </c>
      <c r="B150" s="650" t="s">
        <v>1164</v>
      </c>
      <c r="C150" s="645">
        <v>38465073.399999999</v>
      </c>
      <c r="D150" s="645">
        <v>1.5</v>
      </c>
      <c r="E150" s="645">
        <v>404613.75</v>
      </c>
      <c r="F150" s="645">
        <v>605095</v>
      </c>
      <c r="G150" s="646">
        <f>C150*D150/100</f>
        <v>576976.1</v>
      </c>
    </row>
    <row r="151" spans="1:7" ht="15.75">
      <c r="A151" s="650"/>
      <c r="B151" s="650"/>
      <c r="C151" s="645"/>
      <c r="D151" s="645"/>
      <c r="E151" s="645"/>
      <c r="F151" s="645"/>
      <c r="G151" s="646">
        <f>C151*D151/100</f>
        <v>0</v>
      </c>
    </row>
    <row r="152" spans="1:7" ht="15.75">
      <c r="A152" s="650"/>
      <c r="B152" s="650"/>
      <c r="C152" s="645"/>
      <c r="D152" s="645"/>
      <c r="E152" s="645"/>
      <c r="F152" s="645"/>
      <c r="G152" s="646">
        <f>C152*D152/100</f>
        <v>0</v>
      </c>
    </row>
    <row r="153" spans="1:7" ht="15.75">
      <c r="A153" s="683" t="s">
        <v>1126</v>
      </c>
      <c r="B153" s="683"/>
      <c r="C153" s="684"/>
      <c r="D153" s="684"/>
      <c r="E153" s="685">
        <f>SUM(E150:E152)</f>
        <v>404613.75</v>
      </c>
      <c r="F153" s="685">
        <f>SUM(F150:F152)</f>
        <v>605095</v>
      </c>
      <c r="G153" s="685">
        <f>SUM(G150:G152)</f>
        <v>576976.1</v>
      </c>
    </row>
    <row r="154" spans="1:7" ht="15.75">
      <c r="A154" s="650" t="s">
        <v>1165</v>
      </c>
      <c r="B154" s="650" t="s">
        <v>1166</v>
      </c>
      <c r="C154" s="645">
        <v>27753560.940000001</v>
      </c>
      <c r="D154" s="645">
        <v>1.5</v>
      </c>
      <c r="E154" s="645">
        <v>312228</v>
      </c>
      <c r="F154" s="645">
        <v>416303</v>
      </c>
      <c r="G154" s="646">
        <f>C154*D154/100</f>
        <v>416303.41</v>
      </c>
    </row>
    <row r="155" spans="1:7" ht="15.75">
      <c r="A155" s="650"/>
      <c r="B155" s="650"/>
      <c r="C155" s="645"/>
      <c r="D155" s="645"/>
      <c r="E155" s="645"/>
      <c r="F155" s="645"/>
      <c r="G155" s="646">
        <f>C155*D155/100</f>
        <v>0</v>
      </c>
    </row>
    <row r="156" spans="1:7" ht="15.75">
      <c r="A156" s="650"/>
      <c r="B156" s="650"/>
      <c r="C156" s="645"/>
      <c r="D156" s="645"/>
      <c r="E156" s="645"/>
      <c r="F156" s="645"/>
      <c r="G156" s="646">
        <f>C156*D156/100</f>
        <v>0</v>
      </c>
    </row>
    <row r="157" spans="1:7" ht="15.75">
      <c r="A157" s="683" t="s">
        <v>1126</v>
      </c>
      <c r="B157" s="683"/>
      <c r="C157" s="684"/>
      <c r="D157" s="684"/>
      <c r="E157" s="685">
        <f>SUM(E154:E156)</f>
        <v>312228</v>
      </c>
      <c r="F157" s="685">
        <f>SUM(F154:F156)</f>
        <v>416303</v>
      </c>
      <c r="G157" s="685">
        <f>SUM(G154:G156)</f>
        <v>416303.41</v>
      </c>
    </row>
    <row r="158" spans="1:7" ht="15.75">
      <c r="A158" s="650" t="s">
        <v>1065</v>
      </c>
      <c r="B158" s="650" t="s">
        <v>1167</v>
      </c>
      <c r="C158" s="645">
        <v>34676629.32</v>
      </c>
      <c r="D158" s="645">
        <v>1.5</v>
      </c>
      <c r="E158" s="645">
        <v>520149</v>
      </c>
      <c r="F158" s="645">
        <v>260073.84</v>
      </c>
      <c r="G158" s="646">
        <f>C158*D158/100</f>
        <v>520149.44</v>
      </c>
    </row>
    <row r="159" spans="1:7" ht="15.75">
      <c r="A159" s="650"/>
      <c r="B159" s="650"/>
      <c r="C159" s="645"/>
      <c r="D159" s="645"/>
      <c r="E159" s="645"/>
      <c r="F159" s="645"/>
      <c r="G159" s="646">
        <f>C159*D159/100</f>
        <v>0</v>
      </c>
    </row>
    <row r="160" spans="1:7" ht="15.75">
      <c r="A160" s="650"/>
      <c r="B160" s="650"/>
      <c r="C160" s="645"/>
      <c r="D160" s="645"/>
      <c r="E160" s="645"/>
      <c r="F160" s="645"/>
      <c r="G160" s="646">
        <f>C160*D160/100</f>
        <v>0</v>
      </c>
    </row>
    <row r="161" spans="1:7" ht="15.75">
      <c r="A161" s="683" t="s">
        <v>1126</v>
      </c>
      <c r="B161" s="683"/>
      <c r="C161" s="684"/>
      <c r="D161" s="684"/>
      <c r="E161" s="685">
        <f>SUM(E158:E160)</f>
        <v>520149</v>
      </c>
      <c r="F161" s="685">
        <f>SUM(F158:F160)</f>
        <v>260073.84</v>
      </c>
      <c r="G161" s="685">
        <f>SUM(G158:G160)</f>
        <v>520149.44</v>
      </c>
    </row>
    <row r="162" spans="1:7" ht="15.75">
      <c r="A162" s="650" t="s">
        <v>749</v>
      </c>
      <c r="B162" s="650" t="s">
        <v>1168</v>
      </c>
      <c r="C162" s="645">
        <v>29250365.100000001</v>
      </c>
      <c r="D162" s="645">
        <v>1.5</v>
      </c>
      <c r="E162" s="645">
        <v>328066.61</v>
      </c>
      <c r="F162" s="645">
        <v>442756</v>
      </c>
      <c r="G162" s="646">
        <f>C162*D162/100</f>
        <v>438755.48</v>
      </c>
    </row>
    <row r="163" spans="1:7" ht="15.75">
      <c r="A163" s="650"/>
      <c r="B163" s="650"/>
      <c r="C163" s="645"/>
      <c r="D163" s="645"/>
      <c r="E163" s="645"/>
      <c r="F163" s="645"/>
      <c r="G163" s="646">
        <f>C163*D163/100</f>
        <v>0</v>
      </c>
    </row>
    <row r="164" spans="1:7" ht="15.75">
      <c r="A164" s="650"/>
      <c r="B164" s="650"/>
      <c r="C164" s="645"/>
      <c r="D164" s="645"/>
      <c r="E164" s="645"/>
      <c r="F164" s="645"/>
      <c r="G164" s="646">
        <f>C164*D164/100</f>
        <v>0</v>
      </c>
    </row>
    <row r="165" spans="1:7" ht="15.75">
      <c r="A165" s="683" t="s">
        <v>1126</v>
      </c>
      <c r="B165" s="683"/>
      <c r="C165" s="684"/>
      <c r="D165" s="684"/>
      <c r="E165" s="685">
        <f>SUM(E162:E164)</f>
        <v>328066.61</v>
      </c>
      <c r="F165" s="685">
        <f>SUM(F162:F164)</f>
        <v>442756</v>
      </c>
      <c r="G165" s="685">
        <f>SUM(G162:G164)</f>
        <v>438755.48</v>
      </c>
    </row>
    <row r="166" spans="1:7" ht="15.75">
      <c r="A166" s="650" t="s">
        <v>750</v>
      </c>
      <c r="B166" s="650" t="s">
        <v>1169</v>
      </c>
      <c r="C166" s="645">
        <v>38852255.520000003</v>
      </c>
      <c r="D166" s="645">
        <v>1.5</v>
      </c>
      <c r="E166" s="645">
        <v>437088</v>
      </c>
      <c r="F166" s="645">
        <v>582784</v>
      </c>
      <c r="G166" s="646">
        <f>C166*D166/100</f>
        <v>582783.82999999996</v>
      </c>
    </row>
    <row r="167" spans="1:7" ht="15.75">
      <c r="A167" s="650"/>
      <c r="B167" s="650"/>
      <c r="C167" s="645"/>
      <c r="D167" s="645"/>
      <c r="E167" s="645"/>
      <c r="F167" s="645"/>
      <c r="G167" s="646">
        <f>C167*D167/100</f>
        <v>0</v>
      </c>
    </row>
    <row r="168" spans="1:7" ht="15.75">
      <c r="A168" s="650"/>
      <c r="B168" s="650"/>
      <c r="C168" s="645"/>
      <c r="D168" s="645"/>
      <c r="E168" s="645"/>
      <c r="F168" s="645"/>
      <c r="G168" s="646">
        <f>C168*D168/100</f>
        <v>0</v>
      </c>
    </row>
    <row r="169" spans="1:7" ht="15.75">
      <c r="A169" s="683" t="s">
        <v>1126</v>
      </c>
      <c r="B169" s="683"/>
      <c r="C169" s="684"/>
      <c r="D169" s="684"/>
      <c r="E169" s="685">
        <f>SUM(E166:E168)</f>
        <v>437088</v>
      </c>
      <c r="F169" s="685">
        <f>SUM(F166:F168)</f>
        <v>582784</v>
      </c>
      <c r="G169" s="685">
        <f>SUM(G166:G168)</f>
        <v>582783.82999999996</v>
      </c>
    </row>
    <row r="170" spans="1:7" ht="15.75">
      <c r="A170" s="650" t="s">
        <v>751</v>
      </c>
      <c r="B170" s="650" t="s">
        <v>1170</v>
      </c>
      <c r="C170" s="645">
        <v>43061429</v>
      </c>
      <c r="D170" s="645">
        <v>1.5</v>
      </c>
      <c r="E170" s="645">
        <v>645921</v>
      </c>
      <c r="F170" s="645">
        <v>645921</v>
      </c>
      <c r="G170" s="646">
        <f>C170*D170/100</f>
        <v>645921.43999999994</v>
      </c>
    </row>
    <row r="171" spans="1:7" ht="15.75">
      <c r="A171" s="650"/>
      <c r="B171" s="650"/>
      <c r="C171" s="645"/>
      <c r="D171" s="645"/>
      <c r="E171" s="645"/>
      <c r="F171" s="645"/>
      <c r="G171" s="646">
        <f>C171*D171/100</f>
        <v>0</v>
      </c>
    </row>
    <row r="172" spans="1:7" ht="15.75">
      <c r="A172" s="650"/>
      <c r="B172" s="650"/>
      <c r="C172" s="645"/>
      <c r="D172" s="645"/>
      <c r="E172" s="645"/>
      <c r="F172" s="645"/>
      <c r="G172" s="646">
        <f>C172*D172/100</f>
        <v>0</v>
      </c>
    </row>
    <row r="173" spans="1:7" ht="15.75">
      <c r="A173" s="683" t="s">
        <v>1126</v>
      </c>
      <c r="B173" s="683"/>
      <c r="C173" s="684"/>
      <c r="D173" s="684"/>
      <c r="E173" s="685">
        <f>SUM(E170:E172)</f>
        <v>645921</v>
      </c>
      <c r="F173" s="685">
        <f>SUM(F170:F172)</f>
        <v>645921</v>
      </c>
      <c r="G173" s="685">
        <f>SUM(G170:G172)</f>
        <v>645921.43999999994</v>
      </c>
    </row>
    <row r="174" spans="1:7" ht="15.75">
      <c r="A174" s="650" t="s">
        <v>752</v>
      </c>
      <c r="B174" s="650" t="s">
        <v>1171</v>
      </c>
      <c r="C174" s="645">
        <v>35965697.770000003</v>
      </c>
      <c r="D174" s="645">
        <v>1.5</v>
      </c>
      <c r="E174" s="645">
        <v>432732</v>
      </c>
      <c r="F174" s="645">
        <v>511366.75</v>
      </c>
      <c r="G174" s="646">
        <f>C174*D174/100</f>
        <v>539485.47</v>
      </c>
    </row>
    <row r="175" spans="1:7" ht="15.75">
      <c r="A175" s="650"/>
      <c r="B175" s="650"/>
      <c r="C175" s="645"/>
      <c r="D175" s="645"/>
      <c r="E175" s="645"/>
      <c r="F175" s="645"/>
      <c r="G175" s="646">
        <f>C175*D175/100</f>
        <v>0</v>
      </c>
    </row>
    <row r="176" spans="1:7" ht="15.75">
      <c r="A176" s="650"/>
      <c r="B176" s="650"/>
      <c r="C176" s="645"/>
      <c r="D176" s="645"/>
      <c r="E176" s="645"/>
      <c r="F176" s="645"/>
      <c r="G176" s="646">
        <f>C176*D176/100</f>
        <v>0</v>
      </c>
    </row>
    <row r="177" spans="1:7" ht="15.75">
      <c r="A177" s="683" t="s">
        <v>1126</v>
      </c>
      <c r="B177" s="683"/>
      <c r="C177" s="684"/>
      <c r="D177" s="684"/>
      <c r="E177" s="685">
        <f>SUM(E174:E176)</f>
        <v>432732</v>
      </c>
      <c r="F177" s="685">
        <f>SUM(F174:F176)</f>
        <v>511366.75</v>
      </c>
      <c r="G177" s="685">
        <f>SUM(G174:G176)</f>
        <v>539485.47</v>
      </c>
    </row>
    <row r="178" spans="1:7" ht="15.75">
      <c r="A178" s="698" t="s">
        <v>753</v>
      </c>
      <c r="B178" s="692" t="s">
        <v>1172</v>
      </c>
      <c r="C178" s="693">
        <v>38280977</v>
      </c>
      <c r="D178" s="693">
        <v>1.5</v>
      </c>
      <c r="E178" s="693">
        <v>430660.98</v>
      </c>
      <c r="F178" s="693">
        <v>574216</v>
      </c>
      <c r="G178" s="694">
        <f>C178*D178/100</f>
        <v>574214.66</v>
      </c>
    </row>
    <row r="179" spans="1:7" ht="15.75">
      <c r="A179" s="692"/>
      <c r="B179" s="692"/>
      <c r="C179" s="693"/>
      <c r="D179" s="693"/>
      <c r="E179" s="693"/>
      <c r="F179" s="693"/>
      <c r="G179" s="694">
        <f>C179*D179/100</f>
        <v>0</v>
      </c>
    </row>
    <row r="180" spans="1:7" ht="15.75">
      <c r="A180" s="692"/>
      <c r="B180" s="692"/>
      <c r="C180" s="693"/>
      <c r="D180" s="693"/>
      <c r="E180" s="693"/>
      <c r="F180" s="693"/>
      <c r="G180" s="694">
        <f>C180*D180/100</f>
        <v>0</v>
      </c>
    </row>
    <row r="181" spans="1:7" ht="15.75">
      <c r="A181" s="683" t="s">
        <v>1126</v>
      </c>
      <c r="B181" s="683"/>
      <c r="C181" s="684"/>
      <c r="D181" s="684"/>
      <c r="E181" s="695">
        <f>SUM(E178:E180)</f>
        <v>430660.98</v>
      </c>
      <c r="F181" s="695">
        <f>SUM(F178:F180)</f>
        <v>574216</v>
      </c>
      <c r="G181" s="695">
        <f>SUM(G178:G180)</f>
        <v>574214.66</v>
      </c>
    </row>
    <row r="182" spans="1:7" ht="15.75">
      <c r="A182" s="650" t="s">
        <v>754</v>
      </c>
      <c r="B182" s="650" t="s">
        <v>1173</v>
      </c>
      <c r="C182" s="645">
        <v>36337425</v>
      </c>
      <c r="D182" s="645">
        <v>1.5</v>
      </c>
      <c r="E182" s="645">
        <v>408795</v>
      </c>
      <c r="F182" s="645">
        <v>546061</v>
      </c>
      <c r="G182" s="646">
        <f>C182*D182/100</f>
        <v>545061.38</v>
      </c>
    </row>
    <row r="183" spans="1:7" ht="15.75">
      <c r="A183" s="650"/>
      <c r="B183" s="650"/>
      <c r="C183" s="645"/>
      <c r="D183" s="645"/>
      <c r="E183" s="645"/>
      <c r="F183" s="645"/>
      <c r="G183" s="646">
        <f>C183*D183/100</f>
        <v>0</v>
      </c>
    </row>
    <row r="184" spans="1:7" ht="15.75">
      <c r="A184" s="650"/>
      <c r="B184" s="650"/>
      <c r="C184" s="645"/>
      <c r="D184" s="645"/>
      <c r="E184" s="645"/>
      <c r="F184" s="645"/>
      <c r="G184" s="646">
        <f>C184*D184/100</f>
        <v>0</v>
      </c>
    </row>
    <row r="185" spans="1:7" ht="15.75">
      <c r="A185" s="683" t="s">
        <v>1126</v>
      </c>
      <c r="B185" s="683"/>
      <c r="C185" s="684"/>
      <c r="D185" s="684"/>
      <c r="E185" s="685">
        <f>SUM(E182:E184)</f>
        <v>408795</v>
      </c>
      <c r="F185" s="685">
        <f>SUM(F182:F184)</f>
        <v>546061</v>
      </c>
      <c r="G185" s="685">
        <f>SUM(G182:G184)</f>
        <v>545061.38</v>
      </c>
    </row>
    <row r="186" spans="1:7" ht="15.75">
      <c r="A186" s="650" t="s">
        <v>755</v>
      </c>
      <c r="B186" s="699" t="s">
        <v>1174</v>
      </c>
      <c r="C186" s="645">
        <v>38811939</v>
      </c>
      <c r="D186" s="645">
        <v>1.5</v>
      </c>
      <c r="E186" s="645">
        <v>582179</v>
      </c>
      <c r="F186" s="645">
        <v>291090</v>
      </c>
      <c r="G186" s="646">
        <f>C186*D186/100</f>
        <v>582179.09</v>
      </c>
    </row>
    <row r="187" spans="1:7" ht="15.75">
      <c r="A187" s="650"/>
      <c r="B187" s="650"/>
      <c r="C187" s="645"/>
      <c r="D187" s="645"/>
      <c r="E187" s="645"/>
      <c r="F187" s="645"/>
      <c r="G187" s="646">
        <f>C187*D187/100</f>
        <v>0</v>
      </c>
    </row>
    <row r="188" spans="1:7" ht="15.75">
      <c r="A188" s="650"/>
      <c r="B188" s="650"/>
      <c r="C188" s="645"/>
      <c r="D188" s="645"/>
      <c r="E188" s="645"/>
      <c r="F188" s="645"/>
      <c r="G188" s="646">
        <f>C188*D188/100</f>
        <v>0</v>
      </c>
    </row>
    <row r="189" spans="1:7" ht="15.75">
      <c r="A189" s="683" t="s">
        <v>1126</v>
      </c>
      <c r="B189" s="683"/>
      <c r="C189" s="684"/>
      <c r="D189" s="684"/>
      <c r="E189" s="685">
        <f>SUM(E186:E188)</f>
        <v>582179</v>
      </c>
      <c r="F189" s="685">
        <f>SUM(F186:F188)</f>
        <v>291090</v>
      </c>
      <c r="G189" s="685">
        <f>SUM(G186:G188)</f>
        <v>582179.09</v>
      </c>
    </row>
    <row r="190" spans="1:7" ht="25.5">
      <c r="A190" s="700" t="s">
        <v>1066</v>
      </c>
      <c r="B190" s="650" t="s">
        <v>1175</v>
      </c>
      <c r="C190" s="645">
        <f>80000956</f>
        <v>80000956</v>
      </c>
      <c r="D190" s="645">
        <v>1.5</v>
      </c>
      <c r="E190" s="645">
        <v>300004</v>
      </c>
      <c r="F190" s="645">
        <v>300004</v>
      </c>
      <c r="G190" s="646">
        <f>C190*D190/100</f>
        <v>1200014.3400000001</v>
      </c>
    </row>
    <row r="191" spans="1:7" ht="15.75">
      <c r="A191" s="650"/>
      <c r="B191" s="650"/>
      <c r="C191" s="645"/>
      <c r="D191" s="645"/>
      <c r="E191" s="645"/>
      <c r="F191" s="645"/>
      <c r="G191" s="646">
        <f>C191*D191/100</f>
        <v>0</v>
      </c>
    </row>
    <row r="192" spans="1:7" ht="15.75">
      <c r="A192" s="650"/>
      <c r="B192" s="650"/>
      <c r="C192" s="645"/>
      <c r="D192" s="645"/>
      <c r="E192" s="645"/>
      <c r="F192" s="645"/>
      <c r="G192" s="646">
        <f>C192*D192/100</f>
        <v>0</v>
      </c>
    </row>
    <row r="193" spans="1:7" ht="15.75">
      <c r="A193" s="683" t="s">
        <v>1126</v>
      </c>
      <c r="B193" s="683"/>
      <c r="C193" s="684"/>
      <c r="D193" s="684"/>
      <c r="E193" s="685">
        <f>SUM(E190:E192)</f>
        <v>300004</v>
      </c>
      <c r="F193" s="685">
        <f>SUM(F190:F192)</f>
        <v>300004</v>
      </c>
      <c r="G193" s="685">
        <f>SUM(G190:G192)</f>
        <v>1200014.3400000001</v>
      </c>
    </row>
    <row r="194" spans="1:7" ht="15.75">
      <c r="A194" s="650" t="s">
        <v>757</v>
      </c>
      <c r="B194" s="650" t="s">
        <v>1176</v>
      </c>
      <c r="C194" s="645">
        <v>72971375</v>
      </c>
      <c r="D194" s="645">
        <v>1.5</v>
      </c>
      <c r="E194" s="645">
        <v>820929</v>
      </c>
      <c r="F194" s="645">
        <v>1094571</v>
      </c>
      <c r="G194" s="646">
        <f>C194*D194/100</f>
        <v>1094570.6299999999</v>
      </c>
    </row>
    <row r="195" spans="1:7" ht="15.75">
      <c r="A195" s="650"/>
      <c r="B195" s="650"/>
      <c r="C195" s="645"/>
      <c r="D195" s="645"/>
      <c r="E195" s="645"/>
      <c r="F195" s="645"/>
      <c r="G195" s="646">
        <f>C195*D195/100</f>
        <v>0</v>
      </c>
    </row>
    <row r="196" spans="1:7" ht="15.75">
      <c r="A196" s="650"/>
      <c r="B196" s="650"/>
      <c r="C196" s="645"/>
      <c r="D196" s="645"/>
      <c r="E196" s="645"/>
      <c r="F196" s="645"/>
      <c r="G196" s="646">
        <f>C196*D196/100</f>
        <v>0</v>
      </c>
    </row>
    <row r="197" spans="1:7" ht="15.75">
      <c r="A197" s="683" t="s">
        <v>1126</v>
      </c>
      <c r="B197" s="683"/>
      <c r="C197" s="684"/>
      <c r="D197" s="684"/>
      <c r="E197" s="685">
        <f>SUM(E194:E196)</f>
        <v>820929</v>
      </c>
      <c r="F197" s="685">
        <f>SUM(F194:F196)</f>
        <v>1094571</v>
      </c>
      <c r="G197" s="685">
        <f>SUM(G194:G196)</f>
        <v>1094570.6299999999</v>
      </c>
    </row>
    <row r="198" spans="1:7" ht="15.75">
      <c r="A198" s="650" t="s">
        <v>758</v>
      </c>
      <c r="B198" s="650" t="s">
        <v>1177</v>
      </c>
      <c r="C198" s="645">
        <v>76710593.920000002</v>
      </c>
      <c r="D198" s="645">
        <v>1.5</v>
      </c>
      <c r="E198" s="645">
        <v>862994.19</v>
      </c>
      <c r="F198" s="645">
        <v>1150658.9099999999</v>
      </c>
      <c r="G198" s="646">
        <f>C198*D198/100</f>
        <v>1150658.9099999999</v>
      </c>
    </row>
    <row r="199" spans="1:7" ht="15.75">
      <c r="A199" s="650"/>
      <c r="B199" s="650"/>
      <c r="C199" s="645"/>
      <c r="D199" s="645"/>
      <c r="E199" s="645"/>
      <c r="F199" s="645"/>
      <c r="G199" s="646">
        <f>C199*D199/100</f>
        <v>0</v>
      </c>
    </row>
    <row r="200" spans="1:7" ht="15.75">
      <c r="A200" s="650"/>
      <c r="B200" s="650"/>
      <c r="C200" s="645"/>
      <c r="D200" s="645"/>
      <c r="E200" s="645"/>
      <c r="F200" s="645"/>
      <c r="G200" s="646">
        <f>C200*D200/100</f>
        <v>0</v>
      </c>
    </row>
    <row r="201" spans="1:7" ht="15.75">
      <c r="A201" s="683" t="s">
        <v>1126</v>
      </c>
      <c r="B201" s="683"/>
      <c r="C201" s="684"/>
      <c r="D201" s="684"/>
      <c r="E201" s="685">
        <f>SUM(E198:E200)</f>
        <v>862994.19</v>
      </c>
      <c r="F201" s="685">
        <f>SUM(F198:F200)</f>
        <v>1150658.9099999999</v>
      </c>
      <c r="G201" s="685">
        <f>SUM(G198:G200)</f>
        <v>1150658.9099999999</v>
      </c>
    </row>
    <row r="202" spans="1:7" ht="15.75">
      <c r="A202" s="650" t="s">
        <v>1178</v>
      </c>
      <c r="B202" s="650" t="s">
        <v>1179</v>
      </c>
      <c r="C202" s="645">
        <v>37325056.789999999</v>
      </c>
      <c r="D202" s="645">
        <v>1.5</v>
      </c>
      <c r="E202" s="645">
        <v>419939</v>
      </c>
      <c r="F202" s="645">
        <v>559847</v>
      </c>
      <c r="G202" s="646">
        <f>C202*D202/100</f>
        <v>559875.85</v>
      </c>
    </row>
    <row r="203" spans="1:7" ht="15.75">
      <c r="A203" s="650"/>
      <c r="B203" s="650"/>
      <c r="C203" s="645"/>
      <c r="D203" s="645"/>
      <c r="E203" s="645"/>
      <c r="F203" s="645"/>
      <c r="G203" s="646">
        <f>C203*D203/100</f>
        <v>0</v>
      </c>
    </row>
    <row r="204" spans="1:7" ht="15.75">
      <c r="A204" s="650"/>
      <c r="B204" s="650"/>
      <c r="C204" s="645"/>
      <c r="D204" s="645"/>
      <c r="E204" s="645"/>
      <c r="F204" s="645"/>
      <c r="G204" s="646">
        <f>C204*D204/100</f>
        <v>0</v>
      </c>
    </row>
    <row r="205" spans="1:7" ht="15.75">
      <c r="A205" s="683" t="s">
        <v>1126</v>
      </c>
      <c r="B205" s="683"/>
      <c r="C205" s="684"/>
      <c r="D205" s="684"/>
      <c r="E205" s="685">
        <f>SUM(E202:E204)</f>
        <v>419939</v>
      </c>
      <c r="F205" s="685">
        <f>SUM(F202:F204)</f>
        <v>559847</v>
      </c>
      <c r="G205" s="685">
        <f>SUM(G202:G204)</f>
        <v>559875.85</v>
      </c>
    </row>
    <row r="206" spans="1:7" ht="15.75">
      <c r="A206" s="650" t="s">
        <v>838</v>
      </c>
      <c r="B206" s="650" t="s">
        <v>1180</v>
      </c>
      <c r="C206" s="645">
        <v>69632677.920000002</v>
      </c>
      <c r="D206" s="645">
        <v>1.5</v>
      </c>
      <c r="E206" s="645">
        <v>783369</v>
      </c>
      <c r="F206" s="645">
        <v>1044491</v>
      </c>
      <c r="G206" s="646">
        <f>C206*D206/100</f>
        <v>1044490.17</v>
      </c>
    </row>
    <row r="207" spans="1:7" ht="15.75">
      <c r="A207" s="650"/>
      <c r="B207" s="650"/>
      <c r="C207" s="645"/>
      <c r="D207" s="645"/>
      <c r="E207" s="645"/>
      <c r="F207" s="645"/>
      <c r="G207" s="646">
        <f>C207*D207/100</f>
        <v>0</v>
      </c>
    </row>
    <row r="208" spans="1:7" ht="15.75">
      <c r="A208" s="650"/>
      <c r="B208" s="650"/>
      <c r="C208" s="645"/>
      <c r="D208" s="645"/>
      <c r="E208" s="645"/>
      <c r="F208" s="645"/>
      <c r="G208" s="646">
        <f>C208*D208/100</f>
        <v>0</v>
      </c>
    </row>
    <row r="209" spans="1:7" ht="15.75">
      <c r="A209" s="683" t="s">
        <v>1126</v>
      </c>
      <c r="B209" s="683"/>
      <c r="C209" s="684"/>
      <c r="D209" s="684"/>
      <c r="E209" s="685">
        <f>SUM(E206:E208)</f>
        <v>783369</v>
      </c>
      <c r="F209" s="685">
        <f>SUM(F206:F208)</f>
        <v>1044491</v>
      </c>
      <c r="G209" s="685">
        <f>SUM(G206:G208)</f>
        <v>1044490.17</v>
      </c>
    </row>
    <row r="210" spans="1:7" ht="15.75">
      <c r="A210" s="650" t="s">
        <v>1181</v>
      </c>
      <c r="B210" s="650" t="s">
        <v>1182</v>
      </c>
      <c r="C210" s="645">
        <v>30098514.600000001</v>
      </c>
      <c r="D210" s="645">
        <v>1.5</v>
      </c>
      <c r="E210" s="645">
        <v>338610</v>
      </c>
      <c r="F210" s="645">
        <v>451478</v>
      </c>
      <c r="G210" s="646">
        <v>451480</v>
      </c>
    </row>
    <row r="211" spans="1:7" ht="15.75">
      <c r="A211" s="650"/>
      <c r="B211" s="650"/>
      <c r="C211" s="645"/>
      <c r="D211" s="645"/>
      <c r="E211" s="645"/>
      <c r="F211" s="645"/>
      <c r="G211" s="646">
        <f t="shared" ref="G211:G212" si="0">C211*D211/100</f>
        <v>0</v>
      </c>
    </row>
    <row r="212" spans="1:7" ht="15.75">
      <c r="A212" s="650"/>
      <c r="B212" s="650"/>
      <c r="C212" s="645"/>
      <c r="D212" s="645"/>
      <c r="E212" s="645"/>
      <c r="F212" s="645"/>
      <c r="G212" s="646">
        <f t="shared" si="0"/>
        <v>0</v>
      </c>
    </row>
    <row r="213" spans="1:7" ht="15.75">
      <c r="A213" s="683" t="s">
        <v>1126</v>
      </c>
      <c r="B213" s="683"/>
      <c r="C213" s="684"/>
      <c r="D213" s="684"/>
      <c r="E213" s="685">
        <f>SUM(E210:E212)</f>
        <v>338610</v>
      </c>
      <c r="F213" s="685">
        <f>SUM(F210:F212)</f>
        <v>451478</v>
      </c>
      <c r="G213" s="685">
        <f>SUM(G210:G212)</f>
        <v>451480</v>
      </c>
    </row>
    <row r="214" spans="1:7" ht="15.75">
      <c r="A214" s="650" t="s">
        <v>762</v>
      </c>
      <c r="B214" s="650" t="s">
        <v>1183</v>
      </c>
      <c r="C214" s="645">
        <v>67329294</v>
      </c>
      <c r="D214" s="645">
        <v>1.5</v>
      </c>
      <c r="E214" s="645">
        <v>757454.55</v>
      </c>
      <c r="F214" s="645">
        <v>1009939.4</v>
      </c>
      <c r="G214" s="646">
        <f>C214*D214/100</f>
        <v>1009939.41</v>
      </c>
    </row>
    <row r="215" spans="1:7" ht="15.75">
      <c r="A215" s="650"/>
      <c r="B215" s="650"/>
      <c r="C215" s="645"/>
      <c r="D215" s="645"/>
      <c r="E215" s="645"/>
      <c r="F215" s="645"/>
      <c r="G215" s="646">
        <f>C215*D215/100</f>
        <v>0</v>
      </c>
    </row>
    <row r="216" spans="1:7" ht="15.75">
      <c r="A216" s="650"/>
      <c r="B216" s="650"/>
      <c r="C216" s="645"/>
      <c r="D216" s="645"/>
      <c r="E216" s="645"/>
      <c r="F216" s="645"/>
      <c r="G216" s="646">
        <f>C216*D216/100</f>
        <v>0</v>
      </c>
    </row>
    <row r="217" spans="1:7" ht="15.75">
      <c r="A217" s="683" t="s">
        <v>1126</v>
      </c>
      <c r="B217" s="683"/>
      <c r="C217" s="684"/>
      <c r="D217" s="684"/>
      <c r="E217" s="685">
        <f>SUM(E214:E216)</f>
        <v>757454.55</v>
      </c>
      <c r="F217" s="685">
        <f>SUM(F214:F216)</f>
        <v>1009939.4</v>
      </c>
      <c r="G217" s="685">
        <f>SUM(G214:G216)</f>
        <v>1009939.41</v>
      </c>
    </row>
    <row r="218" spans="1:7" ht="15.75">
      <c r="A218" s="650" t="s">
        <v>763</v>
      </c>
      <c r="B218" s="650" t="s">
        <v>1184</v>
      </c>
      <c r="C218" s="645">
        <v>48133046.07</v>
      </c>
      <c r="D218" s="645">
        <v>1.5</v>
      </c>
      <c r="E218" s="645">
        <v>541496.76</v>
      </c>
      <c r="F218" s="645">
        <v>541496.76</v>
      </c>
      <c r="G218" s="646">
        <f>C218*D218/100</f>
        <v>721995.69</v>
      </c>
    </row>
    <row r="219" spans="1:7" ht="15.75">
      <c r="A219" s="650"/>
      <c r="B219" s="650"/>
      <c r="C219" s="645"/>
      <c r="D219" s="645"/>
      <c r="E219" s="645"/>
      <c r="F219" s="645"/>
      <c r="G219" s="646">
        <f>C219*D219/100</f>
        <v>0</v>
      </c>
    </row>
    <row r="220" spans="1:7" ht="15.75">
      <c r="A220" s="650"/>
      <c r="B220" s="650"/>
      <c r="C220" s="645"/>
      <c r="D220" s="645"/>
      <c r="E220" s="645"/>
      <c r="F220" s="645"/>
      <c r="G220" s="646">
        <f>C220*D220/100</f>
        <v>0</v>
      </c>
    </row>
    <row r="221" spans="1:7" ht="15.75">
      <c r="A221" s="683" t="s">
        <v>1126</v>
      </c>
      <c r="B221" s="683"/>
      <c r="C221" s="684"/>
      <c r="D221" s="684"/>
      <c r="E221" s="685">
        <f>SUM(E218:E220)</f>
        <v>541496.76</v>
      </c>
      <c r="F221" s="685">
        <f>SUM(F218:F220)</f>
        <v>541496.76</v>
      </c>
      <c r="G221" s="685">
        <f>SUM(G218:G220)</f>
        <v>721995.69</v>
      </c>
    </row>
    <row r="222" spans="1:7" ht="15.75">
      <c r="A222" s="650" t="s">
        <v>764</v>
      </c>
      <c r="B222" s="650" t="s">
        <v>1185</v>
      </c>
      <c r="C222" s="645">
        <v>73599405</v>
      </c>
      <c r="D222" s="645">
        <v>1.5</v>
      </c>
      <c r="E222" s="645">
        <v>1103991</v>
      </c>
      <c r="F222" s="645">
        <v>551996</v>
      </c>
      <c r="G222" s="646">
        <f>C222*D222/100</f>
        <v>1103991.08</v>
      </c>
    </row>
    <row r="223" spans="1:7" ht="15.75">
      <c r="A223" s="650"/>
      <c r="B223" s="650"/>
      <c r="C223" s="645"/>
      <c r="D223" s="645"/>
      <c r="E223" s="645"/>
      <c r="F223" s="645"/>
      <c r="G223" s="646">
        <f>C223*D223/100</f>
        <v>0</v>
      </c>
    </row>
    <row r="224" spans="1:7" ht="15.75">
      <c r="A224" s="650"/>
      <c r="B224" s="650"/>
      <c r="C224" s="645"/>
      <c r="D224" s="645"/>
      <c r="E224" s="645"/>
      <c r="F224" s="645"/>
      <c r="G224" s="646">
        <f>C224*D224/100</f>
        <v>0</v>
      </c>
    </row>
    <row r="225" spans="1:9" ht="15.75">
      <c r="A225" s="683" t="s">
        <v>1126</v>
      </c>
      <c r="B225" s="683"/>
      <c r="C225" s="684"/>
      <c r="D225" s="684"/>
      <c r="E225" s="685">
        <f>SUM(E222:E224)</f>
        <v>1103991</v>
      </c>
      <c r="F225" s="685">
        <f>SUM(F222:F224)</f>
        <v>551996</v>
      </c>
      <c r="G225" s="685">
        <f>SUM(G222:G224)</f>
        <v>1103991.08</v>
      </c>
    </row>
    <row r="226" spans="1:9" ht="15.75">
      <c r="A226" s="650" t="s">
        <v>765</v>
      </c>
      <c r="B226" s="650" t="s">
        <v>1186</v>
      </c>
      <c r="C226" s="645">
        <v>75057253.120000005</v>
      </c>
      <c r="D226" s="645">
        <v>1.5</v>
      </c>
      <c r="E226" s="645">
        <v>1125859</v>
      </c>
      <c r="F226" s="645">
        <v>562930</v>
      </c>
      <c r="G226" s="646">
        <f>C226*D226/100</f>
        <v>1125858.8</v>
      </c>
    </row>
    <row r="227" spans="1:9" ht="15.75">
      <c r="A227" s="650"/>
      <c r="B227" s="650"/>
      <c r="C227" s="645"/>
      <c r="D227" s="645"/>
      <c r="E227" s="645"/>
      <c r="F227" s="645"/>
      <c r="G227" s="646">
        <f>C227*D227/100</f>
        <v>0</v>
      </c>
    </row>
    <row r="228" spans="1:9" ht="15.75">
      <c r="A228" s="650"/>
      <c r="B228" s="650"/>
      <c r="C228" s="645"/>
      <c r="D228" s="645"/>
      <c r="E228" s="645"/>
      <c r="F228" s="645"/>
      <c r="G228" s="646">
        <f>C228*D228/100</f>
        <v>0</v>
      </c>
    </row>
    <row r="229" spans="1:9" ht="15.75">
      <c r="A229" s="683" t="s">
        <v>1126</v>
      </c>
      <c r="B229" s="683"/>
      <c r="C229" s="684"/>
      <c r="D229" s="684"/>
      <c r="E229" s="685">
        <f>SUM(E226:E228)</f>
        <v>1125859</v>
      </c>
      <c r="F229" s="685">
        <f>SUM(F226:F228)</f>
        <v>562930</v>
      </c>
      <c r="G229" s="685">
        <f>SUM(G226:G228)</f>
        <v>1125858.8</v>
      </c>
    </row>
    <row r="230" spans="1:9" ht="15">
      <c r="A230" s="701" t="s">
        <v>767</v>
      </c>
      <c r="B230" s="702"/>
      <c r="C230" s="702"/>
      <c r="D230" s="702"/>
      <c r="E230" s="703">
        <f>E229+E225+E221+E217+E213+E209+E205+E201+E197+E193+E189+E185+E181+E177+E173+E169+E165+E161+E157+E153+E149+E145+E141+E137+E133+E129+E125+E121+E117+E113+E109+E105+E101+E97+E93+E89+E85++E81+E77+E73+E69+E65+E61+E57+E53+E49+E45+E41+E37++E33+E29+E25+E21+E15</f>
        <v>30016586.399999999</v>
      </c>
      <c r="F230" s="703">
        <f>F229+F225+F221+F217+F213+F209+F205+F201+F197+F193+F189+F185+F181+F177+F173+F169+F165+F161+F157+F153+F149+F145+F141+F137+F133+F129+F125+F121+F117+F113+F109+F105+F101+F97+F93+F89+F85++F81+F77+F73+F69+F65+F61+F57+F53+F49+F45+F41+F37++F33+F29+F25+F21+F15</f>
        <v>33395301.91</v>
      </c>
      <c r="G230" s="703">
        <f>G229+G225+G221+G217+G213+G209+G205+G201+G197+G193+G189+G185+G181+G177+G173+G169+G165+G161+G157+G153+G149+G145+G141+G137+G133+G129+G125+G121+G117+G113+G109+G105+G101+G97+G93+G89+G85+G81+G77+G73+G69+G65+G61+G57+G53+G49+G45+G41+G37+G33+G29+G25+G21+G17+G16+G15</f>
        <v>39521966.619999997</v>
      </c>
      <c r="I230" s="667"/>
    </row>
    <row r="231" spans="1:9" ht="15">
      <c r="A231" s="704" t="s">
        <v>1114</v>
      </c>
      <c r="B231" s="705"/>
      <c r="C231" s="705"/>
      <c r="D231" s="705"/>
      <c r="E231" s="706">
        <f>E230--E232</f>
        <v>31740669.98</v>
      </c>
      <c r="F231" s="706">
        <f>F230--F232</f>
        <v>35335631.329999998</v>
      </c>
      <c r="G231" s="706">
        <f>G230-G232</f>
        <v>37299932.140000001</v>
      </c>
    </row>
    <row r="232" spans="1:9" ht="15">
      <c r="A232" s="704" t="s">
        <v>1067</v>
      </c>
      <c r="B232" s="705"/>
      <c r="C232" s="705"/>
      <c r="D232" s="705"/>
      <c r="E232" s="706">
        <f>E157+E149+E33+E21</f>
        <v>1724083.58</v>
      </c>
      <c r="F232" s="706">
        <f>F157+F149+F33+F21</f>
        <v>1940329.42</v>
      </c>
      <c r="G232" s="706">
        <f>G157+G149+G33+G21</f>
        <v>2222034.48</v>
      </c>
    </row>
    <row r="233" spans="1:9">
      <c r="B233" s="601"/>
      <c r="C233" s="601"/>
      <c r="D233" s="601"/>
      <c r="E233" s="601"/>
      <c r="F233" s="601"/>
      <c r="G233" s="601"/>
    </row>
    <row r="234" spans="1:9">
      <c r="B234" s="601"/>
      <c r="C234" s="601"/>
      <c r="D234" s="601"/>
      <c r="E234" s="601"/>
      <c r="F234" s="601"/>
      <c r="G234" s="601"/>
    </row>
    <row r="235" spans="1:9">
      <c r="B235" s="601"/>
      <c r="C235" s="601"/>
      <c r="D235" s="601"/>
      <c r="E235" s="601"/>
      <c r="F235" s="601"/>
      <c r="G235" s="601"/>
    </row>
    <row r="236" spans="1:9">
      <c r="B236" s="601"/>
      <c r="C236" s="601"/>
      <c r="D236" s="601"/>
      <c r="E236" s="601"/>
      <c r="F236" s="601"/>
      <c r="G236" s="601"/>
    </row>
    <row r="237" spans="1:9">
      <c r="B237" s="601"/>
      <c r="C237" s="601"/>
      <c r="D237" s="601"/>
      <c r="E237" s="601"/>
      <c r="F237" s="601"/>
      <c r="G237" s="601"/>
    </row>
    <row r="238" spans="1:9">
      <c r="B238" s="601"/>
      <c r="C238" s="601"/>
      <c r="D238" s="601"/>
      <c r="E238" s="601"/>
      <c r="F238" s="601"/>
      <c r="G238" s="601"/>
    </row>
    <row r="239" spans="1:9">
      <c r="B239" s="601"/>
      <c r="C239" s="601"/>
      <c r="D239" s="601"/>
      <c r="E239" s="601"/>
      <c r="F239" s="601"/>
      <c r="G239" s="601"/>
    </row>
    <row r="240" spans="1:9">
      <c r="B240" s="601"/>
      <c r="C240" s="601"/>
      <c r="D240" s="601"/>
      <c r="E240" s="601"/>
      <c r="F240" s="601"/>
      <c r="G240" s="601"/>
    </row>
    <row r="241" spans="2:7">
      <c r="B241" s="601"/>
      <c r="C241" s="601"/>
      <c r="D241" s="601"/>
      <c r="E241" s="601"/>
      <c r="F241" s="601"/>
      <c r="G241" s="601"/>
    </row>
    <row r="242" spans="2:7">
      <c r="B242" s="601"/>
      <c r="C242" s="601"/>
      <c r="D242" s="601"/>
      <c r="E242" s="601"/>
      <c r="F242" s="601"/>
      <c r="G242" s="601"/>
    </row>
    <row r="243" spans="2:7">
      <c r="B243" s="601"/>
      <c r="C243" s="601"/>
      <c r="D243" s="601"/>
      <c r="E243" s="601"/>
      <c r="F243" s="601"/>
      <c r="G243" s="601"/>
    </row>
    <row r="244" spans="2:7">
      <c r="B244" s="601"/>
      <c r="C244" s="601"/>
      <c r="D244" s="601"/>
      <c r="E244" s="601"/>
      <c r="F244" s="601"/>
      <c r="G244" s="601"/>
    </row>
    <row r="245" spans="2:7">
      <c r="B245" s="601"/>
      <c r="C245" s="601"/>
      <c r="D245" s="601"/>
      <c r="E245" s="601"/>
      <c r="F245" s="601"/>
      <c r="G245" s="601"/>
    </row>
    <row r="246" spans="2:7">
      <c r="B246" s="601"/>
      <c r="C246" s="601"/>
      <c r="D246" s="601"/>
      <c r="E246" s="601"/>
      <c r="F246" s="601"/>
      <c r="G246" s="601"/>
    </row>
    <row r="247" spans="2:7">
      <c r="B247" s="601"/>
      <c r="C247" s="601"/>
      <c r="D247" s="601"/>
      <c r="E247" s="601"/>
      <c r="F247" s="601"/>
      <c r="G247" s="601"/>
    </row>
    <row r="248" spans="2:7">
      <c r="B248" s="601"/>
      <c r="C248" s="601"/>
      <c r="D248" s="601"/>
      <c r="E248" s="601"/>
      <c r="F248" s="601"/>
      <c r="G248" s="601"/>
    </row>
    <row r="249" spans="2:7">
      <c r="B249" s="601"/>
      <c r="C249" s="601"/>
      <c r="D249" s="601"/>
      <c r="E249" s="601"/>
      <c r="F249" s="601"/>
      <c r="G249" s="601"/>
    </row>
    <row r="250" spans="2:7">
      <c r="B250" s="601"/>
      <c r="C250" s="601"/>
      <c r="D250" s="601"/>
      <c r="E250" s="601"/>
      <c r="F250" s="601"/>
      <c r="G250" s="601"/>
    </row>
    <row r="251" spans="2:7">
      <c r="B251" s="601"/>
      <c r="C251" s="601"/>
      <c r="D251" s="601"/>
      <c r="E251" s="601"/>
      <c r="F251" s="601"/>
      <c r="G251" s="601"/>
    </row>
    <row r="252" spans="2:7">
      <c r="B252" s="601"/>
      <c r="C252" s="601"/>
      <c r="D252" s="601"/>
      <c r="E252" s="601"/>
      <c r="F252" s="601"/>
      <c r="G252" s="601"/>
    </row>
    <row r="253" spans="2:7">
      <c r="B253" s="601"/>
      <c r="C253" s="601"/>
      <c r="D253" s="601"/>
      <c r="E253" s="601"/>
      <c r="F253" s="601"/>
      <c r="G253" s="601"/>
    </row>
    <row r="254" spans="2:7">
      <c r="B254" s="601"/>
      <c r="C254" s="601"/>
      <c r="D254" s="601"/>
      <c r="E254" s="601"/>
      <c r="F254" s="601"/>
      <c r="G254" s="601"/>
    </row>
    <row r="255" spans="2:7">
      <c r="B255" s="601"/>
      <c r="C255" s="601"/>
      <c r="D255" s="601"/>
      <c r="E255" s="601"/>
      <c r="F255" s="601"/>
      <c r="G255" s="601"/>
    </row>
    <row r="256" spans="2:7">
      <c r="B256" s="601"/>
      <c r="C256" s="601"/>
      <c r="D256" s="601"/>
      <c r="E256" s="601"/>
      <c r="F256" s="601"/>
      <c r="G256" s="601"/>
    </row>
    <row r="257" spans="2:7">
      <c r="B257" s="601"/>
      <c r="C257" s="601"/>
      <c r="D257" s="601"/>
      <c r="E257" s="601"/>
      <c r="F257" s="601"/>
      <c r="G257" s="601"/>
    </row>
    <row r="258" spans="2:7">
      <c r="B258" s="601"/>
      <c r="C258" s="601"/>
      <c r="D258" s="601"/>
      <c r="E258" s="601"/>
      <c r="F258" s="601"/>
      <c r="G258" s="601"/>
    </row>
    <row r="259" spans="2:7">
      <c r="B259" s="601"/>
      <c r="C259" s="601"/>
      <c r="D259" s="601"/>
      <c r="E259" s="601"/>
      <c r="F259" s="601"/>
      <c r="G259" s="601"/>
    </row>
    <row r="260" spans="2:7">
      <c r="B260" s="601"/>
      <c r="C260" s="601"/>
      <c r="D260" s="601"/>
      <c r="E260" s="601"/>
      <c r="F260" s="601"/>
      <c r="G260" s="601"/>
    </row>
    <row r="261" spans="2:7">
      <c r="B261" s="601"/>
      <c r="C261" s="601"/>
      <c r="D261" s="601"/>
      <c r="E261" s="601"/>
      <c r="F261" s="601"/>
      <c r="G261" s="601"/>
    </row>
    <row r="262" spans="2:7">
      <c r="B262" s="601"/>
      <c r="C262" s="601"/>
      <c r="D262" s="601"/>
      <c r="E262" s="601"/>
      <c r="F262" s="601"/>
      <c r="G262" s="601"/>
    </row>
    <row r="263" spans="2:7">
      <c r="B263" s="601"/>
      <c r="C263" s="601"/>
      <c r="D263" s="601"/>
      <c r="E263" s="601"/>
      <c r="F263" s="601"/>
      <c r="G263" s="601"/>
    </row>
    <row r="264" spans="2:7">
      <c r="B264" s="601"/>
      <c r="C264" s="601"/>
      <c r="D264" s="601"/>
      <c r="E264" s="601"/>
      <c r="F264" s="601"/>
      <c r="G264" s="601"/>
    </row>
    <row r="265" spans="2:7">
      <c r="B265" s="601"/>
      <c r="C265" s="601"/>
      <c r="D265" s="601"/>
      <c r="E265" s="601"/>
      <c r="F265" s="601"/>
      <c r="G265" s="601"/>
    </row>
    <row r="266" spans="2:7">
      <c r="B266" s="601"/>
      <c r="C266" s="601"/>
      <c r="D266" s="601"/>
      <c r="E266" s="601"/>
      <c r="F266" s="601"/>
      <c r="G266" s="601"/>
    </row>
    <row r="267" spans="2:7">
      <c r="B267" s="601"/>
      <c r="C267" s="601"/>
      <c r="D267" s="601"/>
      <c r="E267" s="601"/>
      <c r="F267" s="601"/>
      <c r="G267" s="601"/>
    </row>
    <row r="268" spans="2:7">
      <c r="B268" s="601"/>
      <c r="C268" s="601"/>
      <c r="D268" s="601"/>
      <c r="E268" s="601"/>
      <c r="F268" s="601"/>
      <c r="G268" s="601"/>
    </row>
    <row r="269" spans="2:7">
      <c r="B269" s="601"/>
      <c r="C269" s="601"/>
      <c r="D269" s="601"/>
      <c r="E269" s="601"/>
      <c r="F269" s="601"/>
      <c r="G269" s="601"/>
    </row>
    <row r="270" spans="2:7">
      <c r="B270" s="601"/>
      <c r="C270" s="601"/>
      <c r="D270" s="601"/>
      <c r="E270" s="601"/>
      <c r="F270" s="601"/>
      <c r="G270" s="601"/>
    </row>
    <row r="271" spans="2:7">
      <c r="B271" s="601"/>
      <c r="C271" s="601"/>
      <c r="D271" s="601"/>
      <c r="E271" s="601"/>
      <c r="F271" s="601"/>
      <c r="G271" s="601"/>
    </row>
    <row r="272" spans="2:7">
      <c r="B272" s="601"/>
      <c r="C272" s="601"/>
      <c r="D272" s="601"/>
      <c r="E272" s="601"/>
      <c r="F272" s="601"/>
      <c r="G272" s="601"/>
    </row>
    <row r="273" spans="2:7">
      <c r="B273" s="601"/>
      <c r="C273" s="601"/>
      <c r="D273" s="601"/>
      <c r="E273" s="601"/>
      <c r="F273" s="601"/>
      <c r="G273" s="601"/>
    </row>
    <row r="274" spans="2:7">
      <c r="B274" s="601"/>
      <c r="C274" s="601"/>
      <c r="D274" s="601"/>
      <c r="E274" s="601"/>
      <c r="F274" s="601"/>
      <c r="G274" s="601"/>
    </row>
    <row r="275" spans="2:7">
      <c r="B275" s="601"/>
      <c r="C275" s="601"/>
      <c r="D275" s="601"/>
      <c r="E275" s="601"/>
      <c r="F275" s="601"/>
      <c r="G275" s="601"/>
    </row>
    <row r="276" spans="2:7">
      <c r="B276" s="601"/>
      <c r="C276" s="601"/>
      <c r="D276" s="601"/>
      <c r="E276" s="601"/>
      <c r="F276" s="601"/>
      <c r="G276" s="601"/>
    </row>
    <row r="277" spans="2:7">
      <c r="B277" s="601"/>
      <c r="C277" s="601"/>
      <c r="D277" s="601"/>
      <c r="E277" s="601"/>
      <c r="F277" s="601"/>
      <c r="G277" s="601"/>
    </row>
    <row r="278" spans="2:7">
      <c r="B278" s="601"/>
      <c r="C278" s="601"/>
      <c r="D278" s="601"/>
      <c r="E278" s="601"/>
      <c r="F278" s="601"/>
      <c r="G278" s="601"/>
    </row>
    <row r="279" spans="2:7">
      <c r="B279" s="601"/>
      <c r="C279" s="601"/>
      <c r="D279" s="601"/>
      <c r="E279" s="601"/>
      <c r="F279" s="601"/>
      <c r="G279" s="601"/>
    </row>
    <row r="280" spans="2:7">
      <c r="B280" s="601"/>
      <c r="C280" s="601"/>
      <c r="D280" s="601"/>
      <c r="E280" s="601"/>
      <c r="F280" s="601"/>
      <c r="G280" s="601"/>
    </row>
    <row r="281" spans="2:7">
      <c r="B281" s="601"/>
      <c r="C281" s="601"/>
      <c r="D281" s="601"/>
      <c r="E281" s="601"/>
      <c r="F281" s="601"/>
      <c r="G281" s="601"/>
    </row>
    <row r="282" spans="2:7">
      <c r="B282" s="601"/>
      <c r="C282" s="601"/>
      <c r="D282" s="601"/>
      <c r="E282" s="601"/>
      <c r="F282" s="601"/>
      <c r="G282" s="601"/>
    </row>
    <row r="283" spans="2:7">
      <c r="B283" s="601"/>
      <c r="C283" s="601"/>
      <c r="D283" s="601"/>
      <c r="E283" s="601"/>
      <c r="F283" s="601"/>
      <c r="G283" s="601"/>
    </row>
    <row r="284" spans="2:7">
      <c r="B284" s="601"/>
      <c r="C284" s="601"/>
      <c r="D284" s="601"/>
      <c r="E284" s="601"/>
      <c r="F284" s="601"/>
      <c r="G284" s="601"/>
    </row>
    <row r="285" spans="2:7">
      <c r="B285" s="601"/>
      <c r="C285" s="601"/>
      <c r="D285" s="601"/>
      <c r="E285" s="601"/>
      <c r="F285" s="601"/>
      <c r="G285" s="601"/>
    </row>
    <row r="286" spans="2:7">
      <c r="B286" s="601"/>
      <c r="C286" s="601"/>
      <c r="D286" s="601"/>
      <c r="E286" s="601"/>
      <c r="F286" s="601"/>
      <c r="G286" s="601"/>
    </row>
    <row r="287" spans="2:7">
      <c r="B287" s="601"/>
      <c r="C287" s="601"/>
      <c r="D287" s="601"/>
      <c r="E287" s="601"/>
      <c r="F287" s="601"/>
      <c r="G287" s="601"/>
    </row>
    <row r="288" spans="2:7">
      <c r="B288" s="601"/>
      <c r="C288" s="601"/>
      <c r="D288" s="601"/>
      <c r="E288" s="601"/>
      <c r="F288" s="601"/>
      <c r="G288" s="601"/>
    </row>
    <row r="289" spans="2:7">
      <c r="B289" s="601"/>
      <c r="C289" s="601"/>
      <c r="D289" s="601"/>
      <c r="E289" s="601"/>
      <c r="F289" s="601"/>
      <c r="G289" s="601"/>
    </row>
    <row r="290" spans="2:7">
      <c r="B290" s="601"/>
      <c r="C290" s="601"/>
      <c r="D290" s="601"/>
      <c r="E290" s="601"/>
      <c r="F290" s="601"/>
      <c r="G290" s="601"/>
    </row>
    <row r="291" spans="2:7">
      <c r="B291" s="601"/>
      <c r="C291" s="601"/>
      <c r="D291" s="601"/>
      <c r="E291" s="601"/>
      <c r="F291" s="601"/>
      <c r="G291" s="601"/>
    </row>
    <row r="292" spans="2:7">
      <c r="B292" s="601"/>
      <c r="C292" s="601"/>
      <c r="D292" s="601"/>
      <c r="E292" s="601"/>
      <c r="F292" s="601"/>
      <c r="G292" s="601"/>
    </row>
    <row r="293" spans="2:7">
      <c r="B293" s="601"/>
      <c r="C293" s="601"/>
      <c r="D293" s="601"/>
      <c r="E293" s="601"/>
      <c r="F293" s="601"/>
      <c r="G293" s="601"/>
    </row>
    <row r="294" spans="2:7">
      <c r="B294" s="601"/>
      <c r="C294" s="601"/>
      <c r="D294" s="601"/>
      <c r="E294" s="601"/>
      <c r="F294" s="601"/>
      <c r="G294" s="601"/>
    </row>
    <row r="295" spans="2:7">
      <c r="B295" s="601"/>
      <c r="C295" s="601"/>
      <c r="D295" s="601"/>
      <c r="E295" s="601"/>
      <c r="F295" s="601"/>
      <c r="G295" s="601"/>
    </row>
    <row r="296" spans="2:7">
      <c r="B296" s="601"/>
      <c r="C296" s="601"/>
      <c r="D296" s="601"/>
      <c r="E296" s="601"/>
      <c r="F296" s="601"/>
      <c r="G296" s="601"/>
    </row>
    <row r="297" spans="2:7">
      <c r="B297" s="601"/>
      <c r="C297" s="601"/>
      <c r="D297" s="601"/>
      <c r="E297" s="601"/>
      <c r="F297" s="601"/>
      <c r="G297" s="601"/>
    </row>
    <row r="298" spans="2:7">
      <c r="B298" s="601"/>
      <c r="C298" s="601"/>
      <c r="D298" s="601"/>
      <c r="E298" s="601"/>
      <c r="F298" s="601"/>
      <c r="G298" s="601"/>
    </row>
    <row r="299" spans="2:7">
      <c r="B299" s="601"/>
      <c r="C299" s="601"/>
      <c r="D299" s="601"/>
      <c r="E299" s="601"/>
      <c r="F299" s="601"/>
      <c r="G299" s="601"/>
    </row>
    <row r="300" spans="2:7">
      <c r="B300" s="601"/>
      <c r="C300" s="601"/>
      <c r="D300" s="601"/>
      <c r="E300" s="601"/>
      <c r="F300" s="601"/>
      <c r="G300" s="601"/>
    </row>
    <row r="301" spans="2:7">
      <c r="B301" s="601"/>
      <c r="C301" s="601"/>
      <c r="D301" s="601"/>
      <c r="E301" s="601"/>
      <c r="F301" s="601"/>
      <c r="G301" s="601"/>
    </row>
    <row r="302" spans="2:7">
      <c r="B302" s="601"/>
      <c r="C302" s="601"/>
      <c r="D302" s="601"/>
      <c r="E302" s="601"/>
      <c r="F302" s="601"/>
      <c r="G302" s="601"/>
    </row>
    <row r="303" spans="2:7">
      <c r="B303" s="601"/>
      <c r="C303" s="601"/>
      <c r="D303" s="601"/>
      <c r="E303" s="601"/>
      <c r="F303" s="601"/>
      <c r="G303" s="601"/>
    </row>
    <row r="304" spans="2:7">
      <c r="B304" s="601"/>
      <c r="C304" s="601"/>
      <c r="D304" s="601"/>
      <c r="E304" s="601"/>
      <c r="F304" s="601"/>
      <c r="G304" s="601"/>
    </row>
    <row r="305" spans="2:7">
      <c r="B305" s="601"/>
      <c r="C305" s="601"/>
      <c r="D305" s="601"/>
      <c r="E305" s="601"/>
      <c r="F305" s="601"/>
      <c r="G305" s="601"/>
    </row>
    <row r="306" spans="2:7">
      <c r="B306" s="601"/>
      <c r="C306" s="601"/>
      <c r="D306" s="601"/>
      <c r="E306" s="601"/>
      <c r="F306" s="601"/>
      <c r="G306" s="601"/>
    </row>
    <row r="307" spans="2:7">
      <c r="B307" s="601"/>
      <c r="C307" s="601"/>
      <c r="D307" s="601"/>
      <c r="E307" s="601"/>
      <c r="F307" s="601"/>
      <c r="G307" s="601"/>
    </row>
    <row r="308" spans="2:7">
      <c r="B308" s="601"/>
      <c r="C308" s="601"/>
      <c r="D308" s="601"/>
      <c r="E308" s="601"/>
      <c r="F308" s="601"/>
      <c r="G308" s="601"/>
    </row>
    <row r="309" spans="2:7">
      <c r="B309" s="601"/>
      <c r="C309" s="601"/>
      <c r="D309" s="601"/>
      <c r="E309" s="601"/>
      <c r="F309" s="601"/>
      <c r="G309" s="601"/>
    </row>
    <row r="310" spans="2:7">
      <c r="B310" s="601"/>
      <c r="C310" s="601"/>
      <c r="D310" s="601"/>
      <c r="E310" s="601"/>
      <c r="F310" s="601"/>
      <c r="G310" s="601"/>
    </row>
    <row r="311" spans="2:7">
      <c r="B311" s="601"/>
      <c r="C311" s="601"/>
      <c r="D311" s="601"/>
      <c r="E311" s="601"/>
      <c r="F311" s="601"/>
      <c r="G311" s="601"/>
    </row>
    <row r="312" spans="2:7">
      <c r="B312" s="601"/>
      <c r="C312" s="601"/>
      <c r="D312" s="601"/>
      <c r="E312" s="601"/>
      <c r="F312" s="601"/>
      <c r="G312" s="601"/>
    </row>
    <row r="313" spans="2:7">
      <c r="B313" s="601"/>
      <c r="C313" s="601"/>
      <c r="D313" s="601"/>
      <c r="E313" s="601"/>
      <c r="F313" s="601"/>
      <c r="G313" s="601"/>
    </row>
    <row r="314" spans="2:7">
      <c r="B314" s="601"/>
      <c r="C314" s="601"/>
      <c r="D314" s="601"/>
      <c r="E314" s="601"/>
      <c r="F314" s="601"/>
      <c r="G314" s="601"/>
    </row>
    <row r="315" spans="2:7">
      <c r="B315" s="601"/>
      <c r="C315" s="601"/>
      <c r="D315" s="601"/>
      <c r="E315" s="601"/>
      <c r="F315" s="601"/>
      <c r="G315" s="601"/>
    </row>
    <row r="316" spans="2:7">
      <c r="B316" s="601"/>
      <c r="C316" s="601"/>
      <c r="D316" s="601"/>
      <c r="E316" s="601"/>
      <c r="F316" s="601"/>
      <c r="G316" s="601"/>
    </row>
    <row r="317" spans="2:7">
      <c r="B317" s="601"/>
      <c r="C317" s="601"/>
      <c r="D317" s="601"/>
      <c r="E317" s="601"/>
      <c r="F317" s="601"/>
      <c r="G317" s="601"/>
    </row>
    <row r="318" spans="2:7">
      <c r="B318" s="601"/>
      <c r="C318" s="601"/>
      <c r="D318" s="601"/>
      <c r="E318" s="601"/>
      <c r="F318" s="601"/>
      <c r="G318" s="601"/>
    </row>
    <row r="319" spans="2:7">
      <c r="B319" s="601"/>
      <c r="C319" s="601"/>
      <c r="D319" s="601"/>
      <c r="E319" s="601"/>
      <c r="F319" s="601"/>
      <c r="G319" s="601"/>
    </row>
    <row r="320" spans="2:7">
      <c r="B320" s="601"/>
      <c r="C320" s="601"/>
      <c r="D320" s="601"/>
      <c r="E320" s="601"/>
      <c r="F320" s="601"/>
      <c r="G320" s="601"/>
    </row>
    <row r="321" spans="2:7">
      <c r="B321" s="601"/>
      <c r="C321" s="601"/>
      <c r="D321" s="601"/>
      <c r="E321" s="601"/>
      <c r="F321" s="601"/>
      <c r="G321" s="601"/>
    </row>
    <row r="322" spans="2:7">
      <c r="B322" s="601"/>
      <c r="C322" s="601"/>
      <c r="D322" s="601"/>
      <c r="E322" s="601"/>
      <c r="F322" s="601"/>
      <c r="G322" s="601"/>
    </row>
    <row r="323" spans="2:7">
      <c r="B323" s="601"/>
      <c r="C323" s="601"/>
      <c r="D323" s="601"/>
      <c r="E323" s="601"/>
      <c r="F323" s="601"/>
      <c r="G323" s="601"/>
    </row>
    <row r="324" spans="2:7">
      <c r="B324" s="601"/>
      <c r="C324" s="601"/>
      <c r="D324" s="601"/>
      <c r="E324" s="601"/>
      <c r="F324" s="601"/>
      <c r="G324" s="601"/>
    </row>
    <row r="325" spans="2:7">
      <c r="B325" s="601"/>
      <c r="C325" s="601"/>
      <c r="D325" s="601"/>
      <c r="E325" s="601"/>
      <c r="F325" s="601"/>
      <c r="G325" s="601"/>
    </row>
    <row r="326" spans="2:7">
      <c r="B326" s="601"/>
      <c r="C326" s="601"/>
      <c r="D326" s="601"/>
      <c r="E326" s="601"/>
      <c r="F326" s="601"/>
      <c r="G326" s="601"/>
    </row>
    <row r="327" spans="2:7">
      <c r="B327" s="601"/>
      <c r="C327" s="601"/>
      <c r="D327" s="601"/>
      <c r="E327" s="601"/>
      <c r="F327" s="601"/>
      <c r="G327" s="601"/>
    </row>
    <row r="328" spans="2:7">
      <c r="B328" s="601"/>
      <c r="C328" s="601"/>
      <c r="D328" s="601"/>
      <c r="E328" s="601"/>
      <c r="F328" s="601"/>
      <c r="G328" s="601"/>
    </row>
    <row r="329" spans="2:7">
      <c r="B329" s="601"/>
      <c r="C329" s="601"/>
      <c r="D329" s="601"/>
      <c r="E329" s="601"/>
      <c r="F329" s="601"/>
      <c r="G329" s="601"/>
    </row>
    <row r="330" spans="2:7">
      <c r="B330" s="601"/>
      <c r="C330" s="601"/>
      <c r="D330" s="601"/>
      <c r="E330" s="601"/>
      <c r="F330" s="601"/>
      <c r="G330" s="601"/>
    </row>
    <row r="331" spans="2:7">
      <c r="B331" s="601"/>
      <c r="C331" s="601"/>
      <c r="D331" s="601"/>
      <c r="E331" s="601"/>
      <c r="F331" s="601"/>
      <c r="G331" s="601"/>
    </row>
    <row r="332" spans="2:7">
      <c r="B332" s="601"/>
      <c r="C332" s="601"/>
      <c r="D332" s="601"/>
      <c r="E332" s="601"/>
      <c r="F332" s="601"/>
      <c r="G332" s="601"/>
    </row>
    <row r="333" spans="2:7">
      <c r="B333" s="601"/>
      <c r="C333" s="601"/>
      <c r="D333" s="601"/>
      <c r="E333" s="601"/>
      <c r="F333" s="601"/>
      <c r="G333" s="601"/>
    </row>
    <row r="334" spans="2:7">
      <c r="B334" s="601"/>
      <c r="C334" s="601"/>
      <c r="D334" s="601"/>
      <c r="E334" s="601"/>
      <c r="F334" s="601"/>
      <c r="G334" s="601"/>
    </row>
    <row r="335" spans="2:7">
      <c r="B335" s="601"/>
      <c r="C335" s="601"/>
      <c r="D335" s="601"/>
      <c r="E335" s="601"/>
      <c r="F335" s="601"/>
      <c r="G335" s="601"/>
    </row>
    <row r="336" spans="2:7">
      <c r="B336" s="601"/>
      <c r="C336" s="601"/>
      <c r="D336" s="601"/>
      <c r="E336" s="601"/>
      <c r="F336" s="601"/>
      <c r="G336" s="601"/>
    </row>
    <row r="337" spans="2:7">
      <c r="B337" s="601"/>
      <c r="C337" s="601"/>
      <c r="D337" s="601"/>
      <c r="E337" s="601"/>
      <c r="F337" s="601"/>
      <c r="G337" s="601"/>
    </row>
    <row r="338" spans="2:7">
      <c r="B338" s="601"/>
      <c r="C338" s="601"/>
      <c r="D338" s="601"/>
      <c r="E338" s="601"/>
      <c r="F338" s="601"/>
      <c r="G338" s="601"/>
    </row>
    <row r="339" spans="2:7">
      <c r="B339" s="601"/>
      <c r="C339" s="601"/>
      <c r="D339" s="601"/>
      <c r="E339" s="601"/>
      <c r="F339" s="601"/>
      <c r="G339" s="601"/>
    </row>
    <row r="340" spans="2:7">
      <c r="B340" s="601"/>
      <c r="C340" s="601"/>
      <c r="D340" s="601"/>
      <c r="E340" s="601"/>
      <c r="F340" s="601"/>
      <c r="G340" s="601"/>
    </row>
    <row r="341" spans="2:7">
      <c r="B341" s="601"/>
      <c r="C341" s="601"/>
      <c r="D341" s="601"/>
      <c r="E341" s="601"/>
      <c r="F341" s="601"/>
      <c r="G341" s="601"/>
    </row>
    <row r="342" spans="2:7">
      <c r="B342" s="601"/>
      <c r="C342" s="601"/>
      <c r="D342" s="601"/>
      <c r="E342" s="601"/>
      <c r="F342" s="601"/>
      <c r="G342" s="601"/>
    </row>
    <row r="343" spans="2:7">
      <c r="B343" s="601"/>
      <c r="C343" s="601"/>
      <c r="D343" s="601"/>
      <c r="E343" s="601"/>
      <c r="F343" s="601"/>
      <c r="G343" s="601"/>
    </row>
    <row r="344" spans="2:7">
      <c r="B344" s="601"/>
      <c r="C344" s="601"/>
      <c r="D344" s="601"/>
      <c r="E344" s="601"/>
      <c r="F344" s="601"/>
      <c r="G344" s="601"/>
    </row>
    <row r="345" spans="2:7">
      <c r="B345" s="601"/>
      <c r="C345" s="601"/>
      <c r="D345" s="601"/>
      <c r="E345" s="601"/>
      <c r="F345" s="601"/>
      <c r="G345" s="601"/>
    </row>
    <row r="346" spans="2:7">
      <c r="B346" s="601"/>
      <c r="C346" s="601"/>
      <c r="D346" s="601"/>
      <c r="E346" s="601"/>
      <c r="F346" s="601"/>
      <c r="G346" s="601"/>
    </row>
    <row r="347" spans="2:7">
      <c r="B347" s="601"/>
      <c r="C347" s="601"/>
      <c r="D347" s="601"/>
      <c r="E347" s="601"/>
      <c r="F347" s="601"/>
      <c r="G347" s="601"/>
    </row>
    <row r="348" spans="2:7">
      <c r="B348" s="601"/>
      <c r="C348" s="601"/>
      <c r="D348" s="601"/>
      <c r="E348" s="601"/>
      <c r="F348" s="601"/>
      <c r="G348" s="601"/>
    </row>
    <row r="349" spans="2:7">
      <c r="B349" s="601"/>
      <c r="C349" s="601"/>
      <c r="D349" s="601"/>
      <c r="E349" s="601"/>
      <c r="F349" s="601"/>
      <c r="G349" s="601"/>
    </row>
    <row r="350" spans="2:7">
      <c r="B350" s="601"/>
      <c r="C350" s="601"/>
      <c r="D350" s="601"/>
      <c r="E350" s="601"/>
      <c r="F350" s="601"/>
      <c r="G350" s="601"/>
    </row>
    <row r="351" spans="2:7">
      <c r="B351" s="601"/>
      <c r="C351" s="601"/>
      <c r="D351" s="601"/>
      <c r="E351" s="601"/>
      <c r="F351" s="601"/>
      <c r="G351" s="601"/>
    </row>
    <row r="352" spans="2:7">
      <c r="B352" s="601"/>
      <c r="C352" s="601"/>
      <c r="D352" s="601"/>
      <c r="E352" s="601"/>
      <c r="F352" s="601"/>
      <c r="G352" s="601"/>
    </row>
    <row r="353" spans="2:7">
      <c r="B353" s="601"/>
      <c r="C353" s="601"/>
      <c r="D353" s="601"/>
      <c r="E353" s="601"/>
      <c r="F353" s="601"/>
      <c r="G353" s="601"/>
    </row>
    <row r="354" spans="2:7">
      <c r="B354" s="601"/>
      <c r="C354" s="601"/>
      <c r="D354" s="601"/>
      <c r="E354" s="601"/>
      <c r="F354" s="601"/>
      <c r="G354" s="601"/>
    </row>
    <row r="355" spans="2:7">
      <c r="B355" s="601"/>
      <c r="C355" s="601"/>
      <c r="D355" s="601"/>
      <c r="E355" s="601"/>
      <c r="F355" s="601"/>
      <c r="G355" s="601"/>
    </row>
    <row r="356" spans="2:7">
      <c r="B356" s="601"/>
      <c r="C356" s="601"/>
      <c r="D356" s="601"/>
      <c r="E356" s="601"/>
      <c r="F356" s="601"/>
      <c r="G356" s="601"/>
    </row>
    <row r="357" spans="2:7">
      <c r="B357" s="601"/>
      <c r="C357" s="601"/>
      <c r="D357" s="601"/>
      <c r="E357" s="601"/>
      <c r="F357" s="601"/>
      <c r="G357" s="601"/>
    </row>
    <row r="358" spans="2:7">
      <c r="B358" s="601"/>
      <c r="C358" s="601"/>
      <c r="D358" s="601"/>
      <c r="E358" s="601"/>
      <c r="F358" s="601"/>
      <c r="G358" s="601"/>
    </row>
    <row r="359" spans="2:7">
      <c r="B359" s="601"/>
      <c r="C359" s="601"/>
      <c r="D359" s="601"/>
      <c r="E359" s="601"/>
      <c r="F359" s="601"/>
      <c r="G359" s="601"/>
    </row>
    <row r="360" spans="2:7">
      <c r="B360" s="601"/>
      <c r="C360" s="601"/>
      <c r="D360" s="601"/>
      <c r="E360" s="601"/>
      <c r="F360" s="601"/>
      <c r="G360" s="601"/>
    </row>
    <row r="361" spans="2:7">
      <c r="B361" s="601"/>
      <c r="C361" s="601"/>
      <c r="D361" s="601"/>
      <c r="E361" s="601"/>
      <c r="F361" s="601"/>
      <c r="G361" s="601"/>
    </row>
    <row r="362" spans="2:7">
      <c r="B362" s="601"/>
      <c r="C362" s="601"/>
      <c r="D362" s="601"/>
      <c r="E362" s="601"/>
      <c r="F362" s="601"/>
      <c r="G362" s="601"/>
    </row>
    <row r="363" spans="2:7">
      <c r="B363" s="601"/>
      <c r="C363" s="601"/>
      <c r="D363" s="601"/>
      <c r="E363" s="601"/>
      <c r="F363" s="601"/>
      <c r="G363" s="601"/>
    </row>
    <row r="364" spans="2:7">
      <c r="B364" s="601"/>
      <c r="C364" s="601"/>
      <c r="D364" s="601"/>
      <c r="E364" s="601"/>
      <c r="F364" s="601"/>
      <c r="G364" s="601"/>
    </row>
    <row r="365" spans="2:7">
      <c r="B365" s="601"/>
      <c r="C365" s="601"/>
      <c r="D365" s="601"/>
      <c r="E365" s="601"/>
      <c r="F365" s="601"/>
      <c r="G365" s="601"/>
    </row>
    <row r="366" spans="2:7">
      <c r="B366" s="601"/>
      <c r="C366" s="601"/>
      <c r="D366" s="601"/>
      <c r="E366" s="601"/>
      <c r="F366" s="601"/>
      <c r="G366" s="601"/>
    </row>
    <row r="367" spans="2:7">
      <c r="B367" s="601"/>
      <c r="C367" s="601"/>
      <c r="D367" s="601"/>
      <c r="E367" s="601"/>
      <c r="F367" s="601"/>
      <c r="G367" s="601"/>
    </row>
    <row r="368" spans="2:7">
      <c r="B368" s="601"/>
      <c r="C368" s="601"/>
      <c r="D368" s="601"/>
      <c r="E368" s="601"/>
      <c r="F368" s="601"/>
      <c r="G368" s="601"/>
    </row>
    <row r="369" spans="2:7">
      <c r="B369" s="601"/>
      <c r="C369" s="601"/>
      <c r="D369" s="601"/>
      <c r="E369" s="601"/>
      <c r="F369" s="601"/>
      <c r="G369" s="601"/>
    </row>
    <row r="370" spans="2:7">
      <c r="B370" s="601"/>
      <c r="C370" s="601"/>
      <c r="D370" s="601"/>
      <c r="E370" s="601"/>
      <c r="F370" s="601"/>
      <c r="G370" s="601"/>
    </row>
    <row r="371" spans="2:7">
      <c r="B371" s="601"/>
      <c r="C371" s="601"/>
      <c r="D371" s="601"/>
      <c r="E371" s="601"/>
      <c r="F371" s="601"/>
      <c r="G371" s="601"/>
    </row>
    <row r="372" spans="2:7">
      <c r="B372" s="601"/>
      <c r="C372" s="601"/>
      <c r="D372" s="601"/>
      <c r="E372" s="601"/>
      <c r="F372" s="601"/>
      <c r="G372" s="601"/>
    </row>
    <row r="373" spans="2:7">
      <c r="B373" s="601"/>
      <c r="C373" s="601"/>
      <c r="D373" s="601"/>
      <c r="E373" s="601"/>
      <c r="F373" s="601"/>
      <c r="G373" s="601"/>
    </row>
    <row r="374" spans="2:7">
      <c r="B374" s="601"/>
      <c r="C374" s="601"/>
      <c r="D374" s="601"/>
      <c r="E374" s="601"/>
      <c r="F374" s="601"/>
      <c r="G374" s="601"/>
    </row>
    <row r="375" spans="2:7">
      <c r="B375" s="601"/>
      <c r="C375" s="601"/>
      <c r="D375" s="601"/>
      <c r="E375" s="601"/>
      <c r="F375" s="601"/>
      <c r="G375" s="601"/>
    </row>
    <row r="376" spans="2:7">
      <c r="B376" s="601"/>
      <c r="C376" s="601"/>
      <c r="D376" s="601"/>
      <c r="E376" s="601"/>
      <c r="F376" s="601"/>
      <c r="G376" s="601"/>
    </row>
    <row r="377" spans="2:7">
      <c r="B377" s="601"/>
      <c r="C377" s="601"/>
      <c r="D377" s="601"/>
      <c r="E377" s="601"/>
      <c r="F377" s="601"/>
      <c r="G377" s="601"/>
    </row>
    <row r="378" spans="2:7">
      <c r="B378" s="601"/>
      <c r="C378" s="601"/>
      <c r="D378" s="601"/>
      <c r="E378" s="601"/>
      <c r="F378" s="601"/>
      <c r="G378" s="601"/>
    </row>
    <row r="379" spans="2:7">
      <c r="B379" s="601"/>
      <c r="C379" s="601"/>
      <c r="D379" s="601"/>
      <c r="E379" s="601"/>
      <c r="F379" s="601"/>
      <c r="G379" s="601"/>
    </row>
    <row r="380" spans="2:7">
      <c r="B380" s="601"/>
      <c r="C380" s="601"/>
      <c r="D380" s="601"/>
      <c r="E380" s="601"/>
      <c r="F380" s="601"/>
      <c r="G380" s="601"/>
    </row>
    <row r="381" spans="2:7">
      <c r="B381" s="601"/>
      <c r="C381" s="601"/>
      <c r="D381" s="601"/>
      <c r="E381" s="601"/>
      <c r="F381" s="601"/>
      <c r="G381" s="601"/>
    </row>
    <row r="382" spans="2:7">
      <c r="B382" s="601"/>
      <c r="C382" s="601"/>
      <c r="D382" s="601"/>
      <c r="E382" s="601"/>
      <c r="F382" s="601"/>
      <c r="G382" s="601"/>
    </row>
    <row r="383" spans="2:7">
      <c r="B383" s="601"/>
      <c r="C383" s="601"/>
      <c r="D383" s="601"/>
      <c r="E383" s="601"/>
      <c r="F383" s="601"/>
      <c r="G383" s="601"/>
    </row>
    <row r="384" spans="2:7">
      <c r="B384" s="601"/>
      <c r="C384" s="601"/>
      <c r="D384" s="601"/>
      <c r="E384" s="601"/>
      <c r="F384" s="601"/>
      <c r="G384" s="601"/>
    </row>
    <row r="385" spans="2:7">
      <c r="B385" s="601"/>
      <c r="C385" s="601"/>
      <c r="D385" s="601"/>
      <c r="E385" s="601"/>
      <c r="F385" s="601"/>
      <c r="G385" s="601"/>
    </row>
    <row r="386" spans="2:7">
      <c r="B386" s="601"/>
      <c r="C386" s="601"/>
      <c r="D386" s="601"/>
      <c r="E386" s="601"/>
      <c r="F386" s="601"/>
      <c r="G386" s="601"/>
    </row>
    <row r="387" spans="2:7">
      <c r="B387" s="601"/>
      <c r="C387" s="601"/>
      <c r="D387" s="601"/>
      <c r="E387" s="601"/>
      <c r="F387" s="601"/>
      <c r="G387" s="601"/>
    </row>
    <row r="388" spans="2:7">
      <c r="B388" s="601"/>
      <c r="C388" s="601"/>
      <c r="D388" s="601"/>
      <c r="E388" s="601"/>
      <c r="F388" s="601"/>
      <c r="G388" s="601"/>
    </row>
    <row r="389" spans="2:7">
      <c r="B389" s="601"/>
      <c r="C389" s="601"/>
      <c r="D389" s="601"/>
      <c r="E389" s="601"/>
      <c r="F389" s="601"/>
      <c r="G389" s="601"/>
    </row>
    <row r="390" spans="2:7">
      <c r="B390" s="601"/>
      <c r="C390" s="601"/>
      <c r="D390" s="601"/>
      <c r="E390" s="601"/>
      <c r="F390" s="601"/>
      <c r="G390" s="601"/>
    </row>
    <row r="391" spans="2:7">
      <c r="B391" s="601"/>
      <c r="C391" s="601"/>
      <c r="D391" s="601"/>
      <c r="E391" s="601"/>
      <c r="F391" s="601"/>
      <c r="G391" s="601"/>
    </row>
    <row r="392" spans="2:7">
      <c r="B392" s="601"/>
      <c r="C392" s="601"/>
      <c r="D392" s="601"/>
      <c r="E392" s="601"/>
      <c r="F392" s="601"/>
      <c r="G392" s="601"/>
    </row>
    <row r="393" spans="2:7">
      <c r="B393" s="601"/>
      <c r="C393" s="601"/>
      <c r="D393" s="601"/>
      <c r="E393" s="601"/>
      <c r="F393" s="601"/>
      <c r="G393" s="601"/>
    </row>
    <row r="394" spans="2:7">
      <c r="B394" s="601"/>
      <c r="C394" s="601"/>
      <c r="D394" s="601"/>
      <c r="E394" s="601"/>
      <c r="F394" s="601"/>
      <c r="G394" s="601"/>
    </row>
    <row r="395" spans="2:7">
      <c r="B395" s="601"/>
      <c r="C395" s="601"/>
      <c r="D395" s="601"/>
      <c r="E395" s="601"/>
      <c r="F395" s="601"/>
      <c r="G395" s="601"/>
    </row>
    <row r="396" spans="2:7">
      <c r="B396" s="601"/>
      <c r="C396" s="601"/>
      <c r="D396" s="601"/>
      <c r="E396" s="601"/>
      <c r="F396" s="601"/>
      <c r="G396" s="601"/>
    </row>
    <row r="397" spans="2:7">
      <c r="B397" s="601"/>
      <c r="C397" s="601"/>
      <c r="D397" s="601"/>
      <c r="E397" s="601"/>
      <c r="F397" s="601"/>
      <c r="G397" s="601"/>
    </row>
    <row r="398" spans="2:7">
      <c r="B398" s="601"/>
      <c r="C398" s="601"/>
      <c r="D398" s="601"/>
      <c r="E398" s="601"/>
      <c r="F398" s="601"/>
      <c r="G398" s="601"/>
    </row>
    <row r="399" spans="2:7">
      <c r="B399" s="601"/>
      <c r="C399" s="601"/>
      <c r="D399" s="601"/>
      <c r="E399" s="601"/>
      <c r="F399" s="601"/>
      <c r="G399" s="601"/>
    </row>
    <row r="400" spans="2:7">
      <c r="B400" s="601"/>
      <c r="C400" s="601"/>
      <c r="D400" s="601"/>
      <c r="E400" s="601"/>
      <c r="F400" s="601"/>
      <c r="G400" s="601"/>
    </row>
    <row r="401" spans="2:7">
      <c r="B401" s="601"/>
      <c r="C401" s="601"/>
      <c r="D401" s="601"/>
      <c r="E401" s="601"/>
      <c r="F401" s="601"/>
      <c r="G401" s="601"/>
    </row>
    <row r="402" spans="2:7">
      <c r="B402" s="601"/>
      <c r="C402" s="601"/>
      <c r="D402" s="601"/>
      <c r="E402" s="601"/>
      <c r="F402" s="601"/>
      <c r="G402" s="601"/>
    </row>
    <row r="403" spans="2:7">
      <c r="B403" s="601"/>
      <c r="C403" s="601"/>
      <c r="D403" s="601"/>
      <c r="E403" s="601"/>
      <c r="F403" s="601"/>
      <c r="G403" s="601"/>
    </row>
    <row r="404" spans="2:7">
      <c r="B404" s="601"/>
      <c r="C404" s="601"/>
      <c r="D404" s="601"/>
      <c r="E404" s="601"/>
      <c r="F404" s="601"/>
      <c r="G404" s="601"/>
    </row>
    <row r="405" spans="2:7">
      <c r="B405" s="601"/>
      <c r="C405" s="601"/>
      <c r="D405" s="601"/>
      <c r="E405" s="601"/>
      <c r="F405" s="601"/>
      <c r="G405" s="601"/>
    </row>
    <row r="406" spans="2:7">
      <c r="B406" s="601"/>
      <c r="C406" s="601"/>
      <c r="D406" s="601"/>
      <c r="E406" s="601"/>
      <c r="F406" s="601"/>
      <c r="G406" s="601"/>
    </row>
    <row r="407" spans="2:7">
      <c r="B407" s="601"/>
      <c r="C407" s="601"/>
      <c r="D407" s="601"/>
      <c r="E407" s="601"/>
      <c r="F407" s="601"/>
      <c r="G407" s="601"/>
    </row>
    <row r="408" spans="2:7">
      <c r="B408" s="601"/>
      <c r="C408" s="601"/>
      <c r="D408" s="601"/>
      <c r="E408" s="601"/>
      <c r="F408" s="601"/>
      <c r="G408" s="601"/>
    </row>
    <row r="409" spans="2:7">
      <c r="B409" s="601"/>
      <c r="C409" s="601"/>
      <c r="D409" s="601"/>
      <c r="E409" s="601"/>
      <c r="F409" s="601"/>
      <c r="G409" s="601"/>
    </row>
    <row r="410" spans="2:7">
      <c r="B410" s="601"/>
      <c r="C410" s="601"/>
      <c r="D410" s="601"/>
      <c r="E410" s="601"/>
      <c r="F410" s="601"/>
      <c r="G410" s="601"/>
    </row>
    <row r="411" spans="2:7">
      <c r="B411" s="601"/>
      <c r="C411" s="601"/>
      <c r="D411" s="601"/>
      <c r="E411" s="601"/>
      <c r="F411" s="601"/>
      <c r="G411" s="601"/>
    </row>
    <row r="412" spans="2:7">
      <c r="B412" s="601"/>
      <c r="C412" s="601"/>
      <c r="D412" s="601"/>
      <c r="E412" s="601"/>
      <c r="F412" s="601"/>
      <c r="G412" s="601"/>
    </row>
    <row r="413" spans="2:7">
      <c r="B413" s="601"/>
      <c r="C413" s="601"/>
      <c r="D413" s="601"/>
      <c r="E413" s="601"/>
      <c r="F413" s="601"/>
      <c r="G413" s="601"/>
    </row>
    <row r="414" spans="2:7">
      <c r="B414" s="601"/>
      <c r="C414" s="601"/>
      <c r="D414" s="601"/>
      <c r="E414" s="601"/>
      <c r="F414" s="601"/>
      <c r="G414" s="601"/>
    </row>
    <row r="415" spans="2:7">
      <c r="B415" s="601"/>
      <c r="C415" s="601"/>
      <c r="D415" s="601"/>
      <c r="E415" s="601"/>
      <c r="F415" s="601"/>
      <c r="G415" s="601"/>
    </row>
    <row r="416" spans="2:7">
      <c r="B416" s="601"/>
      <c r="C416" s="601"/>
      <c r="D416" s="601"/>
      <c r="E416" s="601"/>
      <c r="F416" s="601"/>
      <c r="G416" s="601"/>
    </row>
    <row r="417" spans="2:7">
      <c r="B417" s="601"/>
      <c r="C417" s="601"/>
      <c r="D417" s="601"/>
      <c r="E417" s="601"/>
      <c r="F417" s="601"/>
      <c r="G417" s="601"/>
    </row>
    <row r="418" spans="2:7">
      <c r="B418" s="601"/>
      <c r="C418" s="601"/>
      <c r="D418" s="601"/>
      <c r="E418" s="601"/>
      <c r="F418" s="601"/>
      <c r="G418" s="601"/>
    </row>
    <row r="419" spans="2:7">
      <c r="B419" s="601"/>
      <c r="C419" s="601"/>
      <c r="D419" s="601"/>
      <c r="E419" s="601"/>
      <c r="F419" s="601"/>
      <c r="G419" s="601"/>
    </row>
    <row r="420" spans="2:7">
      <c r="B420" s="601"/>
      <c r="C420" s="601"/>
      <c r="D420" s="601"/>
      <c r="E420" s="601"/>
      <c r="F420" s="601"/>
      <c r="G420" s="601"/>
    </row>
    <row r="421" spans="2:7">
      <c r="B421" s="601"/>
      <c r="C421" s="601"/>
      <c r="D421" s="601"/>
      <c r="E421" s="601"/>
      <c r="F421" s="601"/>
      <c r="G421" s="601"/>
    </row>
    <row r="422" spans="2:7">
      <c r="B422" s="601"/>
      <c r="C422" s="601"/>
      <c r="D422" s="601"/>
      <c r="E422" s="601"/>
      <c r="F422" s="601"/>
      <c r="G422" s="601"/>
    </row>
    <row r="423" spans="2:7">
      <c r="B423" s="601"/>
      <c r="C423" s="601"/>
      <c r="D423" s="601"/>
      <c r="E423" s="601"/>
      <c r="F423" s="601"/>
      <c r="G423" s="601"/>
    </row>
    <row r="424" spans="2:7">
      <c r="B424" s="601"/>
      <c r="C424" s="601"/>
      <c r="D424" s="601"/>
      <c r="E424" s="601"/>
      <c r="F424" s="601"/>
      <c r="G424" s="601"/>
    </row>
    <row r="425" spans="2:7">
      <c r="B425" s="601"/>
      <c r="C425" s="601"/>
      <c r="D425" s="601"/>
      <c r="E425" s="601"/>
      <c r="F425" s="601"/>
      <c r="G425" s="601"/>
    </row>
    <row r="426" spans="2:7">
      <c r="B426" s="601"/>
      <c r="C426" s="601"/>
      <c r="D426" s="601"/>
      <c r="E426" s="601"/>
      <c r="F426" s="601"/>
      <c r="G426" s="601"/>
    </row>
    <row r="427" spans="2:7">
      <c r="B427" s="601"/>
      <c r="C427" s="601"/>
      <c r="D427" s="601"/>
      <c r="E427" s="601"/>
      <c r="F427" s="601"/>
      <c r="G427" s="601"/>
    </row>
    <row r="428" spans="2:7">
      <c r="B428" s="601"/>
      <c r="C428" s="601"/>
      <c r="D428" s="601"/>
      <c r="E428" s="601"/>
      <c r="F428" s="601"/>
      <c r="G428" s="601"/>
    </row>
    <row r="429" spans="2:7">
      <c r="B429" s="601"/>
      <c r="C429" s="601"/>
      <c r="D429" s="601"/>
      <c r="E429" s="601"/>
      <c r="F429" s="601"/>
      <c r="G429" s="601"/>
    </row>
    <row r="430" spans="2:7">
      <c r="B430" s="601"/>
      <c r="C430" s="601"/>
      <c r="D430" s="601"/>
      <c r="E430" s="601"/>
      <c r="F430" s="601"/>
      <c r="G430" s="601"/>
    </row>
    <row r="431" spans="2:7">
      <c r="B431" s="601"/>
      <c r="C431" s="601"/>
      <c r="D431" s="601"/>
      <c r="E431" s="601"/>
      <c r="F431" s="601"/>
      <c r="G431" s="601"/>
    </row>
    <row r="432" spans="2:7">
      <c r="B432" s="601"/>
      <c r="C432" s="601"/>
      <c r="D432" s="601"/>
      <c r="E432" s="601"/>
      <c r="F432" s="601"/>
      <c r="G432" s="601"/>
    </row>
    <row r="433" spans="2:7">
      <c r="B433" s="601"/>
      <c r="C433" s="601"/>
      <c r="D433" s="601"/>
      <c r="E433" s="601"/>
      <c r="F433" s="601"/>
      <c r="G433" s="601"/>
    </row>
    <row r="434" spans="2:7">
      <c r="B434" s="601"/>
      <c r="C434" s="601"/>
      <c r="D434" s="601"/>
      <c r="E434" s="601"/>
      <c r="F434" s="601"/>
      <c r="G434" s="601"/>
    </row>
    <row r="435" spans="2:7">
      <c r="B435" s="601"/>
      <c r="C435" s="601"/>
      <c r="D435" s="601"/>
      <c r="E435" s="601"/>
      <c r="F435" s="601"/>
      <c r="G435" s="601"/>
    </row>
    <row r="436" spans="2:7">
      <c r="B436" s="601"/>
      <c r="C436" s="601"/>
      <c r="D436" s="601"/>
      <c r="E436" s="601"/>
      <c r="F436" s="601"/>
      <c r="G436" s="601"/>
    </row>
    <row r="437" spans="2:7">
      <c r="B437" s="601"/>
      <c r="C437" s="601"/>
      <c r="D437" s="601"/>
      <c r="E437" s="601"/>
      <c r="F437" s="601"/>
      <c r="G437" s="601"/>
    </row>
    <row r="438" spans="2:7">
      <c r="B438" s="601"/>
      <c r="C438" s="601"/>
      <c r="D438" s="601"/>
      <c r="E438" s="601"/>
      <c r="F438" s="601"/>
      <c r="G438" s="601"/>
    </row>
    <row r="439" spans="2:7">
      <c r="B439" s="601"/>
      <c r="C439" s="601"/>
      <c r="D439" s="601"/>
      <c r="E439" s="601"/>
      <c r="F439" s="601"/>
      <c r="G439" s="601"/>
    </row>
    <row r="440" spans="2:7">
      <c r="B440" s="601"/>
      <c r="C440" s="601"/>
      <c r="D440" s="601"/>
      <c r="E440" s="601"/>
      <c r="F440" s="601"/>
      <c r="G440" s="601"/>
    </row>
    <row r="441" spans="2:7">
      <c r="B441" s="601"/>
      <c r="C441" s="601"/>
      <c r="D441" s="601"/>
      <c r="E441" s="601"/>
      <c r="F441" s="601"/>
      <c r="G441" s="601"/>
    </row>
    <row r="442" spans="2:7">
      <c r="B442" s="601"/>
      <c r="C442" s="601"/>
      <c r="D442" s="601"/>
      <c r="E442" s="601"/>
      <c r="F442" s="601"/>
      <c r="G442" s="601"/>
    </row>
    <row r="443" spans="2:7">
      <c r="B443" s="601"/>
      <c r="C443" s="601"/>
      <c r="D443" s="601"/>
      <c r="E443" s="601"/>
      <c r="F443" s="601"/>
      <c r="G443" s="601"/>
    </row>
    <row r="444" spans="2:7">
      <c r="B444" s="601"/>
      <c r="C444" s="601"/>
      <c r="D444" s="601"/>
      <c r="E444" s="601"/>
      <c r="F444" s="601"/>
      <c r="G444" s="601"/>
    </row>
    <row r="445" spans="2:7">
      <c r="B445" s="601"/>
      <c r="C445" s="601"/>
      <c r="D445" s="601"/>
      <c r="E445" s="601"/>
      <c r="F445" s="601"/>
      <c r="G445" s="601"/>
    </row>
    <row r="446" spans="2:7">
      <c r="B446" s="601"/>
      <c r="C446" s="601"/>
      <c r="D446" s="601"/>
      <c r="E446" s="601"/>
      <c r="F446" s="601"/>
      <c r="G446" s="601"/>
    </row>
    <row r="447" spans="2:7">
      <c r="B447" s="601"/>
      <c r="C447" s="601"/>
      <c r="D447" s="601"/>
      <c r="E447" s="601"/>
      <c r="F447" s="601"/>
      <c r="G447" s="601"/>
    </row>
    <row r="448" spans="2:7">
      <c r="B448" s="601"/>
      <c r="C448" s="601"/>
      <c r="D448" s="601"/>
      <c r="E448" s="601"/>
      <c r="F448" s="601"/>
      <c r="G448" s="601"/>
    </row>
    <row r="449" spans="2:7">
      <c r="B449" s="601"/>
      <c r="C449" s="601"/>
      <c r="D449" s="601"/>
      <c r="E449" s="601"/>
      <c r="F449" s="601"/>
      <c r="G449" s="601"/>
    </row>
    <row r="450" spans="2:7">
      <c r="B450" s="601"/>
      <c r="C450" s="601"/>
      <c r="D450" s="601"/>
      <c r="E450" s="601"/>
      <c r="F450" s="601"/>
      <c r="G450" s="601"/>
    </row>
    <row r="451" spans="2:7">
      <c r="B451" s="601"/>
      <c r="C451" s="601"/>
      <c r="D451" s="601"/>
      <c r="E451" s="601"/>
      <c r="F451" s="601"/>
      <c r="G451" s="601"/>
    </row>
    <row r="452" spans="2:7">
      <c r="B452" s="601"/>
      <c r="C452" s="601"/>
      <c r="D452" s="601"/>
      <c r="E452" s="601"/>
      <c r="F452" s="601"/>
      <c r="G452" s="601"/>
    </row>
    <row r="453" spans="2:7">
      <c r="B453" s="601"/>
      <c r="C453" s="601"/>
      <c r="D453" s="601"/>
      <c r="E453" s="601"/>
      <c r="F453" s="601"/>
      <c r="G453" s="601"/>
    </row>
    <row r="454" spans="2:7">
      <c r="B454" s="601"/>
      <c r="C454" s="601"/>
      <c r="D454" s="601"/>
      <c r="E454" s="601"/>
      <c r="F454" s="601"/>
      <c r="G454" s="601"/>
    </row>
    <row r="455" spans="2:7">
      <c r="B455" s="601"/>
      <c r="C455" s="601"/>
      <c r="D455" s="601"/>
      <c r="E455" s="601"/>
      <c r="F455" s="601"/>
      <c r="G455" s="601"/>
    </row>
    <row r="456" spans="2:7">
      <c r="B456" s="601"/>
      <c r="C456" s="601"/>
      <c r="D456" s="601"/>
      <c r="E456" s="601"/>
      <c r="F456" s="601"/>
      <c r="G456" s="601"/>
    </row>
    <row r="457" spans="2:7">
      <c r="B457" s="601"/>
      <c r="C457" s="601"/>
      <c r="D457" s="601"/>
      <c r="E457" s="601"/>
      <c r="F457" s="601"/>
      <c r="G457" s="601"/>
    </row>
    <row r="458" spans="2:7">
      <c r="B458" s="601"/>
      <c r="C458" s="601"/>
      <c r="D458" s="601"/>
      <c r="E458" s="601"/>
      <c r="F458" s="601"/>
      <c r="G458" s="601"/>
    </row>
    <row r="459" spans="2:7">
      <c r="B459" s="601"/>
      <c r="C459" s="601"/>
      <c r="D459" s="601"/>
      <c r="E459" s="601"/>
      <c r="F459" s="601"/>
      <c r="G459" s="601"/>
    </row>
    <row r="460" spans="2:7">
      <c r="B460" s="601"/>
      <c r="C460" s="601"/>
      <c r="D460" s="601"/>
      <c r="E460" s="601"/>
      <c r="F460" s="601"/>
      <c r="G460" s="601"/>
    </row>
    <row r="461" spans="2:7">
      <c r="B461" s="601"/>
      <c r="C461" s="601"/>
      <c r="D461" s="601"/>
      <c r="E461" s="601"/>
      <c r="F461" s="601"/>
      <c r="G461" s="601"/>
    </row>
    <row r="462" spans="2:7">
      <c r="B462" s="601"/>
      <c r="C462" s="601"/>
      <c r="D462" s="601"/>
      <c r="E462" s="601"/>
      <c r="F462" s="601"/>
      <c r="G462" s="601"/>
    </row>
    <row r="463" spans="2:7">
      <c r="B463" s="601"/>
      <c r="C463" s="601"/>
      <c r="D463" s="601"/>
      <c r="E463" s="601"/>
      <c r="F463" s="601"/>
      <c r="G463" s="601"/>
    </row>
    <row r="464" spans="2:7">
      <c r="B464" s="601"/>
      <c r="C464" s="601"/>
      <c r="D464" s="601"/>
      <c r="E464" s="601"/>
      <c r="F464" s="601"/>
      <c r="G464" s="601"/>
    </row>
    <row r="465" spans="2:7">
      <c r="B465" s="601"/>
      <c r="C465" s="601"/>
      <c r="D465" s="601"/>
      <c r="E465" s="601"/>
      <c r="F465" s="601"/>
      <c r="G465" s="601"/>
    </row>
    <row r="466" spans="2:7">
      <c r="B466" s="601"/>
      <c r="C466" s="601"/>
      <c r="D466" s="601"/>
      <c r="E466" s="601"/>
      <c r="F466" s="601"/>
      <c r="G466" s="601"/>
    </row>
    <row r="467" spans="2:7">
      <c r="B467" s="601"/>
      <c r="C467" s="601"/>
      <c r="D467" s="601"/>
      <c r="E467" s="601"/>
      <c r="F467" s="601"/>
      <c r="G467" s="601"/>
    </row>
    <row r="468" spans="2:7">
      <c r="B468" s="601"/>
      <c r="C468" s="601"/>
      <c r="D468" s="601"/>
      <c r="E468" s="601"/>
      <c r="F468" s="601"/>
      <c r="G468" s="601"/>
    </row>
    <row r="469" spans="2:7">
      <c r="B469" s="601"/>
      <c r="C469" s="601"/>
      <c r="D469" s="601"/>
      <c r="E469" s="601"/>
      <c r="F469" s="601"/>
      <c r="G469" s="601"/>
    </row>
    <row r="470" spans="2:7">
      <c r="B470" s="601"/>
      <c r="C470" s="601"/>
      <c r="D470" s="601"/>
      <c r="E470" s="601"/>
      <c r="F470" s="601"/>
      <c r="G470" s="601"/>
    </row>
    <row r="471" spans="2:7">
      <c r="B471" s="601"/>
      <c r="C471" s="601"/>
      <c r="D471" s="601"/>
      <c r="E471" s="601"/>
      <c r="F471" s="601"/>
      <c r="G471" s="601"/>
    </row>
    <row r="472" spans="2:7">
      <c r="B472" s="601"/>
      <c r="C472" s="601"/>
      <c r="D472" s="601"/>
      <c r="E472" s="601"/>
      <c r="F472" s="601"/>
      <c r="G472" s="601"/>
    </row>
    <row r="473" spans="2:7">
      <c r="B473" s="601"/>
      <c r="C473" s="601"/>
      <c r="D473" s="601"/>
      <c r="E473" s="601"/>
      <c r="F473" s="601"/>
      <c r="G473" s="601"/>
    </row>
    <row r="474" spans="2:7">
      <c r="B474" s="601"/>
      <c r="C474" s="601"/>
      <c r="D474" s="601"/>
      <c r="E474" s="601"/>
      <c r="F474" s="601"/>
      <c r="G474" s="601"/>
    </row>
    <row r="475" spans="2:7">
      <c r="B475" s="601"/>
      <c r="C475" s="601"/>
      <c r="D475" s="601"/>
      <c r="E475" s="601"/>
      <c r="F475" s="601"/>
      <c r="G475" s="601"/>
    </row>
    <row r="476" spans="2:7">
      <c r="B476" s="601"/>
      <c r="C476" s="601"/>
      <c r="D476" s="601"/>
      <c r="E476" s="601"/>
      <c r="F476" s="601"/>
      <c r="G476" s="601"/>
    </row>
    <row r="477" spans="2:7">
      <c r="B477" s="601"/>
      <c r="C477" s="601"/>
      <c r="D477" s="601"/>
      <c r="E477" s="601"/>
      <c r="F477" s="601"/>
      <c r="G477" s="601"/>
    </row>
    <row r="478" spans="2:7">
      <c r="B478" s="601"/>
      <c r="C478" s="601"/>
      <c r="D478" s="601"/>
      <c r="E478" s="601"/>
      <c r="F478" s="601"/>
      <c r="G478" s="601"/>
    </row>
    <row r="479" spans="2:7">
      <c r="B479" s="601"/>
      <c r="C479" s="601"/>
      <c r="D479" s="601"/>
      <c r="E479" s="601"/>
      <c r="F479" s="601"/>
      <c r="G479" s="601"/>
    </row>
    <row r="480" spans="2:7">
      <c r="B480" s="601"/>
      <c r="C480" s="601"/>
      <c r="D480" s="601"/>
      <c r="E480" s="601"/>
      <c r="F480" s="601"/>
      <c r="G480" s="601"/>
    </row>
    <row r="481" spans="2:7">
      <c r="B481" s="601"/>
      <c r="C481" s="601"/>
      <c r="D481" s="601"/>
      <c r="E481" s="601"/>
      <c r="F481" s="601"/>
      <c r="G481" s="601"/>
    </row>
    <row r="482" spans="2:7">
      <c r="B482" s="601"/>
      <c r="C482" s="601"/>
      <c r="D482" s="601"/>
      <c r="E482" s="601"/>
      <c r="F482" s="601"/>
      <c r="G482" s="601"/>
    </row>
    <row r="483" spans="2:7">
      <c r="B483" s="601"/>
      <c r="C483" s="601"/>
      <c r="D483" s="601"/>
      <c r="E483" s="601"/>
      <c r="F483" s="601"/>
      <c r="G483" s="601"/>
    </row>
    <row r="484" spans="2:7">
      <c r="B484" s="601"/>
      <c r="C484" s="601"/>
      <c r="D484" s="601"/>
      <c r="E484" s="601"/>
      <c r="F484" s="601"/>
      <c r="G484" s="601"/>
    </row>
    <row r="485" spans="2:7">
      <c r="B485" s="601"/>
      <c r="C485" s="601"/>
      <c r="D485" s="601"/>
      <c r="E485" s="601"/>
      <c r="F485" s="601"/>
      <c r="G485" s="601"/>
    </row>
    <row r="486" spans="2:7">
      <c r="B486" s="601"/>
      <c r="C486" s="601"/>
      <c r="D486" s="601"/>
      <c r="E486" s="601"/>
      <c r="F486" s="601"/>
      <c r="G486" s="601"/>
    </row>
    <row r="487" spans="2:7">
      <c r="B487" s="601"/>
      <c r="C487" s="601"/>
      <c r="D487" s="601"/>
      <c r="E487" s="601"/>
      <c r="F487" s="601"/>
      <c r="G487" s="601"/>
    </row>
    <row r="488" spans="2:7">
      <c r="B488" s="601"/>
      <c r="C488" s="601"/>
      <c r="D488" s="601"/>
      <c r="E488" s="601"/>
      <c r="F488" s="601"/>
      <c r="G488" s="601"/>
    </row>
    <row r="489" spans="2:7">
      <c r="B489" s="601"/>
      <c r="C489" s="601"/>
      <c r="D489" s="601"/>
      <c r="E489" s="601"/>
      <c r="F489" s="601"/>
      <c r="G489" s="601"/>
    </row>
    <row r="490" spans="2:7">
      <c r="B490" s="601"/>
      <c r="C490" s="601"/>
      <c r="D490" s="601"/>
      <c r="E490" s="601"/>
      <c r="F490" s="601"/>
      <c r="G490" s="601"/>
    </row>
    <row r="491" spans="2:7">
      <c r="B491" s="601"/>
      <c r="C491" s="601"/>
      <c r="D491" s="601"/>
      <c r="E491" s="601"/>
      <c r="F491" s="601"/>
      <c r="G491" s="601"/>
    </row>
    <row r="492" spans="2:7">
      <c r="B492" s="601"/>
      <c r="C492" s="601"/>
      <c r="D492" s="601"/>
      <c r="E492" s="601"/>
      <c r="F492" s="601"/>
      <c r="G492" s="601"/>
    </row>
    <row r="493" spans="2:7">
      <c r="B493" s="601"/>
      <c r="C493" s="601"/>
      <c r="D493" s="601"/>
      <c r="E493" s="601"/>
      <c r="F493" s="601"/>
      <c r="G493" s="601"/>
    </row>
    <row r="494" spans="2:7">
      <c r="B494" s="601"/>
      <c r="C494" s="601"/>
      <c r="D494" s="601"/>
      <c r="E494" s="601"/>
      <c r="F494" s="601"/>
      <c r="G494" s="601"/>
    </row>
    <row r="495" spans="2:7">
      <c r="B495" s="601"/>
      <c r="C495" s="601"/>
      <c r="D495" s="601"/>
      <c r="E495" s="601"/>
      <c r="F495" s="601"/>
      <c r="G495" s="601"/>
    </row>
    <row r="496" spans="2:7">
      <c r="B496" s="601"/>
      <c r="C496" s="601"/>
      <c r="D496" s="601"/>
      <c r="E496" s="601"/>
      <c r="F496" s="601"/>
      <c r="G496" s="601"/>
    </row>
    <row r="497" spans="2:7">
      <c r="B497" s="601"/>
      <c r="C497" s="601"/>
      <c r="D497" s="601"/>
      <c r="E497" s="601"/>
      <c r="F497" s="601"/>
      <c r="G497" s="601"/>
    </row>
    <row r="498" spans="2:7">
      <c r="B498" s="601"/>
      <c r="C498" s="601"/>
      <c r="D498" s="601"/>
      <c r="E498" s="601"/>
      <c r="F498" s="601"/>
      <c r="G498" s="601"/>
    </row>
    <row r="499" spans="2:7">
      <c r="B499" s="601"/>
      <c r="C499" s="601"/>
      <c r="D499" s="601"/>
      <c r="E499" s="601"/>
      <c r="F499" s="601"/>
      <c r="G499" s="601"/>
    </row>
    <row r="500" spans="2:7">
      <c r="B500" s="601"/>
      <c r="C500" s="601"/>
      <c r="D500" s="601"/>
      <c r="E500" s="601"/>
      <c r="F500" s="601"/>
      <c r="G500" s="601"/>
    </row>
    <row r="501" spans="2:7">
      <c r="B501" s="601"/>
      <c r="C501" s="601"/>
      <c r="D501" s="601"/>
      <c r="E501" s="601"/>
      <c r="F501" s="601"/>
      <c r="G501" s="601"/>
    </row>
    <row r="502" spans="2:7">
      <c r="B502" s="601"/>
      <c r="C502" s="601"/>
      <c r="D502" s="601"/>
      <c r="E502" s="601"/>
      <c r="F502" s="601"/>
      <c r="G502" s="601"/>
    </row>
    <row r="503" spans="2:7">
      <c r="B503" s="601"/>
      <c r="C503" s="601"/>
      <c r="D503" s="601"/>
      <c r="E503" s="601"/>
      <c r="F503" s="601"/>
      <c r="G503" s="601"/>
    </row>
    <row r="504" spans="2:7">
      <c r="B504" s="601"/>
      <c r="C504" s="601"/>
      <c r="D504" s="601"/>
      <c r="E504" s="601"/>
      <c r="F504" s="601"/>
      <c r="G504" s="601"/>
    </row>
    <row r="505" spans="2:7">
      <c r="B505" s="601"/>
      <c r="C505" s="601"/>
      <c r="D505" s="601"/>
      <c r="E505" s="601"/>
      <c r="F505" s="601"/>
      <c r="G505" s="601"/>
    </row>
    <row r="506" spans="2:7">
      <c r="B506" s="601"/>
      <c r="C506" s="601"/>
      <c r="D506" s="601"/>
      <c r="E506" s="601"/>
      <c r="F506" s="601"/>
      <c r="G506" s="601"/>
    </row>
    <row r="507" spans="2:7">
      <c r="B507" s="601"/>
      <c r="C507" s="601"/>
      <c r="D507" s="601"/>
      <c r="E507" s="601"/>
      <c r="F507" s="601"/>
      <c r="G507" s="601"/>
    </row>
    <row r="508" spans="2:7">
      <c r="B508" s="601"/>
      <c r="C508" s="601"/>
      <c r="D508" s="601"/>
      <c r="E508" s="601"/>
      <c r="F508" s="601"/>
      <c r="G508" s="601"/>
    </row>
    <row r="509" spans="2:7">
      <c r="B509" s="601"/>
      <c r="C509" s="601"/>
      <c r="D509" s="601"/>
      <c r="E509" s="601"/>
      <c r="F509" s="601"/>
      <c r="G509" s="601"/>
    </row>
    <row r="510" spans="2:7">
      <c r="B510" s="601"/>
      <c r="C510" s="601"/>
      <c r="D510" s="601"/>
      <c r="E510" s="601"/>
      <c r="F510" s="601"/>
      <c r="G510" s="601"/>
    </row>
    <row r="511" spans="2:7">
      <c r="B511" s="601"/>
      <c r="C511" s="601"/>
      <c r="D511" s="601"/>
      <c r="E511" s="601"/>
      <c r="F511" s="601"/>
      <c r="G511" s="601"/>
    </row>
    <row r="512" spans="2:7">
      <c r="B512" s="601"/>
      <c r="C512" s="601"/>
      <c r="D512" s="601"/>
      <c r="E512" s="601"/>
      <c r="F512" s="601"/>
      <c r="G512" s="601"/>
    </row>
    <row r="513" spans="2:7">
      <c r="B513" s="601"/>
      <c r="C513" s="601"/>
      <c r="D513" s="601"/>
      <c r="E513" s="601"/>
      <c r="F513" s="601"/>
      <c r="G513" s="601"/>
    </row>
    <row r="514" spans="2:7">
      <c r="B514" s="601"/>
      <c r="C514" s="601"/>
      <c r="D514" s="601"/>
      <c r="E514" s="601"/>
      <c r="F514" s="601"/>
      <c r="G514" s="601"/>
    </row>
    <row r="515" spans="2:7">
      <c r="B515" s="601"/>
      <c r="C515" s="601"/>
      <c r="D515" s="601"/>
      <c r="E515" s="601"/>
      <c r="F515" s="601"/>
      <c r="G515" s="601"/>
    </row>
    <row r="516" spans="2:7">
      <c r="B516" s="601"/>
      <c r="C516" s="601"/>
      <c r="D516" s="601"/>
      <c r="E516" s="601"/>
      <c r="F516" s="601"/>
      <c r="G516" s="601"/>
    </row>
    <row r="517" spans="2:7">
      <c r="B517" s="601"/>
      <c r="C517" s="601"/>
      <c r="D517" s="601"/>
      <c r="E517" s="601"/>
      <c r="F517" s="601"/>
      <c r="G517" s="601"/>
    </row>
    <row r="518" spans="2:7">
      <c r="B518" s="601"/>
      <c r="C518" s="601"/>
      <c r="D518" s="601"/>
      <c r="E518" s="601"/>
      <c r="F518" s="601"/>
      <c r="G518" s="601"/>
    </row>
    <row r="519" spans="2:7">
      <c r="B519" s="601"/>
      <c r="C519" s="601"/>
      <c r="D519" s="601"/>
      <c r="E519" s="601"/>
      <c r="F519" s="601"/>
      <c r="G519" s="601"/>
    </row>
    <row r="520" spans="2:7">
      <c r="B520" s="601"/>
      <c r="C520" s="601"/>
      <c r="D520" s="601"/>
      <c r="E520" s="601"/>
      <c r="F520" s="601"/>
      <c r="G520" s="601"/>
    </row>
    <row r="521" spans="2:7">
      <c r="B521" s="601"/>
      <c r="C521" s="601"/>
      <c r="D521" s="601"/>
      <c r="E521" s="601"/>
      <c r="F521" s="601"/>
      <c r="G521" s="601"/>
    </row>
    <row r="522" spans="2:7">
      <c r="B522" s="601"/>
      <c r="C522" s="601"/>
      <c r="D522" s="601"/>
      <c r="E522" s="601"/>
      <c r="F522" s="601"/>
      <c r="G522" s="601"/>
    </row>
    <row r="523" spans="2:7">
      <c r="B523" s="601"/>
      <c r="C523" s="601"/>
      <c r="D523" s="601"/>
      <c r="E523" s="601"/>
      <c r="F523" s="601"/>
      <c r="G523" s="601"/>
    </row>
    <row r="524" spans="2:7">
      <c r="B524" s="601"/>
      <c r="C524" s="601"/>
      <c r="D524" s="601"/>
      <c r="E524" s="601"/>
      <c r="F524" s="601"/>
      <c r="G524" s="601"/>
    </row>
    <row r="525" spans="2:7">
      <c r="B525" s="601"/>
      <c r="C525" s="601"/>
      <c r="D525" s="601"/>
      <c r="E525" s="601"/>
      <c r="F525" s="601"/>
      <c r="G525" s="601"/>
    </row>
    <row r="526" spans="2:7">
      <c r="B526" s="601"/>
      <c r="C526" s="601"/>
      <c r="D526" s="601"/>
      <c r="E526" s="601"/>
      <c r="F526" s="601"/>
      <c r="G526" s="601"/>
    </row>
    <row r="527" spans="2:7">
      <c r="B527" s="601"/>
      <c r="C527" s="601"/>
      <c r="D527" s="601"/>
      <c r="E527" s="601"/>
      <c r="F527" s="601"/>
      <c r="G527" s="601"/>
    </row>
    <row r="528" spans="2:7">
      <c r="B528" s="601"/>
      <c r="C528" s="601"/>
      <c r="D528" s="601"/>
      <c r="E528" s="601"/>
      <c r="F528" s="601"/>
      <c r="G528" s="601"/>
    </row>
    <row r="529" spans="2:7">
      <c r="B529" s="601"/>
      <c r="C529" s="601"/>
      <c r="D529" s="601"/>
      <c r="E529" s="601"/>
      <c r="F529" s="601"/>
      <c r="G529" s="601"/>
    </row>
    <row r="530" spans="2:7">
      <c r="B530" s="601"/>
      <c r="C530" s="601"/>
      <c r="D530" s="601"/>
      <c r="E530" s="601"/>
      <c r="F530" s="601"/>
      <c r="G530" s="601"/>
    </row>
    <row r="531" spans="2:7">
      <c r="B531" s="601"/>
      <c r="C531" s="601"/>
      <c r="D531" s="601"/>
      <c r="E531" s="601"/>
      <c r="F531" s="601"/>
      <c r="G531" s="601"/>
    </row>
    <row r="532" spans="2:7">
      <c r="B532" s="601"/>
      <c r="C532" s="601"/>
      <c r="D532" s="601"/>
      <c r="E532" s="601"/>
      <c r="F532" s="601"/>
      <c r="G532" s="601"/>
    </row>
    <row r="533" spans="2:7">
      <c r="B533" s="601"/>
      <c r="C533" s="601"/>
      <c r="D533" s="601"/>
      <c r="E533" s="601"/>
      <c r="F533" s="601"/>
      <c r="G533" s="601"/>
    </row>
    <row r="534" spans="2:7">
      <c r="B534" s="601"/>
      <c r="C534" s="601"/>
      <c r="D534" s="601"/>
      <c r="E534" s="601"/>
      <c r="F534" s="601"/>
      <c r="G534" s="601"/>
    </row>
    <row r="535" spans="2:7">
      <c r="B535" s="601"/>
      <c r="C535" s="601"/>
      <c r="D535" s="601"/>
      <c r="E535" s="601"/>
      <c r="F535" s="601"/>
      <c r="G535" s="601"/>
    </row>
    <row r="536" spans="2:7">
      <c r="B536" s="601"/>
      <c r="C536" s="601"/>
      <c r="D536" s="601"/>
      <c r="E536" s="601"/>
      <c r="F536" s="601"/>
      <c r="G536" s="601"/>
    </row>
    <row r="537" spans="2:7">
      <c r="B537" s="601"/>
      <c r="C537" s="601"/>
      <c r="D537" s="601"/>
      <c r="E537" s="601"/>
      <c r="F537" s="601"/>
      <c r="G537" s="601"/>
    </row>
    <row r="538" spans="2:7">
      <c r="B538" s="601"/>
      <c r="C538" s="601"/>
      <c r="D538" s="601"/>
      <c r="E538" s="601"/>
      <c r="F538" s="601"/>
      <c r="G538" s="601"/>
    </row>
    <row r="539" spans="2:7">
      <c r="B539" s="601"/>
      <c r="C539" s="601"/>
      <c r="D539" s="601"/>
      <c r="E539" s="601"/>
      <c r="F539" s="601"/>
      <c r="G539" s="601"/>
    </row>
    <row r="540" spans="2:7">
      <c r="B540" s="601"/>
      <c r="C540" s="601"/>
      <c r="D540" s="601"/>
      <c r="E540" s="601"/>
      <c r="F540" s="601"/>
      <c r="G540" s="601"/>
    </row>
    <row r="541" spans="2:7">
      <c r="B541" s="601"/>
      <c r="C541" s="601"/>
      <c r="D541" s="601"/>
      <c r="E541" s="601"/>
      <c r="F541" s="601"/>
      <c r="G541" s="601"/>
    </row>
    <row r="542" spans="2:7">
      <c r="B542" s="601"/>
      <c r="C542" s="601"/>
      <c r="D542" s="601"/>
      <c r="E542" s="601"/>
      <c r="F542" s="601"/>
      <c r="G542" s="601"/>
    </row>
    <row r="543" spans="2:7">
      <c r="B543" s="601"/>
      <c r="C543" s="601"/>
      <c r="D543" s="601"/>
      <c r="E543" s="601"/>
      <c r="F543" s="601"/>
      <c r="G543" s="601"/>
    </row>
    <row r="544" spans="2:7">
      <c r="B544" s="601"/>
      <c r="C544" s="601"/>
      <c r="D544" s="601"/>
      <c r="E544" s="601"/>
      <c r="F544" s="601"/>
      <c r="G544" s="601"/>
    </row>
    <row r="545" spans="2:7">
      <c r="B545" s="601"/>
      <c r="C545" s="601"/>
      <c r="D545" s="601"/>
      <c r="E545" s="601"/>
      <c r="F545" s="601"/>
      <c r="G545" s="601"/>
    </row>
    <row r="546" spans="2:7">
      <c r="B546" s="601"/>
      <c r="C546" s="601"/>
      <c r="D546" s="601"/>
      <c r="E546" s="601"/>
      <c r="F546" s="601"/>
      <c r="G546" s="601"/>
    </row>
    <row r="547" spans="2:7">
      <c r="B547" s="601"/>
      <c r="C547" s="601"/>
      <c r="D547" s="601"/>
      <c r="E547" s="601"/>
      <c r="F547" s="601"/>
      <c r="G547" s="601"/>
    </row>
    <row r="548" spans="2:7">
      <c r="B548" s="601"/>
      <c r="C548" s="601"/>
      <c r="D548" s="601"/>
      <c r="E548" s="601"/>
      <c r="F548" s="601"/>
      <c r="G548" s="601"/>
    </row>
    <row r="549" spans="2:7">
      <c r="B549" s="601"/>
      <c r="C549" s="601"/>
      <c r="D549" s="601"/>
      <c r="E549" s="601"/>
      <c r="F549" s="601"/>
      <c r="G549" s="601"/>
    </row>
    <row r="550" spans="2:7">
      <c r="B550" s="601"/>
      <c r="C550" s="601"/>
      <c r="D550" s="601"/>
      <c r="E550" s="601"/>
      <c r="F550" s="601"/>
      <c r="G550" s="601"/>
    </row>
    <row r="551" spans="2:7">
      <c r="B551" s="601"/>
      <c r="C551" s="601"/>
      <c r="D551" s="601"/>
      <c r="E551" s="601"/>
      <c r="F551" s="601"/>
      <c r="G551" s="601"/>
    </row>
    <row r="552" spans="2:7">
      <c r="B552" s="601"/>
      <c r="C552" s="601"/>
      <c r="D552" s="601"/>
      <c r="E552" s="601"/>
      <c r="F552" s="601"/>
      <c r="G552" s="601"/>
    </row>
    <row r="553" spans="2:7">
      <c r="B553" s="601"/>
      <c r="C553" s="601"/>
      <c r="D553" s="601"/>
      <c r="E553" s="601"/>
      <c r="F553" s="601"/>
      <c r="G553" s="601"/>
    </row>
    <row r="554" spans="2:7">
      <c r="B554" s="601"/>
      <c r="C554" s="601"/>
      <c r="D554" s="601"/>
      <c r="E554" s="601"/>
      <c r="F554" s="601"/>
      <c r="G554" s="601"/>
    </row>
    <row r="555" spans="2:7">
      <c r="B555" s="601"/>
      <c r="C555" s="601"/>
      <c r="D555" s="601"/>
      <c r="E555" s="601"/>
      <c r="F555" s="601"/>
      <c r="G555" s="601"/>
    </row>
    <row r="556" spans="2:7">
      <c r="B556" s="601"/>
      <c r="C556" s="601"/>
      <c r="D556" s="601"/>
      <c r="E556" s="601"/>
      <c r="F556" s="601"/>
      <c r="G556" s="601"/>
    </row>
    <row r="557" spans="2:7">
      <c r="B557" s="601"/>
      <c r="C557" s="601"/>
      <c r="D557" s="601"/>
      <c r="E557" s="601"/>
      <c r="F557" s="601"/>
      <c r="G557" s="601"/>
    </row>
    <row r="558" spans="2:7">
      <c r="B558" s="601"/>
      <c r="C558" s="601"/>
      <c r="D558" s="601"/>
      <c r="E558" s="601"/>
      <c r="F558" s="601"/>
      <c r="G558" s="601"/>
    </row>
    <row r="559" spans="2:7">
      <c r="B559" s="601"/>
      <c r="C559" s="601"/>
      <c r="D559" s="601"/>
      <c r="E559" s="601"/>
      <c r="F559" s="601"/>
      <c r="G559" s="601"/>
    </row>
    <row r="560" spans="2:7">
      <c r="B560" s="601"/>
      <c r="C560" s="601"/>
      <c r="D560" s="601"/>
      <c r="E560" s="601"/>
      <c r="F560" s="601"/>
      <c r="G560" s="601"/>
    </row>
    <row r="561" spans="2:7">
      <c r="B561" s="601"/>
      <c r="C561" s="601"/>
      <c r="D561" s="601"/>
      <c r="E561" s="601"/>
      <c r="F561" s="601"/>
      <c r="G561" s="601"/>
    </row>
    <row r="562" spans="2:7">
      <c r="B562" s="601"/>
      <c r="C562" s="601"/>
      <c r="D562" s="601"/>
      <c r="E562" s="601"/>
      <c r="F562" s="601"/>
      <c r="G562" s="601"/>
    </row>
    <row r="563" spans="2:7">
      <c r="B563" s="601"/>
      <c r="C563" s="601"/>
      <c r="D563" s="601"/>
      <c r="E563" s="601"/>
      <c r="F563" s="601"/>
      <c r="G563" s="601"/>
    </row>
    <row r="564" spans="2:7">
      <c r="B564" s="601"/>
      <c r="C564" s="601"/>
      <c r="D564" s="601"/>
      <c r="E564" s="601"/>
      <c r="F564" s="601"/>
      <c r="G564" s="601"/>
    </row>
    <row r="565" spans="2:7">
      <c r="B565" s="601"/>
      <c r="C565" s="601"/>
      <c r="D565" s="601"/>
      <c r="E565" s="601"/>
      <c r="F565" s="601"/>
      <c r="G565" s="601"/>
    </row>
    <row r="566" spans="2:7">
      <c r="B566" s="601"/>
      <c r="C566" s="601"/>
      <c r="D566" s="601"/>
      <c r="E566" s="601"/>
      <c r="F566" s="601"/>
      <c r="G566" s="601"/>
    </row>
    <row r="567" spans="2:7">
      <c r="B567" s="601"/>
      <c r="C567" s="601"/>
      <c r="D567" s="601"/>
      <c r="E567" s="601"/>
      <c r="F567" s="601"/>
      <c r="G567" s="601"/>
    </row>
    <row r="568" spans="2:7">
      <c r="B568" s="601"/>
      <c r="C568" s="601"/>
      <c r="D568" s="601"/>
      <c r="E568" s="601"/>
      <c r="F568" s="601"/>
      <c r="G568" s="601"/>
    </row>
    <row r="569" spans="2:7">
      <c r="B569" s="601"/>
      <c r="C569" s="601"/>
      <c r="D569" s="601"/>
      <c r="E569" s="601"/>
      <c r="F569" s="601"/>
      <c r="G569" s="601"/>
    </row>
    <row r="570" spans="2:7">
      <c r="B570" s="601"/>
      <c r="C570" s="601"/>
      <c r="D570" s="601"/>
      <c r="E570" s="601"/>
      <c r="F570" s="601"/>
      <c r="G570" s="601"/>
    </row>
    <row r="571" spans="2:7">
      <c r="B571" s="601"/>
      <c r="C571" s="601"/>
      <c r="D571" s="601"/>
      <c r="E571" s="601"/>
      <c r="F571" s="601"/>
      <c r="G571" s="601"/>
    </row>
    <row r="572" spans="2:7">
      <c r="B572" s="601"/>
      <c r="C572" s="601"/>
      <c r="D572" s="601"/>
      <c r="E572" s="601"/>
      <c r="F572" s="601"/>
      <c r="G572" s="601"/>
    </row>
    <row r="573" spans="2:7">
      <c r="B573" s="601"/>
      <c r="C573" s="601"/>
      <c r="D573" s="601"/>
      <c r="E573" s="601"/>
      <c r="F573" s="601"/>
      <c r="G573" s="601"/>
    </row>
    <row r="574" spans="2:7">
      <c r="B574" s="601"/>
      <c r="C574" s="601"/>
      <c r="D574" s="601"/>
      <c r="E574" s="601"/>
      <c r="F574" s="601"/>
      <c r="G574" s="601"/>
    </row>
    <row r="575" spans="2:7">
      <c r="B575" s="601"/>
      <c r="C575" s="601"/>
      <c r="D575" s="601"/>
      <c r="E575" s="601"/>
      <c r="F575" s="601"/>
      <c r="G575" s="601"/>
    </row>
    <row r="576" spans="2:7">
      <c r="B576" s="601"/>
      <c r="C576" s="601"/>
      <c r="D576" s="601"/>
      <c r="E576" s="601"/>
      <c r="F576" s="601"/>
      <c r="G576" s="601"/>
    </row>
    <row r="577" spans="2:7">
      <c r="B577" s="601"/>
      <c r="C577" s="601"/>
      <c r="D577" s="601"/>
      <c r="E577" s="601"/>
      <c r="F577" s="601"/>
      <c r="G577" s="601"/>
    </row>
    <row r="578" spans="2:7">
      <c r="B578" s="601"/>
      <c r="C578" s="601"/>
      <c r="D578" s="601"/>
      <c r="E578" s="601"/>
      <c r="F578" s="601"/>
      <c r="G578" s="601"/>
    </row>
    <row r="579" spans="2:7">
      <c r="B579" s="601"/>
      <c r="C579" s="601"/>
      <c r="D579" s="601"/>
      <c r="E579" s="601"/>
      <c r="F579" s="601"/>
      <c r="G579" s="601"/>
    </row>
    <row r="580" spans="2:7">
      <c r="B580" s="601"/>
      <c r="C580" s="601"/>
      <c r="D580" s="601"/>
      <c r="E580" s="601"/>
      <c r="F580" s="601"/>
      <c r="G580" s="601"/>
    </row>
    <row r="581" spans="2:7">
      <c r="B581" s="601"/>
      <c r="C581" s="601"/>
      <c r="D581" s="601"/>
      <c r="E581" s="601"/>
      <c r="F581" s="601"/>
      <c r="G581" s="601"/>
    </row>
    <row r="582" spans="2:7">
      <c r="B582" s="601"/>
      <c r="C582" s="601"/>
      <c r="D582" s="601"/>
      <c r="E582" s="601"/>
      <c r="F582" s="601"/>
      <c r="G582" s="601"/>
    </row>
    <row r="583" spans="2:7">
      <c r="B583" s="601"/>
      <c r="C583" s="601"/>
      <c r="D583" s="601"/>
      <c r="E583" s="601"/>
      <c r="F583" s="601"/>
      <c r="G583" s="601"/>
    </row>
    <row r="584" spans="2:7">
      <c r="B584" s="601"/>
      <c r="C584" s="601"/>
      <c r="D584" s="601"/>
      <c r="E584" s="601"/>
      <c r="F584" s="601"/>
      <c r="G584" s="601"/>
    </row>
    <row r="585" spans="2:7">
      <c r="B585" s="601"/>
      <c r="C585" s="601"/>
      <c r="D585" s="601"/>
      <c r="E585" s="601"/>
      <c r="F585" s="601"/>
      <c r="G585" s="601"/>
    </row>
    <row r="586" spans="2:7">
      <c r="B586" s="601"/>
      <c r="C586" s="601"/>
      <c r="D586" s="601"/>
      <c r="E586" s="601"/>
      <c r="F586" s="601"/>
      <c r="G586" s="601"/>
    </row>
    <row r="587" spans="2:7">
      <c r="B587" s="601"/>
      <c r="C587" s="601"/>
      <c r="D587" s="601"/>
      <c r="E587" s="601"/>
      <c r="F587" s="601"/>
      <c r="G587" s="601"/>
    </row>
    <row r="588" spans="2:7">
      <c r="B588" s="601"/>
      <c r="C588" s="601"/>
      <c r="D588" s="601"/>
      <c r="E588" s="601"/>
      <c r="F588" s="601"/>
      <c r="G588" s="601"/>
    </row>
    <row r="589" spans="2:7">
      <c r="B589" s="601"/>
      <c r="C589" s="601"/>
      <c r="D589" s="601"/>
      <c r="E589" s="601"/>
      <c r="F589" s="601"/>
      <c r="G589" s="601"/>
    </row>
    <row r="590" spans="2:7">
      <c r="B590" s="601"/>
      <c r="C590" s="601"/>
      <c r="D590" s="601"/>
      <c r="E590" s="601"/>
      <c r="F590" s="601"/>
      <c r="G590" s="601"/>
    </row>
    <row r="591" spans="2:7">
      <c r="B591" s="601"/>
      <c r="C591" s="601"/>
      <c r="D591" s="601"/>
      <c r="E591" s="601"/>
      <c r="F591" s="601"/>
      <c r="G591" s="601"/>
    </row>
    <row r="592" spans="2:7">
      <c r="B592" s="601"/>
      <c r="C592" s="601"/>
      <c r="D592" s="601"/>
      <c r="E592" s="601"/>
      <c r="F592" s="601"/>
      <c r="G592" s="601"/>
    </row>
    <row r="593" spans="2:7">
      <c r="B593" s="601"/>
      <c r="C593" s="601"/>
      <c r="D593" s="601"/>
      <c r="E593" s="601"/>
      <c r="F593" s="601"/>
      <c r="G593" s="601"/>
    </row>
    <row r="594" spans="2:7">
      <c r="B594" s="601"/>
      <c r="C594" s="601"/>
      <c r="D594" s="601"/>
      <c r="E594" s="601"/>
      <c r="F594" s="601"/>
      <c r="G594" s="601"/>
    </row>
    <row r="595" spans="2:7">
      <c r="B595" s="601"/>
      <c r="C595" s="601"/>
      <c r="D595" s="601"/>
      <c r="E595" s="601"/>
      <c r="F595" s="601"/>
      <c r="G595" s="601"/>
    </row>
    <row r="596" spans="2:7">
      <c r="B596" s="601"/>
      <c r="C596" s="601"/>
      <c r="D596" s="601"/>
      <c r="E596" s="601"/>
      <c r="F596" s="601"/>
      <c r="G596" s="601"/>
    </row>
    <row r="597" spans="2:7">
      <c r="B597" s="601"/>
      <c r="C597" s="601"/>
      <c r="D597" s="601"/>
      <c r="E597" s="601"/>
      <c r="F597" s="601"/>
      <c r="G597" s="601"/>
    </row>
    <row r="598" spans="2:7">
      <c r="B598" s="601"/>
      <c r="C598" s="601"/>
      <c r="D598" s="601"/>
      <c r="E598" s="601"/>
      <c r="F598" s="601"/>
      <c r="G598" s="601"/>
    </row>
    <row r="599" spans="2:7">
      <c r="B599" s="601"/>
      <c r="C599" s="601"/>
      <c r="D599" s="601"/>
      <c r="E599" s="601"/>
      <c r="F599" s="601"/>
      <c r="G599" s="601"/>
    </row>
    <row r="600" spans="2:7">
      <c r="B600" s="601"/>
      <c r="C600" s="601"/>
      <c r="D600" s="601"/>
      <c r="E600" s="601"/>
      <c r="F600" s="601"/>
      <c r="G600" s="601"/>
    </row>
    <row r="601" spans="2:7">
      <c r="B601" s="601"/>
      <c r="C601" s="601"/>
      <c r="D601" s="601"/>
      <c r="E601" s="601"/>
      <c r="F601" s="601"/>
      <c r="G601" s="601"/>
    </row>
    <row r="602" spans="2:7">
      <c r="B602" s="601"/>
      <c r="C602" s="601"/>
      <c r="D602" s="601"/>
      <c r="E602" s="601"/>
      <c r="F602" s="601"/>
      <c r="G602" s="601"/>
    </row>
    <row r="603" spans="2:7">
      <c r="B603" s="601"/>
      <c r="C603" s="601"/>
      <c r="D603" s="601"/>
      <c r="E603" s="601"/>
      <c r="F603" s="601"/>
      <c r="G603" s="601"/>
    </row>
    <row r="604" spans="2:7">
      <c r="B604" s="601"/>
      <c r="C604" s="601"/>
      <c r="D604" s="601"/>
      <c r="E604" s="601"/>
      <c r="F604" s="601"/>
      <c r="G604" s="601"/>
    </row>
    <row r="605" spans="2:7">
      <c r="B605" s="601"/>
      <c r="C605" s="601"/>
      <c r="D605" s="601"/>
      <c r="E605" s="601"/>
      <c r="F605" s="601"/>
      <c r="G605" s="601"/>
    </row>
    <row r="606" spans="2:7">
      <c r="B606" s="601"/>
      <c r="C606" s="601"/>
      <c r="D606" s="601"/>
      <c r="E606" s="601"/>
      <c r="F606" s="601"/>
      <c r="G606" s="601"/>
    </row>
    <row r="607" spans="2:7">
      <c r="B607" s="601"/>
      <c r="C607" s="601"/>
      <c r="D607" s="601"/>
      <c r="E607" s="601"/>
      <c r="F607" s="601"/>
      <c r="G607" s="601"/>
    </row>
    <row r="608" spans="2:7">
      <c r="B608" s="601"/>
      <c r="C608" s="601"/>
      <c r="D608" s="601"/>
      <c r="E608" s="601"/>
      <c r="F608" s="601"/>
      <c r="G608" s="601"/>
    </row>
    <row r="609" spans="2:7">
      <c r="B609" s="601"/>
      <c r="C609" s="601"/>
      <c r="D609" s="601"/>
      <c r="E609" s="601"/>
      <c r="F609" s="601"/>
      <c r="G609" s="601"/>
    </row>
    <row r="610" spans="2:7">
      <c r="B610" s="601"/>
      <c r="C610" s="601"/>
      <c r="D610" s="601"/>
      <c r="E610" s="601"/>
      <c r="F610" s="601"/>
      <c r="G610" s="601"/>
    </row>
    <row r="611" spans="2:7">
      <c r="B611" s="601"/>
      <c r="C611" s="601"/>
      <c r="D611" s="601"/>
      <c r="E611" s="601"/>
      <c r="F611" s="601"/>
      <c r="G611" s="601"/>
    </row>
    <row r="612" spans="2:7">
      <c r="B612" s="601"/>
      <c r="C612" s="601"/>
      <c r="D612" s="601"/>
      <c r="E612" s="601"/>
      <c r="F612" s="601"/>
      <c r="G612" s="601"/>
    </row>
    <row r="613" spans="2:7">
      <c r="B613" s="601"/>
      <c r="C613" s="601"/>
      <c r="D613" s="601"/>
      <c r="E613" s="601"/>
      <c r="F613" s="601"/>
      <c r="G613" s="601"/>
    </row>
    <row r="614" spans="2:7">
      <c r="B614" s="601"/>
      <c r="C614" s="601"/>
      <c r="D614" s="601"/>
      <c r="E614" s="601"/>
      <c r="F614" s="601"/>
      <c r="G614" s="601"/>
    </row>
    <row r="615" spans="2:7">
      <c r="B615" s="601"/>
      <c r="C615" s="601"/>
      <c r="D615" s="601"/>
      <c r="E615" s="601"/>
      <c r="F615" s="601"/>
      <c r="G615" s="601"/>
    </row>
    <row r="616" spans="2:7">
      <c r="B616" s="601"/>
      <c r="C616" s="601"/>
      <c r="D616" s="601"/>
      <c r="E616" s="601"/>
      <c r="F616" s="601"/>
      <c r="G616" s="601"/>
    </row>
    <row r="617" spans="2:7">
      <c r="B617" s="601"/>
      <c r="C617" s="601"/>
      <c r="D617" s="601"/>
      <c r="E617" s="601"/>
      <c r="F617" s="601"/>
      <c r="G617" s="601"/>
    </row>
    <row r="618" spans="2:7">
      <c r="B618" s="601"/>
      <c r="C618" s="601"/>
      <c r="D618" s="601"/>
      <c r="E618" s="601"/>
      <c r="F618" s="601"/>
      <c r="G618" s="601"/>
    </row>
    <row r="619" spans="2:7">
      <c r="B619" s="601"/>
      <c r="C619" s="601"/>
      <c r="D619" s="601"/>
      <c r="E619" s="601"/>
      <c r="F619" s="601"/>
      <c r="G619" s="601"/>
    </row>
    <row r="620" spans="2:7">
      <c r="B620" s="601"/>
      <c r="C620" s="601"/>
      <c r="D620" s="601"/>
      <c r="E620" s="601"/>
      <c r="F620" s="601"/>
      <c r="G620" s="601"/>
    </row>
    <row r="621" spans="2:7">
      <c r="B621" s="601"/>
      <c r="C621" s="601"/>
      <c r="D621" s="601"/>
      <c r="E621" s="601"/>
      <c r="F621" s="601"/>
      <c r="G621" s="601"/>
    </row>
    <row r="622" spans="2:7">
      <c r="B622" s="601"/>
      <c r="C622" s="601"/>
      <c r="D622" s="601"/>
      <c r="E622" s="601"/>
      <c r="F622" s="601"/>
      <c r="G622" s="601"/>
    </row>
    <row r="623" spans="2:7">
      <c r="B623" s="601"/>
      <c r="C623" s="601"/>
      <c r="D623" s="601"/>
      <c r="E623" s="601"/>
      <c r="F623" s="601"/>
      <c r="G623" s="601"/>
    </row>
    <row r="624" spans="2:7">
      <c r="B624" s="601"/>
      <c r="C624" s="601"/>
      <c r="D624" s="601"/>
      <c r="E624" s="601"/>
      <c r="F624" s="601"/>
      <c r="G624" s="601"/>
    </row>
    <row r="625" spans="2:7">
      <c r="B625" s="601"/>
      <c r="C625" s="601"/>
      <c r="D625" s="601"/>
      <c r="E625" s="601"/>
      <c r="F625" s="601"/>
      <c r="G625" s="601"/>
    </row>
    <row r="626" spans="2:7">
      <c r="B626" s="601"/>
      <c r="C626" s="601"/>
      <c r="D626" s="601"/>
      <c r="E626" s="601"/>
      <c r="F626" s="601"/>
      <c r="G626" s="601"/>
    </row>
    <row r="627" spans="2:7">
      <c r="B627" s="601"/>
      <c r="C627" s="601"/>
      <c r="D627" s="601"/>
      <c r="E627" s="601"/>
      <c r="F627" s="601"/>
      <c r="G627" s="601"/>
    </row>
    <row r="628" spans="2:7">
      <c r="B628" s="601"/>
      <c r="C628" s="601"/>
      <c r="D628" s="601"/>
      <c r="E628" s="601"/>
      <c r="F628" s="601"/>
      <c r="G628" s="601"/>
    </row>
    <row r="629" spans="2:7">
      <c r="B629" s="601"/>
      <c r="C629" s="601"/>
      <c r="D629" s="601"/>
      <c r="E629" s="601"/>
      <c r="F629" s="601"/>
      <c r="G629" s="601"/>
    </row>
    <row r="630" spans="2:7">
      <c r="B630" s="601"/>
      <c r="C630" s="601"/>
      <c r="D630" s="601"/>
      <c r="E630" s="601"/>
      <c r="F630" s="601"/>
      <c r="G630" s="601"/>
    </row>
    <row r="631" spans="2:7">
      <c r="B631" s="601"/>
      <c r="C631" s="601"/>
      <c r="D631" s="601"/>
      <c r="E631" s="601"/>
      <c r="F631" s="601"/>
      <c r="G631" s="601"/>
    </row>
    <row r="632" spans="2:7">
      <c r="B632" s="601"/>
      <c r="C632" s="601"/>
      <c r="D632" s="601"/>
      <c r="E632" s="601"/>
      <c r="F632" s="601"/>
      <c r="G632" s="601"/>
    </row>
    <row r="633" spans="2:7">
      <c r="B633" s="601"/>
      <c r="C633" s="601"/>
      <c r="D633" s="601"/>
      <c r="E633" s="601"/>
      <c r="F633" s="601"/>
      <c r="G633" s="601"/>
    </row>
    <row r="634" spans="2:7">
      <c r="B634" s="601"/>
      <c r="C634" s="601"/>
      <c r="D634" s="601"/>
      <c r="E634" s="601"/>
      <c r="F634" s="601"/>
      <c r="G634" s="601"/>
    </row>
    <row r="635" spans="2:7">
      <c r="B635" s="601"/>
      <c r="C635" s="601"/>
      <c r="D635" s="601"/>
      <c r="E635" s="601"/>
      <c r="F635" s="601"/>
      <c r="G635" s="601"/>
    </row>
    <row r="636" spans="2:7">
      <c r="B636" s="601"/>
      <c r="C636" s="601"/>
      <c r="D636" s="601"/>
      <c r="E636" s="601"/>
      <c r="F636" s="601"/>
      <c r="G636" s="601"/>
    </row>
    <row r="637" spans="2:7">
      <c r="B637" s="601"/>
      <c r="C637" s="601"/>
      <c r="D637" s="601"/>
      <c r="E637" s="601"/>
      <c r="F637" s="601"/>
      <c r="G637" s="601"/>
    </row>
    <row r="638" spans="2:7">
      <c r="B638" s="601"/>
      <c r="C638" s="601"/>
      <c r="D638" s="601"/>
      <c r="E638" s="601"/>
      <c r="F638" s="601"/>
      <c r="G638" s="601"/>
    </row>
    <row r="639" spans="2:7">
      <c r="B639" s="601"/>
      <c r="C639" s="601"/>
      <c r="D639" s="601"/>
      <c r="E639" s="601"/>
      <c r="F639" s="601"/>
      <c r="G639" s="601"/>
    </row>
    <row r="640" spans="2:7">
      <c r="B640" s="601"/>
      <c r="C640" s="601"/>
      <c r="D640" s="601"/>
      <c r="E640" s="601"/>
      <c r="F640" s="601"/>
      <c r="G640" s="601"/>
    </row>
    <row r="641" spans="2:7">
      <c r="B641" s="601"/>
      <c r="C641" s="601"/>
      <c r="D641" s="601"/>
      <c r="E641" s="601"/>
      <c r="F641" s="601"/>
      <c r="G641" s="601"/>
    </row>
    <row r="642" spans="2:7">
      <c r="B642" s="601"/>
      <c r="C642" s="601"/>
      <c r="D642" s="601"/>
      <c r="E642" s="601"/>
      <c r="F642" s="601"/>
      <c r="G642" s="601"/>
    </row>
    <row r="643" spans="2:7">
      <c r="B643" s="601"/>
      <c r="C643" s="601"/>
      <c r="D643" s="601"/>
      <c r="E643" s="601"/>
      <c r="F643" s="601"/>
      <c r="G643" s="601"/>
    </row>
    <row r="644" spans="2:7">
      <c r="B644" s="601"/>
      <c r="C644" s="601"/>
      <c r="D644" s="601"/>
      <c r="E644" s="601"/>
      <c r="F644" s="601"/>
      <c r="G644" s="601"/>
    </row>
    <row r="645" spans="2:7">
      <c r="B645" s="601"/>
      <c r="C645" s="601"/>
      <c r="D645" s="601"/>
      <c r="E645" s="601"/>
      <c r="F645" s="601"/>
      <c r="G645" s="601"/>
    </row>
    <row r="646" spans="2:7">
      <c r="B646" s="601"/>
      <c r="C646" s="601"/>
      <c r="D646" s="601"/>
      <c r="E646" s="601"/>
      <c r="F646" s="601"/>
      <c r="G646" s="601"/>
    </row>
    <row r="647" spans="2:7">
      <c r="B647" s="601"/>
      <c r="C647" s="601"/>
      <c r="D647" s="601"/>
      <c r="E647" s="601"/>
      <c r="F647" s="601"/>
      <c r="G647" s="601"/>
    </row>
    <row r="648" spans="2:7">
      <c r="B648" s="601"/>
      <c r="C648" s="601"/>
      <c r="D648" s="601"/>
      <c r="E648" s="601"/>
      <c r="F648" s="601"/>
      <c r="G648" s="601"/>
    </row>
    <row r="649" spans="2:7">
      <c r="B649" s="601"/>
      <c r="C649" s="601"/>
      <c r="D649" s="601"/>
      <c r="E649" s="601"/>
      <c r="F649" s="601"/>
      <c r="G649" s="601"/>
    </row>
    <row r="650" spans="2:7">
      <c r="B650" s="601"/>
      <c r="C650" s="601"/>
      <c r="D650" s="601"/>
      <c r="E650" s="601"/>
      <c r="F650" s="601"/>
      <c r="G650" s="601"/>
    </row>
    <row r="651" spans="2:7">
      <c r="B651" s="601"/>
      <c r="C651" s="601"/>
      <c r="D651" s="601"/>
      <c r="E651" s="601"/>
      <c r="F651" s="601"/>
      <c r="G651" s="601"/>
    </row>
    <row r="652" spans="2:7">
      <c r="B652" s="601"/>
      <c r="C652" s="601"/>
      <c r="D652" s="601"/>
      <c r="E652" s="601"/>
      <c r="F652" s="601"/>
      <c r="G652" s="601"/>
    </row>
    <row r="653" spans="2:7">
      <c r="B653" s="601"/>
      <c r="C653" s="601"/>
      <c r="D653" s="601"/>
      <c r="E653" s="601"/>
      <c r="F653" s="601"/>
      <c r="G653" s="601"/>
    </row>
    <row r="654" spans="2:7">
      <c r="B654" s="601"/>
      <c r="C654" s="601"/>
      <c r="D654" s="601"/>
      <c r="E654" s="601"/>
      <c r="F654" s="601"/>
      <c r="G654" s="601"/>
    </row>
    <row r="655" spans="2:7">
      <c r="B655" s="601"/>
      <c r="C655" s="601"/>
      <c r="D655" s="601"/>
      <c r="E655" s="601"/>
      <c r="F655" s="601"/>
      <c r="G655" s="601"/>
    </row>
    <row r="656" spans="2:7">
      <c r="B656" s="601"/>
      <c r="C656" s="601"/>
      <c r="D656" s="601"/>
      <c r="E656" s="601"/>
      <c r="F656" s="601"/>
      <c r="G656" s="601"/>
    </row>
    <row r="657" spans="2:7">
      <c r="B657" s="601"/>
      <c r="C657" s="601"/>
      <c r="D657" s="601"/>
      <c r="E657" s="601"/>
      <c r="F657" s="601"/>
      <c r="G657" s="601"/>
    </row>
    <row r="658" spans="2:7">
      <c r="B658" s="601"/>
      <c r="C658" s="601"/>
      <c r="D658" s="601"/>
      <c r="E658" s="601"/>
      <c r="F658" s="601"/>
      <c r="G658" s="601"/>
    </row>
    <row r="659" spans="2:7">
      <c r="B659" s="601"/>
      <c r="C659" s="601"/>
      <c r="D659" s="601"/>
      <c r="E659" s="601"/>
      <c r="F659" s="601"/>
      <c r="G659" s="601"/>
    </row>
    <row r="660" spans="2:7">
      <c r="B660" s="601"/>
      <c r="C660" s="601"/>
      <c r="D660" s="601"/>
      <c r="E660" s="601"/>
      <c r="F660" s="601"/>
      <c r="G660" s="601"/>
    </row>
    <row r="661" spans="2:7">
      <c r="B661" s="601"/>
      <c r="C661" s="601"/>
      <c r="D661" s="601"/>
      <c r="E661" s="601"/>
      <c r="F661" s="601"/>
      <c r="G661" s="601"/>
    </row>
    <row r="662" spans="2:7">
      <c r="B662" s="601"/>
      <c r="C662" s="601"/>
      <c r="D662" s="601"/>
      <c r="E662" s="601"/>
      <c r="F662" s="601"/>
      <c r="G662" s="601"/>
    </row>
    <row r="663" spans="2:7">
      <c r="B663" s="601"/>
      <c r="C663" s="601"/>
      <c r="D663" s="601"/>
      <c r="E663" s="601"/>
      <c r="F663" s="601"/>
      <c r="G663" s="601"/>
    </row>
    <row r="664" spans="2:7">
      <c r="B664" s="601"/>
      <c r="C664" s="601"/>
      <c r="D664" s="601"/>
      <c r="E664" s="601"/>
      <c r="F664" s="601"/>
      <c r="G664" s="601"/>
    </row>
    <row r="665" spans="2:7">
      <c r="B665" s="601"/>
      <c r="C665" s="601"/>
      <c r="D665" s="601"/>
      <c r="E665" s="601"/>
      <c r="F665" s="601"/>
      <c r="G665" s="601"/>
    </row>
    <row r="666" spans="2:7">
      <c r="B666" s="601"/>
      <c r="C666" s="601"/>
      <c r="D666" s="601"/>
      <c r="E666" s="601"/>
      <c r="F666" s="601"/>
      <c r="G666" s="601"/>
    </row>
    <row r="667" spans="2:7">
      <c r="B667" s="601"/>
      <c r="C667" s="601"/>
      <c r="D667" s="601"/>
      <c r="E667" s="601"/>
      <c r="F667" s="601"/>
      <c r="G667" s="601"/>
    </row>
    <row r="668" spans="2:7">
      <c r="B668" s="601"/>
      <c r="C668" s="601"/>
      <c r="D668" s="601"/>
      <c r="E668" s="601"/>
      <c r="F668" s="601"/>
      <c r="G668" s="601"/>
    </row>
  </sheetData>
  <mergeCells count="9">
    <mergeCell ref="A2:G2"/>
    <mergeCell ref="A3:G3"/>
    <mergeCell ref="A4:G4"/>
    <mergeCell ref="A6:G6"/>
    <mergeCell ref="A9:A10"/>
    <mergeCell ref="B9:D9"/>
    <mergeCell ref="E9:E10"/>
    <mergeCell ref="F9:F10"/>
    <mergeCell ref="G9:G10"/>
  </mergeCells>
  <printOptions horizontalCentered="1"/>
  <pageMargins left="0.59055118110236227" right="0.39370078740157483" top="0.16" bottom="0.23" header="0.16" footer="0.23"/>
  <pageSetup paperSize="9" scale="71" fitToHeight="0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dimension ref="A2:T136"/>
  <sheetViews>
    <sheetView workbookViewId="0">
      <pane xSplit="1" ySplit="5" topLeftCell="H6" activePane="bottomRight" state="frozen"/>
      <selection pane="topRight" activeCell="B1" sqref="B1"/>
      <selection pane="bottomLeft" activeCell="A6" sqref="A6"/>
      <selection pane="bottomRight" activeCell="U4" sqref="T4:U5"/>
    </sheetView>
  </sheetViews>
  <sheetFormatPr defaultRowHeight="15"/>
  <cols>
    <col min="1" max="1" width="24.85546875" style="1" customWidth="1"/>
    <col min="2" max="5" width="16.28515625" style="1" customWidth="1"/>
    <col min="6" max="8" width="14.85546875" style="1" customWidth="1"/>
    <col min="9" max="9" width="13.7109375" style="1" customWidth="1"/>
    <col min="10" max="10" width="12.5703125" style="1" customWidth="1"/>
    <col min="11" max="11" width="14.140625" style="1" customWidth="1"/>
    <col min="12" max="12" width="5.42578125" customWidth="1"/>
    <col min="13" max="13" width="14.85546875" style="1" customWidth="1"/>
    <col min="14" max="14" width="15.42578125" style="1" customWidth="1"/>
    <col min="15" max="15" width="13.28515625" style="1" customWidth="1"/>
    <col min="17" max="19" width="13.28515625" style="1" customWidth="1"/>
  </cols>
  <sheetData>
    <row r="2" spans="1:19">
      <c r="A2" t="s">
        <v>1187</v>
      </c>
    </row>
    <row r="3" spans="1:19" ht="39" customHeight="1">
      <c r="B3"/>
      <c r="C3"/>
      <c r="D3"/>
      <c r="E3"/>
      <c r="F3" s="1121" t="s">
        <v>1188</v>
      </c>
      <c r="G3" s="1121"/>
      <c r="H3" s="1121"/>
      <c r="I3" s="1121" t="s">
        <v>1189</v>
      </c>
      <c r="J3" s="1121"/>
      <c r="K3" s="1121"/>
      <c r="M3"/>
      <c r="N3"/>
      <c r="O3" s="707">
        <v>29490</v>
      </c>
      <c r="P3" s="707"/>
      <c r="Q3" s="708">
        <v>19853.900000000001</v>
      </c>
      <c r="R3" s="707"/>
      <c r="S3" s="707"/>
    </row>
    <row r="4" spans="1:19" ht="154.5" customHeight="1">
      <c r="A4" s="709" t="s">
        <v>1190</v>
      </c>
      <c r="B4" s="709" t="s">
        <v>1191</v>
      </c>
      <c r="C4" s="709" t="s">
        <v>1192</v>
      </c>
      <c r="D4" s="709" t="s">
        <v>1193</v>
      </c>
      <c r="E4" s="709" t="s">
        <v>1194</v>
      </c>
      <c r="F4" s="710" t="s">
        <v>1195</v>
      </c>
      <c r="G4" s="711" t="s">
        <v>1196</v>
      </c>
      <c r="H4" s="712" t="s">
        <v>1197</v>
      </c>
      <c r="I4" s="710" t="s">
        <v>1195</v>
      </c>
      <c r="J4" s="711" t="s">
        <v>1196</v>
      </c>
      <c r="K4" s="712" t="s">
        <v>1197</v>
      </c>
      <c r="M4" s="712" t="s">
        <v>1198</v>
      </c>
      <c r="N4" s="712" t="s">
        <v>1199</v>
      </c>
      <c r="O4" s="713" t="s">
        <v>1200</v>
      </c>
      <c r="Q4" s="714" t="s">
        <v>1201</v>
      </c>
      <c r="R4" s="714" t="s">
        <v>1202</v>
      </c>
      <c r="S4" s="714" t="s">
        <v>1203</v>
      </c>
    </row>
    <row r="5" spans="1:19">
      <c r="A5" s="715">
        <v>1</v>
      </c>
      <c r="B5" s="715">
        <v>2</v>
      </c>
      <c r="C5" s="715">
        <v>3</v>
      </c>
      <c r="D5" s="715">
        <v>4</v>
      </c>
      <c r="E5" s="715">
        <v>5</v>
      </c>
      <c r="F5" s="715" t="s">
        <v>1204</v>
      </c>
      <c r="G5" s="715" t="s">
        <v>1205</v>
      </c>
      <c r="H5" s="715" t="s">
        <v>1206</v>
      </c>
      <c r="I5" s="715" t="s">
        <v>1207</v>
      </c>
      <c r="J5" s="715" t="s">
        <v>1208</v>
      </c>
      <c r="K5" s="715" t="s">
        <v>1209</v>
      </c>
      <c r="M5" s="715" t="s">
        <v>1210</v>
      </c>
      <c r="N5" s="715">
        <v>13</v>
      </c>
      <c r="O5" s="715">
        <v>14</v>
      </c>
      <c r="Q5" s="715">
        <v>15</v>
      </c>
      <c r="R5" s="715">
        <v>16</v>
      </c>
      <c r="S5" s="715">
        <v>17</v>
      </c>
    </row>
    <row r="6" spans="1:19" hidden="1">
      <c r="A6" s="279" t="s">
        <v>1211</v>
      </c>
      <c r="O6" s="716"/>
      <c r="Q6" s="716"/>
      <c r="R6" s="716"/>
      <c r="S6" s="716"/>
    </row>
    <row r="7" spans="1:19" hidden="1">
      <c r="A7" s="717" t="s">
        <v>1212</v>
      </c>
      <c r="B7" s="718">
        <v>21905919</v>
      </c>
      <c r="C7" s="718">
        <v>23278603.199999999</v>
      </c>
      <c r="D7" s="718">
        <v>24727404.359999999</v>
      </c>
      <c r="E7" s="718">
        <v>24990533.52</v>
      </c>
      <c r="F7" s="719">
        <f>C7-B7</f>
        <v>1372684.2</v>
      </c>
      <c r="G7" s="719">
        <f t="shared" ref="G7:G12" si="0">F7*0.302</f>
        <v>414550.63</v>
      </c>
      <c r="H7" s="719">
        <f>F7+G7</f>
        <v>1787234.83</v>
      </c>
      <c r="I7" s="719">
        <f>E7-D7</f>
        <v>263129.15999999997</v>
      </c>
      <c r="J7" s="719">
        <f t="shared" ref="J7:J12" si="1">I7*0.302</f>
        <v>79465.009999999995</v>
      </c>
      <c r="K7" s="719">
        <f t="shared" ref="K7:K12" si="2">I7+J7</f>
        <v>342594.17</v>
      </c>
      <c r="M7" s="719">
        <f>H7+K7</f>
        <v>2129829</v>
      </c>
      <c r="N7" s="719">
        <f t="shared" ref="N7:N11" si="3">N$129/M$126*M7</f>
        <v>1133474.43</v>
      </c>
      <c r="O7" s="720">
        <f t="shared" ref="O7:O11" si="4">ROUND(N7/1000,1)</f>
        <v>1133.5</v>
      </c>
      <c r="Q7" s="720">
        <f>ROUND(19853.9/O$126*O7,1)</f>
        <v>763.1</v>
      </c>
      <c r="R7" s="720">
        <f>Q7/1.302</f>
        <v>586.1</v>
      </c>
      <c r="S7" s="720">
        <f>Q7-R7</f>
        <v>177</v>
      </c>
    </row>
    <row r="8" spans="1:19" hidden="1">
      <c r="A8" s="721" t="s">
        <v>1213</v>
      </c>
      <c r="B8" s="718">
        <v>4963844.28</v>
      </c>
      <c r="C8" s="718">
        <v>5276402.28</v>
      </c>
      <c r="D8" s="718">
        <v>5576113.5599999996</v>
      </c>
      <c r="E8" s="718">
        <v>5635649.8799999999</v>
      </c>
      <c r="F8" s="719">
        <f t="shared" ref="F8:F12" si="5">C8-B8</f>
        <v>312558</v>
      </c>
      <c r="G8" s="719">
        <f t="shared" si="0"/>
        <v>94392.52</v>
      </c>
      <c r="H8" s="719">
        <f t="shared" ref="H8:H12" si="6">F8+G8</f>
        <v>406950.52</v>
      </c>
      <c r="I8" s="719">
        <f t="shared" ref="I8:I12" si="7">E8-D8</f>
        <v>59536.32</v>
      </c>
      <c r="J8" s="719">
        <f t="shared" si="1"/>
        <v>17979.97</v>
      </c>
      <c r="K8" s="719">
        <f t="shared" si="2"/>
        <v>77516.289999999994</v>
      </c>
      <c r="M8" s="719">
        <f t="shared" ref="M8:O12" si="8">H8+K8</f>
        <v>484466.81</v>
      </c>
      <c r="N8" s="719">
        <f t="shared" si="3"/>
        <v>257828.56</v>
      </c>
      <c r="O8" s="720">
        <f t="shared" si="4"/>
        <v>257.8</v>
      </c>
      <c r="Q8" s="720">
        <f t="shared" ref="Q8:Q11" si="9">ROUND(19853.9/O$126*O8,1)</f>
        <v>173.6</v>
      </c>
      <c r="R8" s="720">
        <f t="shared" ref="R8:R11" si="10">Q8/1.302</f>
        <v>133.30000000000001</v>
      </c>
      <c r="S8" s="720">
        <f t="shared" ref="S8:S11" si="11">Q8-R8</f>
        <v>40.299999999999997</v>
      </c>
    </row>
    <row r="9" spans="1:19" hidden="1">
      <c r="A9" s="722" t="s">
        <v>1214</v>
      </c>
      <c r="B9" s="718">
        <v>17935279.32</v>
      </c>
      <c r="C9" s="718">
        <v>19614600.719999999</v>
      </c>
      <c r="D9" s="718">
        <v>20939668.559999999</v>
      </c>
      <c r="E9" s="718">
        <v>21162288.719999999</v>
      </c>
      <c r="F9" s="719">
        <f t="shared" si="5"/>
        <v>1679321.4</v>
      </c>
      <c r="G9" s="719">
        <f t="shared" si="0"/>
        <v>507155.06</v>
      </c>
      <c r="H9" s="719">
        <f t="shared" si="6"/>
        <v>2186476.46</v>
      </c>
      <c r="I9" s="719">
        <f t="shared" si="7"/>
        <v>222620.16</v>
      </c>
      <c r="J9" s="719">
        <f t="shared" si="1"/>
        <v>67231.289999999994</v>
      </c>
      <c r="K9" s="719">
        <f t="shared" si="2"/>
        <v>289851.45</v>
      </c>
      <c r="M9" s="719">
        <f t="shared" si="8"/>
        <v>2476327.91</v>
      </c>
      <c r="N9" s="719">
        <f t="shared" si="3"/>
        <v>1317877.8</v>
      </c>
      <c r="O9" s="720">
        <f t="shared" si="4"/>
        <v>1317.9</v>
      </c>
      <c r="Q9" s="720">
        <f t="shared" si="9"/>
        <v>887.3</v>
      </c>
      <c r="R9" s="720">
        <f t="shared" si="10"/>
        <v>681.5</v>
      </c>
      <c r="S9" s="720">
        <f t="shared" si="11"/>
        <v>205.8</v>
      </c>
    </row>
    <row r="10" spans="1:19" hidden="1">
      <c r="A10" s="722" t="s">
        <v>1215</v>
      </c>
      <c r="B10" s="718">
        <v>16181628.119999999</v>
      </c>
      <c r="C10" s="718">
        <v>17109124.800000001</v>
      </c>
      <c r="D10" s="718">
        <v>18175649.52</v>
      </c>
      <c r="E10" s="718">
        <v>18369282.719999999</v>
      </c>
      <c r="F10" s="719">
        <f t="shared" si="5"/>
        <v>927496.68</v>
      </c>
      <c r="G10" s="719">
        <f t="shared" si="0"/>
        <v>280104</v>
      </c>
      <c r="H10" s="719">
        <f t="shared" si="6"/>
        <v>1207600.68</v>
      </c>
      <c r="I10" s="719">
        <f t="shared" si="7"/>
        <v>193633.2</v>
      </c>
      <c r="J10" s="719">
        <f t="shared" si="1"/>
        <v>58477.23</v>
      </c>
      <c r="K10" s="719">
        <f t="shared" si="2"/>
        <v>252110.43</v>
      </c>
      <c r="M10" s="719">
        <f t="shared" si="8"/>
        <v>1459711.11</v>
      </c>
      <c r="N10" s="719">
        <f t="shared" si="3"/>
        <v>776844.16</v>
      </c>
      <c r="O10" s="720">
        <f t="shared" si="4"/>
        <v>776.8</v>
      </c>
      <c r="Q10" s="720">
        <f t="shared" si="9"/>
        <v>523</v>
      </c>
      <c r="R10" s="720">
        <f t="shared" si="10"/>
        <v>401.7</v>
      </c>
      <c r="S10" s="720">
        <f t="shared" si="11"/>
        <v>121.3</v>
      </c>
    </row>
    <row r="11" spans="1:19" hidden="1">
      <c r="A11" s="722" t="s">
        <v>1216</v>
      </c>
      <c r="B11" s="718">
        <v>2568190.08</v>
      </c>
      <c r="C11" s="718">
        <v>2698017</v>
      </c>
      <c r="D11" s="718">
        <v>2851944.36</v>
      </c>
      <c r="E11" s="718">
        <v>2882362.32</v>
      </c>
      <c r="F11" s="719">
        <f t="shared" si="5"/>
        <v>129826.92</v>
      </c>
      <c r="G11" s="719">
        <f t="shared" si="0"/>
        <v>39207.730000000003</v>
      </c>
      <c r="H11" s="719">
        <f t="shared" si="6"/>
        <v>169034.65</v>
      </c>
      <c r="I11" s="719">
        <f t="shared" si="7"/>
        <v>30417.96</v>
      </c>
      <c r="J11" s="719">
        <f t="shared" si="1"/>
        <v>9186.2199999999993</v>
      </c>
      <c r="K11" s="719">
        <f t="shared" si="2"/>
        <v>39604.18</v>
      </c>
      <c r="M11" s="719">
        <f t="shared" si="8"/>
        <v>208638.83</v>
      </c>
      <c r="N11" s="719">
        <f t="shared" si="3"/>
        <v>111035.57</v>
      </c>
      <c r="O11" s="720">
        <f t="shared" si="4"/>
        <v>111</v>
      </c>
      <c r="Q11" s="720">
        <f t="shared" si="9"/>
        <v>74.7</v>
      </c>
      <c r="R11" s="720">
        <f t="shared" si="10"/>
        <v>57.4</v>
      </c>
      <c r="S11" s="720">
        <f t="shared" si="11"/>
        <v>17.3</v>
      </c>
    </row>
    <row r="12" spans="1:19" hidden="1">
      <c r="A12" s="722"/>
      <c r="B12" s="718"/>
      <c r="C12" s="718"/>
      <c r="D12" s="718"/>
      <c r="E12" s="718"/>
      <c r="F12" s="719">
        <f t="shared" si="5"/>
        <v>0</v>
      </c>
      <c r="G12" s="719">
        <f t="shared" si="0"/>
        <v>0</v>
      </c>
      <c r="H12" s="719">
        <f t="shared" si="6"/>
        <v>0</v>
      </c>
      <c r="I12" s="719">
        <f t="shared" si="7"/>
        <v>0</v>
      </c>
      <c r="J12" s="719">
        <f t="shared" si="1"/>
        <v>0</v>
      </c>
      <c r="K12" s="719">
        <f t="shared" si="2"/>
        <v>0</v>
      </c>
      <c r="M12" s="719">
        <f t="shared" si="8"/>
        <v>0</v>
      </c>
      <c r="N12" s="719">
        <f t="shared" si="8"/>
        <v>0</v>
      </c>
      <c r="O12" s="720">
        <f t="shared" si="8"/>
        <v>0</v>
      </c>
      <c r="Q12" s="720"/>
      <c r="R12" s="720"/>
      <c r="S12" s="720"/>
    </row>
    <row r="13" spans="1:19" hidden="1">
      <c r="A13" s="723" t="s">
        <v>961</v>
      </c>
      <c r="B13" s="724">
        <f>SUM(B7:B12)</f>
        <v>63554860.799999997</v>
      </c>
      <c r="C13" s="724">
        <f>SUM(C7:C12)</f>
        <v>67976748</v>
      </c>
      <c r="D13" s="724">
        <f>SUM(D7:D12)</f>
        <v>72270780.359999999</v>
      </c>
      <c r="E13" s="724">
        <f t="shared" ref="E13:O13" si="12">SUM(E7:E12)</f>
        <v>73040117.159999996</v>
      </c>
      <c r="F13" s="725">
        <f t="shared" si="12"/>
        <v>4421887.2</v>
      </c>
      <c r="G13" s="725">
        <f t="shared" si="12"/>
        <v>1335409.94</v>
      </c>
      <c r="H13" s="725">
        <f t="shared" si="12"/>
        <v>5757297.1399999997</v>
      </c>
      <c r="I13" s="725">
        <f t="shared" si="12"/>
        <v>769336.8</v>
      </c>
      <c r="J13" s="725">
        <f t="shared" si="12"/>
        <v>232339.72</v>
      </c>
      <c r="K13" s="725">
        <f t="shared" si="12"/>
        <v>1001676.52</v>
      </c>
      <c r="M13" s="726">
        <f t="shared" si="12"/>
        <v>6758973.6600000001</v>
      </c>
      <c r="N13" s="726">
        <f t="shared" si="12"/>
        <v>3597060.52</v>
      </c>
      <c r="O13" s="727">
        <f t="shared" si="12"/>
        <v>3597</v>
      </c>
      <c r="P13" s="728"/>
      <c r="Q13" s="727">
        <f t="shared" ref="Q13:S13" si="13">SUM(Q7:Q12)</f>
        <v>2421.6999999999998</v>
      </c>
      <c r="R13" s="727">
        <f t="shared" si="13"/>
        <v>1860</v>
      </c>
      <c r="S13" s="727">
        <f t="shared" si="13"/>
        <v>561.70000000000005</v>
      </c>
    </row>
    <row r="14" spans="1:19" hidden="1">
      <c r="A14" s="729" t="s">
        <v>841</v>
      </c>
      <c r="B14" s="730">
        <f t="shared" ref="B14:K14" si="14">B13-B15</f>
        <v>41648941.799999997</v>
      </c>
      <c r="C14" s="730">
        <f t="shared" si="14"/>
        <v>44698144.799999997</v>
      </c>
      <c r="D14" s="730">
        <f t="shared" si="14"/>
        <v>47543376</v>
      </c>
      <c r="E14" s="730">
        <f t="shared" si="14"/>
        <v>48049583.640000001</v>
      </c>
      <c r="F14" s="731">
        <f t="shared" si="14"/>
        <v>3049203</v>
      </c>
      <c r="G14" s="731">
        <f t="shared" si="14"/>
        <v>920859.31</v>
      </c>
      <c r="H14" s="731">
        <f t="shared" si="14"/>
        <v>3970062.31</v>
      </c>
      <c r="I14" s="731">
        <f t="shared" si="14"/>
        <v>506207.64</v>
      </c>
      <c r="J14" s="731">
        <f t="shared" si="14"/>
        <v>152874.71</v>
      </c>
      <c r="K14" s="731">
        <f t="shared" si="14"/>
        <v>659082.35</v>
      </c>
      <c r="M14" s="732">
        <f t="shared" ref="M14:O14" si="15">M13-M15</f>
        <v>4629144.66</v>
      </c>
      <c r="N14" s="732">
        <f t="shared" si="15"/>
        <v>2463586.09</v>
      </c>
      <c r="O14" s="733">
        <f t="shared" si="15"/>
        <v>2463.5</v>
      </c>
      <c r="Q14" s="733">
        <f t="shared" ref="Q14:S14" si="16">Q13-Q15</f>
        <v>1658.6</v>
      </c>
      <c r="R14" s="733">
        <f t="shared" si="16"/>
        <v>1273.9000000000001</v>
      </c>
      <c r="S14" s="733">
        <f t="shared" si="16"/>
        <v>384.7</v>
      </c>
    </row>
    <row r="15" spans="1:19" hidden="1">
      <c r="A15" s="729" t="s">
        <v>842</v>
      </c>
      <c r="B15" s="730">
        <f>B7</f>
        <v>21905919</v>
      </c>
      <c r="C15" s="730">
        <f>C7</f>
        <v>23278603.199999999</v>
      </c>
      <c r="D15" s="730">
        <f>D7</f>
        <v>24727404.359999999</v>
      </c>
      <c r="E15" s="730">
        <f t="shared" ref="E15:K15" si="17">E7</f>
        <v>24990533.52</v>
      </c>
      <c r="F15" s="731">
        <f t="shared" si="17"/>
        <v>1372684.2</v>
      </c>
      <c r="G15" s="731">
        <f t="shared" si="17"/>
        <v>414550.63</v>
      </c>
      <c r="H15" s="731">
        <f t="shared" si="17"/>
        <v>1787234.83</v>
      </c>
      <c r="I15" s="731">
        <f t="shared" si="17"/>
        <v>263129.15999999997</v>
      </c>
      <c r="J15" s="731">
        <f t="shared" si="17"/>
        <v>79465.009999999995</v>
      </c>
      <c r="K15" s="731">
        <f t="shared" si="17"/>
        <v>342594.17</v>
      </c>
      <c r="M15" s="732">
        <f t="shared" ref="M15:O15" si="18">M7</f>
        <v>2129829</v>
      </c>
      <c r="N15" s="732">
        <f t="shared" si="18"/>
        <v>1133474.43</v>
      </c>
      <c r="O15" s="733">
        <f t="shared" si="18"/>
        <v>1133.5</v>
      </c>
      <c r="Q15" s="733">
        <f t="shared" ref="Q15:S15" si="19">Q7</f>
        <v>763.1</v>
      </c>
      <c r="R15" s="733">
        <f t="shared" si="19"/>
        <v>586.1</v>
      </c>
      <c r="S15" s="733">
        <f t="shared" si="19"/>
        <v>177</v>
      </c>
    </row>
    <row r="16" spans="1:19" hidden="1">
      <c r="F16" s="734"/>
      <c r="G16" s="735"/>
      <c r="H16" s="735"/>
      <c r="I16" s="734"/>
      <c r="J16" s="735"/>
      <c r="K16" s="735"/>
      <c r="M16" s="735"/>
      <c r="N16" s="735"/>
      <c r="O16" s="716"/>
      <c r="Q16" s="716"/>
      <c r="R16" s="716"/>
      <c r="S16" s="716"/>
    </row>
    <row r="17" spans="1:19" hidden="1">
      <c r="A17" s="736" t="s">
        <v>1217</v>
      </c>
      <c r="B17" s="718">
        <v>4052273.28</v>
      </c>
      <c r="C17" s="718">
        <v>4081377.96</v>
      </c>
      <c r="D17" s="718">
        <v>4260325.2</v>
      </c>
      <c r="E17" s="718">
        <v>4306052.5199999996</v>
      </c>
      <c r="F17" s="719">
        <f>C17-B17</f>
        <v>29104.68</v>
      </c>
      <c r="G17" s="719">
        <f t="shared" ref="G17" si="20">F17*0.302</f>
        <v>8789.61</v>
      </c>
      <c r="H17" s="719">
        <f>F17+G17</f>
        <v>37894.29</v>
      </c>
      <c r="I17" s="719">
        <f>E17-D17</f>
        <v>45727.32</v>
      </c>
      <c r="J17" s="719">
        <f t="shared" ref="J17" si="21">I17*0.302</f>
        <v>13809.65</v>
      </c>
      <c r="K17" s="719">
        <f>I17+J17</f>
        <v>59536.97</v>
      </c>
      <c r="M17" s="737">
        <f>H17+K17</f>
        <v>97431.26</v>
      </c>
      <c r="N17" s="737">
        <f>N$129/M$126*M17</f>
        <v>51851.98</v>
      </c>
      <c r="O17" s="772">
        <f>ROUND(N17/1000,1)+0.4</f>
        <v>52.3</v>
      </c>
      <c r="Q17" s="720">
        <f>ROUND(19853.9/O$126*O17,1)-0.6</f>
        <v>34.6</v>
      </c>
      <c r="R17" s="720">
        <f>Q17/1.302</f>
        <v>26.6</v>
      </c>
      <c r="S17" s="720">
        <f>Q17-R17</f>
        <v>8</v>
      </c>
    </row>
    <row r="18" spans="1:19" hidden="1">
      <c r="A18" s="738"/>
      <c r="B18" s="739"/>
      <c r="C18" s="739"/>
      <c r="D18" s="739"/>
      <c r="E18" s="739"/>
      <c r="F18" s="740"/>
      <c r="G18" s="740"/>
      <c r="H18" s="740"/>
      <c r="I18" s="740"/>
      <c r="J18" s="740"/>
      <c r="K18" s="740"/>
      <c r="M18" s="740"/>
      <c r="N18" s="740"/>
      <c r="O18" s="741"/>
      <c r="Q18" s="741"/>
      <c r="R18" s="741"/>
      <c r="S18" s="741"/>
    </row>
    <row r="19" spans="1:19">
      <c r="A19" s="279" t="s">
        <v>1218</v>
      </c>
      <c r="O19" s="716"/>
      <c r="Q19" s="716"/>
      <c r="R19" s="716"/>
      <c r="S19" s="716"/>
    </row>
    <row r="20" spans="1:19">
      <c r="A20" s="722" t="s">
        <v>710</v>
      </c>
      <c r="B20" s="718">
        <v>3416400</v>
      </c>
      <c r="C20" s="718">
        <v>4425990</v>
      </c>
      <c r="D20" s="718">
        <v>4889394</v>
      </c>
      <c r="E20" s="718">
        <v>4940640</v>
      </c>
      <c r="F20" s="719">
        <f>C20-B20</f>
        <v>1009590</v>
      </c>
      <c r="G20" s="719">
        <f t="shared" ref="G20:G75" si="22">F20*0.302</f>
        <v>304896.18</v>
      </c>
      <c r="H20" s="719">
        <f>F20+G20</f>
        <v>1314486.18</v>
      </c>
      <c r="I20" s="719">
        <f>E20-D20</f>
        <v>51246</v>
      </c>
      <c r="J20" s="719">
        <f t="shared" ref="J20:J75" si="23">I20*0.302</f>
        <v>15476.29</v>
      </c>
      <c r="K20" s="719">
        <f t="shared" ref="K20:K75" si="24">I20+J20</f>
        <v>66722.289999999994</v>
      </c>
      <c r="M20" s="719">
        <f>H20+K20</f>
        <v>1381208.47</v>
      </c>
      <c r="N20" s="719">
        <f t="shared" ref="N20:N75" si="25">N$129/M$126*M20</f>
        <v>735065.81</v>
      </c>
      <c r="O20" s="720">
        <f t="shared" ref="O20:O75" si="26">ROUND(N20/1000,1)</f>
        <v>735.1</v>
      </c>
      <c r="Q20" s="720">
        <f t="shared" ref="Q20:Q75" si="27">ROUND(19853.9/O$126*O20,1)</f>
        <v>494.9</v>
      </c>
      <c r="R20" s="720">
        <f t="shared" ref="R20:R75" si="28">Q20/1.302</f>
        <v>380.1</v>
      </c>
      <c r="S20" s="720">
        <f t="shared" ref="S20:S75" si="29">Q20-R20</f>
        <v>114.8</v>
      </c>
    </row>
    <row r="21" spans="1:19">
      <c r="A21" s="721" t="s">
        <v>711</v>
      </c>
      <c r="B21" s="718">
        <v>1918800</v>
      </c>
      <c r="C21" s="718">
        <v>2485830</v>
      </c>
      <c r="D21" s="718">
        <v>2746098</v>
      </c>
      <c r="E21" s="718">
        <v>2774880</v>
      </c>
      <c r="F21" s="719">
        <f t="shared" ref="F21:F75" si="30">C21-B21</f>
        <v>567030</v>
      </c>
      <c r="G21" s="719">
        <f t="shared" si="22"/>
        <v>171243.06</v>
      </c>
      <c r="H21" s="719">
        <f t="shared" ref="H21:H75" si="31">F21+G21</f>
        <v>738273.06</v>
      </c>
      <c r="I21" s="719">
        <f t="shared" ref="I21:I75" si="32">E21-D21</f>
        <v>28782</v>
      </c>
      <c r="J21" s="719">
        <f t="shared" si="23"/>
        <v>8692.16</v>
      </c>
      <c r="K21" s="719">
        <f t="shared" si="24"/>
        <v>37474.160000000003</v>
      </c>
      <c r="M21" s="719">
        <f t="shared" ref="M21:M75" si="33">H21+K21</f>
        <v>775747.22</v>
      </c>
      <c r="N21" s="719">
        <f t="shared" si="25"/>
        <v>412845.18</v>
      </c>
      <c r="O21" s="720">
        <f t="shared" si="26"/>
        <v>412.8</v>
      </c>
      <c r="Q21" s="720">
        <f t="shared" si="27"/>
        <v>277.89999999999998</v>
      </c>
      <c r="R21" s="720">
        <f t="shared" si="28"/>
        <v>213.4</v>
      </c>
      <c r="S21" s="720">
        <f t="shared" si="29"/>
        <v>64.5</v>
      </c>
    </row>
    <row r="22" spans="1:19">
      <c r="A22" s="721" t="s">
        <v>713</v>
      </c>
      <c r="B22" s="718">
        <v>1193400</v>
      </c>
      <c r="C22" s="718">
        <v>1546065</v>
      </c>
      <c r="D22" s="718">
        <v>1707939</v>
      </c>
      <c r="E22" s="718">
        <v>1725840</v>
      </c>
      <c r="F22" s="719">
        <f t="shared" si="30"/>
        <v>352665</v>
      </c>
      <c r="G22" s="719">
        <f t="shared" si="22"/>
        <v>106504.83</v>
      </c>
      <c r="H22" s="719">
        <f t="shared" si="31"/>
        <v>459169.83</v>
      </c>
      <c r="I22" s="719">
        <f t="shared" si="32"/>
        <v>17901</v>
      </c>
      <c r="J22" s="719">
        <f t="shared" si="23"/>
        <v>5406.1</v>
      </c>
      <c r="K22" s="719">
        <f t="shared" si="24"/>
        <v>23307.1</v>
      </c>
      <c r="M22" s="719">
        <f t="shared" si="33"/>
        <v>482476.93</v>
      </c>
      <c r="N22" s="719">
        <f t="shared" si="25"/>
        <v>256769.56</v>
      </c>
      <c r="O22" s="720">
        <f t="shared" si="26"/>
        <v>256.8</v>
      </c>
      <c r="Q22" s="720">
        <f t="shared" si="27"/>
        <v>172.9</v>
      </c>
      <c r="R22" s="720">
        <f t="shared" si="28"/>
        <v>132.80000000000001</v>
      </c>
      <c r="S22" s="720">
        <f t="shared" si="29"/>
        <v>40.1</v>
      </c>
    </row>
    <row r="23" spans="1:19">
      <c r="A23" s="742" t="s">
        <v>1056</v>
      </c>
      <c r="B23" s="718">
        <v>1567800</v>
      </c>
      <c r="C23" s="718">
        <v>2031105</v>
      </c>
      <c r="D23" s="718">
        <v>2243763</v>
      </c>
      <c r="E23" s="718">
        <v>2267280</v>
      </c>
      <c r="F23" s="719">
        <f t="shared" si="30"/>
        <v>463305</v>
      </c>
      <c r="G23" s="719">
        <f t="shared" si="22"/>
        <v>139918.10999999999</v>
      </c>
      <c r="H23" s="719">
        <f t="shared" si="31"/>
        <v>603223.11</v>
      </c>
      <c r="I23" s="719">
        <f t="shared" si="32"/>
        <v>23517</v>
      </c>
      <c r="J23" s="719">
        <f t="shared" si="23"/>
        <v>7102.13</v>
      </c>
      <c r="K23" s="719">
        <f t="shared" si="24"/>
        <v>30619.13</v>
      </c>
      <c r="M23" s="719">
        <f t="shared" si="33"/>
        <v>633842.24</v>
      </c>
      <c r="N23" s="719">
        <f t="shared" si="25"/>
        <v>337324.72</v>
      </c>
      <c r="O23" s="720">
        <f t="shared" si="26"/>
        <v>337.3</v>
      </c>
      <c r="Q23" s="720">
        <f t="shared" si="27"/>
        <v>227.1</v>
      </c>
      <c r="R23" s="720">
        <f t="shared" si="28"/>
        <v>174.4</v>
      </c>
      <c r="S23" s="720">
        <f t="shared" si="29"/>
        <v>52.7</v>
      </c>
    </row>
    <row r="24" spans="1:19">
      <c r="A24" s="721" t="s">
        <v>715</v>
      </c>
      <c r="B24" s="718">
        <v>842400</v>
      </c>
      <c r="C24" s="718">
        <v>1091340</v>
      </c>
      <c r="D24" s="718">
        <v>1205604</v>
      </c>
      <c r="E24" s="718">
        <v>1218240</v>
      </c>
      <c r="F24" s="719">
        <f t="shared" si="30"/>
        <v>248940</v>
      </c>
      <c r="G24" s="719">
        <f t="shared" si="22"/>
        <v>75179.88</v>
      </c>
      <c r="H24" s="719">
        <f t="shared" si="31"/>
        <v>324119.88</v>
      </c>
      <c r="I24" s="719">
        <f t="shared" si="32"/>
        <v>12636</v>
      </c>
      <c r="J24" s="719">
        <f t="shared" si="23"/>
        <v>3816.07</v>
      </c>
      <c r="K24" s="719">
        <f t="shared" si="24"/>
        <v>16452.07</v>
      </c>
      <c r="M24" s="719">
        <f t="shared" si="33"/>
        <v>340571.95</v>
      </c>
      <c r="N24" s="719">
        <f t="shared" si="25"/>
        <v>181249.1</v>
      </c>
      <c r="O24" s="720">
        <f t="shared" si="26"/>
        <v>181.2</v>
      </c>
      <c r="Q24" s="720">
        <f t="shared" si="27"/>
        <v>122</v>
      </c>
      <c r="R24" s="720">
        <f t="shared" si="28"/>
        <v>93.7</v>
      </c>
      <c r="S24" s="720">
        <f t="shared" si="29"/>
        <v>28.3</v>
      </c>
    </row>
    <row r="25" spans="1:19">
      <c r="A25" s="721" t="s">
        <v>716</v>
      </c>
      <c r="B25" s="718">
        <v>1310400</v>
      </c>
      <c r="C25" s="718">
        <v>1697640</v>
      </c>
      <c r="D25" s="718">
        <v>1875384</v>
      </c>
      <c r="E25" s="718">
        <v>1895040</v>
      </c>
      <c r="F25" s="719">
        <f t="shared" si="30"/>
        <v>387240</v>
      </c>
      <c r="G25" s="719">
        <f t="shared" si="22"/>
        <v>116946.48</v>
      </c>
      <c r="H25" s="719">
        <f t="shared" si="31"/>
        <v>504186.48</v>
      </c>
      <c r="I25" s="719">
        <f t="shared" si="32"/>
        <v>19656</v>
      </c>
      <c r="J25" s="719">
        <f t="shared" si="23"/>
        <v>5936.11</v>
      </c>
      <c r="K25" s="719">
        <f t="shared" si="24"/>
        <v>25592.11</v>
      </c>
      <c r="M25" s="719">
        <f t="shared" si="33"/>
        <v>529778.59</v>
      </c>
      <c r="N25" s="719">
        <f t="shared" si="25"/>
        <v>281943.05</v>
      </c>
      <c r="O25" s="720">
        <f t="shared" si="26"/>
        <v>281.89999999999998</v>
      </c>
      <c r="Q25" s="720">
        <f t="shared" si="27"/>
        <v>189.8</v>
      </c>
      <c r="R25" s="720">
        <f t="shared" si="28"/>
        <v>145.80000000000001</v>
      </c>
      <c r="S25" s="720">
        <f t="shared" si="29"/>
        <v>44</v>
      </c>
    </row>
    <row r="26" spans="1:19">
      <c r="A26" s="742" t="s">
        <v>717</v>
      </c>
      <c r="B26" s="718">
        <v>1099800</v>
      </c>
      <c r="C26" s="718">
        <v>1424805</v>
      </c>
      <c r="D26" s="718">
        <v>1573983</v>
      </c>
      <c r="E26" s="718">
        <v>1590480</v>
      </c>
      <c r="F26" s="719">
        <f t="shared" si="30"/>
        <v>325005</v>
      </c>
      <c r="G26" s="719">
        <f t="shared" si="22"/>
        <v>98151.51</v>
      </c>
      <c r="H26" s="719">
        <f t="shared" si="31"/>
        <v>423156.51</v>
      </c>
      <c r="I26" s="719">
        <f t="shared" si="32"/>
        <v>16497</v>
      </c>
      <c r="J26" s="719">
        <f t="shared" si="23"/>
        <v>4982.09</v>
      </c>
      <c r="K26" s="719">
        <f t="shared" si="24"/>
        <v>21479.09</v>
      </c>
      <c r="M26" s="719">
        <f t="shared" si="33"/>
        <v>444635.6</v>
      </c>
      <c r="N26" s="719">
        <f t="shared" si="25"/>
        <v>236630.77</v>
      </c>
      <c r="O26" s="720">
        <f t="shared" si="26"/>
        <v>236.6</v>
      </c>
      <c r="Q26" s="720">
        <f t="shared" si="27"/>
        <v>159.30000000000001</v>
      </c>
      <c r="R26" s="720">
        <f t="shared" si="28"/>
        <v>122.4</v>
      </c>
      <c r="S26" s="720">
        <f t="shared" si="29"/>
        <v>36.9</v>
      </c>
    </row>
    <row r="27" spans="1:19">
      <c r="A27" s="721" t="s">
        <v>718</v>
      </c>
      <c r="B27" s="718">
        <v>1989000</v>
      </c>
      <c r="C27" s="718">
        <v>2576775</v>
      </c>
      <c r="D27" s="718">
        <v>2846565</v>
      </c>
      <c r="E27" s="718">
        <v>2876400</v>
      </c>
      <c r="F27" s="719">
        <f t="shared" si="30"/>
        <v>587775</v>
      </c>
      <c r="G27" s="719">
        <f t="shared" si="22"/>
        <v>177508.05</v>
      </c>
      <c r="H27" s="719">
        <f t="shared" si="31"/>
        <v>765283.05</v>
      </c>
      <c r="I27" s="719">
        <f t="shared" si="32"/>
        <v>29835</v>
      </c>
      <c r="J27" s="719">
        <f t="shared" si="23"/>
        <v>9010.17</v>
      </c>
      <c r="K27" s="719">
        <f t="shared" si="24"/>
        <v>38845.17</v>
      </c>
      <c r="M27" s="719">
        <f t="shared" si="33"/>
        <v>804128.22</v>
      </c>
      <c r="N27" s="719">
        <f t="shared" si="25"/>
        <v>427949.27</v>
      </c>
      <c r="O27" s="720">
        <f t="shared" si="26"/>
        <v>427.9</v>
      </c>
      <c r="Q27" s="720">
        <f t="shared" si="27"/>
        <v>288.10000000000002</v>
      </c>
      <c r="R27" s="720">
        <f t="shared" si="28"/>
        <v>221.3</v>
      </c>
      <c r="S27" s="720">
        <f t="shared" si="29"/>
        <v>66.8</v>
      </c>
    </row>
    <row r="28" spans="1:19">
      <c r="A28" s="721" t="s">
        <v>823</v>
      </c>
      <c r="B28" s="718">
        <v>2106000</v>
      </c>
      <c r="C28" s="718">
        <v>2728350</v>
      </c>
      <c r="D28" s="718">
        <v>3014010</v>
      </c>
      <c r="E28" s="718">
        <v>3045600</v>
      </c>
      <c r="F28" s="719">
        <f t="shared" si="30"/>
        <v>622350</v>
      </c>
      <c r="G28" s="719">
        <f t="shared" si="22"/>
        <v>187949.7</v>
      </c>
      <c r="H28" s="719">
        <f t="shared" si="31"/>
        <v>810299.7</v>
      </c>
      <c r="I28" s="719">
        <f t="shared" si="32"/>
        <v>31590</v>
      </c>
      <c r="J28" s="719">
        <f t="shared" si="23"/>
        <v>9540.18</v>
      </c>
      <c r="K28" s="719">
        <f t="shared" si="24"/>
        <v>41130.18</v>
      </c>
      <c r="M28" s="719">
        <f t="shared" si="33"/>
        <v>851429.88</v>
      </c>
      <c r="N28" s="719">
        <f t="shared" si="25"/>
        <v>453122.76</v>
      </c>
      <c r="O28" s="720">
        <f t="shared" si="26"/>
        <v>453.1</v>
      </c>
      <c r="Q28" s="720">
        <f t="shared" si="27"/>
        <v>305</v>
      </c>
      <c r="R28" s="720">
        <f t="shared" si="28"/>
        <v>234.3</v>
      </c>
      <c r="S28" s="720">
        <f t="shared" si="29"/>
        <v>70.7</v>
      </c>
    </row>
    <row r="29" spans="1:19">
      <c r="A29" s="721" t="s">
        <v>719</v>
      </c>
      <c r="B29" s="718">
        <v>1825200</v>
      </c>
      <c r="C29" s="718">
        <v>2364570</v>
      </c>
      <c r="D29" s="718">
        <v>2612142</v>
      </c>
      <c r="E29" s="718">
        <v>2639520</v>
      </c>
      <c r="F29" s="719">
        <f t="shared" si="30"/>
        <v>539370</v>
      </c>
      <c r="G29" s="719">
        <f t="shared" si="22"/>
        <v>162889.74</v>
      </c>
      <c r="H29" s="719">
        <f t="shared" si="31"/>
        <v>702259.74</v>
      </c>
      <c r="I29" s="719">
        <f t="shared" si="32"/>
        <v>27378</v>
      </c>
      <c r="J29" s="719">
        <f t="shared" si="23"/>
        <v>8268.16</v>
      </c>
      <c r="K29" s="719">
        <f t="shared" si="24"/>
        <v>35646.160000000003</v>
      </c>
      <c r="M29" s="719">
        <f t="shared" si="33"/>
        <v>737905.9</v>
      </c>
      <c r="N29" s="719">
        <f t="shared" si="25"/>
        <v>392706.39</v>
      </c>
      <c r="O29" s="720">
        <f t="shared" si="26"/>
        <v>392.7</v>
      </c>
      <c r="Q29" s="720">
        <f t="shared" si="27"/>
        <v>264.39999999999998</v>
      </c>
      <c r="R29" s="720">
        <f t="shared" si="28"/>
        <v>203.1</v>
      </c>
      <c r="S29" s="720">
        <f t="shared" si="29"/>
        <v>61.3</v>
      </c>
    </row>
    <row r="30" spans="1:19">
      <c r="A30" s="721" t="s">
        <v>720</v>
      </c>
      <c r="B30" s="718">
        <v>1310400</v>
      </c>
      <c r="C30" s="718">
        <v>1697640</v>
      </c>
      <c r="D30" s="718">
        <v>1875384</v>
      </c>
      <c r="E30" s="718">
        <v>1895040</v>
      </c>
      <c r="F30" s="719">
        <f t="shared" si="30"/>
        <v>387240</v>
      </c>
      <c r="G30" s="719">
        <f t="shared" si="22"/>
        <v>116946.48</v>
      </c>
      <c r="H30" s="719">
        <f t="shared" si="31"/>
        <v>504186.48</v>
      </c>
      <c r="I30" s="719">
        <f t="shared" si="32"/>
        <v>19656</v>
      </c>
      <c r="J30" s="719">
        <f t="shared" si="23"/>
        <v>5936.11</v>
      </c>
      <c r="K30" s="719">
        <f t="shared" si="24"/>
        <v>25592.11</v>
      </c>
      <c r="M30" s="719">
        <f t="shared" si="33"/>
        <v>529778.59</v>
      </c>
      <c r="N30" s="719">
        <f t="shared" si="25"/>
        <v>281943.05</v>
      </c>
      <c r="O30" s="720">
        <f t="shared" si="26"/>
        <v>281.89999999999998</v>
      </c>
      <c r="Q30" s="720">
        <f t="shared" si="27"/>
        <v>189.8</v>
      </c>
      <c r="R30" s="720">
        <f t="shared" si="28"/>
        <v>145.80000000000001</v>
      </c>
      <c r="S30" s="720">
        <f t="shared" si="29"/>
        <v>44</v>
      </c>
    </row>
    <row r="31" spans="1:19">
      <c r="A31" s="721" t="s">
        <v>958</v>
      </c>
      <c r="B31" s="718">
        <v>1216800</v>
      </c>
      <c r="C31" s="718">
        <v>1576380</v>
      </c>
      <c r="D31" s="718">
        <v>1741428</v>
      </c>
      <c r="E31" s="718">
        <v>1759680</v>
      </c>
      <c r="F31" s="719">
        <f t="shared" si="30"/>
        <v>359580</v>
      </c>
      <c r="G31" s="719">
        <f t="shared" si="22"/>
        <v>108593.16</v>
      </c>
      <c r="H31" s="719">
        <f t="shared" si="31"/>
        <v>468173.16</v>
      </c>
      <c r="I31" s="719">
        <f t="shared" si="32"/>
        <v>18252</v>
      </c>
      <c r="J31" s="719">
        <f t="shared" si="23"/>
        <v>5512.1</v>
      </c>
      <c r="K31" s="719">
        <f t="shared" si="24"/>
        <v>23764.1</v>
      </c>
      <c r="M31" s="719">
        <f t="shared" si="33"/>
        <v>491937.26</v>
      </c>
      <c r="N31" s="719">
        <f t="shared" si="25"/>
        <v>261804.26</v>
      </c>
      <c r="O31" s="720">
        <f t="shared" si="26"/>
        <v>261.8</v>
      </c>
      <c r="Q31" s="720">
        <f t="shared" si="27"/>
        <v>176.3</v>
      </c>
      <c r="R31" s="720">
        <f t="shared" si="28"/>
        <v>135.4</v>
      </c>
      <c r="S31" s="720">
        <f t="shared" si="29"/>
        <v>40.9</v>
      </c>
    </row>
    <row r="32" spans="1:19">
      <c r="A32" s="721" t="s">
        <v>721</v>
      </c>
      <c r="B32" s="718">
        <v>1848600</v>
      </c>
      <c r="C32" s="718">
        <v>2394885</v>
      </c>
      <c r="D32" s="718">
        <v>2645631</v>
      </c>
      <c r="E32" s="718">
        <v>2673360</v>
      </c>
      <c r="F32" s="719">
        <f t="shared" si="30"/>
        <v>546285</v>
      </c>
      <c r="G32" s="719">
        <f t="shared" si="22"/>
        <v>164978.07</v>
      </c>
      <c r="H32" s="719">
        <f t="shared" si="31"/>
        <v>711263.07</v>
      </c>
      <c r="I32" s="719">
        <f t="shared" si="32"/>
        <v>27729</v>
      </c>
      <c r="J32" s="719">
        <f t="shared" si="23"/>
        <v>8374.16</v>
      </c>
      <c r="K32" s="719">
        <f t="shared" si="24"/>
        <v>36103.160000000003</v>
      </c>
      <c r="M32" s="719">
        <f t="shared" si="33"/>
        <v>747366.23</v>
      </c>
      <c r="N32" s="719">
        <f t="shared" si="25"/>
        <v>397741.09</v>
      </c>
      <c r="O32" s="720">
        <f t="shared" si="26"/>
        <v>397.7</v>
      </c>
      <c r="Q32" s="720">
        <f t="shared" si="27"/>
        <v>267.7</v>
      </c>
      <c r="R32" s="720">
        <f t="shared" si="28"/>
        <v>205.6</v>
      </c>
      <c r="S32" s="720">
        <f t="shared" si="29"/>
        <v>62.1</v>
      </c>
    </row>
    <row r="33" spans="1:19">
      <c r="A33" s="721" t="s">
        <v>722</v>
      </c>
      <c r="B33" s="718">
        <v>2340000</v>
      </c>
      <c r="C33" s="718">
        <v>3031500</v>
      </c>
      <c r="D33" s="718">
        <v>3348900</v>
      </c>
      <c r="E33" s="718">
        <v>3384000</v>
      </c>
      <c r="F33" s="719">
        <f t="shared" si="30"/>
        <v>691500</v>
      </c>
      <c r="G33" s="719">
        <f t="shared" si="22"/>
        <v>208833</v>
      </c>
      <c r="H33" s="719">
        <f t="shared" si="31"/>
        <v>900333</v>
      </c>
      <c r="I33" s="719">
        <f t="shared" si="32"/>
        <v>35100</v>
      </c>
      <c r="J33" s="719">
        <f t="shared" si="23"/>
        <v>10600.2</v>
      </c>
      <c r="K33" s="719">
        <f t="shared" si="24"/>
        <v>45700.2</v>
      </c>
      <c r="M33" s="719">
        <f t="shared" si="33"/>
        <v>946033.2</v>
      </c>
      <c r="N33" s="719">
        <f t="shared" si="25"/>
        <v>503469.73</v>
      </c>
      <c r="O33" s="720">
        <f t="shared" si="26"/>
        <v>503.5</v>
      </c>
      <c r="Q33" s="720">
        <f t="shared" si="27"/>
        <v>339</v>
      </c>
      <c r="R33" s="720">
        <f t="shared" si="28"/>
        <v>260.39999999999998</v>
      </c>
      <c r="S33" s="720">
        <f t="shared" si="29"/>
        <v>78.599999999999994</v>
      </c>
    </row>
    <row r="34" spans="1:19">
      <c r="A34" s="721" t="s">
        <v>959</v>
      </c>
      <c r="B34" s="718">
        <v>1146600</v>
      </c>
      <c r="C34" s="718">
        <v>1485435</v>
      </c>
      <c r="D34" s="718">
        <v>1640961</v>
      </c>
      <c r="E34" s="718">
        <v>1658160</v>
      </c>
      <c r="F34" s="719">
        <f t="shared" si="30"/>
        <v>338835</v>
      </c>
      <c r="G34" s="719">
        <f t="shared" si="22"/>
        <v>102328.17</v>
      </c>
      <c r="H34" s="719">
        <f t="shared" si="31"/>
        <v>441163.17</v>
      </c>
      <c r="I34" s="719">
        <f t="shared" si="32"/>
        <v>17199</v>
      </c>
      <c r="J34" s="719">
        <f t="shared" si="23"/>
        <v>5194.1000000000004</v>
      </c>
      <c r="K34" s="719">
        <f t="shared" si="24"/>
        <v>22393.1</v>
      </c>
      <c r="M34" s="719">
        <f t="shared" si="33"/>
        <v>463556.27</v>
      </c>
      <c r="N34" s="719">
        <f t="shared" si="25"/>
        <v>246700.17</v>
      </c>
      <c r="O34" s="720">
        <f t="shared" si="26"/>
        <v>246.7</v>
      </c>
      <c r="Q34" s="720">
        <f t="shared" si="27"/>
        <v>166.1</v>
      </c>
      <c r="R34" s="720">
        <f t="shared" si="28"/>
        <v>127.6</v>
      </c>
      <c r="S34" s="720">
        <f t="shared" si="29"/>
        <v>38.5</v>
      </c>
    </row>
    <row r="35" spans="1:19">
      <c r="A35" s="721" t="s">
        <v>1059</v>
      </c>
      <c r="B35" s="718">
        <v>1942200</v>
      </c>
      <c r="C35" s="718">
        <v>2516145</v>
      </c>
      <c r="D35" s="718">
        <v>2779587</v>
      </c>
      <c r="E35" s="718">
        <v>2808720</v>
      </c>
      <c r="F35" s="719">
        <f t="shared" si="30"/>
        <v>573945</v>
      </c>
      <c r="G35" s="719">
        <f t="shared" si="22"/>
        <v>173331.39</v>
      </c>
      <c r="H35" s="719">
        <f t="shared" si="31"/>
        <v>747276.39</v>
      </c>
      <c r="I35" s="719">
        <f t="shared" si="32"/>
        <v>29133</v>
      </c>
      <c r="J35" s="719">
        <f t="shared" si="23"/>
        <v>8798.17</v>
      </c>
      <c r="K35" s="719">
        <f t="shared" si="24"/>
        <v>37931.17</v>
      </c>
      <c r="M35" s="719">
        <f t="shared" si="33"/>
        <v>785207.56</v>
      </c>
      <c r="N35" s="719">
        <f t="shared" si="25"/>
        <v>417879.88</v>
      </c>
      <c r="O35" s="720">
        <f t="shared" si="26"/>
        <v>417.9</v>
      </c>
      <c r="Q35" s="720">
        <f t="shared" si="27"/>
        <v>281.3</v>
      </c>
      <c r="R35" s="720">
        <f t="shared" si="28"/>
        <v>216.1</v>
      </c>
      <c r="S35" s="720">
        <f t="shared" si="29"/>
        <v>65.2</v>
      </c>
    </row>
    <row r="36" spans="1:19">
      <c r="A36" s="721" t="s">
        <v>724</v>
      </c>
      <c r="B36" s="718">
        <v>2059200</v>
      </c>
      <c r="C36" s="718">
        <v>2667720</v>
      </c>
      <c r="D36" s="718">
        <v>2947032</v>
      </c>
      <c r="E36" s="718">
        <v>2977920</v>
      </c>
      <c r="F36" s="719">
        <f t="shared" si="30"/>
        <v>608520</v>
      </c>
      <c r="G36" s="719">
        <f t="shared" si="22"/>
        <v>183773.04</v>
      </c>
      <c r="H36" s="719">
        <f t="shared" si="31"/>
        <v>792293.04</v>
      </c>
      <c r="I36" s="719">
        <f t="shared" si="32"/>
        <v>30888</v>
      </c>
      <c r="J36" s="719">
        <f t="shared" si="23"/>
        <v>9328.18</v>
      </c>
      <c r="K36" s="719">
        <f t="shared" si="24"/>
        <v>40216.18</v>
      </c>
      <c r="M36" s="719">
        <f t="shared" si="33"/>
        <v>832509.22</v>
      </c>
      <c r="N36" s="719">
        <f t="shared" si="25"/>
        <v>443053.37</v>
      </c>
      <c r="O36" s="720">
        <f t="shared" si="26"/>
        <v>443.1</v>
      </c>
      <c r="Q36" s="720">
        <f t="shared" si="27"/>
        <v>298.3</v>
      </c>
      <c r="R36" s="720">
        <f t="shared" si="28"/>
        <v>229.1</v>
      </c>
      <c r="S36" s="720">
        <f t="shared" si="29"/>
        <v>69.2</v>
      </c>
    </row>
    <row r="37" spans="1:19">
      <c r="A37" s="721" t="s">
        <v>725</v>
      </c>
      <c r="B37" s="718">
        <v>1638000</v>
      </c>
      <c r="C37" s="718">
        <v>2122050</v>
      </c>
      <c r="D37" s="718">
        <v>2344230</v>
      </c>
      <c r="E37" s="718">
        <v>2368800</v>
      </c>
      <c r="F37" s="719">
        <f t="shared" si="30"/>
        <v>484050</v>
      </c>
      <c r="G37" s="719">
        <f t="shared" si="22"/>
        <v>146183.1</v>
      </c>
      <c r="H37" s="719">
        <f t="shared" si="31"/>
        <v>630233.1</v>
      </c>
      <c r="I37" s="719">
        <f t="shared" si="32"/>
        <v>24570</v>
      </c>
      <c r="J37" s="719">
        <f t="shared" si="23"/>
        <v>7420.14</v>
      </c>
      <c r="K37" s="719">
        <f t="shared" si="24"/>
        <v>31990.14</v>
      </c>
      <c r="M37" s="719">
        <f t="shared" si="33"/>
        <v>662223.24</v>
      </c>
      <c r="N37" s="719">
        <f t="shared" si="25"/>
        <v>352428.81</v>
      </c>
      <c r="O37" s="720">
        <f t="shared" si="26"/>
        <v>352.4</v>
      </c>
      <c r="Q37" s="720">
        <f t="shared" si="27"/>
        <v>237.3</v>
      </c>
      <c r="R37" s="720">
        <f t="shared" si="28"/>
        <v>182.3</v>
      </c>
      <c r="S37" s="720">
        <f t="shared" si="29"/>
        <v>55</v>
      </c>
    </row>
    <row r="38" spans="1:19">
      <c r="A38" s="721" t="s">
        <v>726</v>
      </c>
      <c r="B38" s="718">
        <v>1450800</v>
      </c>
      <c r="C38" s="718">
        <v>1879530</v>
      </c>
      <c r="D38" s="718">
        <v>2076318</v>
      </c>
      <c r="E38" s="718">
        <v>2098080</v>
      </c>
      <c r="F38" s="719">
        <f t="shared" si="30"/>
        <v>428730</v>
      </c>
      <c r="G38" s="719">
        <f t="shared" si="22"/>
        <v>129476.46</v>
      </c>
      <c r="H38" s="719">
        <f t="shared" si="31"/>
        <v>558206.46</v>
      </c>
      <c r="I38" s="719">
        <f t="shared" si="32"/>
        <v>21762</v>
      </c>
      <c r="J38" s="719">
        <f t="shared" si="23"/>
        <v>6572.12</v>
      </c>
      <c r="K38" s="719">
        <f t="shared" si="24"/>
        <v>28334.12</v>
      </c>
      <c r="M38" s="719">
        <f t="shared" si="33"/>
        <v>586540.57999999996</v>
      </c>
      <c r="N38" s="719">
        <f t="shared" si="25"/>
        <v>312151.23</v>
      </c>
      <c r="O38" s="720">
        <f t="shared" si="26"/>
        <v>312.2</v>
      </c>
      <c r="Q38" s="720">
        <f t="shared" si="27"/>
        <v>210.2</v>
      </c>
      <c r="R38" s="720">
        <f t="shared" si="28"/>
        <v>161.4</v>
      </c>
      <c r="S38" s="720">
        <f t="shared" si="29"/>
        <v>48.8</v>
      </c>
    </row>
    <row r="39" spans="1:19">
      <c r="A39" s="721" t="s">
        <v>730</v>
      </c>
      <c r="B39" s="718">
        <v>2433600</v>
      </c>
      <c r="C39" s="718">
        <v>3152760</v>
      </c>
      <c r="D39" s="718">
        <v>3482856</v>
      </c>
      <c r="E39" s="718">
        <v>3519360</v>
      </c>
      <c r="F39" s="719">
        <f t="shared" si="30"/>
        <v>719160</v>
      </c>
      <c r="G39" s="719">
        <f t="shared" si="22"/>
        <v>217186.32</v>
      </c>
      <c r="H39" s="719">
        <f t="shared" si="31"/>
        <v>936346.32</v>
      </c>
      <c r="I39" s="719">
        <f t="shared" si="32"/>
        <v>36504</v>
      </c>
      <c r="J39" s="719">
        <f t="shared" si="23"/>
        <v>11024.21</v>
      </c>
      <c r="K39" s="719">
        <f t="shared" si="24"/>
        <v>47528.21</v>
      </c>
      <c r="M39" s="719">
        <f t="shared" si="33"/>
        <v>983874.53</v>
      </c>
      <c r="N39" s="719">
        <f t="shared" si="25"/>
        <v>523608.52</v>
      </c>
      <c r="O39" s="720">
        <f t="shared" si="26"/>
        <v>523.6</v>
      </c>
      <c r="Q39" s="720">
        <f t="shared" si="27"/>
        <v>352.5</v>
      </c>
      <c r="R39" s="720">
        <f t="shared" si="28"/>
        <v>270.7</v>
      </c>
      <c r="S39" s="720">
        <f t="shared" si="29"/>
        <v>81.8</v>
      </c>
    </row>
    <row r="40" spans="1:19">
      <c r="A40" s="721" t="s">
        <v>731</v>
      </c>
      <c r="B40" s="718">
        <v>2503800</v>
      </c>
      <c r="C40" s="718">
        <v>3243705</v>
      </c>
      <c r="D40" s="718">
        <v>3583323</v>
      </c>
      <c r="E40" s="718">
        <v>3620880</v>
      </c>
      <c r="F40" s="719">
        <f t="shared" si="30"/>
        <v>739905</v>
      </c>
      <c r="G40" s="719">
        <f t="shared" si="22"/>
        <v>223451.31</v>
      </c>
      <c r="H40" s="719">
        <f t="shared" si="31"/>
        <v>963356.31</v>
      </c>
      <c r="I40" s="719">
        <f t="shared" si="32"/>
        <v>37557</v>
      </c>
      <c r="J40" s="719">
        <f t="shared" si="23"/>
        <v>11342.21</v>
      </c>
      <c r="K40" s="719">
        <f t="shared" si="24"/>
        <v>48899.21</v>
      </c>
      <c r="M40" s="719">
        <f t="shared" si="33"/>
        <v>1012255.52</v>
      </c>
      <c r="N40" s="719">
        <f t="shared" si="25"/>
        <v>538712.61</v>
      </c>
      <c r="O40" s="720">
        <f t="shared" si="26"/>
        <v>538.70000000000005</v>
      </c>
      <c r="Q40" s="720">
        <f t="shared" si="27"/>
        <v>362.7</v>
      </c>
      <c r="R40" s="720">
        <f t="shared" si="28"/>
        <v>278.60000000000002</v>
      </c>
      <c r="S40" s="720">
        <f t="shared" si="29"/>
        <v>84.1</v>
      </c>
    </row>
    <row r="41" spans="1:19">
      <c r="A41" s="721" t="s">
        <v>1060</v>
      </c>
      <c r="B41" s="718">
        <v>1825200</v>
      </c>
      <c r="C41" s="718">
        <v>2364570</v>
      </c>
      <c r="D41" s="718">
        <v>2612142</v>
      </c>
      <c r="E41" s="718">
        <v>2639520</v>
      </c>
      <c r="F41" s="719">
        <f t="shared" si="30"/>
        <v>539370</v>
      </c>
      <c r="G41" s="719">
        <f t="shared" si="22"/>
        <v>162889.74</v>
      </c>
      <c r="H41" s="719">
        <f t="shared" si="31"/>
        <v>702259.74</v>
      </c>
      <c r="I41" s="719">
        <f t="shared" si="32"/>
        <v>27378</v>
      </c>
      <c r="J41" s="719">
        <f t="shared" si="23"/>
        <v>8268.16</v>
      </c>
      <c r="K41" s="719">
        <f t="shared" si="24"/>
        <v>35646.160000000003</v>
      </c>
      <c r="M41" s="719">
        <f t="shared" si="33"/>
        <v>737905.9</v>
      </c>
      <c r="N41" s="719">
        <f t="shared" si="25"/>
        <v>392706.39</v>
      </c>
      <c r="O41" s="720">
        <f t="shared" si="26"/>
        <v>392.7</v>
      </c>
      <c r="Q41" s="720">
        <f t="shared" si="27"/>
        <v>264.39999999999998</v>
      </c>
      <c r="R41" s="720">
        <f t="shared" si="28"/>
        <v>203.1</v>
      </c>
      <c r="S41" s="720">
        <f t="shared" si="29"/>
        <v>61.3</v>
      </c>
    </row>
    <row r="42" spans="1:19">
      <c r="A42" s="721" t="s">
        <v>733</v>
      </c>
      <c r="B42" s="718">
        <v>1053000</v>
      </c>
      <c r="C42" s="718">
        <v>1364175</v>
      </c>
      <c r="D42" s="718">
        <v>1507005</v>
      </c>
      <c r="E42" s="718">
        <v>1522800</v>
      </c>
      <c r="F42" s="719">
        <f t="shared" si="30"/>
        <v>311175</v>
      </c>
      <c r="G42" s="719">
        <f t="shared" si="22"/>
        <v>93974.85</v>
      </c>
      <c r="H42" s="719">
        <f t="shared" si="31"/>
        <v>405149.85</v>
      </c>
      <c r="I42" s="719">
        <f t="shared" si="32"/>
        <v>15795</v>
      </c>
      <c r="J42" s="719">
        <f t="shared" si="23"/>
        <v>4770.09</v>
      </c>
      <c r="K42" s="719">
        <f t="shared" si="24"/>
        <v>20565.09</v>
      </c>
      <c r="M42" s="719">
        <f t="shared" si="33"/>
        <v>425714.94</v>
      </c>
      <c r="N42" s="719">
        <f t="shared" si="25"/>
        <v>226561.38</v>
      </c>
      <c r="O42" s="720">
        <f t="shared" si="26"/>
        <v>226.6</v>
      </c>
      <c r="Q42" s="720">
        <f t="shared" si="27"/>
        <v>152.6</v>
      </c>
      <c r="R42" s="720">
        <f t="shared" si="28"/>
        <v>117.2</v>
      </c>
      <c r="S42" s="720">
        <f t="shared" si="29"/>
        <v>35.4</v>
      </c>
    </row>
    <row r="43" spans="1:19">
      <c r="A43" s="721" t="s">
        <v>1061</v>
      </c>
      <c r="B43" s="718">
        <v>1287000</v>
      </c>
      <c r="C43" s="718">
        <v>1667325</v>
      </c>
      <c r="D43" s="718">
        <v>1841895</v>
      </c>
      <c r="E43" s="718">
        <v>1861200</v>
      </c>
      <c r="F43" s="719">
        <f t="shared" si="30"/>
        <v>380325</v>
      </c>
      <c r="G43" s="719">
        <f t="shared" si="22"/>
        <v>114858.15</v>
      </c>
      <c r="H43" s="719">
        <f t="shared" si="31"/>
        <v>495183.15</v>
      </c>
      <c r="I43" s="719">
        <f t="shared" si="32"/>
        <v>19305</v>
      </c>
      <c r="J43" s="719">
        <f t="shared" si="23"/>
        <v>5830.11</v>
      </c>
      <c r="K43" s="719">
        <f t="shared" si="24"/>
        <v>25135.11</v>
      </c>
      <c r="M43" s="719">
        <f t="shared" si="33"/>
        <v>520318.26</v>
      </c>
      <c r="N43" s="719">
        <f t="shared" si="25"/>
        <v>276908.34999999998</v>
      </c>
      <c r="O43" s="720">
        <f t="shared" si="26"/>
        <v>276.89999999999998</v>
      </c>
      <c r="Q43" s="720">
        <f t="shared" si="27"/>
        <v>186.4</v>
      </c>
      <c r="R43" s="720">
        <f t="shared" si="28"/>
        <v>143.19999999999999</v>
      </c>
      <c r="S43" s="720">
        <f t="shared" si="29"/>
        <v>43.2</v>
      </c>
    </row>
    <row r="44" spans="1:19">
      <c r="A44" s="721" t="s">
        <v>735</v>
      </c>
      <c r="B44" s="718">
        <v>2808000</v>
      </c>
      <c r="C44" s="718">
        <v>3637800</v>
      </c>
      <c r="D44" s="718">
        <v>4018680</v>
      </c>
      <c r="E44" s="718">
        <v>4060800</v>
      </c>
      <c r="F44" s="719">
        <f t="shared" si="30"/>
        <v>829800</v>
      </c>
      <c r="G44" s="719">
        <f t="shared" si="22"/>
        <v>250599.6</v>
      </c>
      <c r="H44" s="719">
        <f t="shared" si="31"/>
        <v>1080399.6000000001</v>
      </c>
      <c r="I44" s="719">
        <f t="shared" si="32"/>
        <v>42120</v>
      </c>
      <c r="J44" s="719">
        <f t="shared" si="23"/>
        <v>12720.24</v>
      </c>
      <c r="K44" s="719">
        <f t="shared" si="24"/>
        <v>54840.24</v>
      </c>
      <c r="M44" s="719">
        <f t="shared" si="33"/>
        <v>1135239.8400000001</v>
      </c>
      <c r="N44" s="719">
        <f t="shared" si="25"/>
        <v>604163.68000000005</v>
      </c>
      <c r="O44" s="720">
        <f t="shared" si="26"/>
        <v>604.20000000000005</v>
      </c>
      <c r="Q44" s="720">
        <f t="shared" si="27"/>
        <v>406.8</v>
      </c>
      <c r="R44" s="720">
        <f t="shared" si="28"/>
        <v>312.39999999999998</v>
      </c>
      <c r="S44" s="720">
        <f t="shared" si="29"/>
        <v>94.4</v>
      </c>
    </row>
    <row r="45" spans="1:19">
      <c r="A45" s="721" t="s">
        <v>736</v>
      </c>
      <c r="B45" s="718">
        <v>1731600</v>
      </c>
      <c r="C45" s="718">
        <v>2243310</v>
      </c>
      <c r="D45" s="718">
        <v>2478186</v>
      </c>
      <c r="E45" s="718">
        <v>2504160</v>
      </c>
      <c r="F45" s="719">
        <f t="shared" si="30"/>
        <v>511710</v>
      </c>
      <c r="G45" s="719">
        <f t="shared" si="22"/>
        <v>154536.42000000001</v>
      </c>
      <c r="H45" s="719">
        <f t="shared" si="31"/>
        <v>666246.42000000004</v>
      </c>
      <c r="I45" s="719">
        <f t="shared" si="32"/>
        <v>25974</v>
      </c>
      <c r="J45" s="719">
        <f t="shared" si="23"/>
        <v>7844.15</v>
      </c>
      <c r="K45" s="719">
        <f t="shared" si="24"/>
        <v>33818.15</v>
      </c>
      <c r="M45" s="719">
        <f t="shared" si="33"/>
        <v>700064.57</v>
      </c>
      <c r="N45" s="719">
        <f t="shared" si="25"/>
        <v>372567.6</v>
      </c>
      <c r="O45" s="720">
        <f t="shared" si="26"/>
        <v>372.6</v>
      </c>
      <c r="Q45" s="720">
        <f t="shared" si="27"/>
        <v>250.8</v>
      </c>
      <c r="R45" s="720">
        <f t="shared" si="28"/>
        <v>192.6</v>
      </c>
      <c r="S45" s="720">
        <f t="shared" si="29"/>
        <v>58.2</v>
      </c>
    </row>
    <row r="46" spans="1:19">
      <c r="A46" s="721" t="s">
        <v>737</v>
      </c>
      <c r="B46" s="718">
        <v>1310400</v>
      </c>
      <c r="C46" s="718">
        <v>1697640</v>
      </c>
      <c r="D46" s="718">
        <v>1875384</v>
      </c>
      <c r="E46" s="718">
        <v>1895040</v>
      </c>
      <c r="F46" s="719">
        <f t="shared" si="30"/>
        <v>387240</v>
      </c>
      <c r="G46" s="719">
        <f t="shared" si="22"/>
        <v>116946.48</v>
      </c>
      <c r="H46" s="719">
        <f t="shared" si="31"/>
        <v>504186.48</v>
      </c>
      <c r="I46" s="719">
        <f t="shared" si="32"/>
        <v>19656</v>
      </c>
      <c r="J46" s="719">
        <f t="shared" si="23"/>
        <v>5936.11</v>
      </c>
      <c r="K46" s="719">
        <f t="shared" si="24"/>
        <v>25592.11</v>
      </c>
      <c r="M46" s="719">
        <f t="shared" si="33"/>
        <v>529778.59</v>
      </c>
      <c r="N46" s="719">
        <f t="shared" si="25"/>
        <v>281943.05</v>
      </c>
      <c r="O46" s="720">
        <f t="shared" si="26"/>
        <v>281.89999999999998</v>
      </c>
      <c r="Q46" s="720">
        <f t="shared" si="27"/>
        <v>189.8</v>
      </c>
      <c r="R46" s="720">
        <f t="shared" si="28"/>
        <v>145.80000000000001</v>
      </c>
      <c r="S46" s="720">
        <f t="shared" si="29"/>
        <v>44</v>
      </c>
    </row>
    <row r="47" spans="1:19">
      <c r="A47" s="721" t="s">
        <v>738</v>
      </c>
      <c r="B47" s="718">
        <v>2410200</v>
      </c>
      <c r="C47" s="718">
        <v>3122445</v>
      </c>
      <c r="D47" s="718">
        <v>3449367</v>
      </c>
      <c r="E47" s="718">
        <v>3485520</v>
      </c>
      <c r="F47" s="719">
        <f t="shared" si="30"/>
        <v>712245</v>
      </c>
      <c r="G47" s="719">
        <f t="shared" si="22"/>
        <v>215097.99</v>
      </c>
      <c r="H47" s="719">
        <f t="shared" si="31"/>
        <v>927342.99</v>
      </c>
      <c r="I47" s="719">
        <f t="shared" si="32"/>
        <v>36153</v>
      </c>
      <c r="J47" s="719">
        <f t="shared" si="23"/>
        <v>10918.21</v>
      </c>
      <c r="K47" s="719">
        <f t="shared" si="24"/>
        <v>47071.21</v>
      </c>
      <c r="M47" s="719">
        <f t="shared" si="33"/>
        <v>974414.2</v>
      </c>
      <c r="N47" s="719">
        <f t="shared" si="25"/>
        <v>518573.83</v>
      </c>
      <c r="O47" s="720">
        <f t="shared" si="26"/>
        <v>518.6</v>
      </c>
      <c r="Q47" s="720">
        <f t="shared" si="27"/>
        <v>349.1</v>
      </c>
      <c r="R47" s="720">
        <f t="shared" si="28"/>
        <v>268.10000000000002</v>
      </c>
      <c r="S47" s="720">
        <f t="shared" si="29"/>
        <v>81</v>
      </c>
    </row>
    <row r="48" spans="1:19">
      <c r="A48" s="721" t="s">
        <v>1219</v>
      </c>
      <c r="B48" s="718">
        <v>1918800</v>
      </c>
      <c r="C48" s="718">
        <v>2485830</v>
      </c>
      <c r="D48" s="718">
        <v>2746098</v>
      </c>
      <c r="E48" s="718">
        <v>2774880</v>
      </c>
      <c r="F48" s="719">
        <f t="shared" si="30"/>
        <v>567030</v>
      </c>
      <c r="G48" s="719">
        <f t="shared" si="22"/>
        <v>171243.06</v>
      </c>
      <c r="H48" s="719">
        <f t="shared" si="31"/>
        <v>738273.06</v>
      </c>
      <c r="I48" s="719">
        <f t="shared" si="32"/>
        <v>28782</v>
      </c>
      <c r="J48" s="719">
        <f t="shared" si="23"/>
        <v>8692.16</v>
      </c>
      <c r="K48" s="719">
        <f t="shared" si="24"/>
        <v>37474.160000000003</v>
      </c>
      <c r="M48" s="719">
        <f t="shared" si="33"/>
        <v>775747.22</v>
      </c>
      <c r="N48" s="719">
        <f t="shared" si="25"/>
        <v>412845.18</v>
      </c>
      <c r="O48" s="720">
        <f t="shared" si="26"/>
        <v>412.8</v>
      </c>
      <c r="Q48" s="720">
        <f t="shared" si="27"/>
        <v>277.89999999999998</v>
      </c>
      <c r="R48" s="720">
        <f t="shared" si="28"/>
        <v>213.4</v>
      </c>
      <c r="S48" s="720">
        <f t="shared" si="29"/>
        <v>64.5</v>
      </c>
    </row>
    <row r="49" spans="1:19">
      <c r="A49" s="721" t="s">
        <v>740</v>
      </c>
      <c r="B49" s="718">
        <v>1638000</v>
      </c>
      <c r="C49" s="718">
        <v>2122050</v>
      </c>
      <c r="D49" s="718">
        <v>2344230</v>
      </c>
      <c r="E49" s="718">
        <v>2368800</v>
      </c>
      <c r="F49" s="719">
        <f t="shared" si="30"/>
        <v>484050</v>
      </c>
      <c r="G49" s="719">
        <f t="shared" si="22"/>
        <v>146183.1</v>
      </c>
      <c r="H49" s="719">
        <f t="shared" si="31"/>
        <v>630233.1</v>
      </c>
      <c r="I49" s="719">
        <f t="shared" si="32"/>
        <v>24570</v>
      </c>
      <c r="J49" s="719">
        <f t="shared" si="23"/>
        <v>7420.14</v>
      </c>
      <c r="K49" s="719">
        <f t="shared" si="24"/>
        <v>31990.14</v>
      </c>
      <c r="M49" s="719">
        <f t="shared" si="33"/>
        <v>662223.24</v>
      </c>
      <c r="N49" s="719">
        <f t="shared" si="25"/>
        <v>352428.81</v>
      </c>
      <c r="O49" s="720">
        <f t="shared" si="26"/>
        <v>352.4</v>
      </c>
      <c r="Q49" s="720">
        <f t="shared" si="27"/>
        <v>237.3</v>
      </c>
      <c r="R49" s="720">
        <f t="shared" si="28"/>
        <v>182.3</v>
      </c>
      <c r="S49" s="720">
        <f t="shared" si="29"/>
        <v>55</v>
      </c>
    </row>
    <row r="50" spans="1:19">
      <c r="A50" s="721" t="s">
        <v>1063</v>
      </c>
      <c r="B50" s="718">
        <v>1240200</v>
      </c>
      <c r="C50" s="718">
        <v>1606695</v>
      </c>
      <c r="D50" s="718">
        <v>1774917</v>
      </c>
      <c r="E50" s="718">
        <v>1793520</v>
      </c>
      <c r="F50" s="719">
        <f t="shared" si="30"/>
        <v>366495</v>
      </c>
      <c r="G50" s="719">
        <f t="shared" si="22"/>
        <v>110681.49</v>
      </c>
      <c r="H50" s="719">
        <f t="shared" si="31"/>
        <v>477176.49</v>
      </c>
      <c r="I50" s="719">
        <f t="shared" si="32"/>
        <v>18603</v>
      </c>
      <c r="J50" s="719">
        <f t="shared" si="23"/>
        <v>5618.11</v>
      </c>
      <c r="K50" s="719">
        <f t="shared" si="24"/>
        <v>24221.11</v>
      </c>
      <c r="M50" s="719">
        <f t="shared" si="33"/>
        <v>501397.6</v>
      </c>
      <c r="N50" s="719">
        <f t="shared" si="25"/>
        <v>266838.96000000002</v>
      </c>
      <c r="O50" s="720">
        <f t="shared" si="26"/>
        <v>266.8</v>
      </c>
      <c r="Q50" s="720">
        <f t="shared" si="27"/>
        <v>179.6</v>
      </c>
      <c r="R50" s="720">
        <f t="shared" si="28"/>
        <v>137.9</v>
      </c>
      <c r="S50" s="720">
        <f t="shared" si="29"/>
        <v>41.7</v>
      </c>
    </row>
    <row r="51" spans="1:19" ht="25.5">
      <c r="A51" s="721" t="s">
        <v>742</v>
      </c>
      <c r="B51" s="718">
        <v>1263600</v>
      </c>
      <c r="C51" s="718">
        <v>1637010</v>
      </c>
      <c r="D51" s="718">
        <v>1808406</v>
      </c>
      <c r="E51" s="718">
        <v>1827360</v>
      </c>
      <c r="F51" s="719">
        <f t="shared" si="30"/>
        <v>373410</v>
      </c>
      <c r="G51" s="719">
        <f t="shared" si="22"/>
        <v>112769.82</v>
      </c>
      <c r="H51" s="719">
        <f t="shared" si="31"/>
        <v>486179.82</v>
      </c>
      <c r="I51" s="719">
        <f t="shared" si="32"/>
        <v>18954</v>
      </c>
      <c r="J51" s="719">
        <f t="shared" si="23"/>
        <v>5724.11</v>
      </c>
      <c r="K51" s="719">
        <f t="shared" si="24"/>
        <v>24678.11</v>
      </c>
      <c r="M51" s="719">
        <f t="shared" si="33"/>
        <v>510857.93</v>
      </c>
      <c r="N51" s="719">
        <f t="shared" si="25"/>
        <v>271873.65999999997</v>
      </c>
      <c r="O51" s="720">
        <f t="shared" si="26"/>
        <v>271.89999999999998</v>
      </c>
      <c r="Q51" s="720">
        <f t="shared" si="27"/>
        <v>183.1</v>
      </c>
      <c r="R51" s="720">
        <f t="shared" si="28"/>
        <v>140.6</v>
      </c>
      <c r="S51" s="720">
        <f t="shared" si="29"/>
        <v>42.5</v>
      </c>
    </row>
    <row r="52" spans="1:19">
      <c r="A52" s="721" t="s">
        <v>743</v>
      </c>
      <c r="B52" s="718">
        <v>1942200</v>
      </c>
      <c r="C52" s="718">
        <v>2516145</v>
      </c>
      <c r="D52" s="718">
        <v>2779587</v>
      </c>
      <c r="E52" s="718">
        <v>2808720</v>
      </c>
      <c r="F52" s="719">
        <f t="shared" si="30"/>
        <v>573945</v>
      </c>
      <c r="G52" s="719">
        <f t="shared" si="22"/>
        <v>173331.39</v>
      </c>
      <c r="H52" s="719">
        <f t="shared" si="31"/>
        <v>747276.39</v>
      </c>
      <c r="I52" s="719">
        <f t="shared" si="32"/>
        <v>29133</v>
      </c>
      <c r="J52" s="719">
        <f t="shared" si="23"/>
        <v>8798.17</v>
      </c>
      <c r="K52" s="719">
        <f t="shared" si="24"/>
        <v>37931.17</v>
      </c>
      <c r="M52" s="719">
        <f t="shared" si="33"/>
        <v>785207.56</v>
      </c>
      <c r="N52" s="719">
        <f t="shared" si="25"/>
        <v>417879.88</v>
      </c>
      <c r="O52" s="720">
        <f t="shared" si="26"/>
        <v>417.9</v>
      </c>
      <c r="Q52" s="720">
        <f t="shared" si="27"/>
        <v>281.3</v>
      </c>
      <c r="R52" s="720">
        <f t="shared" si="28"/>
        <v>216.1</v>
      </c>
      <c r="S52" s="720">
        <f t="shared" si="29"/>
        <v>65.2</v>
      </c>
    </row>
    <row r="53" spans="1:19">
      <c r="A53" s="721" t="s">
        <v>744</v>
      </c>
      <c r="B53" s="718">
        <v>1170000</v>
      </c>
      <c r="C53" s="718">
        <v>1515750</v>
      </c>
      <c r="D53" s="718">
        <v>1674450</v>
      </c>
      <c r="E53" s="718">
        <v>1692000</v>
      </c>
      <c r="F53" s="719">
        <f t="shared" si="30"/>
        <v>345750</v>
      </c>
      <c r="G53" s="719">
        <f t="shared" si="22"/>
        <v>104416.5</v>
      </c>
      <c r="H53" s="719">
        <f t="shared" si="31"/>
        <v>450166.5</v>
      </c>
      <c r="I53" s="719">
        <f t="shared" si="32"/>
        <v>17550</v>
      </c>
      <c r="J53" s="719">
        <f t="shared" si="23"/>
        <v>5300.1</v>
      </c>
      <c r="K53" s="719">
        <f t="shared" si="24"/>
        <v>22850.1</v>
      </c>
      <c r="M53" s="719">
        <f t="shared" si="33"/>
        <v>473016.6</v>
      </c>
      <c r="N53" s="719">
        <f t="shared" si="25"/>
        <v>251734.87</v>
      </c>
      <c r="O53" s="720">
        <f t="shared" si="26"/>
        <v>251.7</v>
      </c>
      <c r="Q53" s="720">
        <f t="shared" si="27"/>
        <v>169.5</v>
      </c>
      <c r="R53" s="720">
        <f t="shared" si="28"/>
        <v>130.19999999999999</v>
      </c>
      <c r="S53" s="720">
        <f t="shared" si="29"/>
        <v>39.299999999999997</v>
      </c>
    </row>
    <row r="54" spans="1:19">
      <c r="A54" s="721" t="s">
        <v>1064</v>
      </c>
      <c r="B54" s="718">
        <v>1357200</v>
      </c>
      <c r="C54" s="718">
        <v>1758270</v>
      </c>
      <c r="D54" s="718">
        <v>1942362</v>
      </c>
      <c r="E54" s="718">
        <v>1962720</v>
      </c>
      <c r="F54" s="719">
        <f t="shared" si="30"/>
        <v>401070</v>
      </c>
      <c r="G54" s="719">
        <f t="shared" si="22"/>
        <v>121123.14</v>
      </c>
      <c r="H54" s="719">
        <f t="shared" si="31"/>
        <v>522193.14</v>
      </c>
      <c r="I54" s="719">
        <f t="shared" si="32"/>
        <v>20358</v>
      </c>
      <c r="J54" s="719">
        <f t="shared" si="23"/>
        <v>6148.12</v>
      </c>
      <c r="K54" s="719">
        <f t="shared" si="24"/>
        <v>26506.12</v>
      </c>
      <c r="M54" s="719">
        <f t="shared" si="33"/>
        <v>548699.26</v>
      </c>
      <c r="N54" s="719">
        <f t="shared" si="25"/>
        <v>292012.45</v>
      </c>
      <c r="O54" s="720">
        <f t="shared" si="26"/>
        <v>292</v>
      </c>
      <c r="Q54" s="720">
        <f t="shared" si="27"/>
        <v>196.6</v>
      </c>
      <c r="R54" s="720">
        <f t="shared" si="28"/>
        <v>151</v>
      </c>
      <c r="S54" s="720">
        <f t="shared" si="29"/>
        <v>45.6</v>
      </c>
    </row>
    <row r="55" spans="1:19">
      <c r="A55" s="742" t="s">
        <v>832</v>
      </c>
      <c r="B55" s="718">
        <v>1825200</v>
      </c>
      <c r="C55" s="718">
        <v>2364570</v>
      </c>
      <c r="D55" s="718">
        <v>2612142</v>
      </c>
      <c r="E55" s="718">
        <v>2639520</v>
      </c>
      <c r="F55" s="719">
        <f t="shared" si="30"/>
        <v>539370</v>
      </c>
      <c r="G55" s="719">
        <f t="shared" si="22"/>
        <v>162889.74</v>
      </c>
      <c r="H55" s="719">
        <f t="shared" si="31"/>
        <v>702259.74</v>
      </c>
      <c r="I55" s="719">
        <f t="shared" si="32"/>
        <v>27378</v>
      </c>
      <c r="J55" s="719">
        <f t="shared" si="23"/>
        <v>8268.16</v>
      </c>
      <c r="K55" s="719">
        <f t="shared" si="24"/>
        <v>35646.160000000003</v>
      </c>
      <c r="M55" s="719">
        <f t="shared" si="33"/>
        <v>737905.9</v>
      </c>
      <c r="N55" s="719">
        <f t="shared" si="25"/>
        <v>392706.39</v>
      </c>
      <c r="O55" s="720">
        <f t="shared" si="26"/>
        <v>392.7</v>
      </c>
      <c r="Q55" s="720">
        <f t="shared" si="27"/>
        <v>264.39999999999998</v>
      </c>
      <c r="R55" s="720">
        <f t="shared" si="28"/>
        <v>203.1</v>
      </c>
      <c r="S55" s="720">
        <f t="shared" si="29"/>
        <v>61.3</v>
      </c>
    </row>
    <row r="56" spans="1:19">
      <c r="A56" s="721" t="s">
        <v>747</v>
      </c>
      <c r="B56" s="718">
        <v>1310400</v>
      </c>
      <c r="C56" s="718">
        <v>1697640</v>
      </c>
      <c r="D56" s="718">
        <v>1875384</v>
      </c>
      <c r="E56" s="718">
        <v>1895040</v>
      </c>
      <c r="F56" s="719">
        <f t="shared" si="30"/>
        <v>387240</v>
      </c>
      <c r="G56" s="719">
        <f t="shared" si="22"/>
        <v>116946.48</v>
      </c>
      <c r="H56" s="719">
        <f t="shared" si="31"/>
        <v>504186.48</v>
      </c>
      <c r="I56" s="719">
        <f t="shared" si="32"/>
        <v>19656</v>
      </c>
      <c r="J56" s="719">
        <f t="shared" si="23"/>
        <v>5936.11</v>
      </c>
      <c r="K56" s="719">
        <f t="shared" si="24"/>
        <v>25592.11</v>
      </c>
      <c r="M56" s="719">
        <f t="shared" si="33"/>
        <v>529778.59</v>
      </c>
      <c r="N56" s="719">
        <f t="shared" si="25"/>
        <v>281943.05</v>
      </c>
      <c r="O56" s="720">
        <f t="shared" si="26"/>
        <v>281.89999999999998</v>
      </c>
      <c r="Q56" s="720">
        <f t="shared" si="27"/>
        <v>189.8</v>
      </c>
      <c r="R56" s="720">
        <f t="shared" si="28"/>
        <v>145.80000000000001</v>
      </c>
      <c r="S56" s="720">
        <f t="shared" si="29"/>
        <v>44</v>
      </c>
    </row>
    <row r="57" spans="1:19">
      <c r="A57" s="742" t="s">
        <v>1088</v>
      </c>
      <c r="B57" s="718">
        <v>1099800</v>
      </c>
      <c r="C57" s="718">
        <v>1424805</v>
      </c>
      <c r="D57" s="718">
        <v>1573983</v>
      </c>
      <c r="E57" s="718">
        <v>1590480</v>
      </c>
      <c r="F57" s="719">
        <f t="shared" si="30"/>
        <v>325005</v>
      </c>
      <c r="G57" s="719">
        <f t="shared" si="22"/>
        <v>98151.51</v>
      </c>
      <c r="H57" s="719">
        <f t="shared" si="31"/>
        <v>423156.51</v>
      </c>
      <c r="I57" s="719">
        <f t="shared" si="32"/>
        <v>16497</v>
      </c>
      <c r="J57" s="719">
        <f t="shared" si="23"/>
        <v>4982.09</v>
      </c>
      <c r="K57" s="719">
        <f t="shared" si="24"/>
        <v>21479.09</v>
      </c>
      <c r="M57" s="719">
        <f t="shared" si="33"/>
        <v>444635.6</v>
      </c>
      <c r="N57" s="719">
        <f t="shared" si="25"/>
        <v>236630.77</v>
      </c>
      <c r="O57" s="720">
        <f t="shared" si="26"/>
        <v>236.6</v>
      </c>
      <c r="Q57" s="720">
        <f t="shared" si="27"/>
        <v>159.30000000000001</v>
      </c>
      <c r="R57" s="720">
        <f t="shared" si="28"/>
        <v>122.4</v>
      </c>
      <c r="S57" s="720">
        <f t="shared" si="29"/>
        <v>36.9</v>
      </c>
    </row>
    <row r="58" spans="1:19">
      <c r="A58" s="721" t="s">
        <v>1065</v>
      </c>
      <c r="B58" s="718">
        <v>1918800</v>
      </c>
      <c r="C58" s="718">
        <v>2485830</v>
      </c>
      <c r="D58" s="718">
        <v>2746098</v>
      </c>
      <c r="E58" s="718">
        <v>2774880</v>
      </c>
      <c r="F58" s="719">
        <f t="shared" si="30"/>
        <v>567030</v>
      </c>
      <c r="G58" s="719">
        <f t="shared" si="22"/>
        <v>171243.06</v>
      </c>
      <c r="H58" s="719">
        <f t="shared" si="31"/>
        <v>738273.06</v>
      </c>
      <c r="I58" s="719">
        <f t="shared" si="32"/>
        <v>28782</v>
      </c>
      <c r="J58" s="719">
        <f t="shared" si="23"/>
        <v>8692.16</v>
      </c>
      <c r="K58" s="719">
        <f t="shared" si="24"/>
        <v>37474.160000000003</v>
      </c>
      <c r="M58" s="719">
        <f t="shared" si="33"/>
        <v>775747.22</v>
      </c>
      <c r="N58" s="719">
        <f t="shared" si="25"/>
        <v>412845.18</v>
      </c>
      <c r="O58" s="720">
        <f t="shared" si="26"/>
        <v>412.8</v>
      </c>
      <c r="Q58" s="720">
        <f t="shared" si="27"/>
        <v>277.89999999999998</v>
      </c>
      <c r="R58" s="720">
        <f t="shared" si="28"/>
        <v>213.4</v>
      </c>
      <c r="S58" s="720">
        <f t="shared" si="29"/>
        <v>64.5</v>
      </c>
    </row>
    <row r="59" spans="1:19">
      <c r="A59" s="721" t="s">
        <v>749</v>
      </c>
      <c r="B59" s="718">
        <v>865800</v>
      </c>
      <c r="C59" s="718">
        <v>1121655</v>
      </c>
      <c r="D59" s="718">
        <v>1239093</v>
      </c>
      <c r="E59" s="718">
        <v>1252080</v>
      </c>
      <c r="F59" s="719">
        <f t="shared" si="30"/>
        <v>255855</v>
      </c>
      <c r="G59" s="719">
        <f t="shared" si="22"/>
        <v>77268.210000000006</v>
      </c>
      <c r="H59" s="719">
        <f t="shared" si="31"/>
        <v>333123.21000000002</v>
      </c>
      <c r="I59" s="719">
        <f t="shared" si="32"/>
        <v>12987</v>
      </c>
      <c r="J59" s="719">
        <f t="shared" si="23"/>
        <v>3922.07</v>
      </c>
      <c r="K59" s="719">
        <f t="shared" si="24"/>
        <v>16909.07</v>
      </c>
      <c r="M59" s="719">
        <f t="shared" si="33"/>
        <v>350032.28</v>
      </c>
      <c r="N59" s="719">
        <f t="shared" si="25"/>
        <v>186283.8</v>
      </c>
      <c r="O59" s="720">
        <f t="shared" si="26"/>
        <v>186.3</v>
      </c>
      <c r="Q59" s="720">
        <f t="shared" si="27"/>
        <v>125.4</v>
      </c>
      <c r="R59" s="720">
        <f t="shared" si="28"/>
        <v>96.3</v>
      </c>
      <c r="S59" s="720">
        <f t="shared" si="29"/>
        <v>29.1</v>
      </c>
    </row>
    <row r="60" spans="1:19">
      <c r="A60" s="721" t="s">
        <v>750</v>
      </c>
      <c r="B60" s="718">
        <v>1216800</v>
      </c>
      <c r="C60" s="718">
        <v>1576380</v>
      </c>
      <c r="D60" s="718">
        <v>1741428</v>
      </c>
      <c r="E60" s="718">
        <v>1759680</v>
      </c>
      <c r="F60" s="719">
        <f t="shared" si="30"/>
        <v>359580</v>
      </c>
      <c r="G60" s="719">
        <f t="shared" si="22"/>
        <v>108593.16</v>
      </c>
      <c r="H60" s="719">
        <f t="shared" si="31"/>
        <v>468173.16</v>
      </c>
      <c r="I60" s="719">
        <f t="shared" si="32"/>
        <v>18252</v>
      </c>
      <c r="J60" s="719">
        <f t="shared" si="23"/>
        <v>5512.1</v>
      </c>
      <c r="K60" s="719">
        <f t="shared" si="24"/>
        <v>23764.1</v>
      </c>
      <c r="M60" s="719">
        <f t="shared" si="33"/>
        <v>491937.26</v>
      </c>
      <c r="N60" s="719">
        <f t="shared" si="25"/>
        <v>261804.26</v>
      </c>
      <c r="O60" s="720">
        <f t="shared" si="26"/>
        <v>261.8</v>
      </c>
      <c r="Q60" s="720">
        <f t="shared" si="27"/>
        <v>176.3</v>
      </c>
      <c r="R60" s="720">
        <f t="shared" si="28"/>
        <v>135.4</v>
      </c>
      <c r="S60" s="720">
        <f t="shared" si="29"/>
        <v>40.9</v>
      </c>
    </row>
    <row r="61" spans="1:19">
      <c r="A61" s="721" t="s">
        <v>751</v>
      </c>
      <c r="B61" s="718">
        <v>1263600</v>
      </c>
      <c r="C61" s="718">
        <v>1637010</v>
      </c>
      <c r="D61" s="718">
        <v>1808406</v>
      </c>
      <c r="E61" s="718">
        <v>1827360</v>
      </c>
      <c r="F61" s="719">
        <f t="shared" si="30"/>
        <v>373410</v>
      </c>
      <c r="G61" s="719">
        <f t="shared" si="22"/>
        <v>112769.82</v>
      </c>
      <c r="H61" s="719">
        <f t="shared" si="31"/>
        <v>486179.82</v>
      </c>
      <c r="I61" s="719">
        <f t="shared" si="32"/>
        <v>18954</v>
      </c>
      <c r="J61" s="719">
        <f t="shared" si="23"/>
        <v>5724.11</v>
      </c>
      <c r="K61" s="719">
        <f t="shared" si="24"/>
        <v>24678.11</v>
      </c>
      <c r="M61" s="719">
        <f t="shared" si="33"/>
        <v>510857.93</v>
      </c>
      <c r="N61" s="719">
        <f t="shared" si="25"/>
        <v>271873.65999999997</v>
      </c>
      <c r="O61" s="720">
        <f t="shared" si="26"/>
        <v>271.89999999999998</v>
      </c>
      <c r="Q61" s="720">
        <f t="shared" si="27"/>
        <v>183.1</v>
      </c>
      <c r="R61" s="720">
        <f t="shared" si="28"/>
        <v>140.6</v>
      </c>
      <c r="S61" s="720">
        <f t="shared" si="29"/>
        <v>42.5</v>
      </c>
    </row>
    <row r="62" spans="1:19">
      <c r="A62" s="721" t="s">
        <v>752</v>
      </c>
      <c r="B62" s="718">
        <v>1825200</v>
      </c>
      <c r="C62" s="718">
        <v>2364570</v>
      </c>
      <c r="D62" s="718">
        <v>2612142</v>
      </c>
      <c r="E62" s="718">
        <v>2639520</v>
      </c>
      <c r="F62" s="719">
        <f t="shared" si="30"/>
        <v>539370</v>
      </c>
      <c r="G62" s="719">
        <f t="shared" si="22"/>
        <v>162889.74</v>
      </c>
      <c r="H62" s="719">
        <f t="shared" si="31"/>
        <v>702259.74</v>
      </c>
      <c r="I62" s="719">
        <f t="shared" si="32"/>
        <v>27378</v>
      </c>
      <c r="J62" s="719">
        <f t="shared" si="23"/>
        <v>8268.16</v>
      </c>
      <c r="K62" s="719">
        <f t="shared" si="24"/>
        <v>35646.160000000003</v>
      </c>
      <c r="M62" s="719">
        <f t="shared" si="33"/>
        <v>737905.9</v>
      </c>
      <c r="N62" s="719">
        <f t="shared" si="25"/>
        <v>392706.39</v>
      </c>
      <c r="O62" s="720">
        <f t="shared" si="26"/>
        <v>392.7</v>
      </c>
      <c r="Q62" s="720">
        <f t="shared" si="27"/>
        <v>264.39999999999998</v>
      </c>
      <c r="R62" s="720">
        <f t="shared" si="28"/>
        <v>203.1</v>
      </c>
      <c r="S62" s="720">
        <f t="shared" si="29"/>
        <v>61.3</v>
      </c>
    </row>
    <row r="63" spans="1:19">
      <c r="A63" s="721" t="s">
        <v>753</v>
      </c>
      <c r="B63" s="718">
        <v>1287000</v>
      </c>
      <c r="C63" s="718">
        <v>1667325</v>
      </c>
      <c r="D63" s="718">
        <v>1841895</v>
      </c>
      <c r="E63" s="718">
        <v>1861200</v>
      </c>
      <c r="F63" s="719">
        <f t="shared" si="30"/>
        <v>380325</v>
      </c>
      <c r="G63" s="719">
        <f t="shared" si="22"/>
        <v>114858.15</v>
      </c>
      <c r="H63" s="719">
        <f t="shared" si="31"/>
        <v>495183.15</v>
      </c>
      <c r="I63" s="719">
        <f t="shared" si="32"/>
        <v>19305</v>
      </c>
      <c r="J63" s="719">
        <f t="shared" si="23"/>
        <v>5830.11</v>
      </c>
      <c r="K63" s="719">
        <f t="shared" si="24"/>
        <v>25135.11</v>
      </c>
      <c r="M63" s="719">
        <f t="shared" si="33"/>
        <v>520318.26</v>
      </c>
      <c r="N63" s="719">
        <f t="shared" si="25"/>
        <v>276908.34999999998</v>
      </c>
      <c r="O63" s="720">
        <f t="shared" si="26"/>
        <v>276.89999999999998</v>
      </c>
      <c r="Q63" s="720">
        <f t="shared" si="27"/>
        <v>186.4</v>
      </c>
      <c r="R63" s="720">
        <f t="shared" si="28"/>
        <v>143.19999999999999</v>
      </c>
      <c r="S63" s="720">
        <f t="shared" si="29"/>
        <v>43.2</v>
      </c>
    </row>
    <row r="64" spans="1:19">
      <c r="A64" s="721" t="s">
        <v>754</v>
      </c>
      <c r="B64" s="718">
        <v>1310400</v>
      </c>
      <c r="C64" s="718">
        <v>1697640</v>
      </c>
      <c r="D64" s="718">
        <v>1875384</v>
      </c>
      <c r="E64" s="718">
        <v>1895040</v>
      </c>
      <c r="F64" s="719">
        <f t="shared" si="30"/>
        <v>387240</v>
      </c>
      <c r="G64" s="719">
        <f t="shared" si="22"/>
        <v>116946.48</v>
      </c>
      <c r="H64" s="719">
        <f t="shared" si="31"/>
        <v>504186.48</v>
      </c>
      <c r="I64" s="719">
        <f t="shared" si="32"/>
        <v>19656</v>
      </c>
      <c r="J64" s="719">
        <f t="shared" si="23"/>
        <v>5936.11</v>
      </c>
      <c r="K64" s="719">
        <f t="shared" si="24"/>
        <v>25592.11</v>
      </c>
      <c r="M64" s="719">
        <f t="shared" si="33"/>
        <v>529778.59</v>
      </c>
      <c r="N64" s="719">
        <f t="shared" si="25"/>
        <v>281943.05</v>
      </c>
      <c r="O64" s="720">
        <f t="shared" si="26"/>
        <v>281.89999999999998</v>
      </c>
      <c r="Q64" s="720">
        <f t="shared" si="27"/>
        <v>189.8</v>
      </c>
      <c r="R64" s="720">
        <f t="shared" si="28"/>
        <v>145.80000000000001</v>
      </c>
      <c r="S64" s="720">
        <f t="shared" si="29"/>
        <v>44</v>
      </c>
    </row>
    <row r="65" spans="1:19">
      <c r="A65" s="721" t="s">
        <v>755</v>
      </c>
      <c r="B65" s="718">
        <v>1263600</v>
      </c>
      <c r="C65" s="718">
        <v>1637010</v>
      </c>
      <c r="D65" s="718">
        <v>1808406</v>
      </c>
      <c r="E65" s="718">
        <v>1827360</v>
      </c>
      <c r="F65" s="719">
        <f t="shared" si="30"/>
        <v>373410</v>
      </c>
      <c r="G65" s="719">
        <f t="shared" si="22"/>
        <v>112769.82</v>
      </c>
      <c r="H65" s="719">
        <f t="shared" si="31"/>
        <v>486179.82</v>
      </c>
      <c r="I65" s="719">
        <f t="shared" si="32"/>
        <v>18954</v>
      </c>
      <c r="J65" s="719">
        <f t="shared" si="23"/>
        <v>5724.11</v>
      </c>
      <c r="K65" s="719">
        <f t="shared" si="24"/>
        <v>24678.11</v>
      </c>
      <c r="M65" s="719">
        <f t="shared" si="33"/>
        <v>510857.93</v>
      </c>
      <c r="N65" s="719">
        <f t="shared" si="25"/>
        <v>271873.65999999997</v>
      </c>
      <c r="O65" s="720">
        <f t="shared" si="26"/>
        <v>271.89999999999998</v>
      </c>
      <c r="Q65" s="720">
        <f t="shared" si="27"/>
        <v>183.1</v>
      </c>
      <c r="R65" s="720">
        <f t="shared" si="28"/>
        <v>140.6</v>
      </c>
      <c r="S65" s="720">
        <f t="shared" si="29"/>
        <v>42.5</v>
      </c>
    </row>
    <row r="66" spans="1:19" ht="25.5">
      <c r="A66" s="721" t="s">
        <v>1066</v>
      </c>
      <c r="B66" s="718">
        <v>2597400</v>
      </c>
      <c r="C66" s="718">
        <v>3364965</v>
      </c>
      <c r="D66" s="718">
        <v>3717279</v>
      </c>
      <c r="E66" s="718">
        <v>3756240</v>
      </c>
      <c r="F66" s="719">
        <f t="shared" si="30"/>
        <v>767565</v>
      </c>
      <c r="G66" s="719">
        <f t="shared" si="22"/>
        <v>231804.63</v>
      </c>
      <c r="H66" s="719">
        <f t="shared" si="31"/>
        <v>999369.63</v>
      </c>
      <c r="I66" s="719">
        <f t="shared" si="32"/>
        <v>38961</v>
      </c>
      <c r="J66" s="719">
        <f t="shared" si="23"/>
        <v>11766.22</v>
      </c>
      <c r="K66" s="719">
        <f t="shared" si="24"/>
        <v>50727.22</v>
      </c>
      <c r="M66" s="719">
        <f t="shared" si="33"/>
        <v>1050096.8500000001</v>
      </c>
      <c r="N66" s="719">
        <f t="shared" si="25"/>
        <v>558851.4</v>
      </c>
      <c r="O66" s="720">
        <f t="shared" si="26"/>
        <v>558.9</v>
      </c>
      <c r="Q66" s="720">
        <f t="shared" si="27"/>
        <v>376.3</v>
      </c>
      <c r="R66" s="720">
        <f t="shared" si="28"/>
        <v>289</v>
      </c>
      <c r="S66" s="720">
        <f t="shared" si="29"/>
        <v>87.3</v>
      </c>
    </row>
    <row r="67" spans="1:19">
      <c r="A67" s="721" t="s">
        <v>757</v>
      </c>
      <c r="B67" s="718">
        <v>2293200</v>
      </c>
      <c r="C67" s="718">
        <v>2970870</v>
      </c>
      <c r="D67" s="718">
        <v>3281922</v>
      </c>
      <c r="E67" s="718">
        <v>3316320</v>
      </c>
      <c r="F67" s="719">
        <f t="shared" si="30"/>
        <v>677670</v>
      </c>
      <c r="G67" s="719">
        <f t="shared" si="22"/>
        <v>204656.34</v>
      </c>
      <c r="H67" s="719">
        <f t="shared" si="31"/>
        <v>882326.34</v>
      </c>
      <c r="I67" s="719">
        <f t="shared" si="32"/>
        <v>34398</v>
      </c>
      <c r="J67" s="719">
        <f t="shared" si="23"/>
        <v>10388.200000000001</v>
      </c>
      <c r="K67" s="719">
        <f t="shared" si="24"/>
        <v>44786.2</v>
      </c>
      <c r="M67" s="719">
        <f t="shared" si="33"/>
        <v>927112.54</v>
      </c>
      <c r="N67" s="719">
        <f t="shared" si="25"/>
        <v>493400.34</v>
      </c>
      <c r="O67" s="720">
        <f t="shared" si="26"/>
        <v>493.4</v>
      </c>
      <c r="Q67" s="720">
        <f t="shared" si="27"/>
        <v>332.2</v>
      </c>
      <c r="R67" s="720">
        <f t="shared" si="28"/>
        <v>255.1</v>
      </c>
      <c r="S67" s="720">
        <f t="shared" si="29"/>
        <v>77.099999999999994</v>
      </c>
    </row>
    <row r="68" spans="1:19">
      <c r="A68" s="721" t="s">
        <v>1220</v>
      </c>
      <c r="B68" s="718">
        <v>2667600</v>
      </c>
      <c r="C68" s="718">
        <v>3455910</v>
      </c>
      <c r="D68" s="718">
        <v>3817746</v>
      </c>
      <c r="E68" s="718">
        <v>3857760</v>
      </c>
      <c r="F68" s="719">
        <f t="shared" si="30"/>
        <v>788310</v>
      </c>
      <c r="G68" s="719">
        <f t="shared" si="22"/>
        <v>238069.62</v>
      </c>
      <c r="H68" s="719">
        <f t="shared" si="31"/>
        <v>1026379.62</v>
      </c>
      <c r="I68" s="719">
        <f t="shared" si="32"/>
        <v>40014</v>
      </c>
      <c r="J68" s="719">
        <f t="shared" si="23"/>
        <v>12084.23</v>
      </c>
      <c r="K68" s="719">
        <f t="shared" si="24"/>
        <v>52098.23</v>
      </c>
      <c r="M68" s="719">
        <f t="shared" si="33"/>
        <v>1078477.8500000001</v>
      </c>
      <c r="N68" s="719">
        <f t="shared" si="25"/>
        <v>573955.5</v>
      </c>
      <c r="O68" s="720">
        <f t="shared" si="26"/>
        <v>574</v>
      </c>
      <c r="Q68" s="720">
        <f t="shared" si="27"/>
        <v>386.4</v>
      </c>
      <c r="R68" s="720">
        <f t="shared" si="28"/>
        <v>296.8</v>
      </c>
      <c r="S68" s="720">
        <f t="shared" si="29"/>
        <v>89.6</v>
      </c>
    </row>
    <row r="69" spans="1:19">
      <c r="A69" s="721" t="s">
        <v>759</v>
      </c>
      <c r="B69" s="718">
        <v>1310400</v>
      </c>
      <c r="C69" s="718">
        <v>1697640</v>
      </c>
      <c r="D69" s="718">
        <v>1875384</v>
      </c>
      <c r="E69" s="718">
        <v>1895040</v>
      </c>
      <c r="F69" s="719">
        <f t="shared" si="30"/>
        <v>387240</v>
      </c>
      <c r="G69" s="719">
        <f t="shared" si="22"/>
        <v>116946.48</v>
      </c>
      <c r="H69" s="719">
        <f t="shared" si="31"/>
        <v>504186.48</v>
      </c>
      <c r="I69" s="719">
        <f t="shared" si="32"/>
        <v>19656</v>
      </c>
      <c r="J69" s="719">
        <f t="shared" si="23"/>
        <v>5936.11</v>
      </c>
      <c r="K69" s="719">
        <f t="shared" si="24"/>
        <v>25592.11</v>
      </c>
      <c r="M69" s="719">
        <f t="shared" si="33"/>
        <v>529778.59</v>
      </c>
      <c r="N69" s="719">
        <f t="shared" si="25"/>
        <v>281943.05</v>
      </c>
      <c r="O69" s="720">
        <f t="shared" si="26"/>
        <v>281.89999999999998</v>
      </c>
      <c r="Q69" s="720">
        <f t="shared" si="27"/>
        <v>189.8</v>
      </c>
      <c r="R69" s="720">
        <f t="shared" si="28"/>
        <v>145.80000000000001</v>
      </c>
      <c r="S69" s="720">
        <f t="shared" si="29"/>
        <v>44</v>
      </c>
    </row>
    <row r="70" spans="1:19">
      <c r="A70" s="721" t="s">
        <v>838</v>
      </c>
      <c r="B70" s="718">
        <v>2269800</v>
      </c>
      <c r="C70" s="718">
        <v>2940555</v>
      </c>
      <c r="D70" s="718">
        <v>3248433</v>
      </c>
      <c r="E70" s="718">
        <v>3282480</v>
      </c>
      <c r="F70" s="719">
        <f t="shared" si="30"/>
        <v>670755</v>
      </c>
      <c r="G70" s="719">
        <f t="shared" si="22"/>
        <v>202568.01</v>
      </c>
      <c r="H70" s="719">
        <f t="shared" si="31"/>
        <v>873323.01</v>
      </c>
      <c r="I70" s="719">
        <f t="shared" si="32"/>
        <v>34047</v>
      </c>
      <c r="J70" s="719">
        <f t="shared" si="23"/>
        <v>10282.19</v>
      </c>
      <c r="K70" s="719">
        <f t="shared" si="24"/>
        <v>44329.19</v>
      </c>
      <c r="M70" s="719">
        <f t="shared" si="33"/>
        <v>917652.2</v>
      </c>
      <c r="N70" s="719">
        <f t="shared" si="25"/>
        <v>488365.64</v>
      </c>
      <c r="O70" s="720">
        <f t="shared" si="26"/>
        <v>488.4</v>
      </c>
      <c r="Q70" s="720">
        <f t="shared" si="27"/>
        <v>328.8</v>
      </c>
      <c r="R70" s="720">
        <f t="shared" si="28"/>
        <v>252.5</v>
      </c>
      <c r="S70" s="720">
        <f t="shared" si="29"/>
        <v>76.3</v>
      </c>
    </row>
    <row r="71" spans="1:19">
      <c r="A71" s="721" t="s">
        <v>761</v>
      </c>
      <c r="B71" s="718">
        <v>1170000</v>
      </c>
      <c r="C71" s="718">
        <v>1515750</v>
      </c>
      <c r="D71" s="718">
        <v>1674450</v>
      </c>
      <c r="E71" s="718">
        <v>1692000</v>
      </c>
      <c r="F71" s="719">
        <f t="shared" si="30"/>
        <v>345750</v>
      </c>
      <c r="G71" s="719">
        <f t="shared" si="22"/>
        <v>104416.5</v>
      </c>
      <c r="H71" s="719">
        <f t="shared" si="31"/>
        <v>450166.5</v>
      </c>
      <c r="I71" s="719">
        <f t="shared" si="32"/>
        <v>17550</v>
      </c>
      <c r="J71" s="719">
        <f t="shared" si="23"/>
        <v>5300.1</v>
      </c>
      <c r="K71" s="719">
        <f t="shared" si="24"/>
        <v>22850.1</v>
      </c>
      <c r="M71" s="719">
        <f t="shared" si="33"/>
        <v>473016.6</v>
      </c>
      <c r="N71" s="719">
        <f t="shared" si="25"/>
        <v>251734.87</v>
      </c>
      <c r="O71" s="720">
        <f t="shared" si="26"/>
        <v>251.7</v>
      </c>
      <c r="Q71" s="720">
        <f t="shared" si="27"/>
        <v>169.5</v>
      </c>
      <c r="R71" s="720">
        <f t="shared" si="28"/>
        <v>130.19999999999999</v>
      </c>
      <c r="S71" s="720">
        <f t="shared" si="29"/>
        <v>39.299999999999997</v>
      </c>
    </row>
    <row r="72" spans="1:19">
      <c r="A72" s="721" t="s">
        <v>762</v>
      </c>
      <c r="B72" s="718">
        <v>2527200</v>
      </c>
      <c r="C72" s="718">
        <v>3274020</v>
      </c>
      <c r="D72" s="718">
        <v>3616812</v>
      </c>
      <c r="E72" s="718">
        <v>3654720</v>
      </c>
      <c r="F72" s="719">
        <f t="shared" si="30"/>
        <v>746820</v>
      </c>
      <c r="G72" s="719">
        <f t="shared" si="22"/>
        <v>225539.64</v>
      </c>
      <c r="H72" s="719">
        <f t="shared" si="31"/>
        <v>972359.64</v>
      </c>
      <c r="I72" s="719">
        <f t="shared" si="32"/>
        <v>37908</v>
      </c>
      <c r="J72" s="719">
        <f t="shared" si="23"/>
        <v>11448.22</v>
      </c>
      <c r="K72" s="719">
        <f t="shared" si="24"/>
        <v>49356.22</v>
      </c>
      <c r="M72" s="719">
        <f t="shared" si="33"/>
        <v>1021715.86</v>
      </c>
      <c r="N72" s="719">
        <f t="shared" si="25"/>
        <v>543747.31000000006</v>
      </c>
      <c r="O72" s="720">
        <f t="shared" si="26"/>
        <v>543.70000000000005</v>
      </c>
      <c r="Q72" s="720">
        <f t="shared" si="27"/>
        <v>366</v>
      </c>
      <c r="R72" s="720">
        <f t="shared" si="28"/>
        <v>281.10000000000002</v>
      </c>
      <c r="S72" s="720">
        <f t="shared" si="29"/>
        <v>84.9</v>
      </c>
    </row>
    <row r="73" spans="1:19">
      <c r="A73" s="721" t="s">
        <v>1221</v>
      </c>
      <c r="B73" s="718">
        <v>2199600</v>
      </c>
      <c r="C73" s="718">
        <v>2849610</v>
      </c>
      <c r="D73" s="718">
        <v>3147966</v>
      </c>
      <c r="E73" s="718">
        <v>3180960</v>
      </c>
      <c r="F73" s="719">
        <f t="shared" si="30"/>
        <v>650010</v>
      </c>
      <c r="G73" s="719">
        <f t="shared" si="22"/>
        <v>196303.02</v>
      </c>
      <c r="H73" s="719">
        <f t="shared" si="31"/>
        <v>846313.02</v>
      </c>
      <c r="I73" s="719">
        <f t="shared" si="32"/>
        <v>32994</v>
      </c>
      <c r="J73" s="719">
        <f t="shared" si="23"/>
        <v>9964.19</v>
      </c>
      <c r="K73" s="719">
        <f t="shared" si="24"/>
        <v>42958.19</v>
      </c>
      <c r="M73" s="719">
        <f t="shared" si="33"/>
        <v>889271.21</v>
      </c>
      <c r="N73" s="719">
        <f t="shared" si="25"/>
        <v>473261.55</v>
      </c>
      <c r="O73" s="720">
        <f t="shared" si="26"/>
        <v>473.3</v>
      </c>
      <c r="Q73" s="720">
        <f t="shared" si="27"/>
        <v>318.60000000000002</v>
      </c>
      <c r="R73" s="720">
        <f t="shared" si="28"/>
        <v>244.7</v>
      </c>
      <c r="S73" s="720">
        <f t="shared" si="29"/>
        <v>73.900000000000006</v>
      </c>
    </row>
    <row r="74" spans="1:19">
      <c r="A74" s="721" t="s">
        <v>764</v>
      </c>
      <c r="B74" s="718">
        <v>3954600</v>
      </c>
      <c r="C74" s="718">
        <v>5123235</v>
      </c>
      <c r="D74" s="718">
        <v>5659641</v>
      </c>
      <c r="E74" s="718">
        <v>5718960</v>
      </c>
      <c r="F74" s="719">
        <f t="shared" si="30"/>
        <v>1168635</v>
      </c>
      <c r="G74" s="719">
        <f t="shared" si="22"/>
        <v>352927.77</v>
      </c>
      <c r="H74" s="719">
        <f t="shared" si="31"/>
        <v>1521562.77</v>
      </c>
      <c r="I74" s="719">
        <f t="shared" si="32"/>
        <v>59319</v>
      </c>
      <c r="J74" s="719">
        <f t="shared" si="23"/>
        <v>17914.34</v>
      </c>
      <c r="K74" s="719">
        <f t="shared" si="24"/>
        <v>77233.34</v>
      </c>
      <c r="M74" s="719">
        <f t="shared" si="33"/>
        <v>1598796.11</v>
      </c>
      <c r="N74" s="719">
        <f t="shared" si="25"/>
        <v>850863.85</v>
      </c>
      <c r="O74" s="720">
        <f t="shared" si="26"/>
        <v>850.9</v>
      </c>
      <c r="Q74" s="720">
        <f t="shared" si="27"/>
        <v>572.9</v>
      </c>
      <c r="R74" s="720">
        <f t="shared" si="28"/>
        <v>440</v>
      </c>
      <c r="S74" s="720">
        <f t="shared" si="29"/>
        <v>132.9</v>
      </c>
    </row>
    <row r="75" spans="1:19">
      <c r="A75" s="721" t="s">
        <v>1222</v>
      </c>
      <c r="B75" s="718">
        <v>2901600</v>
      </c>
      <c r="C75" s="718">
        <v>3759060</v>
      </c>
      <c r="D75" s="718">
        <v>4152636</v>
      </c>
      <c r="E75" s="718">
        <v>4196160</v>
      </c>
      <c r="F75" s="719">
        <f t="shared" si="30"/>
        <v>857460</v>
      </c>
      <c r="G75" s="719">
        <f t="shared" si="22"/>
        <v>258952.92</v>
      </c>
      <c r="H75" s="719">
        <f t="shared" si="31"/>
        <v>1116412.92</v>
      </c>
      <c r="I75" s="719">
        <f t="shared" si="32"/>
        <v>43524</v>
      </c>
      <c r="J75" s="719">
        <f t="shared" si="23"/>
        <v>13144.25</v>
      </c>
      <c r="K75" s="719">
        <f t="shared" si="24"/>
        <v>56668.25</v>
      </c>
      <c r="M75" s="719">
        <f t="shared" si="33"/>
        <v>1173081.17</v>
      </c>
      <c r="N75" s="719">
        <f t="shared" si="25"/>
        <v>624302.47</v>
      </c>
      <c r="O75" s="720">
        <f t="shared" si="26"/>
        <v>624.29999999999995</v>
      </c>
      <c r="Q75" s="720">
        <f t="shared" si="27"/>
        <v>420.3</v>
      </c>
      <c r="R75" s="720">
        <f t="shared" si="28"/>
        <v>322.8</v>
      </c>
      <c r="S75" s="720">
        <f t="shared" si="29"/>
        <v>97.5</v>
      </c>
    </row>
    <row r="76" spans="1:19">
      <c r="A76" s="743" t="s">
        <v>961</v>
      </c>
      <c r="B76" s="744">
        <f t="shared" ref="B76:K76" si="34">SUM(B20:B75)</f>
        <v>99192600</v>
      </c>
      <c r="C76" s="744">
        <f t="shared" si="34"/>
        <v>128505285</v>
      </c>
      <c r="D76" s="744">
        <f t="shared" si="34"/>
        <v>141959871</v>
      </c>
      <c r="E76" s="744">
        <f t="shared" si="34"/>
        <v>143447760</v>
      </c>
      <c r="F76" s="744">
        <f t="shared" si="34"/>
        <v>29312685</v>
      </c>
      <c r="G76" s="744">
        <f t="shared" si="34"/>
        <v>8852430.8699999992</v>
      </c>
      <c r="H76" s="744">
        <f t="shared" si="34"/>
        <v>38165115.869999997</v>
      </c>
      <c r="I76" s="744">
        <f t="shared" si="34"/>
        <v>1487889</v>
      </c>
      <c r="J76" s="744">
        <f t="shared" si="34"/>
        <v>449342.48</v>
      </c>
      <c r="K76" s="744">
        <f t="shared" si="34"/>
        <v>1937231.48</v>
      </c>
      <c r="M76" s="744">
        <f t="shared" ref="M76:O76" si="35">SUM(M20:M75)</f>
        <v>40102347.350000001</v>
      </c>
      <c r="N76" s="744">
        <f t="shared" si="35"/>
        <v>21342081.960000001</v>
      </c>
      <c r="O76" s="745">
        <f t="shared" si="35"/>
        <v>21341.8</v>
      </c>
      <c r="Q76" s="745">
        <f t="shared" ref="Q76:S76" si="36">SUM(Q20:Q75)</f>
        <v>14368.5</v>
      </c>
      <c r="R76" s="745">
        <f t="shared" si="36"/>
        <v>11035.9</v>
      </c>
      <c r="S76" s="745">
        <f t="shared" si="36"/>
        <v>3332.6</v>
      </c>
    </row>
    <row r="77" spans="1:19">
      <c r="A77" s="746" t="s">
        <v>841</v>
      </c>
      <c r="B77" s="747">
        <f t="shared" ref="B77:K77" si="37">B76-B78</f>
        <v>93600000</v>
      </c>
      <c r="C77" s="747">
        <f t="shared" si="37"/>
        <v>121260000</v>
      </c>
      <c r="D77" s="747">
        <f t="shared" si="37"/>
        <v>133956000</v>
      </c>
      <c r="E77" s="747">
        <f t="shared" si="37"/>
        <v>135360000</v>
      </c>
      <c r="F77" s="747">
        <f t="shared" si="37"/>
        <v>27660000</v>
      </c>
      <c r="G77" s="747">
        <f t="shared" si="37"/>
        <v>8353320</v>
      </c>
      <c r="H77" s="747">
        <f t="shared" si="37"/>
        <v>36013320</v>
      </c>
      <c r="I77" s="747">
        <f t="shared" si="37"/>
        <v>1404000</v>
      </c>
      <c r="J77" s="747">
        <f t="shared" si="37"/>
        <v>424008.01</v>
      </c>
      <c r="K77" s="747">
        <f t="shared" si="37"/>
        <v>1828008.01</v>
      </c>
      <c r="M77" s="747">
        <f t="shared" ref="M77:O77" si="38">M76-M78</f>
        <v>37841328.009999998</v>
      </c>
      <c r="N77" s="747">
        <f t="shared" si="38"/>
        <v>20138789.309999999</v>
      </c>
      <c r="O77" s="748">
        <f t="shared" si="38"/>
        <v>20138.599999999999</v>
      </c>
      <c r="Q77" s="748">
        <f t="shared" ref="Q77:S77" si="39">Q76-Q78</f>
        <v>13558.4</v>
      </c>
      <c r="R77" s="748">
        <f t="shared" si="39"/>
        <v>10413.6</v>
      </c>
      <c r="S77" s="748">
        <f t="shared" si="39"/>
        <v>3144.8</v>
      </c>
    </row>
    <row r="78" spans="1:19">
      <c r="A78" s="746" t="s">
        <v>842</v>
      </c>
      <c r="B78" s="747">
        <f t="shared" ref="B78:K78" si="40">B57+B55+B26+B23</f>
        <v>5592600</v>
      </c>
      <c r="C78" s="747">
        <f t="shared" si="40"/>
        <v>7245285</v>
      </c>
      <c r="D78" s="747">
        <f t="shared" si="40"/>
        <v>8003871</v>
      </c>
      <c r="E78" s="747">
        <f t="shared" si="40"/>
        <v>8087760</v>
      </c>
      <c r="F78" s="747">
        <f t="shared" si="40"/>
        <v>1652685</v>
      </c>
      <c r="G78" s="747">
        <f t="shared" si="40"/>
        <v>499110.87</v>
      </c>
      <c r="H78" s="747">
        <f t="shared" si="40"/>
        <v>2151795.87</v>
      </c>
      <c r="I78" s="747">
        <f t="shared" si="40"/>
        <v>83889</v>
      </c>
      <c r="J78" s="747">
        <f t="shared" si="40"/>
        <v>25334.47</v>
      </c>
      <c r="K78" s="747">
        <f t="shared" si="40"/>
        <v>109223.47</v>
      </c>
      <c r="M78" s="747">
        <f t="shared" ref="M78:O78" si="41">M57+M55+M26+M23</f>
        <v>2261019.34</v>
      </c>
      <c r="N78" s="747">
        <f t="shared" si="41"/>
        <v>1203292.6499999999</v>
      </c>
      <c r="O78" s="748">
        <f t="shared" si="41"/>
        <v>1203.2</v>
      </c>
      <c r="Q78" s="748">
        <f t="shared" ref="Q78:S78" si="42">Q57+Q55+Q26+Q23</f>
        <v>810.1</v>
      </c>
      <c r="R78" s="748">
        <f t="shared" si="42"/>
        <v>622.29999999999995</v>
      </c>
      <c r="S78" s="748">
        <f t="shared" si="42"/>
        <v>187.8</v>
      </c>
    </row>
    <row r="79" spans="1:19">
      <c r="O79" s="716"/>
      <c r="Q79" s="716"/>
      <c r="R79" s="716"/>
      <c r="S79" s="716"/>
    </row>
    <row r="80" spans="1:19" hidden="1">
      <c r="A80" s="279" t="s">
        <v>1223</v>
      </c>
      <c r="O80" s="716"/>
      <c r="Q80" s="716"/>
      <c r="R80" s="716"/>
      <c r="S80" s="716"/>
    </row>
    <row r="81" spans="1:19" ht="25.5" hidden="1">
      <c r="A81" s="717" t="s">
        <v>1224</v>
      </c>
      <c r="B81" s="718">
        <v>561600</v>
      </c>
      <c r="C81" s="718">
        <v>727560</v>
      </c>
      <c r="D81" s="718">
        <v>803736</v>
      </c>
      <c r="E81" s="718">
        <v>812160</v>
      </c>
      <c r="F81" s="719">
        <f t="shared" ref="F81:F112" si="43">C81-B81</f>
        <v>165960</v>
      </c>
      <c r="G81" s="719">
        <f t="shared" ref="G81:G112" si="44">F81*0.302</f>
        <v>50119.92</v>
      </c>
      <c r="H81" s="719">
        <f t="shared" ref="H81:H112" si="45">F81+G81</f>
        <v>216079.92</v>
      </c>
      <c r="I81" s="719">
        <f t="shared" ref="I81:I112" si="46">E81-D81</f>
        <v>8424</v>
      </c>
      <c r="J81" s="719">
        <f t="shared" ref="J81:J112" si="47">I81*0.302</f>
        <v>2544.0500000000002</v>
      </c>
      <c r="K81" s="719">
        <f t="shared" ref="K81:K112" si="48">I81+J81</f>
        <v>10968.05</v>
      </c>
      <c r="M81" s="719">
        <f t="shared" ref="M81:M112" si="49">H81+K81</f>
        <v>227047.97</v>
      </c>
      <c r="N81" s="719">
        <f t="shared" ref="N81:N111" si="50">N$129/M$126*M81</f>
        <v>120832.74</v>
      </c>
      <c r="O81" s="720">
        <f t="shared" ref="O81:O111" si="51">ROUND(N81/1000,1)</f>
        <v>120.8</v>
      </c>
      <c r="Q81" s="720">
        <f t="shared" ref="Q81:Q112" si="52">ROUND(19853.9/O$126*O81,1)</f>
        <v>81.3</v>
      </c>
      <c r="R81" s="720">
        <f t="shared" ref="R81:R112" si="53">Q81/1.302</f>
        <v>62.4</v>
      </c>
      <c r="S81" s="720">
        <f t="shared" ref="S81:S112" si="54">Q81-R81</f>
        <v>18.899999999999999</v>
      </c>
    </row>
    <row r="82" spans="1:19" ht="24" hidden="1">
      <c r="A82" s="749" t="s">
        <v>1225</v>
      </c>
      <c r="B82" s="718">
        <v>1198080</v>
      </c>
      <c r="C82" s="718">
        <v>1552128</v>
      </c>
      <c r="D82" s="718">
        <v>1714636.8</v>
      </c>
      <c r="E82" s="718">
        <v>1732608</v>
      </c>
      <c r="F82" s="719">
        <f t="shared" si="43"/>
        <v>354048</v>
      </c>
      <c r="G82" s="719">
        <f t="shared" si="44"/>
        <v>106922.5</v>
      </c>
      <c r="H82" s="719">
        <f t="shared" si="45"/>
        <v>460970.5</v>
      </c>
      <c r="I82" s="719">
        <f t="shared" si="46"/>
        <v>17971.2</v>
      </c>
      <c r="J82" s="719">
        <f t="shared" si="47"/>
        <v>5427.3</v>
      </c>
      <c r="K82" s="719">
        <f t="shared" si="48"/>
        <v>23398.5</v>
      </c>
      <c r="M82" s="719">
        <f t="shared" si="49"/>
        <v>484369</v>
      </c>
      <c r="N82" s="719">
        <f t="shared" si="50"/>
        <v>257776.5</v>
      </c>
      <c r="O82" s="720">
        <f t="shared" si="51"/>
        <v>257.8</v>
      </c>
      <c r="Q82" s="720">
        <f t="shared" si="52"/>
        <v>173.6</v>
      </c>
      <c r="R82" s="720">
        <f t="shared" si="53"/>
        <v>133.30000000000001</v>
      </c>
      <c r="S82" s="720">
        <f t="shared" si="54"/>
        <v>40.299999999999997</v>
      </c>
    </row>
    <row r="83" spans="1:19" hidden="1">
      <c r="A83" s="717" t="s">
        <v>1226</v>
      </c>
      <c r="B83" s="718">
        <v>496080</v>
      </c>
      <c r="C83" s="718">
        <v>642678</v>
      </c>
      <c r="D83" s="718">
        <v>709966.8</v>
      </c>
      <c r="E83" s="718">
        <v>717408</v>
      </c>
      <c r="F83" s="719">
        <f t="shared" si="43"/>
        <v>146598</v>
      </c>
      <c r="G83" s="719">
        <f t="shared" si="44"/>
        <v>44272.6</v>
      </c>
      <c r="H83" s="719">
        <f t="shared" si="45"/>
        <v>190870.6</v>
      </c>
      <c r="I83" s="719">
        <f t="shared" si="46"/>
        <v>7441.2</v>
      </c>
      <c r="J83" s="719">
        <f t="shared" si="47"/>
        <v>2247.2399999999998</v>
      </c>
      <c r="K83" s="719">
        <f t="shared" si="48"/>
        <v>9688.44</v>
      </c>
      <c r="M83" s="719">
        <f t="shared" si="49"/>
        <v>200559.04</v>
      </c>
      <c r="N83" s="719">
        <f t="shared" si="50"/>
        <v>106735.58</v>
      </c>
      <c r="O83" s="720">
        <f t="shared" si="51"/>
        <v>106.7</v>
      </c>
      <c r="Q83" s="720">
        <f t="shared" si="52"/>
        <v>71.8</v>
      </c>
      <c r="R83" s="720">
        <f t="shared" si="53"/>
        <v>55.1</v>
      </c>
      <c r="S83" s="720">
        <f t="shared" si="54"/>
        <v>16.7</v>
      </c>
    </row>
    <row r="84" spans="1:19" hidden="1">
      <c r="A84" s="722" t="s">
        <v>1227</v>
      </c>
      <c r="B84" s="718">
        <v>664560</v>
      </c>
      <c r="C84" s="718">
        <v>860946</v>
      </c>
      <c r="D84" s="718">
        <v>951087.6</v>
      </c>
      <c r="E84" s="718">
        <v>961056</v>
      </c>
      <c r="F84" s="719">
        <f t="shared" si="43"/>
        <v>196386</v>
      </c>
      <c r="G84" s="719">
        <f t="shared" si="44"/>
        <v>59308.57</v>
      </c>
      <c r="H84" s="719">
        <f t="shared" si="45"/>
        <v>255694.57</v>
      </c>
      <c r="I84" s="719">
        <f t="shared" si="46"/>
        <v>9968.4</v>
      </c>
      <c r="J84" s="719">
        <f t="shared" si="47"/>
        <v>3010.46</v>
      </c>
      <c r="K84" s="719">
        <f t="shared" si="48"/>
        <v>12978.86</v>
      </c>
      <c r="M84" s="719">
        <f t="shared" si="49"/>
        <v>268673.43</v>
      </c>
      <c r="N84" s="719">
        <f t="shared" si="50"/>
        <v>142985.4</v>
      </c>
      <c r="O84" s="720">
        <f t="shared" si="51"/>
        <v>143</v>
      </c>
      <c r="Q84" s="720">
        <f t="shared" si="52"/>
        <v>96.3</v>
      </c>
      <c r="R84" s="720">
        <f t="shared" si="53"/>
        <v>74</v>
      </c>
      <c r="S84" s="720">
        <f t="shared" si="54"/>
        <v>22.3</v>
      </c>
    </row>
    <row r="85" spans="1:19" hidden="1">
      <c r="A85" s="750" t="s">
        <v>1228</v>
      </c>
      <c r="B85" s="718">
        <v>655200</v>
      </c>
      <c r="C85" s="718">
        <v>848820</v>
      </c>
      <c r="D85" s="718">
        <v>937692</v>
      </c>
      <c r="E85" s="718">
        <v>947520</v>
      </c>
      <c r="F85" s="719">
        <f t="shared" si="43"/>
        <v>193620</v>
      </c>
      <c r="G85" s="719">
        <f t="shared" si="44"/>
        <v>58473.24</v>
      </c>
      <c r="H85" s="719">
        <f t="shared" si="45"/>
        <v>252093.24</v>
      </c>
      <c r="I85" s="719">
        <f t="shared" si="46"/>
        <v>9828</v>
      </c>
      <c r="J85" s="719">
        <f t="shared" si="47"/>
        <v>2968.06</v>
      </c>
      <c r="K85" s="719">
        <f t="shared" si="48"/>
        <v>12796.06</v>
      </c>
      <c r="M85" s="719">
        <f t="shared" si="49"/>
        <v>264889.3</v>
      </c>
      <c r="N85" s="719">
        <f t="shared" si="50"/>
        <v>140971.53</v>
      </c>
      <c r="O85" s="720">
        <f t="shared" si="51"/>
        <v>141</v>
      </c>
      <c r="Q85" s="720">
        <f t="shared" si="52"/>
        <v>94.9</v>
      </c>
      <c r="R85" s="720">
        <f t="shared" si="53"/>
        <v>72.900000000000006</v>
      </c>
      <c r="S85" s="720">
        <f t="shared" si="54"/>
        <v>22</v>
      </c>
    </row>
    <row r="86" spans="1:19" hidden="1">
      <c r="A86" s="722" t="s">
        <v>1229</v>
      </c>
      <c r="B86" s="718">
        <v>702000</v>
      </c>
      <c r="C86" s="718">
        <v>909450</v>
      </c>
      <c r="D86" s="718">
        <v>1004670</v>
      </c>
      <c r="E86" s="718">
        <v>1015200</v>
      </c>
      <c r="F86" s="719">
        <f t="shared" si="43"/>
        <v>207450</v>
      </c>
      <c r="G86" s="719">
        <f t="shared" si="44"/>
        <v>62649.9</v>
      </c>
      <c r="H86" s="719">
        <f t="shared" si="45"/>
        <v>270099.90000000002</v>
      </c>
      <c r="I86" s="719">
        <f t="shared" si="46"/>
        <v>10530</v>
      </c>
      <c r="J86" s="719">
        <f t="shared" si="47"/>
        <v>3180.06</v>
      </c>
      <c r="K86" s="719">
        <f t="shared" si="48"/>
        <v>13710.06</v>
      </c>
      <c r="M86" s="719">
        <f t="shared" si="49"/>
        <v>283809.96000000002</v>
      </c>
      <c r="N86" s="719">
        <f t="shared" si="50"/>
        <v>151040.92000000001</v>
      </c>
      <c r="O86" s="720">
        <f t="shared" si="51"/>
        <v>151</v>
      </c>
      <c r="Q86" s="720">
        <f t="shared" si="52"/>
        <v>101.7</v>
      </c>
      <c r="R86" s="720">
        <f t="shared" si="53"/>
        <v>78.099999999999994</v>
      </c>
      <c r="S86" s="720">
        <f t="shared" si="54"/>
        <v>23.6</v>
      </c>
    </row>
    <row r="87" spans="1:19" ht="25.5" hidden="1">
      <c r="A87" s="750" t="s">
        <v>1230</v>
      </c>
      <c r="B87" s="718">
        <v>468000</v>
      </c>
      <c r="C87" s="718">
        <v>606300</v>
      </c>
      <c r="D87" s="718">
        <v>669780</v>
      </c>
      <c r="E87" s="718">
        <v>676800</v>
      </c>
      <c r="F87" s="719">
        <f t="shared" si="43"/>
        <v>138300</v>
      </c>
      <c r="G87" s="719">
        <f t="shared" si="44"/>
        <v>41766.6</v>
      </c>
      <c r="H87" s="719">
        <f t="shared" si="45"/>
        <v>180066.6</v>
      </c>
      <c r="I87" s="719">
        <f t="shared" si="46"/>
        <v>7020</v>
      </c>
      <c r="J87" s="719">
        <f t="shared" si="47"/>
        <v>2120.04</v>
      </c>
      <c r="K87" s="719">
        <f t="shared" si="48"/>
        <v>9140.0400000000009</v>
      </c>
      <c r="M87" s="719">
        <f t="shared" si="49"/>
        <v>189206.64</v>
      </c>
      <c r="N87" s="719">
        <f t="shared" si="50"/>
        <v>100693.95</v>
      </c>
      <c r="O87" s="720">
        <f t="shared" si="51"/>
        <v>100.7</v>
      </c>
      <c r="Q87" s="720">
        <f t="shared" si="52"/>
        <v>67.8</v>
      </c>
      <c r="R87" s="720">
        <f t="shared" si="53"/>
        <v>52.1</v>
      </c>
      <c r="S87" s="720">
        <f t="shared" si="54"/>
        <v>15.7</v>
      </c>
    </row>
    <row r="88" spans="1:19" ht="38.25" hidden="1">
      <c r="A88" s="722" t="s">
        <v>1231</v>
      </c>
      <c r="B88" s="718">
        <v>262080</v>
      </c>
      <c r="C88" s="718">
        <v>339528</v>
      </c>
      <c r="D88" s="718">
        <v>375076.8</v>
      </c>
      <c r="E88" s="718">
        <v>379008</v>
      </c>
      <c r="F88" s="719">
        <f t="shared" si="43"/>
        <v>77448</v>
      </c>
      <c r="G88" s="719">
        <f t="shared" si="44"/>
        <v>23389.3</v>
      </c>
      <c r="H88" s="719">
        <f t="shared" si="45"/>
        <v>100837.3</v>
      </c>
      <c r="I88" s="719">
        <f t="shared" si="46"/>
        <v>3931.2</v>
      </c>
      <c r="J88" s="719">
        <f t="shared" si="47"/>
        <v>1187.22</v>
      </c>
      <c r="K88" s="719">
        <f t="shared" si="48"/>
        <v>5118.42</v>
      </c>
      <c r="M88" s="719">
        <f t="shared" si="49"/>
        <v>105955.72</v>
      </c>
      <c r="N88" s="719">
        <f t="shared" si="50"/>
        <v>56388.61</v>
      </c>
      <c r="O88" s="720">
        <f t="shared" si="51"/>
        <v>56.4</v>
      </c>
      <c r="Q88" s="720">
        <f t="shared" si="52"/>
        <v>38</v>
      </c>
      <c r="R88" s="720">
        <f t="shared" si="53"/>
        <v>29.2</v>
      </c>
      <c r="S88" s="720">
        <f t="shared" si="54"/>
        <v>8.8000000000000007</v>
      </c>
    </row>
    <row r="89" spans="1:19" hidden="1">
      <c r="A89" s="717" t="s">
        <v>1232</v>
      </c>
      <c r="B89" s="718">
        <v>702000</v>
      </c>
      <c r="C89" s="718">
        <v>909450</v>
      </c>
      <c r="D89" s="718">
        <v>1004670</v>
      </c>
      <c r="E89" s="718">
        <v>1015200</v>
      </c>
      <c r="F89" s="719">
        <f t="shared" si="43"/>
        <v>207450</v>
      </c>
      <c r="G89" s="719">
        <f t="shared" si="44"/>
        <v>62649.9</v>
      </c>
      <c r="H89" s="719">
        <f t="shared" si="45"/>
        <v>270099.90000000002</v>
      </c>
      <c r="I89" s="719">
        <f t="shared" si="46"/>
        <v>10530</v>
      </c>
      <c r="J89" s="719">
        <f t="shared" si="47"/>
        <v>3180.06</v>
      </c>
      <c r="K89" s="719">
        <f t="shared" si="48"/>
        <v>13710.06</v>
      </c>
      <c r="M89" s="719">
        <f t="shared" si="49"/>
        <v>283809.96000000002</v>
      </c>
      <c r="N89" s="719">
        <f t="shared" si="50"/>
        <v>151040.92000000001</v>
      </c>
      <c r="O89" s="720">
        <f t="shared" si="51"/>
        <v>151</v>
      </c>
      <c r="Q89" s="720">
        <f t="shared" si="52"/>
        <v>101.7</v>
      </c>
      <c r="R89" s="720">
        <f t="shared" si="53"/>
        <v>78.099999999999994</v>
      </c>
      <c r="S89" s="720">
        <f t="shared" si="54"/>
        <v>23.6</v>
      </c>
    </row>
    <row r="90" spans="1:19" hidden="1">
      <c r="A90" s="717" t="s">
        <v>962</v>
      </c>
      <c r="B90" s="718">
        <v>468000</v>
      </c>
      <c r="C90" s="718">
        <v>606300</v>
      </c>
      <c r="D90" s="718">
        <v>669780</v>
      </c>
      <c r="E90" s="718">
        <v>676800</v>
      </c>
      <c r="F90" s="719">
        <f t="shared" si="43"/>
        <v>138300</v>
      </c>
      <c r="G90" s="719">
        <f t="shared" si="44"/>
        <v>41766.6</v>
      </c>
      <c r="H90" s="719">
        <f t="shared" si="45"/>
        <v>180066.6</v>
      </c>
      <c r="I90" s="719">
        <f t="shared" si="46"/>
        <v>7020</v>
      </c>
      <c r="J90" s="719">
        <f t="shared" si="47"/>
        <v>2120.04</v>
      </c>
      <c r="K90" s="719">
        <f t="shared" si="48"/>
        <v>9140.0400000000009</v>
      </c>
      <c r="M90" s="719">
        <f t="shared" si="49"/>
        <v>189206.64</v>
      </c>
      <c r="N90" s="719">
        <f t="shared" si="50"/>
        <v>100693.95</v>
      </c>
      <c r="O90" s="720">
        <f t="shared" si="51"/>
        <v>100.7</v>
      </c>
      <c r="Q90" s="720">
        <f t="shared" si="52"/>
        <v>67.8</v>
      </c>
      <c r="R90" s="720">
        <f t="shared" si="53"/>
        <v>52.1</v>
      </c>
      <c r="S90" s="720">
        <f t="shared" si="54"/>
        <v>15.7</v>
      </c>
    </row>
    <row r="91" spans="1:19" ht="25.5" hidden="1">
      <c r="A91" s="751" t="s">
        <v>1233</v>
      </c>
      <c r="B91" s="718">
        <v>397800</v>
      </c>
      <c r="C91" s="718">
        <v>515355</v>
      </c>
      <c r="D91" s="718">
        <v>569313</v>
      </c>
      <c r="E91" s="718">
        <v>575280</v>
      </c>
      <c r="F91" s="719">
        <f t="shared" si="43"/>
        <v>117555</v>
      </c>
      <c r="G91" s="719">
        <f t="shared" si="44"/>
        <v>35501.61</v>
      </c>
      <c r="H91" s="719">
        <f t="shared" si="45"/>
        <v>153056.60999999999</v>
      </c>
      <c r="I91" s="719">
        <f t="shared" si="46"/>
        <v>5967</v>
      </c>
      <c r="J91" s="719">
        <f t="shared" si="47"/>
        <v>1802.03</v>
      </c>
      <c r="K91" s="719">
        <f t="shared" si="48"/>
        <v>7769.03</v>
      </c>
      <c r="M91" s="719">
        <f t="shared" si="49"/>
        <v>160825.64000000001</v>
      </c>
      <c r="N91" s="719">
        <f t="shared" si="50"/>
        <v>85589.85</v>
      </c>
      <c r="O91" s="720">
        <f t="shared" si="51"/>
        <v>85.6</v>
      </c>
      <c r="Q91" s="720">
        <f t="shared" si="52"/>
        <v>57.6</v>
      </c>
      <c r="R91" s="720">
        <f t="shared" si="53"/>
        <v>44.2</v>
      </c>
      <c r="S91" s="720">
        <f t="shared" si="54"/>
        <v>13.4</v>
      </c>
    </row>
    <row r="92" spans="1:19" ht="25.5" hidden="1">
      <c r="A92" s="717" t="s">
        <v>1234</v>
      </c>
      <c r="B92" s="718">
        <v>608400</v>
      </c>
      <c r="C92" s="718">
        <v>788190</v>
      </c>
      <c r="D92" s="718">
        <v>870714</v>
      </c>
      <c r="E92" s="718">
        <v>879840</v>
      </c>
      <c r="F92" s="719">
        <f t="shared" si="43"/>
        <v>179790</v>
      </c>
      <c r="G92" s="719">
        <f t="shared" si="44"/>
        <v>54296.58</v>
      </c>
      <c r="H92" s="719">
        <f t="shared" si="45"/>
        <v>234086.58</v>
      </c>
      <c r="I92" s="719">
        <f t="shared" si="46"/>
        <v>9126</v>
      </c>
      <c r="J92" s="719">
        <f t="shared" si="47"/>
        <v>2756.05</v>
      </c>
      <c r="K92" s="719">
        <f t="shared" si="48"/>
        <v>11882.05</v>
      </c>
      <c r="M92" s="719">
        <f t="shared" si="49"/>
        <v>245968.63</v>
      </c>
      <c r="N92" s="719">
        <f t="shared" si="50"/>
        <v>130902.13</v>
      </c>
      <c r="O92" s="720">
        <f t="shared" si="51"/>
        <v>130.9</v>
      </c>
      <c r="Q92" s="720">
        <f t="shared" si="52"/>
        <v>88.1</v>
      </c>
      <c r="R92" s="720">
        <f t="shared" si="53"/>
        <v>67.7</v>
      </c>
      <c r="S92" s="720">
        <f t="shared" si="54"/>
        <v>20.399999999999999</v>
      </c>
    </row>
    <row r="93" spans="1:19" hidden="1">
      <c r="A93" s="722" t="s">
        <v>1235</v>
      </c>
      <c r="B93" s="718">
        <v>748800</v>
      </c>
      <c r="C93" s="718">
        <v>970080</v>
      </c>
      <c r="D93" s="718">
        <v>1071648</v>
      </c>
      <c r="E93" s="718">
        <v>1082880</v>
      </c>
      <c r="F93" s="719">
        <f t="shared" si="43"/>
        <v>221280</v>
      </c>
      <c r="G93" s="719">
        <f t="shared" si="44"/>
        <v>66826.559999999998</v>
      </c>
      <c r="H93" s="719">
        <f t="shared" si="45"/>
        <v>288106.56</v>
      </c>
      <c r="I93" s="719">
        <f t="shared" si="46"/>
        <v>11232</v>
      </c>
      <c r="J93" s="719">
        <f t="shared" si="47"/>
        <v>3392.06</v>
      </c>
      <c r="K93" s="719">
        <f t="shared" si="48"/>
        <v>14624.06</v>
      </c>
      <c r="M93" s="719">
        <f t="shared" si="49"/>
        <v>302730.62</v>
      </c>
      <c r="N93" s="719">
        <f t="shared" si="50"/>
        <v>161110.31</v>
      </c>
      <c r="O93" s="720">
        <f t="shared" si="51"/>
        <v>161.1</v>
      </c>
      <c r="Q93" s="720">
        <f t="shared" si="52"/>
        <v>108.5</v>
      </c>
      <c r="R93" s="720">
        <f t="shared" si="53"/>
        <v>83.3</v>
      </c>
      <c r="S93" s="720">
        <f t="shared" si="54"/>
        <v>25.2</v>
      </c>
    </row>
    <row r="94" spans="1:19" hidden="1">
      <c r="A94" s="722" t="s">
        <v>1236</v>
      </c>
      <c r="B94" s="718">
        <v>449280</v>
      </c>
      <c r="C94" s="718">
        <v>582048</v>
      </c>
      <c r="D94" s="718">
        <v>642988.80000000005</v>
      </c>
      <c r="E94" s="718">
        <v>649728</v>
      </c>
      <c r="F94" s="719">
        <f t="shared" si="43"/>
        <v>132768</v>
      </c>
      <c r="G94" s="719">
        <f t="shared" si="44"/>
        <v>40095.94</v>
      </c>
      <c r="H94" s="719">
        <f t="shared" si="45"/>
        <v>172863.94</v>
      </c>
      <c r="I94" s="719">
        <f t="shared" si="46"/>
        <v>6739.2</v>
      </c>
      <c r="J94" s="719">
        <f t="shared" si="47"/>
        <v>2035.24</v>
      </c>
      <c r="K94" s="719">
        <f t="shared" si="48"/>
        <v>8774.44</v>
      </c>
      <c r="M94" s="719">
        <f t="shared" si="49"/>
        <v>181638.38</v>
      </c>
      <c r="N94" s="719">
        <f t="shared" si="50"/>
        <v>96666.19</v>
      </c>
      <c r="O94" s="720">
        <f t="shared" si="51"/>
        <v>96.7</v>
      </c>
      <c r="Q94" s="720">
        <f t="shared" si="52"/>
        <v>65.099999999999994</v>
      </c>
      <c r="R94" s="720">
        <f t="shared" si="53"/>
        <v>50</v>
      </c>
      <c r="S94" s="720">
        <f t="shared" si="54"/>
        <v>15.1</v>
      </c>
    </row>
    <row r="95" spans="1:19" hidden="1">
      <c r="A95" s="722" t="s">
        <v>1237</v>
      </c>
      <c r="B95" s="718">
        <v>468000</v>
      </c>
      <c r="C95" s="718">
        <v>606300</v>
      </c>
      <c r="D95" s="718">
        <v>669780</v>
      </c>
      <c r="E95" s="718">
        <v>676800</v>
      </c>
      <c r="F95" s="719">
        <f t="shared" si="43"/>
        <v>138300</v>
      </c>
      <c r="G95" s="719">
        <f t="shared" si="44"/>
        <v>41766.6</v>
      </c>
      <c r="H95" s="719">
        <f t="shared" si="45"/>
        <v>180066.6</v>
      </c>
      <c r="I95" s="719">
        <f t="shared" si="46"/>
        <v>7020</v>
      </c>
      <c r="J95" s="719">
        <f t="shared" si="47"/>
        <v>2120.04</v>
      </c>
      <c r="K95" s="719">
        <f t="shared" si="48"/>
        <v>9140.0400000000009</v>
      </c>
      <c r="M95" s="719">
        <f t="shared" si="49"/>
        <v>189206.64</v>
      </c>
      <c r="N95" s="719">
        <f t="shared" si="50"/>
        <v>100693.95</v>
      </c>
      <c r="O95" s="720">
        <f t="shared" si="51"/>
        <v>100.7</v>
      </c>
      <c r="Q95" s="720">
        <f t="shared" si="52"/>
        <v>67.8</v>
      </c>
      <c r="R95" s="720">
        <f t="shared" si="53"/>
        <v>52.1</v>
      </c>
      <c r="S95" s="720">
        <f t="shared" si="54"/>
        <v>15.7</v>
      </c>
    </row>
    <row r="96" spans="1:19" hidden="1">
      <c r="A96" s="752" t="s">
        <v>1238</v>
      </c>
      <c r="B96" s="718">
        <v>936000</v>
      </c>
      <c r="C96" s="718">
        <v>1212600</v>
      </c>
      <c r="D96" s="718">
        <v>1339560</v>
      </c>
      <c r="E96" s="718">
        <v>1353600</v>
      </c>
      <c r="F96" s="719">
        <f t="shared" si="43"/>
        <v>276600</v>
      </c>
      <c r="G96" s="719">
        <f t="shared" si="44"/>
        <v>83533.2</v>
      </c>
      <c r="H96" s="719">
        <f t="shared" si="45"/>
        <v>360133.2</v>
      </c>
      <c r="I96" s="719">
        <f t="shared" si="46"/>
        <v>14040</v>
      </c>
      <c r="J96" s="719">
        <f t="shared" si="47"/>
        <v>4240.08</v>
      </c>
      <c r="K96" s="719">
        <f t="shared" si="48"/>
        <v>18280.080000000002</v>
      </c>
      <c r="M96" s="719">
        <f t="shared" si="49"/>
        <v>378413.28</v>
      </c>
      <c r="N96" s="719">
        <f t="shared" si="50"/>
        <v>201387.89</v>
      </c>
      <c r="O96" s="720">
        <f t="shared" si="51"/>
        <v>201.4</v>
      </c>
      <c r="Q96" s="720">
        <f t="shared" si="52"/>
        <v>135.6</v>
      </c>
      <c r="R96" s="720">
        <f t="shared" si="53"/>
        <v>104.1</v>
      </c>
      <c r="S96" s="720">
        <f t="shared" si="54"/>
        <v>31.5</v>
      </c>
    </row>
    <row r="97" spans="1:19" hidden="1">
      <c r="A97" s="722" t="s">
        <v>1239</v>
      </c>
      <c r="B97" s="718">
        <v>842400</v>
      </c>
      <c r="C97" s="718">
        <v>1091340</v>
      </c>
      <c r="D97" s="718">
        <v>1205604</v>
      </c>
      <c r="E97" s="718">
        <v>1218240</v>
      </c>
      <c r="F97" s="719">
        <f t="shared" si="43"/>
        <v>248940</v>
      </c>
      <c r="G97" s="719">
        <f t="shared" si="44"/>
        <v>75179.88</v>
      </c>
      <c r="H97" s="719">
        <f t="shared" si="45"/>
        <v>324119.88</v>
      </c>
      <c r="I97" s="719">
        <f t="shared" si="46"/>
        <v>12636</v>
      </c>
      <c r="J97" s="719">
        <f t="shared" si="47"/>
        <v>3816.07</v>
      </c>
      <c r="K97" s="719">
        <f t="shared" si="48"/>
        <v>16452.07</v>
      </c>
      <c r="M97" s="719">
        <f t="shared" si="49"/>
        <v>340571.95</v>
      </c>
      <c r="N97" s="719">
        <f t="shared" si="50"/>
        <v>181249.1</v>
      </c>
      <c r="O97" s="720">
        <f t="shared" si="51"/>
        <v>181.2</v>
      </c>
      <c r="Q97" s="720">
        <f t="shared" si="52"/>
        <v>122</v>
      </c>
      <c r="R97" s="720">
        <f t="shared" si="53"/>
        <v>93.7</v>
      </c>
      <c r="S97" s="720">
        <f t="shared" si="54"/>
        <v>28.3</v>
      </c>
    </row>
    <row r="98" spans="1:19" hidden="1">
      <c r="A98" s="722" t="s">
        <v>1240</v>
      </c>
      <c r="B98" s="718">
        <v>617760</v>
      </c>
      <c r="C98" s="718">
        <v>800316</v>
      </c>
      <c r="D98" s="718">
        <v>884109.6</v>
      </c>
      <c r="E98" s="718">
        <v>893376</v>
      </c>
      <c r="F98" s="719">
        <f t="shared" si="43"/>
        <v>182556</v>
      </c>
      <c r="G98" s="719">
        <f t="shared" si="44"/>
        <v>55131.91</v>
      </c>
      <c r="H98" s="719">
        <f t="shared" si="45"/>
        <v>237687.91</v>
      </c>
      <c r="I98" s="719">
        <f t="shared" si="46"/>
        <v>9266.4</v>
      </c>
      <c r="J98" s="719">
        <f t="shared" si="47"/>
        <v>2798.45</v>
      </c>
      <c r="K98" s="719">
        <f t="shared" si="48"/>
        <v>12064.85</v>
      </c>
      <c r="M98" s="719">
        <f t="shared" si="49"/>
        <v>249752.76</v>
      </c>
      <c r="N98" s="719">
        <f t="shared" si="50"/>
        <v>132916.01</v>
      </c>
      <c r="O98" s="720">
        <f t="shared" si="51"/>
        <v>132.9</v>
      </c>
      <c r="Q98" s="720">
        <f t="shared" si="52"/>
        <v>89.5</v>
      </c>
      <c r="R98" s="720">
        <f t="shared" si="53"/>
        <v>68.7</v>
      </c>
      <c r="S98" s="720">
        <f t="shared" si="54"/>
        <v>20.8</v>
      </c>
    </row>
    <row r="99" spans="1:19" hidden="1">
      <c r="A99" s="717" t="s">
        <v>1241</v>
      </c>
      <c r="B99" s="718">
        <v>617760</v>
      </c>
      <c r="C99" s="718">
        <v>800316</v>
      </c>
      <c r="D99" s="718">
        <v>884109.6</v>
      </c>
      <c r="E99" s="718">
        <v>893376</v>
      </c>
      <c r="F99" s="719">
        <f t="shared" si="43"/>
        <v>182556</v>
      </c>
      <c r="G99" s="719">
        <f t="shared" si="44"/>
        <v>55131.91</v>
      </c>
      <c r="H99" s="719">
        <f t="shared" si="45"/>
        <v>237687.91</v>
      </c>
      <c r="I99" s="719">
        <f t="shared" si="46"/>
        <v>9266.4</v>
      </c>
      <c r="J99" s="719">
        <f t="shared" si="47"/>
        <v>2798.45</v>
      </c>
      <c r="K99" s="719">
        <f t="shared" si="48"/>
        <v>12064.85</v>
      </c>
      <c r="M99" s="719">
        <f t="shared" si="49"/>
        <v>249752.76</v>
      </c>
      <c r="N99" s="719">
        <f t="shared" si="50"/>
        <v>132916.01</v>
      </c>
      <c r="O99" s="720">
        <f t="shared" si="51"/>
        <v>132.9</v>
      </c>
      <c r="Q99" s="720">
        <f t="shared" si="52"/>
        <v>89.5</v>
      </c>
      <c r="R99" s="720">
        <f t="shared" si="53"/>
        <v>68.7</v>
      </c>
      <c r="S99" s="720">
        <f t="shared" si="54"/>
        <v>20.8</v>
      </c>
    </row>
    <row r="100" spans="1:19" hidden="1">
      <c r="A100" s="722" t="s">
        <v>1242</v>
      </c>
      <c r="B100" s="718">
        <v>702000</v>
      </c>
      <c r="C100" s="718">
        <v>909450</v>
      </c>
      <c r="D100" s="718">
        <v>1004670</v>
      </c>
      <c r="E100" s="718">
        <v>1015200</v>
      </c>
      <c r="F100" s="719">
        <f t="shared" si="43"/>
        <v>207450</v>
      </c>
      <c r="G100" s="719">
        <f t="shared" si="44"/>
        <v>62649.9</v>
      </c>
      <c r="H100" s="719">
        <f t="shared" si="45"/>
        <v>270099.90000000002</v>
      </c>
      <c r="I100" s="719">
        <f t="shared" si="46"/>
        <v>10530</v>
      </c>
      <c r="J100" s="719">
        <f t="shared" si="47"/>
        <v>3180.06</v>
      </c>
      <c r="K100" s="719">
        <f t="shared" si="48"/>
        <v>13710.06</v>
      </c>
      <c r="M100" s="719">
        <f t="shared" si="49"/>
        <v>283809.96000000002</v>
      </c>
      <c r="N100" s="719">
        <f t="shared" si="50"/>
        <v>151040.92000000001</v>
      </c>
      <c r="O100" s="720">
        <f t="shared" si="51"/>
        <v>151</v>
      </c>
      <c r="Q100" s="720">
        <f t="shared" si="52"/>
        <v>101.7</v>
      </c>
      <c r="R100" s="720">
        <f t="shared" si="53"/>
        <v>78.099999999999994</v>
      </c>
      <c r="S100" s="720">
        <f t="shared" si="54"/>
        <v>23.6</v>
      </c>
    </row>
    <row r="101" spans="1:19" hidden="1">
      <c r="A101" s="717" t="s">
        <v>1243</v>
      </c>
      <c r="B101" s="718">
        <v>514800</v>
      </c>
      <c r="C101" s="718">
        <v>666930</v>
      </c>
      <c r="D101" s="718">
        <v>736758</v>
      </c>
      <c r="E101" s="718">
        <v>744480</v>
      </c>
      <c r="F101" s="719">
        <f t="shared" si="43"/>
        <v>152130</v>
      </c>
      <c r="G101" s="719">
        <f t="shared" si="44"/>
        <v>45943.26</v>
      </c>
      <c r="H101" s="719">
        <f t="shared" si="45"/>
        <v>198073.26</v>
      </c>
      <c r="I101" s="719">
        <f t="shared" si="46"/>
        <v>7722</v>
      </c>
      <c r="J101" s="719">
        <f t="shared" si="47"/>
        <v>2332.04</v>
      </c>
      <c r="K101" s="719">
        <f t="shared" si="48"/>
        <v>10054.040000000001</v>
      </c>
      <c r="M101" s="719">
        <f t="shared" si="49"/>
        <v>208127.3</v>
      </c>
      <c r="N101" s="719">
        <f t="shared" si="50"/>
        <v>110763.34</v>
      </c>
      <c r="O101" s="720">
        <f t="shared" si="51"/>
        <v>110.8</v>
      </c>
      <c r="Q101" s="720">
        <f t="shared" si="52"/>
        <v>74.599999999999994</v>
      </c>
      <c r="R101" s="720">
        <f t="shared" si="53"/>
        <v>57.3</v>
      </c>
      <c r="S101" s="720">
        <f t="shared" si="54"/>
        <v>17.3</v>
      </c>
    </row>
    <row r="102" spans="1:19" hidden="1">
      <c r="A102" s="717" t="s">
        <v>1244</v>
      </c>
      <c r="B102" s="718">
        <v>1740960</v>
      </c>
      <c r="C102" s="718">
        <v>2255436</v>
      </c>
      <c r="D102" s="718">
        <v>2491581.6</v>
      </c>
      <c r="E102" s="718">
        <v>2517696</v>
      </c>
      <c r="F102" s="719">
        <f t="shared" si="43"/>
        <v>514476</v>
      </c>
      <c r="G102" s="719">
        <f t="shared" si="44"/>
        <v>155371.75</v>
      </c>
      <c r="H102" s="719">
        <f t="shared" si="45"/>
        <v>669847.75</v>
      </c>
      <c r="I102" s="719">
        <f t="shared" si="46"/>
        <v>26114.400000000001</v>
      </c>
      <c r="J102" s="719">
        <f t="shared" si="47"/>
        <v>7886.55</v>
      </c>
      <c r="K102" s="719">
        <f t="shared" si="48"/>
        <v>34000.949999999997</v>
      </c>
      <c r="M102" s="719">
        <f t="shared" si="49"/>
        <v>703848.7</v>
      </c>
      <c r="N102" s="719">
        <f t="shared" si="50"/>
        <v>374581.48</v>
      </c>
      <c r="O102" s="720">
        <f t="shared" si="51"/>
        <v>374.6</v>
      </c>
      <c r="Q102" s="720">
        <f t="shared" si="52"/>
        <v>252.2</v>
      </c>
      <c r="R102" s="720">
        <f t="shared" si="53"/>
        <v>193.7</v>
      </c>
      <c r="S102" s="720">
        <f t="shared" si="54"/>
        <v>58.5</v>
      </c>
    </row>
    <row r="103" spans="1:19" hidden="1">
      <c r="A103" s="722" t="s">
        <v>1245</v>
      </c>
      <c r="B103" s="718">
        <v>702000</v>
      </c>
      <c r="C103" s="718">
        <v>909450</v>
      </c>
      <c r="D103" s="718">
        <v>1004670</v>
      </c>
      <c r="E103" s="718">
        <v>1015200</v>
      </c>
      <c r="F103" s="719">
        <f t="shared" si="43"/>
        <v>207450</v>
      </c>
      <c r="G103" s="719">
        <f t="shared" si="44"/>
        <v>62649.9</v>
      </c>
      <c r="H103" s="719">
        <f t="shared" si="45"/>
        <v>270099.90000000002</v>
      </c>
      <c r="I103" s="719">
        <f t="shared" si="46"/>
        <v>10530</v>
      </c>
      <c r="J103" s="719">
        <f t="shared" si="47"/>
        <v>3180.06</v>
      </c>
      <c r="K103" s="719">
        <f t="shared" si="48"/>
        <v>13710.06</v>
      </c>
      <c r="M103" s="719">
        <f t="shared" si="49"/>
        <v>283809.96000000002</v>
      </c>
      <c r="N103" s="719">
        <f t="shared" si="50"/>
        <v>151040.92000000001</v>
      </c>
      <c r="O103" s="720">
        <f t="shared" si="51"/>
        <v>151</v>
      </c>
      <c r="Q103" s="720">
        <f t="shared" si="52"/>
        <v>101.7</v>
      </c>
      <c r="R103" s="720">
        <f t="shared" si="53"/>
        <v>78.099999999999994</v>
      </c>
      <c r="S103" s="720">
        <f t="shared" si="54"/>
        <v>23.6</v>
      </c>
    </row>
    <row r="104" spans="1:19" hidden="1">
      <c r="A104" s="722" t="s">
        <v>1246</v>
      </c>
      <c r="B104" s="718">
        <v>463320</v>
      </c>
      <c r="C104" s="718">
        <v>600237</v>
      </c>
      <c r="D104" s="718">
        <v>663082.19999999995</v>
      </c>
      <c r="E104" s="718">
        <v>670032</v>
      </c>
      <c r="F104" s="719">
        <f t="shared" si="43"/>
        <v>136917</v>
      </c>
      <c r="G104" s="719">
        <f t="shared" si="44"/>
        <v>41348.93</v>
      </c>
      <c r="H104" s="719">
        <f t="shared" si="45"/>
        <v>178265.93</v>
      </c>
      <c r="I104" s="719">
        <f t="shared" si="46"/>
        <v>6949.8</v>
      </c>
      <c r="J104" s="719">
        <f t="shared" si="47"/>
        <v>2098.84</v>
      </c>
      <c r="K104" s="719">
        <f t="shared" si="48"/>
        <v>9048.64</v>
      </c>
      <c r="M104" s="719">
        <f t="shared" si="49"/>
        <v>187314.57</v>
      </c>
      <c r="N104" s="719">
        <f t="shared" si="50"/>
        <v>99687.01</v>
      </c>
      <c r="O104" s="720">
        <f t="shared" si="51"/>
        <v>99.7</v>
      </c>
      <c r="Q104" s="720">
        <f t="shared" si="52"/>
        <v>67.099999999999994</v>
      </c>
      <c r="R104" s="720">
        <f t="shared" si="53"/>
        <v>51.5</v>
      </c>
      <c r="S104" s="720">
        <f t="shared" si="54"/>
        <v>15.6</v>
      </c>
    </row>
    <row r="105" spans="1:19" hidden="1">
      <c r="A105" s="722" t="s">
        <v>1247</v>
      </c>
      <c r="B105" s="718">
        <v>608400</v>
      </c>
      <c r="C105" s="718">
        <v>788190</v>
      </c>
      <c r="D105" s="718">
        <v>870714</v>
      </c>
      <c r="E105" s="718">
        <v>879840</v>
      </c>
      <c r="F105" s="719">
        <f t="shared" si="43"/>
        <v>179790</v>
      </c>
      <c r="G105" s="719">
        <f t="shared" si="44"/>
        <v>54296.58</v>
      </c>
      <c r="H105" s="719">
        <f t="shared" si="45"/>
        <v>234086.58</v>
      </c>
      <c r="I105" s="719">
        <f t="shared" si="46"/>
        <v>9126</v>
      </c>
      <c r="J105" s="719">
        <f t="shared" si="47"/>
        <v>2756.05</v>
      </c>
      <c r="K105" s="719">
        <f t="shared" si="48"/>
        <v>11882.05</v>
      </c>
      <c r="M105" s="719">
        <f t="shared" si="49"/>
        <v>245968.63</v>
      </c>
      <c r="N105" s="719">
        <f t="shared" si="50"/>
        <v>130902.13</v>
      </c>
      <c r="O105" s="720">
        <f t="shared" si="51"/>
        <v>130.9</v>
      </c>
      <c r="Q105" s="720">
        <f t="shared" si="52"/>
        <v>88.1</v>
      </c>
      <c r="R105" s="720">
        <f t="shared" si="53"/>
        <v>67.7</v>
      </c>
      <c r="S105" s="720">
        <f t="shared" si="54"/>
        <v>20.399999999999999</v>
      </c>
    </row>
    <row r="106" spans="1:19" hidden="1">
      <c r="A106" s="722" t="s">
        <v>1248</v>
      </c>
      <c r="B106" s="718">
        <v>795600</v>
      </c>
      <c r="C106" s="718">
        <v>1030710</v>
      </c>
      <c r="D106" s="718">
        <v>1138626</v>
      </c>
      <c r="E106" s="718">
        <v>1150560</v>
      </c>
      <c r="F106" s="719">
        <f t="shared" si="43"/>
        <v>235110</v>
      </c>
      <c r="G106" s="719">
        <f t="shared" si="44"/>
        <v>71003.22</v>
      </c>
      <c r="H106" s="719">
        <f t="shared" si="45"/>
        <v>306113.21999999997</v>
      </c>
      <c r="I106" s="719">
        <f t="shared" si="46"/>
        <v>11934</v>
      </c>
      <c r="J106" s="719">
        <f t="shared" si="47"/>
        <v>3604.07</v>
      </c>
      <c r="K106" s="719">
        <f t="shared" si="48"/>
        <v>15538.07</v>
      </c>
      <c r="M106" s="719">
        <f t="shared" si="49"/>
        <v>321651.28999999998</v>
      </c>
      <c r="N106" s="719">
        <f t="shared" si="50"/>
        <v>171179.71</v>
      </c>
      <c r="O106" s="720">
        <f t="shared" si="51"/>
        <v>171.2</v>
      </c>
      <c r="Q106" s="720">
        <f t="shared" si="52"/>
        <v>115.3</v>
      </c>
      <c r="R106" s="720">
        <f t="shared" si="53"/>
        <v>88.6</v>
      </c>
      <c r="S106" s="720">
        <f t="shared" si="54"/>
        <v>26.7</v>
      </c>
    </row>
    <row r="107" spans="1:19" hidden="1">
      <c r="A107" s="722" t="s">
        <v>1249</v>
      </c>
      <c r="B107" s="718">
        <v>655200</v>
      </c>
      <c r="C107" s="718">
        <v>848820</v>
      </c>
      <c r="D107" s="718">
        <v>937692</v>
      </c>
      <c r="E107" s="718">
        <v>947520</v>
      </c>
      <c r="F107" s="719">
        <f t="shared" si="43"/>
        <v>193620</v>
      </c>
      <c r="G107" s="719">
        <f t="shared" si="44"/>
        <v>58473.24</v>
      </c>
      <c r="H107" s="719">
        <f t="shared" si="45"/>
        <v>252093.24</v>
      </c>
      <c r="I107" s="719">
        <f t="shared" si="46"/>
        <v>9828</v>
      </c>
      <c r="J107" s="719">
        <f t="shared" si="47"/>
        <v>2968.06</v>
      </c>
      <c r="K107" s="719">
        <f t="shared" si="48"/>
        <v>12796.06</v>
      </c>
      <c r="M107" s="719">
        <f t="shared" si="49"/>
        <v>264889.3</v>
      </c>
      <c r="N107" s="719">
        <f t="shared" si="50"/>
        <v>140971.53</v>
      </c>
      <c r="O107" s="720">
        <f t="shared" si="51"/>
        <v>141</v>
      </c>
      <c r="Q107" s="720">
        <f t="shared" si="52"/>
        <v>94.9</v>
      </c>
      <c r="R107" s="720">
        <f t="shared" si="53"/>
        <v>72.900000000000006</v>
      </c>
      <c r="S107" s="720">
        <f t="shared" si="54"/>
        <v>22</v>
      </c>
    </row>
    <row r="108" spans="1:19" hidden="1">
      <c r="A108" s="722" t="s">
        <v>963</v>
      </c>
      <c r="B108" s="718">
        <v>496080</v>
      </c>
      <c r="C108" s="718">
        <v>642678</v>
      </c>
      <c r="D108" s="718">
        <v>709966.8</v>
      </c>
      <c r="E108" s="718">
        <v>717408</v>
      </c>
      <c r="F108" s="719">
        <f t="shared" si="43"/>
        <v>146598</v>
      </c>
      <c r="G108" s="719">
        <f t="shared" si="44"/>
        <v>44272.6</v>
      </c>
      <c r="H108" s="719">
        <f t="shared" si="45"/>
        <v>190870.6</v>
      </c>
      <c r="I108" s="719">
        <f t="shared" si="46"/>
        <v>7441.2</v>
      </c>
      <c r="J108" s="719">
        <f t="shared" si="47"/>
        <v>2247.2399999999998</v>
      </c>
      <c r="K108" s="719">
        <f t="shared" si="48"/>
        <v>9688.44</v>
      </c>
      <c r="M108" s="719">
        <f t="shared" si="49"/>
        <v>200559.04</v>
      </c>
      <c r="N108" s="719">
        <f t="shared" si="50"/>
        <v>106735.58</v>
      </c>
      <c r="O108" s="720">
        <f t="shared" si="51"/>
        <v>106.7</v>
      </c>
      <c r="Q108" s="720">
        <f t="shared" si="52"/>
        <v>71.8</v>
      </c>
      <c r="R108" s="720">
        <f t="shared" si="53"/>
        <v>55.1</v>
      </c>
      <c r="S108" s="720">
        <f t="shared" si="54"/>
        <v>16.7</v>
      </c>
    </row>
    <row r="109" spans="1:19" ht="25.5" hidden="1">
      <c r="A109" s="751" t="s">
        <v>1250</v>
      </c>
      <c r="B109" s="718">
        <v>327600</v>
      </c>
      <c r="C109" s="718">
        <v>424410</v>
      </c>
      <c r="D109" s="718">
        <v>468846</v>
      </c>
      <c r="E109" s="718">
        <v>473760</v>
      </c>
      <c r="F109" s="719">
        <f t="shared" si="43"/>
        <v>96810</v>
      </c>
      <c r="G109" s="719">
        <f t="shared" si="44"/>
        <v>29236.62</v>
      </c>
      <c r="H109" s="719">
        <f t="shared" si="45"/>
        <v>126046.62</v>
      </c>
      <c r="I109" s="719">
        <f t="shared" si="46"/>
        <v>4914</v>
      </c>
      <c r="J109" s="719">
        <f t="shared" si="47"/>
        <v>1484.03</v>
      </c>
      <c r="K109" s="719">
        <f t="shared" si="48"/>
        <v>6398.03</v>
      </c>
      <c r="M109" s="719">
        <f t="shared" si="49"/>
        <v>132444.65</v>
      </c>
      <c r="N109" s="719">
        <f t="shared" si="50"/>
        <v>70485.759999999995</v>
      </c>
      <c r="O109" s="720">
        <f t="shared" si="51"/>
        <v>70.5</v>
      </c>
      <c r="Q109" s="720">
        <f t="shared" si="52"/>
        <v>47.5</v>
      </c>
      <c r="R109" s="720">
        <f t="shared" si="53"/>
        <v>36.5</v>
      </c>
      <c r="S109" s="720">
        <f t="shared" si="54"/>
        <v>11</v>
      </c>
    </row>
    <row r="110" spans="1:19" hidden="1">
      <c r="A110" s="722" t="s">
        <v>964</v>
      </c>
      <c r="B110" s="718">
        <v>702000</v>
      </c>
      <c r="C110" s="718">
        <v>909450</v>
      </c>
      <c r="D110" s="718">
        <v>1004670</v>
      </c>
      <c r="E110" s="718">
        <v>1015200</v>
      </c>
      <c r="F110" s="719">
        <f t="shared" si="43"/>
        <v>207450</v>
      </c>
      <c r="G110" s="719">
        <f t="shared" si="44"/>
        <v>62649.9</v>
      </c>
      <c r="H110" s="719">
        <f t="shared" si="45"/>
        <v>270099.90000000002</v>
      </c>
      <c r="I110" s="719">
        <f t="shared" si="46"/>
        <v>10530</v>
      </c>
      <c r="J110" s="719">
        <f t="shared" si="47"/>
        <v>3180.06</v>
      </c>
      <c r="K110" s="719">
        <f t="shared" si="48"/>
        <v>13710.06</v>
      </c>
      <c r="M110" s="719">
        <f t="shared" si="49"/>
        <v>283809.96000000002</v>
      </c>
      <c r="N110" s="719">
        <f t="shared" si="50"/>
        <v>151040.92000000001</v>
      </c>
      <c r="O110" s="720">
        <f t="shared" si="51"/>
        <v>151</v>
      </c>
      <c r="Q110" s="720">
        <f t="shared" si="52"/>
        <v>101.7</v>
      </c>
      <c r="R110" s="720">
        <f t="shared" si="53"/>
        <v>78.099999999999994</v>
      </c>
      <c r="S110" s="720">
        <f t="shared" si="54"/>
        <v>23.6</v>
      </c>
    </row>
    <row r="111" spans="1:19" hidden="1">
      <c r="A111" s="717" t="s">
        <v>1251</v>
      </c>
      <c r="B111" s="718">
        <v>683280</v>
      </c>
      <c r="C111" s="718">
        <v>885198</v>
      </c>
      <c r="D111" s="718">
        <v>977878.8</v>
      </c>
      <c r="E111" s="718">
        <v>988128</v>
      </c>
      <c r="F111" s="719">
        <f t="shared" si="43"/>
        <v>201918</v>
      </c>
      <c r="G111" s="719">
        <f t="shared" si="44"/>
        <v>60979.24</v>
      </c>
      <c r="H111" s="719">
        <f t="shared" si="45"/>
        <v>262897.24</v>
      </c>
      <c r="I111" s="719">
        <f t="shared" si="46"/>
        <v>10249.200000000001</v>
      </c>
      <c r="J111" s="719">
        <f t="shared" si="47"/>
        <v>3095.26</v>
      </c>
      <c r="K111" s="719">
        <f t="shared" si="48"/>
        <v>13344.46</v>
      </c>
      <c r="M111" s="719">
        <f t="shared" si="49"/>
        <v>276241.7</v>
      </c>
      <c r="N111" s="719">
        <f t="shared" si="50"/>
        <v>147013.16</v>
      </c>
      <c r="O111" s="720">
        <f t="shared" si="51"/>
        <v>147</v>
      </c>
      <c r="Q111" s="720">
        <f t="shared" si="52"/>
        <v>99</v>
      </c>
      <c r="R111" s="720">
        <f t="shared" si="53"/>
        <v>76</v>
      </c>
      <c r="S111" s="720">
        <f t="shared" si="54"/>
        <v>23</v>
      </c>
    </row>
    <row r="112" spans="1:19" hidden="1">
      <c r="A112" s="753" t="s">
        <v>1252</v>
      </c>
      <c r="B112" s="718">
        <v>655200</v>
      </c>
      <c r="C112" s="718">
        <v>848820</v>
      </c>
      <c r="D112" s="718">
        <v>937692</v>
      </c>
      <c r="E112" s="718">
        <v>947520</v>
      </c>
      <c r="F112" s="719">
        <f t="shared" si="43"/>
        <v>193620</v>
      </c>
      <c r="G112" s="719">
        <f t="shared" si="44"/>
        <v>58473.24</v>
      </c>
      <c r="H112" s="719">
        <f t="shared" si="45"/>
        <v>252093.24</v>
      </c>
      <c r="I112" s="719">
        <f t="shared" si="46"/>
        <v>9828</v>
      </c>
      <c r="J112" s="719">
        <f t="shared" si="47"/>
        <v>2968.06</v>
      </c>
      <c r="K112" s="719">
        <f t="shared" si="48"/>
        <v>12796.06</v>
      </c>
      <c r="M112" s="719">
        <f t="shared" si="49"/>
        <v>264889.3</v>
      </c>
      <c r="N112" s="719">
        <f>N$129/M$126*M112</f>
        <v>140971.53</v>
      </c>
      <c r="O112" s="720">
        <f>ROUND(N112/1000,1)</f>
        <v>141</v>
      </c>
      <c r="Q112" s="720">
        <f t="shared" si="52"/>
        <v>94.9</v>
      </c>
      <c r="R112" s="720">
        <f t="shared" si="53"/>
        <v>72.900000000000006</v>
      </c>
      <c r="S112" s="720">
        <f t="shared" si="54"/>
        <v>22</v>
      </c>
    </row>
    <row r="113" spans="1:20" hidden="1">
      <c r="A113" s="723" t="s">
        <v>961</v>
      </c>
      <c r="B113" s="724">
        <f t="shared" ref="B113:K113" si="55">SUM(B81:B112)</f>
        <v>20910240</v>
      </c>
      <c r="C113" s="724">
        <f t="shared" si="55"/>
        <v>27089484</v>
      </c>
      <c r="D113" s="724">
        <f t="shared" si="55"/>
        <v>29925770.399999999</v>
      </c>
      <c r="E113" s="724">
        <f t="shared" si="55"/>
        <v>30239424</v>
      </c>
      <c r="F113" s="724">
        <f t="shared" si="55"/>
        <v>6179244</v>
      </c>
      <c r="G113" s="724">
        <f t="shared" si="55"/>
        <v>1866131.7</v>
      </c>
      <c r="H113" s="724">
        <f t="shared" si="55"/>
        <v>8045375.7000000002</v>
      </c>
      <c r="I113" s="724">
        <f t="shared" si="55"/>
        <v>313653.59999999998</v>
      </c>
      <c r="J113" s="724">
        <f t="shared" si="55"/>
        <v>94723.38</v>
      </c>
      <c r="K113" s="724">
        <f t="shared" si="55"/>
        <v>408376.98</v>
      </c>
      <c r="M113" s="724">
        <f t="shared" ref="M113:O113" si="56">SUM(M81:M112)</f>
        <v>8453752.6799999997</v>
      </c>
      <c r="N113" s="724">
        <f t="shared" si="56"/>
        <v>4499005.53</v>
      </c>
      <c r="O113" s="754">
        <f t="shared" si="56"/>
        <v>4498.8999999999996</v>
      </c>
      <c r="Q113" s="754">
        <f t="shared" ref="Q113:S113" si="57">SUM(Q81:Q112)</f>
        <v>3029.1</v>
      </c>
      <c r="R113" s="754">
        <f t="shared" si="57"/>
        <v>2326.3000000000002</v>
      </c>
      <c r="S113" s="754">
        <f t="shared" si="57"/>
        <v>702.8</v>
      </c>
    </row>
    <row r="114" spans="1:20" hidden="1">
      <c r="A114" s="729" t="s">
        <v>841</v>
      </c>
      <c r="B114" s="730">
        <f t="shared" ref="B114:K114" si="58">B113-B115</f>
        <v>13183560</v>
      </c>
      <c r="C114" s="730">
        <f t="shared" si="58"/>
        <v>17079471</v>
      </c>
      <c r="D114" s="730">
        <f t="shared" si="58"/>
        <v>18867702.600000001</v>
      </c>
      <c r="E114" s="730">
        <f t="shared" si="58"/>
        <v>19065456</v>
      </c>
      <c r="F114" s="730">
        <f t="shared" si="58"/>
        <v>3895911</v>
      </c>
      <c r="G114" s="730">
        <f t="shared" si="58"/>
        <v>1176565.1299999999</v>
      </c>
      <c r="H114" s="730">
        <f t="shared" si="58"/>
        <v>5072476.13</v>
      </c>
      <c r="I114" s="730">
        <f t="shared" si="58"/>
        <v>197753.4</v>
      </c>
      <c r="J114" s="730">
        <f t="shared" si="58"/>
        <v>59721.53</v>
      </c>
      <c r="K114" s="730">
        <f t="shared" si="58"/>
        <v>257474.93</v>
      </c>
      <c r="M114" s="730">
        <f t="shared" ref="M114:O114" si="59">M113-M115</f>
        <v>5329951.0599999996</v>
      </c>
      <c r="N114" s="730">
        <f t="shared" si="59"/>
        <v>2836548.48</v>
      </c>
      <c r="O114" s="755">
        <f t="shared" si="59"/>
        <v>2836.5</v>
      </c>
      <c r="Q114" s="755">
        <f t="shared" ref="Q114:S114" si="60">Q113-Q115</f>
        <v>1909.9</v>
      </c>
      <c r="R114" s="755">
        <f t="shared" si="60"/>
        <v>1466.9</v>
      </c>
      <c r="S114" s="755">
        <f t="shared" si="60"/>
        <v>443</v>
      </c>
    </row>
    <row r="115" spans="1:20" hidden="1">
      <c r="A115" s="729" t="s">
        <v>842</v>
      </c>
      <c r="B115" s="730">
        <f t="shared" ref="B115:K115" si="61">B81+B83+B89+B90+B91+B92+B96+B99+B101+B102+B111</f>
        <v>7726680</v>
      </c>
      <c r="C115" s="730">
        <f t="shared" si="61"/>
        <v>10010013</v>
      </c>
      <c r="D115" s="730">
        <f t="shared" si="61"/>
        <v>11058067.800000001</v>
      </c>
      <c r="E115" s="730">
        <f t="shared" si="61"/>
        <v>11173968</v>
      </c>
      <c r="F115" s="730">
        <f t="shared" si="61"/>
        <v>2283333</v>
      </c>
      <c r="G115" s="730">
        <f t="shared" si="61"/>
        <v>689566.57</v>
      </c>
      <c r="H115" s="730">
        <f t="shared" si="61"/>
        <v>2972899.57</v>
      </c>
      <c r="I115" s="730">
        <f t="shared" si="61"/>
        <v>115900.2</v>
      </c>
      <c r="J115" s="730">
        <f t="shared" si="61"/>
        <v>35001.85</v>
      </c>
      <c r="K115" s="730">
        <f t="shared" si="61"/>
        <v>150902.04999999999</v>
      </c>
      <c r="M115" s="730">
        <f t="shared" ref="M115:O115" si="62">M81+M83+M89+M90+M91+M92+M96+M99+M101+M102+M111</f>
        <v>3123801.62</v>
      </c>
      <c r="N115" s="730">
        <f t="shared" si="62"/>
        <v>1662457.05</v>
      </c>
      <c r="O115" s="755">
        <f t="shared" si="62"/>
        <v>1662.4</v>
      </c>
      <c r="Q115" s="755">
        <f t="shared" ref="Q115:S115" si="63">Q81+Q83+Q89+Q90+Q91+Q92+Q96+Q99+Q101+Q102+Q111</f>
        <v>1119.2</v>
      </c>
      <c r="R115" s="755">
        <f t="shared" si="63"/>
        <v>859.4</v>
      </c>
      <c r="S115" s="755">
        <f t="shared" si="63"/>
        <v>259.8</v>
      </c>
    </row>
    <row r="116" spans="1:20" hidden="1">
      <c r="B116" s="756"/>
      <c r="C116" s="756"/>
      <c r="D116" s="756"/>
      <c r="E116" s="756"/>
      <c r="F116" s="756"/>
      <c r="G116" s="756"/>
      <c r="H116" s="756"/>
      <c r="I116" s="756"/>
      <c r="J116" s="756"/>
      <c r="K116" s="756"/>
      <c r="M116" s="756"/>
      <c r="N116" s="756"/>
      <c r="O116" s="757"/>
      <c r="Q116" s="757"/>
      <c r="R116" s="757"/>
      <c r="S116" s="757"/>
    </row>
    <row r="117" spans="1:20" hidden="1">
      <c r="A117" s="758" t="s">
        <v>1253</v>
      </c>
      <c r="B117" s="724">
        <f t="shared" ref="B117:K117" si="64">B113-B121</f>
        <v>20184840</v>
      </c>
      <c r="C117" s="724">
        <f t="shared" si="64"/>
        <v>26149719</v>
      </c>
      <c r="D117" s="724">
        <f t="shared" si="64"/>
        <v>28887611.399999999</v>
      </c>
      <c r="E117" s="724">
        <f t="shared" si="64"/>
        <v>29190384</v>
      </c>
      <c r="F117" s="724">
        <f t="shared" si="64"/>
        <v>5964879</v>
      </c>
      <c r="G117" s="724">
        <f t="shared" si="64"/>
        <v>1801393.47</v>
      </c>
      <c r="H117" s="724">
        <f t="shared" si="64"/>
        <v>7766272.4699999997</v>
      </c>
      <c r="I117" s="724">
        <f t="shared" si="64"/>
        <v>302772.59999999998</v>
      </c>
      <c r="J117" s="724">
        <f t="shared" si="64"/>
        <v>91437.32</v>
      </c>
      <c r="K117" s="724">
        <f t="shared" si="64"/>
        <v>394209.92</v>
      </c>
      <c r="M117" s="759">
        <f t="shared" ref="M117:O117" si="65">M113-M121</f>
        <v>8160482.3899999997</v>
      </c>
      <c r="N117" s="759">
        <f t="shared" si="65"/>
        <v>4342929.92</v>
      </c>
      <c r="O117" s="760">
        <f t="shared" si="65"/>
        <v>4342.8</v>
      </c>
      <c r="Q117" s="760">
        <f t="shared" ref="Q117:S117" si="66">Q113-Q121</f>
        <v>2924</v>
      </c>
      <c r="R117" s="760">
        <f t="shared" si="66"/>
        <v>2245.6</v>
      </c>
      <c r="S117" s="760">
        <f t="shared" si="66"/>
        <v>678.4</v>
      </c>
    </row>
    <row r="118" spans="1:20" hidden="1">
      <c r="A118" s="729" t="s">
        <v>841</v>
      </c>
      <c r="B118" s="730">
        <f t="shared" ref="B118:K118" si="67">B117-B119</f>
        <v>12855960</v>
      </c>
      <c r="C118" s="730">
        <f t="shared" si="67"/>
        <v>16655061</v>
      </c>
      <c r="D118" s="730">
        <f t="shared" si="67"/>
        <v>18398856.600000001</v>
      </c>
      <c r="E118" s="730">
        <f t="shared" si="67"/>
        <v>18591696</v>
      </c>
      <c r="F118" s="730">
        <f t="shared" si="67"/>
        <v>3799101</v>
      </c>
      <c r="G118" s="730">
        <f t="shared" si="67"/>
        <v>1147328.51</v>
      </c>
      <c r="H118" s="730">
        <f t="shared" si="67"/>
        <v>4946429.51</v>
      </c>
      <c r="I118" s="730">
        <f t="shared" si="67"/>
        <v>192839.4</v>
      </c>
      <c r="J118" s="730">
        <f t="shared" si="67"/>
        <v>58237.5</v>
      </c>
      <c r="K118" s="730">
        <f t="shared" si="67"/>
        <v>251076.9</v>
      </c>
      <c r="M118" s="730">
        <f t="shared" ref="M118:O118" si="68">M117-M119</f>
        <v>5197506.41</v>
      </c>
      <c r="N118" s="730">
        <f t="shared" si="68"/>
        <v>2766062.72</v>
      </c>
      <c r="O118" s="755">
        <f t="shared" si="68"/>
        <v>2766</v>
      </c>
      <c r="Q118" s="755">
        <f t="shared" ref="Q118:S118" si="69">Q117-Q119</f>
        <v>1862.4</v>
      </c>
      <c r="R118" s="755">
        <f t="shared" si="69"/>
        <v>1430.4</v>
      </c>
      <c r="S118" s="755">
        <f t="shared" si="69"/>
        <v>432</v>
      </c>
    </row>
    <row r="119" spans="1:20" hidden="1">
      <c r="A119" s="729" t="s">
        <v>842</v>
      </c>
      <c r="B119" s="730">
        <f t="shared" ref="B119:K119" si="70">B81+B83+B89+B90+B92+B96+B99+B101+B102+B111</f>
        <v>7328880</v>
      </c>
      <c r="C119" s="730">
        <f t="shared" si="70"/>
        <v>9494658</v>
      </c>
      <c r="D119" s="730">
        <f t="shared" si="70"/>
        <v>10488754.800000001</v>
      </c>
      <c r="E119" s="730">
        <f t="shared" si="70"/>
        <v>10598688</v>
      </c>
      <c r="F119" s="730">
        <f t="shared" si="70"/>
        <v>2165778</v>
      </c>
      <c r="G119" s="730">
        <f t="shared" si="70"/>
        <v>654064.96</v>
      </c>
      <c r="H119" s="730">
        <f t="shared" si="70"/>
        <v>2819842.96</v>
      </c>
      <c r="I119" s="730">
        <f t="shared" si="70"/>
        <v>109933.2</v>
      </c>
      <c r="J119" s="730">
        <f t="shared" si="70"/>
        <v>33199.82</v>
      </c>
      <c r="K119" s="730">
        <f t="shared" si="70"/>
        <v>143133.01999999999</v>
      </c>
      <c r="M119" s="730">
        <f t="shared" ref="M119:O119" si="71">M81+M83+M89+M90+M92+M96+M99+M101+M102+M111</f>
        <v>2962975.98</v>
      </c>
      <c r="N119" s="730">
        <f t="shared" si="71"/>
        <v>1576867.2</v>
      </c>
      <c r="O119" s="755">
        <f t="shared" si="71"/>
        <v>1576.8</v>
      </c>
      <c r="Q119" s="755">
        <f t="shared" ref="Q119:S119" si="72">Q81+Q83+Q89+Q90+Q92+Q96+Q99+Q101+Q102+Q111</f>
        <v>1061.5999999999999</v>
      </c>
      <c r="R119" s="755">
        <f t="shared" si="72"/>
        <v>815.2</v>
      </c>
      <c r="S119" s="755">
        <f t="shared" si="72"/>
        <v>246.4</v>
      </c>
    </row>
    <row r="120" spans="1:20" hidden="1">
      <c r="B120" s="596">
        <v>0</v>
      </c>
      <c r="C120" s="596">
        <v>0</v>
      </c>
      <c r="D120" s="596">
        <v>0</v>
      </c>
      <c r="E120" s="596">
        <v>0</v>
      </c>
      <c r="F120" s="596">
        <v>0</v>
      </c>
      <c r="G120" s="596">
        <v>0</v>
      </c>
      <c r="H120" s="596">
        <v>0</v>
      </c>
      <c r="I120" s="596">
        <v>0</v>
      </c>
      <c r="J120" s="596">
        <v>0</v>
      </c>
      <c r="K120" s="596">
        <v>0</v>
      </c>
      <c r="M120" s="596">
        <v>0</v>
      </c>
      <c r="N120" s="596">
        <v>0</v>
      </c>
      <c r="O120" s="716">
        <v>0</v>
      </c>
      <c r="Q120" s="716">
        <v>0</v>
      </c>
      <c r="R120" s="716">
        <v>0</v>
      </c>
      <c r="S120" s="716">
        <v>0</v>
      </c>
    </row>
    <row r="121" spans="1:20" ht="30" hidden="1">
      <c r="A121" s="761" t="s">
        <v>1265</v>
      </c>
      <c r="B121" s="724">
        <f t="shared" ref="B121:K121" si="73">B91+B109</f>
        <v>725400</v>
      </c>
      <c r="C121" s="724">
        <f t="shared" si="73"/>
        <v>939765</v>
      </c>
      <c r="D121" s="724">
        <f t="shared" si="73"/>
        <v>1038159</v>
      </c>
      <c r="E121" s="724">
        <f t="shared" si="73"/>
        <v>1049040</v>
      </c>
      <c r="F121" s="724">
        <f t="shared" si="73"/>
        <v>214365</v>
      </c>
      <c r="G121" s="724">
        <f t="shared" si="73"/>
        <v>64738.23</v>
      </c>
      <c r="H121" s="724">
        <f t="shared" si="73"/>
        <v>279103.23</v>
      </c>
      <c r="I121" s="724">
        <f t="shared" si="73"/>
        <v>10881</v>
      </c>
      <c r="J121" s="724">
        <f t="shared" si="73"/>
        <v>3286.06</v>
      </c>
      <c r="K121" s="724">
        <f t="shared" si="73"/>
        <v>14167.06</v>
      </c>
      <c r="M121" s="762">
        <f t="shared" ref="M121:O121" si="74">M91+M109</f>
        <v>293270.28999999998</v>
      </c>
      <c r="N121" s="762">
        <f t="shared" si="74"/>
        <v>156075.60999999999</v>
      </c>
      <c r="O121" s="763">
        <f t="shared" si="74"/>
        <v>156.1</v>
      </c>
      <c r="Q121" s="763">
        <f t="shared" ref="Q121:S121" si="75">Q91+Q109</f>
        <v>105.1</v>
      </c>
      <c r="R121" s="763">
        <f t="shared" si="75"/>
        <v>80.7</v>
      </c>
      <c r="S121" s="763">
        <f t="shared" si="75"/>
        <v>24.4</v>
      </c>
    </row>
    <row r="122" spans="1:20" hidden="1">
      <c r="A122" s="729" t="s">
        <v>841</v>
      </c>
      <c r="B122" s="730">
        <f t="shared" ref="B122:K122" si="76">B121-B123</f>
        <v>327600</v>
      </c>
      <c r="C122" s="730">
        <f t="shared" si="76"/>
        <v>424410</v>
      </c>
      <c r="D122" s="730">
        <f t="shared" si="76"/>
        <v>468846</v>
      </c>
      <c r="E122" s="730">
        <f t="shared" si="76"/>
        <v>473760</v>
      </c>
      <c r="F122" s="730">
        <f t="shared" si="76"/>
        <v>96810</v>
      </c>
      <c r="G122" s="730">
        <f t="shared" si="76"/>
        <v>29236.62</v>
      </c>
      <c r="H122" s="730">
        <f t="shared" si="76"/>
        <v>126046.62</v>
      </c>
      <c r="I122" s="730">
        <f t="shared" si="76"/>
        <v>4914</v>
      </c>
      <c r="J122" s="730">
        <f t="shared" si="76"/>
        <v>1484.03</v>
      </c>
      <c r="K122" s="730">
        <f t="shared" si="76"/>
        <v>6398.03</v>
      </c>
      <c r="M122" s="730">
        <f t="shared" ref="M122:O122" si="77">M121-M123</f>
        <v>132444.65</v>
      </c>
      <c r="N122" s="730">
        <f t="shared" si="77"/>
        <v>70485.759999999995</v>
      </c>
      <c r="O122" s="755">
        <f t="shared" si="77"/>
        <v>70.5</v>
      </c>
      <c r="Q122" s="755">
        <f t="shared" ref="Q122:S122" si="78">Q121-Q123</f>
        <v>47.5</v>
      </c>
      <c r="R122" s="755">
        <f t="shared" si="78"/>
        <v>36.5</v>
      </c>
      <c r="S122" s="755">
        <f t="shared" si="78"/>
        <v>11</v>
      </c>
      <c r="T122" t="s">
        <v>1254</v>
      </c>
    </row>
    <row r="123" spans="1:20" hidden="1">
      <c r="A123" s="729" t="s">
        <v>842</v>
      </c>
      <c r="B123" s="730">
        <f t="shared" ref="B123:K123" si="79">B91</f>
        <v>397800</v>
      </c>
      <c r="C123" s="730">
        <f t="shared" si="79"/>
        <v>515355</v>
      </c>
      <c r="D123" s="730">
        <f t="shared" si="79"/>
        <v>569313</v>
      </c>
      <c r="E123" s="730">
        <f t="shared" si="79"/>
        <v>575280</v>
      </c>
      <c r="F123" s="730">
        <f t="shared" si="79"/>
        <v>117555</v>
      </c>
      <c r="G123" s="730">
        <f t="shared" si="79"/>
        <v>35501.61</v>
      </c>
      <c r="H123" s="730">
        <f t="shared" si="79"/>
        <v>153056.60999999999</v>
      </c>
      <c r="I123" s="730">
        <f t="shared" si="79"/>
        <v>5967</v>
      </c>
      <c r="J123" s="730">
        <f t="shared" si="79"/>
        <v>1802.03</v>
      </c>
      <c r="K123" s="730">
        <f t="shared" si="79"/>
        <v>7769.03</v>
      </c>
      <c r="M123" s="730">
        <f t="shared" ref="M123:O123" si="80">M91</f>
        <v>160825.64000000001</v>
      </c>
      <c r="N123" s="730">
        <f t="shared" si="80"/>
        <v>85589.85</v>
      </c>
      <c r="O123" s="755">
        <f t="shared" si="80"/>
        <v>85.6</v>
      </c>
      <c r="Q123" s="755">
        <f t="shared" ref="Q123:S123" si="81">Q91</f>
        <v>57.6</v>
      </c>
      <c r="R123" s="755">
        <f t="shared" si="81"/>
        <v>44.2</v>
      </c>
      <c r="S123" s="755">
        <f t="shared" si="81"/>
        <v>13.4</v>
      </c>
      <c r="T123" t="s">
        <v>1255</v>
      </c>
    </row>
    <row r="124" spans="1:20" hidden="1">
      <c r="O124" s="716"/>
      <c r="Q124" s="716"/>
      <c r="R124" s="716"/>
      <c r="S124" s="716"/>
    </row>
    <row r="125" spans="1:20" hidden="1">
      <c r="A125" s="279" t="s">
        <v>1089</v>
      </c>
      <c r="O125" s="716"/>
      <c r="Q125" s="716"/>
      <c r="R125" s="716"/>
      <c r="S125" s="716"/>
    </row>
    <row r="126" spans="1:20" hidden="1">
      <c r="A126" s="723" t="s">
        <v>961</v>
      </c>
      <c r="B126" s="724">
        <f>B13+B17+B76+B113</f>
        <v>187709974.08000001</v>
      </c>
      <c r="C126" s="724">
        <f t="shared" ref="C126:K126" si="82">C13+C17+C76+C113</f>
        <v>227652894.96000001</v>
      </c>
      <c r="D126" s="724">
        <f t="shared" si="82"/>
        <v>248416746.96000001</v>
      </c>
      <c r="E126" s="724">
        <f t="shared" si="82"/>
        <v>251033353.68000001</v>
      </c>
      <c r="F126" s="724">
        <f t="shared" si="82"/>
        <v>39942920.880000003</v>
      </c>
      <c r="G126" s="724">
        <f t="shared" si="82"/>
        <v>12062762.119999999</v>
      </c>
      <c r="H126" s="724">
        <f t="shared" si="82"/>
        <v>52005683</v>
      </c>
      <c r="I126" s="724">
        <f t="shared" si="82"/>
        <v>2616606.7200000002</v>
      </c>
      <c r="J126" s="724">
        <f t="shared" si="82"/>
        <v>790215.23</v>
      </c>
      <c r="K126" s="724">
        <f t="shared" si="82"/>
        <v>3406821.95</v>
      </c>
      <c r="M126" s="724">
        <f>M13+M17+M76+M113</f>
        <v>55412504.950000003</v>
      </c>
      <c r="N126" s="724">
        <f>N13+N17+N76+N113</f>
        <v>29489999.989999998</v>
      </c>
      <c r="O126" s="754">
        <f>O13+O17+O76+O113</f>
        <v>29490</v>
      </c>
      <c r="Q126" s="754">
        <f>Q13+Q17+Q76+Q113</f>
        <v>19853.900000000001</v>
      </c>
      <c r="R126" s="754">
        <f t="shared" ref="R126:S126" si="83">R13+R17+R76+R113</f>
        <v>15248.8</v>
      </c>
      <c r="S126" s="754">
        <f t="shared" si="83"/>
        <v>4605.1000000000004</v>
      </c>
    </row>
    <row r="127" spans="1:20" hidden="1">
      <c r="A127" s="729" t="s">
        <v>841</v>
      </c>
      <c r="B127" s="730">
        <f t="shared" ref="B127:K127" si="84">B126-B128</f>
        <v>152484775.08000001</v>
      </c>
      <c r="C127" s="730">
        <f t="shared" si="84"/>
        <v>187118993.75999999</v>
      </c>
      <c r="D127" s="730">
        <f t="shared" si="84"/>
        <v>204627403.80000001</v>
      </c>
      <c r="E127" s="730">
        <f t="shared" si="84"/>
        <v>206781092.16</v>
      </c>
      <c r="F127" s="730">
        <f t="shared" si="84"/>
        <v>34634218.68</v>
      </c>
      <c r="G127" s="730">
        <f t="shared" si="84"/>
        <v>10459534.050000001</v>
      </c>
      <c r="H127" s="730">
        <f t="shared" si="84"/>
        <v>45093752.729999997</v>
      </c>
      <c r="I127" s="730">
        <f t="shared" si="84"/>
        <v>2153688.36</v>
      </c>
      <c r="J127" s="730">
        <f t="shared" si="84"/>
        <v>650413.9</v>
      </c>
      <c r="K127" s="730">
        <f t="shared" si="84"/>
        <v>2804102.26</v>
      </c>
      <c r="M127" s="730">
        <f t="shared" ref="M127:O127" si="85">M126-M128</f>
        <v>47897854.990000002</v>
      </c>
      <c r="N127" s="730">
        <f t="shared" si="85"/>
        <v>25490775.859999999</v>
      </c>
      <c r="O127" s="755">
        <f t="shared" si="85"/>
        <v>25490.9</v>
      </c>
      <c r="Q127" s="755">
        <f t="shared" ref="Q127:S127" si="86">Q126-Q128</f>
        <v>17161.5</v>
      </c>
      <c r="R127" s="755">
        <f t="shared" si="86"/>
        <v>13181</v>
      </c>
      <c r="S127" s="755">
        <f t="shared" si="86"/>
        <v>3980.5</v>
      </c>
    </row>
    <row r="128" spans="1:20" hidden="1">
      <c r="A128" s="729" t="s">
        <v>842</v>
      </c>
      <c r="B128" s="730">
        <f>B15+B78+B115</f>
        <v>35225199</v>
      </c>
      <c r="C128" s="730">
        <f t="shared" ref="C128:K128" si="87">C15+C78+C115</f>
        <v>40533901.200000003</v>
      </c>
      <c r="D128" s="730">
        <f t="shared" si="87"/>
        <v>43789343.159999996</v>
      </c>
      <c r="E128" s="730">
        <f t="shared" si="87"/>
        <v>44252261.520000003</v>
      </c>
      <c r="F128" s="730">
        <f t="shared" si="87"/>
        <v>5308702.2</v>
      </c>
      <c r="G128" s="730">
        <f t="shared" si="87"/>
        <v>1603228.07</v>
      </c>
      <c r="H128" s="730">
        <f t="shared" si="87"/>
        <v>6911930.2699999996</v>
      </c>
      <c r="I128" s="730">
        <f t="shared" si="87"/>
        <v>462918.36</v>
      </c>
      <c r="J128" s="730">
        <f t="shared" si="87"/>
        <v>139801.32999999999</v>
      </c>
      <c r="K128" s="730">
        <f t="shared" si="87"/>
        <v>602719.68999999994</v>
      </c>
      <c r="M128" s="730">
        <f>M15+M78+M115</f>
        <v>7514649.96</v>
      </c>
      <c r="N128" s="730">
        <f>N15+N78+N115</f>
        <v>3999224.13</v>
      </c>
      <c r="O128" s="755">
        <f>O15+O78+O115</f>
        <v>3999.1</v>
      </c>
      <c r="Q128" s="755">
        <f>Q15+Q78+Q115</f>
        <v>2692.4</v>
      </c>
      <c r="R128" s="755">
        <f t="shared" ref="R128:S128" si="88">R15+R78+R115</f>
        <v>2067.8000000000002</v>
      </c>
      <c r="S128" s="755">
        <f t="shared" si="88"/>
        <v>624.6</v>
      </c>
    </row>
    <row r="129" spans="1:19" hidden="1">
      <c r="N129" s="764">
        <v>29490000</v>
      </c>
      <c r="O129" s="765">
        <v>29490</v>
      </c>
      <c r="Q129" s="765">
        <v>19853.900000000001</v>
      </c>
      <c r="R129" s="765"/>
      <c r="S129" s="765"/>
    </row>
    <row r="130" spans="1:19" hidden="1">
      <c r="O130" s="766">
        <f>O129-O126</f>
        <v>0</v>
      </c>
      <c r="Q130" s="766">
        <f>Q129-Q126</f>
        <v>0</v>
      </c>
      <c r="R130" s="766"/>
      <c r="S130" s="766"/>
    </row>
    <row r="131" spans="1:19" hidden="1">
      <c r="A131" s="279" t="s">
        <v>1256</v>
      </c>
      <c r="O131" s="716"/>
      <c r="Q131" s="716"/>
      <c r="R131" s="716"/>
      <c r="S131" s="716"/>
    </row>
    <row r="132" spans="1:19" hidden="1">
      <c r="A132" s="723" t="s">
        <v>961</v>
      </c>
      <c r="B132" s="754">
        <f t="shared" ref="B132:K132" si="89">B76+B121</f>
        <v>99918000</v>
      </c>
      <c r="C132" s="754">
        <f t="shared" si="89"/>
        <v>129445050</v>
      </c>
      <c r="D132" s="754">
        <f t="shared" si="89"/>
        <v>142998030</v>
      </c>
      <c r="E132" s="754">
        <f t="shared" si="89"/>
        <v>144496800</v>
      </c>
      <c r="F132" s="754">
        <f t="shared" si="89"/>
        <v>29527050</v>
      </c>
      <c r="G132" s="754">
        <f t="shared" si="89"/>
        <v>8917169.0999999996</v>
      </c>
      <c r="H132" s="754">
        <f t="shared" si="89"/>
        <v>38444219.100000001</v>
      </c>
      <c r="I132" s="754">
        <f t="shared" si="89"/>
        <v>1498770</v>
      </c>
      <c r="J132" s="754">
        <f t="shared" si="89"/>
        <v>452628.5</v>
      </c>
      <c r="K132" s="754">
        <f t="shared" si="89"/>
        <v>1951398.5</v>
      </c>
      <c r="M132" s="754">
        <f t="shared" ref="M132:N132" si="90">M76+M121</f>
        <v>40395617.600000001</v>
      </c>
      <c r="N132" s="754">
        <f t="shared" si="90"/>
        <v>21498157.600000001</v>
      </c>
      <c r="O132" s="754">
        <f>O76+O121</f>
        <v>21497.9</v>
      </c>
      <c r="Q132" s="754">
        <f t="shared" ref="Q132:S132" si="91">Q76+Q121</f>
        <v>14473.6</v>
      </c>
      <c r="R132" s="754">
        <f t="shared" si="91"/>
        <v>11116.6</v>
      </c>
      <c r="S132" s="754">
        <f t="shared" si="91"/>
        <v>3357</v>
      </c>
    </row>
    <row r="133" spans="1:19" hidden="1">
      <c r="A133" s="729" t="s">
        <v>841</v>
      </c>
      <c r="B133" s="755">
        <f t="shared" ref="B133:K133" si="92">B77+B122</f>
        <v>93927600</v>
      </c>
      <c r="C133" s="755">
        <f t="shared" si="92"/>
        <v>121684410</v>
      </c>
      <c r="D133" s="755">
        <f t="shared" si="92"/>
        <v>134424846</v>
      </c>
      <c r="E133" s="755">
        <f t="shared" si="92"/>
        <v>135833760</v>
      </c>
      <c r="F133" s="755">
        <f t="shared" si="92"/>
        <v>27756810</v>
      </c>
      <c r="G133" s="755">
        <f t="shared" si="92"/>
        <v>8382556.5999999996</v>
      </c>
      <c r="H133" s="755">
        <f t="shared" si="92"/>
        <v>36139366.600000001</v>
      </c>
      <c r="I133" s="755">
        <f t="shared" si="92"/>
        <v>1408914</v>
      </c>
      <c r="J133" s="755">
        <f t="shared" si="92"/>
        <v>425492</v>
      </c>
      <c r="K133" s="755">
        <f t="shared" si="92"/>
        <v>1834406</v>
      </c>
      <c r="M133" s="755">
        <f t="shared" ref="M133:N133" si="93">M77+M122</f>
        <v>37973772.700000003</v>
      </c>
      <c r="N133" s="755">
        <f t="shared" si="93"/>
        <v>20209275.100000001</v>
      </c>
      <c r="O133" s="755">
        <f>O77+O122</f>
        <v>20209.099999999999</v>
      </c>
      <c r="Q133" s="755">
        <f t="shared" ref="Q133:S133" si="94">Q77+Q122</f>
        <v>13605.9</v>
      </c>
      <c r="R133" s="755">
        <f t="shared" si="94"/>
        <v>10450.1</v>
      </c>
      <c r="S133" s="755">
        <f t="shared" si="94"/>
        <v>3155.8</v>
      </c>
    </row>
    <row r="134" spans="1:19" hidden="1">
      <c r="A134" s="729" t="s">
        <v>842</v>
      </c>
      <c r="B134" s="755">
        <f t="shared" ref="B134:K134" si="95">B132-B133</f>
        <v>5990400</v>
      </c>
      <c r="C134" s="755">
        <f t="shared" si="95"/>
        <v>7760640</v>
      </c>
      <c r="D134" s="755">
        <f t="shared" si="95"/>
        <v>8573184</v>
      </c>
      <c r="E134" s="755">
        <f t="shared" si="95"/>
        <v>8663040</v>
      </c>
      <c r="F134" s="755">
        <f t="shared" si="95"/>
        <v>1770240</v>
      </c>
      <c r="G134" s="755">
        <f t="shared" si="95"/>
        <v>534612.5</v>
      </c>
      <c r="H134" s="755">
        <f t="shared" si="95"/>
        <v>2304852.5</v>
      </c>
      <c r="I134" s="755">
        <f t="shared" si="95"/>
        <v>89856</v>
      </c>
      <c r="J134" s="755">
        <f t="shared" si="95"/>
        <v>27136.5</v>
      </c>
      <c r="K134" s="755">
        <f t="shared" si="95"/>
        <v>116992.5</v>
      </c>
      <c r="M134" s="755">
        <f t="shared" ref="M134:N134" si="96">M132-M133</f>
        <v>2421844.9</v>
      </c>
      <c r="N134" s="755">
        <f t="shared" si="96"/>
        <v>1288882.5</v>
      </c>
      <c r="O134" s="755">
        <f>O132-O133</f>
        <v>1288.8</v>
      </c>
      <c r="Q134" s="755">
        <f t="shared" ref="Q134:S134" si="97">Q132-Q133</f>
        <v>867.7</v>
      </c>
      <c r="R134" s="755">
        <f t="shared" si="97"/>
        <v>666.5</v>
      </c>
      <c r="S134" s="755">
        <f t="shared" si="97"/>
        <v>201.2</v>
      </c>
    </row>
    <row r="135" spans="1:19" hidden="1">
      <c r="M135" s="596"/>
    </row>
    <row r="136" spans="1:19" hidden="1">
      <c r="M136" s="596"/>
    </row>
  </sheetData>
  <mergeCells count="2">
    <mergeCell ref="F3:H3"/>
    <mergeCell ref="I3:K3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95F995"/>
    <pageSetUpPr fitToPage="1"/>
  </sheetPr>
  <dimension ref="A1:FL77"/>
  <sheetViews>
    <sheetView view="pageBreakPreview" zoomScale="60" zoomScaleNormal="60" workbookViewId="0">
      <pane xSplit="2" ySplit="8" topLeftCell="F18" activePane="bottomRight" state="frozen"/>
      <selection pane="topRight" activeCell="C1" sqref="C1"/>
      <selection pane="bottomLeft" activeCell="A8" sqref="A8"/>
      <selection pane="bottomRight" activeCell="Y2" sqref="Y2"/>
    </sheetView>
  </sheetViews>
  <sheetFormatPr defaultColWidth="9.140625" defaultRowHeight="18.75"/>
  <cols>
    <col min="1" max="1" width="17.140625" style="424" customWidth="1"/>
    <col min="2" max="2" width="36.28515625" style="424" customWidth="1"/>
    <col min="3" max="4" width="11.140625" style="424" hidden="1" customWidth="1"/>
    <col min="5" max="5" width="18.28515625" style="424" hidden="1" customWidth="1"/>
    <col min="6" max="6" width="0.42578125" style="424" customWidth="1"/>
    <col min="7" max="7" width="11.140625" style="424" hidden="1" customWidth="1"/>
    <col min="8" max="8" width="0.7109375" style="424" customWidth="1"/>
    <col min="9" max="9" width="11.140625" style="424" hidden="1" customWidth="1"/>
    <col min="10" max="10" width="18.7109375" style="424" customWidth="1"/>
    <col min="11" max="11" width="0.42578125" style="424" customWidth="1"/>
    <col min="12" max="12" width="11.140625" style="424" hidden="1" customWidth="1"/>
    <col min="13" max="13" width="0.42578125" style="424" customWidth="1"/>
    <col min="14" max="14" width="11.140625" style="424" hidden="1" customWidth="1"/>
    <col min="15" max="15" width="18.28515625" style="424" customWidth="1"/>
    <col min="16" max="16" width="0.5703125" style="424" customWidth="1"/>
    <col min="17" max="17" width="11.140625" style="424" hidden="1" customWidth="1"/>
    <col min="18" max="18" width="0.28515625" style="424" customWidth="1"/>
    <col min="19" max="19" width="11.5703125" style="424" hidden="1" customWidth="1"/>
    <col min="20" max="20" width="18.28515625" style="424" hidden="1" customWidth="1"/>
    <col min="21" max="21" width="0.28515625" style="424" customWidth="1"/>
    <col min="22" max="22" width="11.5703125" style="424" hidden="1" customWidth="1"/>
    <col min="23" max="23" width="0.28515625" style="424" customWidth="1"/>
    <col min="24" max="24" width="11.5703125" style="424" hidden="1" customWidth="1"/>
    <col min="25" max="25" width="18.28515625" style="424" customWidth="1"/>
    <col min="26" max="26" width="0.28515625" style="424" customWidth="1"/>
    <col min="27" max="27" width="11.5703125" style="424" hidden="1" customWidth="1"/>
    <col min="28" max="28" width="0.5703125" style="424" customWidth="1"/>
    <col min="29" max="29" width="11.5703125" style="424" hidden="1" customWidth="1"/>
    <col min="30" max="30" width="18.28515625" style="424" customWidth="1"/>
    <col min="31" max="31" width="0.28515625" style="424" customWidth="1"/>
    <col min="32" max="32" width="11.5703125" style="424" hidden="1" customWidth="1"/>
    <col min="33" max="33" width="0.28515625" style="424" customWidth="1"/>
    <col min="34" max="34" width="11.5703125" style="424" hidden="1" customWidth="1"/>
    <col min="35" max="35" width="18.28515625" style="424" customWidth="1"/>
    <col min="36" max="36" width="0.28515625" style="424" customWidth="1"/>
    <col min="37" max="37" width="11.5703125" style="424" hidden="1" customWidth="1"/>
    <col min="38" max="38" width="0.28515625" style="424" customWidth="1"/>
    <col min="39" max="39" width="11.5703125" style="424" hidden="1" customWidth="1"/>
    <col min="40" max="40" width="18.28515625" style="424" hidden="1" customWidth="1"/>
    <col min="41" max="41" width="0.28515625" style="424" hidden="1" customWidth="1"/>
    <col min="42" max="42" width="11.5703125" style="424" hidden="1" customWidth="1"/>
    <col min="43" max="43" width="0.28515625" style="424" hidden="1" customWidth="1"/>
    <col min="44" max="44" width="11.5703125" style="424" hidden="1" customWidth="1"/>
    <col min="45" max="45" width="18.28515625" style="424" hidden="1" customWidth="1"/>
    <col min="46" max="46" width="0.28515625" style="424" customWidth="1"/>
    <col min="47" max="47" width="11.5703125" style="424" hidden="1" customWidth="1"/>
    <col min="48" max="48" width="0.28515625" style="424" customWidth="1"/>
    <col min="49" max="49" width="11.5703125" style="424" hidden="1" customWidth="1"/>
    <col min="50" max="50" width="18.28515625" style="424" customWidth="1"/>
    <col min="51" max="52" width="11.5703125" style="424" hidden="1" customWidth="1"/>
    <col min="53" max="53" width="0.28515625" style="424" customWidth="1"/>
    <col min="54" max="54" width="11.5703125" style="424" hidden="1" customWidth="1"/>
    <col min="55" max="55" width="18.28515625" style="424" hidden="1" customWidth="1"/>
    <col min="56" max="56" width="0.28515625" style="424" customWidth="1"/>
    <col min="57" max="57" width="11.5703125" style="424" hidden="1" customWidth="1"/>
    <col min="58" max="58" width="0.28515625" style="424" customWidth="1"/>
    <col min="59" max="59" width="11.5703125" style="424" hidden="1" customWidth="1"/>
    <col min="60" max="60" width="22.85546875" style="424" customWidth="1"/>
    <col min="61" max="61" width="0.28515625" style="424" customWidth="1"/>
    <col min="62" max="62" width="11.5703125" style="424" hidden="1" customWidth="1"/>
    <col min="63" max="63" width="0.28515625" style="424" customWidth="1"/>
    <col min="64" max="64" width="11.5703125" style="424" hidden="1" customWidth="1"/>
    <col min="65" max="65" width="18.28515625" style="424" hidden="1" customWidth="1"/>
    <col min="66" max="67" width="11.5703125" style="424" hidden="1" customWidth="1"/>
    <col min="68" max="68" width="0.28515625" style="424" hidden="1" customWidth="1"/>
    <col min="69" max="69" width="11.5703125" style="424" hidden="1" customWidth="1"/>
    <col min="70" max="70" width="18.28515625" style="424" hidden="1" customWidth="1"/>
    <col min="71" max="72" width="11.5703125" style="424" hidden="1" customWidth="1"/>
    <col min="73" max="73" width="0.28515625" style="424" customWidth="1"/>
    <col min="74" max="74" width="11.5703125" style="424" hidden="1" customWidth="1"/>
    <col min="75" max="75" width="18.28515625" style="424" customWidth="1"/>
    <col min="76" max="76" width="0.28515625" style="424" customWidth="1"/>
    <col min="77" max="77" width="11.5703125" style="424" hidden="1" customWidth="1"/>
    <col min="78" max="78" width="0.28515625" style="424" customWidth="1"/>
    <col min="79" max="79" width="11.5703125" style="424" hidden="1" customWidth="1"/>
    <col min="80" max="80" width="18.28515625" style="424" customWidth="1"/>
    <col min="81" max="81" width="0.28515625" style="424" customWidth="1"/>
    <col min="82" max="82" width="11.5703125" style="424" hidden="1" customWidth="1"/>
    <col min="83" max="83" width="0.28515625" style="424" customWidth="1"/>
    <col min="84" max="84" width="11.5703125" style="424" hidden="1" customWidth="1"/>
    <col min="85" max="85" width="18.28515625" style="424" customWidth="1"/>
    <col min="86" max="86" width="0.28515625" style="424" customWidth="1"/>
    <col min="87" max="87" width="11.5703125" style="424" hidden="1" customWidth="1"/>
    <col min="88" max="88" width="0.28515625" style="424" customWidth="1"/>
    <col min="89" max="89" width="11.5703125" style="424" hidden="1" customWidth="1"/>
    <col min="90" max="90" width="18.28515625" style="424" customWidth="1"/>
    <col min="91" max="91" width="0.28515625" style="424" customWidth="1"/>
    <col min="92" max="92" width="11.5703125" style="424" hidden="1" customWidth="1"/>
    <col min="93" max="93" width="0.28515625" style="424" customWidth="1"/>
    <col min="94" max="94" width="11.5703125" style="424" hidden="1" customWidth="1"/>
    <col min="95" max="95" width="18.28515625" style="424" customWidth="1"/>
    <col min="96" max="96" width="0.28515625" style="424" customWidth="1"/>
    <col min="97" max="97" width="11.5703125" style="424" hidden="1" customWidth="1"/>
    <col min="98" max="98" width="0.28515625" style="424" customWidth="1"/>
    <col min="99" max="99" width="11.5703125" style="424" hidden="1" customWidth="1"/>
    <col min="100" max="100" width="18.28515625" style="424" customWidth="1"/>
    <col min="101" max="101" width="0.28515625" style="424" customWidth="1"/>
    <col min="102" max="102" width="11.5703125" style="424" hidden="1" customWidth="1"/>
    <col min="103" max="16384" width="9.140625" style="424"/>
  </cols>
  <sheetData>
    <row r="1" spans="1:168" ht="51" customHeight="1">
      <c r="A1" s="836" t="s">
        <v>846</v>
      </c>
      <c r="B1" s="836"/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6"/>
      <c r="O1" s="836"/>
      <c r="P1" s="836"/>
      <c r="Q1" s="836"/>
      <c r="Y1" s="851" t="s">
        <v>1266</v>
      </c>
      <c r="Z1" s="851"/>
      <c r="AA1" s="851"/>
      <c r="AB1" s="851"/>
      <c r="AC1" s="851"/>
      <c r="AD1" s="851"/>
      <c r="AE1" s="851"/>
      <c r="AF1" s="851"/>
      <c r="AG1" s="851"/>
      <c r="AH1" s="851"/>
      <c r="AI1" s="851"/>
      <c r="AJ1" s="851"/>
      <c r="AK1" s="851"/>
      <c r="AL1" s="851"/>
      <c r="AM1" s="851"/>
      <c r="AN1" s="851"/>
      <c r="AO1" s="851"/>
      <c r="AP1" s="851"/>
      <c r="AQ1" s="851"/>
      <c r="AR1" s="851"/>
      <c r="AS1" s="851"/>
      <c r="AT1" s="851"/>
      <c r="AU1" s="851"/>
      <c r="AV1" s="851"/>
      <c r="AW1" s="851"/>
      <c r="AX1" s="851"/>
      <c r="AY1" s="851"/>
      <c r="AZ1" s="851"/>
      <c r="BA1" s="851"/>
      <c r="BB1" s="851"/>
      <c r="BC1" s="851"/>
      <c r="BD1" s="851"/>
      <c r="BE1" s="851"/>
      <c r="BF1" s="851"/>
      <c r="BG1" s="851"/>
      <c r="BH1" s="851"/>
      <c r="BI1" s="851"/>
      <c r="BJ1" s="851"/>
      <c r="BK1" s="851"/>
      <c r="BL1" s="851"/>
      <c r="BM1" s="851"/>
      <c r="BN1" s="851"/>
      <c r="BO1" s="851"/>
      <c r="BP1" s="851"/>
      <c r="BQ1" s="851"/>
      <c r="BR1" s="851"/>
      <c r="BS1" s="851"/>
      <c r="BT1" s="851"/>
      <c r="BU1" s="851"/>
      <c r="BV1" s="851"/>
      <c r="BW1" s="851"/>
      <c r="BX1" s="851"/>
      <c r="BY1" s="851"/>
      <c r="BZ1" s="851"/>
      <c r="CA1" s="851"/>
      <c r="CB1" s="851"/>
      <c r="CC1" s="851"/>
      <c r="CD1" s="851"/>
      <c r="CE1" s="851"/>
      <c r="CF1" s="851"/>
      <c r="CG1" s="851"/>
      <c r="CH1" s="851"/>
      <c r="CI1" s="851"/>
      <c r="CJ1" s="851"/>
      <c r="CK1" s="851"/>
      <c r="CL1" s="851"/>
      <c r="CM1" s="851"/>
      <c r="CN1" s="851"/>
      <c r="CO1" s="851"/>
      <c r="CP1" s="851"/>
      <c r="CQ1" s="851"/>
      <c r="CR1" s="851"/>
      <c r="CS1" s="851"/>
      <c r="CT1" s="851"/>
      <c r="CU1" s="851"/>
      <c r="CV1" s="851"/>
    </row>
    <row r="2" spans="1:168" ht="42.75" customHeight="1">
      <c r="A2" s="836"/>
      <c r="B2" s="836"/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  <c r="P2" s="836"/>
      <c r="Q2" s="836"/>
      <c r="R2" s="425"/>
      <c r="S2" s="425"/>
      <c r="T2" s="425"/>
      <c r="U2" s="425"/>
      <c r="V2" s="425"/>
      <c r="W2" s="425"/>
      <c r="X2" s="425"/>
      <c r="Y2" s="425"/>
      <c r="Z2" s="425"/>
      <c r="AA2" s="425"/>
      <c r="AB2" s="425"/>
      <c r="AC2" s="425"/>
      <c r="AD2" s="425"/>
      <c r="AE2" s="425"/>
      <c r="AF2" s="425"/>
      <c r="AG2" s="425"/>
      <c r="AH2" s="425"/>
      <c r="AI2" s="425"/>
      <c r="AJ2" s="425"/>
      <c r="AK2" s="425"/>
      <c r="AL2" s="425"/>
      <c r="AM2" s="425"/>
      <c r="AN2" s="425"/>
      <c r="AO2" s="425"/>
      <c r="AP2" s="425"/>
      <c r="AQ2" s="425"/>
      <c r="AR2" s="425"/>
      <c r="AS2" s="425"/>
      <c r="AT2" s="425"/>
      <c r="AU2" s="425"/>
      <c r="AV2" s="425"/>
      <c r="AW2" s="425"/>
      <c r="AX2" s="425"/>
      <c r="AY2" s="425"/>
      <c r="AZ2" s="425"/>
      <c r="BA2" s="425"/>
      <c r="BK2" s="425"/>
      <c r="BU2" s="425"/>
    </row>
    <row r="3" spans="1:168" ht="23.25" thickBot="1">
      <c r="A3" s="426"/>
      <c r="B3" s="426"/>
      <c r="C3" s="426"/>
      <c r="D3" s="426"/>
      <c r="E3" s="426"/>
      <c r="F3" s="426"/>
      <c r="G3" s="426"/>
      <c r="H3" s="426"/>
      <c r="I3" s="426"/>
      <c r="J3" s="426"/>
      <c r="K3" s="426"/>
      <c r="L3" s="426"/>
      <c r="M3" s="426"/>
      <c r="N3" s="426"/>
      <c r="O3" s="426"/>
      <c r="P3" s="426"/>
      <c r="Q3" s="426"/>
      <c r="R3" s="425"/>
      <c r="S3" s="425"/>
      <c r="T3" s="425"/>
      <c r="U3" s="425"/>
      <c r="V3" s="425"/>
      <c r="W3" s="425"/>
      <c r="X3" s="425"/>
      <c r="Y3" s="425"/>
      <c r="Z3" s="425"/>
      <c r="AA3" s="425"/>
      <c r="AB3" s="425"/>
      <c r="AC3" s="425"/>
      <c r="AD3" s="425"/>
      <c r="AE3" s="425"/>
      <c r="AF3" s="425"/>
      <c r="AG3" s="425"/>
      <c r="AH3" s="425"/>
      <c r="AI3" s="425"/>
      <c r="AJ3" s="425"/>
      <c r="AK3" s="425"/>
      <c r="AL3" s="425"/>
      <c r="AM3" s="425"/>
      <c r="AN3" s="425"/>
      <c r="AO3" s="425"/>
      <c r="AP3" s="425"/>
      <c r="AQ3" s="425"/>
      <c r="AR3" s="425"/>
      <c r="AS3" s="425"/>
      <c r="AT3" s="425"/>
      <c r="AU3" s="425"/>
      <c r="AV3" s="425"/>
      <c r="AW3" s="425"/>
      <c r="AX3" s="425"/>
      <c r="AY3" s="425"/>
      <c r="AZ3" s="425"/>
      <c r="BA3" s="425"/>
      <c r="BK3" s="425"/>
      <c r="BU3" s="425"/>
    </row>
    <row r="4" spans="1:168" ht="21" thickBot="1">
      <c r="A4" s="837" t="s">
        <v>847</v>
      </c>
      <c r="B4" s="840" t="s">
        <v>848</v>
      </c>
      <c r="C4" s="843" t="s">
        <v>769</v>
      </c>
      <c r="D4" s="843"/>
      <c r="E4" s="843"/>
      <c r="F4" s="843"/>
      <c r="G4" s="843"/>
      <c r="H4" s="843"/>
      <c r="I4" s="843"/>
      <c r="J4" s="843"/>
      <c r="K4" s="843"/>
      <c r="L4" s="843"/>
      <c r="M4" s="843"/>
      <c r="N4" s="843"/>
      <c r="O4" s="843"/>
      <c r="P4" s="843"/>
      <c r="Q4" s="843"/>
      <c r="R4" s="843"/>
      <c r="S4" s="843"/>
      <c r="T4" s="843"/>
      <c r="U4" s="843"/>
      <c r="V4" s="843"/>
      <c r="W4" s="843"/>
      <c r="X4" s="843"/>
      <c r="Y4" s="843"/>
      <c r="Z4" s="843"/>
      <c r="AA4" s="843"/>
      <c r="AB4" s="843"/>
      <c r="AC4" s="843"/>
      <c r="AD4" s="843"/>
      <c r="AE4" s="843"/>
      <c r="AF4" s="843"/>
      <c r="AG4" s="843"/>
      <c r="AH4" s="843"/>
      <c r="AI4" s="843"/>
      <c r="AJ4" s="843"/>
      <c r="AK4" s="843"/>
      <c r="AL4" s="843"/>
      <c r="AM4" s="843"/>
      <c r="AN4" s="843"/>
      <c r="AO4" s="843"/>
      <c r="AP4" s="843"/>
      <c r="AQ4" s="843"/>
      <c r="AR4" s="843"/>
      <c r="AS4" s="843"/>
      <c r="AT4" s="843"/>
      <c r="AU4" s="844"/>
      <c r="AV4" s="863" t="s">
        <v>770</v>
      </c>
      <c r="AW4" s="864"/>
      <c r="AX4" s="864"/>
      <c r="AY4" s="864"/>
      <c r="AZ4" s="864"/>
      <c r="BA4" s="864"/>
      <c r="BB4" s="864"/>
      <c r="BC4" s="864"/>
      <c r="BD4" s="864"/>
      <c r="BE4" s="864"/>
      <c r="BF4" s="864"/>
      <c r="BG4" s="864"/>
      <c r="BH4" s="864"/>
      <c r="BI4" s="864"/>
      <c r="BJ4" s="864"/>
      <c r="BK4" s="864"/>
      <c r="BL4" s="864"/>
      <c r="BM4" s="864"/>
      <c r="BN4" s="864"/>
      <c r="BO4" s="864"/>
      <c r="BP4" s="864"/>
      <c r="BQ4" s="864"/>
      <c r="BR4" s="864"/>
      <c r="BS4" s="864"/>
      <c r="BT4" s="864"/>
      <c r="BU4" s="864"/>
      <c r="BV4" s="864"/>
      <c r="BW4" s="864"/>
      <c r="BX4" s="864"/>
      <c r="BY4" s="864"/>
      <c r="BZ4" s="864"/>
      <c r="CA4" s="864"/>
      <c r="CB4" s="864"/>
      <c r="CC4" s="864"/>
      <c r="CD4" s="865"/>
      <c r="CE4" s="852" t="s">
        <v>771</v>
      </c>
      <c r="CF4" s="843"/>
      <c r="CG4" s="843"/>
      <c r="CH4" s="843"/>
      <c r="CI4" s="843"/>
      <c r="CJ4" s="843"/>
      <c r="CK4" s="843"/>
      <c r="CL4" s="843"/>
      <c r="CM4" s="843"/>
      <c r="CN4" s="844"/>
      <c r="CO4" s="852" t="s">
        <v>772</v>
      </c>
      <c r="CP4" s="843"/>
      <c r="CQ4" s="843"/>
      <c r="CR4" s="843"/>
      <c r="CS4" s="843"/>
      <c r="CT4" s="843"/>
      <c r="CU4" s="843"/>
      <c r="CV4" s="843"/>
      <c r="CW4" s="843"/>
      <c r="CX4" s="844"/>
    </row>
    <row r="5" spans="1:168" s="427" customFormat="1" ht="33" customHeight="1">
      <c r="A5" s="838"/>
      <c r="B5" s="841"/>
      <c r="C5" s="845"/>
      <c r="D5" s="845"/>
      <c r="E5" s="845"/>
      <c r="F5" s="845"/>
      <c r="G5" s="845"/>
      <c r="H5" s="845"/>
      <c r="I5" s="845"/>
      <c r="J5" s="845"/>
      <c r="K5" s="845"/>
      <c r="L5" s="845"/>
      <c r="M5" s="845"/>
      <c r="N5" s="845"/>
      <c r="O5" s="845"/>
      <c r="P5" s="845"/>
      <c r="Q5" s="845"/>
      <c r="R5" s="845"/>
      <c r="S5" s="845"/>
      <c r="T5" s="845"/>
      <c r="U5" s="845"/>
      <c r="V5" s="845"/>
      <c r="W5" s="845"/>
      <c r="X5" s="845"/>
      <c r="Y5" s="845"/>
      <c r="Z5" s="845"/>
      <c r="AA5" s="845"/>
      <c r="AB5" s="845"/>
      <c r="AC5" s="845"/>
      <c r="AD5" s="845"/>
      <c r="AE5" s="845"/>
      <c r="AF5" s="845"/>
      <c r="AG5" s="845"/>
      <c r="AH5" s="845"/>
      <c r="AI5" s="845"/>
      <c r="AJ5" s="845"/>
      <c r="AK5" s="845"/>
      <c r="AL5" s="845"/>
      <c r="AM5" s="845"/>
      <c r="AN5" s="845"/>
      <c r="AO5" s="845"/>
      <c r="AP5" s="845"/>
      <c r="AQ5" s="845"/>
      <c r="AR5" s="845"/>
      <c r="AS5" s="845"/>
      <c r="AT5" s="845"/>
      <c r="AU5" s="846"/>
      <c r="AV5" s="857" t="s">
        <v>779</v>
      </c>
      <c r="AW5" s="858"/>
      <c r="AX5" s="858"/>
      <c r="AY5" s="858"/>
      <c r="AZ5" s="859"/>
      <c r="BA5" s="857" t="s">
        <v>780</v>
      </c>
      <c r="BB5" s="858"/>
      <c r="BC5" s="858"/>
      <c r="BD5" s="858"/>
      <c r="BE5" s="858"/>
      <c r="BF5" s="858"/>
      <c r="BG5" s="858"/>
      <c r="BH5" s="858"/>
      <c r="BI5" s="858"/>
      <c r="BJ5" s="859"/>
      <c r="BK5" s="857" t="s">
        <v>849</v>
      </c>
      <c r="BL5" s="858"/>
      <c r="BM5" s="858"/>
      <c r="BN5" s="858"/>
      <c r="BO5" s="858"/>
      <c r="BP5" s="858"/>
      <c r="BQ5" s="858"/>
      <c r="BR5" s="858"/>
      <c r="BS5" s="858"/>
      <c r="BT5" s="859"/>
      <c r="BU5" s="857" t="s">
        <v>781</v>
      </c>
      <c r="BV5" s="858"/>
      <c r="BW5" s="858"/>
      <c r="BX5" s="858"/>
      <c r="BY5" s="858"/>
      <c r="BZ5" s="858"/>
      <c r="CA5" s="858"/>
      <c r="CB5" s="858"/>
      <c r="CC5" s="858"/>
      <c r="CD5" s="859"/>
      <c r="CE5" s="853"/>
      <c r="CF5" s="854"/>
      <c r="CG5" s="854"/>
      <c r="CH5" s="854"/>
      <c r="CI5" s="854"/>
      <c r="CJ5" s="854"/>
      <c r="CK5" s="854"/>
      <c r="CL5" s="854"/>
      <c r="CM5" s="854"/>
      <c r="CN5" s="855"/>
      <c r="CO5" s="853"/>
      <c r="CP5" s="854"/>
      <c r="CQ5" s="854"/>
      <c r="CR5" s="854"/>
      <c r="CS5" s="854"/>
      <c r="CT5" s="854"/>
      <c r="CU5" s="854"/>
      <c r="CV5" s="854"/>
      <c r="CW5" s="854"/>
      <c r="CX5" s="855"/>
    </row>
    <row r="6" spans="1:168" s="427" customFormat="1" ht="155.25" customHeight="1">
      <c r="A6" s="838"/>
      <c r="B6" s="841"/>
      <c r="C6" s="870" t="s">
        <v>782</v>
      </c>
      <c r="D6" s="849"/>
      <c r="E6" s="849"/>
      <c r="F6" s="849"/>
      <c r="G6" s="849"/>
      <c r="H6" s="849"/>
      <c r="I6" s="849"/>
      <c r="J6" s="849"/>
      <c r="K6" s="849"/>
      <c r="L6" s="849"/>
      <c r="M6" s="849"/>
      <c r="N6" s="849"/>
      <c r="O6" s="849"/>
      <c r="P6" s="849"/>
      <c r="Q6" s="850"/>
      <c r="R6" s="871" t="s">
        <v>850</v>
      </c>
      <c r="S6" s="872"/>
      <c r="T6" s="872"/>
      <c r="U6" s="872"/>
      <c r="V6" s="872"/>
      <c r="W6" s="872"/>
      <c r="X6" s="872"/>
      <c r="Y6" s="872"/>
      <c r="Z6" s="872"/>
      <c r="AA6" s="872"/>
      <c r="AB6" s="872"/>
      <c r="AC6" s="872"/>
      <c r="AD6" s="872"/>
      <c r="AE6" s="872"/>
      <c r="AF6" s="872"/>
      <c r="AG6" s="872"/>
      <c r="AH6" s="872"/>
      <c r="AI6" s="872"/>
      <c r="AJ6" s="872"/>
      <c r="AK6" s="872"/>
      <c r="AL6" s="869" t="s">
        <v>778</v>
      </c>
      <c r="AM6" s="849"/>
      <c r="AN6" s="849"/>
      <c r="AO6" s="849"/>
      <c r="AP6" s="849"/>
      <c r="AQ6" s="849"/>
      <c r="AR6" s="849"/>
      <c r="AS6" s="849"/>
      <c r="AT6" s="849"/>
      <c r="AU6" s="850"/>
      <c r="AV6" s="860"/>
      <c r="AW6" s="861"/>
      <c r="AX6" s="861"/>
      <c r="AY6" s="861"/>
      <c r="AZ6" s="862"/>
      <c r="BA6" s="860"/>
      <c r="BB6" s="861"/>
      <c r="BC6" s="861"/>
      <c r="BD6" s="861"/>
      <c r="BE6" s="861"/>
      <c r="BF6" s="861"/>
      <c r="BG6" s="861"/>
      <c r="BH6" s="861"/>
      <c r="BI6" s="861"/>
      <c r="BJ6" s="862"/>
      <c r="BK6" s="860"/>
      <c r="BL6" s="861"/>
      <c r="BM6" s="861"/>
      <c r="BN6" s="861"/>
      <c r="BO6" s="861"/>
      <c r="BP6" s="861"/>
      <c r="BQ6" s="861"/>
      <c r="BR6" s="861"/>
      <c r="BS6" s="861"/>
      <c r="BT6" s="862"/>
      <c r="BU6" s="860"/>
      <c r="BV6" s="861"/>
      <c r="BW6" s="861"/>
      <c r="BX6" s="861"/>
      <c r="BY6" s="861"/>
      <c r="BZ6" s="861"/>
      <c r="CA6" s="861"/>
      <c r="CB6" s="861"/>
      <c r="CC6" s="861"/>
      <c r="CD6" s="862"/>
      <c r="CE6" s="856"/>
      <c r="CF6" s="845"/>
      <c r="CG6" s="845"/>
      <c r="CH6" s="845"/>
      <c r="CI6" s="845"/>
      <c r="CJ6" s="845"/>
      <c r="CK6" s="845"/>
      <c r="CL6" s="845"/>
      <c r="CM6" s="845"/>
      <c r="CN6" s="846"/>
      <c r="CO6" s="856"/>
      <c r="CP6" s="845"/>
      <c r="CQ6" s="845"/>
      <c r="CR6" s="845"/>
      <c r="CS6" s="845"/>
      <c r="CT6" s="845"/>
      <c r="CU6" s="845"/>
      <c r="CV6" s="845"/>
      <c r="CW6" s="845"/>
      <c r="CX6" s="846"/>
    </row>
    <row r="7" spans="1:168" s="428" customFormat="1" ht="54.75" customHeight="1">
      <c r="A7" s="838"/>
      <c r="B7" s="841"/>
      <c r="C7" s="847" t="s">
        <v>851</v>
      </c>
      <c r="D7" s="848"/>
      <c r="E7" s="848"/>
      <c r="F7" s="848"/>
      <c r="G7" s="848"/>
      <c r="H7" s="849" t="s">
        <v>852</v>
      </c>
      <c r="I7" s="849"/>
      <c r="J7" s="849"/>
      <c r="K7" s="849"/>
      <c r="L7" s="849"/>
      <c r="M7" s="849" t="s">
        <v>797</v>
      </c>
      <c r="N7" s="849"/>
      <c r="O7" s="849"/>
      <c r="P7" s="849"/>
      <c r="Q7" s="850"/>
      <c r="R7" s="849" t="s">
        <v>853</v>
      </c>
      <c r="S7" s="849"/>
      <c r="T7" s="849"/>
      <c r="U7" s="849"/>
      <c r="V7" s="849"/>
      <c r="W7" s="849" t="s">
        <v>854</v>
      </c>
      <c r="X7" s="849"/>
      <c r="Y7" s="849"/>
      <c r="Z7" s="849"/>
      <c r="AA7" s="849"/>
      <c r="AB7" s="849" t="s">
        <v>855</v>
      </c>
      <c r="AC7" s="849"/>
      <c r="AD7" s="849"/>
      <c r="AE7" s="849"/>
      <c r="AF7" s="849"/>
      <c r="AG7" s="849" t="s">
        <v>856</v>
      </c>
      <c r="AH7" s="849"/>
      <c r="AI7" s="849"/>
      <c r="AJ7" s="849"/>
      <c r="AK7" s="874"/>
      <c r="AL7" s="869" t="s">
        <v>796</v>
      </c>
      <c r="AM7" s="849"/>
      <c r="AN7" s="849"/>
      <c r="AO7" s="849"/>
      <c r="AP7" s="849"/>
      <c r="AQ7" s="849" t="s">
        <v>797</v>
      </c>
      <c r="AR7" s="849"/>
      <c r="AS7" s="849"/>
      <c r="AT7" s="849"/>
      <c r="AU7" s="850"/>
      <c r="AV7" s="869" t="s">
        <v>797</v>
      </c>
      <c r="AW7" s="849"/>
      <c r="AX7" s="849"/>
      <c r="AY7" s="849"/>
      <c r="AZ7" s="850"/>
      <c r="BA7" s="869" t="s">
        <v>796</v>
      </c>
      <c r="BB7" s="849"/>
      <c r="BC7" s="849"/>
      <c r="BD7" s="849"/>
      <c r="BE7" s="849"/>
      <c r="BF7" s="849" t="s">
        <v>797</v>
      </c>
      <c r="BG7" s="849"/>
      <c r="BH7" s="849"/>
      <c r="BI7" s="849"/>
      <c r="BJ7" s="850"/>
      <c r="BK7" s="869" t="s">
        <v>796</v>
      </c>
      <c r="BL7" s="849"/>
      <c r="BM7" s="849"/>
      <c r="BN7" s="849"/>
      <c r="BO7" s="849"/>
      <c r="BP7" s="849" t="s">
        <v>797</v>
      </c>
      <c r="BQ7" s="849"/>
      <c r="BR7" s="849"/>
      <c r="BS7" s="849"/>
      <c r="BT7" s="850"/>
      <c r="BU7" s="869" t="s">
        <v>796</v>
      </c>
      <c r="BV7" s="849"/>
      <c r="BW7" s="849"/>
      <c r="BX7" s="849"/>
      <c r="BY7" s="849"/>
      <c r="BZ7" s="849" t="s">
        <v>797</v>
      </c>
      <c r="CA7" s="849"/>
      <c r="CB7" s="849"/>
      <c r="CC7" s="849"/>
      <c r="CD7" s="850"/>
      <c r="CE7" s="869" t="s">
        <v>796</v>
      </c>
      <c r="CF7" s="849"/>
      <c r="CG7" s="849"/>
      <c r="CH7" s="849"/>
      <c r="CI7" s="849"/>
      <c r="CJ7" s="849" t="s">
        <v>797</v>
      </c>
      <c r="CK7" s="849"/>
      <c r="CL7" s="849"/>
      <c r="CM7" s="849"/>
      <c r="CN7" s="850"/>
      <c r="CO7" s="869" t="s">
        <v>796</v>
      </c>
      <c r="CP7" s="849"/>
      <c r="CQ7" s="849"/>
      <c r="CR7" s="849"/>
      <c r="CS7" s="849"/>
      <c r="CT7" s="849" t="s">
        <v>797</v>
      </c>
      <c r="CU7" s="849"/>
      <c r="CV7" s="849"/>
      <c r="CW7" s="849"/>
      <c r="CX7" s="850"/>
    </row>
    <row r="8" spans="1:168" s="434" customFormat="1" ht="30" customHeight="1">
      <c r="A8" s="839"/>
      <c r="B8" s="842"/>
      <c r="C8" s="429" t="s">
        <v>798</v>
      </c>
      <c r="D8" s="430" t="s">
        <v>857</v>
      </c>
      <c r="E8" s="489" t="s">
        <v>800</v>
      </c>
      <c r="F8" s="430" t="s">
        <v>858</v>
      </c>
      <c r="G8" s="430" t="s">
        <v>859</v>
      </c>
      <c r="H8" s="430" t="s">
        <v>798</v>
      </c>
      <c r="I8" s="430" t="s">
        <v>857</v>
      </c>
      <c r="J8" s="489" t="s">
        <v>800</v>
      </c>
      <c r="K8" s="430" t="s">
        <v>858</v>
      </c>
      <c r="L8" s="430" t="s">
        <v>859</v>
      </c>
      <c r="M8" s="430" t="s">
        <v>798</v>
      </c>
      <c r="N8" s="430" t="s">
        <v>857</v>
      </c>
      <c r="O8" s="488" t="s">
        <v>800</v>
      </c>
      <c r="P8" s="430" t="s">
        <v>858</v>
      </c>
      <c r="Q8" s="431" t="s">
        <v>859</v>
      </c>
      <c r="R8" s="429" t="s">
        <v>798</v>
      </c>
      <c r="S8" s="430" t="s">
        <v>857</v>
      </c>
      <c r="T8" s="430" t="s">
        <v>800</v>
      </c>
      <c r="U8" s="430" t="s">
        <v>858</v>
      </c>
      <c r="V8" s="430" t="s">
        <v>859</v>
      </c>
      <c r="W8" s="430" t="s">
        <v>798</v>
      </c>
      <c r="X8" s="430" t="s">
        <v>857</v>
      </c>
      <c r="Y8" s="430" t="s">
        <v>800</v>
      </c>
      <c r="Z8" s="430" t="s">
        <v>858</v>
      </c>
      <c r="AA8" s="430" t="s">
        <v>859</v>
      </c>
      <c r="AB8" s="430" t="s">
        <v>798</v>
      </c>
      <c r="AC8" s="430" t="s">
        <v>857</v>
      </c>
      <c r="AD8" s="488" t="s">
        <v>800</v>
      </c>
      <c r="AE8" s="430" t="s">
        <v>858</v>
      </c>
      <c r="AF8" s="430" t="s">
        <v>859</v>
      </c>
      <c r="AG8" s="430" t="s">
        <v>798</v>
      </c>
      <c r="AH8" s="430" t="s">
        <v>857</v>
      </c>
      <c r="AI8" s="488" t="s">
        <v>800</v>
      </c>
      <c r="AJ8" s="430" t="s">
        <v>858</v>
      </c>
      <c r="AK8" s="432" t="s">
        <v>859</v>
      </c>
      <c r="AL8" s="433" t="s">
        <v>798</v>
      </c>
      <c r="AM8" s="430" t="s">
        <v>857</v>
      </c>
      <c r="AN8" s="489" t="s">
        <v>800</v>
      </c>
      <c r="AO8" s="430" t="s">
        <v>858</v>
      </c>
      <c r="AP8" s="430" t="s">
        <v>859</v>
      </c>
      <c r="AQ8" s="430" t="s">
        <v>798</v>
      </c>
      <c r="AR8" s="430" t="s">
        <v>857</v>
      </c>
      <c r="AS8" s="488" t="s">
        <v>800</v>
      </c>
      <c r="AT8" s="430" t="s">
        <v>858</v>
      </c>
      <c r="AU8" s="431" t="s">
        <v>859</v>
      </c>
      <c r="AV8" s="433" t="s">
        <v>798</v>
      </c>
      <c r="AW8" s="430" t="s">
        <v>857</v>
      </c>
      <c r="AX8" s="430" t="s">
        <v>800</v>
      </c>
      <c r="AY8" s="430" t="s">
        <v>858</v>
      </c>
      <c r="AZ8" s="431" t="s">
        <v>859</v>
      </c>
      <c r="BA8" s="433" t="s">
        <v>798</v>
      </c>
      <c r="BB8" s="430" t="s">
        <v>857</v>
      </c>
      <c r="BC8" s="430" t="s">
        <v>800</v>
      </c>
      <c r="BD8" s="430" t="s">
        <v>858</v>
      </c>
      <c r="BE8" s="430" t="s">
        <v>859</v>
      </c>
      <c r="BF8" s="430" t="s">
        <v>798</v>
      </c>
      <c r="BG8" s="430" t="s">
        <v>857</v>
      </c>
      <c r="BH8" s="430" t="s">
        <v>800</v>
      </c>
      <c r="BI8" s="430" t="s">
        <v>858</v>
      </c>
      <c r="BJ8" s="431" t="s">
        <v>859</v>
      </c>
      <c r="BK8" s="433" t="s">
        <v>798</v>
      </c>
      <c r="BL8" s="430" t="s">
        <v>857</v>
      </c>
      <c r="BM8" s="430" t="s">
        <v>800</v>
      </c>
      <c r="BN8" s="430" t="s">
        <v>858</v>
      </c>
      <c r="BO8" s="430" t="s">
        <v>859</v>
      </c>
      <c r="BP8" s="430" t="s">
        <v>798</v>
      </c>
      <c r="BQ8" s="430" t="s">
        <v>857</v>
      </c>
      <c r="BR8" s="430" t="s">
        <v>800</v>
      </c>
      <c r="BS8" s="430" t="s">
        <v>858</v>
      </c>
      <c r="BT8" s="431" t="s">
        <v>859</v>
      </c>
      <c r="BU8" s="433" t="s">
        <v>798</v>
      </c>
      <c r="BV8" s="430" t="s">
        <v>857</v>
      </c>
      <c r="BW8" s="430" t="s">
        <v>800</v>
      </c>
      <c r="BX8" s="430" t="s">
        <v>858</v>
      </c>
      <c r="BY8" s="430" t="s">
        <v>859</v>
      </c>
      <c r="BZ8" s="430" t="s">
        <v>798</v>
      </c>
      <c r="CA8" s="430" t="s">
        <v>857</v>
      </c>
      <c r="CB8" s="430" t="s">
        <v>800</v>
      </c>
      <c r="CC8" s="430" t="s">
        <v>858</v>
      </c>
      <c r="CD8" s="431" t="s">
        <v>859</v>
      </c>
      <c r="CE8" s="433" t="s">
        <v>798</v>
      </c>
      <c r="CF8" s="430" t="s">
        <v>857</v>
      </c>
      <c r="CG8" s="430" t="s">
        <v>800</v>
      </c>
      <c r="CH8" s="430" t="s">
        <v>858</v>
      </c>
      <c r="CI8" s="430" t="s">
        <v>859</v>
      </c>
      <c r="CJ8" s="430" t="s">
        <v>798</v>
      </c>
      <c r="CK8" s="430" t="s">
        <v>857</v>
      </c>
      <c r="CL8" s="430" t="s">
        <v>800</v>
      </c>
      <c r="CM8" s="430" t="s">
        <v>858</v>
      </c>
      <c r="CN8" s="431" t="s">
        <v>859</v>
      </c>
      <c r="CO8" s="433" t="s">
        <v>798</v>
      </c>
      <c r="CP8" s="430" t="s">
        <v>857</v>
      </c>
      <c r="CQ8" s="430" t="s">
        <v>800</v>
      </c>
      <c r="CR8" s="430" t="s">
        <v>858</v>
      </c>
      <c r="CS8" s="430" t="s">
        <v>859</v>
      </c>
      <c r="CT8" s="430" t="s">
        <v>798</v>
      </c>
      <c r="CU8" s="430" t="s">
        <v>857</v>
      </c>
      <c r="CV8" s="430" t="s">
        <v>800</v>
      </c>
      <c r="CW8" s="430" t="s">
        <v>858</v>
      </c>
      <c r="CX8" s="431" t="s">
        <v>859</v>
      </c>
    </row>
    <row r="9" spans="1:168" s="441" customFormat="1">
      <c r="A9" s="866" t="s">
        <v>860</v>
      </c>
      <c r="B9" s="435" t="s">
        <v>861</v>
      </c>
      <c r="C9" s="436">
        <f>ROUND(C10+C14,0)</f>
        <v>30147</v>
      </c>
      <c r="D9" s="437">
        <f t="shared" ref="D9:BO9" si="0">ROUND(D10+D14,0)</f>
        <v>43639</v>
      </c>
      <c r="E9" s="437">
        <f t="shared" si="0"/>
        <v>52634</v>
      </c>
      <c r="F9" s="437">
        <f t="shared" si="0"/>
        <v>57133</v>
      </c>
      <c r="G9" s="437">
        <f t="shared" si="0"/>
        <v>57133</v>
      </c>
      <c r="H9" s="437">
        <f t="shared" si="0"/>
        <v>30147</v>
      </c>
      <c r="I9" s="437">
        <f t="shared" si="0"/>
        <v>43639</v>
      </c>
      <c r="J9" s="437">
        <f t="shared" si="0"/>
        <v>52634</v>
      </c>
      <c r="K9" s="437">
        <f t="shared" si="0"/>
        <v>57133</v>
      </c>
      <c r="L9" s="437">
        <f t="shared" si="0"/>
        <v>57133</v>
      </c>
      <c r="M9" s="437">
        <f t="shared" si="0"/>
        <v>26488</v>
      </c>
      <c r="N9" s="437">
        <f t="shared" si="0"/>
        <v>38385</v>
      </c>
      <c r="O9" s="437">
        <f t="shared" si="0"/>
        <v>46315</v>
      </c>
      <c r="P9" s="437">
        <f t="shared" si="0"/>
        <v>50281</v>
      </c>
      <c r="Q9" s="435">
        <f t="shared" si="0"/>
        <v>50281</v>
      </c>
      <c r="R9" s="437">
        <f t="shared" si="0"/>
        <v>34080</v>
      </c>
      <c r="S9" s="437">
        <f t="shared" si="0"/>
        <v>49332</v>
      </c>
      <c r="T9" s="437">
        <f t="shared" si="0"/>
        <v>59499</v>
      </c>
      <c r="U9" s="437">
        <f t="shared" si="0"/>
        <v>64583</v>
      </c>
      <c r="V9" s="437">
        <f t="shared" si="0"/>
        <v>64583</v>
      </c>
      <c r="W9" s="436">
        <f t="shared" si="0"/>
        <v>37085</v>
      </c>
      <c r="X9" s="437">
        <f t="shared" si="0"/>
        <v>53740</v>
      </c>
      <c r="Y9" s="437">
        <f t="shared" si="0"/>
        <v>64842</v>
      </c>
      <c r="Z9" s="437">
        <f t="shared" si="0"/>
        <v>70394</v>
      </c>
      <c r="AA9" s="437">
        <f t="shared" si="0"/>
        <v>70394</v>
      </c>
      <c r="AB9" s="436">
        <f t="shared" si="0"/>
        <v>26488</v>
      </c>
      <c r="AC9" s="437">
        <f t="shared" si="0"/>
        <v>38385</v>
      </c>
      <c r="AD9" s="437">
        <f t="shared" si="0"/>
        <v>46315</v>
      </c>
      <c r="AE9" s="437">
        <f t="shared" si="0"/>
        <v>50281</v>
      </c>
      <c r="AF9" s="437">
        <f t="shared" si="0"/>
        <v>50281</v>
      </c>
      <c r="AG9" s="436">
        <f t="shared" si="0"/>
        <v>26488</v>
      </c>
      <c r="AH9" s="437">
        <f t="shared" si="0"/>
        <v>38385</v>
      </c>
      <c r="AI9" s="437">
        <f t="shared" si="0"/>
        <v>46315</v>
      </c>
      <c r="AJ9" s="437">
        <f t="shared" si="0"/>
        <v>50281</v>
      </c>
      <c r="AK9" s="438">
        <f t="shared" si="0"/>
        <v>50281</v>
      </c>
      <c r="AL9" s="439">
        <f t="shared" si="0"/>
        <v>30147</v>
      </c>
      <c r="AM9" s="437">
        <f t="shared" si="0"/>
        <v>43639</v>
      </c>
      <c r="AN9" s="437">
        <f t="shared" si="0"/>
        <v>52634</v>
      </c>
      <c r="AO9" s="437">
        <f t="shared" si="0"/>
        <v>57133</v>
      </c>
      <c r="AP9" s="437">
        <f t="shared" si="0"/>
        <v>57133</v>
      </c>
      <c r="AQ9" s="436">
        <f t="shared" si="0"/>
        <v>26488</v>
      </c>
      <c r="AR9" s="437">
        <f t="shared" si="0"/>
        <v>38385</v>
      </c>
      <c r="AS9" s="437">
        <f t="shared" si="0"/>
        <v>46315</v>
      </c>
      <c r="AT9" s="437">
        <f t="shared" si="0"/>
        <v>50281</v>
      </c>
      <c r="AU9" s="435">
        <f t="shared" si="0"/>
        <v>50281</v>
      </c>
      <c r="AV9" s="439">
        <f t="shared" si="0"/>
        <v>37703</v>
      </c>
      <c r="AW9" s="437">
        <f t="shared" si="0"/>
        <v>56328</v>
      </c>
      <c r="AX9" s="437">
        <f t="shared" si="0"/>
        <v>68744</v>
      </c>
      <c r="AY9" s="437">
        <f t="shared" si="0"/>
        <v>74953</v>
      </c>
      <c r="AZ9" s="440">
        <f t="shared" si="0"/>
        <v>74953</v>
      </c>
      <c r="BA9" s="439">
        <f t="shared" si="0"/>
        <v>76749</v>
      </c>
      <c r="BB9" s="437">
        <f t="shared" si="0"/>
        <v>110849</v>
      </c>
      <c r="BC9" s="437">
        <f t="shared" si="0"/>
        <v>133583</v>
      </c>
      <c r="BD9" s="437">
        <f t="shared" si="0"/>
        <v>144948</v>
      </c>
      <c r="BE9" s="436">
        <f t="shared" si="0"/>
        <v>144948</v>
      </c>
      <c r="BF9" s="437">
        <f t="shared" si="0"/>
        <v>67093</v>
      </c>
      <c r="BG9" s="437">
        <f t="shared" si="0"/>
        <v>96959</v>
      </c>
      <c r="BH9" s="437">
        <f t="shared" si="0"/>
        <v>116868</v>
      </c>
      <c r="BI9" s="437">
        <f t="shared" si="0"/>
        <v>126824</v>
      </c>
      <c r="BJ9" s="440">
        <f t="shared" si="0"/>
        <v>126824</v>
      </c>
      <c r="BK9" s="439">
        <f t="shared" si="0"/>
        <v>94251</v>
      </c>
      <c r="BL9" s="437">
        <f t="shared" si="0"/>
        <v>136094</v>
      </c>
      <c r="BM9" s="437">
        <f t="shared" si="0"/>
        <v>163990</v>
      </c>
      <c r="BN9" s="437">
        <f t="shared" si="0"/>
        <v>177937</v>
      </c>
      <c r="BO9" s="436">
        <f t="shared" si="0"/>
        <v>177937</v>
      </c>
      <c r="BP9" s="437">
        <f t="shared" ref="BP9:CX9" si="1">ROUND(BP10+BP14,0)</f>
        <v>82359</v>
      </c>
      <c r="BQ9" s="437">
        <f t="shared" si="1"/>
        <v>118984</v>
      </c>
      <c r="BR9" s="437">
        <f t="shared" si="1"/>
        <v>143401</v>
      </c>
      <c r="BS9" s="437">
        <f t="shared" si="1"/>
        <v>155610</v>
      </c>
      <c r="BT9" s="440">
        <f t="shared" si="1"/>
        <v>155610</v>
      </c>
      <c r="BU9" s="439">
        <f t="shared" si="1"/>
        <v>146939</v>
      </c>
      <c r="BV9" s="437">
        <f t="shared" si="1"/>
        <v>212122</v>
      </c>
      <c r="BW9" s="437">
        <f t="shared" si="1"/>
        <v>255578</v>
      </c>
      <c r="BX9" s="437">
        <f t="shared" si="1"/>
        <v>277306</v>
      </c>
      <c r="BY9" s="436">
        <f t="shared" si="1"/>
        <v>277306</v>
      </c>
      <c r="BZ9" s="437">
        <f t="shared" si="1"/>
        <v>128343</v>
      </c>
      <c r="CA9" s="437">
        <f t="shared" si="1"/>
        <v>185367</v>
      </c>
      <c r="CB9" s="437">
        <f t="shared" si="1"/>
        <v>223381</v>
      </c>
      <c r="CC9" s="437">
        <f t="shared" si="1"/>
        <v>242389</v>
      </c>
      <c r="CD9" s="440">
        <f t="shared" si="1"/>
        <v>242389</v>
      </c>
      <c r="CE9" s="439">
        <f t="shared" si="1"/>
        <v>40363</v>
      </c>
      <c r="CF9" s="437">
        <f t="shared" si="1"/>
        <v>58376</v>
      </c>
      <c r="CG9" s="437">
        <f t="shared" si="1"/>
        <v>70384</v>
      </c>
      <c r="CH9" s="437">
        <f t="shared" si="1"/>
        <v>76389</v>
      </c>
      <c r="CI9" s="436">
        <f t="shared" si="1"/>
        <v>76389</v>
      </c>
      <c r="CJ9" s="437">
        <f t="shared" si="1"/>
        <v>35391</v>
      </c>
      <c r="CK9" s="437">
        <f t="shared" si="1"/>
        <v>51228</v>
      </c>
      <c r="CL9" s="437">
        <f t="shared" si="1"/>
        <v>61788</v>
      </c>
      <c r="CM9" s="437">
        <f t="shared" si="1"/>
        <v>67068</v>
      </c>
      <c r="CN9" s="440">
        <f t="shared" si="1"/>
        <v>67068</v>
      </c>
      <c r="CO9" s="439">
        <f t="shared" si="1"/>
        <v>34670</v>
      </c>
      <c r="CP9" s="437">
        <f t="shared" si="1"/>
        <v>50186</v>
      </c>
      <c r="CQ9" s="437">
        <f t="shared" si="1"/>
        <v>60529</v>
      </c>
      <c r="CR9" s="437">
        <f t="shared" si="1"/>
        <v>65702</v>
      </c>
      <c r="CS9" s="436">
        <f t="shared" si="1"/>
        <v>65702</v>
      </c>
      <c r="CT9" s="437">
        <f t="shared" si="1"/>
        <v>30461</v>
      </c>
      <c r="CU9" s="437">
        <f t="shared" si="1"/>
        <v>44142</v>
      </c>
      <c r="CV9" s="437">
        <f t="shared" si="1"/>
        <v>53263</v>
      </c>
      <c r="CW9" s="437">
        <f t="shared" si="1"/>
        <v>57824</v>
      </c>
      <c r="CX9" s="440">
        <f t="shared" si="1"/>
        <v>57824</v>
      </c>
    </row>
    <row r="10" spans="1:168" s="448" customFormat="1">
      <c r="A10" s="867"/>
      <c r="B10" s="442" t="s">
        <v>873</v>
      </c>
      <c r="C10" s="443">
        <f>ROUND(C11+C12+C13,0)</f>
        <v>28890</v>
      </c>
      <c r="D10" s="444">
        <f t="shared" ref="D10:BO10" si="2">ROUND(D11+D12+D13,0)</f>
        <v>41628</v>
      </c>
      <c r="E10" s="444">
        <f t="shared" si="2"/>
        <v>50120</v>
      </c>
      <c r="F10" s="444">
        <f t="shared" si="2"/>
        <v>54367</v>
      </c>
      <c r="G10" s="444">
        <f t="shared" si="2"/>
        <v>54367</v>
      </c>
      <c r="H10" s="444">
        <f t="shared" si="2"/>
        <v>28890</v>
      </c>
      <c r="I10" s="444">
        <f t="shared" si="2"/>
        <v>41628</v>
      </c>
      <c r="J10" s="444">
        <f t="shared" si="2"/>
        <v>50120</v>
      </c>
      <c r="K10" s="444">
        <f t="shared" si="2"/>
        <v>54367</v>
      </c>
      <c r="L10" s="444">
        <f t="shared" si="2"/>
        <v>54367</v>
      </c>
      <c r="M10" s="444">
        <f t="shared" si="2"/>
        <v>25122</v>
      </c>
      <c r="N10" s="444">
        <f t="shared" si="2"/>
        <v>36199</v>
      </c>
      <c r="O10" s="444">
        <f t="shared" si="2"/>
        <v>43582</v>
      </c>
      <c r="P10" s="444">
        <f t="shared" si="2"/>
        <v>47275</v>
      </c>
      <c r="Q10" s="442">
        <f t="shared" si="2"/>
        <v>47275</v>
      </c>
      <c r="R10" s="444">
        <f t="shared" si="2"/>
        <v>32659</v>
      </c>
      <c r="S10" s="444">
        <f t="shared" si="2"/>
        <v>47058</v>
      </c>
      <c r="T10" s="444">
        <f t="shared" si="2"/>
        <v>56657</v>
      </c>
      <c r="U10" s="444">
        <f t="shared" si="2"/>
        <v>61457</v>
      </c>
      <c r="V10" s="444">
        <f t="shared" si="2"/>
        <v>61457</v>
      </c>
      <c r="W10" s="443">
        <f t="shared" si="2"/>
        <v>35172</v>
      </c>
      <c r="X10" s="444">
        <f t="shared" si="2"/>
        <v>50679</v>
      </c>
      <c r="Y10" s="444">
        <f t="shared" si="2"/>
        <v>61016</v>
      </c>
      <c r="Z10" s="444">
        <f t="shared" si="2"/>
        <v>66185</v>
      </c>
      <c r="AA10" s="444">
        <f t="shared" si="2"/>
        <v>66185</v>
      </c>
      <c r="AB10" s="443">
        <f t="shared" si="2"/>
        <v>25122</v>
      </c>
      <c r="AC10" s="444">
        <f t="shared" si="2"/>
        <v>36199</v>
      </c>
      <c r="AD10" s="444">
        <f t="shared" si="2"/>
        <v>43582</v>
      </c>
      <c r="AE10" s="444">
        <f t="shared" si="2"/>
        <v>47275</v>
      </c>
      <c r="AF10" s="444">
        <f t="shared" si="2"/>
        <v>47275</v>
      </c>
      <c r="AG10" s="443">
        <f t="shared" si="2"/>
        <v>25122</v>
      </c>
      <c r="AH10" s="444">
        <f t="shared" si="2"/>
        <v>36199</v>
      </c>
      <c r="AI10" s="444">
        <f t="shared" si="2"/>
        <v>43582</v>
      </c>
      <c r="AJ10" s="444">
        <f t="shared" si="2"/>
        <v>47275</v>
      </c>
      <c r="AK10" s="445">
        <f t="shared" si="2"/>
        <v>47275</v>
      </c>
      <c r="AL10" s="446">
        <f t="shared" si="2"/>
        <v>28890</v>
      </c>
      <c r="AM10" s="444">
        <f t="shared" si="2"/>
        <v>41628</v>
      </c>
      <c r="AN10" s="444">
        <f t="shared" si="2"/>
        <v>50120</v>
      </c>
      <c r="AO10" s="444">
        <f t="shared" si="2"/>
        <v>54367</v>
      </c>
      <c r="AP10" s="444">
        <f t="shared" si="2"/>
        <v>54367</v>
      </c>
      <c r="AQ10" s="443">
        <f t="shared" si="2"/>
        <v>25122</v>
      </c>
      <c r="AR10" s="444">
        <f t="shared" si="2"/>
        <v>36199</v>
      </c>
      <c r="AS10" s="444">
        <f t="shared" si="2"/>
        <v>43582</v>
      </c>
      <c r="AT10" s="444">
        <f t="shared" si="2"/>
        <v>47275</v>
      </c>
      <c r="AU10" s="442">
        <f t="shared" si="2"/>
        <v>47275</v>
      </c>
      <c r="AV10" s="446">
        <f t="shared" si="2"/>
        <v>36227</v>
      </c>
      <c r="AW10" s="444">
        <f t="shared" si="2"/>
        <v>53967</v>
      </c>
      <c r="AX10" s="444">
        <f t="shared" si="2"/>
        <v>65792</v>
      </c>
      <c r="AY10" s="444">
        <f t="shared" si="2"/>
        <v>71706</v>
      </c>
      <c r="AZ10" s="447">
        <f t="shared" si="2"/>
        <v>71706</v>
      </c>
      <c r="BA10" s="446">
        <f t="shared" si="2"/>
        <v>75115</v>
      </c>
      <c r="BB10" s="444">
        <f t="shared" si="2"/>
        <v>108234</v>
      </c>
      <c r="BC10" s="444">
        <f t="shared" si="2"/>
        <v>130314</v>
      </c>
      <c r="BD10" s="444">
        <f t="shared" si="2"/>
        <v>141353</v>
      </c>
      <c r="BE10" s="443">
        <f t="shared" si="2"/>
        <v>141353</v>
      </c>
      <c r="BF10" s="444">
        <f t="shared" si="2"/>
        <v>65317</v>
      </c>
      <c r="BG10" s="444">
        <f t="shared" si="2"/>
        <v>94117</v>
      </c>
      <c r="BH10" s="444">
        <f t="shared" si="2"/>
        <v>113315</v>
      </c>
      <c r="BI10" s="444">
        <f t="shared" si="2"/>
        <v>122916</v>
      </c>
      <c r="BJ10" s="447">
        <f t="shared" si="2"/>
        <v>122916</v>
      </c>
      <c r="BK10" s="446">
        <f t="shared" si="2"/>
        <v>92449</v>
      </c>
      <c r="BL10" s="444">
        <f t="shared" si="2"/>
        <v>133211</v>
      </c>
      <c r="BM10" s="444">
        <f t="shared" si="2"/>
        <v>160386</v>
      </c>
      <c r="BN10" s="444">
        <f t="shared" si="2"/>
        <v>173973</v>
      </c>
      <c r="BO10" s="443">
        <f t="shared" si="2"/>
        <v>173973</v>
      </c>
      <c r="BP10" s="444">
        <f t="shared" ref="BP10:CX10" si="3">ROUND(BP11+BP12+BP13,0)</f>
        <v>80391</v>
      </c>
      <c r="BQ10" s="444">
        <f t="shared" si="3"/>
        <v>115836</v>
      </c>
      <c r="BR10" s="444">
        <f t="shared" si="3"/>
        <v>139466</v>
      </c>
      <c r="BS10" s="444">
        <f t="shared" si="3"/>
        <v>151281</v>
      </c>
      <c r="BT10" s="447">
        <f t="shared" si="3"/>
        <v>151281</v>
      </c>
      <c r="BU10" s="446">
        <f t="shared" si="3"/>
        <v>144451</v>
      </c>
      <c r="BV10" s="444">
        <f t="shared" si="3"/>
        <v>208141</v>
      </c>
      <c r="BW10" s="444">
        <f t="shared" si="3"/>
        <v>250602</v>
      </c>
      <c r="BX10" s="444">
        <f t="shared" si="3"/>
        <v>271832</v>
      </c>
      <c r="BY10" s="443">
        <f t="shared" si="3"/>
        <v>271832</v>
      </c>
      <c r="BZ10" s="444">
        <f t="shared" si="3"/>
        <v>125610</v>
      </c>
      <c r="CA10" s="444">
        <f t="shared" si="3"/>
        <v>180994</v>
      </c>
      <c r="CB10" s="444">
        <f t="shared" si="3"/>
        <v>217915</v>
      </c>
      <c r="CC10" s="444">
        <f t="shared" si="3"/>
        <v>236377</v>
      </c>
      <c r="CD10" s="447">
        <f t="shared" si="3"/>
        <v>236377</v>
      </c>
      <c r="CE10" s="446">
        <f t="shared" si="3"/>
        <v>39002</v>
      </c>
      <c r="CF10" s="444">
        <f t="shared" si="3"/>
        <v>56198</v>
      </c>
      <c r="CG10" s="444">
        <f t="shared" si="3"/>
        <v>67662</v>
      </c>
      <c r="CH10" s="444">
        <f t="shared" si="3"/>
        <v>73394</v>
      </c>
      <c r="CI10" s="443">
        <f t="shared" si="3"/>
        <v>73394</v>
      </c>
      <c r="CJ10" s="444">
        <f t="shared" si="3"/>
        <v>33915</v>
      </c>
      <c r="CK10" s="444">
        <f t="shared" si="3"/>
        <v>48867</v>
      </c>
      <c r="CL10" s="444">
        <f t="shared" si="3"/>
        <v>58836</v>
      </c>
      <c r="CM10" s="444">
        <f t="shared" si="3"/>
        <v>63821</v>
      </c>
      <c r="CN10" s="447">
        <f t="shared" si="3"/>
        <v>63821</v>
      </c>
      <c r="CO10" s="446">
        <f t="shared" si="3"/>
        <v>33224</v>
      </c>
      <c r="CP10" s="444">
        <f t="shared" si="3"/>
        <v>47873</v>
      </c>
      <c r="CQ10" s="444">
        <f t="shared" si="3"/>
        <v>57638</v>
      </c>
      <c r="CR10" s="444">
        <f t="shared" si="3"/>
        <v>62521</v>
      </c>
      <c r="CS10" s="443">
        <f t="shared" si="3"/>
        <v>62521</v>
      </c>
      <c r="CT10" s="444">
        <f t="shared" si="3"/>
        <v>28890</v>
      </c>
      <c r="CU10" s="444">
        <f t="shared" si="3"/>
        <v>41628</v>
      </c>
      <c r="CV10" s="444">
        <f t="shared" si="3"/>
        <v>50120</v>
      </c>
      <c r="CW10" s="444">
        <f t="shared" si="3"/>
        <v>54367</v>
      </c>
      <c r="CX10" s="447">
        <f t="shared" si="3"/>
        <v>54367</v>
      </c>
      <c r="CY10" s="441"/>
      <c r="CZ10" s="441"/>
      <c r="DA10" s="441"/>
      <c r="DB10" s="441"/>
      <c r="DC10" s="441"/>
      <c r="DD10" s="441"/>
      <c r="DE10" s="441"/>
      <c r="DF10" s="441"/>
      <c r="DG10" s="441"/>
      <c r="DH10" s="441"/>
      <c r="DI10" s="441"/>
      <c r="DJ10" s="441"/>
      <c r="DK10" s="441"/>
      <c r="DL10" s="441"/>
      <c r="DM10" s="441"/>
      <c r="DN10" s="441"/>
      <c r="DO10" s="441"/>
      <c r="DP10" s="441"/>
      <c r="DQ10" s="441"/>
      <c r="DR10" s="441"/>
      <c r="DS10" s="441"/>
      <c r="DT10" s="441"/>
      <c r="DU10" s="441"/>
      <c r="DV10" s="441"/>
      <c r="DW10" s="441"/>
      <c r="DX10" s="441"/>
      <c r="DY10" s="441"/>
      <c r="DZ10" s="441"/>
      <c r="EA10" s="441"/>
      <c r="EB10" s="441"/>
      <c r="EC10" s="441"/>
      <c r="ED10" s="441"/>
      <c r="EE10" s="441"/>
      <c r="EF10" s="441"/>
      <c r="EG10" s="441"/>
      <c r="EH10" s="441"/>
      <c r="EI10" s="441"/>
      <c r="EJ10" s="441"/>
      <c r="EK10" s="441"/>
      <c r="EL10" s="441"/>
      <c r="EM10" s="441"/>
      <c r="EN10" s="441"/>
      <c r="EO10" s="441"/>
      <c r="EP10" s="441"/>
      <c r="EQ10" s="441"/>
      <c r="ER10" s="441"/>
      <c r="ES10" s="441"/>
      <c r="ET10" s="441"/>
      <c r="EU10" s="441"/>
      <c r="EV10" s="441"/>
      <c r="EW10" s="441"/>
      <c r="EX10" s="441"/>
      <c r="EY10" s="441"/>
      <c r="EZ10" s="441"/>
      <c r="FA10" s="441"/>
      <c r="FB10" s="441"/>
      <c r="FC10" s="441"/>
      <c r="FD10" s="441"/>
      <c r="FE10" s="441"/>
      <c r="FF10" s="441"/>
      <c r="FG10" s="441"/>
      <c r="FH10" s="441"/>
      <c r="FI10" s="441"/>
      <c r="FJ10" s="441"/>
      <c r="FK10" s="441"/>
      <c r="FL10" s="441"/>
    </row>
    <row r="11" spans="1:168" s="441" customFormat="1">
      <c r="A11" s="867"/>
      <c r="B11" s="449" t="s">
        <v>863</v>
      </c>
      <c r="C11" s="450">
        <v>15963</v>
      </c>
      <c r="D11" s="451">
        <v>25541</v>
      </c>
      <c r="E11" s="451">
        <v>31927</v>
      </c>
      <c r="F11" s="451">
        <v>35120</v>
      </c>
      <c r="G11" s="451">
        <v>35120</v>
      </c>
      <c r="H11" s="451">
        <v>15963</v>
      </c>
      <c r="I11" s="451">
        <v>25541</v>
      </c>
      <c r="J11" s="451">
        <v>31927</v>
      </c>
      <c r="K11" s="451">
        <v>35120</v>
      </c>
      <c r="L11" s="451">
        <v>35120</v>
      </c>
      <c r="M11" s="451">
        <v>13881</v>
      </c>
      <c r="N11" s="451">
        <v>22210</v>
      </c>
      <c r="O11" s="451">
        <v>27762</v>
      </c>
      <c r="P11" s="451">
        <v>30539</v>
      </c>
      <c r="Q11" s="452">
        <v>30539</v>
      </c>
      <c r="R11" s="451">
        <v>18046</v>
      </c>
      <c r="S11" s="451">
        <v>28873</v>
      </c>
      <c r="T11" s="451">
        <v>36091</v>
      </c>
      <c r="U11" s="451">
        <v>39700</v>
      </c>
      <c r="V11" s="451">
        <v>39700</v>
      </c>
      <c r="W11" s="450">
        <v>19434</v>
      </c>
      <c r="X11" s="451">
        <v>31094</v>
      </c>
      <c r="Y11" s="451">
        <v>38867</v>
      </c>
      <c r="Z11" s="451">
        <v>42754</v>
      </c>
      <c r="AA11" s="451">
        <v>42754</v>
      </c>
      <c r="AB11" s="450">
        <v>13881</v>
      </c>
      <c r="AC11" s="451">
        <v>22210</v>
      </c>
      <c r="AD11" s="451">
        <v>27762</v>
      </c>
      <c r="AE11" s="451">
        <v>30539</v>
      </c>
      <c r="AF11" s="451">
        <v>30539</v>
      </c>
      <c r="AG11" s="450">
        <v>13881</v>
      </c>
      <c r="AH11" s="451">
        <v>22210</v>
      </c>
      <c r="AI11" s="451">
        <v>27762</v>
      </c>
      <c r="AJ11" s="451">
        <v>30539</v>
      </c>
      <c r="AK11" s="453">
        <v>30539</v>
      </c>
      <c r="AL11" s="454">
        <v>15963</v>
      </c>
      <c r="AM11" s="451">
        <v>25541</v>
      </c>
      <c r="AN11" s="451">
        <v>31927</v>
      </c>
      <c r="AO11" s="451">
        <v>35120</v>
      </c>
      <c r="AP11" s="451">
        <v>35120</v>
      </c>
      <c r="AQ11" s="450">
        <v>13881</v>
      </c>
      <c r="AR11" s="451">
        <v>22210</v>
      </c>
      <c r="AS11" s="451">
        <v>27762</v>
      </c>
      <c r="AT11" s="451">
        <v>30539</v>
      </c>
      <c r="AU11" s="452">
        <v>30539</v>
      </c>
      <c r="AV11" s="454">
        <v>24986</v>
      </c>
      <c r="AW11" s="451">
        <v>39978</v>
      </c>
      <c r="AX11" s="451">
        <v>49972</v>
      </c>
      <c r="AY11" s="451">
        <v>54970</v>
      </c>
      <c r="AZ11" s="455">
        <v>54970</v>
      </c>
      <c r="BA11" s="454">
        <v>41505</v>
      </c>
      <c r="BB11" s="451">
        <v>66408</v>
      </c>
      <c r="BC11" s="451">
        <v>83010</v>
      </c>
      <c r="BD11" s="451">
        <v>91311</v>
      </c>
      <c r="BE11" s="450">
        <v>91311</v>
      </c>
      <c r="BF11" s="451">
        <v>36091</v>
      </c>
      <c r="BG11" s="451">
        <v>57746</v>
      </c>
      <c r="BH11" s="451">
        <v>72182</v>
      </c>
      <c r="BI11" s="451">
        <v>79401</v>
      </c>
      <c r="BJ11" s="455">
        <v>79401</v>
      </c>
      <c r="BK11" s="454">
        <v>51083</v>
      </c>
      <c r="BL11" s="451">
        <v>81733</v>
      </c>
      <c r="BM11" s="451">
        <v>102166</v>
      </c>
      <c r="BN11" s="451">
        <v>112383</v>
      </c>
      <c r="BO11" s="450">
        <v>112383</v>
      </c>
      <c r="BP11" s="451">
        <v>44420</v>
      </c>
      <c r="BQ11" s="451">
        <v>71072</v>
      </c>
      <c r="BR11" s="451">
        <v>88840</v>
      </c>
      <c r="BS11" s="451">
        <v>97724</v>
      </c>
      <c r="BT11" s="455">
        <v>97724</v>
      </c>
      <c r="BU11" s="454">
        <v>79817</v>
      </c>
      <c r="BV11" s="451">
        <v>127707</v>
      </c>
      <c r="BW11" s="451">
        <v>159634</v>
      </c>
      <c r="BX11" s="451">
        <v>175598</v>
      </c>
      <c r="BY11" s="450">
        <v>175598</v>
      </c>
      <c r="BZ11" s="451">
        <v>69406</v>
      </c>
      <c r="CA11" s="451">
        <v>111050</v>
      </c>
      <c r="CB11" s="451">
        <v>138812</v>
      </c>
      <c r="CC11" s="451">
        <v>152694</v>
      </c>
      <c r="CD11" s="455">
        <v>152694</v>
      </c>
      <c r="CE11" s="454">
        <v>21551</v>
      </c>
      <c r="CF11" s="451">
        <v>34481</v>
      </c>
      <c r="CG11" s="451">
        <v>43101</v>
      </c>
      <c r="CH11" s="451">
        <v>47411</v>
      </c>
      <c r="CI11" s="450">
        <v>47411</v>
      </c>
      <c r="CJ11" s="451">
        <v>18740</v>
      </c>
      <c r="CK11" s="451">
        <v>29983</v>
      </c>
      <c r="CL11" s="451">
        <v>37479</v>
      </c>
      <c r="CM11" s="451">
        <v>41227</v>
      </c>
      <c r="CN11" s="455">
        <v>41227</v>
      </c>
      <c r="CO11" s="454">
        <v>18358</v>
      </c>
      <c r="CP11" s="451">
        <v>29373</v>
      </c>
      <c r="CQ11" s="451">
        <v>36716</v>
      </c>
      <c r="CR11" s="451">
        <v>40387</v>
      </c>
      <c r="CS11" s="450">
        <v>40387</v>
      </c>
      <c r="CT11" s="451">
        <v>15963</v>
      </c>
      <c r="CU11" s="451">
        <v>25541</v>
      </c>
      <c r="CV11" s="451">
        <v>31927</v>
      </c>
      <c r="CW11" s="451">
        <v>35120</v>
      </c>
      <c r="CX11" s="455">
        <v>35120</v>
      </c>
    </row>
    <row r="12" spans="1:168" s="456" customFormat="1">
      <c r="A12" s="867"/>
      <c r="B12" s="449" t="s">
        <v>864</v>
      </c>
      <c r="C12" s="450">
        <v>5267</v>
      </c>
      <c r="D12" s="451">
        <v>8427</v>
      </c>
      <c r="E12" s="451">
        <v>10533</v>
      </c>
      <c r="F12" s="451">
        <v>11587</v>
      </c>
      <c r="G12" s="451">
        <v>11587</v>
      </c>
      <c r="H12" s="451">
        <v>5267</v>
      </c>
      <c r="I12" s="451">
        <v>8427</v>
      </c>
      <c r="J12" s="451">
        <v>10533</v>
      </c>
      <c r="K12" s="451">
        <v>11587</v>
      </c>
      <c r="L12" s="451">
        <v>11587</v>
      </c>
      <c r="M12" s="451">
        <v>4580</v>
      </c>
      <c r="N12" s="451">
        <v>7328</v>
      </c>
      <c r="O12" s="451">
        <v>9159</v>
      </c>
      <c r="P12" s="451">
        <v>10075</v>
      </c>
      <c r="Q12" s="452">
        <v>10075</v>
      </c>
      <c r="R12" s="451">
        <v>5954</v>
      </c>
      <c r="S12" s="451">
        <v>9526</v>
      </c>
      <c r="T12" s="451">
        <v>11907</v>
      </c>
      <c r="U12" s="451">
        <v>13098</v>
      </c>
      <c r="V12" s="451">
        <v>13098</v>
      </c>
      <c r="W12" s="450">
        <v>6412</v>
      </c>
      <c r="X12" s="451">
        <v>10259</v>
      </c>
      <c r="Y12" s="451">
        <v>12823</v>
      </c>
      <c r="Z12" s="451">
        <v>14105</v>
      </c>
      <c r="AA12" s="451">
        <v>14105</v>
      </c>
      <c r="AB12" s="450">
        <v>4580</v>
      </c>
      <c r="AC12" s="451">
        <v>7328</v>
      </c>
      <c r="AD12" s="451">
        <v>9159</v>
      </c>
      <c r="AE12" s="451">
        <v>10075</v>
      </c>
      <c r="AF12" s="451">
        <v>10075</v>
      </c>
      <c r="AG12" s="450">
        <v>4580</v>
      </c>
      <c r="AH12" s="451">
        <v>7328</v>
      </c>
      <c r="AI12" s="451">
        <v>9159</v>
      </c>
      <c r="AJ12" s="451">
        <v>10075</v>
      </c>
      <c r="AK12" s="453">
        <v>10075</v>
      </c>
      <c r="AL12" s="454">
        <v>5267</v>
      </c>
      <c r="AM12" s="451">
        <v>8427</v>
      </c>
      <c r="AN12" s="451">
        <v>10533</v>
      </c>
      <c r="AO12" s="451">
        <v>11587</v>
      </c>
      <c r="AP12" s="451">
        <v>11587</v>
      </c>
      <c r="AQ12" s="450">
        <v>4580</v>
      </c>
      <c r="AR12" s="451">
        <v>7328</v>
      </c>
      <c r="AS12" s="451">
        <v>9159</v>
      </c>
      <c r="AT12" s="451">
        <v>10075</v>
      </c>
      <c r="AU12" s="452">
        <v>10075</v>
      </c>
      <c r="AV12" s="454">
        <v>4580</v>
      </c>
      <c r="AW12" s="451">
        <v>7328</v>
      </c>
      <c r="AX12" s="451">
        <v>9159</v>
      </c>
      <c r="AY12" s="451">
        <v>10075</v>
      </c>
      <c r="AZ12" s="455">
        <v>10075</v>
      </c>
      <c r="BA12" s="454">
        <v>13693</v>
      </c>
      <c r="BB12" s="451">
        <v>21909</v>
      </c>
      <c r="BC12" s="451">
        <v>27387</v>
      </c>
      <c r="BD12" s="451">
        <v>30125</v>
      </c>
      <c r="BE12" s="450">
        <v>30125</v>
      </c>
      <c r="BF12" s="451">
        <v>11907</v>
      </c>
      <c r="BG12" s="451">
        <v>19052</v>
      </c>
      <c r="BH12" s="451">
        <v>23814</v>
      </c>
      <c r="BI12" s="451">
        <v>26196</v>
      </c>
      <c r="BJ12" s="455">
        <v>26196</v>
      </c>
      <c r="BK12" s="454">
        <v>16853</v>
      </c>
      <c r="BL12" s="451">
        <v>26965</v>
      </c>
      <c r="BM12" s="451">
        <v>33707</v>
      </c>
      <c r="BN12" s="451">
        <v>37077</v>
      </c>
      <c r="BO12" s="450">
        <v>37077</v>
      </c>
      <c r="BP12" s="451">
        <v>14655</v>
      </c>
      <c r="BQ12" s="451">
        <v>23448</v>
      </c>
      <c r="BR12" s="451">
        <v>29310</v>
      </c>
      <c r="BS12" s="451">
        <v>32241</v>
      </c>
      <c r="BT12" s="455">
        <v>32241</v>
      </c>
      <c r="BU12" s="454">
        <v>26333</v>
      </c>
      <c r="BV12" s="451">
        <v>42133</v>
      </c>
      <c r="BW12" s="451">
        <v>52667</v>
      </c>
      <c r="BX12" s="451">
        <v>57933</v>
      </c>
      <c r="BY12" s="450">
        <v>57933</v>
      </c>
      <c r="BZ12" s="451">
        <v>22898</v>
      </c>
      <c r="CA12" s="451">
        <v>36638</v>
      </c>
      <c r="CB12" s="451">
        <v>45797</v>
      </c>
      <c r="CC12" s="451">
        <v>50377</v>
      </c>
      <c r="CD12" s="455">
        <v>50377</v>
      </c>
      <c r="CE12" s="454">
        <v>7110</v>
      </c>
      <c r="CF12" s="451">
        <v>11376</v>
      </c>
      <c r="CG12" s="451">
        <v>14220</v>
      </c>
      <c r="CH12" s="451">
        <v>15642</v>
      </c>
      <c r="CI12" s="450">
        <v>15642</v>
      </c>
      <c r="CJ12" s="451">
        <v>6183</v>
      </c>
      <c r="CK12" s="451">
        <v>9892</v>
      </c>
      <c r="CL12" s="451">
        <v>12365</v>
      </c>
      <c r="CM12" s="451">
        <v>13602</v>
      </c>
      <c r="CN12" s="455">
        <v>13602</v>
      </c>
      <c r="CO12" s="454">
        <v>6057</v>
      </c>
      <c r="CP12" s="451">
        <v>9691</v>
      </c>
      <c r="CQ12" s="451">
        <v>12113</v>
      </c>
      <c r="CR12" s="451">
        <v>13325</v>
      </c>
      <c r="CS12" s="450">
        <v>13325</v>
      </c>
      <c r="CT12" s="451">
        <v>5267</v>
      </c>
      <c r="CU12" s="451">
        <v>8427</v>
      </c>
      <c r="CV12" s="451">
        <v>10533</v>
      </c>
      <c r="CW12" s="451">
        <v>11587</v>
      </c>
      <c r="CX12" s="455">
        <v>11587</v>
      </c>
      <c r="CY12" s="441"/>
      <c r="CZ12" s="441"/>
      <c r="DA12" s="441"/>
      <c r="DB12" s="441"/>
      <c r="DC12" s="441"/>
      <c r="DD12" s="441"/>
      <c r="DE12" s="441"/>
      <c r="DF12" s="441"/>
      <c r="DG12" s="441"/>
      <c r="DH12" s="441"/>
      <c r="DI12" s="441"/>
      <c r="DJ12" s="441"/>
      <c r="DK12" s="441"/>
      <c r="DL12" s="441"/>
      <c r="DM12" s="441"/>
      <c r="DN12" s="441"/>
      <c r="DO12" s="441"/>
      <c r="DP12" s="441"/>
      <c r="DQ12" s="441"/>
      <c r="DR12" s="441"/>
      <c r="DS12" s="441"/>
      <c r="DT12" s="441"/>
      <c r="DU12" s="441"/>
      <c r="DV12" s="441"/>
      <c r="DW12" s="441"/>
      <c r="DX12" s="441"/>
      <c r="DY12" s="441"/>
      <c r="DZ12" s="441"/>
      <c r="EA12" s="441"/>
      <c r="EB12" s="441"/>
      <c r="EC12" s="441"/>
      <c r="ED12" s="441"/>
      <c r="EE12" s="441"/>
      <c r="EF12" s="441"/>
      <c r="EG12" s="441"/>
      <c r="EH12" s="441"/>
      <c r="EI12" s="441"/>
      <c r="EJ12" s="441"/>
      <c r="EK12" s="441"/>
      <c r="EL12" s="441"/>
      <c r="EM12" s="441"/>
      <c r="EN12" s="441"/>
      <c r="EO12" s="441"/>
      <c r="EP12" s="441"/>
      <c r="EQ12" s="441"/>
      <c r="ER12" s="441"/>
      <c r="ES12" s="441"/>
      <c r="ET12" s="441"/>
      <c r="EU12" s="441"/>
      <c r="EV12" s="441"/>
      <c r="EW12" s="441"/>
      <c r="EX12" s="441"/>
      <c r="EY12" s="441"/>
      <c r="EZ12" s="441"/>
      <c r="FA12" s="441"/>
      <c r="FB12" s="441"/>
      <c r="FC12" s="441"/>
      <c r="FD12" s="441"/>
      <c r="FE12" s="441"/>
      <c r="FF12" s="441"/>
      <c r="FG12" s="441"/>
      <c r="FH12" s="441"/>
      <c r="FI12" s="441"/>
      <c r="FJ12" s="441"/>
      <c r="FK12" s="441"/>
      <c r="FL12" s="441"/>
    </row>
    <row r="13" spans="1:168" s="456" customFormat="1">
      <c r="A13" s="867"/>
      <c r="B13" s="449" t="s">
        <v>865</v>
      </c>
      <c r="C13" s="450">
        <v>7660</v>
      </c>
      <c r="D13" s="451">
        <v>7660</v>
      </c>
      <c r="E13" s="451">
        <v>7660</v>
      </c>
      <c r="F13" s="451">
        <v>7660</v>
      </c>
      <c r="G13" s="451">
        <v>7660</v>
      </c>
      <c r="H13" s="451">
        <v>7660</v>
      </c>
      <c r="I13" s="451">
        <v>7660</v>
      </c>
      <c r="J13" s="451">
        <v>7660</v>
      </c>
      <c r="K13" s="451">
        <v>7660</v>
      </c>
      <c r="L13" s="451">
        <v>7660</v>
      </c>
      <c r="M13" s="451">
        <v>6661</v>
      </c>
      <c r="N13" s="451">
        <v>6661</v>
      </c>
      <c r="O13" s="451">
        <v>6661</v>
      </c>
      <c r="P13" s="451">
        <v>6661</v>
      </c>
      <c r="Q13" s="452">
        <v>6661</v>
      </c>
      <c r="R13" s="451">
        <v>8659</v>
      </c>
      <c r="S13" s="451">
        <v>8659</v>
      </c>
      <c r="T13" s="451">
        <v>8659</v>
      </c>
      <c r="U13" s="451">
        <v>8659</v>
      </c>
      <c r="V13" s="451">
        <v>8659</v>
      </c>
      <c r="W13" s="450">
        <v>9326</v>
      </c>
      <c r="X13" s="451">
        <v>9326</v>
      </c>
      <c r="Y13" s="451">
        <v>9326</v>
      </c>
      <c r="Z13" s="451">
        <v>9326</v>
      </c>
      <c r="AA13" s="451">
        <v>9326</v>
      </c>
      <c r="AB13" s="450">
        <v>6661</v>
      </c>
      <c r="AC13" s="451">
        <v>6661</v>
      </c>
      <c r="AD13" s="451">
        <v>6661</v>
      </c>
      <c r="AE13" s="451">
        <v>6661</v>
      </c>
      <c r="AF13" s="451">
        <v>6661</v>
      </c>
      <c r="AG13" s="450">
        <v>6661</v>
      </c>
      <c r="AH13" s="451">
        <v>6661</v>
      </c>
      <c r="AI13" s="451">
        <v>6661</v>
      </c>
      <c r="AJ13" s="451">
        <v>6661</v>
      </c>
      <c r="AK13" s="453">
        <v>6661</v>
      </c>
      <c r="AL13" s="454">
        <v>7660</v>
      </c>
      <c r="AM13" s="451">
        <v>7660</v>
      </c>
      <c r="AN13" s="451">
        <v>7660</v>
      </c>
      <c r="AO13" s="451">
        <v>7660</v>
      </c>
      <c r="AP13" s="451">
        <v>7660</v>
      </c>
      <c r="AQ13" s="450">
        <v>6661</v>
      </c>
      <c r="AR13" s="451">
        <v>6661</v>
      </c>
      <c r="AS13" s="451">
        <v>6661</v>
      </c>
      <c r="AT13" s="451">
        <v>6661</v>
      </c>
      <c r="AU13" s="452">
        <v>6661</v>
      </c>
      <c r="AV13" s="454">
        <v>6661</v>
      </c>
      <c r="AW13" s="451">
        <v>6661</v>
      </c>
      <c r="AX13" s="451">
        <v>6661</v>
      </c>
      <c r="AY13" s="451">
        <v>6661</v>
      </c>
      <c r="AZ13" s="455">
        <v>6661</v>
      </c>
      <c r="BA13" s="454">
        <v>19917</v>
      </c>
      <c r="BB13" s="451">
        <v>19917</v>
      </c>
      <c r="BC13" s="451">
        <v>19917</v>
      </c>
      <c r="BD13" s="451">
        <v>19917</v>
      </c>
      <c r="BE13" s="450">
        <v>19917</v>
      </c>
      <c r="BF13" s="451">
        <v>17319</v>
      </c>
      <c r="BG13" s="451">
        <v>17319</v>
      </c>
      <c r="BH13" s="451">
        <v>17319</v>
      </c>
      <c r="BI13" s="451">
        <v>17319</v>
      </c>
      <c r="BJ13" s="455">
        <v>17319</v>
      </c>
      <c r="BK13" s="454">
        <v>24513</v>
      </c>
      <c r="BL13" s="451">
        <v>24513</v>
      </c>
      <c r="BM13" s="451">
        <v>24513</v>
      </c>
      <c r="BN13" s="451">
        <v>24513</v>
      </c>
      <c r="BO13" s="450">
        <v>24513</v>
      </c>
      <c r="BP13" s="451">
        <v>21316</v>
      </c>
      <c r="BQ13" s="451">
        <v>21316</v>
      </c>
      <c r="BR13" s="451">
        <v>21316</v>
      </c>
      <c r="BS13" s="451">
        <v>21316</v>
      </c>
      <c r="BT13" s="455">
        <v>21316</v>
      </c>
      <c r="BU13" s="454">
        <v>38301</v>
      </c>
      <c r="BV13" s="451">
        <v>38301</v>
      </c>
      <c r="BW13" s="451">
        <v>38301</v>
      </c>
      <c r="BX13" s="451">
        <v>38301</v>
      </c>
      <c r="BY13" s="450">
        <v>38301</v>
      </c>
      <c r="BZ13" s="451">
        <v>33306</v>
      </c>
      <c r="CA13" s="451">
        <v>33306</v>
      </c>
      <c r="CB13" s="451">
        <v>33306</v>
      </c>
      <c r="CC13" s="451">
        <v>33306</v>
      </c>
      <c r="CD13" s="455">
        <v>33306</v>
      </c>
      <c r="CE13" s="454">
        <v>10341</v>
      </c>
      <c r="CF13" s="451">
        <v>10341</v>
      </c>
      <c r="CG13" s="451">
        <v>10341</v>
      </c>
      <c r="CH13" s="451">
        <v>10341</v>
      </c>
      <c r="CI13" s="450">
        <v>10341</v>
      </c>
      <c r="CJ13" s="451">
        <v>8992</v>
      </c>
      <c r="CK13" s="451">
        <v>8992</v>
      </c>
      <c r="CL13" s="451">
        <v>8992</v>
      </c>
      <c r="CM13" s="451">
        <v>8992</v>
      </c>
      <c r="CN13" s="455">
        <v>8992</v>
      </c>
      <c r="CO13" s="454">
        <v>8809</v>
      </c>
      <c r="CP13" s="451">
        <v>8809</v>
      </c>
      <c r="CQ13" s="451">
        <v>8809</v>
      </c>
      <c r="CR13" s="451">
        <v>8809</v>
      </c>
      <c r="CS13" s="450">
        <v>8809</v>
      </c>
      <c r="CT13" s="451">
        <v>7660</v>
      </c>
      <c r="CU13" s="451">
        <v>7660</v>
      </c>
      <c r="CV13" s="451">
        <v>7660</v>
      </c>
      <c r="CW13" s="451">
        <v>7660</v>
      </c>
      <c r="CX13" s="455">
        <v>7660</v>
      </c>
      <c r="CY13" s="441"/>
      <c r="CZ13" s="441"/>
      <c r="DA13" s="441"/>
      <c r="DB13" s="441"/>
      <c r="DC13" s="441"/>
      <c r="DD13" s="441"/>
      <c r="DE13" s="441"/>
      <c r="DF13" s="441"/>
      <c r="DG13" s="441"/>
      <c r="DH13" s="441"/>
      <c r="DI13" s="441"/>
      <c r="DJ13" s="441"/>
      <c r="DK13" s="441"/>
      <c r="DL13" s="441"/>
      <c r="DM13" s="441"/>
      <c r="DN13" s="441"/>
      <c r="DO13" s="441"/>
      <c r="DP13" s="441"/>
      <c r="DQ13" s="441"/>
      <c r="DR13" s="441"/>
      <c r="DS13" s="441"/>
      <c r="DT13" s="441"/>
      <c r="DU13" s="441"/>
      <c r="DV13" s="441"/>
      <c r="DW13" s="441"/>
      <c r="DX13" s="441"/>
      <c r="DY13" s="441"/>
      <c r="DZ13" s="441"/>
      <c r="EA13" s="441"/>
      <c r="EB13" s="441"/>
      <c r="EC13" s="441"/>
      <c r="ED13" s="441"/>
      <c r="EE13" s="441"/>
      <c r="EF13" s="441"/>
      <c r="EG13" s="441"/>
      <c r="EH13" s="441"/>
      <c r="EI13" s="441"/>
      <c r="EJ13" s="441"/>
      <c r="EK13" s="441"/>
      <c r="EL13" s="441"/>
      <c r="EM13" s="441"/>
      <c r="EN13" s="441"/>
      <c r="EO13" s="441"/>
      <c r="EP13" s="441"/>
      <c r="EQ13" s="441"/>
      <c r="ER13" s="441"/>
      <c r="ES13" s="441"/>
      <c r="ET13" s="441"/>
      <c r="EU13" s="441"/>
      <c r="EV13" s="441"/>
      <c r="EW13" s="441"/>
      <c r="EX13" s="441"/>
      <c r="EY13" s="441"/>
      <c r="EZ13" s="441"/>
      <c r="FA13" s="441"/>
      <c r="FB13" s="441"/>
      <c r="FC13" s="441"/>
      <c r="FD13" s="441"/>
      <c r="FE13" s="441"/>
      <c r="FF13" s="441"/>
      <c r="FG13" s="441"/>
      <c r="FH13" s="441"/>
      <c r="FI13" s="441"/>
      <c r="FJ13" s="441"/>
      <c r="FK13" s="441"/>
      <c r="FL13" s="441"/>
    </row>
    <row r="14" spans="1:168" s="448" customFormat="1">
      <c r="A14" s="868"/>
      <c r="B14" s="442" t="s">
        <v>874</v>
      </c>
      <c r="C14" s="443">
        <v>1257</v>
      </c>
      <c r="D14" s="444">
        <v>2011</v>
      </c>
      <c r="E14" s="444">
        <v>2514</v>
      </c>
      <c r="F14" s="444">
        <v>2766</v>
      </c>
      <c r="G14" s="444">
        <v>2766</v>
      </c>
      <c r="H14" s="444">
        <v>1257</v>
      </c>
      <c r="I14" s="444">
        <v>2011</v>
      </c>
      <c r="J14" s="444">
        <v>2514</v>
      </c>
      <c r="K14" s="444">
        <v>2766</v>
      </c>
      <c r="L14" s="444">
        <v>2766</v>
      </c>
      <c r="M14" s="444">
        <v>1366</v>
      </c>
      <c r="N14" s="444">
        <v>2186</v>
      </c>
      <c r="O14" s="444">
        <v>2733</v>
      </c>
      <c r="P14" s="444">
        <v>3006</v>
      </c>
      <c r="Q14" s="442">
        <v>3006</v>
      </c>
      <c r="R14" s="444">
        <v>1421</v>
      </c>
      <c r="S14" s="444">
        <v>2274</v>
      </c>
      <c r="T14" s="444">
        <v>2842</v>
      </c>
      <c r="U14" s="444">
        <v>3126</v>
      </c>
      <c r="V14" s="444">
        <v>3126</v>
      </c>
      <c r="W14" s="443">
        <v>1913</v>
      </c>
      <c r="X14" s="444">
        <v>3061</v>
      </c>
      <c r="Y14" s="444">
        <v>3826</v>
      </c>
      <c r="Z14" s="444">
        <v>4209</v>
      </c>
      <c r="AA14" s="444">
        <v>4209</v>
      </c>
      <c r="AB14" s="443">
        <v>1366</v>
      </c>
      <c r="AC14" s="444">
        <v>2186</v>
      </c>
      <c r="AD14" s="444">
        <v>2733</v>
      </c>
      <c r="AE14" s="444">
        <v>3006</v>
      </c>
      <c r="AF14" s="444">
        <v>3006</v>
      </c>
      <c r="AG14" s="443">
        <v>1366</v>
      </c>
      <c r="AH14" s="444">
        <v>2186</v>
      </c>
      <c r="AI14" s="444">
        <v>2733</v>
      </c>
      <c r="AJ14" s="444">
        <v>3006</v>
      </c>
      <c r="AK14" s="445">
        <v>3006</v>
      </c>
      <c r="AL14" s="446">
        <v>1257</v>
      </c>
      <c r="AM14" s="444">
        <v>2011</v>
      </c>
      <c r="AN14" s="444">
        <v>2514</v>
      </c>
      <c r="AO14" s="444">
        <v>2766</v>
      </c>
      <c r="AP14" s="444">
        <v>2766</v>
      </c>
      <c r="AQ14" s="443">
        <v>1366</v>
      </c>
      <c r="AR14" s="444">
        <v>2186</v>
      </c>
      <c r="AS14" s="444">
        <v>2733</v>
      </c>
      <c r="AT14" s="444">
        <v>3006</v>
      </c>
      <c r="AU14" s="442">
        <v>3006</v>
      </c>
      <c r="AV14" s="446">
        <v>1476</v>
      </c>
      <c r="AW14" s="444">
        <v>2361</v>
      </c>
      <c r="AX14" s="444">
        <v>2952</v>
      </c>
      <c r="AY14" s="444">
        <v>3247</v>
      </c>
      <c r="AZ14" s="447">
        <v>3247</v>
      </c>
      <c r="BA14" s="446">
        <v>1634</v>
      </c>
      <c r="BB14" s="444">
        <v>2615</v>
      </c>
      <c r="BC14" s="444">
        <v>3269</v>
      </c>
      <c r="BD14" s="444">
        <v>3595</v>
      </c>
      <c r="BE14" s="443">
        <v>3595</v>
      </c>
      <c r="BF14" s="444">
        <v>1776</v>
      </c>
      <c r="BG14" s="444">
        <v>2842</v>
      </c>
      <c r="BH14" s="444">
        <v>3553</v>
      </c>
      <c r="BI14" s="444">
        <v>3908</v>
      </c>
      <c r="BJ14" s="447">
        <v>3908</v>
      </c>
      <c r="BK14" s="446">
        <v>1802</v>
      </c>
      <c r="BL14" s="444">
        <v>2883</v>
      </c>
      <c r="BM14" s="444">
        <v>3604</v>
      </c>
      <c r="BN14" s="444">
        <v>3964</v>
      </c>
      <c r="BO14" s="443">
        <v>3964</v>
      </c>
      <c r="BP14" s="444">
        <v>1968</v>
      </c>
      <c r="BQ14" s="444">
        <v>3148</v>
      </c>
      <c r="BR14" s="444">
        <v>3935</v>
      </c>
      <c r="BS14" s="444">
        <v>4329</v>
      </c>
      <c r="BT14" s="447">
        <v>4329</v>
      </c>
      <c r="BU14" s="446">
        <v>2488</v>
      </c>
      <c r="BV14" s="444">
        <v>3981</v>
      </c>
      <c r="BW14" s="444">
        <v>4976</v>
      </c>
      <c r="BX14" s="444">
        <v>5474</v>
      </c>
      <c r="BY14" s="443">
        <v>5474</v>
      </c>
      <c r="BZ14" s="444">
        <v>2733</v>
      </c>
      <c r="CA14" s="444">
        <v>4373</v>
      </c>
      <c r="CB14" s="444">
        <v>5466</v>
      </c>
      <c r="CC14" s="444">
        <v>6012</v>
      </c>
      <c r="CD14" s="447">
        <v>6012</v>
      </c>
      <c r="CE14" s="446">
        <v>1361</v>
      </c>
      <c r="CF14" s="444">
        <v>2178</v>
      </c>
      <c r="CG14" s="444">
        <v>2722</v>
      </c>
      <c r="CH14" s="444">
        <v>2995</v>
      </c>
      <c r="CI14" s="443">
        <v>2995</v>
      </c>
      <c r="CJ14" s="444">
        <v>1476</v>
      </c>
      <c r="CK14" s="444">
        <v>2361</v>
      </c>
      <c r="CL14" s="444">
        <v>2952</v>
      </c>
      <c r="CM14" s="444">
        <v>3247</v>
      </c>
      <c r="CN14" s="447">
        <v>3247</v>
      </c>
      <c r="CO14" s="446">
        <v>1446</v>
      </c>
      <c r="CP14" s="444">
        <v>2313</v>
      </c>
      <c r="CQ14" s="444">
        <v>2891</v>
      </c>
      <c r="CR14" s="444">
        <v>3181</v>
      </c>
      <c r="CS14" s="443">
        <v>3181</v>
      </c>
      <c r="CT14" s="444">
        <v>1571</v>
      </c>
      <c r="CU14" s="444">
        <v>2514</v>
      </c>
      <c r="CV14" s="444">
        <v>3143</v>
      </c>
      <c r="CW14" s="444">
        <v>3457</v>
      </c>
      <c r="CX14" s="447">
        <v>3457</v>
      </c>
      <c r="CY14" s="441"/>
      <c r="CZ14" s="441"/>
      <c r="DA14" s="441"/>
      <c r="DB14" s="441"/>
      <c r="DC14" s="441"/>
      <c r="DD14" s="441"/>
      <c r="DE14" s="441"/>
      <c r="DF14" s="441"/>
      <c r="DG14" s="441"/>
      <c r="DH14" s="441"/>
      <c r="DI14" s="441"/>
      <c r="DJ14" s="441"/>
      <c r="DK14" s="441"/>
      <c r="DL14" s="441"/>
      <c r="DM14" s="441"/>
      <c r="DN14" s="441"/>
      <c r="DO14" s="441"/>
      <c r="DP14" s="441"/>
      <c r="DQ14" s="441"/>
      <c r="DR14" s="441"/>
      <c r="DS14" s="441"/>
      <c r="DT14" s="441"/>
      <c r="DU14" s="441"/>
      <c r="DV14" s="441"/>
      <c r="DW14" s="441"/>
      <c r="DX14" s="441"/>
      <c r="DY14" s="441"/>
      <c r="DZ14" s="441"/>
      <c r="EA14" s="441"/>
      <c r="EB14" s="441"/>
      <c r="EC14" s="441"/>
      <c r="ED14" s="441"/>
      <c r="EE14" s="441"/>
      <c r="EF14" s="441"/>
      <c r="EG14" s="441"/>
      <c r="EH14" s="441"/>
      <c r="EI14" s="441"/>
      <c r="EJ14" s="441"/>
      <c r="EK14" s="441"/>
      <c r="EL14" s="441"/>
      <c r="EM14" s="441"/>
      <c r="EN14" s="441"/>
      <c r="EO14" s="441"/>
      <c r="EP14" s="441"/>
      <c r="EQ14" s="441"/>
      <c r="ER14" s="441"/>
      <c r="ES14" s="441"/>
      <c r="ET14" s="441"/>
      <c r="EU14" s="441"/>
      <c r="EV14" s="441"/>
      <c r="EW14" s="441"/>
      <c r="EX14" s="441"/>
      <c r="EY14" s="441"/>
      <c r="EZ14" s="441"/>
      <c r="FA14" s="441"/>
      <c r="FB14" s="441"/>
      <c r="FC14" s="441"/>
      <c r="FD14" s="441"/>
      <c r="FE14" s="441"/>
      <c r="FF14" s="441"/>
      <c r="FG14" s="441"/>
      <c r="FH14" s="441"/>
      <c r="FI14" s="441"/>
      <c r="FJ14" s="441"/>
      <c r="FK14" s="441"/>
      <c r="FL14" s="441"/>
    </row>
    <row r="15" spans="1:168" s="448" customFormat="1" ht="37.5">
      <c r="A15" s="465"/>
      <c r="B15" s="466" t="s">
        <v>876</v>
      </c>
      <c r="C15" s="443"/>
      <c r="D15" s="444"/>
      <c r="E15" s="477">
        <f>E14/E19</f>
        <v>0.43592855899999999</v>
      </c>
      <c r="F15" s="444"/>
      <c r="G15" s="444"/>
      <c r="H15" s="444"/>
      <c r="I15" s="444"/>
      <c r="J15" s="477">
        <f>J14/J19</f>
        <v>0.43592855899999999</v>
      </c>
      <c r="K15" s="444"/>
      <c r="L15" s="444"/>
      <c r="M15" s="444"/>
      <c r="N15" s="444"/>
      <c r="O15" s="477">
        <f>O14/O19</f>
        <v>0.4739032426</v>
      </c>
      <c r="P15" s="444"/>
      <c r="Q15" s="442"/>
      <c r="R15" s="444"/>
      <c r="S15" s="444"/>
      <c r="T15" s="477">
        <f>T14/T19</f>
        <v>0.49280388419999999</v>
      </c>
      <c r="U15" s="444"/>
      <c r="V15" s="444"/>
      <c r="W15" s="443"/>
      <c r="X15" s="444"/>
      <c r="Y15" s="477">
        <f>Y14/Y19</f>
        <v>0.6634298595</v>
      </c>
      <c r="Z15" s="444"/>
      <c r="AA15" s="444"/>
      <c r="AB15" s="443"/>
      <c r="AC15" s="444"/>
      <c r="AD15" s="477">
        <f>AD14/AD19</f>
        <v>0.4739032426</v>
      </c>
      <c r="AE15" s="444"/>
      <c r="AF15" s="444"/>
      <c r="AG15" s="443"/>
      <c r="AH15" s="444"/>
      <c r="AI15" s="477">
        <f>AI14/AI19</f>
        <v>0.4739032426</v>
      </c>
      <c r="AJ15" s="444"/>
      <c r="AK15" s="445"/>
      <c r="AL15" s="446"/>
      <c r="AM15" s="444"/>
      <c r="AN15" s="477">
        <f>AN14/AN19</f>
        <v>0.43592855899999999</v>
      </c>
      <c r="AO15" s="444"/>
      <c r="AP15" s="444"/>
      <c r="AQ15" s="443"/>
      <c r="AR15" s="444"/>
      <c r="AS15" s="477">
        <f>AS14/AS19</f>
        <v>0.4739032426</v>
      </c>
      <c r="AT15" s="444"/>
      <c r="AU15" s="442"/>
      <c r="AV15" s="446"/>
      <c r="AW15" s="444"/>
      <c r="AX15" s="477">
        <f>AX14/AX19</f>
        <v>0.51187792610000005</v>
      </c>
      <c r="AY15" s="444"/>
      <c r="AZ15" s="447"/>
      <c r="BA15" s="446"/>
      <c r="BB15" s="444"/>
      <c r="BC15" s="477">
        <f>BC14/BC19</f>
        <v>0.56684584709999997</v>
      </c>
      <c r="BD15" s="444"/>
      <c r="BE15" s="443"/>
      <c r="BF15" s="444"/>
      <c r="BG15" s="444"/>
      <c r="BH15" s="477">
        <f>BH14/BH19</f>
        <v>0.61609155540000005</v>
      </c>
      <c r="BI15" s="444"/>
      <c r="BJ15" s="447"/>
      <c r="BK15" s="446"/>
      <c r="BL15" s="444"/>
      <c r="BM15" s="477">
        <f>BM14/BM19</f>
        <v>0.62493497490000005</v>
      </c>
      <c r="BN15" s="444"/>
      <c r="BO15" s="443"/>
      <c r="BP15" s="444"/>
      <c r="BQ15" s="444"/>
      <c r="BR15" s="477">
        <f>BR14/BR19</f>
        <v>0.68233050110000004</v>
      </c>
      <c r="BS15" s="444"/>
      <c r="BT15" s="447"/>
      <c r="BU15" s="446"/>
      <c r="BV15" s="444"/>
      <c r="BW15" s="477">
        <f>BW14/BW19</f>
        <v>0.86284029819999997</v>
      </c>
      <c r="BX15" s="444"/>
      <c r="BY15" s="443"/>
      <c r="BZ15" s="444"/>
      <c r="CA15" s="444"/>
      <c r="CB15" s="477">
        <f>CB14/CB19</f>
        <v>0.94780648519999999</v>
      </c>
      <c r="CC15" s="444"/>
      <c r="CD15" s="447"/>
      <c r="CE15" s="446"/>
      <c r="CF15" s="444"/>
      <c r="CG15" s="477">
        <f>CG14/CG19</f>
        <v>0.47199583839999998</v>
      </c>
      <c r="CH15" s="444"/>
      <c r="CI15" s="443"/>
      <c r="CJ15" s="444"/>
      <c r="CK15" s="444"/>
      <c r="CL15" s="477">
        <f>CL14/CL19</f>
        <v>0.51187792610000005</v>
      </c>
      <c r="CM15" s="444"/>
      <c r="CN15" s="447"/>
      <c r="CO15" s="446"/>
      <c r="CP15" s="444"/>
      <c r="CQ15" s="477">
        <f>CQ14/CQ19</f>
        <v>0.50130050289999994</v>
      </c>
      <c r="CR15" s="444"/>
      <c r="CS15" s="443"/>
      <c r="CT15" s="444"/>
      <c r="CU15" s="444"/>
      <c r="CV15" s="477">
        <f>CV14/CV19</f>
        <v>0.54499739899999999</v>
      </c>
      <c r="CW15" s="444"/>
      <c r="CX15" s="447"/>
      <c r="CY15" s="441"/>
      <c r="CZ15" s="441"/>
      <c r="DA15" s="441"/>
      <c r="DB15" s="441"/>
      <c r="DC15" s="441"/>
      <c r="DD15" s="441"/>
      <c r="DE15" s="441"/>
      <c r="DF15" s="441"/>
      <c r="DG15" s="441"/>
      <c r="DH15" s="441"/>
      <c r="DI15" s="441"/>
      <c r="DJ15" s="441"/>
      <c r="DK15" s="441"/>
      <c r="DL15" s="441"/>
      <c r="DM15" s="441"/>
      <c r="DN15" s="441"/>
      <c r="DO15" s="441"/>
      <c r="DP15" s="441"/>
      <c r="DQ15" s="441"/>
      <c r="DR15" s="441"/>
      <c r="DS15" s="441"/>
      <c r="DT15" s="441"/>
      <c r="DU15" s="441"/>
      <c r="DV15" s="441"/>
      <c r="DW15" s="441"/>
      <c r="DX15" s="441"/>
      <c r="DY15" s="441"/>
      <c r="DZ15" s="441"/>
      <c r="EA15" s="441"/>
      <c r="EB15" s="441"/>
      <c r="EC15" s="441"/>
      <c r="ED15" s="441"/>
      <c r="EE15" s="441"/>
      <c r="EF15" s="441"/>
      <c r="EG15" s="441"/>
      <c r="EH15" s="441"/>
      <c r="EI15" s="441"/>
      <c r="EJ15" s="441"/>
      <c r="EK15" s="441"/>
      <c r="EL15" s="441"/>
      <c r="EM15" s="441"/>
      <c r="EN15" s="441"/>
      <c r="EO15" s="441"/>
      <c r="EP15" s="441"/>
      <c r="EQ15" s="441"/>
      <c r="ER15" s="441"/>
      <c r="ES15" s="441"/>
      <c r="ET15" s="441"/>
      <c r="EU15" s="441"/>
      <c r="EV15" s="441"/>
      <c r="EW15" s="441"/>
      <c r="EX15" s="441"/>
      <c r="EY15" s="441"/>
      <c r="EZ15" s="441"/>
      <c r="FA15" s="441"/>
      <c r="FB15" s="441"/>
      <c r="FC15" s="441"/>
      <c r="FD15" s="441"/>
      <c r="FE15" s="441"/>
      <c r="FF15" s="441"/>
      <c r="FG15" s="441"/>
      <c r="FH15" s="441"/>
      <c r="FI15" s="441"/>
      <c r="FJ15" s="441"/>
      <c r="FK15" s="441"/>
      <c r="FL15" s="441"/>
    </row>
    <row r="16" spans="1:168" s="448" customFormat="1" ht="112.5">
      <c r="A16" s="465"/>
      <c r="B16" s="466" t="s">
        <v>871</v>
      </c>
      <c r="C16" s="443"/>
      <c r="D16" s="444"/>
      <c r="E16" s="467">
        <f>E20*E15</f>
        <v>634</v>
      </c>
      <c r="F16" s="444"/>
      <c r="G16" s="444"/>
      <c r="H16" s="444"/>
      <c r="I16" s="444"/>
      <c r="J16" s="467">
        <f>J20*J15</f>
        <v>634</v>
      </c>
      <c r="K16" s="444"/>
      <c r="L16" s="444"/>
      <c r="M16" s="444"/>
      <c r="N16" s="444"/>
      <c r="O16" s="467">
        <f>O20*O15</f>
        <v>690</v>
      </c>
      <c r="P16" s="444"/>
      <c r="Q16" s="442"/>
      <c r="R16" s="444"/>
      <c r="S16" s="444"/>
      <c r="T16" s="467">
        <f>T20*T15</f>
        <v>717</v>
      </c>
      <c r="U16" s="444"/>
      <c r="V16" s="444"/>
      <c r="W16" s="443"/>
      <c r="X16" s="444"/>
      <c r="Y16" s="467">
        <f>Y20*Y15</f>
        <v>965</v>
      </c>
      <c r="Z16" s="444"/>
      <c r="AA16" s="444"/>
      <c r="AB16" s="443"/>
      <c r="AC16" s="444"/>
      <c r="AD16" s="467">
        <f>AD20*AD15</f>
        <v>690</v>
      </c>
      <c r="AE16" s="444"/>
      <c r="AF16" s="444"/>
      <c r="AG16" s="443"/>
      <c r="AH16" s="444"/>
      <c r="AI16" s="467">
        <f>AI20*AI15</f>
        <v>690</v>
      </c>
      <c r="AJ16" s="444"/>
      <c r="AK16" s="445"/>
      <c r="AL16" s="446"/>
      <c r="AM16" s="444"/>
      <c r="AN16" s="467">
        <f>AN20*AN15</f>
        <v>634</v>
      </c>
      <c r="AO16" s="444"/>
      <c r="AP16" s="444"/>
      <c r="AQ16" s="443"/>
      <c r="AR16" s="444"/>
      <c r="AS16" s="467">
        <f>AS20*AS15</f>
        <v>690</v>
      </c>
      <c r="AT16" s="444"/>
      <c r="AU16" s="442"/>
      <c r="AV16" s="446"/>
      <c r="AW16" s="444"/>
      <c r="AX16" s="467">
        <f>AX20*AX15</f>
        <v>745</v>
      </c>
      <c r="AY16" s="444"/>
      <c r="AZ16" s="447"/>
      <c r="BA16" s="446"/>
      <c r="BB16" s="444"/>
      <c r="BC16" s="467">
        <f>BC20*BC15</f>
        <v>825</v>
      </c>
      <c r="BD16" s="444"/>
      <c r="BE16" s="443"/>
      <c r="BF16" s="444"/>
      <c r="BG16" s="444"/>
      <c r="BH16" s="467">
        <f>BH20*BH15</f>
        <v>896</v>
      </c>
      <c r="BI16" s="444"/>
      <c r="BJ16" s="447"/>
      <c r="BK16" s="446"/>
      <c r="BL16" s="444"/>
      <c r="BM16" s="467">
        <f>BM20*BM15</f>
        <v>909</v>
      </c>
      <c r="BN16" s="444"/>
      <c r="BO16" s="443"/>
      <c r="BP16" s="444"/>
      <c r="BQ16" s="444"/>
      <c r="BR16" s="467">
        <f>BR20*BR15</f>
        <v>993</v>
      </c>
      <c r="BS16" s="444"/>
      <c r="BT16" s="447"/>
      <c r="BU16" s="446"/>
      <c r="BV16" s="444"/>
      <c r="BW16" s="467">
        <f>BW20*BW15</f>
        <v>1255</v>
      </c>
      <c r="BX16" s="444"/>
      <c r="BY16" s="443"/>
      <c r="BZ16" s="444"/>
      <c r="CA16" s="444"/>
      <c r="CB16" s="467">
        <f>CB20*CB15</f>
        <v>1379</v>
      </c>
      <c r="CC16" s="444"/>
      <c r="CD16" s="447"/>
      <c r="CE16" s="446"/>
      <c r="CF16" s="444"/>
      <c r="CG16" s="467">
        <f>CG20*CG15</f>
        <v>687</v>
      </c>
      <c r="CH16" s="444"/>
      <c r="CI16" s="443"/>
      <c r="CJ16" s="444"/>
      <c r="CK16" s="444"/>
      <c r="CL16" s="467">
        <f>CL20*CL15</f>
        <v>745</v>
      </c>
      <c r="CM16" s="444"/>
      <c r="CN16" s="447"/>
      <c r="CO16" s="446"/>
      <c r="CP16" s="444"/>
      <c r="CQ16" s="467">
        <f>CQ20*CQ15</f>
        <v>729</v>
      </c>
      <c r="CR16" s="444"/>
      <c r="CS16" s="443"/>
      <c r="CT16" s="444"/>
      <c r="CU16" s="444"/>
      <c r="CV16" s="467">
        <f>CV20*CV15</f>
        <v>793</v>
      </c>
      <c r="CW16" s="444"/>
      <c r="CX16" s="447"/>
      <c r="CY16" s="441"/>
      <c r="CZ16" s="441"/>
      <c r="DA16" s="441"/>
      <c r="DB16" s="441"/>
      <c r="DC16" s="441"/>
      <c r="DD16" s="441"/>
      <c r="DE16" s="441"/>
      <c r="DF16" s="441"/>
      <c r="DG16" s="441"/>
      <c r="DH16" s="441"/>
      <c r="DI16" s="441"/>
      <c r="DJ16" s="441"/>
      <c r="DK16" s="441"/>
      <c r="DL16" s="441"/>
      <c r="DM16" s="441"/>
      <c r="DN16" s="441"/>
      <c r="DO16" s="441"/>
      <c r="DP16" s="441"/>
      <c r="DQ16" s="441"/>
      <c r="DR16" s="441"/>
      <c r="DS16" s="441"/>
      <c r="DT16" s="441"/>
      <c r="DU16" s="441"/>
      <c r="DV16" s="441"/>
      <c r="DW16" s="441"/>
      <c r="DX16" s="441"/>
      <c r="DY16" s="441"/>
      <c r="DZ16" s="441"/>
      <c r="EA16" s="441"/>
      <c r="EB16" s="441"/>
      <c r="EC16" s="441"/>
      <c r="ED16" s="441"/>
      <c r="EE16" s="441"/>
      <c r="EF16" s="441"/>
      <c r="EG16" s="441"/>
      <c r="EH16" s="441"/>
      <c r="EI16" s="441"/>
      <c r="EJ16" s="441"/>
      <c r="EK16" s="441"/>
      <c r="EL16" s="441"/>
      <c r="EM16" s="441"/>
      <c r="EN16" s="441"/>
      <c r="EO16" s="441"/>
      <c r="EP16" s="441"/>
      <c r="EQ16" s="441"/>
      <c r="ER16" s="441"/>
      <c r="ES16" s="441"/>
      <c r="ET16" s="441"/>
      <c r="EU16" s="441"/>
      <c r="EV16" s="441"/>
      <c r="EW16" s="441"/>
      <c r="EX16" s="441"/>
      <c r="EY16" s="441"/>
      <c r="EZ16" s="441"/>
      <c r="FA16" s="441"/>
      <c r="FB16" s="441"/>
      <c r="FC16" s="441"/>
      <c r="FD16" s="441"/>
      <c r="FE16" s="441"/>
      <c r="FF16" s="441"/>
      <c r="FG16" s="441"/>
      <c r="FH16" s="441"/>
      <c r="FI16" s="441"/>
      <c r="FJ16" s="441"/>
      <c r="FK16" s="441"/>
      <c r="FL16" s="441"/>
    </row>
    <row r="17" spans="1:168" s="448" customFormat="1" ht="93.75">
      <c r="A17" s="465"/>
      <c r="B17" s="466" t="s">
        <v>872</v>
      </c>
      <c r="C17" s="443"/>
      <c r="D17" s="444"/>
      <c r="E17" s="467">
        <f>E21*E15</f>
        <v>1880</v>
      </c>
      <c r="F17" s="444"/>
      <c r="G17" s="444"/>
      <c r="H17" s="444"/>
      <c r="I17" s="444"/>
      <c r="J17" s="467">
        <f>J21*J15</f>
        <v>1880</v>
      </c>
      <c r="K17" s="444"/>
      <c r="L17" s="444"/>
      <c r="M17" s="444"/>
      <c r="N17" s="444"/>
      <c r="O17" s="467">
        <f>O21*O15</f>
        <v>2043</v>
      </c>
      <c r="P17" s="444"/>
      <c r="Q17" s="442"/>
      <c r="R17" s="444"/>
      <c r="S17" s="444"/>
      <c r="T17" s="467">
        <f>T21*T15</f>
        <v>2125</v>
      </c>
      <c r="U17" s="444"/>
      <c r="V17" s="444"/>
      <c r="W17" s="443"/>
      <c r="X17" s="444"/>
      <c r="Y17" s="467">
        <f>Y21*Y15</f>
        <v>2861</v>
      </c>
      <c r="Z17" s="444"/>
      <c r="AA17" s="444"/>
      <c r="AB17" s="443"/>
      <c r="AC17" s="444"/>
      <c r="AD17" s="467">
        <f>AD21*AD15</f>
        <v>2043</v>
      </c>
      <c r="AE17" s="444"/>
      <c r="AF17" s="444"/>
      <c r="AG17" s="443"/>
      <c r="AH17" s="444"/>
      <c r="AI17" s="467">
        <f>AI21*AI15</f>
        <v>2043</v>
      </c>
      <c r="AJ17" s="444"/>
      <c r="AK17" s="445"/>
      <c r="AL17" s="446"/>
      <c r="AM17" s="444"/>
      <c r="AN17" s="467">
        <f>AN21*AN15</f>
        <v>1880</v>
      </c>
      <c r="AO17" s="444"/>
      <c r="AP17" s="444"/>
      <c r="AQ17" s="443"/>
      <c r="AR17" s="444"/>
      <c r="AS17" s="467">
        <f>AS21*AS15</f>
        <v>2043</v>
      </c>
      <c r="AT17" s="444"/>
      <c r="AU17" s="442"/>
      <c r="AV17" s="446"/>
      <c r="AW17" s="444"/>
      <c r="AX17" s="467">
        <f>AX21*AX15</f>
        <v>2207</v>
      </c>
      <c r="AY17" s="444"/>
      <c r="AZ17" s="447"/>
      <c r="BA17" s="446"/>
      <c r="BB17" s="444"/>
      <c r="BC17" s="467">
        <f>BC21*BC15</f>
        <v>2444</v>
      </c>
      <c r="BD17" s="444"/>
      <c r="BE17" s="443"/>
      <c r="BF17" s="444"/>
      <c r="BG17" s="444"/>
      <c r="BH17" s="467">
        <f>BH21*BH15</f>
        <v>2657</v>
      </c>
      <c r="BI17" s="444"/>
      <c r="BJ17" s="447"/>
      <c r="BK17" s="446"/>
      <c r="BL17" s="444"/>
      <c r="BM17" s="467">
        <f>BM21*BM15</f>
        <v>2695</v>
      </c>
      <c r="BN17" s="444"/>
      <c r="BO17" s="443"/>
      <c r="BP17" s="444"/>
      <c r="BQ17" s="444"/>
      <c r="BR17" s="467">
        <f>BR21*BR15</f>
        <v>2942</v>
      </c>
      <c r="BS17" s="444"/>
      <c r="BT17" s="447"/>
      <c r="BU17" s="446"/>
      <c r="BV17" s="444"/>
      <c r="BW17" s="467">
        <f>BW21*BW15</f>
        <v>3721</v>
      </c>
      <c r="BX17" s="444"/>
      <c r="BY17" s="443"/>
      <c r="BZ17" s="444"/>
      <c r="CA17" s="444"/>
      <c r="CB17" s="467">
        <f>CB21*CB15</f>
        <v>4087</v>
      </c>
      <c r="CC17" s="444"/>
      <c r="CD17" s="447"/>
      <c r="CE17" s="446"/>
      <c r="CF17" s="444"/>
      <c r="CG17" s="467">
        <f>CG21*CG15</f>
        <v>2035</v>
      </c>
      <c r="CH17" s="444"/>
      <c r="CI17" s="443"/>
      <c r="CJ17" s="444"/>
      <c r="CK17" s="444"/>
      <c r="CL17" s="467">
        <f>CL21*CL15</f>
        <v>2207</v>
      </c>
      <c r="CM17" s="444"/>
      <c r="CN17" s="447"/>
      <c r="CO17" s="446"/>
      <c r="CP17" s="444"/>
      <c r="CQ17" s="467">
        <f>CQ21*CQ15</f>
        <v>2162</v>
      </c>
      <c r="CR17" s="444"/>
      <c r="CS17" s="443"/>
      <c r="CT17" s="444"/>
      <c r="CU17" s="444"/>
      <c r="CV17" s="467">
        <f>CV21*CV15</f>
        <v>2350</v>
      </c>
      <c r="CW17" s="444"/>
      <c r="CX17" s="447"/>
      <c r="CY17" s="441"/>
      <c r="CZ17" s="441"/>
      <c r="DA17" s="441"/>
      <c r="DB17" s="441"/>
      <c r="DC17" s="441"/>
      <c r="DD17" s="441"/>
      <c r="DE17" s="441"/>
      <c r="DF17" s="441"/>
      <c r="DG17" s="441"/>
      <c r="DH17" s="441"/>
      <c r="DI17" s="441"/>
      <c r="DJ17" s="441"/>
      <c r="DK17" s="441"/>
      <c r="DL17" s="441"/>
      <c r="DM17" s="441"/>
      <c r="DN17" s="441"/>
      <c r="DO17" s="441"/>
      <c r="DP17" s="441"/>
      <c r="DQ17" s="441"/>
      <c r="DR17" s="441"/>
      <c r="DS17" s="441"/>
      <c r="DT17" s="441"/>
      <c r="DU17" s="441"/>
      <c r="DV17" s="441"/>
      <c r="DW17" s="441"/>
      <c r="DX17" s="441"/>
      <c r="DY17" s="441"/>
      <c r="DZ17" s="441"/>
      <c r="EA17" s="441"/>
      <c r="EB17" s="441"/>
      <c r="EC17" s="441"/>
      <c r="ED17" s="441"/>
      <c r="EE17" s="441"/>
      <c r="EF17" s="441"/>
      <c r="EG17" s="441"/>
      <c r="EH17" s="441"/>
      <c r="EI17" s="441"/>
      <c r="EJ17" s="441"/>
      <c r="EK17" s="441"/>
      <c r="EL17" s="441"/>
      <c r="EM17" s="441"/>
      <c r="EN17" s="441"/>
      <c r="EO17" s="441"/>
      <c r="EP17" s="441"/>
      <c r="EQ17" s="441"/>
      <c r="ER17" s="441"/>
      <c r="ES17" s="441"/>
      <c r="ET17" s="441"/>
      <c r="EU17" s="441"/>
      <c r="EV17" s="441"/>
      <c r="EW17" s="441"/>
      <c r="EX17" s="441"/>
      <c r="EY17" s="441"/>
      <c r="EZ17" s="441"/>
      <c r="FA17" s="441"/>
      <c r="FB17" s="441"/>
      <c r="FC17" s="441"/>
      <c r="FD17" s="441"/>
      <c r="FE17" s="441"/>
      <c r="FF17" s="441"/>
      <c r="FG17" s="441"/>
      <c r="FH17" s="441"/>
      <c r="FI17" s="441"/>
      <c r="FJ17" s="441"/>
      <c r="FK17" s="441"/>
      <c r="FL17" s="441"/>
    </row>
    <row r="18" spans="1:168" s="487" customFormat="1" ht="15.75">
      <c r="A18" s="478"/>
      <c r="B18" s="479" t="s">
        <v>455</v>
      </c>
      <c r="C18" s="480"/>
      <c r="D18" s="481"/>
      <c r="E18" s="481">
        <f>E14-E16-E17</f>
        <v>0</v>
      </c>
      <c r="F18" s="481"/>
      <c r="G18" s="481"/>
      <c r="H18" s="481"/>
      <c r="I18" s="481"/>
      <c r="J18" s="481">
        <f>J14-J16-J17</f>
        <v>0</v>
      </c>
      <c r="K18" s="481"/>
      <c r="L18" s="481"/>
      <c r="M18" s="481"/>
      <c r="N18" s="481"/>
      <c r="O18" s="481">
        <f>O14-O16-O17</f>
        <v>0</v>
      </c>
      <c r="P18" s="481"/>
      <c r="Q18" s="482"/>
      <c r="R18" s="481"/>
      <c r="S18" s="481"/>
      <c r="T18" s="481">
        <f>T14-T16-T17</f>
        <v>0</v>
      </c>
      <c r="U18" s="481"/>
      <c r="V18" s="481"/>
      <c r="W18" s="480"/>
      <c r="X18" s="481"/>
      <c r="Y18" s="481">
        <f>Y14-Y16-Y17</f>
        <v>0</v>
      </c>
      <c r="Z18" s="481"/>
      <c r="AA18" s="481"/>
      <c r="AB18" s="480"/>
      <c r="AC18" s="481"/>
      <c r="AD18" s="481">
        <f>AD14-AD16-AD17</f>
        <v>0</v>
      </c>
      <c r="AE18" s="481"/>
      <c r="AF18" s="481"/>
      <c r="AG18" s="480"/>
      <c r="AH18" s="481"/>
      <c r="AI18" s="481">
        <f>AI14-AI16-AI17</f>
        <v>0</v>
      </c>
      <c r="AJ18" s="481"/>
      <c r="AK18" s="483"/>
      <c r="AL18" s="484"/>
      <c r="AM18" s="481"/>
      <c r="AN18" s="481">
        <f>AN14-AN16-AN17</f>
        <v>0</v>
      </c>
      <c r="AO18" s="481"/>
      <c r="AP18" s="481"/>
      <c r="AQ18" s="480"/>
      <c r="AR18" s="481"/>
      <c r="AS18" s="481">
        <f>AS14-AS16-AS17</f>
        <v>0</v>
      </c>
      <c r="AT18" s="481"/>
      <c r="AU18" s="482"/>
      <c r="AV18" s="484"/>
      <c r="AW18" s="481"/>
      <c r="AX18" s="481">
        <f>AX14-AX16-AX17</f>
        <v>0</v>
      </c>
      <c r="AY18" s="481"/>
      <c r="AZ18" s="485"/>
      <c r="BA18" s="484"/>
      <c r="BB18" s="481"/>
      <c r="BC18" s="481">
        <f>BC14-BC16-BC17</f>
        <v>0</v>
      </c>
      <c r="BD18" s="481"/>
      <c r="BE18" s="480"/>
      <c r="BF18" s="481"/>
      <c r="BG18" s="481"/>
      <c r="BH18" s="481">
        <f>BH14-BH16-BH17</f>
        <v>0</v>
      </c>
      <c r="BI18" s="481"/>
      <c r="BJ18" s="485"/>
      <c r="BK18" s="484"/>
      <c r="BL18" s="481"/>
      <c r="BM18" s="481">
        <f>BM14-BM16-BM17</f>
        <v>0</v>
      </c>
      <c r="BN18" s="481"/>
      <c r="BO18" s="480"/>
      <c r="BP18" s="481"/>
      <c r="BQ18" s="481"/>
      <c r="BR18" s="481">
        <f>BR14-BR16-BR17</f>
        <v>0</v>
      </c>
      <c r="BS18" s="481"/>
      <c r="BT18" s="485"/>
      <c r="BU18" s="484"/>
      <c r="BV18" s="481"/>
      <c r="BW18" s="481">
        <f>BW14-BW16-BW17</f>
        <v>0</v>
      </c>
      <c r="BX18" s="481"/>
      <c r="BY18" s="480"/>
      <c r="BZ18" s="481"/>
      <c r="CA18" s="481"/>
      <c r="CB18" s="481">
        <f>CB14-CB16-CB17</f>
        <v>0</v>
      </c>
      <c r="CC18" s="481"/>
      <c r="CD18" s="485"/>
      <c r="CE18" s="484"/>
      <c r="CF18" s="481"/>
      <c r="CG18" s="481">
        <f>CG14-CG16-CG17</f>
        <v>0</v>
      </c>
      <c r="CH18" s="481"/>
      <c r="CI18" s="480"/>
      <c r="CJ18" s="481"/>
      <c r="CK18" s="481"/>
      <c r="CL18" s="481">
        <f>CL14-CL16-CL17</f>
        <v>0</v>
      </c>
      <c r="CM18" s="481"/>
      <c r="CN18" s="485"/>
      <c r="CO18" s="484"/>
      <c r="CP18" s="481"/>
      <c r="CQ18" s="481">
        <f>CQ14-CQ16-CQ17</f>
        <v>0</v>
      </c>
      <c r="CR18" s="481"/>
      <c r="CS18" s="480"/>
      <c r="CT18" s="481"/>
      <c r="CU18" s="481"/>
      <c r="CV18" s="481">
        <f>CV14-CV16-CV17</f>
        <v>0</v>
      </c>
      <c r="CW18" s="481"/>
      <c r="CX18" s="485"/>
      <c r="CY18" s="486"/>
      <c r="CZ18" s="486"/>
      <c r="DA18" s="486"/>
      <c r="DB18" s="486"/>
      <c r="DC18" s="486"/>
      <c r="DD18" s="486"/>
      <c r="DE18" s="486"/>
      <c r="DF18" s="486"/>
      <c r="DG18" s="486"/>
      <c r="DH18" s="486"/>
      <c r="DI18" s="486"/>
      <c r="DJ18" s="486"/>
      <c r="DK18" s="486"/>
      <c r="DL18" s="486"/>
      <c r="DM18" s="486"/>
      <c r="DN18" s="486"/>
      <c r="DO18" s="486"/>
      <c r="DP18" s="486"/>
      <c r="DQ18" s="486"/>
      <c r="DR18" s="486"/>
      <c r="DS18" s="486"/>
      <c r="DT18" s="486"/>
      <c r="DU18" s="486"/>
      <c r="DV18" s="486"/>
      <c r="DW18" s="486"/>
      <c r="DX18" s="486"/>
      <c r="DY18" s="486"/>
      <c r="DZ18" s="486"/>
      <c r="EA18" s="486"/>
      <c r="EB18" s="486"/>
      <c r="EC18" s="486"/>
      <c r="ED18" s="486"/>
      <c r="EE18" s="486"/>
      <c r="EF18" s="486"/>
      <c r="EG18" s="486"/>
      <c r="EH18" s="486"/>
      <c r="EI18" s="486"/>
      <c r="EJ18" s="486"/>
      <c r="EK18" s="486"/>
      <c r="EL18" s="486"/>
      <c r="EM18" s="486"/>
      <c r="EN18" s="486"/>
      <c r="EO18" s="486"/>
      <c r="EP18" s="486"/>
      <c r="EQ18" s="486"/>
      <c r="ER18" s="486"/>
      <c r="ES18" s="486"/>
      <c r="ET18" s="486"/>
      <c r="EU18" s="486"/>
      <c r="EV18" s="486"/>
      <c r="EW18" s="486"/>
      <c r="EX18" s="486"/>
      <c r="EY18" s="486"/>
      <c r="EZ18" s="486"/>
      <c r="FA18" s="486"/>
      <c r="FB18" s="486"/>
      <c r="FC18" s="486"/>
      <c r="FD18" s="486"/>
      <c r="FE18" s="486"/>
      <c r="FF18" s="486"/>
      <c r="FG18" s="486"/>
      <c r="FH18" s="486"/>
      <c r="FI18" s="486"/>
      <c r="FJ18" s="486"/>
      <c r="FK18" s="486"/>
      <c r="FL18" s="486"/>
    </row>
    <row r="19" spans="1:168" s="476" customFormat="1" ht="37.5">
      <c r="A19" s="465"/>
      <c r="B19" s="468" t="s">
        <v>875</v>
      </c>
      <c r="C19" s="469"/>
      <c r="D19" s="470"/>
      <c r="E19" s="471">
        <f>E20+E21</f>
        <v>5767</v>
      </c>
      <c r="F19" s="470"/>
      <c r="G19" s="470"/>
      <c r="H19" s="470"/>
      <c r="I19" s="470"/>
      <c r="J19" s="471">
        <f>J20+J21</f>
        <v>5767</v>
      </c>
      <c r="K19" s="470"/>
      <c r="L19" s="470"/>
      <c r="M19" s="470"/>
      <c r="N19" s="470"/>
      <c r="O19" s="471">
        <f>O20+O21</f>
        <v>5767</v>
      </c>
      <c r="P19" s="470"/>
      <c r="Q19" s="472"/>
      <c r="R19" s="470"/>
      <c r="S19" s="470"/>
      <c r="T19" s="471">
        <f>T20+T21</f>
        <v>5767</v>
      </c>
      <c r="U19" s="470"/>
      <c r="V19" s="470"/>
      <c r="W19" s="469"/>
      <c r="X19" s="470"/>
      <c r="Y19" s="471">
        <f>Y20+Y21</f>
        <v>5767</v>
      </c>
      <c r="Z19" s="470"/>
      <c r="AA19" s="470"/>
      <c r="AB19" s="469"/>
      <c r="AC19" s="470"/>
      <c r="AD19" s="471">
        <f>AD20+AD21</f>
        <v>5767</v>
      </c>
      <c r="AE19" s="470"/>
      <c r="AF19" s="470"/>
      <c r="AG19" s="469"/>
      <c r="AH19" s="470"/>
      <c r="AI19" s="471">
        <f>AI20+AI21</f>
        <v>5767</v>
      </c>
      <c r="AJ19" s="470"/>
      <c r="AK19" s="473"/>
      <c r="AL19" s="474"/>
      <c r="AM19" s="470"/>
      <c r="AN19" s="471">
        <f>AN20+AN21</f>
        <v>5767</v>
      </c>
      <c r="AO19" s="470"/>
      <c r="AP19" s="470"/>
      <c r="AQ19" s="469"/>
      <c r="AR19" s="470"/>
      <c r="AS19" s="471">
        <f>AS20+AS21</f>
        <v>5767</v>
      </c>
      <c r="AT19" s="470"/>
      <c r="AU19" s="472"/>
      <c r="AV19" s="474"/>
      <c r="AW19" s="470"/>
      <c r="AX19" s="471">
        <f>AX20+AX21</f>
        <v>5767</v>
      </c>
      <c r="AY19" s="470"/>
      <c r="AZ19" s="475"/>
      <c r="BA19" s="474"/>
      <c r="BB19" s="470"/>
      <c r="BC19" s="471">
        <f>BC20+BC21</f>
        <v>5767</v>
      </c>
      <c r="BD19" s="470"/>
      <c r="BE19" s="469"/>
      <c r="BF19" s="470"/>
      <c r="BG19" s="470"/>
      <c r="BH19" s="471">
        <f>BH20+BH21</f>
        <v>5767</v>
      </c>
      <c r="BI19" s="470"/>
      <c r="BJ19" s="475"/>
      <c r="BK19" s="474"/>
      <c r="BL19" s="470"/>
      <c r="BM19" s="471">
        <f>BM20+BM21</f>
        <v>5767</v>
      </c>
      <c r="BN19" s="470"/>
      <c r="BO19" s="469"/>
      <c r="BP19" s="470"/>
      <c r="BQ19" s="470"/>
      <c r="BR19" s="471">
        <f>BR20+BR21</f>
        <v>5767</v>
      </c>
      <c r="BS19" s="470"/>
      <c r="BT19" s="475"/>
      <c r="BU19" s="474"/>
      <c r="BV19" s="470"/>
      <c r="BW19" s="471">
        <f>BW20+BW21</f>
        <v>5767</v>
      </c>
      <c r="BX19" s="470"/>
      <c r="BY19" s="469"/>
      <c r="BZ19" s="470"/>
      <c r="CA19" s="470"/>
      <c r="CB19" s="471">
        <f>CB20+CB21</f>
        <v>5767</v>
      </c>
      <c r="CC19" s="470"/>
      <c r="CD19" s="475"/>
      <c r="CE19" s="474"/>
      <c r="CF19" s="470"/>
      <c r="CG19" s="471">
        <f>CG20+CG21</f>
        <v>5767</v>
      </c>
      <c r="CH19" s="470"/>
      <c r="CI19" s="469"/>
      <c r="CJ19" s="470"/>
      <c r="CK19" s="470"/>
      <c r="CL19" s="471">
        <f>CL20+CL21</f>
        <v>5767</v>
      </c>
      <c r="CM19" s="470"/>
      <c r="CN19" s="475"/>
      <c r="CO19" s="474"/>
      <c r="CP19" s="470"/>
      <c r="CQ19" s="471">
        <f>CQ20+CQ21</f>
        <v>5767</v>
      </c>
      <c r="CR19" s="470"/>
      <c r="CS19" s="469"/>
      <c r="CT19" s="470"/>
      <c r="CU19" s="470"/>
      <c r="CV19" s="471">
        <f>CV20+CV21</f>
        <v>5767</v>
      </c>
      <c r="CW19" s="470"/>
      <c r="CX19" s="475"/>
      <c r="CY19" s="457"/>
      <c r="CZ19" s="457"/>
      <c r="DA19" s="457"/>
      <c r="DB19" s="457"/>
      <c r="DC19" s="457"/>
      <c r="DD19" s="457"/>
      <c r="DE19" s="457"/>
      <c r="DF19" s="457"/>
      <c r="DG19" s="457"/>
      <c r="DH19" s="457"/>
      <c r="DI19" s="457"/>
      <c r="DJ19" s="457"/>
      <c r="DK19" s="457"/>
      <c r="DL19" s="457"/>
      <c r="DM19" s="457"/>
      <c r="DN19" s="457"/>
      <c r="DO19" s="457"/>
      <c r="DP19" s="457"/>
      <c r="DQ19" s="457"/>
      <c r="DR19" s="457"/>
      <c r="DS19" s="457"/>
      <c r="DT19" s="457"/>
      <c r="DU19" s="457"/>
      <c r="DV19" s="457"/>
      <c r="DW19" s="457"/>
      <c r="DX19" s="457"/>
      <c r="DY19" s="457"/>
      <c r="DZ19" s="457"/>
      <c r="EA19" s="457"/>
      <c r="EB19" s="457"/>
      <c r="EC19" s="457"/>
      <c r="ED19" s="457"/>
      <c r="EE19" s="457"/>
      <c r="EF19" s="457"/>
      <c r="EG19" s="457"/>
      <c r="EH19" s="457"/>
      <c r="EI19" s="457"/>
      <c r="EJ19" s="457"/>
      <c r="EK19" s="457"/>
      <c r="EL19" s="457"/>
      <c r="EM19" s="457"/>
      <c r="EN19" s="457"/>
      <c r="EO19" s="457"/>
      <c r="EP19" s="457"/>
      <c r="EQ19" s="457"/>
      <c r="ER19" s="457"/>
      <c r="ES19" s="457"/>
      <c r="ET19" s="457"/>
      <c r="EU19" s="457"/>
      <c r="EV19" s="457"/>
      <c r="EW19" s="457"/>
      <c r="EX19" s="457"/>
      <c r="EY19" s="457"/>
      <c r="EZ19" s="457"/>
      <c r="FA19" s="457"/>
      <c r="FB19" s="457"/>
      <c r="FC19" s="457"/>
      <c r="FD19" s="457"/>
      <c r="FE19" s="457"/>
      <c r="FF19" s="457"/>
      <c r="FG19" s="457"/>
      <c r="FH19" s="457"/>
      <c r="FI19" s="457"/>
      <c r="FJ19" s="457"/>
      <c r="FK19" s="457"/>
      <c r="FL19" s="457"/>
    </row>
    <row r="20" spans="1:168" s="448" customFormat="1" ht="112.5">
      <c r="A20" s="465"/>
      <c r="B20" s="466" t="s">
        <v>871</v>
      </c>
      <c r="C20" s="443"/>
      <c r="D20" s="444"/>
      <c r="E20" s="444">
        <v>1455</v>
      </c>
      <c r="F20" s="444"/>
      <c r="G20" s="444"/>
      <c r="H20" s="444"/>
      <c r="I20" s="444"/>
      <c r="J20" s="444">
        <v>1455</v>
      </c>
      <c r="K20" s="444"/>
      <c r="L20" s="444"/>
      <c r="M20" s="444"/>
      <c r="N20" s="444"/>
      <c r="O20" s="444">
        <v>1455</v>
      </c>
      <c r="P20" s="444"/>
      <c r="Q20" s="442"/>
      <c r="R20" s="444"/>
      <c r="S20" s="444"/>
      <c r="T20" s="444">
        <v>1455</v>
      </c>
      <c r="U20" s="444"/>
      <c r="V20" s="444"/>
      <c r="W20" s="443"/>
      <c r="X20" s="444"/>
      <c r="Y20" s="444">
        <v>1455</v>
      </c>
      <c r="Z20" s="444"/>
      <c r="AA20" s="444"/>
      <c r="AB20" s="443"/>
      <c r="AC20" s="444"/>
      <c r="AD20" s="444">
        <v>1455</v>
      </c>
      <c r="AE20" s="444"/>
      <c r="AF20" s="444"/>
      <c r="AG20" s="443"/>
      <c r="AH20" s="444"/>
      <c r="AI20" s="444">
        <v>1455</v>
      </c>
      <c r="AJ20" s="444"/>
      <c r="AK20" s="445"/>
      <c r="AL20" s="446"/>
      <c r="AM20" s="444"/>
      <c r="AN20" s="444">
        <v>1455</v>
      </c>
      <c r="AO20" s="444"/>
      <c r="AP20" s="444"/>
      <c r="AQ20" s="443"/>
      <c r="AR20" s="444"/>
      <c r="AS20" s="444">
        <v>1455</v>
      </c>
      <c r="AT20" s="444"/>
      <c r="AU20" s="442"/>
      <c r="AV20" s="446"/>
      <c r="AW20" s="444"/>
      <c r="AX20" s="444">
        <v>1455</v>
      </c>
      <c r="AY20" s="444"/>
      <c r="AZ20" s="447"/>
      <c r="BA20" s="446"/>
      <c r="BB20" s="444"/>
      <c r="BC20" s="444">
        <v>1455</v>
      </c>
      <c r="BD20" s="444"/>
      <c r="BE20" s="443"/>
      <c r="BF20" s="444"/>
      <c r="BG20" s="444"/>
      <c r="BH20" s="444">
        <v>1455</v>
      </c>
      <c r="BI20" s="444"/>
      <c r="BJ20" s="447"/>
      <c r="BK20" s="446"/>
      <c r="BL20" s="444"/>
      <c r="BM20" s="444">
        <v>1455</v>
      </c>
      <c r="BN20" s="444"/>
      <c r="BO20" s="443"/>
      <c r="BP20" s="444"/>
      <c r="BQ20" s="444"/>
      <c r="BR20" s="444">
        <v>1455</v>
      </c>
      <c r="BS20" s="444"/>
      <c r="BT20" s="447"/>
      <c r="BU20" s="446"/>
      <c r="BV20" s="444"/>
      <c r="BW20" s="444">
        <v>1455</v>
      </c>
      <c r="BX20" s="444"/>
      <c r="BY20" s="443"/>
      <c r="BZ20" s="444"/>
      <c r="CA20" s="444"/>
      <c r="CB20" s="444">
        <v>1455</v>
      </c>
      <c r="CC20" s="444"/>
      <c r="CD20" s="447"/>
      <c r="CE20" s="446"/>
      <c r="CF20" s="444"/>
      <c r="CG20" s="444">
        <v>1455</v>
      </c>
      <c r="CH20" s="444"/>
      <c r="CI20" s="443"/>
      <c r="CJ20" s="444"/>
      <c r="CK20" s="444"/>
      <c r="CL20" s="444">
        <v>1455</v>
      </c>
      <c r="CM20" s="444"/>
      <c r="CN20" s="447"/>
      <c r="CO20" s="446"/>
      <c r="CP20" s="444"/>
      <c r="CQ20" s="444">
        <v>1455</v>
      </c>
      <c r="CR20" s="444"/>
      <c r="CS20" s="443"/>
      <c r="CT20" s="444"/>
      <c r="CU20" s="444"/>
      <c r="CV20" s="444">
        <v>1455</v>
      </c>
      <c r="CW20" s="444"/>
      <c r="CX20" s="447"/>
      <c r="CY20" s="441"/>
      <c r="CZ20" s="441"/>
      <c r="DA20" s="441"/>
      <c r="DB20" s="441"/>
      <c r="DC20" s="441"/>
      <c r="DD20" s="441"/>
      <c r="DE20" s="441"/>
      <c r="DF20" s="441"/>
      <c r="DG20" s="441"/>
      <c r="DH20" s="441"/>
      <c r="DI20" s="441"/>
      <c r="DJ20" s="441"/>
      <c r="DK20" s="441"/>
      <c r="DL20" s="441"/>
      <c r="DM20" s="441"/>
      <c r="DN20" s="441"/>
      <c r="DO20" s="441"/>
      <c r="DP20" s="441"/>
      <c r="DQ20" s="441"/>
      <c r="DR20" s="441"/>
      <c r="DS20" s="441"/>
      <c r="DT20" s="441"/>
      <c r="DU20" s="441"/>
      <c r="DV20" s="441"/>
      <c r="DW20" s="441"/>
      <c r="DX20" s="441"/>
      <c r="DY20" s="441"/>
      <c r="DZ20" s="441"/>
      <c r="EA20" s="441"/>
      <c r="EB20" s="441"/>
      <c r="EC20" s="441"/>
      <c r="ED20" s="441"/>
      <c r="EE20" s="441"/>
      <c r="EF20" s="441"/>
      <c r="EG20" s="441"/>
      <c r="EH20" s="441"/>
      <c r="EI20" s="441"/>
      <c r="EJ20" s="441"/>
      <c r="EK20" s="441"/>
      <c r="EL20" s="441"/>
      <c r="EM20" s="441"/>
      <c r="EN20" s="441"/>
      <c r="EO20" s="441"/>
      <c r="EP20" s="441"/>
      <c r="EQ20" s="441"/>
      <c r="ER20" s="441"/>
      <c r="ES20" s="441"/>
      <c r="ET20" s="441"/>
      <c r="EU20" s="441"/>
      <c r="EV20" s="441"/>
      <c r="EW20" s="441"/>
      <c r="EX20" s="441"/>
      <c r="EY20" s="441"/>
      <c r="EZ20" s="441"/>
      <c r="FA20" s="441"/>
      <c r="FB20" s="441"/>
      <c r="FC20" s="441"/>
      <c r="FD20" s="441"/>
      <c r="FE20" s="441"/>
      <c r="FF20" s="441"/>
      <c r="FG20" s="441"/>
      <c r="FH20" s="441"/>
      <c r="FI20" s="441"/>
      <c r="FJ20" s="441"/>
      <c r="FK20" s="441"/>
      <c r="FL20" s="441"/>
    </row>
    <row r="21" spans="1:168" s="448" customFormat="1" ht="93.75">
      <c r="A21" s="465"/>
      <c r="B21" s="466" t="s">
        <v>872</v>
      </c>
      <c r="C21" s="443"/>
      <c r="D21" s="444"/>
      <c r="E21" s="444">
        <v>4312</v>
      </c>
      <c r="F21" s="444"/>
      <c r="G21" s="444"/>
      <c r="H21" s="444"/>
      <c r="I21" s="444"/>
      <c r="J21" s="444">
        <v>4312</v>
      </c>
      <c r="K21" s="444"/>
      <c r="L21" s="444"/>
      <c r="M21" s="444"/>
      <c r="N21" s="444"/>
      <c r="O21" s="444">
        <v>4312</v>
      </c>
      <c r="P21" s="444"/>
      <c r="Q21" s="442"/>
      <c r="R21" s="444"/>
      <c r="S21" s="444"/>
      <c r="T21" s="444">
        <v>4312</v>
      </c>
      <c r="U21" s="444"/>
      <c r="V21" s="444"/>
      <c r="W21" s="443"/>
      <c r="X21" s="444"/>
      <c r="Y21" s="444">
        <v>4312</v>
      </c>
      <c r="Z21" s="444"/>
      <c r="AA21" s="444"/>
      <c r="AB21" s="443"/>
      <c r="AC21" s="444"/>
      <c r="AD21" s="444">
        <v>4312</v>
      </c>
      <c r="AE21" s="444"/>
      <c r="AF21" s="444"/>
      <c r="AG21" s="443"/>
      <c r="AH21" s="444"/>
      <c r="AI21" s="444">
        <v>4312</v>
      </c>
      <c r="AJ21" s="444"/>
      <c r="AK21" s="445"/>
      <c r="AL21" s="446"/>
      <c r="AM21" s="444"/>
      <c r="AN21" s="444">
        <v>4312</v>
      </c>
      <c r="AO21" s="444"/>
      <c r="AP21" s="444"/>
      <c r="AQ21" s="443"/>
      <c r="AR21" s="444"/>
      <c r="AS21" s="444">
        <v>4312</v>
      </c>
      <c r="AT21" s="444"/>
      <c r="AU21" s="442"/>
      <c r="AV21" s="446"/>
      <c r="AW21" s="444"/>
      <c r="AX21" s="444">
        <v>4312</v>
      </c>
      <c r="AY21" s="444"/>
      <c r="AZ21" s="447"/>
      <c r="BA21" s="446"/>
      <c r="BB21" s="444"/>
      <c r="BC21" s="444">
        <v>4312</v>
      </c>
      <c r="BD21" s="444"/>
      <c r="BE21" s="443"/>
      <c r="BF21" s="444"/>
      <c r="BG21" s="444"/>
      <c r="BH21" s="444">
        <v>4312</v>
      </c>
      <c r="BI21" s="444"/>
      <c r="BJ21" s="447"/>
      <c r="BK21" s="446"/>
      <c r="BL21" s="444"/>
      <c r="BM21" s="444">
        <v>4312</v>
      </c>
      <c r="BN21" s="444"/>
      <c r="BO21" s="443"/>
      <c r="BP21" s="444"/>
      <c r="BQ21" s="444"/>
      <c r="BR21" s="444">
        <v>4312</v>
      </c>
      <c r="BS21" s="444"/>
      <c r="BT21" s="447"/>
      <c r="BU21" s="446"/>
      <c r="BV21" s="444"/>
      <c r="BW21" s="444">
        <v>4312</v>
      </c>
      <c r="BX21" s="444"/>
      <c r="BY21" s="443"/>
      <c r="BZ21" s="444"/>
      <c r="CA21" s="444"/>
      <c r="CB21" s="444">
        <v>4312</v>
      </c>
      <c r="CC21" s="444"/>
      <c r="CD21" s="447"/>
      <c r="CE21" s="446"/>
      <c r="CF21" s="444"/>
      <c r="CG21" s="444">
        <v>4312</v>
      </c>
      <c r="CH21" s="444"/>
      <c r="CI21" s="443"/>
      <c r="CJ21" s="444"/>
      <c r="CK21" s="444"/>
      <c r="CL21" s="444">
        <v>4312</v>
      </c>
      <c r="CM21" s="444"/>
      <c r="CN21" s="447"/>
      <c r="CO21" s="446"/>
      <c r="CP21" s="444"/>
      <c r="CQ21" s="444">
        <v>4312</v>
      </c>
      <c r="CR21" s="444"/>
      <c r="CS21" s="443"/>
      <c r="CT21" s="444"/>
      <c r="CU21" s="444"/>
      <c r="CV21" s="444">
        <v>4312</v>
      </c>
      <c r="CW21" s="444"/>
      <c r="CX21" s="447"/>
      <c r="CY21" s="441"/>
      <c r="CZ21" s="441"/>
      <c r="DA21" s="441"/>
      <c r="DB21" s="441"/>
      <c r="DC21" s="441"/>
      <c r="DD21" s="441"/>
      <c r="DE21" s="441"/>
      <c r="DF21" s="441"/>
      <c r="DG21" s="441"/>
      <c r="DH21" s="441"/>
      <c r="DI21" s="441"/>
      <c r="DJ21" s="441"/>
      <c r="DK21" s="441"/>
      <c r="DL21" s="441"/>
      <c r="DM21" s="441"/>
      <c r="DN21" s="441"/>
      <c r="DO21" s="441"/>
      <c r="DP21" s="441"/>
      <c r="DQ21" s="441"/>
      <c r="DR21" s="441"/>
      <c r="DS21" s="441"/>
      <c r="DT21" s="441"/>
      <c r="DU21" s="441"/>
      <c r="DV21" s="441"/>
      <c r="DW21" s="441"/>
      <c r="DX21" s="441"/>
      <c r="DY21" s="441"/>
      <c r="DZ21" s="441"/>
      <c r="EA21" s="441"/>
      <c r="EB21" s="441"/>
      <c r="EC21" s="441"/>
      <c r="ED21" s="441"/>
      <c r="EE21" s="441"/>
      <c r="EF21" s="441"/>
      <c r="EG21" s="441"/>
      <c r="EH21" s="441"/>
      <c r="EI21" s="441"/>
      <c r="EJ21" s="441"/>
      <c r="EK21" s="441"/>
      <c r="EL21" s="441"/>
      <c r="EM21" s="441"/>
      <c r="EN21" s="441"/>
      <c r="EO21" s="441"/>
      <c r="EP21" s="441"/>
      <c r="EQ21" s="441"/>
      <c r="ER21" s="441"/>
      <c r="ES21" s="441"/>
      <c r="ET21" s="441"/>
      <c r="EU21" s="441"/>
      <c r="EV21" s="441"/>
      <c r="EW21" s="441"/>
      <c r="EX21" s="441"/>
      <c r="EY21" s="441"/>
      <c r="EZ21" s="441"/>
      <c r="FA21" s="441"/>
      <c r="FB21" s="441"/>
      <c r="FC21" s="441"/>
      <c r="FD21" s="441"/>
      <c r="FE21" s="441"/>
      <c r="FF21" s="441"/>
      <c r="FG21" s="441"/>
      <c r="FH21" s="441"/>
      <c r="FI21" s="441"/>
      <c r="FJ21" s="441"/>
      <c r="FK21" s="441"/>
      <c r="FL21" s="441"/>
    </row>
    <row r="22" spans="1:168" s="457" customFormat="1" hidden="1">
      <c r="A22" s="866" t="s">
        <v>867</v>
      </c>
      <c r="B22" s="435" t="s">
        <v>861</v>
      </c>
      <c r="C22" s="436">
        <f t="shared" ref="C22:BN22" si="4">ROUND(C23+C27,0)</f>
        <v>36743</v>
      </c>
      <c r="D22" s="437">
        <f t="shared" si="4"/>
        <v>52682</v>
      </c>
      <c r="E22" s="437">
        <f t="shared" si="4"/>
        <v>63307</v>
      </c>
      <c r="F22" s="437">
        <f t="shared" si="4"/>
        <v>68619</v>
      </c>
      <c r="G22" s="437">
        <f t="shared" si="4"/>
        <v>68619</v>
      </c>
      <c r="H22" s="437">
        <f t="shared" si="4"/>
        <v>36743</v>
      </c>
      <c r="I22" s="437">
        <f t="shared" si="4"/>
        <v>52682</v>
      </c>
      <c r="J22" s="437">
        <f t="shared" si="4"/>
        <v>63307</v>
      </c>
      <c r="K22" s="437">
        <f t="shared" si="4"/>
        <v>68619</v>
      </c>
      <c r="L22" s="437">
        <f t="shared" si="4"/>
        <v>68619</v>
      </c>
      <c r="M22" s="437">
        <f t="shared" si="4"/>
        <v>32236</v>
      </c>
      <c r="N22" s="437">
        <f t="shared" si="4"/>
        <v>46265</v>
      </c>
      <c r="O22" s="437">
        <f t="shared" si="4"/>
        <v>55618</v>
      </c>
      <c r="P22" s="437">
        <f t="shared" si="4"/>
        <v>60294</v>
      </c>
      <c r="Q22" s="435">
        <f t="shared" si="4"/>
        <v>60294</v>
      </c>
      <c r="R22" s="437">
        <f t="shared" si="4"/>
        <v>41536</v>
      </c>
      <c r="S22" s="437">
        <f t="shared" si="4"/>
        <v>59553</v>
      </c>
      <c r="T22" s="437">
        <f t="shared" si="4"/>
        <v>71564</v>
      </c>
      <c r="U22" s="437">
        <f t="shared" si="4"/>
        <v>77569</v>
      </c>
      <c r="V22" s="437">
        <f t="shared" si="4"/>
        <v>77569</v>
      </c>
      <c r="W22" s="436">
        <f t="shared" si="4"/>
        <v>45130</v>
      </c>
      <c r="X22" s="437">
        <f t="shared" si="4"/>
        <v>64771</v>
      </c>
      <c r="Y22" s="437">
        <f t="shared" si="4"/>
        <v>77865</v>
      </c>
      <c r="Z22" s="437">
        <f t="shared" si="4"/>
        <v>84413</v>
      </c>
      <c r="AA22" s="437">
        <f t="shared" si="4"/>
        <v>84413</v>
      </c>
      <c r="AB22" s="436">
        <f t="shared" si="4"/>
        <v>32236</v>
      </c>
      <c r="AC22" s="437">
        <f t="shared" si="4"/>
        <v>46265</v>
      </c>
      <c r="AD22" s="437">
        <f t="shared" si="4"/>
        <v>55618</v>
      </c>
      <c r="AE22" s="437">
        <f t="shared" si="4"/>
        <v>60294</v>
      </c>
      <c r="AF22" s="437">
        <f t="shared" si="4"/>
        <v>60294</v>
      </c>
      <c r="AG22" s="436">
        <f t="shared" si="4"/>
        <v>32236</v>
      </c>
      <c r="AH22" s="437">
        <f t="shared" si="4"/>
        <v>46265</v>
      </c>
      <c r="AI22" s="437">
        <f t="shared" si="4"/>
        <v>55618</v>
      </c>
      <c r="AJ22" s="437">
        <f t="shared" si="4"/>
        <v>60294</v>
      </c>
      <c r="AK22" s="438">
        <f t="shared" si="4"/>
        <v>60294</v>
      </c>
      <c r="AL22" s="439">
        <f t="shared" si="4"/>
        <v>36743</v>
      </c>
      <c r="AM22" s="437">
        <f t="shared" si="4"/>
        <v>52682</v>
      </c>
      <c r="AN22" s="437">
        <f t="shared" si="4"/>
        <v>63307</v>
      </c>
      <c r="AO22" s="437">
        <f t="shared" si="4"/>
        <v>68619</v>
      </c>
      <c r="AP22" s="437">
        <f t="shared" si="4"/>
        <v>68619</v>
      </c>
      <c r="AQ22" s="436">
        <f t="shared" si="4"/>
        <v>32236</v>
      </c>
      <c r="AR22" s="437">
        <f t="shared" si="4"/>
        <v>46265</v>
      </c>
      <c r="AS22" s="437">
        <f t="shared" si="4"/>
        <v>55618</v>
      </c>
      <c r="AT22" s="437">
        <f t="shared" si="4"/>
        <v>60294</v>
      </c>
      <c r="AU22" s="435">
        <f t="shared" si="4"/>
        <v>60294</v>
      </c>
      <c r="AV22" s="439">
        <f t="shared" si="4"/>
        <v>46228</v>
      </c>
      <c r="AW22" s="437">
        <f t="shared" si="4"/>
        <v>68653</v>
      </c>
      <c r="AX22" s="437">
        <f t="shared" si="4"/>
        <v>83603</v>
      </c>
      <c r="AY22" s="437">
        <f t="shared" si="4"/>
        <v>91077</v>
      </c>
      <c r="AZ22" s="440">
        <f t="shared" si="4"/>
        <v>91077</v>
      </c>
      <c r="BA22" s="439">
        <f t="shared" si="4"/>
        <v>93787</v>
      </c>
      <c r="BB22" s="437">
        <f t="shared" si="4"/>
        <v>134179</v>
      </c>
      <c r="BC22" s="437">
        <f t="shared" si="4"/>
        <v>161107</v>
      </c>
      <c r="BD22" s="437">
        <f t="shared" si="4"/>
        <v>174570</v>
      </c>
      <c r="BE22" s="436">
        <f t="shared" si="4"/>
        <v>174570</v>
      </c>
      <c r="BF22" s="437">
        <f t="shared" si="4"/>
        <v>81923</v>
      </c>
      <c r="BG22" s="437">
        <f t="shared" si="4"/>
        <v>117269</v>
      </c>
      <c r="BH22" s="437">
        <f t="shared" si="4"/>
        <v>140832</v>
      </c>
      <c r="BI22" s="437">
        <f t="shared" si="4"/>
        <v>152614</v>
      </c>
      <c r="BJ22" s="440">
        <f t="shared" si="4"/>
        <v>152614</v>
      </c>
      <c r="BK22" s="439">
        <f t="shared" si="4"/>
        <v>115221</v>
      </c>
      <c r="BL22" s="437">
        <f t="shared" si="4"/>
        <v>164808</v>
      </c>
      <c r="BM22" s="437">
        <f t="shared" si="4"/>
        <v>197866</v>
      </c>
      <c r="BN22" s="437">
        <f t="shared" si="4"/>
        <v>214395</v>
      </c>
      <c r="BO22" s="436">
        <f t="shared" ref="BO22:CX22" si="5">ROUND(BO23+BO27,0)</f>
        <v>214395</v>
      </c>
      <c r="BP22" s="437">
        <f t="shared" si="5"/>
        <v>100602</v>
      </c>
      <c r="BQ22" s="437">
        <f t="shared" si="5"/>
        <v>143967</v>
      </c>
      <c r="BR22" s="437">
        <f t="shared" si="5"/>
        <v>172877</v>
      </c>
      <c r="BS22" s="437">
        <f t="shared" si="5"/>
        <v>187332</v>
      </c>
      <c r="BT22" s="440">
        <f t="shared" si="5"/>
        <v>187332</v>
      </c>
      <c r="BU22" s="439">
        <f t="shared" si="5"/>
        <v>179705</v>
      </c>
      <c r="BV22" s="437">
        <f t="shared" si="5"/>
        <v>256988</v>
      </c>
      <c r="BW22" s="437">
        <f t="shared" si="5"/>
        <v>308512</v>
      </c>
      <c r="BX22" s="437">
        <f t="shared" si="5"/>
        <v>334272</v>
      </c>
      <c r="BY22" s="436">
        <f t="shared" si="5"/>
        <v>334272</v>
      </c>
      <c r="BZ22" s="437">
        <f t="shared" si="5"/>
        <v>156834</v>
      </c>
      <c r="CA22" s="437">
        <f t="shared" si="5"/>
        <v>224379</v>
      </c>
      <c r="CB22" s="437">
        <f t="shared" si="5"/>
        <v>269409</v>
      </c>
      <c r="CC22" s="437">
        <f t="shared" si="5"/>
        <v>291923</v>
      </c>
      <c r="CD22" s="440">
        <f t="shared" si="5"/>
        <v>291923</v>
      </c>
      <c r="CE22" s="439">
        <f t="shared" si="5"/>
        <v>49227</v>
      </c>
      <c r="CF22" s="437">
        <f t="shared" si="5"/>
        <v>70518</v>
      </c>
      <c r="CG22" s="437">
        <f t="shared" si="5"/>
        <v>84713</v>
      </c>
      <c r="CH22" s="437">
        <f t="shared" si="5"/>
        <v>91809</v>
      </c>
      <c r="CI22" s="436">
        <f t="shared" si="5"/>
        <v>91809</v>
      </c>
      <c r="CJ22" s="437">
        <f t="shared" si="5"/>
        <v>43134</v>
      </c>
      <c r="CK22" s="437">
        <f t="shared" si="5"/>
        <v>61842</v>
      </c>
      <c r="CL22" s="437">
        <f t="shared" si="5"/>
        <v>74315</v>
      </c>
      <c r="CM22" s="437">
        <f t="shared" si="5"/>
        <v>80552</v>
      </c>
      <c r="CN22" s="440">
        <f t="shared" si="5"/>
        <v>80552</v>
      </c>
      <c r="CO22" s="439">
        <f>ROUND(CO23+CO27,0)</f>
        <v>42255</v>
      </c>
      <c r="CP22" s="437">
        <f t="shared" si="5"/>
        <v>60584</v>
      </c>
      <c r="CQ22" s="437">
        <f t="shared" si="5"/>
        <v>72802</v>
      </c>
      <c r="CR22" s="437">
        <f t="shared" si="5"/>
        <v>78912</v>
      </c>
      <c r="CS22" s="436">
        <f t="shared" si="5"/>
        <v>78912</v>
      </c>
      <c r="CT22" s="437">
        <f t="shared" si="5"/>
        <v>37071</v>
      </c>
      <c r="CU22" s="437">
        <f t="shared" si="5"/>
        <v>53205</v>
      </c>
      <c r="CV22" s="437">
        <f t="shared" si="5"/>
        <v>63961</v>
      </c>
      <c r="CW22" s="437">
        <f t="shared" si="5"/>
        <v>69339</v>
      </c>
      <c r="CX22" s="440">
        <f t="shared" si="5"/>
        <v>69339</v>
      </c>
    </row>
    <row r="23" spans="1:168" s="448" customFormat="1" hidden="1">
      <c r="A23" s="867"/>
      <c r="B23" s="442" t="s">
        <v>862</v>
      </c>
      <c r="C23" s="443">
        <f t="shared" ref="C23:BN23" si="6">ROUND(C24+C25+C26,0)</f>
        <v>35401</v>
      </c>
      <c r="D23" s="444">
        <f t="shared" si="6"/>
        <v>50534</v>
      </c>
      <c r="E23" s="444">
        <f t="shared" si="6"/>
        <v>60622</v>
      </c>
      <c r="F23" s="444">
        <f t="shared" si="6"/>
        <v>65666</v>
      </c>
      <c r="G23" s="444">
        <f t="shared" si="6"/>
        <v>65666</v>
      </c>
      <c r="H23" s="444">
        <f t="shared" si="6"/>
        <v>35401</v>
      </c>
      <c r="I23" s="444">
        <f t="shared" si="6"/>
        <v>50534</v>
      </c>
      <c r="J23" s="444">
        <f t="shared" si="6"/>
        <v>60622</v>
      </c>
      <c r="K23" s="444">
        <f t="shared" si="6"/>
        <v>65666</v>
      </c>
      <c r="L23" s="444">
        <f t="shared" si="6"/>
        <v>65666</v>
      </c>
      <c r="M23" s="444">
        <f t="shared" si="6"/>
        <v>30784</v>
      </c>
      <c r="N23" s="444">
        <f t="shared" si="6"/>
        <v>43942</v>
      </c>
      <c r="O23" s="444">
        <f t="shared" si="6"/>
        <v>52714</v>
      </c>
      <c r="P23" s="444">
        <f t="shared" si="6"/>
        <v>57100</v>
      </c>
      <c r="Q23" s="442">
        <f t="shared" si="6"/>
        <v>57100</v>
      </c>
      <c r="R23" s="444">
        <f t="shared" si="6"/>
        <v>40019</v>
      </c>
      <c r="S23" s="444">
        <f t="shared" si="6"/>
        <v>57125</v>
      </c>
      <c r="T23" s="444">
        <f t="shared" si="6"/>
        <v>68529</v>
      </c>
      <c r="U23" s="444">
        <f t="shared" si="6"/>
        <v>74231</v>
      </c>
      <c r="V23" s="444">
        <f t="shared" si="6"/>
        <v>74231</v>
      </c>
      <c r="W23" s="443">
        <f t="shared" si="6"/>
        <v>43097</v>
      </c>
      <c r="X23" s="444">
        <f t="shared" si="6"/>
        <v>61519</v>
      </c>
      <c r="Y23" s="444">
        <f t="shared" si="6"/>
        <v>73800</v>
      </c>
      <c r="Z23" s="444">
        <f t="shared" si="6"/>
        <v>79941</v>
      </c>
      <c r="AA23" s="444">
        <f t="shared" si="6"/>
        <v>79941</v>
      </c>
      <c r="AB23" s="443">
        <f t="shared" si="6"/>
        <v>30784</v>
      </c>
      <c r="AC23" s="444">
        <f t="shared" si="6"/>
        <v>43942</v>
      </c>
      <c r="AD23" s="444">
        <f t="shared" si="6"/>
        <v>52714</v>
      </c>
      <c r="AE23" s="444">
        <f t="shared" si="6"/>
        <v>57100</v>
      </c>
      <c r="AF23" s="444">
        <f t="shared" si="6"/>
        <v>57100</v>
      </c>
      <c r="AG23" s="443">
        <f t="shared" si="6"/>
        <v>30784</v>
      </c>
      <c r="AH23" s="444">
        <f t="shared" si="6"/>
        <v>43942</v>
      </c>
      <c r="AI23" s="444">
        <f t="shared" si="6"/>
        <v>52714</v>
      </c>
      <c r="AJ23" s="444">
        <f t="shared" si="6"/>
        <v>57100</v>
      </c>
      <c r="AK23" s="445">
        <f t="shared" si="6"/>
        <v>57100</v>
      </c>
      <c r="AL23" s="446">
        <f t="shared" si="6"/>
        <v>35401</v>
      </c>
      <c r="AM23" s="444">
        <f t="shared" si="6"/>
        <v>50534</v>
      </c>
      <c r="AN23" s="444">
        <f t="shared" si="6"/>
        <v>60622</v>
      </c>
      <c r="AO23" s="444">
        <f t="shared" si="6"/>
        <v>65666</v>
      </c>
      <c r="AP23" s="444">
        <f t="shared" si="6"/>
        <v>65666</v>
      </c>
      <c r="AQ23" s="443">
        <f t="shared" si="6"/>
        <v>30784</v>
      </c>
      <c r="AR23" s="444">
        <f t="shared" si="6"/>
        <v>43942</v>
      </c>
      <c r="AS23" s="444">
        <f t="shared" si="6"/>
        <v>52714</v>
      </c>
      <c r="AT23" s="444">
        <f t="shared" si="6"/>
        <v>57100</v>
      </c>
      <c r="AU23" s="442">
        <f t="shared" si="6"/>
        <v>57100</v>
      </c>
      <c r="AV23" s="446">
        <f t="shared" si="6"/>
        <v>44665</v>
      </c>
      <c r="AW23" s="444">
        <f t="shared" si="6"/>
        <v>66152</v>
      </c>
      <c r="AX23" s="444">
        <f t="shared" si="6"/>
        <v>80477</v>
      </c>
      <c r="AY23" s="444">
        <f t="shared" si="6"/>
        <v>87639</v>
      </c>
      <c r="AZ23" s="447">
        <f t="shared" si="6"/>
        <v>87639</v>
      </c>
      <c r="BA23" s="446">
        <f t="shared" si="6"/>
        <v>92042</v>
      </c>
      <c r="BB23" s="444">
        <f t="shared" si="6"/>
        <v>131387</v>
      </c>
      <c r="BC23" s="444">
        <f t="shared" si="6"/>
        <v>157617</v>
      </c>
      <c r="BD23" s="444">
        <f t="shared" si="6"/>
        <v>170731</v>
      </c>
      <c r="BE23" s="443">
        <f t="shared" si="6"/>
        <v>170731</v>
      </c>
      <c r="BF23" s="444">
        <f t="shared" si="6"/>
        <v>80036</v>
      </c>
      <c r="BG23" s="444">
        <f t="shared" si="6"/>
        <v>114249</v>
      </c>
      <c r="BH23" s="444">
        <f t="shared" si="6"/>
        <v>137057</v>
      </c>
      <c r="BI23" s="444">
        <f t="shared" si="6"/>
        <v>148462</v>
      </c>
      <c r="BJ23" s="447">
        <f t="shared" si="6"/>
        <v>148462</v>
      </c>
      <c r="BK23" s="446">
        <f t="shared" si="6"/>
        <v>113283</v>
      </c>
      <c r="BL23" s="444">
        <f t="shared" si="6"/>
        <v>161707</v>
      </c>
      <c r="BM23" s="444">
        <f t="shared" si="6"/>
        <v>193990</v>
      </c>
      <c r="BN23" s="444">
        <f t="shared" si="6"/>
        <v>210131</v>
      </c>
      <c r="BO23" s="443">
        <f t="shared" ref="BO23:CX23" si="7">ROUND(BO24+BO25+BO26,0)</f>
        <v>210131</v>
      </c>
      <c r="BP23" s="444">
        <f t="shared" si="7"/>
        <v>98507</v>
      </c>
      <c r="BQ23" s="444">
        <f t="shared" si="7"/>
        <v>140615</v>
      </c>
      <c r="BR23" s="444">
        <f t="shared" si="7"/>
        <v>168687</v>
      </c>
      <c r="BS23" s="444">
        <f t="shared" si="7"/>
        <v>182723</v>
      </c>
      <c r="BT23" s="447">
        <f t="shared" si="7"/>
        <v>182723</v>
      </c>
      <c r="BU23" s="446">
        <f t="shared" si="7"/>
        <v>177004</v>
      </c>
      <c r="BV23" s="444">
        <f t="shared" si="7"/>
        <v>252667</v>
      </c>
      <c r="BW23" s="444">
        <f t="shared" si="7"/>
        <v>303110</v>
      </c>
      <c r="BX23" s="444">
        <f t="shared" si="7"/>
        <v>328330</v>
      </c>
      <c r="BY23" s="443">
        <f t="shared" si="7"/>
        <v>328330</v>
      </c>
      <c r="BZ23" s="444">
        <f t="shared" si="7"/>
        <v>153916</v>
      </c>
      <c r="CA23" s="444">
        <f t="shared" si="7"/>
        <v>219710</v>
      </c>
      <c r="CB23" s="444">
        <f t="shared" si="7"/>
        <v>263573</v>
      </c>
      <c r="CC23" s="444">
        <f t="shared" si="7"/>
        <v>285504</v>
      </c>
      <c r="CD23" s="447">
        <f t="shared" si="7"/>
        <v>285504</v>
      </c>
      <c r="CE23" s="446">
        <f t="shared" si="7"/>
        <v>47791</v>
      </c>
      <c r="CF23" s="444">
        <f t="shared" si="7"/>
        <v>68220</v>
      </c>
      <c r="CG23" s="444">
        <f t="shared" si="7"/>
        <v>81840</v>
      </c>
      <c r="CH23" s="444">
        <f t="shared" si="7"/>
        <v>88649</v>
      </c>
      <c r="CI23" s="443">
        <f t="shared" si="7"/>
        <v>88649</v>
      </c>
      <c r="CJ23" s="444">
        <f t="shared" si="7"/>
        <v>41558</v>
      </c>
      <c r="CK23" s="444">
        <f t="shared" si="7"/>
        <v>59321</v>
      </c>
      <c r="CL23" s="444">
        <f t="shared" si="7"/>
        <v>71164</v>
      </c>
      <c r="CM23" s="444">
        <f t="shared" si="7"/>
        <v>77086</v>
      </c>
      <c r="CN23" s="447">
        <f t="shared" si="7"/>
        <v>77086</v>
      </c>
      <c r="CO23" s="446">
        <f>ROUND(CO24+CO25+CO26,0)</f>
        <v>40711</v>
      </c>
      <c r="CP23" s="444">
        <f t="shared" si="7"/>
        <v>58114</v>
      </c>
      <c r="CQ23" s="444">
        <f t="shared" si="7"/>
        <v>69715</v>
      </c>
      <c r="CR23" s="444">
        <f t="shared" si="7"/>
        <v>75516</v>
      </c>
      <c r="CS23" s="443">
        <f t="shared" si="7"/>
        <v>75516</v>
      </c>
      <c r="CT23" s="444">
        <f t="shared" si="7"/>
        <v>35401</v>
      </c>
      <c r="CU23" s="444">
        <f t="shared" si="7"/>
        <v>50534</v>
      </c>
      <c r="CV23" s="444">
        <f t="shared" si="7"/>
        <v>60622</v>
      </c>
      <c r="CW23" s="444">
        <f t="shared" si="7"/>
        <v>65666</v>
      </c>
      <c r="CX23" s="447">
        <f t="shared" si="7"/>
        <v>65666</v>
      </c>
      <c r="CY23" s="441"/>
      <c r="CZ23" s="441"/>
      <c r="DA23" s="441"/>
      <c r="DB23" s="441"/>
      <c r="DC23" s="441"/>
      <c r="DD23" s="441"/>
      <c r="DE23" s="441"/>
      <c r="DF23" s="441"/>
      <c r="DG23" s="441"/>
      <c r="DH23" s="441"/>
      <c r="DI23" s="441"/>
      <c r="DJ23" s="441"/>
      <c r="DK23" s="441"/>
      <c r="DL23" s="441"/>
      <c r="DM23" s="441"/>
      <c r="DN23" s="441"/>
      <c r="DO23" s="441"/>
      <c r="DP23" s="441"/>
      <c r="DQ23" s="441"/>
      <c r="DR23" s="441"/>
      <c r="DS23" s="441"/>
      <c r="DT23" s="441"/>
      <c r="DU23" s="441"/>
      <c r="DV23" s="441"/>
      <c r="DW23" s="441"/>
      <c r="DX23" s="441"/>
      <c r="DY23" s="441"/>
      <c r="DZ23" s="441"/>
      <c r="EA23" s="441"/>
      <c r="EB23" s="441"/>
      <c r="EC23" s="441"/>
      <c r="ED23" s="441"/>
      <c r="EE23" s="441"/>
      <c r="EF23" s="441"/>
      <c r="EG23" s="441"/>
      <c r="EH23" s="441"/>
      <c r="EI23" s="441"/>
      <c r="EJ23" s="441"/>
      <c r="EK23" s="441"/>
      <c r="EL23" s="441"/>
      <c r="EM23" s="441"/>
      <c r="EN23" s="441"/>
      <c r="EO23" s="441"/>
      <c r="EP23" s="441"/>
      <c r="EQ23" s="441"/>
      <c r="ER23" s="441"/>
      <c r="ES23" s="441"/>
      <c r="ET23" s="441"/>
      <c r="EU23" s="441"/>
      <c r="EV23" s="441"/>
      <c r="EW23" s="441"/>
      <c r="EX23" s="441"/>
      <c r="EY23" s="441"/>
      <c r="EZ23" s="441"/>
      <c r="FA23" s="441"/>
      <c r="FB23" s="441"/>
      <c r="FC23" s="441"/>
      <c r="FD23" s="441"/>
      <c r="FE23" s="441"/>
      <c r="FF23" s="441"/>
      <c r="FG23" s="441"/>
      <c r="FH23" s="441"/>
      <c r="FI23" s="441"/>
      <c r="FJ23" s="441"/>
      <c r="FK23" s="441"/>
      <c r="FL23" s="441"/>
    </row>
    <row r="24" spans="1:168" s="441" customFormat="1" hidden="1">
      <c r="A24" s="867"/>
      <c r="B24" s="449" t="s">
        <v>863</v>
      </c>
      <c r="C24" s="450">
        <v>19954</v>
      </c>
      <c r="D24" s="451">
        <v>31927</v>
      </c>
      <c r="E24" s="451">
        <v>39909</v>
      </c>
      <c r="F24" s="451">
        <v>43899</v>
      </c>
      <c r="G24" s="451">
        <v>43899</v>
      </c>
      <c r="H24" s="451">
        <v>19954</v>
      </c>
      <c r="I24" s="451">
        <v>31927</v>
      </c>
      <c r="J24" s="451">
        <v>39909</v>
      </c>
      <c r="K24" s="451">
        <v>43899</v>
      </c>
      <c r="L24" s="451">
        <v>43899</v>
      </c>
      <c r="M24" s="451">
        <v>17352</v>
      </c>
      <c r="N24" s="451">
        <v>27762</v>
      </c>
      <c r="O24" s="451">
        <v>34703</v>
      </c>
      <c r="P24" s="451">
        <v>38173</v>
      </c>
      <c r="Q24" s="452">
        <v>38173</v>
      </c>
      <c r="R24" s="451">
        <v>22557</v>
      </c>
      <c r="S24" s="451">
        <v>36091</v>
      </c>
      <c r="T24" s="451">
        <v>45114</v>
      </c>
      <c r="U24" s="451">
        <v>49625</v>
      </c>
      <c r="V24" s="451">
        <v>49625</v>
      </c>
      <c r="W24" s="450">
        <v>24292</v>
      </c>
      <c r="X24" s="451">
        <v>38867</v>
      </c>
      <c r="Y24" s="451">
        <v>48584</v>
      </c>
      <c r="Z24" s="451">
        <v>53443</v>
      </c>
      <c r="AA24" s="451">
        <v>53443</v>
      </c>
      <c r="AB24" s="450">
        <v>17352</v>
      </c>
      <c r="AC24" s="451">
        <v>27762</v>
      </c>
      <c r="AD24" s="451">
        <v>34703</v>
      </c>
      <c r="AE24" s="451">
        <v>38173</v>
      </c>
      <c r="AF24" s="451">
        <v>38173</v>
      </c>
      <c r="AG24" s="450">
        <v>17352</v>
      </c>
      <c r="AH24" s="451">
        <v>27762</v>
      </c>
      <c r="AI24" s="451">
        <v>34703</v>
      </c>
      <c r="AJ24" s="451">
        <v>38173</v>
      </c>
      <c r="AK24" s="453">
        <v>38173</v>
      </c>
      <c r="AL24" s="454">
        <v>19954</v>
      </c>
      <c r="AM24" s="451">
        <v>31927</v>
      </c>
      <c r="AN24" s="451">
        <v>39909</v>
      </c>
      <c r="AO24" s="451">
        <v>43899</v>
      </c>
      <c r="AP24" s="451">
        <v>43899</v>
      </c>
      <c r="AQ24" s="450">
        <v>17352</v>
      </c>
      <c r="AR24" s="451">
        <v>27762</v>
      </c>
      <c r="AS24" s="451">
        <v>34703</v>
      </c>
      <c r="AT24" s="451">
        <v>38173</v>
      </c>
      <c r="AU24" s="452">
        <v>38173</v>
      </c>
      <c r="AV24" s="454">
        <v>31233</v>
      </c>
      <c r="AW24" s="451">
        <v>49972</v>
      </c>
      <c r="AX24" s="451">
        <v>62466</v>
      </c>
      <c r="AY24" s="451">
        <v>68712</v>
      </c>
      <c r="AZ24" s="455">
        <v>68712</v>
      </c>
      <c r="BA24" s="454">
        <v>51881</v>
      </c>
      <c r="BB24" s="451">
        <v>83010</v>
      </c>
      <c r="BC24" s="451">
        <v>103762</v>
      </c>
      <c r="BD24" s="451">
        <v>114138</v>
      </c>
      <c r="BE24" s="450">
        <v>114138</v>
      </c>
      <c r="BF24" s="451">
        <v>45114</v>
      </c>
      <c r="BG24" s="451">
        <v>72182</v>
      </c>
      <c r="BH24" s="451">
        <v>90228</v>
      </c>
      <c r="BI24" s="451">
        <v>99251</v>
      </c>
      <c r="BJ24" s="455">
        <v>99251</v>
      </c>
      <c r="BK24" s="454">
        <v>63854</v>
      </c>
      <c r="BL24" s="451">
        <v>102166</v>
      </c>
      <c r="BM24" s="451">
        <v>127707</v>
      </c>
      <c r="BN24" s="451">
        <v>140478</v>
      </c>
      <c r="BO24" s="450">
        <v>140478</v>
      </c>
      <c r="BP24" s="451">
        <v>55525</v>
      </c>
      <c r="BQ24" s="451">
        <v>88840</v>
      </c>
      <c r="BR24" s="451">
        <v>111050</v>
      </c>
      <c r="BS24" s="451">
        <v>122155</v>
      </c>
      <c r="BT24" s="455">
        <v>122155</v>
      </c>
      <c r="BU24" s="454">
        <v>99771</v>
      </c>
      <c r="BV24" s="451">
        <v>159634</v>
      </c>
      <c r="BW24" s="451">
        <v>199543</v>
      </c>
      <c r="BX24" s="451">
        <v>219497</v>
      </c>
      <c r="BY24" s="450">
        <v>219497</v>
      </c>
      <c r="BZ24" s="451">
        <v>86758</v>
      </c>
      <c r="CA24" s="451">
        <v>138812</v>
      </c>
      <c r="CB24" s="451">
        <v>173516</v>
      </c>
      <c r="CC24" s="451">
        <v>190867</v>
      </c>
      <c r="CD24" s="455">
        <v>190867</v>
      </c>
      <c r="CE24" s="454">
        <v>26938</v>
      </c>
      <c r="CF24" s="451">
        <v>43101</v>
      </c>
      <c r="CG24" s="451">
        <v>53877</v>
      </c>
      <c r="CH24" s="451">
        <v>59264</v>
      </c>
      <c r="CI24" s="450">
        <v>59264</v>
      </c>
      <c r="CJ24" s="451">
        <v>23425</v>
      </c>
      <c r="CK24" s="451">
        <v>37479</v>
      </c>
      <c r="CL24" s="451">
        <v>46849</v>
      </c>
      <c r="CM24" s="451">
        <v>51534</v>
      </c>
      <c r="CN24" s="455">
        <v>51534</v>
      </c>
      <c r="CO24" s="454">
        <v>22947</v>
      </c>
      <c r="CP24" s="451">
        <v>36716</v>
      </c>
      <c r="CQ24" s="451">
        <v>45895</v>
      </c>
      <c r="CR24" s="451">
        <v>50484</v>
      </c>
      <c r="CS24" s="450">
        <v>50484</v>
      </c>
      <c r="CT24" s="451">
        <v>19954</v>
      </c>
      <c r="CU24" s="451">
        <v>31927</v>
      </c>
      <c r="CV24" s="451">
        <v>39909</v>
      </c>
      <c r="CW24" s="451">
        <v>43899</v>
      </c>
      <c r="CX24" s="455">
        <v>43899</v>
      </c>
    </row>
    <row r="25" spans="1:168" s="456" customFormat="1" hidden="1">
      <c r="A25" s="867"/>
      <c r="B25" s="449" t="s">
        <v>864</v>
      </c>
      <c r="C25" s="450">
        <v>5267</v>
      </c>
      <c r="D25" s="451">
        <v>8427</v>
      </c>
      <c r="E25" s="451">
        <v>10533</v>
      </c>
      <c r="F25" s="451">
        <v>11587</v>
      </c>
      <c r="G25" s="451">
        <v>11587</v>
      </c>
      <c r="H25" s="451">
        <v>5267</v>
      </c>
      <c r="I25" s="451">
        <v>8427</v>
      </c>
      <c r="J25" s="451">
        <v>10533</v>
      </c>
      <c r="K25" s="451">
        <v>11587</v>
      </c>
      <c r="L25" s="451">
        <v>11587</v>
      </c>
      <c r="M25" s="451">
        <v>4580</v>
      </c>
      <c r="N25" s="451">
        <v>7328</v>
      </c>
      <c r="O25" s="451">
        <v>9159</v>
      </c>
      <c r="P25" s="451">
        <v>10075</v>
      </c>
      <c r="Q25" s="452">
        <v>10075</v>
      </c>
      <c r="R25" s="451">
        <v>5954</v>
      </c>
      <c r="S25" s="451">
        <v>9526</v>
      </c>
      <c r="T25" s="451">
        <v>11907</v>
      </c>
      <c r="U25" s="451">
        <v>13098</v>
      </c>
      <c r="V25" s="451">
        <v>13098</v>
      </c>
      <c r="W25" s="450">
        <v>6412</v>
      </c>
      <c r="X25" s="451">
        <v>10259</v>
      </c>
      <c r="Y25" s="451">
        <v>12823</v>
      </c>
      <c r="Z25" s="451">
        <v>14105</v>
      </c>
      <c r="AA25" s="451">
        <v>14105</v>
      </c>
      <c r="AB25" s="450">
        <v>4580</v>
      </c>
      <c r="AC25" s="451">
        <v>7328</v>
      </c>
      <c r="AD25" s="451">
        <v>9159</v>
      </c>
      <c r="AE25" s="451">
        <v>10075</v>
      </c>
      <c r="AF25" s="451">
        <v>10075</v>
      </c>
      <c r="AG25" s="450">
        <v>4580</v>
      </c>
      <c r="AH25" s="451">
        <v>7328</v>
      </c>
      <c r="AI25" s="451">
        <v>9159</v>
      </c>
      <c r="AJ25" s="451">
        <v>10075</v>
      </c>
      <c r="AK25" s="453">
        <v>10075</v>
      </c>
      <c r="AL25" s="454">
        <v>5267</v>
      </c>
      <c r="AM25" s="451">
        <v>8427</v>
      </c>
      <c r="AN25" s="451">
        <v>10533</v>
      </c>
      <c r="AO25" s="451">
        <v>11587</v>
      </c>
      <c r="AP25" s="451">
        <v>11587</v>
      </c>
      <c r="AQ25" s="450">
        <v>4580</v>
      </c>
      <c r="AR25" s="451">
        <v>7328</v>
      </c>
      <c r="AS25" s="451">
        <v>9159</v>
      </c>
      <c r="AT25" s="451">
        <v>10075</v>
      </c>
      <c r="AU25" s="452">
        <v>10075</v>
      </c>
      <c r="AV25" s="454">
        <v>4580</v>
      </c>
      <c r="AW25" s="451">
        <v>7328</v>
      </c>
      <c r="AX25" s="451">
        <v>9159</v>
      </c>
      <c r="AY25" s="451">
        <v>10075</v>
      </c>
      <c r="AZ25" s="455">
        <v>10075</v>
      </c>
      <c r="BA25" s="454">
        <v>13693</v>
      </c>
      <c r="BB25" s="451">
        <v>21909</v>
      </c>
      <c r="BC25" s="451">
        <v>27387</v>
      </c>
      <c r="BD25" s="451">
        <v>30125</v>
      </c>
      <c r="BE25" s="450">
        <v>30125</v>
      </c>
      <c r="BF25" s="451">
        <v>11907</v>
      </c>
      <c r="BG25" s="451">
        <v>19052</v>
      </c>
      <c r="BH25" s="451">
        <v>23814</v>
      </c>
      <c r="BI25" s="451">
        <v>26196</v>
      </c>
      <c r="BJ25" s="455">
        <v>26196</v>
      </c>
      <c r="BK25" s="454">
        <v>16853</v>
      </c>
      <c r="BL25" s="451">
        <v>26965</v>
      </c>
      <c r="BM25" s="451">
        <v>33707</v>
      </c>
      <c r="BN25" s="451">
        <v>37077</v>
      </c>
      <c r="BO25" s="450">
        <v>37077</v>
      </c>
      <c r="BP25" s="451">
        <v>14655</v>
      </c>
      <c r="BQ25" s="451">
        <v>23448</v>
      </c>
      <c r="BR25" s="451">
        <v>29310</v>
      </c>
      <c r="BS25" s="451">
        <v>32241</v>
      </c>
      <c r="BT25" s="455">
        <v>32241</v>
      </c>
      <c r="BU25" s="454">
        <v>26333</v>
      </c>
      <c r="BV25" s="451">
        <v>42133</v>
      </c>
      <c r="BW25" s="451">
        <v>52667</v>
      </c>
      <c r="BX25" s="451">
        <v>57933</v>
      </c>
      <c r="BY25" s="450">
        <v>57933</v>
      </c>
      <c r="BZ25" s="451">
        <v>22898</v>
      </c>
      <c r="CA25" s="451">
        <v>36638</v>
      </c>
      <c r="CB25" s="451">
        <v>45797</v>
      </c>
      <c r="CC25" s="451">
        <v>50377</v>
      </c>
      <c r="CD25" s="455">
        <v>50377</v>
      </c>
      <c r="CE25" s="454">
        <v>7110</v>
      </c>
      <c r="CF25" s="451">
        <v>11376</v>
      </c>
      <c r="CG25" s="451">
        <v>14220</v>
      </c>
      <c r="CH25" s="451">
        <v>15642</v>
      </c>
      <c r="CI25" s="450">
        <v>15642</v>
      </c>
      <c r="CJ25" s="451">
        <v>6183</v>
      </c>
      <c r="CK25" s="451">
        <v>9892</v>
      </c>
      <c r="CL25" s="451">
        <v>12365</v>
      </c>
      <c r="CM25" s="451">
        <v>13602</v>
      </c>
      <c r="CN25" s="455">
        <v>13602</v>
      </c>
      <c r="CO25" s="454">
        <v>6057</v>
      </c>
      <c r="CP25" s="451">
        <v>9691</v>
      </c>
      <c r="CQ25" s="451">
        <v>12113</v>
      </c>
      <c r="CR25" s="451">
        <v>13325</v>
      </c>
      <c r="CS25" s="450">
        <v>13325</v>
      </c>
      <c r="CT25" s="451">
        <v>5267</v>
      </c>
      <c r="CU25" s="451">
        <v>8427</v>
      </c>
      <c r="CV25" s="451">
        <v>10533</v>
      </c>
      <c r="CW25" s="451">
        <v>11587</v>
      </c>
      <c r="CX25" s="455">
        <v>11587</v>
      </c>
      <c r="CY25" s="441"/>
      <c r="CZ25" s="441"/>
      <c r="DA25" s="441"/>
      <c r="DB25" s="441"/>
      <c r="DC25" s="441"/>
      <c r="DD25" s="441"/>
      <c r="DE25" s="441"/>
      <c r="DF25" s="441"/>
      <c r="DG25" s="441"/>
      <c r="DH25" s="441"/>
      <c r="DI25" s="441"/>
      <c r="DJ25" s="441"/>
      <c r="DK25" s="441"/>
      <c r="DL25" s="441"/>
      <c r="DM25" s="441"/>
      <c r="DN25" s="441"/>
      <c r="DO25" s="441"/>
      <c r="DP25" s="441"/>
      <c r="DQ25" s="441"/>
      <c r="DR25" s="441"/>
      <c r="DS25" s="441"/>
      <c r="DT25" s="441"/>
      <c r="DU25" s="441"/>
      <c r="DV25" s="441"/>
      <c r="DW25" s="441"/>
      <c r="DX25" s="441"/>
      <c r="DY25" s="441"/>
      <c r="DZ25" s="441"/>
      <c r="EA25" s="441"/>
      <c r="EB25" s="441"/>
      <c r="EC25" s="441"/>
      <c r="ED25" s="441"/>
      <c r="EE25" s="441"/>
      <c r="EF25" s="441"/>
      <c r="EG25" s="441"/>
      <c r="EH25" s="441"/>
      <c r="EI25" s="441"/>
      <c r="EJ25" s="441"/>
      <c r="EK25" s="441"/>
      <c r="EL25" s="441"/>
      <c r="EM25" s="441"/>
      <c r="EN25" s="441"/>
      <c r="EO25" s="441"/>
      <c r="EP25" s="441"/>
      <c r="EQ25" s="441"/>
      <c r="ER25" s="441"/>
      <c r="ES25" s="441"/>
      <c r="ET25" s="441"/>
      <c r="EU25" s="441"/>
      <c r="EV25" s="441"/>
      <c r="EW25" s="441"/>
      <c r="EX25" s="441"/>
      <c r="EY25" s="441"/>
      <c r="EZ25" s="441"/>
      <c r="FA25" s="441"/>
      <c r="FB25" s="441"/>
      <c r="FC25" s="441"/>
      <c r="FD25" s="441"/>
      <c r="FE25" s="441"/>
      <c r="FF25" s="441"/>
      <c r="FG25" s="441"/>
      <c r="FH25" s="441"/>
      <c r="FI25" s="441"/>
      <c r="FJ25" s="441"/>
      <c r="FK25" s="441"/>
      <c r="FL25" s="441"/>
    </row>
    <row r="26" spans="1:168" s="456" customFormat="1" hidden="1">
      <c r="A26" s="867"/>
      <c r="B26" s="449" t="s">
        <v>865</v>
      </c>
      <c r="C26" s="450">
        <v>10180</v>
      </c>
      <c r="D26" s="451">
        <v>10180</v>
      </c>
      <c r="E26" s="451">
        <v>10180</v>
      </c>
      <c r="F26" s="451">
        <v>10180</v>
      </c>
      <c r="G26" s="451">
        <v>10180</v>
      </c>
      <c r="H26" s="451">
        <v>10180</v>
      </c>
      <c r="I26" s="451">
        <v>10180</v>
      </c>
      <c r="J26" s="451">
        <v>10180</v>
      </c>
      <c r="K26" s="451">
        <v>10180</v>
      </c>
      <c r="L26" s="451">
        <v>10180</v>
      </c>
      <c r="M26" s="451">
        <v>8852</v>
      </c>
      <c r="N26" s="451">
        <v>8852</v>
      </c>
      <c r="O26" s="451">
        <v>8852</v>
      </c>
      <c r="P26" s="451">
        <v>8852</v>
      </c>
      <c r="Q26" s="452">
        <v>8852</v>
      </c>
      <c r="R26" s="451">
        <v>11508</v>
      </c>
      <c r="S26" s="451">
        <v>11508</v>
      </c>
      <c r="T26" s="451">
        <v>11508</v>
      </c>
      <c r="U26" s="451">
        <v>11508</v>
      </c>
      <c r="V26" s="451">
        <v>11508</v>
      </c>
      <c r="W26" s="450">
        <v>12393</v>
      </c>
      <c r="X26" s="451">
        <v>12393</v>
      </c>
      <c r="Y26" s="451">
        <v>12393</v>
      </c>
      <c r="Z26" s="451">
        <v>12393</v>
      </c>
      <c r="AA26" s="451">
        <v>12393</v>
      </c>
      <c r="AB26" s="450">
        <v>8852</v>
      </c>
      <c r="AC26" s="451">
        <v>8852</v>
      </c>
      <c r="AD26" s="451">
        <v>8852</v>
      </c>
      <c r="AE26" s="451">
        <v>8852</v>
      </c>
      <c r="AF26" s="451">
        <v>8852</v>
      </c>
      <c r="AG26" s="450">
        <v>8852</v>
      </c>
      <c r="AH26" s="451">
        <v>8852</v>
      </c>
      <c r="AI26" s="451">
        <v>8852</v>
      </c>
      <c r="AJ26" s="451">
        <v>8852</v>
      </c>
      <c r="AK26" s="453">
        <v>8852</v>
      </c>
      <c r="AL26" s="454">
        <v>10180</v>
      </c>
      <c r="AM26" s="451">
        <v>10180</v>
      </c>
      <c r="AN26" s="451">
        <v>10180</v>
      </c>
      <c r="AO26" s="451">
        <v>10180</v>
      </c>
      <c r="AP26" s="451">
        <v>10180</v>
      </c>
      <c r="AQ26" s="450">
        <v>8852</v>
      </c>
      <c r="AR26" s="451">
        <v>8852</v>
      </c>
      <c r="AS26" s="451">
        <v>8852</v>
      </c>
      <c r="AT26" s="451">
        <v>8852</v>
      </c>
      <c r="AU26" s="452">
        <v>8852</v>
      </c>
      <c r="AV26" s="454">
        <v>8852</v>
      </c>
      <c r="AW26" s="451">
        <v>8852</v>
      </c>
      <c r="AX26" s="451">
        <v>8852</v>
      </c>
      <c r="AY26" s="451">
        <v>8852</v>
      </c>
      <c r="AZ26" s="455">
        <v>8852</v>
      </c>
      <c r="BA26" s="454">
        <v>26468</v>
      </c>
      <c r="BB26" s="451">
        <v>26468</v>
      </c>
      <c r="BC26" s="451">
        <v>26468</v>
      </c>
      <c r="BD26" s="451">
        <v>26468</v>
      </c>
      <c r="BE26" s="450">
        <v>26468</v>
      </c>
      <c r="BF26" s="451">
        <v>23015</v>
      </c>
      <c r="BG26" s="451">
        <v>23015</v>
      </c>
      <c r="BH26" s="451">
        <v>23015</v>
      </c>
      <c r="BI26" s="451">
        <v>23015</v>
      </c>
      <c r="BJ26" s="455">
        <v>23015</v>
      </c>
      <c r="BK26" s="454">
        <v>32576</v>
      </c>
      <c r="BL26" s="451">
        <v>32576</v>
      </c>
      <c r="BM26" s="451">
        <v>32576</v>
      </c>
      <c r="BN26" s="451">
        <v>32576</v>
      </c>
      <c r="BO26" s="450">
        <v>32576</v>
      </c>
      <c r="BP26" s="451">
        <v>28327</v>
      </c>
      <c r="BQ26" s="451">
        <v>28327</v>
      </c>
      <c r="BR26" s="451">
        <v>28327</v>
      </c>
      <c r="BS26" s="451">
        <v>28327</v>
      </c>
      <c r="BT26" s="455">
        <v>28327</v>
      </c>
      <c r="BU26" s="454">
        <v>50900</v>
      </c>
      <c r="BV26" s="451">
        <v>50900</v>
      </c>
      <c r="BW26" s="451">
        <v>50900</v>
      </c>
      <c r="BX26" s="451">
        <v>50900</v>
      </c>
      <c r="BY26" s="450">
        <v>50900</v>
      </c>
      <c r="BZ26" s="451">
        <v>44260</v>
      </c>
      <c r="CA26" s="451">
        <v>44260</v>
      </c>
      <c r="CB26" s="451">
        <v>44260</v>
      </c>
      <c r="CC26" s="451">
        <v>44260</v>
      </c>
      <c r="CD26" s="455">
        <v>44260</v>
      </c>
      <c r="CE26" s="454">
        <v>13743</v>
      </c>
      <c r="CF26" s="451">
        <v>13743</v>
      </c>
      <c r="CG26" s="451">
        <v>13743</v>
      </c>
      <c r="CH26" s="451">
        <v>13743</v>
      </c>
      <c r="CI26" s="450">
        <v>13743</v>
      </c>
      <c r="CJ26" s="451">
        <v>11950</v>
      </c>
      <c r="CK26" s="451">
        <v>11950</v>
      </c>
      <c r="CL26" s="451">
        <v>11950</v>
      </c>
      <c r="CM26" s="451">
        <v>11950</v>
      </c>
      <c r="CN26" s="455">
        <v>11950</v>
      </c>
      <c r="CO26" s="454">
        <v>11707</v>
      </c>
      <c r="CP26" s="451">
        <v>11707</v>
      </c>
      <c r="CQ26" s="451">
        <v>11707</v>
      </c>
      <c r="CR26" s="451">
        <v>11707</v>
      </c>
      <c r="CS26" s="450">
        <v>11707</v>
      </c>
      <c r="CT26" s="451">
        <v>10180</v>
      </c>
      <c r="CU26" s="451">
        <v>10180</v>
      </c>
      <c r="CV26" s="451">
        <v>10180</v>
      </c>
      <c r="CW26" s="451">
        <v>10180</v>
      </c>
      <c r="CX26" s="455">
        <v>10180</v>
      </c>
      <c r="CY26" s="441"/>
      <c r="CZ26" s="441"/>
      <c r="DA26" s="441"/>
      <c r="DB26" s="441"/>
      <c r="DC26" s="441"/>
      <c r="DD26" s="441"/>
      <c r="DE26" s="441"/>
      <c r="DF26" s="441"/>
      <c r="DG26" s="441"/>
      <c r="DH26" s="441"/>
      <c r="DI26" s="441"/>
      <c r="DJ26" s="441"/>
      <c r="DK26" s="441"/>
      <c r="DL26" s="441"/>
      <c r="DM26" s="441"/>
      <c r="DN26" s="441"/>
      <c r="DO26" s="441"/>
      <c r="DP26" s="441"/>
      <c r="DQ26" s="441"/>
      <c r="DR26" s="441"/>
      <c r="DS26" s="441"/>
      <c r="DT26" s="441"/>
      <c r="DU26" s="441"/>
      <c r="DV26" s="441"/>
      <c r="DW26" s="441"/>
      <c r="DX26" s="441"/>
      <c r="DY26" s="441"/>
      <c r="DZ26" s="441"/>
      <c r="EA26" s="441"/>
      <c r="EB26" s="441"/>
      <c r="EC26" s="441"/>
      <c r="ED26" s="441"/>
      <c r="EE26" s="441"/>
      <c r="EF26" s="441"/>
      <c r="EG26" s="441"/>
      <c r="EH26" s="441"/>
      <c r="EI26" s="441"/>
      <c r="EJ26" s="441"/>
      <c r="EK26" s="441"/>
      <c r="EL26" s="441"/>
      <c r="EM26" s="441"/>
      <c r="EN26" s="441"/>
      <c r="EO26" s="441"/>
      <c r="EP26" s="441"/>
      <c r="EQ26" s="441"/>
      <c r="ER26" s="441"/>
      <c r="ES26" s="441"/>
      <c r="ET26" s="441"/>
      <c r="EU26" s="441"/>
      <c r="EV26" s="441"/>
      <c r="EW26" s="441"/>
      <c r="EX26" s="441"/>
      <c r="EY26" s="441"/>
      <c r="EZ26" s="441"/>
      <c r="FA26" s="441"/>
      <c r="FB26" s="441"/>
      <c r="FC26" s="441"/>
      <c r="FD26" s="441"/>
      <c r="FE26" s="441"/>
      <c r="FF26" s="441"/>
      <c r="FG26" s="441"/>
      <c r="FH26" s="441"/>
      <c r="FI26" s="441"/>
      <c r="FJ26" s="441"/>
      <c r="FK26" s="441"/>
      <c r="FL26" s="441"/>
    </row>
    <row r="27" spans="1:168" s="448" customFormat="1" hidden="1">
      <c r="A27" s="868"/>
      <c r="B27" s="442" t="s">
        <v>866</v>
      </c>
      <c r="C27" s="443">
        <v>1342</v>
      </c>
      <c r="D27" s="444">
        <v>2148</v>
      </c>
      <c r="E27" s="444">
        <v>2685</v>
      </c>
      <c r="F27" s="444">
        <v>2953</v>
      </c>
      <c r="G27" s="444">
        <v>2953</v>
      </c>
      <c r="H27" s="444">
        <v>1342</v>
      </c>
      <c r="I27" s="444">
        <v>2148</v>
      </c>
      <c r="J27" s="444">
        <v>2685</v>
      </c>
      <c r="K27" s="444">
        <v>2953</v>
      </c>
      <c r="L27" s="444">
        <v>2953</v>
      </c>
      <c r="M27" s="444">
        <v>1452</v>
      </c>
      <c r="N27" s="444">
        <v>2323</v>
      </c>
      <c r="O27" s="444">
        <v>2904</v>
      </c>
      <c r="P27" s="444">
        <v>3194</v>
      </c>
      <c r="Q27" s="442">
        <v>3194</v>
      </c>
      <c r="R27" s="444">
        <v>1517</v>
      </c>
      <c r="S27" s="444">
        <v>2428</v>
      </c>
      <c r="T27" s="444">
        <v>3035</v>
      </c>
      <c r="U27" s="444">
        <v>3338</v>
      </c>
      <c r="V27" s="444">
        <v>3338</v>
      </c>
      <c r="W27" s="443">
        <v>2033</v>
      </c>
      <c r="X27" s="444">
        <v>3252</v>
      </c>
      <c r="Y27" s="444">
        <v>4065</v>
      </c>
      <c r="Z27" s="444">
        <v>4472</v>
      </c>
      <c r="AA27" s="444">
        <v>4472</v>
      </c>
      <c r="AB27" s="443">
        <v>1452</v>
      </c>
      <c r="AC27" s="444">
        <v>2323</v>
      </c>
      <c r="AD27" s="444">
        <v>2904</v>
      </c>
      <c r="AE27" s="444">
        <v>3194</v>
      </c>
      <c r="AF27" s="444">
        <v>3194</v>
      </c>
      <c r="AG27" s="443">
        <v>1452</v>
      </c>
      <c r="AH27" s="444">
        <v>2323</v>
      </c>
      <c r="AI27" s="444">
        <v>2904</v>
      </c>
      <c r="AJ27" s="444">
        <v>3194</v>
      </c>
      <c r="AK27" s="445">
        <v>3194</v>
      </c>
      <c r="AL27" s="446">
        <v>1342</v>
      </c>
      <c r="AM27" s="444">
        <v>2148</v>
      </c>
      <c r="AN27" s="444">
        <v>2685</v>
      </c>
      <c r="AO27" s="444">
        <v>2953</v>
      </c>
      <c r="AP27" s="444">
        <v>2953</v>
      </c>
      <c r="AQ27" s="443">
        <v>1452</v>
      </c>
      <c r="AR27" s="444">
        <v>2323</v>
      </c>
      <c r="AS27" s="444">
        <v>2904</v>
      </c>
      <c r="AT27" s="444">
        <v>3194</v>
      </c>
      <c r="AU27" s="442">
        <v>3194</v>
      </c>
      <c r="AV27" s="446">
        <v>1563</v>
      </c>
      <c r="AW27" s="444">
        <v>2501</v>
      </c>
      <c r="AX27" s="444">
        <v>3126</v>
      </c>
      <c r="AY27" s="444">
        <v>3438</v>
      </c>
      <c r="AZ27" s="447">
        <v>3438</v>
      </c>
      <c r="BA27" s="446">
        <v>1745</v>
      </c>
      <c r="BB27" s="444">
        <v>2792</v>
      </c>
      <c r="BC27" s="444">
        <v>3490</v>
      </c>
      <c r="BD27" s="444">
        <v>3839</v>
      </c>
      <c r="BE27" s="443">
        <v>3839</v>
      </c>
      <c r="BF27" s="444">
        <v>1887</v>
      </c>
      <c r="BG27" s="444">
        <v>3020</v>
      </c>
      <c r="BH27" s="444">
        <v>3775</v>
      </c>
      <c r="BI27" s="444">
        <v>4152</v>
      </c>
      <c r="BJ27" s="447">
        <v>4152</v>
      </c>
      <c r="BK27" s="446">
        <v>1938</v>
      </c>
      <c r="BL27" s="444">
        <v>3101</v>
      </c>
      <c r="BM27" s="444">
        <v>3876</v>
      </c>
      <c r="BN27" s="444">
        <v>4264</v>
      </c>
      <c r="BO27" s="443">
        <v>4264</v>
      </c>
      <c r="BP27" s="444">
        <v>2095</v>
      </c>
      <c r="BQ27" s="444">
        <v>3352</v>
      </c>
      <c r="BR27" s="444">
        <v>4190</v>
      </c>
      <c r="BS27" s="444">
        <v>4609</v>
      </c>
      <c r="BT27" s="447">
        <v>4609</v>
      </c>
      <c r="BU27" s="446">
        <v>2701</v>
      </c>
      <c r="BV27" s="444">
        <v>4321</v>
      </c>
      <c r="BW27" s="444">
        <v>5402</v>
      </c>
      <c r="BX27" s="444">
        <v>5942</v>
      </c>
      <c r="BY27" s="443">
        <v>5942</v>
      </c>
      <c r="BZ27" s="444">
        <v>2918</v>
      </c>
      <c r="CA27" s="444">
        <v>4669</v>
      </c>
      <c r="CB27" s="444">
        <v>5836</v>
      </c>
      <c r="CC27" s="444">
        <v>6419</v>
      </c>
      <c r="CD27" s="447">
        <v>6419</v>
      </c>
      <c r="CE27" s="446">
        <v>1436</v>
      </c>
      <c r="CF27" s="444">
        <v>2298</v>
      </c>
      <c r="CG27" s="444">
        <v>2873</v>
      </c>
      <c r="CH27" s="444">
        <v>3160</v>
      </c>
      <c r="CI27" s="443">
        <v>3160</v>
      </c>
      <c r="CJ27" s="444">
        <v>1576</v>
      </c>
      <c r="CK27" s="444">
        <v>2521</v>
      </c>
      <c r="CL27" s="444">
        <v>3151</v>
      </c>
      <c r="CM27" s="444">
        <v>3466</v>
      </c>
      <c r="CN27" s="447">
        <v>3466</v>
      </c>
      <c r="CO27" s="446">
        <v>1544</v>
      </c>
      <c r="CP27" s="444">
        <v>2470</v>
      </c>
      <c r="CQ27" s="444">
        <v>3087</v>
      </c>
      <c r="CR27" s="444">
        <v>3396</v>
      </c>
      <c r="CS27" s="443">
        <v>3396</v>
      </c>
      <c r="CT27" s="444">
        <v>1670</v>
      </c>
      <c r="CU27" s="444">
        <v>2671</v>
      </c>
      <c r="CV27" s="444">
        <v>3339</v>
      </c>
      <c r="CW27" s="444">
        <v>3673</v>
      </c>
      <c r="CX27" s="447">
        <v>3673</v>
      </c>
      <c r="CY27" s="441"/>
      <c r="CZ27" s="441"/>
      <c r="DA27" s="441"/>
      <c r="DB27" s="441"/>
      <c r="DC27" s="441"/>
      <c r="DD27" s="441"/>
      <c r="DE27" s="441"/>
      <c r="DF27" s="441"/>
      <c r="DG27" s="441"/>
      <c r="DH27" s="441"/>
      <c r="DI27" s="441"/>
      <c r="DJ27" s="441"/>
      <c r="DK27" s="441"/>
      <c r="DL27" s="441"/>
      <c r="DM27" s="441"/>
      <c r="DN27" s="441"/>
      <c r="DO27" s="441"/>
      <c r="DP27" s="441"/>
      <c r="DQ27" s="441"/>
      <c r="DR27" s="441"/>
      <c r="DS27" s="441"/>
      <c r="DT27" s="441"/>
      <c r="DU27" s="441"/>
      <c r="DV27" s="441"/>
      <c r="DW27" s="441"/>
      <c r="DX27" s="441"/>
      <c r="DY27" s="441"/>
      <c r="DZ27" s="441"/>
      <c r="EA27" s="441"/>
      <c r="EB27" s="441"/>
      <c r="EC27" s="441"/>
      <c r="ED27" s="441"/>
      <c r="EE27" s="441"/>
      <c r="EF27" s="441"/>
      <c r="EG27" s="441"/>
      <c r="EH27" s="441"/>
      <c r="EI27" s="441"/>
      <c r="EJ27" s="441"/>
      <c r="EK27" s="441"/>
      <c r="EL27" s="441"/>
      <c r="EM27" s="441"/>
      <c r="EN27" s="441"/>
      <c r="EO27" s="441"/>
      <c r="EP27" s="441"/>
      <c r="EQ27" s="441"/>
      <c r="ER27" s="441"/>
      <c r="ES27" s="441"/>
      <c r="ET27" s="441"/>
      <c r="EU27" s="441"/>
      <c r="EV27" s="441"/>
      <c r="EW27" s="441"/>
      <c r="EX27" s="441"/>
      <c r="EY27" s="441"/>
      <c r="EZ27" s="441"/>
      <c r="FA27" s="441"/>
      <c r="FB27" s="441"/>
      <c r="FC27" s="441"/>
      <c r="FD27" s="441"/>
      <c r="FE27" s="441"/>
      <c r="FF27" s="441"/>
      <c r="FG27" s="441"/>
      <c r="FH27" s="441"/>
      <c r="FI27" s="441"/>
      <c r="FJ27" s="441"/>
      <c r="FK27" s="441"/>
      <c r="FL27" s="441"/>
    </row>
    <row r="28" spans="1:168" s="441" customFormat="1" hidden="1">
      <c r="A28" s="866" t="s">
        <v>868</v>
      </c>
      <c r="B28" s="435" t="s">
        <v>861</v>
      </c>
      <c r="C28" s="436">
        <f>C29+C33</f>
        <v>31787</v>
      </c>
      <c r="D28" s="437">
        <f t="shared" ref="D28:BO28" si="8">D29+D33</f>
        <v>45607</v>
      </c>
      <c r="E28" s="437">
        <f t="shared" si="8"/>
        <v>54820</v>
      </c>
      <c r="F28" s="437">
        <f t="shared" si="8"/>
        <v>59426</v>
      </c>
      <c r="G28" s="437">
        <f t="shared" si="8"/>
        <v>59426</v>
      </c>
      <c r="H28" s="437">
        <f t="shared" si="8"/>
        <v>31787</v>
      </c>
      <c r="I28" s="437">
        <f t="shared" si="8"/>
        <v>45607</v>
      </c>
      <c r="J28" s="437">
        <f t="shared" si="8"/>
        <v>54820</v>
      </c>
      <c r="K28" s="437">
        <f t="shared" si="8"/>
        <v>59426</v>
      </c>
      <c r="L28" s="437">
        <f t="shared" si="8"/>
        <v>59426</v>
      </c>
      <c r="M28" s="437">
        <f t="shared" si="8"/>
        <v>27926</v>
      </c>
      <c r="N28" s="437">
        <f t="shared" si="8"/>
        <v>40113</v>
      </c>
      <c r="O28" s="437">
        <f t="shared" si="8"/>
        <v>48238</v>
      </c>
      <c r="P28" s="437">
        <f t="shared" si="8"/>
        <v>52300</v>
      </c>
      <c r="Q28" s="435">
        <f t="shared" si="8"/>
        <v>52300</v>
      </c>
      <c r="R28" s="437">
        <f t="shared" si="8"/>
        <v>35933</v>
      </c>
      <c r="S28" s="437">
        <f t="shared" si="8"/>
        <v>51556</v>
      </c>
      <c r="T28" s="437">
        <f t="shared" si="8"/>
        <v>61970</v>
      </c>
      <c r="U28" s="437">
        <f t="shared" si="8"/>
        <v>67177</v>
      </c>
      <c r="V28" s="437">
        <f t="shared" si="8"/>
        <v>67177</v>
      </c>
      <c r="W28" s="436">
        <f t="shared" si="8"/>
        <v>39096</v>
      </c>
      <c r="X28" s="437">
        <f t="shared" si="8"/>
        <v>56158</v>
      </c>
      <c r="Y28" s="437">
        <f t="shared" si="8"/>
        <v>67533</v>
      </c>
      <c r="Z28" s="437">
        <f t="shared" si="8"/>
        <v>73221</v>
      </c>
      <c r="AA28" s="437">
        <f t="shared" si="8"/>
        <v>73221</v>
      </c>
      <c r="AB28" s="436">
        <f t="shared" si="8"/>
        <v>27926</v>
      </c>
      <c r="AC28" s="437">
        <f t="shared" si="8"/>
        <v>40113</v>
      </c>
      <c r="AD28" s="437">
        <f t="shared" si="8"/>
        <v>48238</v>
      </c>
      <c r="AE28" s="437">
        <f t="shared" si="8"/>
        <v>52300</v>
      </c>
      <c r="AF28" s="437">
        <f t="shared" si="8"/>
        <v>52300</v>
      </c>
      <c r="AG28" s="436">
        <f t="shared" si="8"/>
        <v>27926</v>
      </c>
      <c r="AH28" s="437">
        <f t="shared" si="8"/>
        <v>40113</v>
      </c>
      <c r="AI28" s="437">
        <f t="shared" si="8"/>
        <v>48238</v>
      </c>
      <c r="AJ28" s="437">
        <f t="shared" si="8"/>
        <v>52300</v>
      </c>
      <c r="AK28" s="438">
        <f t="shared" si="8"/>
        <v>52300</v>
      </c>
      <c r="AL28" s="439">
        <f t="shared" si="8"/>
        <v>31787</v>
      </c>
      <c r="AM28" s="437">
        <f t="shared" si="8"/>
        <v>45607</v>
      </c>
      <c r="AN28" s="437">
        <f t="shared" si="8"/>
        <v>54820</v>
      </c>
      <c r="AO28" s="437">
        <f t="shared" si="8"/>
        <v>59426</v>
      </c>
      <c r="AP28" s="437">
        <f t="shared" si="8"/>
        <v>59426</v>
      </c>
      <c r="AQ28" s="436">
        <f t="shared" si="8"/>
        <v>27926</v>
      </c>
      <c r="AR28" s="437">
        <f t="shared" si="8"/>
        <v>40113</v>
      </c>
      <c r="AS28" s="437">
        <f t="shared" si="8"/>
        <v>48238</v>
      </c>
      <c r="AT28" s="437">
        <f t="shared" si="8"/>
        <v>52300</v>
      </c>
      <c r="AU28" s="435">
        <f t="shared" si="8"/>
        <v>52300</v>
      </c>
      <c r="AV28" s="439">
        <f t="shared" si="8"/>
        <v>39975</v>
      </c>
      <c r="AW28" s="437">
        <f t="shared" si="8"/>
        <v>59392</v>
      </c>
      <c r="AX28" s="437">
        <f t="shared" si="8"/>
        <v>72336</v>
      </c>
      <c r="AY28" s="437">
        <f t="shared" si="8"/>
        <v>78808</v>
      </c>
      <c r="AZ28" s="440">
        <f t="shared" si="8"/>
        <v>78808</v>
      </c>
      <c r="BA28" s="439">
        <f t="shared" si="8"/>
        <v>80901</v>
      </c>
      <c r="BB28" s="437">
        <f t="shared" si="8"/>
        <v>115785</v>
      </c>
      <c r="BC28" s="437">
        <f t="shared" si="8"/>
        <v>139041</v>
      </c>
      <c r="BD28" s="437">
        <f t="shared" si="8"/>
        <v>150668</v>
      </c>
      <c r="BE28" s="436">
        <f t="shared" si="8"/>
        <v>150668</v>
      </c>
      <c r="BF28" s="437">
        <f t="shared" si="8"/>
        <v>70718</v>
      </c>
      <c r="BG28" s="437">
        <f t="shared" si="8"/>
        <v>101274</v>
      </c>
      <c r="BH28" s="437">
        <f t="shared" si="8"/>
        <v>121644</v>
      </c>
      <c r="BI28" s="437">
        <f t="shared" si="8"/>
        <v>131829</v>
      </c>
      <c r="BJ28" s="440">
        <f t="shared" si="8"/>
        <v>131829</v>
      </c>
      <c r="BK28" s="439">
        <f t="shared" si="8"/>
        <v>99361</v>
      </c>
      <c r="BL28" s="437">
        <f t="shared" si="8"/>
        <v>142169</v>
      </c>
      <c r="BM28" s="437">
        <f t="shared" si="8"/>
        <v>170707</v>
      </c>
      <c r="BN28" s="437">
        <f t="shared" si="8"/>
        <v>184977</v>
      </c>
      <c r="BO28" s="436">
        <f t="shared" si="8"/>
        <v>184977</v>
      </c>
      <c r="BP28" s="437">
        <f t="shared" ref="BP28:CX28" si="9">BP29+BP33</f>
        <v>86811</v>
      </c>
      <c r="BQ28" s="437">
        <f t="shared" si="9"/>
        <v>124281</v>
      </c>
      <c r="BR28" s="437">
        <f t="shared" si="9"/>
        <v>149261</v>
      </c>
      <c r="BS28" s="437">
        <f t="shared" si="9"/>
        <v>161751</v>
      </c>
      <c r="BT28" s="440">
        <f t="shared" si="9"/>
        <v>161751</v>
      </c>
      <c r="BU28" s="439">
        <f t="shared" si="9"/>
        <v>154924</v>
      </c>
      <c r="BV28" s="437">
        <f t="shared" si="9"/>
        <v>221615</v>
      </c>
      <c r="BW28" s="437">
        <f t="shared" si="9"/>
        <v>266077</v>
      </c>
      <c r="BX28" s="437">
        <f t="shared" si="9"/>
        <v>288306</v>
      </c>
      <c r="BY28" s="436">
        <f t="shared" si="9"/>
        <v>288306</v>
      </c>
      <c r="BZ28" s="437">
        <f t="shared" si="9"/>
        <v>135286</v>
      </c>
      <c r="CA28" s="437">
        <f t="shared" si="9"/>
        <v>193620</v>
      </c>
      <c r="CB28" s="437">
        <f t="shared" si="9"/>
        <v>232509</v>
      </c>
      <c r="CC28" s="437">
        <f t="shared" si="9"/>
        <v>251952</v>
      </c>
      <c r="CD28" s="440">
        <f t="shared" si="9"/>
        <v>251952</v>
      </c>
      <c r="CE28" s="439">
        <f t="shared" si="9"/>
        <v>42536</v>
      </c>
      <c r="CF28" s="437">
        <f t="shared" si="9"/>
        <v>60967</v>
      </c>
      <c r="CG28" s="437">
        <f t="shared" si="9"/>
        <v>73255</v>
      </c>
      <c r="CH28" s="437">
        <f t="shared" si="9"/>
        <v>79398</v>
      </c>
      <c r="CI28" s="436">
        <f t="shared" si="9"/>
        <v>79398</v>
      </c>
      <c r="CJ28" s="437">
        <f t="shared" si="9"/>
        <v>37316</v>
      </c>
      <c r="CK28" s="437">
        <f t="shared" si="9"/>
        <v>53537</v>
      </c>
      <c r="CL28" s="437">
        <f t="shared" si="9"/>
        <v>64352</v>
      </c>
      <c r="CM28" s="437">
        <f t="shared" si="9"/>
        <v>69760</v>
      </c>
      <c r="CN28" s="440">
        <f t="shared" si="9"/>
        <v>69760</v>
      </c>
      <c r="CO28" s="439">
        <f t="shared" si="9"/>
        <v>36555</v>
      </c>
      <c r="CP28" s="437">
        <f t="shared" si="9"/>
        <v>52448</v>
      </c>
      <c r="CQ28" s="437">
        <f t="shared" si="9"/>
        <v>63042</v>
      </c>
      <c r="CR28" s="437">
        <f t="shared" si="9"/>
        <v>68340</v>
      </c>
      <c r="CS28" s="436">
        <f t="shared" si="9"/>
        <v>68340</v>
      </c>
      <c r="CT28" s="437">
        <f t="shared" si="9"/>
        <v>32115</v>
      </c>
      <c r="CU28" s="437">
        <f t="shared" si="9"/>
        <v>46130</v>
      </c>
      <c r="CV28" s="437">
        <f t="shared" si="9"/>
        <v>55474</v>
      </c>
      <c r="CW28" s="437">
        <f t="shared" si="9"/>
        <v>60146</v>
      </c>
      <c r="CX28" s="440">
        <f t="shared" si="9"/>
        <v>60146</v>
      </c>
    </row>
    <row r="29" spans="1:168" s="448" customFormat="1" hidden="1">
      <c r="A29" s="867"/>
      <c r="B29" s="442" t="s">
        <v>862</v>
      </c>
      <c r="C29" s="443">
        <f>ROUND(C23*0.86,0)</f>
        <v>30445</v>
      </c>
      <c r="D29" s="444">
        <f t="shared" ref="D29:BO31" si="10">ROUND(D23*0.86,0)</f>
        <v>43459</v>
      </c>
      <c r="E29" s="444">
        <f t="shared" si="10"/>
        <v>52135</v>
      </c>
      <c r="F29" s="444">
        <f t="shared" si="10"/>
        <v>56473</v>
      </c>
      <c r="G29" s="444">
        <f t="shared" si="10"/>
        <v>56473</v>
      </c>
      <c r="H29" s="444">
        <f t="shared" si="10"/>
        <v>30445</v>
      </c>
      <c r="I29" s="444">
        <f t="shared" si="10"/>
        <v>43459</v>
      </c>
      <c r="J29" s="444">
        <f t="shared" si="10"/>
        <v>52135</v>
      </c>
      <c r="K29" s="444">
        <f t="shared" si="10"/>
        <v>56473</v>
      </c>
      <c r="L29" s="444">
        <f t="shared" si="10"/>
        <v>56473</v>
      </c>
      <c r="M29" s="444">
        <f t="shared" si="10"/>
        <v>26474</v>
      </c>
      <c r="N29" s="444">
        <f t="shared" si="10"/>
        <v>37790</v>
      </c>
      <c r="O29" s="444">
        <f t="shared" si="10"/>
        <v>45334</v>
      </c>
      <c r="P29" s="444">
        <f t="shared" si="10"/>
        <v>49106</v>
      </c>
      <c r="Q29" s="442">
        <f t="shared" si="10"/>
        <v>49106</v>
      </c>
      <c r="R29" s="444">
        <f t="shared" si="10"/>
        <v>34416</v>
      </c>
      <c r="S29" s="444">
        <f t="shared" si="10"/>
        <v>49128</v>
      </c>
      <c r="T29" s="444">
        <f t="shared" si="10"/>
        <v>58935</v>
      </c>
      <c r="U29" s="444">
        <f t="shared" si="10"/>
        <v>63839</v>
      </c>
      <c r="V29" s="444">
        <f t="shared" si="10"/>
        <v>63839</v>
      </c>
      <c r="W29" s="443">
        <f t="shared" si="10"/>
        <v>37063</v>
      </c>
      <c r="X29" s="444">
        <f t="shared" si="10"/>
        <v>52906</v>
      </c>
      <c r="Y29" s="444">
        <f t="shared" si="10"/>
        <v>63468</v>
      </c>
      <c r="Z29" s="444">
        <f t="shared" si="10"/>
        <v>68749</v>
      </c>
      <c r="AA29" s="444">
        <f t="shared" si="10"/>
        <v>68749</v>
      </c>
      <c r="AB29" s="443">
        <f t="shared" si="10"/>
        <v>26474</v>
      </c>
      <c r="AC29" s="444">
        <f t="shared" si="10"/>
        <v>37790</v>
      </c>
      <c r="AD29" s="444">
        <f t="shared" si="10"/>
        <v>45334</v>
      </c>
      <c r="AE29" s="444">
        <f t="shared" si="10"/>
        <v>49106</v>
      </c>
      <c r="AF29" s="444">
        <f t="shared" si="10"/>
        <v>49106</v>
      </c>
      <c r="AG29" s="443">
        <f t="shared" si="10"/>
        <v>26474</v>
      </c>
      <c r="AH29" s="444">
        <f t="shared" si="10"/>
        <v>37790</v>
      </c>
      <c r="AI29" s="444">
        <f t="shared" si="10"/>
        <v>45334</v>
      </c>
      <c r="AJ29" s="444">
        <f t="shared" si="10"/>
        <v>49106</v>
      </c>
      <c r="AK29" s="445">
        <f t="shared" si="10"/>
        <v>49106</v>
      </c>
      <c r="AL29" s="446">
        <f t="shared" si="10"/>
        <v>30445</v>
      </c>
      <c r="AM29" s="444">
        <f t="shared" si="10"/>
        <v>43459</v>
      </c>
      <c r="AN29" s="444">
        <f t="shared" si="10"/>
        <v>52135</v>
      </c>
      <c r="AO29" s="444">
        <f t="shared" si="10"/>
        <v>56473</v>
      </c>
      <c r="AP29" s="444">
        <f t="shared" si="10"/>
        <v>56473</v>
      </c>
      <c r="AQ29" s="443">
        <f t="shared" si="10"/>
        <v>26474</v>
      </c>
      <c r="AR29" s="444">
        <f t="shared" si="10"/>
        <v>37790</v>
      </c>
      <c r="AS29" s="444">
        <f t="shared" si="10"/>
        <v>45334</v>
      </c>
      <c r="AT29" s="444">
        <f t="shared" si="10"/>
        <v>49106</v>
      </c>
      <c r="AU29" s="442">
        <f t="shared" si="10"/>
        <v>49106</v>
      </c>
      <c r="AV29" s="446">
        <f t="shared" si="10"/>
        <v>38412</v>
      </c>
      <c r="AW29" s="444">
        <f t="shared" si="10"/>
        <v>56891</v>
      </c>
      <c r="AX29" s="444">
        <f t="shared" si="10"/>
        <v>69210</v>
      </c>
      <c r="AY29" s="444">
        <f t="shared" si="10"/>
        <v>75370</v>
      </c>
      <c r="AZ29" s="447">
        <f t="shared" si="10"/>
        <v>75370</v>
      </c>
      <c r="BA29" s="446">
        <f t="shared" si="10"/>
        <v>79156</v>
      </c>
      <c r="BB29" s="444">
        <f t="shared" si="10"/>
        <v>112993</v>
      </c>
      <c r="BC29" s="444">
        <f t="shared" si="10"/>
        <v>135551</v>
      </c>
      <c r="BD29" s="444">
        <f t="shared" si="10"/>
        <v>146829</v>
      </c>
      <c r="BE29" s="443">
        <f t="shared" si="10"/>
        <v>146829</v>
      </c>
      <c r="BF29" s="444">
        <f t="shared" si="10"/>
        <v>68831</v>
      </c>
      <c r="BG29" s="444">
        <f t="shared" si="10"/>
        <v>98254</v>
      </c>
      <c r="BH29" s="444">
        <f t="shared" si="10"/>
        <v>117869</v>
      </c>
      <c r="BI29" s="444">
        <f t="shared" si="10"/>
        <v>127677</v>
      </c>
      <c r="BJ29" s="447">
        <f t="shared" si="10"/>
        <v>127677</v>
      </c>
      <c r="BK29" s="446">
        <f t="shared" si="10"/>
        <v>97423</v>
      </c>
      <c r="BL29" s="444">
        <f t="shared" si="10"/>
        <v>139068</v>
      </c>
      <c r="BM29" s="444">
        <f t="shared" si="10"/>
        <v>166831</v>
      </c>
      <c r="BN29" s="444">
        <f t="shared" si="10"/>
        <v>180713</v>
      </c>
      <c r="BO29" s="443">
        <f t="shared" si="10"/>
        <v>180713</v>
      </c>
      <c r="BP29" s="444">
        <f t="shared" ref="BP29:CX31" si="11">ROUND(BP23*0.86,0)</f>
        <v>84716</v>
      </c>
      <c r="BQ29" s="444">
        <f t="shared" si="11"/>
        <v>120929</v>
      </c>
      <c r="BR29" s="444">
        <f t="shared" si="11"/>
        <v>145071</v>
      </c>
      <c r="BS29" s="444">
        <f t="shared" si="11"/>
        <v>157142</v>
      </c>
      <c r="BT29" s="447">
        <f t="shared" si="11"/>
        <v>157142</v>
      </c>
      <c r="BU29" s="446">
        <f t="shared" si="11"/>
        <v>152223</v>
      </c>
      <c r="BV29" s="444">
        <f t="shared" si="11"/>
        <v>217294</v>
      </c>
      <c r="BW29" s="444">
        <f t="shared" si="11"/>
        <v>260675</v>
      </c>
      <c r="BX29" s="444">
        <f t="shared" si="11"/>
        <v>282364</v>
      </c>
      <c r="BY29" s="443">
        <f t="shared" si="11"/>
        <v>282364</v>
      </c>
      <c r="BZ29" s="444">
        <f t="shared" si="11"/>
        <v>132368</v>
      </c>
      <c r="CA29" s="444">
        <f t="shared" si="11"/>
        <v>188951</v>
      </c>
      <c r="CB29" s="444">
        <f t="shared" si="11"/>
        <v>226673</v>
      </c>
      <c r="CC29" s="444">
        <f t="shared" si="11"/>
        <v>245533</v>
      </c>
      <c r="CD29" s="447">
        <f t="shared" si="11"/>
        <v>245533</v>
      </c>
      <c r="CE29" s="446">
        <f t="shared" si="11"/>
        <v>41100</v>
      </c>
      <c r="CF29" s="444">
        <f t="shared" si="11"/>
        <v>58669</v>
      </c>
      <c r="CG29" s="444">
        <f t="shared" si="11"/>
        <v>70382</v>
      </c>
      <c r="CH29" s="444">
        <f t="shared" si="11"/>
        <v>76238</v>
      </c>
      <c r="CI29" s="443">
        <f t="shared" si="11"/>
        <v>76238</v>
      </c>
      <c r="CJ29" s="444">
        <f t="shared" si="11"/>
        <v>35740</v>
      </c>
      <c r="CK29" s="444">
        <f t="shared" si="11"/>
        <v>51016</v>
      </c>
      <c r="CL29" s="444">
        <f t="shared" si="11"/>
        <v>61201</v>
      </c>
      <c r="CM29" s="444">
        <f t="shared" si="11"/>
        <v>66294</v>
      </c>
      <c r="CN29" s="447">
        <f t="shared" si="11"/>
        <v>66294</v>
      </c>
      <c r="CO29" s="446">
        <f t="shared" si="11"/>
        <v>35011</v>
      </c>
      <c r="CP29" s="444">
        <f t="shared" si="11"/>
        <v>49978</v>
      </c>
      <c r="CQ29" s="444">
        <f t="shared" si="11"/>
        <v>59955</v>
      </c>
      <c r="CR29" s="444">
        <f t="shared" si="11"/>
        <v>64944</v>
      </c>
      <c r="CS29" s="443">
        <f t="shared" si="11"/>
        <v>64944</v>
      </c>
      <c r="CT29" s="444">
        <f t="shared" si="11"/>
        <v>30445</v>
      </c>
      <c r="CU29" s="444">
        <f t="shared" si="11"/>
        <v>43459</v>
      </c>
      <c r="CV29" s="444">
        <f t="shared" si="11"/>
        <v>52135</v>
      </c>
      <c r="CW29" s="444">
        <f t="shared" si="11"/>
        <v>56473</v>
      </c>
      <c r="CX29" s="447">
        <f t="shared" si="11"/>
        <v>56473</v>
      </c>
      <c r="CY29" s="441"/>
      <c r="CZ29" s="441"/>
      <c r="DA29" s="441"/>
      <c r="DB29" s="441"/>
      <c r="DC29" s="441"/>
      <c r="DD29" s="441"/>
      <c r="DE29" s="441"/>
      <c r="DF29" s="441"/>
      <c r="DG29" s="441"/>
      <c r="DH29" s="441"/>
      <c r="DI29" s="441"/>
      <c r="DJ29" s="441"/>
      <c r="DK29" s="441"/>
      <c r="DL29" s="441"/>
      <c r="DM29" s="441"/>
      <c r="DN29" s="441"/>
      <c r="DO29" s="441"/>
      <c r="DP29" s="441"/>
      <c r="DQ29" s="441"/>
      <c r="DR29" s="441"/>
      <c r="DS29" s="441"/>
      <c r="DT29" s="441"/>
      <c r="DU29" s="441"/>
      <c r="DV29" s="441"/>
      <c r="DW29" s="441"/>
      <c r="DX29" s="441"/>
      <c r="DY29" s="441"/>
      <c r="DZ29" s="441"/>
      <c r="EA29" s="441"/>
      <c r="EB29" s="441"/>
      <c r="EC29" s="441"/>
      <c r="ED29" s="441"/>
      <c r="EE29" s="441"/>
      <c r="EF29" s="441"/>
      <c r="EG29" s="441"/>
      <c r="EH29" s="441"/>
      <c r="EI29" s="441"/>
      <c r="EJ29" s="441"/>
      <c r="EK29" s="441"/>
      <c r="EL29" s="441"/>
      <c r="EM29" s="441"/>
      <c r="EN29" s="441"/>
      <c r="EO29" s="441"/>
      <c r="EP29" s="441"/>
      <c r="EQ29" s="441"/>
      <c r="ER29" s="441"/>
      <c r="ES29" s="441"/>
      <c r="ET29" s="441"/>
      <c r="EU29" s="441"/>
      <c r="EV29" s="441"/>
      <c r="EW29" s="441"/>
      <c r="EX29" s="441"/>
      <c r="EY29" s="441"/>
      <c r="EZ29" s="441"/>
      <c r="FA29" s="441"/>
      <c r="FB29" s="441"/>
      <c r="FC29" s="441"/>
      <c r="FD29" s="441"/>
      <c r="FE29" s="441"/>
      <c r="FF29" s="441"/>
      <c r="FG29" s="441"/>
      <c r="FH29" s="441"/>
      <c r="FI29" s="441"/>
      <c r="FJ29" s="441"/>
      <c r="FK29" s="441"/>
      <c r="FL29" s="441"/>
    </row>
    <row r="30" spans="1:168" s="441" customFormat="1" hidden="1">
      <c r="A30" s="867"/>
      <c r="B30" s="449" t="s">
        <v>863</v>
      </c>
      <c r="C30" s="450">
        <f t="shared" ref="C30:R31" si="12">ROUND(C24*0.86,0)</f>
        <v>17160</v>
      </c>
      <c r="D30" s="451">
        <f t="shared" si="12"/>
        <v>27457</v>
      </c>
      <c r="E30" s="451">
        <f t="shared" si="12"/>
        <v>34322</v>
      </c>
      <c r="F30" s="451">
        <f t="shared" si="12"/>
        <v>37753</v>
      </c>
      <c r="G30" s="451">
        <f t="shared" si="12"/>
        <v>37753</v>
      </c>
      <c r="H30" s="451">
        <f t="shared" si="12"/>
        <v>17160</v>
      </c>
      <c r="I30" s="451">
        <f t="shared" si="12"/>
        <v>27457</v>
      </c>
      <c r="J30" s="451">
        <f t="shared" si="12"/>
        <v>34322</v>
      </c>
      <c r="K30" s="451">
        <f t="shared" si="12"/>
        <v>37753</v>
      </c>
      <c r="L30" s="451">
        <f t="shared" si="12"/>
        <v>37753</v>
      </c>
      <c r="M30" s="451">
        <f t="shared" si="12"/>
        <v>14923</v>
      </c>
      <c r="N30" s="451">
        <f t="shared" si="12"/>
        <v>23875</v>
      </c>
      <c r="O30" s="451">
        <f t="shared" si="12"/>
        <v>29845</v>
      </c>
      <c r="P30" s="451">
        <f t="shared" si="12"/>
        <v>32829</v>
      </c>
      <c r="Q30" s="452">
        <f t="shared" si="12"/>
        <v>32829</v>
      </c>
      <c r="R30" s="451">
        <f t="shared" si="12"/>
        <v>19399</v>
      </c>
      <c r="S30" s="451">
        <f t="shared" si="10"/>
        <v>31038</v>
      </c>
      <c r="T30" s="451">
        <f t="shared" si="10"/>
        <v>38798</v>
      </c>
      <c r="U30" s="451">
        <f t="shared" si="10"/>
        <v>42678</v>
      </c>
      <c r="V30" s="451">
        <f t="shared" si="10"/>
        <v>42678</v>
      </c>
      <c r="W30" s="450">
        <f t="shared" si="10"/>
        <v>20891</v>
      </c>
      <c r="X30" s="451">
        <f t="shared" si="10"/>
        <v>33426</v>
      </c>
      <c r="Y30" s="451">
        <f t="shared" si="10"/>
        <v>41782</v>
      </c>
      <c r="Z30" s="451">
        <f t="shared" si="10"/>
        <v>45961</v>
      </c>
      <c r="AA30" s="451">
        <f t="shared" si="10"/>
        <v>45961</v>
      </c>
      <c r="AB30" s="450">
        <f t="shared" si="10"/>
        <v>14923</v>
      </c>
      <c r="AC30" s="451">
        <f t="shared" si="10"/>
        <v>23875</v>
      </c>
      <c r="AD30" s="451">
        <f t="shared" si="10"/>
        <v>29845</v>
      </c>
      <c r="AE30" s="451">
        <f t="shared" si="10"/>
        <v>32829</v>
      </c>
      <c r="AF30" s="451">
        <f t="shared" si="10"/>
        <v>32829</v>
      </c>
      <c r="AG30" s="450">
        <f t="shared" si="10"/>
        <v>14923</v>
      </c>
      <c r="AH30" s="451">
        <f t="shared" si="10"/>
        <v>23875</v>
      </c>
      <c r="AI30" s="451">
        <f t="shared" si="10"/>
        <v>29845</v>
      </c>
      <c r="AJ30" s="451">
        <f t="shared" si="10"/>
        <v>32829</v>
      </c>
      <c r="AK30" s="453">
        <f t="shared" si="10"/>
        <v>32829</v>
      </c>
      <c r="AL30" s="454">
        <f t="shared" si="10"/>
        <v>17160</v>
      </c>
      <c r="AM30" s="451">
        <f t="shared" si="10"/>
        <v>27457</v>
      </c>
      <c r="AN30" s="451">
        <f t="shared" si="10"/>
        <v>34322</v>
      </c>
      <c r="AO30" s="451">
        <f t="shared" si="10"/>
        <v>37753</v>
      </c>
      <c r="AP30" s="451">
        <f t="shared" si="10"/>
        <v>37753</v>
      </c>
      <c r="AQ30" s="450">
        <f t="shared" si="10"/>
        <v>14923</v>
      </c>
      <c r="AR30" s="451">
        <f t="shared" si="10"/>
        <v>23875</v>
      </c>
      <c r="AS30" s="451">
        <f t="shared" si="10"/>
        <v>29845</v>
      </c>
      <c r="AT30" s="451">
        <f t="shared" si="10"/>
        <v>32829</v>
      </c>
      <c r="AU30" s="452">
        <f t="shared" si="10"/>
        <v>32829</v>
      </c>
      <c r="AV30" s="454">
        <f t="shared" si="10"/>
        <v>26860</v>
      </c>
      <c r="AW30" s="451">
        <f t="shared" si="10"/>
        <v>42976</v>
      </c>
      <c r="AX30" s="451">
        <f t="shared" si="10"/>
        <v>53721</v>
      </c>
      <c r="AY30" s="451">
        <f t="shared" si="10"/>
        <v>59092</v>
      </c>
      <c r="AZ30" s="455">
        <f t="shared" si="10"/>
        <v>59092</v>
      </c>
      <c r="BA30" s="454">
        <f t="shared" si="10"/>
        <v>44618</v>
      </c>
      <c r="BB30" s="451">
        <f t="shared" si="10"/>
        <v>71389</v>
      </c>
      <c r="BC30" s="451">
        <f t="shared" si="10"/>
        <v>89235</v>
      </c>
      <c r="BD30" s="451">
        <f t="shared" si="10"/>
        <v>98159</v>
      </c>
      <c r="BE30" s="450">
        <f t="shared" si="10"/>
        <v>98159</v>
      </c>
      <c r="BF30" s="451">
        <f t="shared" si="10"/>
        <v>38798</v>
      </c>
      <c r="BG30" s="451">
        <f t="shared" si="10"/>
        <v>62077</v>
      </c>
      <c r="BH30" s="451">
        <f t="shared" si="10"/>
        <v>77596</v>
      </c>
      <c r="BI30" s="451">
        <f t="shared" si="10"/>
        <v>85356</v>
      </c>
      <c r="BJ30" s="455">
        <f t="shared" si="10"/>
        <v>85356</v>
      </c>
      <c r="BK30" s="454">
        <f t="shared" si="10"/>
        <v>54914</v>
      </c>
      <c r="BL30" s="451">
        <f t="shared" si="10"/>
        <v>87863</v>
      </c>
      <c r="BM30" s="451">
        <f t="shared" si="10"/>
        <v>109828</v>
      </c>
      <c r="BN30" s="451">
        <f t="shared" si="10"/>
        <v>120811</v>
      </c>
      <c r="BO30" s="450">
        <f t="shared" si="10"/>
        <v>120811</v>
      </c>
      <c r="BP30" s="451">
        <f t="shared" si="11"/>
        <v>47752</v>
      </c>
      <c r="BQ30" s="451">
        <f t="shared" si="11"/>
        <v>76402</v>
      </c>
      <c r="BR30" s="451">
        <f t="shared" si="11"/>
        <v>95503</v>
      </c>
      <c r="BS30" s="451">
        <f t="shared" si="11"/>
        <v>105053</v>
      </c>
      <c r="BT30" s="455">
        <f t="shared" si="11"/>
        <v>105053</v>
      </c>
      <c r="BU30" s="454">
        <f t="shared" si="11"/>
        <v>85803</v>
      </c>
      <c r="BV30" s="451">
        <f t="shared" si="11"/>
        <v>137285</v>
      </c>
      <c r="BW30" s="451">
        <f t="shared" si="11"/>
        <v>171607</v>
      </c>
      <c r="BX30" s="451">
        <f t="shared" si="11"/>
        <v>188767</v>
      </c>
      <c r="BY30" s="450">
        <f t="shared" si="11"/>
        <v>188767</v>
      </c>
      <c r="BZ30" s="451">
        <f t="shared" si="11"/>
        <v>74612</v>
      </c>
      <c r="CA30" s="451">
        <f t="shared" si="11"/>
        <v>119378</v>
      </c>
      <c r="CB30" s="451">
        <f t="shared" si="11"/>
        <v>149224</v>
      </c>
      <c r="CC30" s="451">
        <f t="shared" si="11"/>
        <v>164146</v>
      </c>
      <c r="CD30" s="455">
        <f t="shared" si="11"/>
        <v>164146</v>
      </c>
      <c r="CE30" s="454">
        <f t="shared" si="11"/>
        <v>23167</v>
      </c>
      <c r="CF30" s="451">
        <f t="shared" si="11"/>
        <v>37067</v>
      </c>
      <c r="CG30" s="451">
        <f t="shared" si="11"/>
        <v>46334</v>
      </c>
      <c r="CH30" s="451">
        <f t="shared" si="11"/>
        <v>50967</v>
      </c>
      <c r="CI30" s="450">
        <f t="shared" si="11"/>
        <v>50967</v>
      </c>
      <c r="CJ30" s="451">
        <f t="shared" si="11"/>
        <v>20146</v>
      </c>
      <c r="CK30" s="451">
        <f t="shared" si="11"/>
        <v>32232</v>
      </c>
      <c r="CL30" s="451">
        <f t="shared" si="11"/>
        <v>40290</v>
      </c>
      <c r="CM30" s="451">
        <f t="shared" si="11"/>
        <v>44319</v>
      </c>
      <c r="CN30" s="455">
        <f t="shared" si="11"/>
        <v>44319</v>
      </c>
      <c r="CO30" s="454">
        <f t="shared" si="11"/>
        <v>19734</v>
      </c>
      <c r="CP30" s="451">
        <f t="shared" si="11"/>
        <v>31576</v>
      </c>
      <c r="CQ30" s="451">
        <f t="shared" si="11"/>
        <v>39470</v>
      </c>
      <c r="CR30" s="451">
        <f t="shared" si="11"/>
        <v>43416</v>
      </c>
      <c r="CS30" s="450">
        <f t="shared" si="11"/>
        <v>43416</v>
      </c>
      <c r="CT30" s="451">
        <f t="shared" si="11"/>
        <v>17160</v>
      </c>
      <c r="CU30" s="451">
        <f t="shared" si="11"/>
        <v>27457</v>
      </c>
      <c r="CV30" s="451">
        <f t="shared" si="11"/>
        <v>34322</v>
      </c>
      <c r="CW30" s="451">
        <f t="shared" si="11"/>
        <v>37753</v>
      </c>
      <c r="CX30" s="455">
        <f t="shared" si="11"/>
        <v>37753</v>
      </c>
    </row>
    <row r="31" spans="1:168" s="456" customFormat="1" hidden="1">
      <c r="A31" s="867"/>
      <c r="B31" s="449" t="s">
        <v>864</v>
      </c>
      <c r="C31" s="450">
        <f t="shared" si="12"/>
        <v>4530</v>
      </c>
      <c r="D31" s="451">
        <f t="shared" si="12"/>
        <v>7247</v>
      </c>
      <c r="E31" s="451">
        <f t="shared" si="12"/>
        <v>9058</v>
      </c>
      <c r="F31" s="451">
        <f t="shared" si="12"/>
        <v>9965</v>
      </c>
      <c r="G31" s="451">
        <f t="shared" si="12"/>
        <v>9965</v>
      </c>
      <c r="H31" s="451">
        <f t="shared" si="12"/>
        <v>4530</v>
      </c>
      <c r="I31" s="451">
        <f t="shared" si="12"/>
        <v>7247</v>
      </c>
      <c r="J31" s="451">
        <f t="shared" si="12"/>
        <v>9058</v>
      </c>
      <c r="K31" s="451">
        <f t="shared" si="12"/>
        <v>9965</v>
      </c>
      <c r="L31" s="451">
        <f t="shared" si="12"/>
        <v>9965</v>
      </c>
      <c r="M31" s="451">
        <f t="shared" si="12"/>
        <v>3939</v>
      </c>
      <c r="N31" s="451">
        <f t="shared" si="12"/>
        <v>6302</v>
      </c>
      <c r="O31" s="451">
        <f t="shared" si="12"/>
        <v>7877</v>
      </c>
      <c r="P31" s="451">
        <f t="shared" si="12"/>
        <v>8665</v>
      </c>
      <c r="Q31" s="452">
        <f t="shared" si="12"/>
        <v>8665</v>
      </c>
      <c r="R31" s="451">
        <f t="shared" si="12"/>
        <v>5120</v>
      </c>
      <c r="S31" s="451">
        <f t="shared" si="10"/>
        <v>8192</v>
      </c>
      <c r="T31" s="451">
        <f t="shared" si="10"/>
        <v>10240</v>
      </c>
      <c r="U31" s="451">
        <f t="shared" si="10"/>
        <v>11264</v>
      </c>
      <c r="V31" s="451">
        <f t="shared" si="10"/>
        <v>11264</v>
      </c>
      <c r="W31" s="450">
        <f t="shared" si="10"/>
        <v>5514</v>
      </c>
      <c r="X31" s="451">
        <f t="shared" si="10"/>
        <v>8823</v>
      </c>
      <c r="Y31" s="451">
        <f t="shared" si="10"/>
        <v>11028</v>
      </c>
      <c r="Z31" s="451">
        <f t="shared" si="10"/>
        <v>12130</v>
      </c>
      <c r="AA31" s="451">
        <f t="shared" si="10"/>
        <v>12130</v>
      </c>
      <c r="AB31" s="450">
        <f t="shared" si="10"/>
        <v>3939</v>
      </c>
      <c r="AC31" s="451">
        <f t="shared" si="10"/>
        <v>6302</v>
      </c>
      <c r="AD31" s="451">
        <f t="shared" si="10"/>
        <v>7877</v>
      </c>
      <c r="AE31" s="451">
        <f t="shared" si="10"/>
        <v>8665</v>
      </c>
      <c r="AF31" s="451">
        <f t="shared" si="10"/>
        <v>8665</v>
      </c>
      <c r="AG31" s="450">
        <f t="shared" si="10"/>
        <v>3939</v>
      </c>
      <c r="AH31" s="451">
        <f t="shared" si="10"/>
        <v>6302</v>
      </c>
      <c r="AI31" s="451">
        <f t="shared" si="10"/>
        <v>7877</v>
      </c>
      <c r="AJ31" s="451">
        <f t="shared" si="10"/>
        <v>8665</v>
      </c>
      <c r="AK31" s="453">
        <f t="shared" si="10"/>
        <v>8665</v>
      </c>
      <c r="AL31" s="454">
        <f t="shared" si="10"/>
        <v>4530</v>
      </c>
      <c r="AM31" s="451">
        <f t="shared" si="10"/>
        <v>7247</v>
      </c>
      <c r="AN31" s="451">
        <f t="shared" si="10"/>
        <v>9058</v>
      </c>
      <c r="AO31" s="451">
        <f t="shared" si="10"/>
        <v>9965</v>
      </c>
      <c r="AP31" s="451">
        <f t="shared" si="10"/>
        <v>9965</v>
      </c>
      <c r="AQ31" s="450">
        <f t="shared" si="10"/>
        <v>3939</v>
      </c>
      <c r="AR31" s="451">
        <f t="shared" si="10"/>
        <v>6302</v>
      </c>
      <c r="AS31" s="451">
        <f t="shared" si="10"/>
        <v>7877</v>
      </c>
      <c r="AT31" s="451">
        <f t="shared" si="10"/>
        <v>8665</v>
      </c>
      <c r="AU31" s="452">
        <f t="shared" si="10"/>
        <v>8665</v>
      </c>
      <c r="AV31" s="454">
        <f t="shared" si="10"/>
        <v>3939</v>
      </c>
      <c r="AW31" s="451">
        <f t="shared" si="10"/>
        <v>6302</v>
      </c>
      <c r="AX31" s="451">
        <f t="shared" si="10"/>
        <v>7877</v>
      </c>
      <c r="AY31" s="451">
        <f t="shared" si="10"/>
        <v>8665</v>
      </c>
      <c r="AZ31" s="455">
        <f t="shared" si="10"/>
        <v>8665</v>
      </c>
      <c r="BA31" s="454">
        <f t="shared" si="10"/>
        <v>11776</v>
      </c>
      <c r="BB31" s="451">
        <f t="shared" si="10"/>
        <v>18842</v>
      </c>
      <c r="BC31" s="451">
        <f t="shared" si="10"/>
        <v>23553</v>
      </c>
      <c r="BD31" s="451">
        <f t="shared" si="10"/>
        <v>25908</v>
      </c>
      <c r="BE31" s="450">
        <f t="shared" si="10"/>
        <v>25908</v>
      </c>
      <c r="BF31" s="451">
        <f t="shared" si="10"/>
        <v>10240</v>
      </c>
      <c r="BG31" s="451">
        <f t="shared" si="10"/>
        <v>16385</v>
      </c>
      <c r="BH31" s="451">
        <f t="shared" si="10"/>
        <v>20480</v>
      </c>
      <c r="BI31" s="451">
        <f t="shared" si="10"/>
        <v>22529</v>
      </c>
      <c r="BJ31" s="455">
        <f t="shared" si="10"/>
        <v>22529</v>
      </c>
      <c r="BK31" s="454">
        <f t="shared" si="10"/>
        <v>14494</v>
      </c>
      <c r="BL31" s="451">
        <f t="shared" si="10"/>
        <v>23190</v>
      </c>
      <c r="BM31" s="451">
        <f t="shared" si="10"/>
        <v>28988</v>
      </c>
      <c r="BN31" s="451">
        <f t="shared" si="10"/>
        <v>31886</v>
      </c>
      <c r="BO31" s="450">
        <f t="shared" si="10"/>
        <v>31886</v>
      </c>
      <c r="BP31" s="451">
        <f t="shared" si="11"/>
        <v>12603</v>
      </c>
      <c r="BQ31" s="451">
        <f t="shared" si="11"/>
        <v>20165</v>
      </c>
      <c r="BR31" s="451">
        <f t="shared" si="11"/>
        <v>25207</v>
      </c>
      <c r="BS31" s="451">
        <f t="shared" si="11"/>
        <v>27727</v>
      </c>
      <c r="BT31" s="455">
        <f t="shared" si="11"/>
        <v>27727</v>
      </c>
      <c r="BU31" s="454">
        <f t="shared" si="11"/>
        <v>22646</v>
      </c>
      <c r="BV31" s="451">
        <f t="shared" si="11"/>
        <v>36234</v>
      </c>
      <c r="BW31" s="451">
        <f t="shared" si="11"/>
        <v>45294</v>
      </c>
      <c r="BX31" s="451">
        <f t="shared" si="11"/>
        <v>49822</v>
      </c>
      <c r="BY31" s="450">
        <f t="shared" si="11"/>
        <v>49822</v>
      </c>
      <c r="BZ31" s="451">
        <f t="shared" si="11"/>
        <v>19692</v>
      </c>
      <c r="CA31" s="451">
        <f t="shared" si="11"/>
        <v>31509</v>
      </c>
      <c r="CB31" s="451">
        <f t="shared" si="11"/>
        <v>39385</v>
      </c>
      <c r="CC31" s="451">
        <f t="shared" si="11"/>
        <v>43324</v>
      </c>
      <c r="CD31" s="455">
        <f t="shared" si="11"/>
        <v>43324</v>
      </c>
      <c r="CE31" s="454">
        <f t="shared" si="11"/>
        <v>6115</v>
      </c>
      <c r="CF31" s="451">
        <f t="shared" si="11"/>
        <v>9783</v>
      </c>
      <c r="CG31" s="451">
        <f t="shared" si="11"/>
        <v>12229</v>
      </c>
      <c r="CH31" s="451">
        <f t="shared" si="11"/>
        <v>13452</v>
      </c>
      <c r="CI31" s="450">
        <f t="shared" si="11"/>
        <v>13452</v>
      </c>
      <c r="CJ31" s="451">
        <f t="shared" si="11"/>
        <v>5317</v>
      </c>
      <c r="CK31" s="451">
        <f t="shared" si="11"/>
        <v>8507</v>
      </c>
      <c r="CL31" s="451">
        <f t="shared" si="11"/>
        <v>10634</v>
      </c>
      <c r="CM31" s="451">
        <f t="shared" si="11"/>
        <v>11698</v>
      </c>
      <c r="CN31" s="455">
        <f t="shared" si="11"/>
        <v>11698</v>
      </c>
      <c r="CO31" s="454">
        <f t="shared" si="11"/>
        <v>5209</v>
      </c>
      <c r="CP31" s="451">
        <f t="shared" si="11"/>
        <v>8334</v>
      </c>
      <c r="CQ31" s="451">
        <f t="shared" si="11"/>
        <v>10417</v>
      </c>
      <c r="CR31" s="451">
        <f t="shared" si="11"/>
        <v>11460</v>
      </c>
      <c r="CS31" s="450">
        <f t="shared" si="11"/>
        <v>11460</v>
      </c>
      <c r="CT31" s="451">
        <f t="shared" si="11"/>
        <v>4530</v>
      </c>
      <c r="CU31" s="451">
        <f t="shared" si="11"/>
        <v>7247</v>
      </c>
      <c r="CV31" s="451">
        <f t="shared" si="11"/>
        <v>9058</v>
      </c>
      <c r="CW31" s="451">
        <f t="shared" si="11"/>
        <v>9965</v>
      </c>
      <c r="CX31" s="455">
        <f t="shared" si="11"/>
        <v>9965</v>
      </c>
      <c r="CY31" s="441"/>
      <c r="CZ31" s="441"/>
      <c r="DA31" s="441"/>
      <c r="DB31" s="441"/>
      <c r="DC31" s="441"/>
      <c r="DD31" s="441"/>
      <c r="DE31" s="441"/>
      <c r="DF31" s="441"/>
      <c r="DG31" s="441"/>
      <c r="DH31" s="441"/>
      <c r="DI31" s="441"/>
      <c r="DJ31" s="441"/>
      <c r="DK31" s="441"/>
      <c r="DL31" s="441"/>
      <c r="DM31" s="441"/>
      <c r="DN31" s="441"/>
      <c r="DO31" s="441"/>
      <c r="DP31" s="441"/>
      <c r="DQ31" s="441"/>
      <c r="DR31" s="441"/>
      <c r="DS31" s="441"/>
      <c r="DT31" s="441"/>
      <c r="DU31" s="441"/>
      <c r="DV31" s="441"/>
      <c r="DW31" s="441"/>
      <c r="DX31" s="441"/>
      <c r="DY31" s="441"/>
      <c r="DZ31" s="441"/>
      <c r="EA31" s="441"/>
      <c r="EB31" s="441"/>
      <c r="EC31" s="441"/>
      <c r="ED31" s="441"/>
      <c r="EE31" s="441"/>
      <c r="EF31" s="441"/>
      <c r="EG31" s="441"/>
      <c r="EH31" s="441"/>
      <c r="EI31" s="441"/>
      <c r="EJ31" s="441"/>
      <c r="EK31" s="441"/>
      <c r="EL31" s="441"/>
      <c r="EM31" s="441"/>
      <c r="EN31" s="441"/>
      <c r="EO31" s="441"/>
      <c r="EP31" s="441"/>
      <c r="EQ31" s="441"/>
      <c r="ER31" s="441"/>
      <c r="ES31" s="441"/>
      <c r="ET31" s="441"/>
      <c r="EU31" s="441"/>
      <c r="EV31" s="441"/>
      <c r="EW31" s="441"/>
      <c r="EX31" s="441"/>
      <c r="EY31" s="441"/>
      <c r="EZ31" s="441"/>
      <c r="FA31" s="441"/>
      <c r="FB31" s="441"/>
      <c r="FC31" s="441"/>
      <c r="FD31" s="441"/>
      <c r="FE31" s="441"/>
      <c r="FF31" s="441"/>
      <c r="FG31" s="441"/>
      <c r="FH31" s="441"/>
      <c r="FI31" s="441"/>
      <c r="FJ31" s="441"/>
      <c r="FK31" s="441"/>
      <c r="FL31" s="441"/>
    </row>
    <row r="32" spans="1:168" s="456" customFormat="1" hidden="1">
      <c r="A32" s="867"/>
      <c r="B32" s="449" t="s">
        <v>865</v>
      </c>
      <c r="C32" s="450">
        <f>C29-C30-C31</f>
        <v>8755</v>
      </c>
      <c r="D32" s="451">
        <f t="shared" ref="D32:BO32" si="13">D29-D30-D31</f>
        <v>8755</v>
      </c>
      <c r="E32" s="451">
        <f t="shared" si="13"/>
        <v>8755</v>
      </c>
      <c r="F32" s="451">
        <f t="shared" si="13"/>
        <v>8755</v>
      </c>
      <c r="G32" s="451">
        <f t="shared" si="13"/>
        <v>8755</v>
      </c>
      <c r="H32" s="451">
        <f t="shared" si="13"/>
        <v>8755</v>
      </c>
      <c r="I32" s="451">
        <f t="shared" si="13"/>
        <v>8755</v>
      </c>
      <c r="J32" s="451">
        <f t="shared" si="13"/>
        <v>8755</v>
      </c>
      <c r="K32" s="451">
        <f t="shared" si="13"/>
        <v>8755</v>
      </c>
      <c r="L32" s="451">
        <f t="shared" si="13"/>
        <v>8755</v>
      </c>
      <c r="M32" s="451">
        <f t="shared" si="13"/>
        <v>7612</v>
      </c>
      <c r="N32" s="451">
        <f t="shared" si="13"/>
        <v>7613</v>
      </c>
      <c r="O32" s="451">
        <f t="shared" si="13"/>
        <v>7612</v>
      </c>
      <c r="P32" s="451">
        <f t="shared" si="13"/>
        <v>7612</v>
      </c>
      <c r="Q32" s="452">
        <f t="shared" si="13"/>
        <v>7612</v>
      </c>
      <c r="R32" s="451">
        <f t="shared" si="13"/>
        <v>9897</v>
      </c>
      <c r="S32" s="451">
        <f t="shared" si="13"/>
        <v>9898</v>
      </c>
      <c r="T32" s="451">
        <f t="shared" si="13"/>
        <v>9897</v>
      </c>
      <c r="U32" s="451">
        <f t="shared" si="13"/>
        <v>9897</v>
      </c>
      <c r="V32" s="451">
        <f t="shared" si="13"/>
        <v>9897</v>
      </c>
      <c r="W32" s="450">
        <f t="shared" si="13"/>
        <v>10658</v>
      </c>
      <c r="X32" s="451">
        <f t="shared" si="13"/>
        <v>10657</v>
      </c>
      <c r="Y32" s="451">
        <f t="shared" si="13"/>
        <v>10658</v>
      </c>
      <c r="Z32" s="451">
        <f t="shared" si="13"/>
        <v>10658</v>
      </c>
      <c r="AA32" s="451">
        <f t="shared" si="13"/>
        <v>10658</v>
      </c>
      <c r="AB32" s="450">
        <f t="shared" si="13"/>
        <v>7612</v>
      </c>
      <c r="AC32" s="451">
        <f t="shared" si="13"/>
        <v>7613</v>
      </c>
      <c r="AD32" s="451">
        <f t="shared" si="13"/>
        <v>7612</v>
      </c>
      <c r="AE32" s="451">
        <f t="shared" si="13"/>
        <v>7612</v>
      </c>
      <c r="AF32" s="451">
        <f t="shared" si="13"/>
        <v>7612</v>
      </c>
      <c r="AG32" s="450">
        <f t="shared" si="13"/>
        <v>7612</v>
      </c>
      <c r="AH32" s="451">
        <f t="shared" si="13"/>
        <v>7613</v>
      </c>
      <c r="AI32" s="451">
        <f t="shared" si="13"/>
        <v>7612</v>
      </c>
      <c r="AJ32" s="451">
        <f t="shared" si="13"/>
        <v>7612</v>
      </c>
      <c r="AK32" s="453">
        <f t="shared" si="13"/>
        <v>7612</v>
      </c>
      <c r="AL32" s="454">
        <f t="shared" si="13"/>
        <v>8755</v>
      </c>
      <c r="AM32" s="451">
        <f t="shared" si="13"/>
        <v>8755</v>
      </c>
      <c r="AN32" s="451">
        <f t="shared" si="13"/>
        <v>8755</v>
      </c>
      <c r="AO32" s="451">
        <f t="shared" si="13"/>
        <v>8755</v>
      </c>
      <c r="AP32" s="451">
        <f t="shared" si="13"/>
        <v>8755</v>
      </c>
      <c r="AQ32" s="450">
        <f t="shared" si="13"/>
        <v>7612</v>
      </c>
      <c r="AR32" s="451">
        <f t="shared" si="13"/>
        <v>7613</v>
      </c>
      <c r="AS32" s="451">
        <f t="shared" si="13"/>
        <v>7612</v>
      </c>
      <c r="AT32" s="451">
        <f t="shared" si="13"/>
        <v>7612</v>
      </c>
      <c r="AU32" s="452">
        <f t="shared" si="13"/>
        <v>7612</v>
      </c>
      <c r="AV32" s="454">
        <f t="shared" si="13"/>
        <v>7613</v>
      </c>
      <c r="AW32" s="451">
        <f t="shared" si="13"/>
        <v>7613</v>
      </c>
      <c r="AX32" s="451">
        <f t="shared" si="13"/>
        <v>7612</v>
      </c>
      <c r="AY32" s="451">
        <f t="shared" si="13"/>
        <v>7613</v>
      </c>
      <c r="AZ32" s="455">
        <f t="shared" si="13"/>
        <v>7613</v>
      </c>
      <c r="BA32" s="454">
        <f t="shared" si="13"/>
        <v>22762</v>
      </c>
      <c r="BB32" s="451">
        <f t="shared" si="13"/>
        <v>22762</v>
      </c>
      <c r="BC32" s="451">
        <f t="shared" si="13"/>
        <v>22763</v>
      </c>
      <c r="BD32" s="451">
        <f t="shared" si="13"/>
        <v>22762</v>
      </c>
      <c r="BE32" s="450">
        <f t="shared" si="13"/>
        <v>22762</v>
      </c>
      <c r="BF32" s="451">
        <f t="shared" si="13"/>
        <v>19793</v>
      </c>
      <c r="BG32" s="451">
        <f t="shared" si="13"/>
        <v>19792</v>
      </c>
      <c r="BH32" s="451">
        <f t="shared" si="13"/>
        <v>19793</v>
      </c>
      <c r="BI32" s="451">
        <f t="shared" si="13"/>
        <v>19792</v>
      </c>
      <c r="BJ32" s="455">
        <f t="shared" si="13"/>
        <v>19792</v>
      </c>
      <c r="BK32" s="454">
        <f t="shared" si="13"/>
        <v>28015</v>
      </c>
      <c r="BL32" s="451">
        <f t="shared" si="13"/>
        <v>28015</v>
      </c>
      <c r="BM32" s="451">
        <f t="shared" si="13"/>
        <v>28015</v>
      </c>
      <c r="BN32" s="451">
        <f t="shared" si="13"/>
        <v>28016</v>
      </c>
      <c r="BO32" s="450">
        <f t="shared" si="13"/>
        <v>28016</v>
      </c>
      <c r="BP32" s="451">
        <f t="shared" ref="BP32:CX32" si="14">BP29-BP30-BP31</f>
        <v>24361</v>
      </c>
      <c r="BQ32" s="451">
        <f t="shared" si="14"/>
        <v>24362</v>
      </c>
      <c r="BR32" s="451">
        <f t="shared" si="14"/>
        <v>24361</v>
      </c>
      <c r="BS32" s="451">
        <f t="shared" si="14"/>
        <v>24362</v>
      </c>
      <c r="BT32" s="455">
        <f t="shared" si="14"/>
        <v>24362</v>
      </c>
      <c r="BU32" s="454">
        <f t="shared" si="14"/>
        <v>43774</v>
      </c>
      <c r="BV32" s="451">
        <f t="shared" si="14"/>
        <v>43775</v>
      </c>
      <c r="BW32" s="451">
        <f t="shared" si="14"/>
        <v>43774</v>
      </c>
      <c r="BX32" s="451">
        <f t="shared" si="14"/>
        <v>43775</v>
      </c>
      <c r="BY32" s="450">
        <f t="shared" si="14"/>
        <v>43775</v>
      </c>
      <c r="BZ32" s="451">
        <f t="shared" si="14"/>
        <v>38064</v>
      </c>
      <c r="CA32" s="451">
        <f t="shared" si="14"/>
        <v>38064</v>
      </c>
      <c r="CB32" s="451">
        <f t="shared" si="14"/>
        <v>38064</v>
      </c>
      <c r="CC32" s="451">
        <f t="shared" si="14"/>
        <v>38063</v>
      </c>
      <c r="CD32" s="455">
        <f t="shared" si="14"/>
        <v>38063</v>
      </c>
      <c r="CE32" s="454">
        <f t="shared" si="14"/>
        <v>11818</v>
      </c>
      <c r="CF32" s="451">
        <f t="shared" si="14"/>
        <v>11819</v>
      </c>
      <c r="CG32" s="451">
        <f t="shared" si="14"/>
        <v>11819</v>
      </c>
      <c r="CH32" s="451">
        <f t="shared" si="14"/>
        <v>11819</v>
      </c>
      <c r="CI32" s="450">
        <f t="shared" si="14"/>
        <v>11819</v>
      </c>
      <c r="CJ32" s="451">
        <f t="shared" si="14"/>
        <v>10277</v>
      </c>
      <c r="CK32" s="451">
        <f t="shared" si="14"/>
        <v>10277</v>
      </c>
      <c r="CL32" s="451">
        <f t="shared" si="14"/>
        <v>10277</v>
      </c>
      <c r="CM32" s="451">
        <f t="shared" si="14"/>
        <v>10277</v>
      </c>
      <c r="CN32" s="455">
        <f t="shared" si="14"/>
        <v>10277</v>
      </c>
      <c r="CO32" s="454">
        <f t="shared" si="14"/>
        <v>10068</v>
      </c>
      <c r="CP32" s="451">
        <f t="shared" si="14"/>
        <v>10068</v>
      </c>
      <c r="CQ32" s="451">
        <f t="shared" si="14"/>
        <v>10068</v>
      </c>
      <c r="CR32" s="451">
        <f t="shared" si="14"/>
        <v>10068</v>
      </c>
      <c r="CS32" s="450">
        <f t="shared" si="14"/>
        <v>10068</v>
      </c>
      <c r="CT32" s="451">
        <f t="shared" si="14"/>
        <v>8755</v>
      </c>
      <c r="CU32" s="451">
        <f t="shared" si="14"/>
        <v>8755</v>
      </c>
      <c r="CV32" s="451">
        <f t="shared" si="14"/>
        <v>8755</v>
      </c>
      <c r="CW32" s="451">
        <f t="shared" si="14"/>
        <v>8755</v>
      </c>
      <c r="CX32" s="455">
        <f t="shared" si="14"/>
        <v>8755</v>
      </c>
      <c r="CY32" s="441"/>
      <c r="CZ32" s="441"/>
      <c r="DA32" s="441"/>
      <c r="DB32" s="441"/>
      <c r="DC32" s="441"/>
      <c r="DD32" s="441"/>
      <c r="DE32" s="441"/>
      <c r="DF32" s="441"/>
      <c r="DG32" s="441"/>
      <c r="DH32" s="441"/>
      <c r="DI32" s="441"/>
      <c r="DJ32" s="441"/>
      <c r="DK32" s="441"/>
      <c r="DL32" s="441"/>
      <c r="DM32" s="441"/>
      <c r="DN32" s="441"/>
      <c r="DO32" s="441"/>
      <c r="DP32" s="441"/>
      <c r="DQ32" s="441"/>
      <c r="DR32" s="441"/>
      <c r="DS32" s="441"/>
      <c r="DT32" s="441"/>
      <c r="DU32" s="441"/>
      <c r="DV32" s="441"/>
      <c r="DW32" s="441"/>
      <c r="DX32" s="441"/>
      <c r="DY32" s="441"/>
      <c r="DZ32" s="441"/>
      <c r="EA32" s="441"/>
      <c r="EB32" s="441"/>
      <c r="EC32" s="441"/>
      <c r="ED32" s="441"/>
      <c r="EE32" s="441"/>
      <c r="EF32" s="441"/>
      <c r="EG32" s="441"/>
      <c r="EH32" s="441"/>
      <c r="EI32" s="441"/>
      <c r="EJ32" s="441"/>
      <c r="EK32" s="441"/>
      <c r="EL32" s="441"/>
      <c r="EM32" s="441"/>
      <c r="EN32" s="441"/>
      <c r="EO32" s="441"/>
      <c r="EP32" s="441"/>
      <c r="EQ32" s="441"/>
      <c r="ER32" s="441"/>
      <c r="ES32" s="441"/>
      <c r="ET32" s="441"/>
      <c r="EU32" s="441"/>
      <c r="EV32" s="441"/>
      <c r="EW32" s="441"/>
      <c r="EX32" s="441"/>
      <c r="EY32" s="441"/>
      <c r="EZ32" s="441"/>
      <c r="FA32" s="441"/>
      <c r="FB32" s="441"/>
      <c r="FC32" s="441"/>
      <c r="FD32" s="441"/>
      <c r="FE32" s="441"/>
      <c r="FF32" s="441"/>
      <c r="FG32" s="441"/>
      <c r="FH32" s="441"/>
      <c r="FI32" s="441"/>
      <c r="FJ32" s="441"/>
      <c r="FK32" s="441"/>
      <c r="FL32" s="441"/>
    </row>
    <row r="33" spans="1:168" s="448" customFormat="1" hidden="1">
      <c r="A33" s="868"/>
      <c r="B33" s="442" t="s">
        <v>866</v>
      </c>
      <c r="C33" s="443">
        <f>C27</f>
        <v>1342</v>
      </c>
      <c r="D33" s="444">
        <f t="shared" ref="D33:BO33" si="15">D27</f>
        <v>2148</v>
      </c>
      <c r="E33" s="444">
        <f t="shared" si="15"/>
        <v>2685</v>
      </c>
      <c r="F33" s="444">
        <f t="shared" si="15"/>
        <v>2953</v>
      </c>
      <c r="G33" s="444">
        <f t="shared" si="15"/>
        <v>2953</v>
      </c>
      <c r="H33" s="444">
        <f t="shared" si="15"/>
        <v>1342</v>
      </c>
      <c r="I33" s="444">
        <f t="shared" si="15"/>
        <v>2148</v>
      </c>
      <c r="J33" s="444">
        <f t="shared" si="15"/>
        <v>2685</v>
      </c>
      <c r="K33" s="444">
        <f t="shared" si="15"/>
        <v>2953</v>
      </c>
      <c r="L33" s="444">
        <f t="shared" si="15"/>
        <v>2953</v>
      </c>
      <c r="M33" s="444">
        <f t="shared" si="15"/>
        <v>1452</v>
      </c>
      <c r="N33" s="444">
        <f t="shared" si="15"/>
        <v>2323</v>
      </c>
      <c r="O33" s="444">
        <f t="shared" si="15"/>
        <v>2904</v>
      </c>
      <c r="P33" s="444">
        <f t="shared" si="15"/>
        <v>3194</v>
      </c>
      <c r="Q33" s="442">
        <f t="shared" si="15"/>
        <v>3194</v>
      </c>
      <c r="R33" s="444">
        <f t="shared" si="15"/>
        <v>1517</v>
      </c>
      <c r="S33" s="444">
        <f t="shared" si="15"/>
        <v>2428</v>
      </c>
      <c r="T33" s="444">
        <f t="shared" si="15"/>
        <v>3035</v>
      </c>
      <c r="U33" s="444">
        <f t="shared" si="15"/>
        <v>3338</v>
      </c>
      <c r="V33" s="444">
        <f t="shared" si="15"/>
        <v>3338</v>
      </c>
      <c r="W33" s="443">
        <f t="shared" si="15"/>
        <v>2033</v>
      </c>
      <c r="X33" s="444">
        <f t="shared" si="15"/>
        <v>3252</v>
      </c>
      <c r="Y33" s="444">
        <f t="shared" si="15"/>
        <v>4065</v>
      </c>
      <c r="Z33" s="444">
        <f t="shared" si="15"/>
        <v>4472</v>
      </c>
      <c r="AA33" s="444">
        <f t="shared" si="15"/>
        <v>4472</v>
      </c>
      <c r="AB33" s="443">
        <f t="shared" si="15"/>
        <v>1452</v>
      </c>
      <c r="AC33" s="444">
        <f t="shared" si="15"/>
        <v>2323</v>
      </c>
      <c r="AD33" s="444">
        <f t="shared" si="15"/>
        <v>2904</v>
      </c>
      <c r="AE33" s="444">
        <f t="shared" si="15"/>
        <v>3194</v>
      </c>
      <c r="AF33" s="444">
        <f t="shared" si="15"/>
        <v>3194</v>
      </c>
      <c r="AG33" s="443">
        <f t="shared" si="15"/>
        <v>1452</v>
      </c>
      <c r="AH33" s="444">
        <f t="shared" si="15"/>
        <v>2323</v>
      </c>
      <c r="AI33" s="444">
        <f t="shared" si="15"/>
        <v>2904</v>
      </c>
      <c r="AJ33" s="444">
        <f t="shared" si="15"/>
        <v>3194</v>
      </c>
      <c r="AK33" s="445">
        <f t="shared" si="15"/>
        <v>3194</v>
      </c>
      <c r="AL33" s="446">
        <f t="shared" si="15"/>
        <v>1342</v>
      </c>
      <c r="AM33" s="444">
        <f t="shared" si="15"/>
        <v>2148</v>
      </c>
      <c r="AN33" s="444">
        <f t="shared" si="15"/>
        <v>2685</v>
      </c>
      <c r="AO33" s="444">
        <f t="shared" si="15"/>
        <v>2953</v>
      </c>
      <c r="AP33" s="444">
        <f t="shared" si="15"/>
        <v>2953</v>
      </c>
      <c r="AQ33" s="443">
        <f t="shared" si="15"/>
        <v>1452</v>
      </c>
      <c r="AR33" s="444">
        <f t="shared" si="15"/>
        <v>2323</v>
      </c>
      <c r="AS33" s="444">
        <f t="shared" si="15"/>
        <v>2904</v>
      </c>
      <c r="AT33" s="444">
        <f t="shared" si="15"/>
        <v>3194</v>
      </c>
      <c r="AU33" s="442">
        <f t="shared" si="15"/>
        <v>3194</v>
      </c>
      <c r="AV33" s="446">
        <f t="shared" si="15"/>
        <v>1563</v>
      </c>
      <c r="AW33" s="444">
        <f t="shared" si="15"/>
        <v>2501</v>
      </c>
      <c r="AX33" s="444">
        <f t="shared" si="15"/>
        <v>3126</v>
      </c>
      <c r="AY33" s="444">
        <f t="shared" si="15"/>
        <v>3438</v>
      </c>
      <c r="AZ33" s="447">
        <f t="shared" si="15"/>
        <v>3438</v>
      </c>
      <c r="BA33" s="446">
        <f t="shared" si="15"/>
        <v>1745</v>
      </c>
      <c r="BB33" s="444">
        <f t="shared" si="15"/>
        <v>2792</v>
      </c>
      <c r="BC33" s="444">
        <f t="shared" si="15"/>
        <v>3490</v>
      </c>
      <c r="BD33" s="444">
        <f t="shared" si="15"/>
        <v>3839</v>
      </c>
      <c r="BE33" s="443">
        <f t="shared" si="15"/>
        <v>3839</v>
      </c>
      <c r="BF33" s="444">
        <f t="shared" si="15"/>
        <v>1887</v>
      </c>
      <c r="BG33" s="444">
        <f t="shared" si="15"/>
        <v>3020</v>
      </c>
      <c r="BH33" s="444">
        <f t="shared" si="15"/>
        <v>3775</v>
      </c>
      <c r="BI33" s="444">
        <f t="shared" si="15"/>
        <v>4152</v>
      </c>
      <c r="BJ33" s="447">
        <f t="shared" si="15"/>
        <v>4152</v>
      </c>
      <c r="BK33" s="446">
        <f t="shared" si="15"/>
        <v>1938</v>
      </c>
      <c r="BL33" s="444">
        <f t="shared" si="15"/>
        <v>3101</v>
      </c>
      <c r="BM33" s="444">
        <f t="shared" si="15"/>
        <v>3876</v>
      </c>
      <c r="BN33" s="444">
        <f t="shared" si="15"/>
        <v>4264</v>
      </c>
      <c r="BO33" s="443">
        <f t="shared" si="15"/>
        <v>4264</v>
      </c>
      <c r="BP33" s="444">
        <f t="shared" ref="BP33:CX33" si="16">BP27</f>
        <v>2095</v>
      </c>
      <c r="BQ33" s="444">
        <f t="shared" si="16"/>
        <v>3352</v>
      </c>
      <c r="BR33" s="444">
        <f t="shared" si="16"/>
        <v>4190</v>
      </c>
      <c r="BS33" s="444">
        <f t="shared" si="16"/>
        <v>4609</v>
      </c>
      <c r="BT33" s="447">
        <f t="shared" si="16"/>
        <v>4609</v>
      </c>
      <c r="BU33" s="446">
        <f t="shared" si="16"/>
        <v>2701</v>
      </c>
      <c r="BV33" s="444">
        <f t="shared" si="16"/>
        <v>4321</v>
      </c>
      <c r="BW33" s="444">
        <f t="shared" si="16"/>
        <v>5402</v>
      </c>
      <c r="BX33" s="444">
        <f t="shared" si="16"/>
        <v>5942</v>
      </c>
      <c r="BY33" s="443">
        <f t="shared" si="16"/>
        <v>5942</v>
      </c>
      <c r="BZ33" s="444">
        <f t="shared" si="16"/>
        <v>2918</v>
      </c>
      <c r="CA33" s="444">
        <f t="shared" si="16"/>
        <v>4669</v>
      </c>
      <c r="CB33" s="444">
        <f t="shared" si="16"/>
        <v>5836</v>
      </c>
      <c r="CC33" s="444">
        <f t="shared" si="16"/>
        <v>6419</v>
      </c>
      <c r="CD33" s="447">
        <f t="shared" si="16"/>
        <v>6419</v>
      </c>
      <c r="CE33" s="446">
        <f t="shared" si="16"/>
        <v>1436</v>
      </c>
      <c r="CF33" s="444">
        <f t="shared" si="16"/>
        <v>2298</v>
      </c>
      <c r="CG33" s="444">
        <f t="shared" si="16"/>
        <v>2873</v>
      </c>
      <c r="CH33" s="444">
        <f t="shared" si="16"/>
        <v>3160</v>
      </c>
      <c r="CI33" s="443">
        <f t="shared" si="16"/>
        <v>3160</v>
      </c>
      <c r="CJ33" s="444">
        <f t="shared" si="16"/>
        <v>1576</v>
      </c>
      <c r="CK33" s="444">
        <f t="shared" si="16"/>
        <v>2521</v>
      </c>
      <c r="CL33" s="444">
        <f t="shared" si="16"/>
        <v>3151</v>
      </c>
      <c r="CM33" s="444">
        <f t="shared" si="16"/>
        <v>3466</v>
      </c>
      <c r="CN33" s="447">
        <f t="shared" si="16"/>
        <v>3466</v>
      </c>
      <c r="CO33" s="446">
        <f t="shared" si="16"/>
        <v>1544</v>
      </c>
      <c r="CP33" s="444">
        <f t="shared" si="16"/>
        <v>2470</v>
      </c>
      <c r="CQ33" s="444">
        <f t="shared" si="16"/>
        <v>3087</v>
      </c>
      <c r="CR33" s="444">
        <f t="shared" si="16"/>
        <v>3396</v>
      </c>
      <c r="CS33" s="443">
        <f t="shared" si="16"/>
        <v>3396</v>
      </c>
      <c r="CT33" s="444">
        <f t="shared" si="16"/>
        <v>1670</v>
      </c>
      <c r="CU33" s="444">
        <f t="shared" si="16"/>
        <v>2671</v>
      </c>
      <c r="CV33" s="444">
        <f t="shared" si="16"/>
        <v>3339</v>
      </c>
      <c r="CW33" s="444">
        <f t="shared" si="16"/>
        <v>3673</v>
      </c>
      <c r="CX33" s="447">
        <f t="shared" si="16"/>
        <v>3673</v>
      </c>
      <c r="CY33" s="441"/>
      <c r="CZ33" s="441"/>
      <c r="DA33" s="441"/>
      <c r="DB33" s="441"/>
      <c r="DC33" s="441"/>
      <c r="DD33" s="441"/>
      <c r="DE33" s="441"/>
      <c r="DF33" s="441"/>
      <c r="DG33" s="441"/>
      <c r="DH33" s="441"/>
      <c r="DI33" s="441"/>
      <c r="DJ33" s="441"/>
      <c r="DK33" s="441"/>
      <c r="DL33" s="441"/>
      <c r="DM33" s="441"/>
      <c r="DN33" s="441"/>
      <c r="DO33" s="441"/>
      <c r="DP33" s="441"/>
      <c r="DQ33" s="441"/>
      <c r="DR33" s="441"/>
      <c r="DS33" s="441"/>
      <c r="DT33" s="441"/>
      <c r="DU33" s="441"/>
      <c r="DV33" s="441"/>
      <c r="DW33" s="441"/>
      <c r="DX33" s="441"/>
      <c r="DY33" s="441"/>
      <c r="DZ33" s="441"/>
      <c r="EA33" s="441"/>
      <c r="EB33" s="441"/>
      <c r="EC33" s="441"/>
      <c r="ED33" s="441"/>
      <c r="EE33" s="441"/>
      <c r="EF33" s="441"/>
      <c r="EG33" s="441"/>
      <c r="EH33" s="441"/>
      <c r="EI33" s="441"/>
      <c r="EJ33" s="441"/>
      <c r="EK33" s="441"/>
      <c r="EL33" s="441"/>
      <c r="EM33" s="441"/>
      <c r="EN33" s="441"/>
      <c r="EO33" s="441"/>
      <c r="EP33" s="441"/>
      <c r="EQ33" s="441"/>
      <c r="ER33" s="441"/>
      <c r="ES33" s="441"/>
      <c r="ET33" s="441"/>
      <c r="EU33" s="441"/>
      <c r="EV33" s="441"/>
      <c r="EW33" s="441"/>
      <c r="EX33" s="441"/>
      <c r="EY33" s="441"/>
      <c r="EZ33" s="441"/>
      <c r="FA33" s="441"/>
      <c r="FB33" s="441"/>
      <c r="FC33" s="441"/>
      <c r="FD33" s="441"/>
      <c r="FE33" s="441"/>
      <c r="FF33" s="441"/>
      <c r="FG33" s="441"/>
      <c r="FH33" s="441"/>
      <c r="FI33" s="441"/>
      <c r="FJ33" s="441"/>
      <c r="FK33" s="441"/>
      <c r="FL33" s="441"/>
    </row>
    <row r="34" spans="1:168" s="441" customFormat="1" hidden="1">
      <c r="A34" s="866" t="s">
        <v>869</v>
      </c>
      <c r="B34" s="435" t="s">
        <v>861</v>
      </c>
      <c r="C34" s="436">
        <f>C35+C39</f>
        <v>40283</v>
      </c>
      <c r="D34" s="437">
        <f t="shared" ref="D34:BO34" si="17">D35+D39</f>
        <v>57735</v>
      </c>
      <c r="E34" s="437">
        <f t="shared" si="17"/>
        <v>69369</v>
      </c>
      <c r="F34" s="437">
        <f t="shared" si="17"/>
        <v>75186</v>
      </c>
      <c r="G34" s="437">
        <f t="shared" si="17"/>
        <v>75186</v>
      </c>
      <c r="H34" s="437">
        <f t="shared" si="17"/>
        <v>40283</v>
      </c>
      <c r="I34" s="437">
        <f t="shared" si="17"/>
        <v>57735</v>
      </c>
      <c r="J34" s="437">
        <f t="shared" si="17"/>
        <v>69369</v>
      </c>
      <c r="K34" s="437">
        <f t="shared" si="17"/>
        <v>75186</v>
      </c>
      <c r="L34" s="437">
        <f t="shared" si="17"/>
        <v>75186</v>
      </c>
      <c r="M34" s="437">
        <f t="shared" si="17"/>
        <v>35314</v>
      </c>
      <c r="N34" s="437">
        <f t="shared" si="17"/>
        <v>50659</v>
      </c>
      <c r="O34" s="437">
        <f t="shared" si="17"/>
        <v>60889</v>
      </c>
      <c r="P34" s="437">
        <f t="shared" si="17"/>
        <v>66004</v>
      </c>
      <c r="Q34" s="435">
        <f t="shared" si="17"/>
        <v>66004</v>
      </c>
      <c r="R34" s="437">
        <f t="shared" si="17"/>
        <v>45538</v>
      </c>
      <c r="S34" s="437">
        <f t="shared" si="17"/>
        <v>65266</v>
      </c>
      <c r="T34" s="437">
        <f t="shared" si="17"/>
        <v>78417</v>
      </c>
      <c r="U34" s="437">
        <f t="shared" si="17"/>
        <v>84992</v>
      </c>
      <c r="V34" s="437">
        <f t="shared" si="17"/>
        <v>84992</v>
      </c>
      <c r="W34" s="436">
        <f t="shared" si="17"/>
        <v>49440</v>
      </c>
      <c r="X34" s="437">
        <f t="shared" si="17"/>
        <v>70923</v>
      </c>
      <c r="Y34" s="437">
        <f t="shared" si="17"/>
        <v>85245</v>
      </c>
      <c r="Z34" s="437">
        <f t="shared" si="17"/>
        <v>92407</v>
      </c>
      <c r="AA34" s="437">
        <f t="shared" si="17"/>
        <v>92407</v>
      </c>
      <c r="AB34" s="436">
        <f t="shared" si="17"/>
        <v>35314</v>
      </c>
      <c r="AC34" s="437">
        <f t="shared" si="17"/>
        <v>50659</v>
      </c>
      <c r="AD34" s="437">
        <f t="shared" si="17"/>
        <v>60889</v>
      </c>
      <c r="AE34" s="437">
        <f t="shared" si="17"/>
        <v>66004</v>
      </c>
      <c r="AF34" s="437">
        <f t="shared" si="17"/>
        <v>66004</v>
      </c>
      <c r="AG34" s="436">
        <f t="shared" si="17"/>
        <v>35314</v>
      </c>
      <c r="AH34" s="437">
        <f t="shared" si="17"/>
        <v>50659</v>
      </c>
      <c r="AI34" s="437">
        <f t="shared" si="17"/>
        <v>60889</v>
      </c>
      <c r="AJ34" s="437">
        <f t="shared" si="17"/>
        <v>66004</v>
      </c>
      <c r="AK34" s="438">
        <f t="shared" si="17"/>
        <v>66004</v>
      </c>
      <c r="AL34" s="439">
        <f t="shared" si="17"/>
        <v>40283</v>
      </c>
      <c r="AM34" s="437">
        <f t="shared" si="17"/>
        <v>57735</v>
      </c>
      <c r="AN34" s="437">
        <f t="shared" si="17"/>
        <v>69369</v>
      </c>
      <c r="AO34" s="437">
        <f t="shared" si="17"/>
        <v>75186</v>
      </c>
      <c r="AP34" s="437">
        <f t="shared" si="17"/>
        <v>75186</v>
      </c>
      <c r="AQ34" s="436">
        <f t="shared" si="17"/>
        <v>35314</v>
      </c>
      <c r="AR34" s="437">
        <f t="shared" si="17"/>
        <v>50659</v>
      </c>
      <c r="AS34" s="437">
        <f t="shared" si="17"/>
        <v>60889</v>
      </c>
      <c r="AT34" s="437">
        <f t="shared" si="17"/>
        <v>66004</v>
      </c>
      <c r="AU34" s="435">
        <f t="shared" si="17"/>
        <v>66004</v>
      </c>
      <c r="AV34" s="439">
        <f t="shared" si="17"/>
        <v>50695</v>
      </c>
      <c r="AW34" s="437">
        <f t="shared" si="17"/>
        <v>75268</v>
      </c>
      <c r="AX34" s="437">
        <f t="shared" si="17"/>
        <v>91651</v>
      </c>
      <c r="AY34" s="437">
        <f t="shared" si="17"/>
        <v>99841</v>
      </c>
      <c r="AZ34" s="440">
        <f t="shared" si="17"/>
        <v>99841</v>
      </c>
      <c r="BA34" s="439">
        <f t="shared" si="17"/>
        <v>102991</v>
      </c>
      <c r="BB34" s="437">
        <f t="shared" si="17"/>
        <v>147318</v>
      </c>
      <c r="BC34" s="437">
        <f t="shared" si="17"/>
        <v>176869</v>
      </c>
      <c r="BD34" s="437">
        <f t="shared" si="17"/>
        <v>191643</v>
      </c>
      <c r="BE34" s="436">
        <f t="shared" si="17"/>
        <v>191643</v>
      </c>
      <c r="BF34" s="437">
        <f t="shared" si="17"/>
        <v>89927</v>
      </c>
      <c r="BG34" s="437">
        <f t="shared" si="17"/>
        <v>128694</v>
      </c>
      <c r="BH34" s="437">
        <f t="shared" si="17"/>
        <v>154538</v>
      </c>
      <c r="BI34" s="437">
        <f t="shared" si="17"/>
        <v>167460</v>
      </c>
      <c r="BJ34" s="440">
        <f t="shared" si="17"/>
        <v>167460</v>
      </c>
      <c r="BK34" s="439">
        <f t="shared" si="17"/>
        <v>126549</v>
      </c>
      <c r="BL34" s="437">
        <f t="shared" si="17"/>
        <v>180979</v>
      </c>
      <c r="BM34" s="437">
        <f t="shared" si="17"/>
        <v>217265</v>
      </c>
      <c r="BN34" s="437">
        <f t="shared" si="17"/>
        <v>235408</v>
      </c>
      <c r="BO34" s="436">
        <f t="shared" si="17"/>
        <v>235408</v>
      </c>
      <c r="BP34" s="437">
        <f t="shared" ref="BP34:CX34" si="18">BP35+BP39</f>
        <v>110453</v>
      </c>
      <c r="BQ34" s="437">
        <f t="shared" si="18"/>
        <v>158029</v>
      </c>
      <c r="BR34" s="437">
        <f t="shared" si="18"/>
        <v>189746</v>
      </c>
      <c r="BS34" s="437">
        <f t="shared" si="18"/>
        <v>205604</v>
      </c>
      <c r="BT34" s="440">
        <f t="shared" si="18"/>
        <v>205604</v>
      </c>
      <c r="BU34" s="439">
        <f t="shared" si="18"/>
        <v>197405</v>
      </c>
      <c r="BV34" s="437">
        <f t="shared" si="18"/>
        <v>282255</v>
      </c>
      <c r="BW34" s="437">
        <f t="shared" si="18"/>
        <v>338823</v>
      </c>
      <c r="BX34" s="437">
        <f t="shared" si="18"/>
        <v>367105</v>
      </c>
      <c r="BY34" s="436">
        <f t="shared" si="18"/>
        <v>367105</v>
      </c>
      <c r="BZ34" s="437">
        <f t="shared" si="18"/>
        <v>172226</v>
      </c>
      <c r="CA34" s="437">
        <f t="shared" si="18"/>
        <v>246350</v>
      </c>
      <c r="CB34" s="437">
        <f t="shared" si="18"/>
        <v>295766</v>
      </c>
      <c r="CC34" s="437">
        <f t="shared" si="18"/>
        <v>320473</v>
      </c>
      <c r="CD34" s="440">
        <f t="shared" si="18"/>
        <v>320473</v>
      </c>
      <c r="CE34" s="439">
        <f t="shared" si="18"/>
        <v>54006</v>
      </c>
      <c r="CF34" s="437">
        <f t="shared" si="18"/>
        <v>77340</v>
      </c>
      <c r="CG34" s="437">
        <f t="shared" si="18"/>
        <v>92897</v>
      </c>
      <c r="CH34" s="437">
        <f t="shared" si="18"/>
        <v>100674</v>
      </c>
      <c r="CI34" s="436">
        <f t="shared" si="18"/>
        <v>100674</v>
      </c>
      <c r="CJ34" s="437">
        <f t="shared" si="18"/>
        <v>47290</v>
      </c>
      <c r="CK34" s="437">
        <f t="shared" si="18"/>
        <v>67774</v>
      </c>
      <c r="CL34" s="437">
        <f t="shared" si="18"/>
        <v>81431</v>
      </c>
      <c r="CM34" s="437">
        <f t="shared" si="18"/>
        <v>88261</v>
      </c>
      <c r="CN34" s="440">
        <f t="shared" si="18"/>
        <v>88261</v>
      </c>
      <c r="CO34" s="439">
        <f t="shared" si="18"/>
        <v>46326</v>
      </c>
      <c r="CP34" s="437">
        <f t="shared" si="18"/>
        <v>66395</v>
      </c>
      <c r="CQ34" s="437">
        <f t="shared" si="18"/>
        <v>79774</v>
      </c>
      <c r="CR34" s="437">
        <f t="shared" si="18"/>
        <v>86464</v>
      </c>
      <c r="CS34" s="436">
        <f t="shared" si="18"/>
        <v>86464</v>
      </c>
      <c r="CT34" s="437">
        <f t="shared" si="18"/>
        <v>40611</v>
      </c>
      <c r="CU34" s="437">
        <f t="shared" si="18"/>
        <v>58258</v>
      </c>
      <c r="CV34" s="437">
        <f t="shared" si="18"/>
        <v>70023</v>
      </c>
      <c r="CW34" s="437">
        <f t="shared" si="18"/>
        <v>75906</v>
      </c>
      <c r="CX34" s="440">
        <f t="shared" si="18"/>
        <v>75906</v>
      </c>
    </row>
    <row r="35" spans="1:168" s="448" customFormat="1" hidden="1">
      <c r="A35" s="867"/>
      <c r="B35" s="442" t="s">
        <v>862</v>
      </c>
      <c r="C35" s="443">
        <f>ROUND(C23*1.1,0)</f>
        <v>38941</v>
      </c>
      <c r="D35" s="444">
        <f t="shared" ref="D35:BO37" si="19">ROUND(D23*1.1,0)</f>
        <v>55587</v>
      </c>
      <c r="E35" s="444">
        <f t="shared" si="19"/>
        <v>66684</v>
      </c>
      <c r="F35" s="444">
        <f t="shared" si="19"/>
        <v>72233</v>
      </c>
      <c r="G35" s="444">
        <f t="shared" si="19"/>
        <v>72233</v>
      </c>
      <c r="H35" s="444">
        <f t="shared" si="19"/>
        <v>38941</v>
      </c>
      <c r="I35" s="444">
        <f t="shared" si="19"/>
        <v>55587</v>
      </c>
      <c r="J35" s="444">
        <f t="shared" si="19"/>
        <v>66684</v>
      </c>
      <c r="K35" s="444">
        <f t="shared" si="19"/>
        <v>72233</v>
      </c>
      <c r="L35" s="444">
        <f t="shared" si="19"/>
        <v>72233</v>
      </c>
      <c r="M35" s="444">
        <f t="shared" si="19"/>
        <v>33862</v>
      </c>
      <c r="N35" s="444">
        <f t="shared" si="19"/>
        <v>48336</v>
      </c>
      <c r="O35" s="444">
        <f t="shared" si="19"/>
        <v>57985</v>
      </c>
      <c r="P35" s="444">
        <f t="shared" si="19"/>
        <v>62810</v>
      </c>
      <c r="Q35" s="442">
        <f t="shared" si="19"/>
        <v>62810</v>
      </c>
      <c r="R35" s="444">
        <f t="shared" si="19"/>
        <v>44021</v>
      </c>
      <c r="S35" s="444">
        <f t="shared" si="19"/>
        <v>62838</v>
      </c>
      <c r="T35" s="444">
        <f t="shared" si="19"/>
        <v>75382</v>
      </c>
      <c r="U35" s="444">
        <f t="shared" si="19"/>
        <v>81654</v>
      </c>
      <c r="V35" s="444">
        <f t="shared" si="19"/>
        <v>81654</v>
      </c>
      <c r="W35" s="443">
        <f t="shared" si="19"/>
        <v>47407</v>
      </c>
      <c r="X35" s="444">
        <f t="shared" si="19"/>
        <v>67671</v>
      </c>
      <c r="Y35" s="444">
        <f t="shared" si="19"/>
        <v>81180</v>
      </c>
      <c r="Z35" s="444">
        <f t="shared" si="19"/>
        <v>87935</v>
      </c>
      <c r="AA35" s="444">
        <f t="shared" si="19"/>
        <v>87935</v>
      </c>
      <c r="AB35" s="443">
        <f t="shared" si="19"/>
        <v>33862</v>
      </c>
      <c r="AC35" s="444">
        <f t="shared" si="19"/>
        <v>48336</v>
      </c>
      <c r="AD35" s="444">
        <f t="shared" si="19"/>
        <v>57985</v>
      </c>
      <c r="AE35" s="444">
        <f t="shared" si="19"/>
        <v>62810</v>
      </c>
      <c r="AF35" s="444">
        <f t="shared" si="19"/>
        <v>62810</v>
      </c>
      <c r="AG35" s="443">
        <f t="shared" si="19"/>
        <v>33862</v>
      </c>
      <c r="AH35" s="444">
        <f t="shared" si="19"/>
        <v>48336</v>
      </c>
      <c r="AI35" s="444">
        <f t="shared" si="19"/>
        <v>57985</v>
      </c>
      <c r="AJ35" s="444">
        <f t="shared" si="19"/>
        <v>62810</v>
      </c>
      <c r="AK35" s="445">
        <f t="shared" si="19"/>
        <v>62810</v>
      </c>
      <c r="AL35" s="446">
        <f t="shared" si="19"/>
        <v>38941</v>
      </c>
      <c r="AM35" s="444">
        <f t="shared" si="19"/>
        <v>55587</v>
      </c>
      <c r="AN35" s="444">
        <f t="shared" si="19"/>
        <v>66684</v>
      </c>
      <c r="AO35" s="444">
        <f t="shared" si="19"/>
        <v>72233</v>
      </c>
      <c r="AP35" s="444">
        <f t="shared" si="19"/>
        <v>72233</v>
      </c>
      <c r="AQ35" s="443">
        <f t="shared" si="19"/>
        <v>33862</v>
      </c>
      <c r="AR35" s="444">
        <f t="shared" si="19"/>
        <v>48336</v>
      </c>
      <c r="AS35" s="444">
        <f t="shared" si="19"/>
        <v>57985</v>
      </c>
      <c r="AT35" s="444">
        <f t="shared" si="19"/>
        <v>62810</v>
      </c>
      <c r="AU35" s="442">
        <f t="shared" si="19"/>
        <v>62810</v>
      </c>
      <c r="AV35" s="446">
        <f t="shared" si="19"/>
        <v>49132</v>
      </c>
      <c r="AW35" s="444">
        <f t="shared" si="19"/>
        <v>72767</v>
      </c>
      <c r="AX35" s="444">
        <f t="shared" si="19"/>
        <v>88525</v>
      </c>
      <c r="AY35" s="444">
        <f t="shared" si="19"/>
        <v>96403</v>
      </c>
      <c r="AZ35" s="447">
        <f t="shared" si="19"/>
        <v>96403</v>
      </c>
      <c r="BA35" s="446">
        <f t="shared" si="19"/>
        <v>101246</v>
      </c>
      <c r="BB35" s="444">
        <f t="shared" si="19"/>
        <v>144526</v>
      </c>
      <c r="BC35" s="444">
        <f t="shared" si="19"/>
        <v>173379</v>
      </c>
      <c r="BD35" s="444">
        <f t="shared" si="19"/>
        <v>187804</v>
      </c>
      <c r="BE35" s="443">
        <f t="shared" si="19"/>
        <v>187804</v>
      </c>
      <c r="BF35" s="444">
        <f t="shared" si="19"/>
        <v>88040</v>
      </c>
      <c r="BG35" s="444">
        <f t="shared" si="19"/>
        <v>125674</v>
      </c>
      <c r="BH35" s="444">
        <f t="shared" si="19"/>
        <v>150763</v>
      </c>
      <c r="BI35" s="444">
        <f t="shared" si="19"/>
        <v>163308</v>
      </c>
      <c r="BJ35" s="447">
        <f t="shared" si="19"/>
        <v>163308</v>
      </c>
      <c r="BK35" s="446">
        <f t="shared" si="19"/>
        <v>124611</v>
      </c>
      <c r="BL35" s="444">
        <f t="shared" si="19"/>
        <v>177878</v>
      </c>
      <c r="BM35" s="444">
        <f t="shared" si="19"/>
        <v>213389</v>
      </c>
      <c r="BN35" s="444">
        <f t="shared" si="19"/>
        <v>231144</v>
      </c>
      <c r="BO35" s="443">
        <f t="shared" si="19"/>
        <v>231144</v>
      </c>
      <c r="BP35" s="444">
        <f t="shared" ref="BP35:CX37" si="20">ROUND(BP23*1.1,0)</f>
        <v>108358</v>
      </c>
      <c r="BQ35" s="444">
        <f t="shared" si="20"/>
        <v>154677</v>
      </c>
      <c r="BR35" s="444">
        <f t="shared" si="20"/>
        <v>185556</v>
      </c>
      <c r="BS35" s="444">
        <f t="shared" si="20"/>
        <v>200995</v>
      </c>
      <c r="BT35" s="447">
        <f t="shared" si="20"/>
        <v>200995</v>
      </c>
      <c r="BU35" s="446">
        <f t="shared" si="20"/>
        <v>194704</v>
      </c>
      <c r="BV35" s="444">
        <f t="shared" si="20"/>
        <v>277934</v>
      </c>
      <c r="BW35" s="444">
        <f t="shared" si="20"/>
        <v>333421</v>
      </c>
      <c r="BX35" s="444">
        <f t="shared" si="20"/>
        <v>361163</v>
      </c>
      <c r="BY35" s="443">
        <f t="shared" si="20"/>
        <v>361163</v>
      </c>
      <c r="BZ35" s="444">
        <f t="shared" si="20"/>
        <v>169308</v>
      </c>
      <c r="CA35" s="444">
        <f t="shared" si="20"/>
        <v>241681</v>
      </c>
      <c r="CB35" s="444">
        <f t="shared" si="20"/>
        <v>289930</v>
      </c>
      <c r="CC35" s="444">
        <f t="shared" si="20"/>
        <v>314054</v>
      </c>
      <c r="CD35" s="447">
        <f t="shared" si="20"/>
        <v>314054</v>
      </c>
      <c r="CE35" s="446">
        <f t="shared" si="20"/>
        <v>52570</v>
      </c>
      <c r="CF35" s="444">
        <f t="shared" si="20"/>
        <v>75042</v>
      </c>
      <c r="CG35" s="444">
        <f t="shared" si="20"/>
        <v>90024</v>
      </c>
      <c r="CH35" s="444">
        <f t="shared" si="20"/>
        <v>97514</v>
      </c>
      <c r="CI35" s="443">
        <f t="shared" si="20"/>
        <v>97514</v>
      </c>
      <c r="CJ35" s="444">
        <f t="shared" si="20"/>
        <v>45714</v>
      </c>
      <c r="CK35" s="444">
        <f t="shared" si="20"/>
        <v>65253</v>
      </c>
      <c r="CL35" s="444">
        <f t="shared" si="20"/>
        <v>78280</v>
      </c>
      <c r="CM35" s="444">
        <f t="shared" si="20"/>
        <v>84795</v>
      </c>
      <c r="CN35" s="447">
        <f t="shared" si="20"/>
        <v>84795</v>
      </c>
      <c r="CO35" s="446">
        <f t="shared" si="20"/>
        <v>44782</v>
      </c>
      <c r="CP35" s="444">
        <f t="shared" si="20"/>
        <v>63925</v>
      </c>
      <c r="CQ35" s="444">
        <f t="shared" si="20"/>
        <v>76687</v>
      </c>
      <c r="CR35" s="444">
        <f t="shared" si="20"/>
        <v>83068</v>
      </c>
      <c r="CS35" s="443">
        <f t="shared" si="20"/>
        <v>83068</v>
      </c>
      <c r="CT35" s="444">
        <f t="shared" si="20"/>
        <v>38941</v>
      </c>
      <c r="CU35" s="444">
        <f t="shared" si="20"/>
        <v>55587</v>
      </c>
      <c r="CV35" s="444">
        <f t="shared" si="20"/>
        <v>66684</v>
      </c>
      <c r="CW35" s="444">
        <f t="shared" si="20"/>
        <v>72233</v>
      </c>
      <c r="CX35" s="447">
        <f t="shared" si="20"/>
        <v>72233</v>
      </c>
      <c r="CY35" s="441"/>
      <c r="CZ35" s="441"/>
      <c r="DA35" s="441"/>
      <c r="DB35" s="441"/>
      <c r="DC35" s="441"/>
      <c r="DD35" s="441"/>
      <c r="DE35" s="441"/>
      <c r="DF35" s="441"/>
      <c r="DG35" s="441"/>
      <c r="DH35" s="441"/>
      <c r="DI35" s="441"/>
      <c r="DJ35" s="441"/>
      <c r="DK35" s="441"/>
      <c r="DL35" s="441"/>
      <c r="DM35" s="441"/>
      <c r="DN35" s="441"/>
      <c r="DO35" s="441"/>
      <c r="DP35" s="441"/>
      <c r="DQ35" s="441"/>
      <c r="DR35" s="441"/>
      <c r="DS35" s="441"/>
      <c r="DT35" s="441"/>
      <c r="DU35" s="441"/>
      <c r="DV35" s="441"/>
      <c r="DW35" s="441"/>
      <c r="DX35" s="441"/>
      <c r="DY35" s="441"/>
      <c r="DZ35" s="441"/>
      <c r="EA35" s="441"/>
      <c r="EB35" s="441"/>
      <c r="EC35" s="441"/>
      <c r="ED35" s="441"/>
      <c r="EE35" s="441"/>
      <c r="EF35" s="441"/>
      <c r="EG35" s="441"/>
      <c r="EH35" s="441"/>
      <c r="EI35" s="441"/>
      <c r="EJ35" s="441"/>
      <c r="EK35" s="441"/>
      <c r="EL35" s="441"/>
      <c r="EM35" s="441"/>
      <c r="EN35" s="441"/>
      <c r="EO35" s="441"/>
      <c r="EP35" s="441"/>
      <c r="EQ35" s="441"/>
      <c r="ER35" s="441"/>
      <c r="ES35" s="441"/>
      <c r="ET35" s="441"/>
      <c r="EU35" s="441"/>
      <c r="EV35" s="441"/>
      <c r="EW35" s="441"/>
      <c r="EX35" s="441"/>
      <c r="EY35" s="441"/>
      <c r="EZ35" s="441"/>
      <c r="FA35" s="441"/>
      <c r="FB35" s="441"/>
      <c r="FC35" s="441"/>
      <c r="FD35" s="441"/>
      <c r="FE35" s="441"/>
      <c r="FF35" s="441"/>
      <c r="FG35" s="441"/>
      <c r="FH35" s="441"/>
      <c r="FI35" s="441"/>
      <c r="FJ35" s="441"/>
      <c r="FK35" s="441"/>
      <c r="FL35" s="441"/>
    </row>
    <row r="36" spans="1:168" s="441" customFormat="1" hidden="1">
      <c r="A36" s="867"/>
      <c r="B36" s="449" t="s">
        <v>863</v>
      </c>
      <c r="C36" s="450">
        <f t="shared" ref="C36:C37" si="21">ROUND(C24*1.1,0)</f>
        <v>21949</v>
      </c>
      <c r="D36" s="451">
        <f t="shared" si="19"/>
        <v>35120</v>
      </c>
      <c r="E36" s="451">
        <f t="shared" si="19"/>
        <v>43900</v>
      </c>
      <c r="F36" s="451">
        <f t="shared" si="19"/>
        <v>48289</v>
      </c>
      <c r="G36" s="451">
        <f t="shared" si="19"/>
        <v>48289</v>
      </c>
      <c r="H36" s="451">
        <f t="shared" si="19"/>
        <v>21949</v>
      </c>
      <c r="I36" s="451">
        <f t="shared" si="19"/>
        <v>35120</v>
      </c>
      <c r="J36" s="451">
        <f t="shared" si="19"/>
        <v>43900</v>
      </c>
      <c r="K36" s="451">
        <f t="shared" si="19"/>
        <v>48289</v>
      </c>
      <c r="L36" s="451">
        <f t="shared" si="19"/>
        <v>48289</v>
      </c>
      <c r="M36" s="451">
        <f t="shared" si="19"/>
        <v>19087</v>
      </c>
      <c r="N36" s="451">
        <f t="shared" si="19"/>
        <v>30538</v>
      </c>
      <c r="O36" s="451">
        <f t="shared" si="19"/>
        <v>38173</v>
      </c>
      <c r="P36" s="451">
        <f t="shared" si="19"/>
        <v>41990</v>
      </c>
      <c r="Q36" s="452">
        <f t="shared" si="19"/>
        <v>41990</v>
      </c>
      <c r="R36" s="451">
        <f t="shared" si="19"/>
        <v>24813</v>
      </c>
      <c r="S36" s="451">
        <f t="shared" si="19"/>
        <v>39700</v>
      </c>
      <c r="T36" s="451">
        <f t="shared" si="19"/>
        <v>49625</v>
      </c>
      <c r="U36" s="451">
        <f t="shared" si="19"/>
        <v>54588</v>
      </c>
      <c r="V36" s="451">
        <f t="shared" si="19"/>
        <v>54588</v>
      </c>
      <c r="W36" s="450">
        <f t="shared" si="19"/>
        <v>26721</v>
      </c>
      <c r="X36" s="451">
        <f t="shared" si="19"/>
        <v>42754</v>
      </c>
      <c r="Y36" s="451">
        <f t="shared" si="19"/>
        <v>53442</v>
      </c>
      <c r="Z36" s="451">
        <f t="shared" si="19"/>
        <v>58787</v>
      </c>
      <c r="AA36" s="451">
        <f t="shared" si="19"/>
        <v>58787</v>
      </c>
      <c r="AB36" s="450">
        <f t="shared" si="19"/>
        <v>19087</v>
      </c>
      <c r="AC36" s="451">
        <f t="shared" si="19"/>
        <v>30538</v>
      </c>
      <c r="AD36" s="451">
        <f t="shared" si="19"/>
        <v>38173</v>
      </c>
      <c r="AE36" s="451">
        <f t="shared" si="19"/>
        <v>41990</v>
      </c>
      <c r="AF36" s="451">
        <f t="shared" si="19"/>
        <v>41990</v>
      </c>
      <c r="AG36" s="450">
        <f t="shared" si="19"/>
        <v>19087</v>
      </c>
      <c r="AH36" s="451">
        <f t="shared" si="19"/>
        <v>30538</v>
      </c>
      <c r="AI36" s="451">
        <f t="shared" si="19"/>
        <v>38173</v>
      </c>
      <c r="AJ36" s="451">
        <f t="shared" si="19"/>
        <v>41990</v>
      </c>
      <c r="AK36" s="453">
        <f t="shared" si="19"/>
        <v>41990</v>
      </c>
      <c r="AL36" s="454">
        <f t="shared" si="19"/>
        <v>21949</v>
      </c>
      <c r="AM36" s="451">
        <f t="shared" si="19"/>
        <v>35120</v>
      </c>
      <c r="AN36" s="451">
        <f t="shared" si="19"/>
        <v>43900</v>
      </c>
      <c r="AO36" s="451">
        <f t="shared" si="19"/>
        <v>48289</v>
      </c>
      <c r="AP36" s="451">
        <f t="shared" si="19"/>
        <v>48289</v>
      </c>
      <c r="AQ36" s="450">
        <f t="shared" si="19"/>
        <v>19087</v>
      </c>
      <c r="AR36" s="451">
        <f t="shared" si="19"/>
        <v>30538</v>
      </c>
      <c r="AS36" s="451">
        <f t="shared" si="19"/>
        <v>38173</v>
      </c>
      <c r="AT36" s="451">
        <f t="shared" si="19"/>
        <v>41990</v>
      </c>
      <c r="AU36" s="452">
        <f t="shared" si="19"/>
        <v>41990</v>
      </c>
      <c r="AV36" s="454">
        <f t="shared" si="19"/>
        <v>34356</v>
      </c>
      <c r="AW36" s="451">
        <f t="shared" si="19"/>
        <v>54969</v>
      </c>
      <c r="AX36" s="451">
        <f t="shared" si="19"/>
        <v>68713</v>
      </c>
      <c r="AY36" s="451">
        <f t="shared" si="19"/>
        <v>75583</v>
      </c>
      <c r="AZ36" s="455">
        <f t="shared" si="19"/>
        <v>75583</v>
      </c>
      <c r="BA36" s="454">
        <f t="shared" si="19"/>
        <v>57069</v>
      </c>
      <c r="BB36" s="451">
        <f t="shared" si="19"/>
        <v>91311</v>
      </c>
      <c r="BC36" s="451">
        <f t="shared" si="19"/>
        <v>114138</v>
      </c>
      <c r="BD36" s="451">
        <f t="shared" si="19"/>
        <v>125552</v>
      </c>
      <c r="BE36" s="450">
        <f t="shared" si="19"/>
        <v>125552</v>
      </c>
      <c r="BF36" s="451">
        <f t="shared" si="19"/>
        <v>49625</v>
      </c>
      <c r="BG36" s="451">
        <f t="shared" si="19"/>
        <v>79400</v>
      </c>
      <c r="BH36" s="451">
        <f t="shared" si="19"/>
        <v>99251</v>
      </c>
      <c r="BI36" s="451">
        <f t="shared" si="19"/>
        <v>109176</v>
      </c>
      <c r="BJ36" s="455">
        <f t="shared" si="19"/>
        <v>109176</v>
      </c>
      <c r="BK36" s="454">
        <f t="shared" si="19"/>
        <v>70239</v>
      </c>
      <c r="BL36" s="451">
        <f t="shared" si="19"/>
        <v>112383</v>
      </c>
      <c r="BM36" s="451">
        <f t="shared" si="19"/>
        <v>140478</v>
      </c>
      <c r="BN36" s="451">
        <f t="shared" si="19"/>
        <v>154526</v>
      </c>
      <c r="BO36" s="450">
        <f t="shared" si="19"/>
        <v>154526</v>
      </c>
      <c r="BP36" s="451">
        <f t="shared" si="20"/>
        <v>61078</v>
      </c>
      <c r="BQ36" s="451">
        <f t="shared" si="20"/>
        <v>97724</v>
      </c>
      <c r="BR36" s="451">
        <f t="shared" si="20"/>
        <v>122155</v>
      </c>
      <c r="BS36" s="451">
        <f t="shared" si="20"/>
        <v>134371</v>
      </c>
      <c r="BT36" s="455">
        <f t="shared" si="20"/>
        <v>134371</v>
      </c>
      <c r="BU36" s="454">
        <f t="shared" si="20"/>
        <v>109748</v>
      </c>
      <c r="BV36" s="451">
        <f t="shared" si="20"/>
        <v>175597</v>
      </c>
      <c r="BW36" s="451">
        <f t="shared" si="20"/>
        <v>219497</v>
      </c>
      <c r="BX36" s="451">
        <f t="shared" si="20"/>
        <v>241447</v>
      </c>
      <c r="BY36" s="450">
        <f t="shared" si="20"/>
        <v>241447</v>
      </c>
      <c r="BZ36" s="451">
        <f t="shared" si="20"/>
        <v>95434</v>
      </c>
      <c r="CA36" s="451">
        <f t="shared" si="20"/>
        <v>152693</v>
      </c>
      <c r="CB36" s="451">
        <f t="shared" si="20"/>
        <v>190868</v>
      </c>
      <c r="CC36" s="451">
        <f t="shared" si="20"/>
        <v>209954</v>
      </c>
      <c r="CD36" s="455">
        <f t="shared" si="20"/>
        <v>209954</v>
      </c>
      <c r="CE36" s="454">
        <f t="shared" si="20"/>
        <v>29632</v>
      </c>
      <c r="CF36" s="451">
        <f t="shared" si="20"/>
        <v>47411</v>
      </c>
      <c r="CG36" s="451">
        <f t="shared" si="20"/>
        <v>59265</v>
      </c>
      <c r="CH36" s="451">
        <f t="shared" si="20"/>
        <v>65190</v>
      </c>
      <c r="CI36" s="450">
        <f t="shared" si="20"/>
        <v>65190</v>
      </c>
      <c r="CJ36" s="451">
        <f t="shared" si="20"/>
        <v>25768</v>
      </c>
      <c r="CK36" s="451">
        <f t="shared" si="20"/>
        <v>41227</v>
      </c>
      <c r="CL36" s="451">
        <f t="shared" si="20"/>
        <v>51534</v>
      </c>
      <c r="CM36" s="451">
        <f t="shared" si="20"/>
        <v>56687</v>
      </c>
      <c r="CN36" s="455">
        <f t="shared" si="20"/>
        <v>56687</v>
      </c>
      <c r="CO36" s="454">
        <f t="shared" si="20"/>
        <v>25242</v>
      </c>
      <c r="CP36" s="451">
        <f t="shared" si="20"/>
        <v>40388</v>
      </c>
      <c r="CQ36" s="451">
        <f t="shared" si="20"/>
        <v>50485</v>
      </c>
      <c r="CR36" s="451">
        <f t="shared" si="20"/>
        <v>55532</v>
      </c>
      <c r="CS36" s="450">
        <f t="shared" si="20"/>
        <v>55532</v>
      </c>
      <c r="CT36" s="451">
        <f t="shared" si="20"/>
        <v>21949</v>
      </c>
      <c r="CU36" s="451">
        <f t="shared" si="20"/>
        <v>35120</v>
      </c>
      <c r="CV36" s="451">
        <f t="shared" si="20"/>
        <v>43900</v>
      </c>
      <c r="CW36" s="451">
        <f t="shared" si="20"/>
        <v>48289</v>
      </c>
      <c r="CX36" s="455">
        <f t="shared" si="20"/>
        <v>48289</v>
      </c>
    </row>
    <row r="37" spans="1:168" s="456" customFormat="1" hidden="1">
      <c r="A37" s="867"/>
      <c r="B37" s="449" t="s">
        <v>864</v>
      </c>
      <c r="C37" s="450">
        <f t="shared" si="21"/>
        <v>5794</v>
      </c>
      <c r="D37" s="451">
        <f t="shared" si="19"/>
        <v>9270</v>
      </c>
      <c r="E37" s="451">
        <f t="shared" si="19"/>
        <v>11586</v>
      </c>
      <c r="F37" s="451">
        <f t="shared" si="19"/>
        <v>12746</v>
      </c>
      <c r="G37" s="451">
        <f t="shared" si="19"/>
        <v>12746</v>
      </c>
      <c r="H37" s="451">
        <f t="shared" si="19"/>
        <v>5794</v>
      </c>
      <c r="I37" s="451">
        <f t="shared" si="19"/>
        <v>9270</v>
      </c>
      <c r="J37" s="451">
        <f t="shared" si="19"/>
        <v>11586</v>
      </c>
      <c r="K37" s="451">
        <f t="shared" si="19"/>
        <v>12746</v>
      </c>
      <c r="L37" s="451">
        <f t="shared" si="19"/>
        <v>12746</v>
      </c>
      <c r="M37" s="451">
        <f t="shared" si="19"/>
        <v>5038</v>
      </c>
      <c r="N37" s="451">
        <f t="shared" si="19"/>
        <v>8061</v>
      </c>
      <c r="O37" s="451">
        <f t="shared" si="19"/>
        <v>10075</v>
      </c>
      <c r="P37" s="451">
        <f t="shared" si="19"/>
        <v>11083</v>
      </c>
      <c r="Q37" s="452">
        <f t="shared" si="19"/>
        <v>11083</v>
      </c>
      <c r="R37" s="451">
        <f t="shared" si="19"/>
        <v>6549</v>
      </c>
      <c r="S37" s="451">
        <f t="shared" si="19"/>
        <v>10479</v>
      </c>
      <c r="T37" s="451">
        <f t="shared" si="19"/>
        <v>13098</v>
      </c>
      <c r="U37" s="451">
        <f t="shared" si="19"/>
        <v>14408</v>
      </c>
      <c r="V37" s="451">
        <f t="shared" si="19"/>
        <v>14408</v>
      </c>
      <c r="W37" s="450">
        <f t="shared" si="19"/>
        <v>7053</v>
      </c>
      <c r="X37" s="451">
        <f t="shared" si="19"/>
        <v>11285</v>
      </c>
      <c r="Y37" s="451">
        <f t="shared" si="19"/>
        <v>14105</v>
      </c>
      <c r="Z37" s="451">
        <f t="shared" si="19"/>
        <v>15516</v>
      </c>
      <c r="AA37" s="451">
        <f t="shared" si="19"/>
        <v>15516</v>
      </c>
      <c r="AB37" s="450">
        <f t="shared" si="19"/>
        <v>5038</v>
      </c>
      <c r="AC37" s="451">
        <f t="shared" si="19"/>
        <v>8061</v>
      </c>
      <c r="AD37" s="451">
        <f t="shared" si="19"/>
        <v>10075</v>
      </c>
      <c r="AE37" s="451">
        <f t="shared" si="19"/>
        <v>11083</v>
      </c>
      <c r="AF37" s="451">
        <f t="shared" si="19"/>
        <v>11083</v>
      </c>
      <c r="AG37" s="450">
        <f t="shared" si="19"/>
        <v>5038</v>
      </c>
      <c r="AH37" s="451">
        <f t="shared" si="19"/>
        <v>8061</v>
      </c>
      <c r="AI37" s="451">
        <f t="shared" si="19"/>
        <v>10075</v>
      </c>
      <c r="AJ37" s="451">
        <f t="shared" si="19"/>
        <v>11083</v>
      </c>
      <c r="AK37" s="453">
        <f t="shared" si="19"/>
        <v>11083</v>
      </c>
      <c r="AL37" s="454">
        <f t="shared" si="19"/>
        <v>5794</v>
      </c>
      <c r="AM37" s="451">
        <f t="shared" si="19"/>
        <v>9270</v>
      </c>
      <c r="AN37" s="451">
        <f t="shared" si="19"/>
        <v>11586</v>
      </c>
      <c r="AO37" s="451">
        <f t="shared" si="19"/>
        <v>12746</v>
      </c>
      <c r="AP37" s="451">
        <f t="shared" si="19"/>
        <v>12746</v>
      </c>
      <c r="AQ37" s="450">
        <f t="shared" si="19"/>
        <v>5038</v>
      </c>
      <c r="AR37" s="451">
        <f t="shared" si="19"/>
        <v>8061</v>
      </c>
      <c r="AS37" s="451">
        <f t="shared" si="19"/>
        <v>10075</v>
      </c>
      <c r="AT37" s="451">
        <f t="shared" si="19"/>
        <v>11083</v>
      </c>
      <c r="AU37" s="452">
        <f t="shared" si="19"/>
        <v>11083</v>
      </c>
      <c r="AV37" s="454">
        <f t="shared" si="19"/>
        <v>5038</v>
      </c>
      <c r="AW37" s="451">
        <f t="shared" si="19"/>
        <v>8061</v>
      </c>
      <c r="AX37" s="451">
        <f t="shared" si="19"/>
        <v>10075</v>
      </c>
      <c r="AY37" s="451">
        <f t="shared" si="19"/>
        <v>11083</v>
      </c>
      <c r="AZ37" s="455">
        <f t="shared" si="19"/>
        <v>11083</v>
      </c>
      <c r="BA37" s="454">
        <f t="shared" si="19"/>
        <v>15062</v>
      </c>
      <c r="BB37" s="451">
        <f t="shared" si="19"/>
        <v>24100</v>
      </c>
      <c r="BC37" s="451">
        <f t="shared" si="19"/>
        <v>30126</v>
      </c>
      <c r="BD37" s="451">
        <f t="shared" si="19"/>
        <v>33138</v>
      </c>
      <c r="BE37" s="450">
        <f t="shared" si="19"/>
        <v>33138</v>
      </c>
      <c r="BF37" s="451">
        <f t="shared" si="19"/>
        <v>13098</v>
      </c>
      <c r="BG37" s="451">
        <f t="shared" si="19"/>
        <v>20957</v>
      </c>
      <c r="BH37" s="451">
        <f t="shared" si="19"/>
        <v>26195</v>
      </c>
      <c r="BI37" s="451">
        <f t="shared" si="19"/>
        <v>28816</v>
      </c>
      <c r="BJ37" s="455">
        <f t="shared" si="19"/>
        <v>28816</v>
      </c>
      <c r="BK37" s="454">
        <f t="shared" si="19"/>
        <v>18538</v>
      </c>
      <c r="BL37" s="451">
        <f t="shared" si="19"/>
        <v>29662</v>
      </c>
      <c r="BM37" s="451">
        <f t="shared" si="19"/>
        <v>37078</v>
      </c>
      <c r="BN37" s="451">
        <f t="shared" si="19"/>
        <v>40785</v>
      </c>
      <c r="BO37" s="450">
        <f t="shared" si="19"/>
        <v>40785</v>
      </c>
      <c r="BP37" s="451">
        <f t="shared" si="20"/>
        <v>16121</v>
      </c>
      <c r="BQ37" s="451">
        <f t="shared" si="20"/>
        <v>25793</v>
      </c>
      <c r="BR37" s="451">
        <f t="shared" si="20"/>
        <v>32241</v>
      </c>
      <c r="BS37" s="451">
        <f t="shared" si="20"/>
        <v>35465</v>
      </c>
      <c r="BT37" s="455">
        <f t="shared" si="20"/>
        <v>35465</v>
      </c>
      <c r="BU37" s="454">
        <f t="shared" si="20"/>
        <v>28966</v>
      </c>
      <c r="BV37" s="451">
        <f t="shared" si="20"/>
        <v>46346</v>
      </c>
      <c r="BW37" s="451">
        <f t="shared" si="20"/>
        <v>57934</v>
      </c>
      <c r="BX37" s="451">
        <f t="shared" si="20"/>
        <v>63726</v>
      </c>
      <c r="BY37" s="450">
        <f t="shared" si="20"/>
        <v>63726</v>
      </c>
      <c r="BZ37" s="451">
        <f t="shared" si="20"/>
        <v>25188</v>
      </c>
      <c r="CA37" s="451">
        <f t="shared" si="20"/>
        <v>40302</v>
      </c>
      <c r="CB37" s="451">
        <f t="shared" si="20"/>
        <v>50377</v>
      </c>
      <c r="CC37" s="451">
        <f t="shared" si="20"/>
        <v>55415</v>
      </c>
      <c r="CD37" s="455">
        <f t="shared" si="20"/>
        <v>55415</v>
      </c>
      <c r="CE37" s="454">
        <f t="shared" si="20"/>
        <v>7821</v>
      </c>
      <c r="CF37" s="451">
        <f t="shared" si="20"/>
        <v>12514</v>
      </c>
      <c r="CG37" s="451">
        <f t="shared" si="20"/>
        <v>15642</v>
      </c>
      <c r="CH37" s="451">
        <f t="shared" si="20"/>
        <v>17206</v>
      </c>
      <c r="CI37" s="450">
        <f t="shared" si="20"/>
        <v>17206</v>
      </c>
      <c r="CJ37" s="451">
        <f t="shared" si="20"/>
        <v>6801</v>
      </c>
      <c r="CK37" s="451">
        <f t="shared" si="20"/>
        <v>10881</v>
      </c>
      <c r="CL37" s="451">
        <f t="shared" si="20"/>
        <v>13602</v>
      </c>
      <c r="CM37" s="451">
        <f t="shared" si="20"/>
        <v>14962</v>
      </c>
      <c r="CN37" s="455">
        <f t="shared" si="20"/>
        <v>14962</v>
      </c>
      <c r="CO37" s="454">
        <f t="shared" si="20"/>
        <v>6663</v>
      </c>
      <c r="CP37" s="451">
        <f t="shared" si="20"/>
        <v>10660</v>
      </c>
      <c r="CQ37" s="451">
        <f t="shared" si="20"/>
        <v>13324</v>
      </c>
      <c r="CR37" s="451">
        <f t="shared" si="20"/>
        <v>14658</v>
      </c>
      <c r="CS37" s="450">
        <f t="shared" si="20"/>
        <v>14658</v>
      </c>
      <c r="CT37" s="451">
        <f t="shared" si="20"/>
        <v>5794</v>
      </c>
      <c r="CU37" s="451">
        <f t="shared" si="20"/>
        <v>9270</v>
      </c>
      <c r="CV37" s="451">
        <f t="shared" si="20"/>
        <v>11586</v>
      </c>
      <c r="CW37" s="451">
        <f t="shared" si="20"/>
        <v>12746</v>
      </c>
      <c r="CX37" s="455">
        <f t="shared" si="20"/>
        <v>12746</v>
      </c>
      <c r="CY37" s="441"/>
      <c r="CZ37" s="441"/>
      <c r="DA37" s="441"/>
      <c r="DB37" s="441"/>
      <c r="DC37" s="441"/>
      <c r="DD37" s="441"/>
      <c r="DE37" s="441"/>
      <c r="DF37" s="441"/>
      <c r="DG37" s="441"/>
      <c r="DH37" s="441"/>
      <c r="DI37" s="441"/>
      <c r="DJ37" s="441"/>
      <c r="DK37" s="441"/>
      <c r="DL37" s="441"/>
      <c r="DM37" s="441"/>
      <c r="DN37" s="441"/>
      <c r="DO37" s="441"/>
      <c r="DP37" s="441"/>
      <c r="DQ37" s="441"/>
      <c r="DR37" s="441"/>
      <c r="DS37" s="441"/>
      <c r="DT37" s="441"/>
      <c r="DU37" s="441"/>
      <c r="DV37" s="441"/>
      <c r="DW37" s="441"/>
      <c r="DX37" s="441"/>
      <c r="DY37" s="441"/>
      <c r="DZ37" s="441"/>
      <c r="EA37" s="441"/>
      <c r="EB37" s="441"/>
      <c r="EC37" s="441"/>
      <c r="ED37" s="441"/>
      <c r="EE37" s="441"/>
      <c r="EF37" s="441"/>
      <c r="EG37" s="441"/>
      <c r="EH37" s="441"/>
      <c r="EI37" s="441"/>
      <c r="EJ37" s="441"/>
      <c r="EK37" s="441"/>
      <c r="EL37" s="441"/>
      <c r="EM37" s="441"/>
      <c r="EN37" s="441"/>
      <c r="EO37" s="441"/>
      <c r="EP37" s="441"/>
      <c r="EQ37" s="441"/>
      <c r="ER37" s="441"/>
      <c r="ES37" s="441"/>
      <c r="ET37" s="441"/>
      <c r="EU37" s="441"/>
      <c r="EV37" s="441"/>
      <c r="EW37" s="441"/>
      <c r="EX37" s="441"/>
      <c r="EY37" s="441"/>
      <c r="EZ37" s="441"/>
      <c r="FA37" s="441"/>
      <c r="FB37" s="441"/>
      <c r="FC37" s="441"/>
      <c r="FD37" s="441"/>
      <c r="FE37" s="441"/>
      <c r="FF37" s="441"/>
      <c r="FG37" s="441"/>
      <c r="FH37" s="441"/>
      <c r="FI37" s="441"/>
      <c r="FJ37" s="441"/>
      <c r="FK37" s="441"/>
      <c r="FL37" s="441"/>
    </row>
    <row r="38" spans="1:168" s="456" customFormat="1" hidden="1">
      <c r="A38" s="867"/>
      <c r="B38" s="449" t="s">
        <v>865</v>
      </c>
      <c r="C38" s="450">
        <f>C35-C36-C37</f>
        <v>11198</v>
      </c>
      <c r="D38" s="451">
        <f t="shared" ref="D38:BO38" si="22">D35-D36-D37</f>
        <v>11197</v>
      </c>
      <c r="E38" s="451">
        <f t="shared" si="22"/>
        <v>11198</v>
      </c>
      <c r="F38" s="451">
        <f t="shared" si="22"/>
        <v>11198</v>
      </c>
      <c r="G38" s="451">
        <f t="shared" si="22"/>
        <v>11198</v>
      </c>
      <c r="H38" s="451">
        <f t="shared" si="22"/>
        <v>11198</v>
      </c>
      <c r="I38" s="451">
        <f t="shared" si="22"/>
        <v>11197</v>
      </c>
      <c r="J38" s="451">
        <f t="shared" si="22"/>
        <v>11198</v>
      </c>
      <c r="K38" s="451">
        <f t="shared" si="22"/>
        <v>11198</v>
      </c>
      <c r="L38" s="451">
        <f t="shared" si="22"/>
        <v>11198</v>
      </c>
      <c r="M38" s="451">
        <f t="shared" si="22"/>
        <v>9737</v>
      </c>
      <c r="N38" s="451">
        <f t="shared" si="22"/>
        <v>9737</v>
      </c>
      <c r="O38" s="451">
        <f t="shared" si="22"/>
        <v>9737</v>
      </c>
      <c r="P38" s="451">
        <f t="shared" si="22"/>
        <v>9737</v>
      </c>
      <c r="Q38" s="452">
        <f t="shared" si="22"/>
        <v>9737</v>
      </c>
      <c r="R38" s="451">
        <f t="shared" si="22"/>
        <v>12659</v>
      </c>
      <c r="S38" s="451">
        <f t="shared" si="22"/>
        <v>12659</v>
      </c>
      <c r="T38" s="451">
        <f t="shared" si="22"/>
        <v>12659</v>
      </c>
      <c r="U38" s="451">
        <f t="shared" si="22"/>
        <v>12658</v>
      </c>
      <c r="V38" s="451">
        <f t="shared" si="22"/>
        <v>12658</v>
      </c>
      <c r="W38" s="450">
        <f t="shared" si="22"/>
        <v>13633</v>
      </c>
      <c r="X38" s="451">
        <f t="shared" si="22"/>
        <v>13632</v>
      </c>
      <c r="Y38" s="451">
        <f t="shared" si="22"/>
        <v>13633</v>
      </c>
      <c r="Z38" s="451">
        <f t="shared" si="22"/>
        <v>13632</v>
      </c>
      <c r="AA38" s="451">
        <f t="shared" si="22"/>
        <v>13632</v>
      </c>
      <c r="AB38" s="450">
        <f t="shared" si="22"/>
        <v>9737</v>
      </c>
      <c r="AC38" s="451">
        <f t="shared" si="22"/>
        <v>9737</v>
      </c>
      <c r="AD38" s="451">
        <f t="shared" si="22"/>
        <v>9737</v>
      </c>
      <c r="AE38" s="451">
        <f t="shared" si="22"/>
        <v>9737</v>
      </c>
      <c r="AF38" s="451">
        <f t="shared" si="22"/>
        <v>9737</v>
      </c>
      <c r="AG38" s="450">
        <f t="shared" si="22"/>
        <v>9737</v>
      </c>
      <c r="AH38" s="451">
        <f t="shared" si="22"/>
        <v>9737</v>
      </c>
      <c r="AI38" s="451">
        <f t="shared" si="22"/>
        <v>9737</v>
      </c>
      <c r="AJ38" s="451">
        <f t="shared" si="22"/>
        <v>9737</v>
      </c>
      <c r="AK38" s="453">
        <f t="shared" si="22"/>
        <v>9737</v>
      </c>
      <c r="AL38" s="454">
        <f t="shared" si="22"/>
        <v>11198</v>
      </c>
      <c r="AM38" s="451">
        <f t="shared" si="22"/>
        <v>11197</v>
      </c>
      <c r="AN38" s="451">
        <f t="shared" si="22"/>
        <v>11198</v>
      </c>
      <c r="AO38" s="451">
        <f t="shared" si="22"/>
        <v>11198</v>
      </c>
      <c r="AP38" s="451">
        <f t="shared" si="22"/>
        <v>11198</v>
      </c>
      <c r="AQ38" s="450">
        <f t="shared" si="22"/>
        <v>9737</v>
      </c>
      <c r="AR38" s="451">
        <f t="shared" si="22"/>
        <v>9737</v>
      </c>
      <c r="AS38" s="451">
        <f t="shared" si="22"/>
        <v>9737</v>
      </c>
      <c r="AT38" s="451">
        <f t="shared" si="22"/>
        <v>9737</v>
      </c>
      <c r="AU38" s="452">
        <f t="shared" si="22"/>
        <v>9737</v>
      </c>
      <c r="AV38" s="454">
        <f t="shared" si="22"/>
        <v>9738</v>
      </c>
      <c r="AW38" s="451">
        <f t="shared" si="22"/>
        <v>9737</v>
      </c>
      <c r="AX38" s="451">
        <f t="shared" si="22"/>
        <v>9737</v>
      </c>
      <c r="AY38" s="451">
        <f t="shared" si="22"/>
        <v>9737</v>
      </c>
      <c r="AZ38" s="455">
        <f t="shared" si="22"/>
        <v>9737</v>
      </c>
      <c r="BA38" s="454">
        <f t="shared" si="22"/>
        <v>29115</v>
      </c>
      <c r="BB38" s="451">
        <f t="shared" si="22"/>
        <v>29115</v>
      </c>
      <c r="BC38" s="451">
        <f t="shared" si="22"/>
        <v>29115</v>
      </c>
      <c r="BD38" s="451">
        <f t="shared" si="22"/>
        <v>29114</v>
      </c>
      <c r="BE38" s="450">
        <f t="shared" si="22"/>
        <v>29114</v>
      </c>
      <c r="BF38" s="451">
        <f t="shared" si="22"/>
        <v>25317</v>
      </c>
      <c r="BG38" s="451">
        <f t="shared" si="22"/>
        <v>25317</v>
      </c>
      <c r="BH38" s="451">
        <f t="shared" si="22"/>
        <v>25317</v>
      </c>
      <c r="BI38" s="451">
        <f t="shared" si="22"/>
        <v>25316</v>
      </c>
      <c r="BJ38" s="455">
        <f t="shared" si="22"/>
        <v>25316</v>
      </c>
      <c r="BK38" s="454">
        <f t="shared" si="22"/>
        <v>35834</v>
      </c>
      <c r="BL38" s="451">
        <f t="shared" si="22"/>
        <v>35833</v>
      </c>
      <c r="BM38" s="451">
        <f t="shared" si="22"/>
        <v>35833</v>
      </c>
      <c r="BN38" s="451">
        <f t="shared" si="22"/>
        <v>35833</v>
      </c>
      <c r="BO38" s="450">
        <f t="shared" si="22"/>
        <v>35833</v>
      </c>
      <c r="BP38" s="451">
        <f t="shared" ref="BP38:CX38" si="23">BP35-BP36-BP37</f>
        <v>31159</v>
      </c>
      <c r="BQ38" s="451">
        <f t="shared" si="23"/>
        <v>31160</v>
      </c>
      <c r="BR38" s="451">
        <f t="shared" si="23"/>
        <v>31160</v>
      </c>
      <c r="BS38" s="451">
        <f t="shared" si="23"/>
        <v>31159</v>
      </c>
      <c r="BT38" s="455">
        <f t="shared" si="23"/>
        <v>31159</v>
      </c>
      <c r="BU38" s="454">
        <f t="shared" si="23"/>
        <v>55990</v>
      </c>
      <c r="BV38" s="451">
        <f t="shared" si="23"/>
        <v>55991</v>
      </c>
      <c r="BW38" s="451">
        <f t="shared" si="23"/>
        <v>55990</v>
      </c>
      <c r="BX38" s="451">
        <f t="shared" si="23"/>
        <v>55990</v>
      </c>
      <c r="BY38" s="450">
        <f t="shared" si="23"/>
        <v>55990</v>
      </c>
      <c r="BZ38" s="451">
        <f t="shared" si="23"/>
        <v>48686</v>
      </c>
      <c r="CA38" s="451">
        <f t="shared" si="23"/>
        <v>48686</v>
      </c>
      <c r="CB38" s="451">
        <f t="shared" si="23"/>
        <v>48685</v>
      </c>
      <c r="CC38" s="451">
        <f t="shared" si="23"/>
        <v>48685</v>
      </c>
      <c r="CD38" s="455">
        <f t="shared" si="23"/>
        <v>48685</v>
      </c>
      <c r="CE38" s="454">
        <f t="shared" si="23"/>
        <v>15117</v>
      </c>
      <c r="CF38" s="451">
        <f t="shared" si="23"/>
        <v>15117</v>
      </c>
      <c r="CG38" s="451">
        <f t="shared" si="23"/>
        <v>15117</v>
      </c>
      <c r="CH38" s="451">
        <f t="shared" si="23"/>
        <v>15118</v>
      </c>
      <c r="CI38" s="450">
        <f t="shared" si="23"/>
        <v>15118</v>
      </c>
      <c r="CJ38" s="451">
        <f t="shared" si="23"/>
        <v>13145</v>
      </c>
      <c r="CK38" s="451">
        <f t="shared" si="23"/>
        <v>13145</v>
      </c>
      <c r="CL38" s="451">
        <f t="shared" si="23"/>
        <v>13144</v>
      </c>
      <c r="CM38" s="451">
        <f t="shared" si="23"/>
        <v>13146</v>
      </c>
      <c r="CN38" s="455">
        <f t="shared" si="23"/>
        <v>13146</v>
      </c>
      <c r="CO38" s="454">
        <f t="shared" si="23"/>
        <v>12877</v>
      </c>
      <c r="CP38" s="451">
        <f t="shared" si="23"/>
        <v>12877</v>
      </c>
      <c r="CQ38" s="451">
        <f t="shared" si="23"/>
        <v>12878</v>
      </c>
      <c r="CR38" s="451">
        <f t="shared" si="23"/>
        <v>12878</v>
      </c>
      <c r="CS38" s="450">
        <f t="shared" si="23"/>
        <v>12878</v>
      </c>
      <c r="CT38" s="451">
        <f t="shared" si="23"/>
        <v>11198</v>
      </c>
      <c r="CU38" s="451">
        <f t="shared" si="23"/>
        <v>11197</v>
      </c>
      <c r="CV38" s="451">
        <f t="shared" si="23"/>
        <v>11198</v>
      </c>
      <c r="CW38" s="451">
        <f t="shared" si="23"/>
        <v>11198</v>
      </c>
      <c r="CX38" s="455">
        <f t="shared" si="23"/>
        <v>11198</v>
      </c>
      <c r="CY38" s="441"/>
      <c r="CZ38" s="441"/>
      <c r="DA38" s="441"/>
      <c r="DB38" s="441"/>
      <c r="DC38" s="441"/>
      <c r="DD38" s="441"/>
      <c r="DE38" s="441"/>
      <c r="DF38" s="441"/>
      <c r="DG38" s="441"/>
      <c r="DH38" s="441"/>
      <c r="DI38" s="441"/>
      <c r="DJ38" s="441"/>
      <c r="DK38" s="441"/>
      <c r="DL38" s="441"/>
      <c r="DM38" s="441"/>
      <c r="DN38" s="441"/>
      <c r="DO38" s="441"/>
      <c r="DP38" s="441"/>
      <c r="DQ38" s="441"/>
      <c r="DR38" s="441"/>
      <c r="DS38" s="441"/>
      <c r="DT38" s="441"/>
      <c r="DU38" s="441"/>
      <c r="DV38" s="441"/>
      <c r="DW38" s="441"/>
      <c r="DX38" s="441"/>
      <c r="DY38" s="441"/>
      <c r="DZ38" s="441"/>
      <c r="EA38" s="441"/>
      <c r="EB38" s="441"/>
      <c r="EC38" s="441"/>
      <c r="ED38" s="441"/>
      <c r="EE38" s="441"/>
      <c r="EF38" s="441"/>
      <c r="EG38" s="441"/>
      <c r="EH38" s="441"/>
      <c r="EI38" s="441"/>
      <c r="EJ38" s="441"/>
      <c r="EK38" s="441"/>
      <c r="EL38" s="441"/>
      <c r="EM38" s="441"/>
      <c r="EN38" s="441"/>
      <c r="EO38" s="441"/>
      <c r="EP38" s="441"/>
      <c r="EQ38" s="441"/>
      <c r="ER38" s="441"/>
      <c r="ES38" s="441"/>
      <c r="ET38" s="441"/>
      <c r="EU38" s="441"/>
      <c r="EV38" s="441"/>
      <c r="EW38" s="441"/>
      <c r="EX38" s="441"/>
      <c r="EY38" s="441"/>
      <c r="EZ38" s="441"/>
      <c r="FA38" s="441"/>
      <c r="FB38" s="441"/>
      <c r="FC38" s="441"/>
      <c r="FD38" s="441"/>
      <c r="FE38" s="441"/>
      <c r="FF38" s="441"/>
      <c r="FG38" s="441"/>
      <c r="FH38" s="441"/>
      <c r="FI38" s="441"/>
      <c r="FJ38" s="441"/>
      <c r="FK38" s="441"/>
      <c r="FL38" s="441"/>
    </row>
    <row r="39" spans="1:168" s="448" customFormat="1" ht="19.5" hidden="1" thickBot="1">
      <c r="A39" s="873"/>
      <c r="B39" s="458" t="s">
        <v>866</v>
      </c>
      <c r="C39" s="459">
        <f>C27</f>
        <v>1342</v>
      </c>
      <c r="D39" s="460">
        <f t="shared" ref="D39:BO39" si="24">D27</f>
        <v>2148</v>
      </c>
      <c r="E39" s="460">
        <f t="shared" si="24"/>
        <v>2685</v>
      </c>
      <c r="F39" s="460">
        <f t="shared" si="24"/>
        <v>2953</v>
      </c>
      <c r="G39" s="460">
        <f t="shared" si="24"/>
        <v>2953</v>
      </c>
      <c r="H39" s="460">
        <f t="shared" si="24"/>
        <v>1342</v>
      </c>
      <c r="I39" s="460">
        <f t="shared" si="24"/>
        <v>2148</v>
      </c>
      <c r="J39" s="460">
        <f t="shared" si="24"/>
        <v>2685</v>
      </c>
      <c r="K39" s="460">
        <f t="shared" si="24"/>
        <v>2953</v>
      </c>
      <c r="L39" s="460">
        <f t="shared" si="24"/>
        <v>2953</v>
      </c>
      <c r="M39" s="460">
        <f t="shared" si="24"/>
        <v>1452</v>
      </c>
      <c r="N39" s="460">
        <f t="shared" si="24"/>
        <v>2323</v>
      </c>
      <c r="O39" s="460">
        <f t="shared" si="24"/>
        <v>2904</v>
      </c>
      <c r="P39" s="460">
        <f t="shared" si="24"/>
        <v>3194</v>
      </c>
      <c r="Q39" s="458">
        <f t="shared" si="24"/>
        <v>3194</v>
      </c>
      <c r="R39" s="460">
        <f t="shared" si="24"/>
        <v>1517</v>
      </c>
      <c r="S39" s="460">
        <f t="shared" si="24"/>
        <v>2428</v>
      </c>
      <c r="T39" s="460">
        <f t="shared" si="24"/>
        <v>3035</v>
      </c>
      <c r="U39" s="460">
        <f t="shared" si="24"/>
        <v>3338</v>
      </c>
      <c r="V39" s="460">
        <f t="shared" si="24"/>
        <v>3338</v>
      </c>
      <c r="W39" s="459">
        <f t="shared" si="24"/>
        <v>2033</v>
      </c>
      <c r="X39" s="460">
        <f t="shared" si="24"/>
        <v>3252</v>
      </c>
      <c r="Y39" s="460">
        <f t="shared" si="24"/>
        <v>4065</v>
      </c>
      <c r="Z39" s="460">
        <f t="shared" si="24"/>
        <v>4472</v>
      </c>
      <c r="AA39" s="460">
        <f t="shared" si="24"/>
        <v>4472</v>
      </c>
      <c r="AB39" s="459">
        <f t="shared" si="24"/>
        <v>1452</v>
      </c>
      <c r="AC39" s="460">
        <f t="shared" si="24"/>
        <v>2323</v>
      </c>
      <c r="AD39" s="460">
        <f t="shared" si="24"/>
        <v>2904</v>
      </c>
      <c r="AE39" s="460">
        <f t="shared" si="24"/>
        <v>3194</v>
      </c>
      <c r="AF39" s="460">
        <f t="shared" si="24"/>
        <v>3194</v>
      </c>
      <c r="AG39" s="459">
        <f t="shared" si="24"/>
        <v>1452</v>
      </c>
      <c r="AH39" s="460">
        <f t="shared" si="24"/>
        <v>2323</v>
      </c>
      <c r="AI39" s="460">
        <f t="shared" si="24"/>
        <v>2904</v>
      </c>
      <c r="AJ39" s="460">
        <f t="shared" si="24"/>
        <v>3194</v>
      </c>
      <c r="AK39" s="461">
        <f t="shared" si="24"/>
        <v>3194</v>
      </c>
      <c r="AL39" s="462">
        <f t="shared" si="24"/>
        <v>1342</v>
      </c>
      <c r="AM39" s="460">
        <f t="shared" si="24"/>
        <v>2148</v>
      </c>
      <c r="AN39" s="460">
        <f t="shared" si="24"/>
        <v>2685</v>
      </c>
      <c r="AO39" s="460">
        <f t="shared" si="24"/>
        <v>2953</v>
      </c>
      <c r="AP39" s="460">
        <f t="shared" si="24"/>
        <v>2953</v>
      </c>
      <c r="AQ39" s="459">
        <f t="shared" si="24"/>
        <v>1452</v>
      </c>
      <c r="AR39" s="460">
        <f t="shared" si="24"/>
        <v>2323</v>
      </c>
      <c r="AS39" s="460">
        <f t="shared" si="24"/>
        <v>2904</v>
      </c>
      <c r="AT39" s="460">
        <f t="shared" si="24"/>
        <v>3194</v>
      </c>
      <c r="AU39" s="458">
        <f t="shared" si="24"/>
        <v>3194</v>
      </c>
      <c r="AV39" s="462">
        <f t="shared" si="24"/>
        <v>1563</v>
      </c>
      <c r="AW39" s="460">
        <f t="shared" si="24"/>
        <v>2501</v>
      </c>
      <c r="AX39" s="460">
        <f t="shared" si="24"/>
        <v>3126</v>
      </c>
      <c r="AY39" s="460">
        <f t="shared" si="24"/>
        <v>3438</v>
      </c>
      <c r="AZ39" s="463">
        <f t="shared" si="24"/>
        <v>3438</v>
      </c>
      <c r="BA39" s="462">
        <f t="shared" si="24"/>
        <v>1745</v>
      </c>
      <c r="BB39" s="460">
        <f t="shared" si="24"/>
        <v>2792</v>
      </c>
      <c r="BC39" s="460">
        <f t="shared" si="24"/>
        <v>3490</v>
      </c>
      <c r="BD39" s="460">
        <f t="shared" si="24"/>
        <v>3839</v>
      </c>
      <c r="BE39" s="459">
        <f t="shared" si="24"/>
        <v>3839</v>
      </c>
      <c r="BF39" s="460">
        <f t="shared" si="24"/>
        <v>1887</v>
      </c>
      <c r="BG39" s="460">
        <f t="shared" si="24"/>
        <v>3020</v>
      </c>
      <c r="BH39" s="460">
        <f t="shared" si="24"/>
        <v>3775</v>
      </c>
      <c r="BI39" s="460">
        <f t="shared" si="24"/>
        <v>4152</v>
      </c>
      <c r="BJ39" s="463">
        <f t="shared" si="24"/>
        <v>4152</v>
      </c>
      <c r="BK39" s="462">
        <f t="shared" si="24"/>
        <v>1938</v>
      </c>
      <c r="BL39" s="460">
        <f t="shared" si="24"/>
        <v>3101</v>
      </c>
      <c r="BM39" s="460">
        <f t="shared" si="24"/>
        <v>3876</v>
      </c>
      <c r="BN39" s="460">
        <f t="shared" si="24"/>
        <v>4264</v>
      </c>
      <c r="BO39" s="459">
        <f t="shared" si="24"/>
        <v>4264</v>
      </c>
      <c r="BP39" s="460">
        <f t="shared" ref="BP39:CX39" si="25">BP27</f>
        <v>2095</v>
      </c>
      <c r="BQ39" s="460">
        <f t="shared" si="25"/>
        <v>3352</v>
      </c>
      <c r="BR39" s="460">
        <f t="shared" si="25"/>
        <v>4190</v>
      </c>
      <c r="BS39" s="460">
        <f t="shared" si="25"/>
        <v>4609</v>
      </c>
      <c r="BT39" s="463">
        <f t="shared" si="25"/>
        <v>4609</v>
      </c>
      <c r="BU39" s="462">
        <f t="shared" si="25"/>
        <v>2701</v>
      </c>
      <c r="BV39" s="460">
        <f t="shared" si="25"/>
        <v>4321</v>
      </c>
      <c r="BW39" s="460">
        <f t="shared" si="25"/>
        <v>5402</v>
      </c>
      <c r="BX39" s="460">
        <f t="shared" si="25"/>
        <v>5942</v>
      </c>
      <c r="BY39" s="459">
        <f t="shared" si="25"/>
        <v>5942</v>
      </c>
      <c r="BZ39" s="460">
        <f t="shared" si="25"/>
        <v>2918</v>
      </c>
      <c r="CA39" s="460">
        <f t="shared" si="25"/>
        <v>4669</v>
      </c>
      <c r="CB39" s="460">
        <f t="shared" si="25"/>
        <v>5836</v>
      </c>
      <c r="CC39" s="460">
        <f t="shared" si="25"/>
        <v>6419</v>
      </c>
      <c r="CD39" s="463">
        <f t="shared" si="25"/>
        <v>6419</v>
      </c>
      <c r="CE39" s="462">
        <f t="shared" si="25"/>
        <v>1436</v>
      </c>
      <c r="CF39" s="460">
        <f t="shared" si="25"/>
        <v>2298</v>
      </c>
      <c r="CG39" s="460">
        <f t="shared" si="25"/>
        <v>2873</v>
      </c>
      <c r="CH39" s="460">
        <f t="shared" si="25"/>
        <v>3160</v>
      </c>
      <c r="CI39" s="459">
        <f t="shared" si="25"/>
        <v>3160</v>
      </c>
      <c r="CJ39" s="460">
        <f t="shared" si="25"/>
        <v>1576</v>
      </c>
      <c r="CK39" s="460">
        <f t="shared" si="25"/>
        <v>2521</v>
      </c>
      <c r="CL39" s="460">
        <f t="shared" si="25"/>
        <v>3151</v>
      </c>
      <c r="CM39" s="460">
        <f t="shared" si="25"/>
        <v>3466</v>
      </c>
      <c r="CN39" s="463">
        <f t="shared" si="25"/>
        <v>3466</v>
      </c>
      <c r="CO39" s="462">
        <f t="shared" si="25"/>
        <v>1544</v>
      </c>
      <c r="CP39" s="460">
        <f t="shared" si="25"/>
        <v>2470</v>
      </c>
      <c r="CQ39" s="460">
        <f t="shared" si="25"/>
        <v>3087</v>
      </c>
      <c r="CR39" s="460">
        <f t="shared" si="25"/>
        <v>3396</v>
      </c>
      <c r="CS39" s="459">
        <f t="shared" si="25"/>
        <v>3396</v>
      </c>
      <c r="CT39" s="460">
        <f t="shared" si="25"/>
        <v>1670</v>
      </c>
      <c r="CU39" s="460">
        <f t="shared" si="25"/>
        <v>2671</v>
      </c>
      <c r="CV39" s="460">
        <f t="shared" si="25"/>
        <v>3339</v>
      </c>
      <c r="CW39" s="460">
        <f t="shared" si="25"/>
        <v>3673</v>
      </c>
      <c r="CX39" s="463">
        <f t="shared" si="25"/>
        <v>3673</v>
      </c>
      <c r="CY39" s="441"/>
      <c r="CZ39" s="441"/>
      <c r="DA39" s="441"/>
      <c r="DB39" s="441"/>
      <c r="DC39" s="441"/>
      <c r="DD39" s="441"/>
      <c r="DE39" s="441"/>
      <c r="DF39" s="441"/>
      <c r="DG39" s="441"/>
      <c r="DH39" s="441"/>
      <c r="DI39" s="441"/>
      <c r="DJ39" s="441"/>
      <c r="DK39" s="441"/>
      <c r="DL39" s="441"/>
      <c r="DM39" s="441"/>
      <c r="DN39" s="441"/>
      <c r="DO39" s="441"/>
      <c r="DP39" s="441"/>
      <c r="DQ39" s="441"/>
      <c r="DR39" s="441"/>
      <c r="DS39" s="441"/>
      <c r="DT39" s="441"/>
      <c r="DU39" s="441"/>
      <c r="DV39" s="441"/>
      <c r="DW39" s="441"/>
      <c r="DX39" s="441"/>
      <c r="DY39" s="441"/>
      <c r="DZ39" s="441"/>
      <c r="EA39" s="441"/>
      <c r="EB39" s="441"/>
      <c r="EC39" s="441"/>
      <c r="ED39" s="441"/>
      <c r="EE39" s="441"/>
      <c r="EF39" s="441"/>
      <c r="EG39" s="441"/>
      <c r="EH39" s="441"/>
      <c r="EI39" s="441"/>
      <c r="EJ39" s="441"/>
      <c r="EK39" s="441"/>
      <c r="EL39" s="441"/>
      <c r="EM39" s="441"/>
      <c r="EN39" s="441"/>
      <c r="EO39" s="441"/>
      <c r="EP39" s="441"/>
      <c r="EQ39" s="441"/>
      <c r="ER39" s="441"/>
      <c r="ES39" s="441"/>
      <c r="ET39" s="441"/>
      <c r="EU39" s="441"/>
      <c r="EV39" s="441"/>
      <c r="EW39" s="441"/>
      <c r="EX39" s="441"/>
      <c r="EY39" s="441"/>
      <c r="EZ39" s="441"/>
      <c r="FA39" s="441"/>
      <c r="FB39" s="441"/>
      <c r="FC39" s="441"/>
      <c r="FD39" s="441"/>
      <c r="FE39" s="441"/>
      <c r="FF39" s="441"/>
      <c r="FG39" s="441"/>
      <c r="FH39" s="441"/>
      <c r="FI39" s="441"/>
      <c r="FJ39" s="441"/>
      <c r="FK39" s="441"/>
      <c r="FL39" s="441"/>
    </row>
    <row r="40" spans="1:168">
      <c r="H40" s="464"/>
      <c r="I40" s="464"/>
      <c r="J40" s="464"/>
      <c r="K40" s="464"/>
      <c r="L40" s="464"/>
      <c r="M40" s="464"/>
      <c r="N40" s="464"/>
      <c r="O40" s="464"/>
      <c r="P40" s="464"/>
      <c r="Q40" s="464"/>
      <c r="R40" s="464"/>
      <c r="S40" s="464"/>
      <c r="T40" s="464"/>
      <c r="U40" s="464"/>
      <c r="V40" s="464"/>
      <c r="W40" s="464"/>
      <c r="X40" s="464"/>
      <c r="Y40" s="464"/>
      <c r="Z40" s="464"/>
      <c r="AA40" s="464"/>
      <c r="AB40" s="464"/>
      <c r="AC40" s="464"/>
      <c r="AD40" s="464"/>
      <c r="AE40" s="464"/>
      <c r="AF40" s="464"/>
      <c r="AG40" s="464"/>
      <c r="AH40" s="464"/>
      <c r="AI40" s="464"/>
      <c r="AJ40" s="464"/>
      <c r="AK40" s="464"/>
      <c r="AL40" s="464"/>
      <c r="AM40" s="464"/>
      <c r="AN40" s="464"/>
      <c r="AO40" s="464"/>
      <c r="AP40" s="464"/>
      <c r="AQ40" s="464"/>
      <c r="AR40" s="464"/>
      <c r="AS40" s="464"/>
      <c r="AT40" s="464"/>
      <c r="AU40" s="464"/>
      <c r="AV40" s="464"/>
      <c r="AW40" s="464"/>
      <c r="AX40" s="464"/>
      <c r="AY40" s="464"/>
      <c r="AZ40" s="464"/>
      <c r="BA40" s="464"/>
      <c r="BB40" s="464"/>
      <c r="BC40" s="464"/>
      <c r="BD40" s="464"/>
      <c r="BE40" s="464"/>
      <c r="BF40" s="464"/>
      <c r="BG40" s="464"/>
      <c r="BH40" s="464"/>
      <c r="BI40" s="464"/>
      <c r="BJ40" s="464"/>
      <c r="BK40" s="464"/>
      <c r="BL40" s="464"/>
      <c r="BM40" s="464"/>
      <c r="BN40" s="464"/>
      <c r="BO40" s="464"/>
      <c r="BP40" s="464"/>
      <c r="BQ40" s="464"/>
      <c r="BR40" s="464"/>
      <c r="BS40" s="464"/>
      <c r="BT40" s="464"/>
      <c r="BU40" s="464"/>
      <c r="BV40" s="464"/>
      <c r="BW40" s="464"/>
      <c r="BX40" s="464"/>
      <c r="BY40" s="464"/>
      <c r="BZ40" s="464"/>
      <c r="CA40" s="464"/>
      <c r="CB40" s="464"/>
      <c r="CC40" s="464"/>
      <c r="CD40" s="464"/>
      <c r="CE40" s="464"/>
      <c r="CF40" s="464"/>
      <c r="CG40" s="464"/>
      <c r="CH40" s="464"/>
      <c r="CI40" s="464"/>
      <c r="CJ40" s="464"/>
      <c r="CK40" s="464"/>
      <c r="CL40" s="464"/>
      <c r="CM40" s="464"/>
      <c r="CN40" s="464"/>
      <c r="CO40" s="464"/>
      <c r="CP40" s="464"/>
      <c r="CQ40" s="464"/>
      <c r="CR40" s="464"/>
      <c r="CS40" s="464"/>
      <c r="CT40" s="464"/>
      <c r="CU40" s="464"/>
      <c r="CV40" s="464"/>
      <c r="CW40" s="464"/>
      <c r="CX40" s="464"/>
      <c r="CY40" s="464"/>
      <c r="CZ40" s="464"/>
      <c r="DA40" s="464"/>
      <c r="DB40" s="464"/>
      <c r="DC40" s="464"/>
      <c r="DD40" s="464"/>
      <c r="DE40" s="464"/>
      <c r="DF40" s="464"/>
      <c r="DG40" s="464"/>
      <c r="DH40" s="464"/>
      <c r="DI40" s="464"/>
      <c r="DJ40" s="464"/>
      <c r="DK40" s="464"/>
      <c r="DL40" s="464"/>
    </row>
    <row r="41" spans="1:168">
      <c r="H41" s="464"/>
      <c r="I41" s="464"/>
      <c r="J41" s="464"/>
      <c r="K41" s="464"/>
      <c r="L41" s="464"/>
      <c r="M41" s="464"/>
      <c r="N41" s="464"/>
      <c r="O41" s="464"/>
      <c r="P41" s="464"/>
      <c r="Q41" s="464"/>
      <c r="R41" s="464"/>
      <c r="S41" s="464"/>
      <c r="T41" s="464"/>
      <c r="U41" s="464"/>
      <c r="V41" s="464"/>
      <c r="W41" s="464"/>
      <c r="X41" s="464"/>
      <c r="Y41" s="464"/>
      <c r="Z41" s="464"/>
      <c r="AA41" s="464"/>
      <c r="AB41" s="464"/>
      <c r="AC41" s="464"/>
      <c r="AD41" s="464"/>
      <c r="AE41" s="464"/>
      <c r="AF41" s="464"/>
      <c r="AG41" s="464"/>
      <c r="AH41" s="464"/>
      <c r="AI41" s="464"/>
      <c r="AJ41" s="464"/>
      <c r="AK41" s="464"/>
      <c r="AL41" s="464"/>
      <c r="AM41" s="464"/>
      <c r="AN41" s="464"/>
      <c r="AO41" s="464"/>
      <c r="AP41" s="464"/>
      <c r="AQ41" s="464"/>
      <c r="AR41" s="464"/>
      <c r="AS41" s="464"/>
      <c r="AT41" s="464"/>
      <c r="AU41" s="464"/>
      <c r="AV41" s="464"/>
      <c r="AW41" s="464"/>
      <c r="AX41" s="464"/>
      <c r="AY41" s="464"/>
      <c r="AZ41" s="464"/>
      <c r="BA41" s="464"/>
      <c r="BB41" s="464"/>
      <c r="BC41" s="464"/>
      <c r="BD41" s="464"/>
      <c r="BE41" s="464"/>
      <c r="BF41" s="464"/>
      <c r="BG41" s="464"/>
      <c r="BH41" s="464"/>
      <c r="BI41" s="464"/>
      <c r="BJ41" s="464"/>
      <c r="BK41" s="464"/>
      <c r="BL41" s="464"/>
      <c r="BM41" s="464"/>
      <c r="BN41" s="464"/>
      <c r="BO41" s="464"/>
      <c r="BP41" s="464"/>
      <c r="BQ41" s="464"/>
      <c r="BR41" s="464"/>
      <c r="BS41" s="464"/>
      <c r="BT41" s="464"/>
      <c r="BU41" s="464"/>
      <c r="BV41" s="464"/>
      <c r="BW41" s="464"/>
      <c r="BX41" s="464"/>
      <c r="BY41" s="464"/>
      <c r="BZ41" s="464"/>
      <c r="CA41" s="464"/>
      <c r="CB41" s="464"/>
      <c r="CC41" s="464"/>
      <c r="CD41" s="464"/>
      <c r="CE41" s="464"/>
      <c r="CF41" s="464"/>
      <c r="CG41" s="464"/>
      <c r="CH41" s="464"/>
      <c r="CI41" s="464"/>
      <c r="CJ41" s="464"/>
      <c r="CK41" s="464"/>
      <c r="CL41" s="464"/>
      <c r="CM41" s="464"/>
      <c r="CN41" s="464"/>
      <c r="CO41" s="464"/>
      <c r="CP41" s="464"/>
      <c r="CQ41" s="464"/>
      <c r="CR41" s="464"/>
      <c r="CS41" s="464"/>
      <c r="CT41" s="464"/>
      <c r="CU41" s="464"/>
      <c r="CV41" s="464"/>
      <c r="CW41" s="464"/>
      <c r="CX41" s="464"/>
      <c r="CY41" s="464"/>
      <c r="CZ41" s="464"/>
      <c r="DA41" s="464"/>
      <c r="DB41" s="464"/>
      <c r="DC41" s="464"/>
      <c r="DD41" s="464"/>
      <c r="DE41" s="464"/>
      <c r="DF41" s="464"/>
      <c r="DG41" s="464"/>
      <c r="DH41" s="464"/>
      <c r="DI41" s="464"/>
      <c r="DJ41" s="464"/>
      <c r="DK41" s="464"/>
      <c r="DL41" s="464"/>
    </row>
    <row r="42" spans="1:168">
      <c r="H42" s="464"/>
      <c r="I42" s="464"/>
      <c r="J42" s="464"/>
      <c r="K42" s="464"/>
      <c r="L42" s="464"/>
      <c r="M42" s="464"/>
      <c r="N42" s="464"/>
      <c r="O42" s="464"/>
      <c r="P42" s="464"/>
      <c r="Q42" s="464"/>
      <c r="R42" s="464"/>
      <c r="S42" s="464"/>
      <c r="T42" s="464"/>
      <c r="U42" s="464"/>
      <c r="V42" s="464"/>
      <c r="W42" s="464"/>
      <c r="X42" s="464"/>
      <c r="Y42" s="464"/>
      <c r="Z42" s="464"/>
      <c r="AA42" s="464"/>
      <c r="AB42" s="464"/>
      <c r="AC42" s="464"/>
      <c r="AD42" s="464"/>
      <c r="AE42" s="464"/>
      <c r="AF42" s="464"/>
      <c r="AG42" s="464"/>
      <c r="AH42" s="464"/>
      <c r="AI42" s="464"/>
      <c r="AJ42" s="464"/>
      <c r="AK42" s="464"/>
      <c r="AL42" s="464"/>
      <c r="AM42" s="464"/>
      <c r="AN42" s="464"/>
      <c r="AO42" s="464"/>
      <c r="AP42" s="464"/>
      <c r="AQ42" s="464"/>
      <c r="AR42" s="464"/>
      <c r="AS42" s="464"/>
      <c r="AT42" s="464"/>
      <c r="AU42" s="464"/>
      <c r="AV42" s="464"/>
      <c r="AW42" s="464"/>
      <c r="AX42" s="464"/>
      <c r="AY42" s="464"/>
      <c r="AZ42" s="464"/>
      <c r="BA42" s="464"/>
      <c r="BB42" s="464"/>
      <c r="BC42" s="464"/>
      <c r="BD42" s="464"/>
      <c r="BE42" s="464"/>
      <c r="BF42" s="464"/>
      <c r="BG42" s="464"/>
      <c r="BH42" s="464"/>
      <c r="BI42" s="464"/>
      <c r="BJ42" s="464"/>
      <c r="BK42" s="464"/>
      <c r="BL42" s="464"/>
      <c r="BM42" s="464"/>
      <c r="BN42" s="464"/>
      <c r="BO42" s="464"/>
      <c r="BP42" s="464"/>
      <c r="BQ42" s="464"/>
      <c r="BR42" s="464"/>
      <c r="BS42" s="464"/>
      <c r="BT42" s="464"/>
      <c r="BU42" s="464"/>
      <c r="BV42" s="464"/>
      <c r="BW42" s="464"/>
      <c r="BX42" s="464"/>
      <c r="BY42" s="464"/>
      <c r="BZ42" s="464"/>
      <c r="CA42" s="464"/>
      <c r="CB42" s="464"/>
      <c r="CC42" s="464"/>
      <c r="CD42" s="464"/>
      <c r="CE42" s="464"/>
      <c r="CF42" s="464"/>
      <c r="CG42" s="464"/>
      <c r="CH42" s="464"/>
      <c r="CI42" s="464"/>
      <c r="CJ42" s="464"/>
      <c r="CK42" s="464"/>
      <c r="CL42" s="464"/>
      <c r="CM42" s="464"/>
      <c r="CN42" s="464"/>
      <c r="CO42" s="464"/>
      <c r="CP42" s="464"/>
      <c r="CQ42" s="464"/>
      <c r="CR42" s="464"/>
      <c r="CS42" s="464"/>
      <c r="CT42" s="464"/>
      <c r="CU42" s="464"/>
      <c r="CV42" s="464"/>
      <c r="CW42" s="464"/>
      <c r="CX42" s="464"/>
      <c r="CY42" s="464"/>
      <c r="CZ42" s="464"/>
      <c r="DA42" s="464"/>
      <c r="DB42" s="464"/>
      <c r="DC42" s="464"/>
      <c r="DD42" s="464"/>
      <c r="DE42" s="464"/>
      <c r="DF42" s="464"/>
      <c r="DG42" s="464"/>
      <c r="DH42" s="464"/>
      <c r="DI42" s="464"/>
      <c r="DJ42" s="464"/>
      <c r="DK42" s="464"/>
      <c r="DL42" s="464"/>
    </row>
    <row r="43" spans="1:168">
      <c r="H43" s="464"/>
      <c r="I43" s="464"/>
      <c r="J43" s="464"/>
      <c r="K43" s="464"/>
      <c r="L43" s="464"/>
      <c r="M43" s="464"/>
      <c r="N43" s="464"/>
      <c r="O43" s="464"/>
      <c r="P43" s="464"/>
      <c r="Q43" s="464"/>
      <c r="R43" s="464"/>
      <c r="S43" s="464"/>
      <c r="T43" s="464"/>
      <c r="U43" s="464"/>
      <c r="V43" s="464"/>
      <c r="W43" s="464"/>
      <c r="X43" s="464"/>
      <c r="Y43" s="464"/>
      <c r="Z43" s="464"/>
      <c r="AA43" s="464"/>
      <c r="AB43" s="464"/>
      <c r="AC43" s="464"/>
      <c r="AD43" s="464"/>
      <c r="AE43" s="464"/>
      <c r="AF43" s="464"/>
      <c r="AG43" s="464"/>
      <c r="AH43" s="464"/>
      <c r="AI43" s="464"/>
      <c r="AJ43" s="464"/>
      <c r="AK43" s="464"/>
      <c r="AL43" s="464"/>
      <c r="AM43" s="464"/>
      <c r="AN43" s="464"/>
      <c r="AO43" s="464"/>
      <c r="AP43" s="464"/>
      <c r="AQ43" s="464"/>
      <c r="AR43" s="464"/>
      <c r="AS43" s="464"/>
      <c r="AT43" s="464"/>
      <c r="AU43" s="464"/>
      <c r="AV43" s="464"/>
      <c r="AW43" s="464"/>
      <c r="AX43" s="464"/>
      <c r="AY43" s="464"/>
      <c r="AZ43" s="464"/>
      <c r="BA43" s="464"/>
      <c r="BB43" s="464"/>
      <c r="BC43" s="464"/>
      <c r="BD43" s="464"/>
      <c r="BE43" s="464"/>
      <c r="BF43" s="464"/>
      <c r="BG43" s="464"/>
      <c r="BH43" s="464"/>
      <c r="BI43" s="464"/>
      <c r="BJ43" s="464"/>
      <c r="BK43" s="464"/>
      <c r="BL43" s="464"/>
      <c r="BM43" s="464"/>
      <c r="BN43" s="464"/>
      <c r="BO43" s="464"/>
      <c r="BP43" s="464"/>
      <c r="BQ43" s="464"/>
      <c r="BR43" s="464"/>
      <c r="BS43" s="464"/>
      <c r="BT43" s="464"/>
      <c r="BU43" s="464"/>
      <c r="BV43" s="464"/>
      <c r="BW43" s="464"/>
      <c r="BX43" s="464"/>
      <c r="BY43" s="464"/>
      <c r="BZ43" s="464"/>
      <c r="CA43" s="464"/>
      <c r="CB43" s="464"/>
      <c r="CC43" s="464"/>
      <c r="CD43" s="464"/>
      <c r="CE43" s="464"/>
      <c r="CF43" s="464"/>
      <c r="CG43" s="464"/>
      <c r="CH43" s="464"/>
      <c r="CI43" s="464"/>
      <c r="CJ43" s="464"/>
      <c r="CK43" s="464"/>
      <c r="CL43" s="464"/>
      <c r="CM43" s="464"/>
      <c r="CN43" s="464"/>
      <c r="CO43" s="464"/>
      <c r="CP43" s="464"/>
      <c r="CQ43" s="464"/>
      <c r="CR43" s="464"/>
      <c r="CS43" s="464"/>
      <c r="CT43" s="464"/>
      <c r="CU43" s="464"/>
      <c r="CV43" s="464"/>
      <c r="CW43" s="464"/>
      <c r="CX43" s="464"/>
      <c r="CY43" s="464"/>
      <c r="CZ43" s="464"/>
      <c r="DA43" s="464"/>
      <c r="DB43" s="464"/>
      <c r="DC43" s="464"/>
      <c r="DD43" s="464"/>
      <c r="DE43" s="464"/>
      <c r="DF43" s="464"/>
      <c r="DG43" s="464"/>
      <c r="DH43" s="464"/>
      <c r="DI43" s="464"/>
      <c r="DJ43" s="464"/>
      <c r="DK43" s="464"/>
      <c r="DL43" s="464"/>
    </row>
    <row r="44" spans="1:168">
      <c r="H44" s="464"/>
      <c r="I44" s="464"/>
      <c r="J44" s="464"/>
      <c r="K44" s="464"/>
      <c r="L44" s="464"/>
      <c r="M44" s="464"/>
      <c r="N44" s="464"/>
      <c r="O44" s="464"/>
      <c r="P44" s="464"/>
      <c r="Q44" s="464"/>
      <c r="R44" s="464"/>
      <c r="S44" s="464"/>
      <c r="T44" s="464"/>
      <c r="U44" s="464"/>
      <c r="V44" s="464"/>
      <c r="W44" s="464"/>
      <c r="X44" s="464"/>
      <c r="Y44" s="464"/>
      <c r="Z44" s="464"/>
      <c r="AA44" s="464"/>
      <c r="AB44" s="464"/>
      <c r="AC44" s="464"/>
      <c r="AD44" s="464"/>
      <c r="AE44" s="464"/>
      <c r="AF44" s="464"/>
      <c r="AG44" s="464"/>
      <c r="AH44" s="464"/>
      <c r="AI44" s="464"/>
      <c r="AJ44" s="464"/>
      <c r="AK44" s="464"/>
      <c r="AL44" s="464"/>
      <c r="AM44" s="464"/>
      <c r="AN44" s="464"/>
      <c r="AO44" s="464"/>
      <c r="AP44" s="464"/>
      <c r="AQ44" s="464"/>
      <c r="AR44" s="464"/>
      <c r="AS44" s="464"/>
      <c r="AT44" s="464"/>
      <c r="AU44" s="464"/>
      <c r="AV44" s="464"/>
      <c r="AW44" s="464"/>
      <c r="AX44" s="464"/>
      <c r="AY44" s="464"/>
      <c r="AZ44" s="464"/>
      <c r="BA44" s="464"/>
      <c r="BB44" s="464"/>
      <c r="BC44" s="464"/>
      <c r="BD44" s="464"/>
      <c r="BE44" s="464"/>
      <c r="BF44" s="464"/>
      <c r="BG44" s="464"/>
      <c r="BH44" s="464"/>
      <c r="BI44" s="464"/>
      <c r="BJ44" s="464"/>
      <c r="BK44" s="464"/>
      <c r="BL44" s="464"/>
      <c r="BM44" s="464"/>
      <c r="BN44" s="464"/>
      <c r="BO44" s="464"/>
      <c r="BP44" s="464"/>
      <c r="BQ44" s="464"/>
      <c r="BR44" s="464"/>
      <c r="BS44" s="464"/>
      <c r="BT44" s="464"/>
      <c r="BU44" s="464"/>
      <c r="BV44" s="464"/>
      <c r="BW44" s="464"/>
      <c r="BX44" s="464"/>
      <c r="BY44" s="464"/>
      <c r="BZ44" s="464"/>
      <c r="CA44" s="464"/>
      <c r="CB44" s="464"/>
      <c r="CC44" s="464"/>
      <c r="CD44" s="464"/>
      <c r="CE44" s="464"/>
      <c r="CF44" s="464"/>
      <c r="CG44" s="464"/>
      <c r="CH44" s="464"/>
      <c r="CI44" s="464"/>
      <c r="CJ44" s="464"/>
      <c r="CK44" s="464"/>
      <c r="CL44" s="464"/>
      <c r="CM44" s="464"/>
      <c r="CN44" s="464"/>
      <c r="CO44" s="464"/>
      <c r="CP44" s="464"/>
      <c r="CQ44" s="464"/>
      <c r="CR44" s="464"/>
      <c r="CS44" s="464"/>
      <c r="CT44" s="464"/>
      <c r="CU44" s="464"/>
      <c r="CV44" s="464"/>
      <c r="CW44" s="464"/>
      <c r="CX44" s="464"/>
      <c r="CY44" s="464"/>
      <c r="CZ44" s="464"/>
      <c r="DA44" s="464"/>
      <c r="DB44" s="464"/>
      <c r="DC44" s="464"/>
      <c r="DD44" s="464"/>
      <c r="DE44" s="464"/>
      <c r="DF44" s="464"/>
      <c r="DG44" s="464"/>
      <c r="DH44" s="464"/>
      <c r="DI44" s="464"/>
      <c r="DJ44" s="464"/>
      <c r="DK44" s="464"/>
      <c r="DL44" s="464"/>
    </row>
    <row r="45" spans="1:168">
      <c r="H45" s="464"/>
      <c r="I45" s="464"/>
      <c r="J45" s="464"/>
      <c r="K45" s="464"/>
      <c r="L45" s="464"/>
      <c r="M45" s="464"/>
      <c r="N45" s="464"/>
      <c r="O45" s="464"/>
      <c r="P45" s="464"/>
      <c r="Q45" s="464"/>
      <c r="R45" s="464"/>
      <c r="S45" s="464"/>
      <c r="T45" s="464"/>
      <c r="U45" s="464"/>
      <c r="V45" s="464"/>
      <c r="W45" s="464"/>
      <c r="X45" s="464"/>
      <c r="Y45" s="464"/>
      <c r="Z45" s="464"/>
      <c r="AA45" s="464"/>
      <c r="AB45" s="464"/>
      <c r="AC45" s="464"/>
      <c r="AD45" s="464"/>
      <c r="AE45" s="464"/>
      <c r="AF45" s="464"/>
      <c r="AG45" s="464"/>
      <c r="AH45" s="464"/>
      <c r="AI45" s="464"/>
      <c r="AJ45" s="464"/>
      <c r="AK45" s="464"/>
      <c r="AL45" s="464"/>
      <c r="AM45" s="464"/>
      <c r="AN45" s="464"/>
      <c r="AO45" s="464"/>
      <c r="AP45" s="464"/>
      <c r="AQ45" s="464"/>
      <c r="AR45" s="464"/>
      <c r="AS45" s="464"/>
      <c r="AT45" s="464"/>
      <c r="AU45" s="464"/>
      <c r="AV45" s="464"/>
      <c r="AW45" s="464"/>
      <c r="AX45" s="464"/>
      <c r="AY45" s="464"/>
      <c r="AZ45" s="464"/>
      <c r="BA45" s="464"/>
      <c r="BB45" s="464"/>
      <c r="BC45" s="464"/>
      <c r="BD45" s="464"/>
      <c r="BE45" s="464"/>
      <c r="BF45" s="464"/>
      <c r="BG45" s="464"/>
      <c r="BH45" s="464"/>
      <c r="BI45" s="464"/>
      <c r="BJ45" s="464"/>
      <c r="BK45" s="464"/>
      <c r="BL45" s="464"/>
      <c r="BM45" s="464"/>
      <c r="BN45" s="464"/>
      <c r="BO45" s="464"/>
      <c r="BP45" s="464"/>
      <c r="BQ45" s="464"/>
      <c r="BR45" s="464"/>
      <c r="BS45" s="464"/>
      <c r="BT45" s="464"/>
      <c r="BU45" s="464"/>
      <c r="BV45" s="464"/>
      <c r="BW45" s="464"/>
      <c r="BX45" s="464"/>
      <c r="BY45" s="464"/>
      <c r="BZ45" s="464"/>
      <c r="CA45" s="464"/>
      <c r="CB45" s="464"/>
      <c r="CC45" s="464"/>
      <c r="CD45" s="464"/>
      <c r="CE45" s="464"/>
      <c r="CF45" s="464"/>
      <c r="CG45" s="464"/>
      <c r="CH45" s="464"/>
      <c r="CI45" s="464"/>
      <c r="CJ45" s="464"/>
      <c r="CK45" s="464"/>
      <c r="CL45" s="464"/>
      <c r="CM45" s="464"/>
      <c r="CN45" s="464"/>
      <c r="CO45" s="464"/>
      <c r="CP45" s="464"/>
      <c r="CQ45" s="464"/>
      <c r="CR45" s="464"/>
      <c r="CS45" s="464"/>
      <c r="CT45" s="464"/>
      <c r="CU45" s="464"/>
      <c r="CV45" s="464"/>
      <c r="CW45" s="464"/>
      <c r="CX45" s="464"/>
      <c r="CY45" s="464"/>
      <c r="CZ45" s="464"/>
      <c r="DA45" s="464"/>
      <c r="DB45" s="464"/>
      <c r="DC45" s="464"/>
      <c r="DD45" s="464"/>
      <c r="DE45" s="464"/>
      <c r="DF45" s="464"/>
      <c r="DG45" s="464"/>
      <c r="DH45" s="464"/>
      <c r="DI45" s="464"/>
      <c r="DJ45" s="464"/>
      <c r="DK45" s="464"/>
      <c r="DL45" s="464"/>
    </row>
    <row r="46" spans="1:168">
      <c r="H46" s="464"/>
      <c r="I46" s="464"/>
      <c r="J46" s="464"/>
      <c r="K46" s="464"/>
      <c r="L46" s="464"/>
      <c r="M46" s="464"/>
      <c r="N46" s="464"/>
      <c r="O46" s="464"/>
      <c r="P46" s="464"/>
      <c r="Q46" s="464"/>
      <c r="R46" s="464"/>
      <c r="S46" s="464"/>
      <c r="T46" s="464"/>
      <c r="U46" s="464"/>
      <c r="V46" s="464"/>
      <c r="W46" s="464"/>
      <c r="X46" s="464"/>
      <c r="Y46" s="464"/>
      <c r="Z46" s="464"/>
      <c r="AA46" s="464"/>
      <c r="AB46" s="464"/>
      <c r="AC46" s="464"/>
      <c r="AD46" s="464"/>
      <c r="AE46" s="464"/>
      <c r="AF46" s="464"/>
      <c r="AG46" s="464"/>
      <c r="AH46" s="464"/>
      <c r="AI46" s="464"/>
      <c r="AJ46" s="464"/>
      <c r="AK46" s="464"/>
      <c r="AL46" s="464"/>
      <c r="AM46" s="464"/>
      <c r="AN46" s="464"/>
      <c r="AO46" s="464"/>
      <c r="AP46" s="464"/>
      <c r="AQ46" s="464"/>
      <c r="AR46" s="464"/>
      <c r="AS46" s="464"/>
      <c r="AT46" s="464"/>
      <c r="AU46" s="464"/>
      <c r="AV46" s="464"/>
      <c r="AW46" s="464"/>
      <c r="AX46" s="464"/>
      <c r="AY46" s="464"/>
      <c r="AZ46" s="464"/>
      <c r="BA46" s="464"/>
      <c r="BB46" s="464"/>
      <c r="BC46" s="464"/>
      <c r="BD46" s="464"/>
      <c r="BE46" s="464"/>
      <c r="BF46" s="464"/>
      <c r="BG46" s="464"/>
      <c r="BH46" s="464"/>
      <c r="BI46" s="464"/>
      <c r="BJ46" s="464"/>
      <c r="BK46" s="464"/>
      <c r="BL46" s="464"/>
      <c r="BM46" s="464"/>
      <c r="BN46" s="464"/>
      <c r="BO46" s="464"/>
      <c r="BP46" s="464"/>
      <c r="BQ46" s="464"/>
      <c r="BR46" s="464"/>
      <c r="BS46" s="464"/>
      <c r="BT46" s="464"/>
      <c r="BU46" s="464"/>
      <c r="BV46" s="464"/>
      <c r="BW46" s="464"/>
      <c r="BX46" s="464"/>
      <c r="BY46" s="464"/>
      <c r="BZ46" s="464"/>
      <c r="CA46" s="464"/>
      <c r="CB46" s="464"/>
      <c r="CC46" s="464"/>
      <c r="CD46" s="464"/>
      <c r="CE46" s="464"/>
      <c r="CF46" s="464"/>
      <c r="CG46" s="464"/>
      <c r="CH46" s="464"/>
      <c r="CI46" s="464"/>
      <c r="CJ46" s="464"/>
      <c r="CK46" s="464"/>
      <c r="CL46" s="464"/>
      <c r="CM46" s="464"/>
      <c r="CN46" s="464"/>
      <c r="CO46" s="464"/>
      <c r="CP46" s="464"/>
      <c r="CQ46" s="464"/>
      <c r="CR46" s="464"/>
      <c r="CS46" s="464"/>
      <c r="CT46" s="464"/>
      <c r="CU46" s="464"/>
      <c r="CV46" s="464"/>
      <c r="CW46" s="464"/>
      <c r="CX46" s="464"/>
      <c r="CY46" s="464"/>
      <c r="CZ46" s="464"/>
      <c r="DA46" s="464"/>
      <c r="DB46" s="464"/>
      <c r="DC46" s="464"/>
      <c r="DD46" s="464"/>
      <c r="DE46" s="464"/>
      <c r="DF46" s="464"/>
      <c r="DG46" s="464"/>
      <c r="DH46" s="464"/>
      <c r="DI46" s="464"/>
      <c r="DJ46" s="464"/>
      <c r="DK46" s="464"/>
      <c r="DL46" s="464"/>
    </row>
    <row r="47" spans="1:168">
      <c r="H47" s="464"/>
      <c r="I47" s="464"/>
      <c r="J47" s="464"/>
      <c r="K47" s="464"/>
      <c r="L47" s="464"/>
      <c r="M47" s="464"/>
      <c r="N47" s="464"/>
      <c r="O47" s="464"/>
      <c r="P47" s="464"/>
      <c r="Q47" s="464"/>
      <c r="R47" s="464"/>
      <c r="S47" s="464"/>
      <c r="T47" s="464"/>
      <c r="U47" s="464"/>
      <c r="V47" s="464"/>
      <c r="W47" s="464"/>
      <c r="X47" s="464"/>
      <c r="Y47" s="464"/>
      <c r="Z47" s="464"/>
      <c r="AA47" s="464"/>
      <c r="AB47" s="464"/>
      <c r="AC47" s="464"/>
      <c r="AD47" s="464"/>
      <c r="AE47" s="464"/>
      <c r="AF47" s="464"/>
      <c r="AG47" s="464"/>
      <c r="AH47" s="464"/>
      <c r="AI47" s="464"/>
      <c r="AJ47" s="464"/>
      <c r="AK47" s="464"/>
      <c r="AL47" s="464"/>
      <c r="AM47" s="464"/>
      <c r="AN47" s="464"/>
      <c r="AO47" s="464"/>
      <c r="AP47" s="464"/>
      <c r="AQ47" s="464"/>
      <c r="AR47" s="464"/>
      <c r="AS47" s="464"/>
      <c r="AT47" s="464"/>
      <c r="AU47" s="464"/>
      <c r="AV47" s="464"/>
      <c r="AW47" s="464"/>
      <c r="AX47" s="464"/>
      <c r="AY47" s="464"/>
      <c r="AZ47" s="464"/>
      <c r="BA47" s="464"/>
      <c r="BB47" s="464"/>
      <c r="BC47" s="464"/>
      <c r="BD47" s="464"/>
      <c r="BE47" s="464"/>
      <c r="BF47" s="464"/>
      <c r="BG47" s="464"/>
      <c r="BH47" s="464"/>
      <c r="BI47" s="464"/>
      <c r="BJ47" s="464"/>
      <c r="BK47" s="464"/>
      <c r="BL47" s="464"/>
      <c r="BM47" s="464"/>
      <c r="BN47" s="464"/>
      <c r="BO47" s="464"/>
      <c r="BP47" s="464"/>
      <c r="BQ47" s="464"/>
      <c r="BR47" s="464"/>
      <c r="BS47" s="464"/>
      <c r="BT47" s="464"/>
      <c r="BU47" s="464"/>
      <c r="BV47" s="464"/>
      <c r="BW47" s="464"/>
      <c r="BX47" s="464"/>
      <c r="BY47" s="464"/>
      <c r="BZ47" s="464"/>
      <c r="CA47" s="464"/>
      <c r="CB47" s="464"/>
      <c r="CC47" s="464"/>
      <c r="CD47" s="464"/>
      <c r="CE47" s="464"/>
      <c r="CF47" s="464"/>
      <c r="CG47" s="464"/>
      <c r="CH47" s="464"/>
      <c r="CI47" s="464"/>
      <c r="CJ47" s="464"/>
      <c r="CK47" s="464"/>
      <c r="CL47" s="464"/>
      <c r="CM47" s="464"/>
      <c r="CN47" s="464"/>
      <c r="CO47" s="464"/>
      <c r="CP47" s="464"/>
      <c r="CQ47" s="464"/>
      <c r="CR47" s="464"/>
      <c r="CS47" s="464"/>
      <c r="CT47" s="464"/>
      <c r="CU47" s="464"/>
      <c r="CV47" s="464"/>
      <c r="CW47" s="464"/>
      <c r="CX47" s="464"/>
      <c r="CY47" s="464"/>
      <c r="CZ47" s="464"/>
      <c r="DA47" s="464"/>
      <c r="DB47" s="464"/>
      <c r="DC47" s="464"/>
      <c r="DD47" s="464"/>
      <c r="DE47" s="464"/>
      <c r="DF47" s="464"/>
      <c r="DG47" s="464"/>
      <c r="DH47" s="464"/>
      <c r="DI47" s="464"/>
      <c r="DJ47" s="464"/>
      <c r="DK47" s="464"/>
      <c r="DL47" s="464"/>
    </row>
    <row r="48" spans="1:168">
      <c r="H48" s="464"/>
      <c r="I48" s="464"/>
      <c r="J48" s="464"/>
      <c r="K48" s="464"/>
      <c r="L48" s="464"/>
      <c r="M48" s="464"/>
      <c r="N48" s="464"/>
      <c r="O48" s="464"/>
      <c r="P48" s="464"/>
      <c r="Q48" s="464"/>
      <c r="R48" s="464"/>
      <c r="S48" s="464"/>
      <c r="T48" s="464"/>
      <c r="U48" s="464"/>
      <c r="V48" s="464"/>
      <c r="W48" s="464"/>
      <c r="X48" s="464"/>
      <c r="Y48" s="464"/>
      <c r="Z48" s="464"/>
      <c r="AA48" s="464"/>
      <c r="AB48" s="464"/>
      <c r="AC48" s="464"/>
      <c r="AD48" s="464"/>
      <c r="AE48" s="464"/>
      <c r="AF48" s="464"/>
      <c r="AG48" s="464"/>
      <c r="AH48" s="464"/>
      <c r="AI48" s="464"/>
      <c r="AJ48" s="464"/>
      <c r="AK48" s="464"/>
      <c r="AL48" s="464"/>
      <c r="AM48" s="464"/>
      <c r="AN48" s="464"/>
      <c r="AO48" s="464"/>
      <c r="AP48" s="464"/>
      <c r="AQ48" s="464"/>
      <c r="AR48" s="464"/>
      <c r="AS48" s="464"/>
      <c r="AT48" s="464"/>
      <c r="AU48" s="464"/>
      <c r="AV48" s="464"/>
      <c r="AW48" s="464"/>
      <c r="AX48" s="464"/>
      <c r="AY48" s="464"/>
      <c r="AZ48" s="464"/>
      <c r="BA48" s="464"/>
      <c r="BB48" s="464"/>
      <c r="BC48" s="464"/>
      <c r="BD48" s="464"/>
      <c r="BE48" s="464"/>
      <c r="BF48" s="464"/>
      <c r="BG48" s="464"/>
      <c r="BH48" s="464"/>
      <c r="BI48" s="464"/>
      <c r="BJ48" s="464"/>
      <c r="BK48" s="464"/>
      <c r="BL48" s="464"/>
      <c r="BM48" s="464"/>
      <c r="BN48" s="464"/>
      <c r="BO48" s="464"/>
      <c r="BP48" s="464"/>
      <c r="BQ48" s="464"/>
      <c r="BR48" s="464"/>
      <c r="BS48" s="464"/>
      <c r="BT48" s="464"/>
      <c r="BU48" s="464"/>
      <c r="BV48" s="464"/>
      <c r="BW48" s="464"/>
      <c r="BX48" s="464"/>
      <c r="BY48" s="464"/>
      <c r="BZ48" s="464"/>
      <c r="CA48" s="464"/>
      <c r="CB48" s="464"/>
      <c r="CC48" s="464"/>
      <c r="CD48" s="464"/>
      <c r="CE48" s="464"/>
      <c r="CF48" s="464"/>
      <c r="CG48" s="464"/>
      <c r="CH48" s="464"/>
      <c r="CI48" s="464"/>
      <c r="CJ48" s="464"/>
      <c r="CK48" s="464"/>
      <c r="CL48" s="464"/>
      <c r="CM48" s="464"/>
      <c r="CN48" s="464"/>
      <c r="CO48" s="464"/>
      <c r="CP48" s="464"/>
      <c r="CQ48" s="464"/>
      <c r="CR48" s="464"/>
      <c r="CS48" s="464"/>
      <c r="CT48" s="464"/>
      <c r="CU48" s="464"/>
      <c r="CV48" s="464"/>
      <c r="CW48" s="464"/>
      <c r="CX48" s="464"/>
      <c r="CY48" s="464"/>
      <c r="CZ48" s="464"/>
      <c r="DA48" s="464"/>
      <c r="DB48" s="464"/>
      <c r="DC48" s="464"/>
      <c r="DD48" s="464"/>
      <c r="DE48" s="464"/>
      <c r="DF48" s="464"/>
      <c r="DG48" s="464"/>
      <c r="DH48" s="464"/>
      <c r="DI48" s="464"/>
      <c r="DJ48" s="464"/>
      <c r="DK48" s="464"/>
      <c r="DL48" s="464"/>
    </row>
    <row r="49" spans="8:116">
      <c r="H49" s="464"/>
      <c r="I49" s="464"/>
      <c r="J49" s="464"/>
      <c r="K49" s="464"/>
      <c r="L49" s="464"/>
      <c r="M49" s="464"/>
      <c r="N49" s="464"/>
      <c r="O49" s="464"/>
      <c r="P49" s="464"/>
      <c r="Q49" s="464"/>
      <c r="R49" s="464"/>
      <c r="S49" s="464"/>
      <c r="T49" s="464"/>
      <c r="U49" s="464"/>
      <c r="V49" s="464"/>
      <c r="W49" s="464"/>
      <c r="X49" s="464"/>
      <c r="Y49" s="464"/>
      <c r="Z49" s="464"/>
      <c r="AA49" s="464"/>
      <c r="AB49" s="464"/>
      <c r="AC49" s="464"/>
      <c r="AD49" s="464"/>
      <c r="AE49" s="464"/>
      <c r="AF49" s="464"/>
      <c r="AG49" s="464"/>
      <c r="AH49" s="464"/>
      <c r="AI49" s="464"/>
      <c r="AJ49" s="464"/>
      <c r="AK49" s="464"/>
      <c r="AL49" s="464"/>
      <c r="AM49" s="464"/>
      <c r="AN49" s="464"/>
      <c r="AO49" s="464"/>
      <c r="AP49" s="464"/>
      <c r="AQ49" s="464"/>
      <c r="AR49" s="464"/>
      <c r="AS49" s="464"/>
      <c r="AT49" s="464"/>
      <c r="AU49" s="464"/>
      <c r="AV49" s="464"/>
      <c r="AW49" s="464"/>
      <c r="AX49" s="464"/>
      <c r="AY49" s="464"/>
      <c r="AZ49" s="464"/>
      <c r="BA49" s="464"/>
      <c r="BB49" s="464"/>
      <c r="BC49" s="464"/>
      <c r="BD49" s="464"/>
      <c r="BE49" s="464"/>
      <c r="BF49" s="464"/>
      <c r="BG49" s="464"/>
      <c r="BH49" s="464"/>
      <c r="BI49" s="464"/>
      <c r="BJ49" s="464"/>
      <c r="BK49" s="464"/>
      <c r="BL49" s="464"/>
      <c r="BM49" s="464"/>
      <c r="BN49" s="464"/>
      <c r="BO49" s="464"/>
      <c r="BP49" s="464"/>
      <c r="BQ49" s="464"/>
      <c r="BR49" s="464"/>
      <c r="BS49" s="464"/>
      <c r="BT49" s="464"/>
      <c r="BU49" s="464"/>
      <c r="BV49" s="464"/>
      <c r="BW49" s="464"/>
      <c r="BX49" s="464"/>
      <c r="BY49" s="464"/>
      <c r="BZ49" s="464"/>
      <c r="CA49" s="464"/>
      <c r="CB49" s="464"/>
      <c r="CC49" s="464"/>
      <c r="CD49" s="464"/>
      <c r="CE49" s="464"/>
      <c r="CF49" s="464"/>
      <c r="CG49" s="464"/>
      <c r="CH49" s="464"/>
      <c r="CI49" s="464"/>
      <c r="CJ49" s="464"/>
      <c r="CK49" s="464"/>
      <c r="CL49" s="464"/>
      <c r="CM49" s="464"/>
      <c r="CN49" s="464"/>
      <c r="CO49" s="464"/>
      <c r="CP49" s="464"/>
      <c r="CQ49" s="464"/>
      <c r="CR49" s="464"/>
      <c r="CS49" s="464"/>
      <c r="CT49" s="464"/>
      <c r="CU49" s="464"/>
      <c r="CV49" s="464"/>
      <c r="CW49" s="464"/>
      <c r="CX49" s="464"/>
      <c r="CY49" s="464"/>
      <c r="CZ49" s="464"/>
      <c r="DA49" s="464"/>
      <c r="DB49" s="464"/>
      <c r="DC49" s="464"/>
      <c r="DD49" s="464"/>
      <c r="DE49" s="464"/>
      <c r="DF49" s="464"/>
      <c r="DG49" s="464"/>
      <c r="DH49" s="464"/>
      <c r="DI49" s="464"/>
      <c r="DJ49" s="464"/>
      <c r="DK49" s="464"/>
      <c r="DL49" s="464"/>
    </row>
    <row r="50" spans="8:116">
      <c r="H50" s="464"/>
      <c r="I50" s="464"/>
      <c r="J50" s="464"/>
      <c r="K50" s="464"/>
      <c r="L50" s="464"/>
      <c r="M50" s="464"/>
      <c r="N50" s="464"/>
      <c r="O50" s="464"/>
      <c r="P50" s="464"/>
      <c r="Q50" s="464"/>
      <c r="R50" s="464"/>
      <c r="S50" s="464"/>
      <c r="T50" s="464"/>
      <c r="U50" s="464"/>
      <c r="V50" s="464"/>
      <c r="W50" s="464"/>
      <c r="X50" s="464"/>
      <c r="Y50" s="464"/>
      <c r="Z50" s="464"/>
      <c r="AA50" s="464"/>
      <c r="AB50" s="464"/>
      <c r="AC50" s="464"/>
      <c r="AD50" s="464"/>
      <c r="AE50" s="464"/>
      <c r="AF50" s="464"/>
      <c r="AG50" s="464"/>
      <c r="AH50" s="464"/>
      <c r="AI50" s="464"/>
      <c r="AJ50" s="464"/>
      <c r="AK50" s="464"/>
      <c r="AL50" s="464"/>
      <c r="AM50" s="464"/>
      <c r="AN50" s="464"/>
      <c r="AO50" s="464"/>
      <c r="AP50" s="464"/>
      <c r="AQ50" s="464"/>
      <c r="AR50" s="464"/>
      <c r="AS50" s="464"/>
      <c r="AT50" s="464"/>
      <c r="AU50" s="464"/>
      <c r="AV50" s="464"/>
      <c r="AW50" s="464"/>
      <c r="AX50" s="464"/>
      <c r="AY50" s="464"/>
      <c r="AZ50" s="464"/>
      <c r="BA50" s="464"/>
      <c r="BB50" s="464"/>
      <c r="BC50" s="464"/>
      <c r="BD50" s="464"/>
      <c r="BE50" s="464"/>
      <c r="BF50" s="464"/>
      <c r="BG50" s="464"/>
      <c r="BH50" s="464"/>
      <c r="BI50" s="464"/>
      <c r="BJ50" s="464"/>
      <c r="BK50" s="464"/>
      <c r="BL50" s="464"/>
      <c r="BM50" s="464"/>
      <c r="BN50" s="464"/>
      <c r="BO50" s="464"/>
      <c r="BP50" s="464"/>
      <c r="BQ50" s="464"/>
      <c r="BR50" s="464"/>
      <c r="BS50" s="464"/>
      <c r="BT50" s="464"/>
      <c r="BU50" s="464"/>
      <c r="BV50" s="464"/>
      <c r="BW50" s="464"/>
      <c r="BX50" s="464"/>
      <c r="BY50" s="464"/>
      <c r="BZ50" s="464"/>
      <c r="CA50" s="464"/>
      <c r="CB50" s="464"/>
      <c r="CC50" s="464"/>
      <c r="CD50" s="464"/>
      <c r="CE50" s="464"/>
      <c r="CF50" s="464"/>
      <c r="CG50" s="464"/>
      <c r="CH50" s="464"/>
      <c r="CI50" s="464"/>
      <c r="CJ50" s="464"/>
      <c r="CK50" s="464"/>
      <c r="CL50" s="464"/>
      <c r="CM50" s="464"/>
      <c r="CN50" s="464"/>
      <c r="CO50" s="464"/>
      <c r="CP50" s="464"/>
      <c r="CQ50" s="464"/>
      <c r="CR50" s="464"/>
      <c r="CS50" s="464"/>
      <c r="CT50" s="464"/>
      <c r="CU50" s="464"/>
      <c r="CV50" s="464"/>
      <c r="CW50" s="464"/>
      <c r="CX50" s="464"/>
      <c r="CY50" s="464"/>
      <c r="CZ50" s="464"/>
      <c r="DA50" s="464"/>
      <c r="DB50" s="464"/>
      <c r="DC50" s="464"/>
      <c r="DD50" s="464"/>
      <c r="DE50" s="464"/>
      <c r="DF50" s="464"/>
      <c r="DG50" s="464"/>
      <c r="DH50" s="464"/>
      <c r="DI50" s="464"/>
      <c r="DJ50" s="464"/>
      <c r="DK50" s="464"/>
      <c r="DL50" s="464"/>
    </row>
    <row r="51" spans="8:116">
      <c r="H51" s="464"/>
      <c r="I51" s="464"/>
      <c r="J51" s="464"/>
      <c r="K51" s="464"/>
      <c r="L51" s="464"/>
      <c r="M51" s="464"/>
      <c r="N51" s="464"/>
      <c r="O51" s="464"/>
      <c r="P51" s="464"/>
      <c r="Q51" s="464"/>
      <c r="R51" s="464"/>
      <c r="S51" s="464"/>
      <c r="T51" s="464"/>
      <c r="U51" s="464"/>
      <c r="V51" s="464"/>
      <c r="W51" s="464"/>
      <c r="X51" s="464"/>
      <c r="Y51" s="464"/>
      <c r="Z51" s="464"/>
      <c r="AA51" s="464"/>
      <c r="AB51" s="464"/>
      <c r="AC51" s="464"/>
      <c r="AD51" s="464"/>
      <c r="AE51" s="464"/>
      <c r="AF51" s="464"/>
      <c r="AG51" s="464"/>
      <c r="AH51" s="464"/>
      <c r="AI51" s="464"/>
      <c r="AJ51" s="464"/>
      <c r="AK51" s="464"/>
      <c r="AL51" s="464"/>
      <c r="AM51" s="464"/>
      <c r="AN51" s="464"/>
      <c r="AO51" s="464"/>
      <c r="AP51" s="464"/>
      <c r="AQ51" s="464"/>
      <c r="AR51" s="464"/>
      <c r="AS51" s="464"/>
      <c r="AT51" s="464"/>
      <c r="AU51" s="464"/>
      <c r="AV51" s="464"/>
      <c r="AW51" s="464"/>
      <c r="AX51" s="464"/>
      <c r="AY51" s="464"/>
      <c r="AZ51" s="464"/>
      <c r="BA51" s="464"/>
      <c r="BB51" s="464"/>
      <c r="BC51" s="464"/>
      <c r="BD51" s="464"/>
      <c r="BE51" s="464"/>
      <c r="BF51" s="464"/>
      <c r="BG51" s="464"/>
      <c r="BH51" s="464"/>
      <c r="BI51" s="464"/>
      <c r="BJ51" s="464"/>
      <c r="BK51" s="464"/>
      <c r="BL51" s="464"/>
      <c r="BM51" s="464"/>
      <c r="BN51" s="464"/>
      <c r="BO51" s="464"/>
      <c r="BP51" s="464"/>
      <c r="BQ51" s="464"/>
      <c r="BR51" s="464"/>
      <c r="BS51" s="464"/>
      <c r="BT51" s="464"/>
      <c r="BU51" s="464"/>
      <c r="BV51" s="464"/>
      <c r="BW51" s="464"/>
      <c r="BX51" s="464"/>
      <c r="BY51" s="464"/>
      <c r="BZ51" s="464"/>
      <c r="CA51" s="464"/>
      <c r="CB51" s="464"/>
      <c r="CC51" s="464"/>
      <c r="CD51" s="464"/>
      <c r="CE51" s="464"/>
      <c r="CF51" s="464"/>
      <c r="CG51" s="464"/>
      <c r="CH51" s="464"/>
      <c r="CI51" s="464"/>
      <c r="CJ51" s="464"/>
      <c r="CK51" s="464"/>
      <c r="CL51" s="464"/>
      <c r="CM51" s="464"/>
      <c r="CN51" s="464"/>
      <c r="CO51" s="464"/>
      <c r="CP51" s="464"/>
      <c r="CQ51" s="464"/>
      <c r="CR51" s="464"/>
      <c r="CS51" s="464"/>
      <c r="CT51" s="464"/>
      <c r="CU51" s="464"/>
      <c r="CV51" s="464"/>
      <c r="CW51" s="464"/>
      <c r="CX51" s="464"/>
      <c r="CY51" s="464"/>
      <c r="CZ51" s="464"/>
      <c r="DA51" s="464"/>
      <c r="DB51" s="464"/>
      <c r="DC51" s="464"/>
      <c r="DD51" s="464"/>
      <c r="DE51" s="464"/>
      <c r="DF51" s="464"/>
      <c r="DG51" s="464"/>
      <c r="DH51" s="464"/>
      <c r="DI51" s="464"/>
      <c r="DJ51" s="464"/>
      <c r="DK51" s="464"/>
      <c r="DL51" s="464"/>
    </row>
    <row r="52" spans="8:116">
      <c r="H52" s="464"/>
      <c r="I52" s="464"/>
      <c r="J52" s="464"/>
      <c r="K52" s="464"/>
      <c r="L52" s="464"/>
      <c r="M52" s="464"/>
      <c r="N52" s="464"/>
      <c r="O52" s="464"/>
      <c r="P52" s="464"/>
      <c r="Q52" s="464"/>
      <c r="R52" s="464"/>
      <c r="S52" s="464"/>
      <c r="T52" s="464"/>
      <c r="U52" s="464"/>
      <c r="V52" s="464"/>
      <c r="W52" s="464"/>
      <c r="X52" s="464"/>
      <c r="Y52" s="464"/>
      <c r="Z52" s="464"/>
      <c r="AA52" s="464"/>
      <c r="AB52" s="464"/>
      <c r="AC52" s="464"/>
      <c r="AD52" s="464"/>
      <c r="AE52" s="464"/>
      <c r="AF52" s="464"/>
      <c r="AG52" s="464"/>
      <c r="AH52" s="464"/>
      <c r="AI52" s="464"/>
      <c r="AJ52" s="464"/>
      <c r="AK52" s="464"/>
      <c r="AL52" s="464"/>
      <c r="AM52" s="464"/>
      <c r="AN52" s="464"/>
      <c r="AO52" s="464"/>
      <c r="AP52" s="464"/>
      <c r="AQ52" s="464"/>
      <c r="AR52" s="464"/>
      <c r="AS52" s="464"/>
      <c r="AT52" s="464"/>
      <c r="AU52" s="464"/>
      <c r="AV52" s="464"/>
      <c r="AW52" s="464"/>
      <c r="AX52" s="464"/>
      <c r="AY52" s="464"/>
      <c r="AZ52" s="464"/>
      <c r="BA52" s="464"/>
      <c r="BB52" s="464"/>
      <c r="BC52" s="464"/>
      <c r="BD52" s="464"/>
      <c r="BE52" s="464"/>
      <c r="BF52" s="464"/>
      <c r="BG52" s="464"/>
      <c r="BH52" s="464"/>
      <c r="BI52" s="464"/>
      <c r="BJ52" s="464"/>
      <c r="BK52" s="464"/>
      <c r="BL52" s="464"/>
      <c r="BM52" s="464"/>
      <c r="BN52" s="464"/>
      <c r="BO52" s="464"/>
      <c r="BP52" s="464"/>
      <c r="BQ52" s="464"/>
      <c r="BR52" s="464"/>
      <c r="BS52" s="464"/>
      <c r="BT52" s="464"/>
      <c r="BU52" s="464"/>
      <c r="BV52" s="464"/>
      <c r="BW52" s="464"/>
      <c r="BX52" s="464"/>
      <c r="BY52" s="464"/>
      <c r="BZ52" s="464"/>
      <c r="CA52" s="464"/>
      <c r="CB52" s="464"/>
      <c r="CC52" s="464"/>
      <c r="CD52" s="464"/>
      <c r="CE52" s="464"/>
      <c r="CF52" s="464"/>
      <c r="CG52" s="464"/>
      <c r="CH52" s="464"/>
      <c r="CI52" s="464"/>
      <c r="CJ52" s="464"/>
      <c r="CK52" s="464"/>
      <c r="CL52" s="464"/>
      <c r="CM52" s="464"/>
      <c r="CN52" s="464"/>
      <c r="CO52" s="464"/>
      <c r="CP52" s="464"/>
      <c r="CQ52" s="464"/>
      <c r="CR52" s="464"/>
      <c r="CS52" s="464"/>
      <c r="CT52" s="464"/>
      <c r="CU52" s="464"/>
      <c r="CV52" s="464"/>
      <c r="CW52" s="464"/>
      <c r="CX52" s="464"/>
      <c r="CY52" s="464"/>
      <c r="CZ52" s="464"/>
      <c r="DA52" s="464"/>
      <c r="DB52" s="464"/>
      <c r="DC52" s="464"/>
      <c r="DD52" s="464"/>
      <c r="DE52" s="464"/>
      <c r="DF52" s="464"/>
      <c r="DG52" s="464"/>
      <c r="DH52" s="464"/>
      <c r="DI52" s="464"/>
      <c r="DJ52" s="464"/>
      <c r="DK52" s="464"/>
      <c r="DL52" s="464"/>
    </row>
    <row r="53" spans="8:116">
      <c r="H53" s="464"/>
      <c r="I53" s="464"/>
      <c r="J53" s="464"/>
      <c r="K53" s="464"/>
      <c r="L53" s="464"/>
      <c r="M53" s="464"/>
      <c r="N53" s="464"/>
      <c r="O53" s="464"/>
      <c r="P53" s="464"/>
      <c r="Q53" s="464"/>
      <c r="R53" s="464"/>
      <c r="S53" s="464"/>
      <c r="T53" s="464"/>
      <c r="U53" s="464"/>
      <c r="V53" s="464"/>
      <c r="W53" s="464"/>
      <c r="X53" s="464"/>
      <c r="Y53" s="464"/>
      <c r="Z53" s="464"/>
      <c r="AA53" s="464"/>
      <c r="AB53" s="464"/>
      <c r="AC53" s="464"/>
      <c r="AD53" s="464"/>
      <c r="AE53" s="464"/>
      <c r="AF53" s="464"/>
      <c r="AG53" s="464"/>
      <c r="AH53" s="464"/>
      <c r="AI53" s="464"/>
      <c r="AJ53" s="464"/>
      <c r="AK53" s="464"/>
      <c r="AL53" s="464"/>
      <c r="AM53" s="464"/>
      <c r="AN53" s="464"/>
      <c r="AO53" s="464"/>
      <c r="AP53" s="464"/>
      <c r="AQ53" s="464"/>
      <c r="AR53" s="464"/>
      <c r="AS53" s="464"/>
      <c r="AT53" s="464"/>
      <c r="AU53" s="464"/>
      <c r="AV53" s="464"/>
      <c r="AW53" s="464"/>
      <c r="AX53" s="464"/>
      <c r="AY53" s="464"/>
      <c r="AZ53" s="464"/>
      <c r="BA53" s="464"/>
      <c r="BB53" s="464"/>
      <c r="BC53" s="464"/>
      <c r="BD53" s="464"/>
      <c r="BE53" s="464"/>
      <c r="BF53" s="464"/>
      <c r="BG53" s="464"/>
      <c r="BH53" s="464"/>
      <c r="BI53" s="464"/>
      <c r="BJ53" s="464"/>
      <c r="BK53" s="464"/>
      <c r="BL53" s="464"/>
      <c r="BM53" s="464"/>
      <c r="BN53" s="464"/>
      <c r="BO53" s="464"/>
      <c r="BP53" s="464"/>
      <c r="BQ53" s="464"/>
      <c r="BR53" s="464"/>
      <c r="BS53" s="464"/>
      <c r="BT53" s="464"/>
      <c r="BU53" s="464"/>
      <c r="BV53" s="464"/>
      <c r="BW53" s="464"/>
      <c r="BX53" s="464"/>
      <c r="BY53" s="464"/>
      <c r="BZ53" s="464"/>
      <c r="CA53" s="464"/>
      <c r="CB53" s="464"/>
      <c r="CC53" s="464"/>
      <c r="CD53" s="464"/>
      <c r="CE53" s="464"/>
      <c r="CF53" s="464"/>
      <c r="CG53" s="464"/>
      <c r="CH53" s="464"/>
      <c r="CI53" s="464"/>
      <c r="CJ53" s="464"/>
      <c r="CK53" s="464"/>
      <c r="CL53" s="464"/>
      <c r="CM53" s="464"/>
      <c r="CN53" s="464"/>
      <c r="CO53" s="464"/>
      <c r="CP53" s="464"/>
      <c r="CQ53" s="464"/>
      <c r="CR53" s="464"/>
      <c r="CS53" s="464"/>
      <c r="CT53" s="464"/>
      <c r="CU53" s="464"/>
      <c r="CV53" s="464"/>
      <c r="CW53" s="464"/>
      <c r="CX53" s="464"/>
      <c r="CY53" s="464"/>
      <c r="CZ53" s="464"/>
      <c r="DA53" s="464"/>
      <c r="DB53" s="464"/>
      <c r="DC53" s="464"/>
      <c r="DD53" s="464"/>
      <c r="DE53" s="464"/>
      <c r="DF53" s="464"/>
      <c r="DG53" s="464"/>
      <c r="DH53" s="464"/>
      <c r="DI53" s="464"/>
      <c r="DJ53" s="464"/>
      <c r="DK53" s="464"/>
      <c r="DL53" s="464"/>
    </row>
    <row r="54" spans="8:116">
      <c r="H54" s="464"/>
      <c r="I54" s="464"/>
      <c r="J54" s="464"/>
      <c r="K54" s="464"/>
      <c r="L54" s="464"/>
      <c r="M54" s="464"/>
      <c r="N54" s="464"/>
      <c r="O54" s="464"/>
      <c r="P54" s="464"/>
      <c r="Q54" s="464"/>
      <c r="R54" s="464"/>
      <c r="S54" s="464"/>
      <c r="T54" s="464"/>
      <c r="U54" s="464"/>
      <c r="V54" s="464"/>
      <c r="W54" s="464"/>
      <c r="X54" s="464"/>
      <c r="Y54" s="464"/>
      <c r="Z54" s="464"/>
      <c r="AA54" s="464"/>
      <c r="AB54" s="464"/>
      <c r="AC54" s="464"/>
      <c r="AD54" s="464"/>
      <c r="AE54" s="464"/>
      <c r="AF54" s="464"/>
      <c r="AG54" s="464"/>
      <c r="AH54" s="464"/>
      <c r="AI54" s="464"/>
      <c r="AJ54" s="464"/>
      <c r="AK54" s="464"/>
      <c r="AL54" s="464"/>
      <c r="AM54" s="464"/>
      <c r="AN54" s="464"/>
      <c r="AO54" s="464"/>
      <c r="AP54" s="464"/>
      <c r="AQ54" s="464"/>
      <c r="AR54" s="464"/>
      <c r="AS54" s="464"/>
      <c r="AT54" s="464"/>
      <c r="AU54" s="464"/>
      <c r="AV54" s="464"/>
      <c r="AW54" s="464"/>
      <c r="AX54" s="464"/>
      <c r="AY54" s="464"/>
      <c r="AZ54" s="464"/>
      <c r="BA54" s="464"/>
      <c r="BB54" s="464"/>
      <c r="BC54" s="464"/>
      <c r="BD54" s="464"/>
      <c r="BE54" s="464"/>
      <c r="BF54" s="464"/>
      <c r="BG54" s="464"/>
      <c r="BH54" s="464"/>
      <c r="BI54" s="464"/>
      <c r="BJ54" s="464"/>
      <c r="BK54" s="464"/>
      <c r="BL54" s="464"/>
      <c r="BM54" s="464"/>
      <c r="BN54" s="464"/>
      <c r="BO54" s="464"/>
      <c r="BP54" s="464"/>
      <c r="BQ54" s="464"/>
      <c r="BR54" s="464"/>
      <c r="BS54" s="464"/>
      <c r="BT54" s="464"/>
      <c r="BU54" s="464"/>
      <c r="BV54" s="464"/>
      <c r="BW54" s="464"/>
      <c r="BX54" s="464"/>
      <c r="BY54" s="464"/>
      <c r="BZ54" s="464"/>
      <c r="CA54" s="464"/>
      <c r="CB54" s="464"/>
      <c r="CC54" s="464"/>
      <c r="CD54" s="464"/>
      <c r="CE54" s="464"/>
      <c r="CF54" s="464"/>
      <c r="CG54" s="464"/>
      <c r="CH54" s="464"/>
      <c r="CI54" s="464"/>
      <c r="CJ54" s="464"/>
      <c r="CK54" s="464"/>
      <c r="CL54" s="464"/>
      <c r="CM54" s="464"/>
      <c r="CN54" s="464"/>
      <c r="CO54" s="464"/>
      <c r="CP54" s="464"/>
      <c r="CQ54" s="464"/>
      <c r="CR54" s="464"/>
      <c r="CS54" s="464"/>
      <c r="CT54" s="464"/>
      <c r="CU54" s="464"/>
      <c r="CV54" s="464"/>
      <c r="CW54" s="464"/>
      <c r="CX54" s="464"/>
      <c r="CY54" s="464"/>
      <c r="CZ54" s="464"/>
      <c r="DA54" s="464"/>
      <c r="DB54" s="464"/>
      <c r="DC54" s="464"/>
      <c r="DD54" s="464"/>
      <c r="DE54" s="464"/>
      <c r="DF54" s="464"/>
      <c r="DG54" s="464"/>
      <c r="DH54" s="464"/>
      <c r="DI54" s="464"/>
      <c r="DJ54" s="464"/>
      <c r="DK54" s="464"/>
      <c r="DL54" s="464"/>
    </row>
    <row r="55" spans="8:116">
      <c r="H55" s="464"/>
      <c r="I55" s="464"/>
      <c r="J55" s="464"/>
      <c r="K55" s="464"/>
      <c r="L55" s="464"/>
      <c r="M55" s="464"/>
      <c r="N55" s="464"/>
      <c r="O55" s="464"/>
      <c r="P55" s="464"/>
      <c r="Q55" s="464"/>
      <c r="R55" s="464"/>
      <c r="S55" s="464"/>
      <c r="T55" s="464"/>
      <c r="U55" s="464"/>
      <c r="V55" s="464"/>
      <c r="W55" s="464"/>
      <c r="X55" s="464"/>
      <c r="Y55" s="464"/>
      <c r="Z55" s="464"/>
      <c r="AA55" s="464"/>
      <c r="AB55" s="464"/>
      <c r="AC55" s="464"/>
      <c r="AD55" s="464"/>
      <c r="AE55" s="464"/>
      <c r="AF55" s="464"/>
      <c r="AG55" s="464"/>
      <c r="AH55" s="464"/>
      <c r="AI55" s="464"/>
      <c r="AJ55" s="464"/>
      <c r="AK55" s="464"/>
      <c r="AL55" s="464"/>
      <c r="AM55" s="464"/>
      <c r="AN55" s="464"/>
      <c r="AO55" s="464"/>
      <c r="AP55" s="464"/>
      <c r="AQ55" s="464"/>
      <c r="AR55" s="464"/>
      <c r="AS55" s="464"/>
      <c r="AT55" s="464"/>
      <c r="AU55" s="464"/>
      <c r="AV55" s="464"/>
      <c r="AW55" s="464"/>
      <c r="AX55" s="464"/>
      <c r="AY55" s="464"/>
      <c r="AZ55" s="464"/>
      <c r="BA55" s="464"/>
      <c r="BB55" s="464"/>
      <c r="BC55" s="464"/>
      <c r="BD55" s="464"/>
      <c r="BE55" s="464"/>
      <c r="BF55" s="464"/>
      <c r="BG55" s="464"/>
      <c r="BH55" s="464"/>
      <c r="BI55" s="464"/>
      <c r="BJ55" s="464"/>
      <c r="BK55" s="464"/>
      <c r="BL55" s="464"/>
      <c r="BM55" s="464"/>
      <c r="BN55" s="464"/>
      <c r="BO55" s="464"/>
      <c r="BP55" s="464"/>
      <c r="BQ55" s="464"/>
      <c r="BR55" s="464"/>
      <c r="BS55" s="464"/>
      <c r="BT55" s="464"/>
      <c r="BU55" s="464"/>
      <c r="BV55" s="464"/>
      <c r="BW55" s="464"/>
      <c r="BX55" s="464"/>
      <c r="BY55" s="464"/>
      <c r="BZ55" s="464"/>
      <c r="CA55" s="464"/>
      <c r="CB55" s="464"/>
      <c r="CC55" s="464"/>
      <c r="CD55" s="464"/>
      <c r="CE55" s="464"/>
      <c r="CF55" s="464"/>
      <c r="CG55" s="464"/>
      <c r="CH55" s="464"/>
      <c r="CI55" s="464"/>
      <c r="CJ55" s="464"/>
      <c r="CK55" s="464"/>
      <c r="CL55" s="464"/>
      <c r="CM55" s="464"/>
      <c r="CN55" s="464"/>
      <c r="CO55" s="464"/>
      <c r="CP55" s="464"/>
      <c r="CQ55" s="464"/>
      <c r="CR55" s="464"/>
      <c r="CS55" s="464"/>
      <c r="CT55" s="464"/>
      <c r="CU55" s="464"/>
      <c r="CV55" s="464"/>
      <c r="CW55" s="464"/>
      <c r="CX55" s="464"/>
      <c r="CY55" s="464"/>
      <c r="CZ55" s="464"/>
      <c r="DA55" s="464"/>
      <c r="DB55" s="464"/>
      <c r="DC55" s="464"/>
      <c r="DD55" s="464"/>
      <c r="DE55" s="464"/>
      <c r="DF55" s="464"/>
      <c r="DG55" s="464"/>
      <c r="DH55" s="464"/>
      <c r="DI55" s="464"/>
      <c r="DJ55" s="464"/>
      <c r="DK55" s="464"/>
      <c r="DL55" s="464"/>
    </row>
    <row r="56" spans="8:116">
      <c r="H56" s="464"/>
      <c r="I56" s="464"/>
      <c r="J56" s="464"/>
      <c r="K56" s="464"/>
      <c r="L56" s="464"/>
      <c r="M56" s="464"/>
      <c r="N56" s="464"/>
      <c r="O56" s="464"/>
      <c r="P56" s="464"/>
      <c r="Q56" s="464"/>
      <c r="R56" s="464"/>
      <c r="S56" s="464"/>
      <c r="T56" s="464"/>
      <c r="U56" s="464"/>
      <c r="V56" s="464"/>
      <c r="W56" s="464"/>
      <c r="X56" s="464"/>
      <c r="Y56" s="464"/>
      <c r="Z56" s="464"/>
      <c r="AA56" s="464"/>
      <c r="AB56" s="464"/>
      <c r="AC56" s="464"/>
      <c r="AD56" s="464"/>
      <c r="AE56" s="464"/>
      <c r="AF56" s="464"/>
      <c r="AG56" s="464"/>
      <c r="AH56" s="464"/>
      <c r="AI56" s="464"/>
      <c r="AJ56" s="464"/>
      <c r="AK56" s="464"/>
      <c r="AL56" s="464"/>
      <c r="AM56" s="464"/>
      <c r="AN56" s="464"/>
      <c r="AO56" s="464"/>
      <c r="AP56" s="464"/>
      <c r="AQ56" s="464"/>
      <c r="AR56" s="464"/>
      <c r="AS56" s="464"/>
      <c r="AT56" s="464"/>
      <c r="AU56" s="464"/>
      <c r="AV56" s="464"/>
      <c r="AW56" s="464"/>
      <c r="AX56" s="464"/>
      <c r="AY56" s="464"/>
      <c r="AZ56" s="464"/>
      <c r="BA56" s="464"/>
      <c r="BB56" s="464"/>
      <c r="BC56" s="464"/>
      <c r="BD56" s="464"/>
      <c r="BE56" s="464"/>
      <c r="BF56" s="464"/>
      <c r="BG56" s="464"/>
      <c r="BH56" s="464"/>
      <c r="BI56" s="464"/>
      <c r="BJ56" s="464"/>
      <c r="BK56" s="464"/>
      <c r="BL56" s="464"/>
      <c r="BM56" s="464"/>
      <c r="BN56" s="464"/>
      <c r="BO56" s="464"/>
      <c r="BP56" s="464"/>
      <c r="BQ56" s="464"/>
      <c r="BR56" s="464"/>
      <c r="BS56" s="464"/>
      <c r="BT56" s="464"/>
      <c r="BU56" s="464"/>
      <c r="BV56" s="464"/>
      <c r="BW56" s="464"/>
      <c r="BX56" s="464"/>
      <c r="BY56" s="464"/>
      <c r="BZ56" s="464"/>
      <c r="CA56" s="464"/>
      <c r="CB56" s="464"/>
      <c r="CC56" s="464"/>
      <c r="CD56" s="464"/>
      <c r="CE56" s="464"/>
      <c r="CF56" s="464"/>
      <c r="CG56" s="464"/>
      <c r="CH56" s="464"/>
      <c r="CI56" s="464"/>
      <c r="CJ56" s="464"/>
      <c r="CK56" s="464"/>
      <c r="CL56" s="464"/>
      <c r="CM56" s="464"/>
      <c r="CN56" s="464"/>
      <c r="CO56" s="464"/>
      <c r="CP56" s="464"/>
      <c r="CQ56" s="464"/>
      <c r="CR56" s="464"/>
      <c r="CS56" s="464"/>
      <c r="CT56" s="464"/>
      <c r="CU56" s="464"/>
      <c r="CV56" s="464"/>
      <c r="CW56" s="464"/>
      <c r="CX56" s="464"/>
      <c r="CY56" s="464"/>
      <c r="CZ56" s="464"/>
      <c r="DA56" s="464"/>
      <c r="DB56" s="464"/>
      <c r="DC56" s="464"/>
      <c r="DD56" s="464"/>
      <c r="DE56" s="464"/>
      <c r="DF56" s="464"/>
      <c r="DG56" s="464"/>
      <c r="DH56" s="464"/>
      <c r="DI56" s="464"/>
      <c r="DJ56" s="464"/>
      <c r="DK56" s="464"/>
      <c r="DL56" s="464"/>
    </row>
    <row r="57" spans="8:116">
      <c r="H57" s="464"/>
      <c r="I57" s="464"/>
      <c r="J57" s="464"/>
      <c r="K57" s="464"/>
      <c r="L57" s="464"/>
      <c r="M57" s="464"/>
      <c r="N57" s="464"/>
      <c r="O57" s="464"/>
      <c r="P57" s="464"/>
      <c r="Q57" s="464"/>
      <c r="R57" s="464"/>
      <c r="S57" s="464"/>
      <c r="T57" s="464"/>
      <c r="U57" s="464"/>
      <c r="V57" s="464"/>
      <c r="W57" s="464"/>
      <c r="X57" s="464"/>
      <c r="Y57" s="464"/>
      <c r="Z57" s="464"/>
      <c r="AA57" s="464"/>
      <c r="AB57" s="464"/>
      <c r="AC57" s="464"/>
      <c r="AD57" s="464"/>
      <c r="AE57" s="464"/>
      <c r="AF57" s="464"/>
      <c r="AG57" s="464"/>
      <c r="AH57" s="464"/>
      <c r="AI57" s="464"/>
      <c r="AJ57" s="464"/>
      <c r="AK57" s="464"/>
      <c r="AL57" s="464"/>
      <c r="AM57" s="464"/>
      <c r="AN57" s="464"/>
      <c r="AO57" s="464"/>
      <c r="AP57" s="464"/>
      <c r="AQ57" s="464"/>
      <c r="AR57" s="464"/>
      <c r="AS57" s="464"/>
      <c r="AT57" s="464"/>
      <c r="AU57" s="464"/>
      <c r="AV57" s="464"/>
      <c r="AW57" s="464"/>
      <c r="AX57" s="464"/>
      <c r="AY57" s="464"/>
      <c r="AZ57" s="464"/>
      <c r="BA57" s="464"/>
      <c r="BB57" s="464"/>
      <c r="BC57" s="464"/>
      <c r="BD57" s="464"/>
      <c r="BE57" s="464"/>
      <c r="BF57" s="464"/>
      <c r="BG57" s="464"/>
      <c r="BH57" s="464"/>
      <c r="BI57" s="464"/>
      <c r="BJ57" s="464"/>
      <c r="BK57" s="464"/>
      <c r="BL57" s="464"/>
      <c r="BM57" s="464"/>
      <c r="BN57" s="464"/>
      <c r="BO57" s="464"/>
      <c r="BP57" s="464"/>
      <c r="BQ57" s="464"/>
      <c r="BR57" s="464"/>
      <c r="BS57" s="464"/>
      <c r="BT57" s="464"/>
      <c r="BU57" s="464"/>
      <c r="BV57" s="464"/>
      <c r="BW57" s="464"/>
      <c r="BX57" s="464"/>
      <c r="BY57" s="464"/>
      <c r="BZ57" s="464"/>
      <c r="CA57" s="464"/>
      <c r="CB57" s="464"/>
      <c r="CC57" s="464"/>
      <c r="CD57" s="464"/>
      <c r="CE57" s="464"/>
      <c r="CF57" s="464"/>
      <c r="CG57" s="464"/>
      <c r="CH57" s="464"/>
      <c r="CI57" s="464"/>
      <c r="CJ57" s="464"/>
      <c r="CK57" s="464"/>
      <c r="CL57" s="464"/>
      <c r="CM57" s="464"/>
      <c r="CN57" s="464"/>
      <c r="CO57" s="464"/>
      <c r="CP57" s="464"/>
      <c r="CQ57" s="464"/>
      <c r="CR57" s="464"/>
      <c r="CS57" s="464"/>
      <c r="CT57" s="464"/>
      <c r="CU57" s="464"/>
      <c r="CV57" s="464"/>
      <c r="CW57" s="464"/>
      <c r="CX57" s="464"/>
      <c r="CY57" s="464"/>
      <c r="CZ57" s="464"/>
      <c r="DA57" s="464"/>
      <c r="DB57" s="464"/>
      <c r="DC57" s="464"/>
      <c r="DD57" s="464"/>
      <c r="DE57" s="464"/>
      <c r="DF57" s="464"/>
      <c r="DG57" s="464"/>
      <c r="DH57" s="464"/>
      <c r="DI57" s="464"/>
      <c r="DJ57" s="464"/>
      <c r="DK57" s="464"/>
      <c r="DL57" s="464"/>
    </row>
    <row r="58" spans="8:116">
      <c r="H58" s="464"/>
      <c r="I58" s="464"/>
      <c r="J58" s="464"/>
      <c r="K58" s="464"/>
      <c r="L58" s="464"/>
      <c r="M58" s="464"/>
      <c r="N58" s="464"/>
      <c r="O58" s="464"/>
      <c r="P58" s="464"/>
      <c r="Q58" s="464"/>
      <c r="R58" s="464"/>
      <c r="S58" s="464"/>
      <c r="T58" s="464"/>
      <c r="U58" s="464"/>
      <c r="V58" s="464"/>
      <c r="W58" s="464"/>
      <c r="X58" s="464"/>
      <c r="Y58" s="464"/>
      <c r="Z58" s="464"/>
      <c r="AA58" s="464"/>
      <c r="AB58" s="464"/>
      <c r="AC58" s="464"/>
      <c r="AD58" s="464"/>
      <c r="AE58" s="464"/>
      <c r="AF58" s="464"/>
      <c r="AG58" s="464"/>
      <c r="AH58" s="464"/>
      <c r="AI58" s="464"/>
      <c r="AJ58" s="464"/>
      <c r="AK58" s="464"/>
      <c r="AL58" s="464"/>
      <c r="AM58" s="464"/>
      <c r="AN58" s="464"/>
      <c r="AO58" s="464"/>
      <c r="AP58" s="464"/>
      <c r="AQ58" s="464"/>
      <c r="AR58" s="464"/>
      <c r="AS58" s="464"/>
      <c r="AT58" s="464"/>
      <c r="AU58" s="464"/>
      <c r="AV58" s="464"/>
      <c r="AW58" s="464"/>
      <c r="AX58" s="464"/>
      <c r="AY58" s="464"/>
      <c r="AZ58" s="464"/>
      <c r="BA58" s="464"/>
      <c r="BB58" s="464"/>
      <c r="BC58" s="464"/>
      <c r="BD58" s="464"/>
      <c r="BE58" s="464"/>
      <c r="BF58" s="464"/>
      <c r="BG58" s="464"/>
      <c r="BH58" s="464"/>
      <c r="BI58" s="464"/>
      <c r="BJ58" s="464"/>
      <c r="BK58" s="464"/>
      <c r="BL58" s="464"/>
      <c r="BM58" s="464"/>
      <c r="BN58" s="464"/>
      <c r="BO58" s="464"/>
      <c r="BP58" s="464"/>
      <c r="BQ58" s="464"/>
      <c r="BR58" s="464"/>
      <c r="BS58" s="464"/>
      <c r="BT58" s="464"/>
      <c r="BU58" s="464"/>
      <c r="BV58" s="464"/>
      <c r="BW58" s="464"/>
      <c r="BX58" s="464"/>
      <c r="BY58" s="464"/>
      <c r="BZ58" s="464"/>
      <c r="CA58" s="464"/>
      <c r="CB58" s="464"/>
      <c r="CC58" s="464"/>
      <c r="CD58" s="464"/>
      <c r="CE58" s="464"/>
      <c r="CF58" s="464"/>
      <c r="CG58" s="464"/>
      <c r="CH58" s="464"/>
      <c r="CI58" s="464"/>
      <c r="CJ58" s="464"/>
      <c r="CK58" s="464"/>
      <c r="CL58" s="464"/>
      <c r="CM58" s="464"/>
      <c r="CN58" s="464"/>
      <c r="CO58" s="464"/>
      <c r="CP58" s="464"/>
      <c r="CQ58" s="464"/>
      <c r="CR58" s="464"/>
      <c r="CS58" s="464"/>
      <c r="CT58" s="464"/>
      <c r="CU58" s="464"/>
      <c r="CV58" s="464"/>
      <c r="CW58" s="464"/>
      <c r="CX58" s="464"/>
      <c r="CY58" s="464"/>
      <c r="CZ58" s="464"/>
      <c r="DA58" s="464"/>
      <c r="DB58" s="464"/>
      <c r="DC58" s="464"/>
      <c r="DD58" s="464"/>
      <c r="DE58" s="464"/>
      <c r="DF58" s="464"/>
      <c r="DG58" s="464"/>
      <c r="DH58" s="464"/>
      <c r="DI58" s="464"/>
      <c r="DJ58" s="464"/>
      <c r="DK58" s="464"/>
      <c r="DL58" s="464"/>
    </row>
    <row r="59" spans="8:116">
      <c r="H59" s="464"/>
      <c r="I59" s="464"/>
      <c r="J59" s="464"/>
      <c r="K59" s="464"/>
      <c r="L59" s="464"/>
      <c r="M59" s="464"/>
      <c r="N59" s="464"/>
      <c r="O59" s="464"/>
      <c r="P59" s="464"/>
      <c r="Q59" s="464"/>
      <c r="R59" s="464"/>
      <c r="S59" s="464"/>
      <c r="T59" s="464"/>
      <c r="U59" s="464"/>
      <c r="V59" s="464"/>
      <c r="W59" s="464"/>
      <c r="X59" s="464"/>
      <c r="Y59" s="464"/>
      <c r="Z59" s="464"/>
      <c r="AA59" s="464"/>
      <c r="AB59" s="464"/>
      <c r="AC59" s="464"/>
      <c r="AD59" s="464"/>
      <c r="AE59" s="464"/>
      <c r="AF59" s="464"/>
      <c r="AG59" s="464"/>
      <c r="AH59" s="464"/>
      <c r="AI59" s="464"/>
      <c r="AJ59" s="464"/>
      <c r="AK59" s="464"/>
      <c r="AL59" s="464"/>
      <c r="AM59" s="464"/>
      <c r="AN59" s="464"/>
      <c r="AO59" s="464"/>
      <c r="AP59" s="464"/>
      <c r="AQ59" s="464"/>
      <c r="AR59" s="464"/>
      <c r="AS59" s="464"/>
      <c r="AT59" s="464"/>
      <c r="AU59" s="464"/>
      <c r="AV59" s="464"/>
      <c r="AW59" s="464"/>
      <c r="AX59" s="464"/>
      <c r="AY59" s="464"/>
      <c r="AZ59" s="464"/>
      <c r="BA59" s="464"/>
      <c r="BB59" s="464"/>
      <c r="BC59" s="464"/>
      <c r="BD59" s="464"/>
      <c r="BE59" s="464"/>
      <c r="BF59" s="464"/>
      <c r="BG59" s="464"/>
      <c r="BH59" s="464"/>
      <c r="BI59" s="464"/>
      <c r="BJ59" s="464"/>
      <c r="BK59" s="464"/>
      <c r="BL59" s="464"/>
      <c r="BM59" s="464"/>
      <c r="BN59" s="464"/>
      <c r="BO59" s="464"/>
      <c r="BP59" s="464"/>
      <c r="BQ59" s="464"/>
      <c r="BR59" s="464"/>
      <c r="BS59" s="464"/>
      <c r="BT59" s="464"/>
      <c r="BU59" s="464"/>
      <c r="BV59" s="464"/>
      <c r="BW59" s="464"/>
      <c r="BX59" s="464"/>
      <c r="BY59" s="464"/>
      <c r="BZ59" s="464"/>
      <c r="CA59" s="464"/>
      <c r="CB59" s="464"/>
      <c r="CC59" s="464"/>
      <c r="CD59" s="464"/>
      <c r="CE59" s="464"/>
      <c r="CF59" s="464"/>
      <c r="CG59" s="464"/>
      <c r="CH59" s="464"/>
      <c r="CI59" s="464"/>
      <c r="CJ59" s="464"/>
      <c r="CK59" s="464"/>
      <c r="CL59" s="464"/>
      <c r="CM59" s="464"/>
      <c r="CN59" s="464"/>
      <c r="CO59" s="464"/>
      <c r="CP59" s="464"/>
      <c r="CQ59" s="464"/>
      <c r="CR59" s="464"/>
      <c r="CS59" s="464"/>
      <c r="CT59" s="464"/>
      <c r="CU59" s="464"/>
      <c r="CV59" s="464"/>
      <c r="CW59" s="464"/>
      <c r="CX59" s="464"/>
      <c r="CY59" s="464"/>
      <c r="CZ59" s="464"/>
      <c r="DA59" s="464"/>
      <c r="DB59" s="464"/>
      <c r="DC59" s="464"/>
      <c r="DD59" s="464"/>
      <c r="DE59" s="464"/>
      <c r="DF59" s="464"/>
      <c r="DG59" s="464"/>
      <c r="DH59" s="464"/>
      <c r="DI59" s="464"/>
      <c r="DJ59" s="464"/>
      <c r="DK59" s="464"/>
      <c r="DL59" s="464"/>
    </row>
    <row r="60" spans="8:116">
      <c r="H60" s="464"/>
      <c r="I60" s="464"/>
      <c r="J60" s="464"/>
      <c r="K60" s="464"/>
      <c r="L60" s="464"/>
      <c r="M60" s="464"/>
      <c r="N60" s="464"/>
      <c r="O60" s="464"/>
      <c r="P60" s="464"/>
      <c r="Q60" s="464"/>
      <c r="R60" s="464"/>
      <c r="S60" s="464"/>
      <c r="T60" s="464"/>
      <c r="U60" s="464"/>
      <c r="V60" s="464"/>
      <c r="W60" s="464"/>
      <c r="X60" s="464"/>
      <c r="Y60" s="464"/>
      <c r="Z60" s="464"/>
      <c r="AA60" s="464"/>
      <c r="AB60" s="464"/>
      <c r="AC60" s="464"/>
      <c r="AD60" s="464"/>
      <c r="AE60" s="464"/>
      <c r="AF60" s="464"/>
      <c r="AG60" s="464"/>
      <c r="AH60" s="464"/>
      <c r="AI60" s="464"/>
      <c r="AJ60" s="464"/>
      <c r="AK60" s="464"/>
      <c r="AL60" s="464"/>
      <c r="AM60" s="464"/>
      <c r="AN60" s="464"/>
      <c r="AO60" s="464"/>
      <c r="AP60" s="464"/>
      <c r="AQ60" s="464"/>
      <c r="AR60" s="464"/>
      <c r="AS60" s="464"/>
      <c r="AT60" s="464"/>
      <c r="AU60" s="464"/>
      <c r="AV60" s="464"/>
      <c r="AW60" s="464"/>
      <c r="AX60" s="464"/>
      <c r="AY60" s="464"/>
      <c r="AZ60" s="464"/>
      <c r="BA60" s="464"/>
      <c r="BB60" s="464"/>
      <c r="BC60" s="464"/>
      <c r="BD60" s="464"/>
      <c r="BE60" s="464"/>
      <c r="BF60" s="464"/>
      <c r="BG60" s="464"/>
      <c r="BH60" s="464"/>
      <c r="BI60" s="464"/>
      <c r="BJ60" s="464"/>
      <c r="BK60" s="464"/>
      <c r="BL60" s="464"/>
      <c r="BM60" s="464"/>
      <c r="BN60" s="464"/>
      <c r="BO60" s="464"/>
      <c r="BP60" s="464"/>
      <c r="BQ60" s="464"/>
      <c r="BR60" s="464"/>
      <c r="BS60" s="464"/>
      <c r="BT60" s="464"/>
      <c r="BU60" s="464"/>
      <c r="BV60" s="464"/>
      <c r="BW60" s="464"/>
      <c r="BX60" s="464"/>
      <c r="BY60" s="464"/>
      <c r="BZ60" s="464"/>
      <c r="CA60" s="464"/>
      <c r="CB60" s="464"/>
      <c r="CC60" s="464"/>
      <c r="CD60" s="464"/>
      <c r="CE60" s="464"/>
      <c r="CF60" s="464"/>
      <c r="CG60" s="464"/>
      <c r="CH60" s="464"/>
      <c r="CI60" s="464"/>
      <c r="CJ60" s="464"/>
      <c r="CK60" s="464"/>
      <c r="CL60" s="464"/>
      <c r="CM60" s="464"/>
      <c r="CN60" s="464"/>
      <c r="CO60" s="464"/>
      <c r="CP60" s="464"/>
      <c r="CQ60" s="464"/>
      <c r="CR60" s="464"/>
      <c r="CS60" s="464"/>
      <c r="CT60" s="464"/>
      <c r="CU60" s="464"/>
      <c r="CV60" s="464"/>
      <c r="CW60" s="464"/>
      <c r="CX60" s="464"/>
      <c r="CY60" s="464"/>
      <c r="CZ60" s="464"/>
      <c r="DA60" s="464"/>
      <c r="DB60" s="464"/>
      <c r="DC60" s="464"/>
      <c r="DD60" s="464"/>
      <c r="DE60" s="464"/>
      <c r="DF60" s="464"/>
      <c r="DG60" s="464"/>
      <c r="DH60" s="464"/>
      <c r="DI60" s="464"/>
      <c r="DJ60" s="464"/>
      <c r="DK60" s="464"/>
      <c r="DL60" s="464"/>
    </row>
    <row r="61" spans="8:116">
      <c r="H61" s="464"/>
      <c r="I61" s="464"/>
      <c r="J61" s="464"/>
      <c r="K61" s="464"/>
      <c r="L61" s="464"/>
      <c r="M61" s="464"/>
      <c r="N61" s="464"/>
      <c r="O61" s="464"/>
      <c r="P61" s="464"/>
      <c r="Q61" s="464"/>
      <c r="R61" s="464"/>
      <c r="S61" s="464"/>
      <c r="T61" s="464"/>
      <c r="U61" s="464"/>
      <c r="V61" s="464"/>
      <c r="W61" s="464"/>
      <c r="X61" s="464"/>
      <c r="Y61" s="464"/>
      <c r="Z61" s="464"/>
      <c r="AA61" s="464"/>
      <c r="AB61" s="464"/>
      <c r="AC61" s="464"/>
      <c r="AD61" s="464"/>
      <c r="AE61" s="464"/>
      <c r="AF61" s="464"/>
      <c r="AG61" s="464"/>
      <c r="AH61" s="464"/>
      <c r="AI61" s="464"/>
      <c r="AJ61" s="464"/>
      <c r="AK61" s="464"/>
      <c r="AL61" s="464"/>
      <c r="AM61" s="464"/>
      <c r="AN61" s="464"/>
      <c r="AO61" s="464"/>
      <c r="AP61" s="464"/>
      <c r="AQ61" s="464"/>
      <c r="AR61" s="464"/>
      <c r="AS61" s="464"/>
      <c r="AT61" s="464"/>
      <c r="AU61" s="464"/>
      <c r="AV61" s="464"/>
      <c r="AW61" s="464"/>
      <c r="AX61" s="464"/>
      <c r="AY61" s="464"/>
      <c r="AZ61" s="464"/>
      <c r="BA61" s="464"/>
      <c r="BB61" s="464"/>
      <c r="BC61" s="464"/>
      <c r="BD61" s="464"/>
      <c r="BE61" s="464"/>
      <c r="BF61" s="464"/>
      <c r="BG61" s="464"/>
      <c r="BH61" s="464"/>
      <c r="BI61" s="464"/>
      <c r="BJ61" s="464"/>
      <c r="BK61" s="464"/>
      <c r="BL61" s="464"/>
      <c r="BM61" s="464"/>
      <c r="BN61" s="464"/>
      <c r="BO61" s="464"/>
      <c r="BP61" s="464"/>
      <c r="BQ61" s="464"/>
      <c r="BR61" s="464"/>
      <c r="BS61" s="464"/>
      <c r="BT61" s="464"/>
      <c r="BU61" s="464"/>
      <c r="BV61" s="464"/>
      <c r="BW61" s="464"/>
      <c r="BX61" s="464"/>
      <c r="BY61" s="464"/>
      <c r="BZ61" s="464"/>
      <c r="CA61" s="464"/>
      <c r="CB61" s="464"/>
      <c r="CC61" s="464"/>
      <c r="CD61" s="464"/>
      <c r="CE61" s="464"/>
      <c r="CF61" s="464"/>
      <c r="CG61" s="464"/>
      <c r="CH61" s="464"/>
      <c r="CI61" s="464"/>
      <c r="CJ61" s="464"/>
      <c r="CK61" s="464"/>
      <c r="CL61" s="464"/>
      <c r="CM61" s="464"/>
      <c r="CN61" s="464"/>
      <c r="CO61" s="464"/>
      <c r="CP61" s="464"/>
      <c r="CQ61" s="464"/>
      <c r="CR61" s="464"/>
      <c r="CS61" s="464"/>
      <c r="CT61" s="464"/>
      <c r="CU61" s="464"/>
      <c r="CV61" s="464"/>
      <c r="CW61" s="464"/>
      <c r="CX61" s="464"/>
      <c r="CY61" s="464"/>
      <c r="CZ61" s="464"/>
      <c r="DA61" s="464"/>
      <c r="DB61" s="464"/>
      <c r="DC61" s="464"/>
      <c r="DD61" s="464"/>
      <c r="DE61" s="464"/>
      <c r="DF61" s="464"/>
      <c r="DG61" s="464"/>
      <c r="DH61" s="464"/>
      <c r="DI61" s="464"/>
      <c r="DJ61" s="464"/>
      <c r="DK61" s="464"/>
      <c r="DL61" s="464"/>
    </row>
    <row r="62" spans="8:116">
      <c r="H62" s="464"/>
      <c r="I62" s="464"/>
      <c r="J62" s="464"/>
      <c r="K62" s="464"/>
      <c r="L62" s="464"/>
      <c r="M62" s="464"/>
      <c r="N62" s="464"/>
      <c r="O62" s="464"/>
      <c r="P62" s="464"/>
      <c r="Q62" s="464"/>
      <c r="R62" s="464"/>
      <c r="S62" s="464"/>
      <c r="T62" s="464"/>
      <c r="U62" s="464"/>
      <c r="V62" s="464"/>
      <c r="W62" s="464"/>
      <c r="X62" s="464"/>
      <c r="Y62" s="464"/>
      <c r="Z62" s="464"/>
      <c r="AA62" s="464"/>
      <c r="AB62" s="464"/>
      <c r="AC62" s="464"/>
      <c r="AD62" s="464"/>
      <c r="AE62" s="464"/>
      <c r="AF62" s="464"/>
      <c r="AG62" s="464"/>
      <c r="AH62" s="464"/>
      <c r="AI62" s="464"/>
      <c r="AJ62" s="464"/>
      <c r="AK62" s="464"/>
      <c r="AL62" s="464"/>
      <c r="AM62" s="464"/>
      <c r="AN62" s="464"/>
      <c r="AO62" s="464"/>
      <c r="AP62" s="464"/>
      <c r="AQ62" s="464"/>
      <c r="AR62" s="464"/>
      <c r="AS62" s="464"/>
      <c r="AT62" s="464"/>
      <c r="AU62" s="464"/>
      <c r="AV62" s="464"/>
      <c r="AW62" s="464"/>
      <c r="AX62" s="464"/>
      <c r="AY62" s="464"/>
      <c r="AZ62" s="464"/>
      <c r="BA62" s="464"/>
      <c r="BB62" s="464"/>
      <c r="BC62" s="464"/>
      <c r="BD62" s="464"/>
      <c r="BE62" s="464"/>
      <c r="BF62" s="464"/>
      <c r="BG62" s="464"/>
      <c r="BH62" s="464"/>
      <c r="BI62" s="464"/>
      <c r="BJ62" s="464"/>
      <c r="BK62" s="464"/>
      <c r="BL62" s="464"/>
      <c r="BM62" s="464"/>
      <c r="BN62" s="464"/>
      <c r="BO62" s="464"/>
      <c r="BP62" s="464"/>
      <c r="BQ62" s="464"/>
      <c r="BR62" s="464"/>
      <c r="BS62" s="464"/>
      <c r="BT62" s="464"/>
      <c r="BU62" s="464"/>
      <c r="BV62" s="464"/>
      <c r="BW62" s="464"/>
      <c r="BX62" s="464"/>
      <c r="BY62" s="464"/>
      <c r="BZ62" s="464"/>
      <c r="CA62" s="464"/>
      <c r="CB62" s="464"/>
      <c r="CC62" s="464"/>
      <c r="CD62" s="464"/>
      <c r="CE62" s="464"/>
      <c r="CF62" s="464"/>
      <c r="CG62" s="464"/>
      <c r="CH62" s="464"/>
      <c r="CI62" s="464"/>
      <c r="CJ62" s="464"/>
      <c r="CK62" s="464"/>
      <c r="CL62" s="464"/>
      <c r="CM62" s="464"/>
      <c r="CN62" s="464"/>
      <c r="CO62" s="464"/>
      <c r="CP62" s="464"/>
      <c r="CQ62" s="464"/>
      <c r="CR62" s="464"/>
      <c r="CS62" s="464"/>
      <c r="CT62" s="464"/>
      <c r="CU62" s="464"/>
      <c r="CV62" s="464"/>
      <c r="CW62" s="464"/>
      <c r="CX62" s="464"/>
      <c r="CY62" s="464"/>
      <c r="CZ62" s="464"/>
      <c r="DA62" s="464"/>
      <c r="DB62" s="464"/>
      <c r="DC62" s="464"/>
      <c r="DD62" s="464"/>
      <c r="DE62" s="464"/>
      <c r="DF62" s="464"/>
      <c r="DG62" s="464"/>
      <c r="DH62" s="464"/>
      <c r="DI62" s="464"/>
      <c r="DJ62" s="464"/>
      <c r="DK62" s="464"/>
      <c r="DL62" s="464"/>
    </row>
    <row r="63" spans="8:116">
      <c r="H63" s="464"/>
      <c r="I63" s="464"/>
      <c r="J63" s="464"/>
      <c r="K63" s="464"/>
      <c r="L63" s="464"/>
      <c r="M63" s="464"/>
      <c r="N63" s="464"/>
      <c r="O63" s="464"/>
      <c r="P63" s="464"/>
      <c r="Q63" s="464"/>
      <c r="R63" s="464"/>
      <c r="S63" s="464"/>
      <c r="T63" s="464"/>
      <c r="U63" s="464"/>
      <c r="V63" s="464"/>
      <c r="W63" s="464"/>
      <c r="X63" s="464"/>
      <c r="Y63" s="464"/>
      <c r="Z63" s="464"/>
      <c r="AA63" s="464"/>
      <c r="AB63" s="464"/>
      <c r="AC63" s="464"/>
      <c r="AD63" s="464"/>
      <c r="AE63" s="464"/>
      <c r="AF63" s="464"/>
      <c r="AG63" s="464"/>
      <c r="AH63" s="464"/>
      <c r="AI63" s="464"/>
      <c r="AJ63" s="464"/>
      <c r="AK63" s="464"/>
      <c r="AL63" s="464"/>
      <c r="AM63" s="464"/>
      <c r="AN63" s="464"/>
      <c r="AO63" s="464"/>
      <c r="AP63" s="464"/>
      <c r="AQ63" s="464"/>
      <c r="AR63" s="464"/>
      <c r="AS63" s="464"/>
      <c r="AT63" s="464"/>
      <c r="AU63" s="464"/>
      <c r="AV63" s="464"/>
      <c r="AW63" s="464"/>
      <c r="AX63" s="464"/>
      <c r="AY63" s="464"/>
      <c r="AZ63" s="464"/>
      <c r="BA63" s="464"/>
      <c r="BB63" s="464"/>
      <c r="BC63" s="464"/>
      <c r="BD63" s="464"/>
      <c r="BE63" s="464"/>
      <c r="BF63" s="464"/>
      <c r="BG63" s="464"/>
      <c r="BH63" s="464"/>
      <c r="BI63" s="464"/>
      <c r="BJ63" s="464"/>
      <c r="BK63" s="464"/>
      <c r="BL63" s="464"/>
      <c r="BM63" s="464"/>
      <c r="BN63" s="464"/>
      <c r="BO63" s="464"/>
      <c r="BP63" s="464"/>
      <c r="BQ63" s="464"/>
      <c r="BR63" s="464"/>
      <c r="BS63" s="464"/>
      <c r="BT63" s="464"/>
      <c r="BU63" s="464"/>
      <c r="BV63" s="464"/>
      <c r="BW63" s="464"/>
      <c r="BX63" s="464"/>
      <c r="BY63" s="464"/>
      <c r="BZ63" s="464"/>
      <c r="CA63" s="464"/>
      <c r="CB63" s="464"/>
      <c r="CC63" s="464"/>
      <c r="CD63" s="464"/>
      <c r="CE63" s="464"/>
      <c r="CF63" s="464"/>
      <c r="CG63" s="464"/>
      <c r="CH63" s="464"/>
      <c r="CI63" s="464"/>
      <c r="CJ63" s="464"/>
      <c r="CK63" s="464"/>
      <c r="CL63" s="464"/>
      <c r="CM63" s="464"/>
      <c r="CN63" s="464"/>
      <c r="CO63" s="464"/>
      <c r="CP63" s="464"/>
      <c r="CQ63" s="464"/>
      <c r="CR63" s="464"/>
      <c r="CS63" s="464"/>
      <c r="CT63" s="464"/>
      <c r="CU63" s="464"/>
      <c r="CV63" s="464"/>
      <c r="CW63" s="464"/>
      <c r="CX63" s="464"/>
      <c r="CY63" s="464"/>
      <c r="CZ63" s="464"/>
      <c r="DA63" s="464"/>
      <c r="DB63" s="464"/>
      <c r="DC63" s="464"/>
      <c r="DD63" s="464"/>
      <c r="DE63" s="464"/>
      <c r="DF63" s="464"/>
      <c r="DG63" s="464"/>
      <c r="DH63" s="464"/>
      <c r="DI63" s="464"/>
      <c r="DJ63" s="464"/>
      <c r="DK63" s="464"/>
      <c r="DL63" s="464"/>
    </row>
    <row r="64" spans="8:116">
      <c r="H64" s="464"/>
      <c r="I64" s="464"/>
      <c r="J64" s="464"/>
      <c r="K64" s="464"/>
      <c r="L64" s="464"/>
      <c r="M64" s="464"/>
      <c r="N64" s="464"/>
      <c r="O64" s="464"/>
      <c r="P64" s="464"/>
      <c r="Q64" s="464"/>
      <c r="R64" s="464"/>
      <c r="S64" s="464"/>
      <c r="T64" s="464"/>
      <c r="U64" s="464"/>
      <c r="V64" s="464"/>
      <c r="W64" s="464"/>
      <c r="X64" s="464"/>
      <c r="Y64" s="464"/>
      <c r="Z64" s="464"/>
      <c r="AA64" s="464"/>
      <c r="AB64" s="464"/>
      <c r="AC64" s="464"/>
      <c r="AD64" s="464"/>
      <c r="AE64" s="464"/>
      <c r="AF64" s="464"/>
      <c r="AG64" s="464"/>
      <c r="AH64" s="464"/>
      <c r="AI64" s="464"/>
      <c r="AJ64" s="464"/>
      <c r="AK64" s="464"/>
      <c r="AL64" s="464"/>
      <c r="AM64" s="464"/>
      <c r="AN64" s="464"/>
      <c r="AO64" s="464"/>
      <c r="AP64" s="464"/>
      <c r="AQ64" s="464"/>
      <c r="AR64" s="464"/>
      <c r="AS64" s="464"/>
      <c r="AT64" s="464"/>
      <c r="AU64" s="464"/>
      <c r="AV64" s="464"/>
      <c r="AW64" s="464"/>
      <c r="AX64" s="464"/>
      <c r="AY64" s="464"/>
      <c r="AZ64" s="464"/>
      <c r="BA64" s="464"/>
      <c r="BB64" s="464"/>
      <c r="BC64" s="464"/>
      <c r="BD64" s="464"/>
      <c r="BE64" s="464"/>
      <c r="BF64" s="464"/>
      <c r="BG64" s="464"/>
      <c r="BH64" s="464"/>
      <c r="BI64" s="464"/>
      <c r="BJ64" s="464"/>
      <c r="BK64" s="464"/>
      <c r="BL64" s="464"/>
      <c r="BM64" s="464"/>
      <c r="BN64" s="464"/>
      <c r="BO64" s="464"/>
      <c r="BP64" s="464"/>
      <c r="BQ64" s="464"/>
      <c r="BR64" s="464"/>
      <c r="BS64" s="464"/>
      <c r="BT64" s="464"/>
      <c r="BU64" s="464"/>
      <c r="BV64" s="464"/>
      <c r="BW64" s="464"/>
      <c r="BX64" s="464"/>
      <c r="BY64" s="464"/>
      <c r="BZ64" s="464"/>
      <c r="CA64" s="464"/>
      <c r="CB64" s="464"/>
      <c r="CC64" s="464"/>
      <c r="CD64" s="464"/>
      <c r="CE64" s="464"/>
      <c r="CF64" s="464"/>
      <c r="CG64" s="464"/>
      <c r="CH64" s="464"/>
      <c r="CI64" s="464"/>
      <c r="CJ64" s="464"/>
      <c r="CK64" s="464"/>
      <c r="CL64" s="464"/>
      <c r="CM64" s="464"/>
      <c r="CN64" s="464"/>
      <c r="CO64" s="464"/>
      <c r="CP64" s="464"/>
      <c r="CQ64" s="464"/>
      <c r="CR64" s="464"/>
      <c r="CS64" s="464"/>
      <c r="CT64" s="464"/>
      <c r="CU64" s="464"/>
      <c r="CV64" s="464"/>
      <c r="CW64" s="464"/>
      <c r="CX64" s="464"/>
      <c r="CY64" s="464"/>
      <c r="CZ64" s="464"/>
      <c r="DA64" s="464"/>
      <c r="DB64" s="464"/>
      <c r="DC64" s="464"/>
      <c r="DD64" s="464"/>
      <c r="DE64" s="464"/>
      <c r="DF64" s="464"/>
      <c r="DG64" s="464"/>
      <c r="DH64" s="464"/>
      <c r="DI64" s="464"/>
      <c r="DJ64" s="464"/>
      <c r="DK64" s="464"/>
      <c r="DL64" s="464"/>
    </row>
    <row r="65" spans="8:116">
      <c r="H65" s="464"/>
      <c r="I65" s="464"/>
      <c r="J65" s="464"/>
      <c r="K65" s="464"/>
      <c r="L65" s="464"/>
      <c r="M65" s="464"/>
      <c r="N65" s="464"/>
      <c r="O65" s="464"/>
      <c r="P65" s="464"/>
      <c r="Q65" s="464"/>
      <c r="R65" s="464"/>
      <c r="S65" s="464"/>
      <c r="T65" s="464"/>
      <c r="U65" s="464"/>
      <c r="V65" s="464"/>
      <c r="W65" s="464"/>
      <c r="X65" s="464"/>
      <c r="Y65" s="464"/>
      <c r="Z65" s="464"/>
      <c r="AA65" s="464"/>
      <c r="AB65" s="464"/>
      <c r="AC65" s="464"/>
      <c r="AD65" s="464"/>
      <c r="AE65" s="464"/>
      <c r="AF65" s="464"/>
      <c r="AG65" s="464"/>
      <c r="AH65" s="464"/>
      <c r="AI65" s="464"/>
      <c r="AJ65" s="464"/>
      <c r="AK65" s="464"/>
      <c r="AL65" s="464"/>
      <c r="AM65" s="464"/>
      <c r="AN65" s="464"/>
      <c r="AO65" s="464"/>
      <c r="AP65" s="464"/>
      <c r="AQ65" s="464"/>
      <c r="AR65" s="464"/>
      <c r="AS65" s="464"/>
      <c r="AT65" s="464"/>
      <c r="AU65" s="464"/>
      <c r="AV65" s="464"/>
      <c r="AW65" s="464"/>
      <c r="AX65" s="464"/>
      <c r="AY65" s="464"/>
      <c r="AZ65" s="464"/>
      <c r="BA65" s="464"/>
      <c r="BB65" s="464"/>
      <c r="BC65" s="464"/>
      <c r="BD65" s="464"/>
      <c r="BE65" s="464"/>
      <c r="BF65" s="464"/>
      <c r="BG65" s="464"/>
      <c r="BH65" s="464"/>
      <c r="BI65" s="464"/>
      <c r="BJ65" s="464"/>
      <c r="BK65" s="464"/>
      <c r="BL65" s="464"/>
      <c r="BM65" s="464"/>
      <c r="BN65" s="464"/>
      <c r="BO65" s="464"/>
      <c r="BP65" s="464"/>
      <c r="BQ65" s="464"/>
      <c r="BR65" s="464"/>
      <c r="BS65" s="464"/>
      <c r="BT65" s="464"/>
      <c r="BU65" s="464"/>
      <c r="BV65" s="464"/>
      <c r="BW65" s="464"/>
      <c r="BX65" s="464"/>
      <c r="BY65" s="464"/>
      <c r="BZ65" s="464"/>
      <c r="CA65" s="464"/>
      <c r="CB65" s="464"/>
      <c r="CC65" s="464"/>
      <c r="CD65" s="464"/>
      <c r="CE65" s="464"/>
      <c r="CF65" s="464"/>
      <c r="CG65" s="464"/>
      <c r="CH65" s="464"/>
      <c r="CI65" s="464"/>
      <c r="CJ65" s="464"/>
      <c r="CK65" s="464"/>
      <c r="CL65" s="464"/>
      <c r="CM65" s="464"/>
      <c r="CN65" s="464"/>
      <c r="CO65" s="464"/>
      <c r="CP65" s="464"/>
      <c r="CQ65" s="464"/>
      <c r="CR65" s="464"/>
      <c r="CS65" s="464"/>
      <c r="CT65" s="464"/>
      <c r="CU65" s="464"/>
      <c r="CV65" s="464"/>
      <c r="CW65" s="464"/>
      <c r="CX65" s="464"/>
      <c r="CY65" s="464"/>
      <c r="CZ65" s="464"/>
      <c r="DA65" s="464"/>
      <c r="DB65" s="464"/>
      <c r="DC65" s="464"/>
      <c r="DD65" s="464"/>
      <c r="DE65" s="464"/>
      <c r="DF65" s="464"/>
      <c r="DG65" s="464"/>
      <c r="DH65" s="464"/>
      <c r="DI65" s="464"/>
      <c r="DJ65" s="464"/>
      <c r="DK65" s="464"/>
      <c r="DL65" s="464"/>
    </row>
    <row r="66" spans="8:116">
      <c r="H66" s="464"/>
      <c r="I66" s="464"/>
      <c r="J66" s="464"/>
      <c r="K66" s="464"/>
      <c r="L66" s="464"/>
      <c r="M66" s="464"/>
      <c r="N66" s="464"/>
      <c r="O66" s="464"/>
      <c r="P66" s="464"/>
      <c r="Q66" s="464"/>
      <c r="R66" s="464"/>
      <c r="S66" s="464"/>
      <c r="T66" s="464"/>
      <c r="U66" s="464"/>
      <c r="V66" s="464"/>
      <c r="W66" s="464"/>
      <c r="X66" s="464"/>
      <c r="Y66" s="464"/>
      <c r="Z66" s="464"/>
      <c r="AA66" s="464"/>
      <c r="AB66" s="464"/>
      <c r="AC66" s="464"/>
      <c r="AD66" s="464"/>
      <c r="AE66" s="464"/>
      <c r="AF66" s="464"/>
      <c r="AG66" s="464"/>
      <c r="AH66" s="464"/>
      <c r="AI66" s="464"/>
      <c r="AJ66" s="464"/>
      <c r="AK66" s="464"/>
      <c r="AL66" s="464"/>
      <c r="AM66" s="464"/>
      <c r="AN66" s="464"/>
      <c r="AO66" s="464"/>
      <c r="AP66" s="464"/>
      <c r="AQ66" s="464"/>
      <c r="AR66" s="464"/>
      <c r="AS66" s="464"/>
      <c r="AT66" s="464"/>
      <c r="AU66" s="464"/>
      <c r="AV66" s="464"/>
      <c r="AW66" s="464"/>
      <c r="AX66" s="464"/>
      <c r="AY66" s="464"/>
      <c r="AZ66" s="464"/>
      <c r="BA66" s="464"/>
      <c r="BB66" s="464"/>
      <c r="BC66" s="464"/>
      <c r="BD66" s="464"/>
      <c r="BE66" s="464"/>
      <c r="BF66" s="464"/>
      <c r="BG66" s="464"/>
      <c r="BH66" s="464"/>
      <c r="BI66" s="464"/>
      <c r="BJ66" s="464"/>
      <c r="BK66" s="464"/>
      <c r="BL66" s="464"/>
      <c r="BM66" s="464"/>
      <c r="BN66" s="464"/>
      <c r="BO66" s="464"/>
      <c r="BP66" s="464"/>
      <c r="BQ66" s="464"/>
      <c r="BR66" s="464"/>
      <c r="BS66" s="464"/>
      <c r="BT66" s="464"/>
      <c r="BU66" s="464"/>
      <c r="BV66" s="464"/>
      <c r="BW66" s="464"/>
      <c r="BX66" s="464"/>
      <c r="BY66" s="464"/>
      <c r="BZ66" s="464"/>
      <c r="CA66" s="464"/>
      <c r="CB66" s="464"/>
      <c r="CC66" s="464"/>
      <c r="CD66" s="464"/>
      <c r="CE66" s="464"/>
      <c r="CF66" s="464"/>
      <c r="CG66" s="464"/>
      <c r="CH66" s="464"/>
      <c r="CI66" s="464"/>
      <c r="CJ66" s="464"/>
      <c r="CK66" s="464"/>
      <c r="CL66" s="464"/>
      <c r="CM66" s="464"/>
      <c r="CN66" s="464"/>
      <c r="CO66" s="464"/>
      <c r="CP66" s="464"/>
      <c r="CQ66" s="464"/>
      <c r="CR66" s="464"/>
      <c r="CS66" s="464"/>
      <c r="CT66" s="464"/>
      <c r="CU66" s="464"/>
      <c r="CV66" s="464"/>
      <c r="CW66" s="464"/>
      <c r="CX66" s="464"/>
      <c r="CY66" s="464"/>
      <c r="CZ66" s="464"/>
      <c r="DA66" s="464"/>
      <c r="DB66" s="464"/>
      <c r="DC66" s="464"/>
      <c r="DD66" s="464"/>
      <c r="DE66" s="464"/>
      <c r="DF66" s="464"/>
      <c r="DG66" s="464"/>
      <c r="DH66" s="464"/>
      <c r="DI66" s="464"/>
      <c r="DJ66" s="464"/>
      <c r="DK66" s="464"/>
      <c r="DL66" s="464"/>
    </row>
    <row r="67" spans="8:116">
      <c r="H67" s="464"/>
      <c r="I67" s="464"/>
      <c r="J67" s="464"/>
      <c r="K67" s="464"/>
      <c r="L67" s="464"/>
      <c r="M67" s="464"/>
      <c r="N67" s="464"/>
      <c r="O67" s="464"/>
      <c r="P67" s="464"/>
      <c r="Q67" s="464"/>
      <c r="R67" s="464"/>
      <c r="S67" s="464"/>
      <c r="T67" s="464"/>
      <c r="U67" s="464"/>
      <c r="V67" s="464"/>
      <c r="W67" s="464"/>
      <c r="X67" s="464"/>
      <c r="Y67" s="464"/>
      <c r="Z67" s="464"/>
      <c r="AA67" s="464"/>
      <c r="AB67" s="464"/>
      <c r="AC67" s="464"/>
      <c r="AD67" s="464"/>
      <c r="AE67" s="464"/>
      <c r="AF67" s="464"/>
      <c r="AG67" s="464"/>
      <c r="AH67" s="464"/>
      <c r="AI67" s="464"/>
      <c r="AJ67" s="464"/>
      <c r="AK67" s="464"/>
      <c r="AL67" s="464"/>
      <c r="AM67" s="464"/>
      <c r="AN67" s="464"/>
      <c r="AO67" s="464"/>
      <c r="AP67" s="464"/>
      <c r="AQ67" s="464"/>
      <c r="AR67" s="464"/>
      <c r="AS67" s="464"/>
      <c r="AT67" s="464"/>
      <c r="AU67" s="464"/>
      <c r="AV67" s="464"/>
      <c r="AW67" s="464"/>
      <c r="AX67" s="464"/>
      <c r="AY67" s="464"/>
      <c r="AZ67" s="464"/>
      <c r="BA67" s="464"/>
      <c r="BB67" s="464"/>
      <c r="BC67" s="464"/>
      <c r="BD67" s="464"/>
      <c r="BE67" s="464"/>
      <c r="BF67" s="464"/>
      <c r="BG67" s="464"/>
      <c r="BH67" s="464"/>
      <c r="BI67" s="464"/>
      <c r="BJ67" s="464"/>
      <c r="BK67" s="464"/>
      <c r="BL67" s="464"/>
      <c r="BM67" s="464"/>
      <c r="BN67" s="464"/>
      <c r="BO67" s="464"/>
      <c r="BP67" s="464"/>
      <c r="BQ67" s="464"/>
      <c r="BR67" s="464"/>
      <c r="BS67" s="464"/>
      <c r="BT67" s="464"/>
      <c r="BU67" s="464"/>
      <c r="BV67" s="464"/>
      <c r="BW67" s="464"/>
      <c r="BX67" s="464"/>
      <c r="BY67" s="464"/>
      <c r="BZ67" s="464"/>
      <c r="CA67" s="464"/>
      <c r="CB67" s="464"/>
      <c r="CC67" s="464"/>
      <c r="CD67" s="464"/>
      <c r="CE67" s="464"/>
      <c r="CF67" s="464"/>
      <c r="CG67" s="464"/>
      <c r="CH67" s="464"/>
      <c r="CI67" s="464"/>
      <c r="CJ67" s="464"/>
      <c r="CK67" s="464"/>
      <c r="CL67" s="464"/>
      <c r="CM67" s="464"/>
      <c r="CN67" s="464"/>
      <c r="CO67" s="464"/>
      <c r="CP67" s="464"/>
      <c r="CQ67" s="464"/>
      <c r="CR67" s="464"/>
      <c r="CS67" s="464"/>
      <c r="CT67" s="464"/>
      <c r="CU67" s="464"/>
      <c r="CV67" s="464"/>
      <c r="CW67" s="464"/>
      <c r="CX67" s="464"/>
      <c r="CY67" s="464"/>
      <c r="CZ67" s="464"/>
      <c r="DA67" s="464"/>
      <c r="DB67" s="464"/>
      <c r="DC67" s="464"/>
      <c r="DD67" s="464"/>
      <c r="DE67" s="464"/>
      <c r="DF67" s="464"/>
      <c r="DG67" s="464"/>
      <c r="DH67" s="464"/>
      <c r="DI67" s="464"/>
      <c r="DJ67" s="464"/>
      <c r="DK67" s="464"/>
      <c r="DL67" s="464"/>
    </row>
    <row r="68" spans="8:116">
      <c r="H68" s="464"/>
      <c r="I68" s="464"/>
      <c r="J68" s="464"/>
      <c r="K68" s="464"/>
      <c r="L68" s="464"/>
      <c r="M68" s="464"/>
      <c r="N68" s="464"/>
      <c r="O68" s="464"/>
      <c r="P68" s="464"/>
      <c r="Q68" s="464"/>
      <c r="R68" s="464"/>
      <c r="S68" s="464"/>
      <c r="T68" s="464"/>
      <c r="U68" s="464"/>
      <c r="V68" s="464"/>
      <c r="W68" s="464"/>
      <c r="X68" s="464"/>
      <c r="Y68" s="464"/>
      <c r="Z68" s="464"/>
      <c r="AA68" s="464"/>
      <c r="AB68" s="464"/>
      <c r="AC68" s="464"/>
      <c r="AD68" s="464"/>
      <c r="AE68" s="464"/>
      <c r="AF68" s="464"/>
      <c r="AG68" s="464"/>
      <c r="AH68" s="464"/>
      <c r="AI68" s="464"/>
      <c r="AJ68" s="464"/>
      <c r="AK68" s="464"/>
      <c r="AL68" s="464"/>
      <c r="AM68" s="464"/>
      <c r="AN68" s="464"/>
      <c r="AO68" s="464"/>
      <c r="AP68" s="464"/>
      <c r="AQ68" s="464"/>
      <c r="AR68" s="464"/>
      <c r="AS68" s="464"/>
      <c r="AT68" s="464"/>
      <c r="AU68" s="464"/>
      <c r="AV68" s="464"/>
      <c r="AW68" s="464"/>
      <c r="AX68" s="464"/>
      <c r="AY68" s="464"/>
      <c r="AZ68" s="464"/>
      <c r="BA68" s="464"/>
      <c r="BB68" s="464"/>
      <c r="BC68" s="464"/>
      <c r="BD68" s="464"/>
      <c r="BE68" s="464"/>
      <c r="BF68" s="464"/>
      <c r="BG68" s="464"/>
      <c r="BH68" s="464"/>
      <c r="BI68" s="464"/>
      <c r="BJ68" s="464"/>
      <c r="BK68" s="464"/>
      <c r="BL68" s="464"/>
      <c r="BM68" s="464"/>
      <c r="BN68" s="464"/>
      <c r="BO68" s="464"/>
      <c r="BP68" s="464"/>
      <c r="BQ68" s="464"/>
      <c r="BR68" s="464"/>
      <c r="BS68" s="464"/>
      <c r="BT68" s="464"/>
      <c r="BU68" s="464"/>
      <c r="BV68" s="464"/>
      <c r="BW68" s="464"/>
      <c r="BX68" s="464"/>
      <c r="BY68" s="464"/>
      <c r="BZ68" s="464"/>
      <c r="CA68" s="464"/>
      <c r="CB68" s="464"/>
      <c r="CC68" s="464"/>
      <c r="CD68" s="464"/>
      <c r="CE68" s="464"/>
      <c r="CF68" s="464"/>
      <c r="CG68" s="464"/>
      <c r="CH68" s="464"/>
      <c r="CI68" s="464"/>
      <c r="CJ68" s="464"/>
      <c r="CK68" s="464"/>
      <c r="CL68" s="464"/>
      <c r="CM68" s="464"/>
      <c r="CN68" s="464"/>
      <c r="CO68" s="464"/>
      <c r="CP68" s="464"/>
      <c r="CQ68" s="464"/>
      <c r="CR68" s="464"/>
      <c r="CS68" s="464"/>
      <c r="CT68" s="464"/>
      <c r="CU68" s="464"/>
      <c r="CV68" s="464"/>
      <c r="CW68" s="464"/>
      <c r="CX68" s="464"/>
      <c r="CY68" s="464"/>
      <c r="CZ68" s="464"/>
      <c r="DA68" s="464"/>
      <c r="DB68" s="464"/>
      <c r="DC68" s="464"/>
      <c r="DD68" s="464"/>
      <c r="DE68" s="464"/>
      <c r="DF68" s="464"/>
      <c r="DG68" s="464"/>
      <c r="DH68" s="464"/>
      <c r="DI68" s="464"/>
      <c r="DJ68" s="464"/>
      <c r="DK68" s="464"/>
      <c r="DL68" s="464"/>
    </row>
    <row r="69" spans="8:116">
      <c r="H69" s="464"/>
      <c r="I69" s="464"/>
      <c r="J69" s="464"/>
      <c r="K69" s="464"/>
      <c r="L69" s="464"/>
      <c r="M69" s="464"/>
      <c r="N69" s="464"/>
      <c r="O69" s="464"/>
      <c r="P69" s="464"/>
      <c r="Q69" s="464"/>
      <c r="R69" s="464"/>
      <c r="S69" s="464"/>
      <c r="T69" s="464"/>
      <c r="U69" s="464"/>
      <c r="V69" s="464"/>
      <c r="W69" s="464"/>
      <c r="X69" s="464"/>
      <c r="Y69" s="464"/>
      <c r="Z69" s="464"/>
      <c r="AA69" s="464"/>
      <c r="AB69" s="464"/>
      <c r="AC69" s="464"/>
      <c r="AD69" s="464"/>
      <c r="AE69" s="464"/>
      <c r="AF69" s="464"/>
      <c r="AG69" s="464"/>
      <c r="AH69" s="464"/>
      <c r="AI69" s="464"/>
      <c r="AJ69" s="464"/>
      <c r="AK69" s="464"/>
      <c r="AL69" s="464"/>
      <c r="AM69" s="464"/>
      <c r="AN69" s="464"/>
      <c r="AO69" s="464"/>
      <c r="AP69" s="464"/>
      <c r="AQ69" s="464"/>
      <c r="AR69" s="464"/>
      <c r="AS69" s="464"/>
      <c r="AT69" s="464"/>
      <c r="AU69" s="464"/>
      <c r="AV69" s="464"/>
      <c r="AW69" s="464"/>
      <c r="AX69" s="464"/>
      <c r="AY69" s="464"/>
      <c r="AZ69" s="464"/>
      <c r="BA69" s="464"/>
      <c r="BB69" s="464"/>
      <c r="BC69" s="464"/>
      <c r="BD69" s="464"/>
      <c r="BE69" s="464"/>
      <c r="BF69" s="464"/>
      <c r="BG69" s="464"/>
      <c r="BH69" s="464"/>
      <c r="BI69" s="464"/>
      <c r="BJ69" s="464"/>
      <c r="BK69" s="464"/>
      <c r="BL69" s="464"/>
      <c r="BM69" s="464"/>
      <c r="BN69" s="464"/>
      <c r="BO69" s="464"/>
      <c r="BP69" s="464"/>
      <c r="BQ69" s="464"/>
      <c r="BR69" s="464"/>
      <c r="BS69" s="464"/>
      <c r="BT69" s="464"/>
      <c r="BU69" s="464"/>
      <c r="BV69" s="464"/>
      <c r="BW69" s="464"/>
      <c r="BX69" s="464"/>
      <c r="BY69" s="464"/>
      <c r="BZ69" s="464"/>
      <c r="CA69" s="464"/>
      <c r="CB69" s="464"/>
      <c r="CC69" s="464"/>
      <c r="CD69" s="464"/>
      <c r="CE69" s="464"/>
      <c r="CF69" s="464"/>
      <c r="CG69" s="464"/>
      <c r="CH69" s="464"/>
      <c r="CI69" s="464"/>
      <c r="CJ69" s="464"/>
      <c r="CK69" s="464"/>
      <c r="CL69" s="464"/>
      <c r="CM69" s="464"/>
      <c r="CN69" s="464"/>
      <c r="CO69" s="464"/>
      <c r="CP69" s="464"/>
      <c r="CQ69" s="464"/>
      <c r="CR69" s="464"/>
      <c r="CS69" s="464"/>
      <c r="CT69" s="464"/>
      <c r="CU69" s="464"/>
      <c r="CV69" s="464"/>
      <c r="CW69" s="464"/>
      <c r="CX69" s="464"/>
      <c r="CY69" s="464"/>
      <c r="CZ69" s="464"/>
      <c r="DA69" s="464"/>
      <c r="DB69" s="464"/>
      <c r="DC69" s="464"/>
      <c r="DD69" s="464"/>
      <c r="DE69" s="464"/>
      <c r="DF69" s="464"/>
      <c r="DG69" s="464"/>
      <c r="DH69" s="464"/>
      <c r="DI69" s="464"/>
      <c r="DJ69" s="464"/>
      <c r="DK69" s="464"/>
      <c r="DL69" s="464"/>
    </row>
    <row r="70" spans="8:116">
      <c r="H70" s="464"/>
      <c r="I70" s="464"/>
      <c r="J70" s="464"/>
      <c r="K70" s="464"/>
      <c r="L70" s="464"/>
      <c r="M70" s="464"/>
      <c r="N70" s="464"/>
      <c r="O70" s="464"/>
      <c r="P70" s="464"/>
      <c r="Q70" s="464"/>
      <c r="R70" s="464"/>
      <c r="S70" s="464"/>
      <c r="T70" s="464"/>
      <c r="U70" s="464"/>
      <c r="V70" s="464"/>
      <c r="W70" s="464"/>
      <c r="X70" s="464"/>
      <c r="Y70" s="464"/>
      <c r="Z70" s="464"/>
      <c r="AA70" s="464"/>
      <c r="AB70" s="464"/>
      <c r="AC70" s="464"/>
      <c r="AD70" s="464"/>
      <c r="AE70" s="464"/>
      <c r="AF70" s="464"/>
      <c r="AG70" s="464"/>
      <c r="AH70" s="464"/>
      <c r="AI70" s="464"/>
      <c r="AJ70" s="464"/>
      <c r="AK70" s="464"/>
      <c r="AL70" s="464"/>
      <c r="AM70" s="464"/>
      <c r="AN70" s="464"/>
      <c r="AO70" s="464"/>
      <c r="AP70" s="464"/>
      <c r="AQ70" s="464"/>
      <c r="AR70" s="464"/>
      <c r="AS70" s="464"/>
      <c r="AT70" s="464"/>
      <c r="AU70" s="464"/>
      <c r="AV70" s="464"/>
      <c r="AW70" s="464"/>
      <c r="AX70" s="464"/>
      <c r="AY70" s="464"/>
      <c r="AZ70" s="464"/>
      <c r="BA70" s="464"/>
      <c r="BB70" s="464"/>
      <c r="BC70" s="464"/>
      <c r="BD70" s="464"/>
      <c r="BE70" s="464"/>
      <c r="BF70" s="464"/>
      <c r="BG70" s="464"/>
      <c r="BH70" s="464"/>
      <c r="BI70" s="464"/>
      <c r="BJ70" s="464"/>
      <c r="BK70" s="464"/>
      <c r="BL70" s="464"/>
      <c r="BM70" s="464"/>
      <c r="BN70" s="464"/>
      <c r="BO70" s="464"/>
      <c r="BP70" s="464"/>
      <c r="BQ70" s="464"/>
      <c r="BR70" s="464"/>
      <c r="BS70" s="464"/>
      <c r="BT70" s="464"/>
      <c r="BU70" s="464"/>
      <c r="BV70" s="464"/>
      <c r="BW70" s="464"/>
      <c r="BX70" s="464"/>
      <c r="BY70" s="464"/>
      <c r="BZ70" s="464"/>
      <c r="CA70" s="464"/>
      <c r="CB70" s="464"/>
      <c r="CC70" s="464"/>
      <c r="CD70" s="464"/>
      <c r="CE70" s="464"/>
      <c r="CF70" s="464"/>
      <c r="CG70" s="464"/>
      <c r="CH70" s="464"/>
      <c r="CI70" s="464"/>
      <c r="CJ70" s="464"/>
      <c r="CK70" s="464"/>
      <c r="CL70" s="464"/>
      <c r="CM70" s="464"/>
      <c r="CN70" s="464"/>
      <c r="CO70" s="464"/>
      <c r="CP70" s="464"/>
      <c r="CQ70" s="464"/>
      <c r="CR70" s="464"/>
      <c r="CS70" s="464"/>
      <c r="CT70" s="464"/>
      <c r="CU70" s="464"/>
      <c r="CV70" s="464"/>
      <c r="CW70" s="464"/>
      <c r="CX70" s="464"/>
      <c r="CY70" s="464"/>
      <c r="CZ70" s="464"/>
      <c r="DA70" s="464"/>
      <c r="DB70" s="464"/>
      <c r="DC70" s="464"/>
      <c r="DD70" s="464"/>
      <c r="DE70" s="464"/>
      <c r="DF70" s="464"/>
      <c r="DG70" s="464"/>
      <c r="DH70" s="464"/>
      <c r="DI70" s="464"/>
      <c r="DJ70" s="464"/>
      <c r="DK70" s="464"/>
      <c r="DL70" s="464"/>
    </row>
    <row r="71" spans="8:116">
      <c r="H71" s="464"/>
      <c r="I71" s="464"/>
      <c r="J71" s="464"/>
      <c r="K71" s="464"/>
      <c r="L71" s="464"/>
      <c r="M71" s="464"/>
      <c r="N71" s="464"/>
      <c r="O71" s="464"/>
      <c r="P71" s="464"/>
      <c r="Q71" s="464"/>
      <c r="R71" s="464"/>
      <c r="S71" s="464"/>
      <c r="T71" s="464"/>
      <c r="U71" s="464"/>
      <c r="V71" s="464"/>
      <c r="W71" s="464"/>
      <c r="X71" s="464"/>
      <c r="Y71" s="464"/>
      <c r="Z71" s="464"/>
      <c r="AA71" s="464"/>
      <c r="AB71" s="464"/>
      <c r="AC71" s="464"/>
      <c r="AD71" s="464"/>
      <c r="AE71" s="464"/>
      <c r="AF71" s="464"/>
      <c r="AG71" s="464"/>
      <c r="AH71" s="464"/>
      <c r="AI71" s="464"/>
      <c r="AJ71" s="464"/>
      <c r="AK71" s="464"/>
      <c r="AL71" s="464"/>
      <c r="AM71" s="464"/>
      <c r="AN71" s="464"/>
      <c r="AO71" s="464"/>
      <c r="AP71" s="464"/>
      <c r="AQ71" s="464"/>
      <c r="AR71" s="464"/>
      <c r="AS71" s="464"/>
      <c r="AT71" s="464"/>
      <c r="AU71" s="464"/>
      <c r="AV71" s="464"/>
      <c r="AW71" s="464"/>
      <c r="AX71" s="464"/>
      <c r="AY71" s="464"/>
      <c r="AZ71" s="464"/>
      <c r="BA71" s="464"/>
      <c r="BB71" s="464"/>
      <c r="BC71" s="464"/>
      <c r="BD71" s="464"/>
      <c r="BE71" s="464"/>
      <c r="BF71" s="464"/>
      <c r="BG71" s="464"/>
      <c r="BH71" s="464"/>
      <c r="BI71" s="464"/>
      <c r="BJ71" s="464"/>
      <c r="BK71" s="464"/>
      <c r="BL71" s="464"/>
      <c r="BM71" s="464"/>
      <c r="BN71" s="464"/>
      <c r="BO71" s="464"/>
      <c r="BP71" s="464"/>
      <c r="BQ71" s="464"/>
      <c r="BR71" s="464"/>
      <c r="BS71" s="464"/>
      <c r="BT71" s="464"/>
      <c r="BU71" s="464"/>
      <c r="BV71" s="464"/>
      <c r="BW71" s="464"/>
      <c r="BX71" s="464"/>
      <c r="BY71" s="464"/>
      <c r="BZ71" s="464"/>
      <c r="CA71" s="464"/>
      <c r="CB71" s="464"/>
      <c r="CC71" s="464"/>
      <c r="CD71" s="464"/>
      <c r="CE71" s="464"/>
      <c r="CF71" s="464"/>
      <c r="CG71" s="464"/>
      <c r="CH71" s="464"/>
      <c r="CI71" s="464"/>
      <c r="CJ71" s="464"/>
      <c r="CK71" s="464"/>
      <c r="CL71" s="464"/>
      <c r="CM71" s="464"/>
      <c r="CN71" s="464"/>
      <c r="CO71" s="464"/>
      <c r="CP71" s="464"/>
      <c r="CQ71" s="464"/>
      <c r="CR71" s="464"/>
      <c r="CS71" s="464"/>
      <c r="CT71" s="464"/>
      <c r="CU71" s="464"/>
      <c r="CV71" s="464"/>
      <c r="CW71" s="464"/>
      <c r="CX71" s="464"/>
      <c r="CY71" s="464"/>
      <c r="CZ71" s="464"/>
      <c r="DA71" s="464"/>
      <c r="DB71" s="464"/>
      <c r="DC71" s="464"/>
      <c r="DD71" s="464"/>
      <c r="DE71" s="464"/>
      <c r="DF71" s="464"/>
      <c r="DG71" s="464"/>
      <c r="DH71" s="464"/>
      <c r="DI71" s="464"/>
      <c r="DJ71" s="464"/>
      <c r="DK71" s="464"/>
      <c r="DL71" s="464"/>
    </row>
    <row r="72" spans="8:116">
      <c r="H72" s="464"/>
      <c r="I72" s="464"/>
      <c r="J72" s="464"/>
      <c r="K72" s="464"/>
      <c r="L72" s="464"/>
      <c r="M72" s="464"/>
      <c r="N72" s="464"/>
      <c r="O72" s="464"/>
      <c r="P72" s="464"/>
      <c r="Q72" s="464"/>
      <c r="R72" s="464"/>
      <c r="S72" s="464"/>
      <c r="T72" s="464"/>
      <c r="U72" s="464"/>
      <c r="V72" s="464"/>
      <c r="W72" s="464"/>
      <c r="X72" s="464"/>
      <c r="Y72" s="464"/>
      <c r="Z72" s="464"/>
      <c r="AA72" s="464"/>
      <c r="AB72" s="464"/>
      <c r="AC72" s="464"/>
      <c r="AD72" s="464"/>
      <c r="AE72" s="464"/>
      <c r="AF72" s="464"/>
      <c r="AG72" s="464"/>
      <c r="AH72" s="464"/>
      <c r="AI72" s="464"/>
      <c r="AJ72" s="464"/>
      <c r="AK72" s="464"/>
      <c r="AL72" s="464"/>
      <c r="AM72" s="464"/>
      <c r="AN72" s="464"/>
      <c r="AO72" s="464"/>
      <c r="AP72" s="464"/>
      <c r="AQ72" s="464"/>
      <c r="AR72" s="464"/>
      <c r="AS72" s="464"/>
      <c r="AT72" s="464"/>
      <c r="AU72" s="464"/>
      <c r="AV72" s="464"/>
      <c r="AW72" s="464"/>
      <c r="AX72" s="464"/>
      <c r="AY72" s="464"/>
      <c r="AZ72" s="464"/>
      <c r="BA72" s="464"/>
      <c r="BB72" s="464"/>
      <c r="BC72" s="464"/>
      <c r="BD72" s="464"/>
      <c r="BE72" s="464"/>
      <c r="BF72" s="464"/>
      <c r="BG72" s="464"/>
      <c r="BH72" s="464"/>
      <c r="BI72" s="464"/>
      <c r="BJ72" s="464"/>
      <c r="BK72" s="464"/>
      <c r="BL72" s="464"/>
      <c r="BM72" s="464"/>
      <c r="BN72" s="464"/>
      <c r="BO72" s="464"/>
      <c r="BP72" s="464"/>
      <c r="BQ72" s="464"/>
      <c r="BR72" s="464"/>
      <c r="BS72" s="464"/>
      <c r="BT72" s="464"/>
      <c r="BU72" s="464"/>
      <c r="BV72" s="464"/>
      <c r="BW72" s="464"/>
      <c r="BX72" s="464"/>
      <c r="BY72" s="464"/>
      <c r="BZ72" s="464"/>
      <c r="CA72" s="464"/>
      <c r="CB72" s="464"/>
      <c r="CC72" s="464"/>
      <c r="CD72" s="464"/>
      <c r="CE72" s="464"/>
      <c r="CF72" s="464"/>
      <c r="CG72" s="464"/>
      <c r="CH72" s="464"/>
      <c r="CI72" s="464"/>
      <c r="CJ72" s="464"/>
      <c r="CK72" s="464"/>
      <c r="CL72" s="464"/>
      <c r="CM72" s="464"/>
      <c r="CN72" s="464"/>
      <c r="CO72" s="464"/>
      <c r="CP72" s="464"/>
      <c r="CQ72" s="464"/>
      <c r="CR72" s="464"/>
      <c r="CS72" s="464"/>
      <c r="CT72" s="464"/>
      <c r="CU72" s="464"/>
      <c r="CV72" s="464"/>
      <c r="CW72" s="464"/>
      <c r="CX72" s="464"/>
      <c r="CY72" s="464"/>
      <c r="CZ72" s="464"/>
      <c r="DA72" s="464"/>
      <c r="DB72" s="464"/>
      <c r="DC72" s="464"/>
      <c r="DD72" s="464"/>
      <c r="DE72" s="464"/>
      <c r="DF72" s="464"/>
      <c r="DG72" s="464"/>
      <c r="DH72" s="464"/>
      <c r="DI72" s="464"/>
      <c r="DJ72" s="464"/>
      <c r="DK72" s="464"/>
      <c r="DL72" s="464"/>
    </row>
    <row r="73" spans="8:116">
      <c r="H73" s="464"/>
      <c r="I73" s="464"/>
      <c r="J73" s="464"/>
      <c r="K73" s="464"/>
      <c r="L73" s="464"/>
      <c r="M73" s="464"/>
      <c r="N73" s="464"/>
      <c r="O73" s="464"/>
      <c r="P73" s="464"/>
      <c r="Q73" s="464"/>
      <c r="R73" s="464"/>
      <c r="S73" s="464"/>
      <c r="T73" s="464"/>
      <c r="U73" s="464"/>
      <c r="V73" s="464"/>
      <c r="W73" s="464"/>
      <c r="X73" s="464"/>
      <c r="Y73" s="464"/>
      <c r="Z73" s="464"/>
      <c r="AA73" s="464"/>
      <c r="AB73" s="464"/>
      <c r="AC73" s="464"/>
      <c r="AD73" s="464"/>
      <c r="AE73" s="464"/>
      <c r="AF73" s="464"/>
      <c r="AG73" s="464"/>
      <c r="AH73" s="464"/>
      <c r="AI73" s="464"/>
      <c r="AJ73" s="464"/>
      <c r="AK73" s="464"/>
      <c r="AL73" s="464"/>
      <c r="AM73" s="464"/>
      <c r="AN73" s="464"/>
      <c r="AO73" s="464"/>
      <c r="AP73" s="464"/>
      <c r="AQ73" s="464"/>
      <c r="AR73" s="464"/>
      <c r="AS73" s="464"/>
      <c r="AT73" s="464"/>
      <c r="AU73" s="464"/>
      <c r="AV73" s="464"/>
      <c r="AW73" s="464"/>
      <c r="AX73" s="464"/>
      <c r="AY73" s="464"/>
      <c r="AZ73" s="464"/>
      <c r="BA73" s="464"/>
      <c r="BB73" s="464"/>
      <c r="BC73" s="464"/>
      <c r="BD73" s="464"/>
      <c r="BE73" s="464"/>
      <c r="BF73" s="464"/>
      <c r="BG73" s="464"/>
      <c r="BH73" s="464"/>
      <c r="BI73" s="464"/>
      <c r="BJ73" s="464"/>
      <c r="BK73" s="464"/>
      <c r="BL73" s="464"/>
      <c r="BM73" s="464"/>
      <c r="BN73" s="464"/>
      <c r="BO73" s="464"/>
      <c r="BP73" s="464"/>
      <c r="BQ73" s="464"/>
      <c r="BR73" s="464"/>
      <c r="BS73" s="464"/>
      <c r="BT73" s="464"/>
      <c r="BU73" s="464"/>
      <c r="BV73" s="464"/>
      <c r="BW73" s="464"/>
      <c r="BX73" s="464"/>
      <c r="BY73" s="464"/>
      <c r="BZ73" s="464"/>
      <c r="CA73" s="464"/>
      <c r="CB73" s="464"/>
      <c r="CC73" s="464"/>
      <c r="CD73" s="464"/>
      <c r="CE73" s="464"/>
      <c r="CF73" s="464"/>
      <c r="CG73" s="464"/>
      <c r="CH73" s="464"/>
      <c r="CI73" s="464"/>
      <c r="CJ73" s="464"/>
      <c r="CK73" s="464"/>
      <c r="CL73" s="464"/>
      <c r="CM73" s="464"/>
      <c r="CN73" s="464"/>
      <c r="CO73" s="464"/>
      <c r="CP73" s="464"/>
      <c r="CQ73" s="464"/>
      <c r="CR73" s="464"/>
      <c r="CS73" s="464"/>
      <c r="CT73" s="464"/>
      <c r="CU73" s="464"/>
      <c r="CV73" s="464"/>
      <c r="CW73" s="464"/>
      <c r="CX73" s="464"/>
      <c r="CY73" s="464"/>
      <c r="CZ73" s="464"/>
      <c r="DA73" s="464"/>
      <c r="DB73" s="464"/>
      <c r="DC73" s="464"/>
      <c r="DD73" s="464"/>
      <c r="DE73" s="464"/>
      <c r="DF73" s="464"/>
      <c r="DG73" s="464"/>
      <c r="DH73" s="464"/>
      <c r="DI73" s="464"/>
      <c r="DJ73" s="464"/>
      <c r="DK73" s="464"/>
      <c r="DL73" s="464"/>
    </row>
    <row r="74" spans="8:116">
      <c r="H74" s="464"/>
      <c r="I74" s="464"/>
      <c r="J74" s="464"/>
      <c r="K74" s="464"/>
      <c r="L74" s="464"/>
      <c r="M74" s="464"/>
      <c r="N74" s="464"/>
      <c r="O74" s="464"/>
      <c r="P74" s="464"/>
      <c r="Q74" s="464"/>
      <c r="R74" s="464"/>
      <c r="S74" s="464"/>
      <c r="T74" s="464"/>
      <c r="U74" s="464"/>
      <c r="V74" s="464"/>
      <c r="W74" s="464"/>
      <c r="X74" s="464"/>
      <c r="Y74" s="464"/>
      <c r="Z74" s="464"/>
      <c r="AA74" s="464"/>
      <c r="AB74" s="464"/>
      <c r="AC74" s="464"/>
      <c r="AD74" s="464"/>
      <c r="AE74" s="464"/>
      <c r="AF74" s="464"/>
      <c r="AG74" s="464"/>
      <c r="AH74" s="464"/>
      <c r="AI74" s="464"/>
      <c r="AJ74" s="464"/>
      <c r="AK74" s="464"/>
      <c r="AL74" s="464"/>
      <c r="AM74" s="464"/>
      <c r="AN74" s="464"/>
      <c r="AO74" s="464"/>
      <c r="AP74" s="464"/>
      <c r="AQ74" s="464"/>
      <c r="AR74" s="464"/>
      <c r="AS74" s="464"/>
      <c r="AT74" s="464"/>
      <c r="AU74" s="464"/>
      <c r="AV74" s="464"/>
      <c r="AW74" s="464"/>
      <c r="AX74" s="464"/>
      <c r="AY74" s="464"/>
      <c r="AZ74" s="464"/>
      <c r="BA74" s="464"/>
      <c r="BB74" s="464"/>
      <c r="BC74" s="464"/>
      <c r="BD74" s="464"/>
      <c r="BE74" s="464"/>
      <c r="BF74" s="464"/>
      <c r="BG74" s="464"/>
      <c r="BH74" s="464"/>
      <c r="BI74" s="464"/>
      <c r="BJ74" s="464"/>
      <c r="BK74" s="464"/>
      <c r="BL74" s="464"/>
      <c r="BM74" s="464"/>
      <c r="BN74" s="464"/>
      <c r="BO74" s="464"/>
      <c r="BP74" s="464"/>
      <c r="BQ74" s="464"/>
      <c r="BR74" s="464"/>
      <c r="BS74" s="464"/>
      <c r="BT74" s="464"/>
      <c r="BU74" s="464"/>
      <c r="BV74" s="464"/>
      <c r="BW74" s="464"/>
      <c r="BX74" s="464"/>
      <c r="BY74" s="464"/>
      <c r="BZ74" s="464"/>
      <c r="CA74" s="464"/>
      <c r="CB74" s="464"/>
      <c r="CC74" s="464"/>
      <c r="CD74" s="464"/>
      <c r="CE74" s="464"/>
      <c r="CF74" s="464"/>
      <c r="CG74" s="464"/>
      <c r="CH74" s="464"/>
      <c r="CI74" s="464"/>
      <c r="CJ74" s="464"/>
      <c r="CK74" s="464"/>
      <c r="CL74" s="464"/>
      <c r="CM74" s="464"/>
      <c r="CN74" s="464"/>
      <c r="CO74" s="464"/>
      <c r="CP74" s="464"/>
      <c r="CQ74" s="464"/>
      <c r="CR74" s="464"/>
      <c r="CS74" s="464"/>
      <c r="CT74" s="464"/>
      <c r="CU74" s="464"/>
      <c r="CV74" s="464"/>
      <c r="CW74" s="464"/>
      <c r="CX74" s="464"/>
      <c r="CY74" s="464"/>
      <c r="CZ74" s="464"/>
      <c r="DA74" s="464"/>
      <c r="DB74" s="464"/>
      <c r="DC74" s="464"/>
      <c r="DD74" s="464"/>
      <c r="DE74" s="464"/>
      <c r="DF74" s="464"/>
      <c r="DG74" s="464"/>
      <c r="DH74" s="464"/>
      <c r="DI74" s="464"/>
      <c r="DJ74" s="464"/>
      <c r="DK74" s="464"/>
      <c r="DL74" s="464"/>
    </row>
    <row r="75" spans="8:116">
      <c r="H75" s="464"/>
      <c r="I75" s="464"/>
      <c r="J75" s="464"/>
      <c r="K75" s="464"/>
      <c r="L75" s="464"/>
      <c r="M75" s="464"/>
      <c r="N75" s="464"/>
      <c r="O75" s="464"/>
      <c r="P75" s="464"/>
      <c r="Q75" s="464"/>
      <c r="R75" s="464"/>
      <c r="S75" s="464"/>
      <c r="T75" s="464"/>
      <c r="U75" s="464"/>
      <c r="V75" s="464"/>
      <c r="W75" s="464"/>
      <c r="X75" s="464"/>
      <c r="Y75" s="464"/>
      <c r="Z75" s="464"/>
      <c r="AA75" s="464"/>
      <c r="AB75" s="464"/>
      <c r="AC75" s="464"/>
      <c r="AD75" s="464"/>
      <c r="AE75" s="464"/>
      <c r="AF75" s="464"/>
      <c r="AG75" s="464"/>
      <c r="AH75" s="464"/>
      <c r="AI75" s="464"/>
      <c r="AJ75" s="464"/>
      <c r="AK75" s="464"/>
      <c r="AL75" s="464"/>
      <c r="AM75" s="464"/>
      <c r="AN75" s="464"/>
      <c r="AO75" s="464"/>
      <c r="AP75" s="464"/>
      <c r="AQ75" s="464"/>
      <c r="AR75" s="464"/>
      <c r="AS75" s="464"/>
      <c r="AT75" s="464"/>
      <c r="AU75" s="464"/>
      <c r="AV75" s="464"/>
      <c r="AW75" s="464"/>
      <c r="AX75" s="464"/>
      <c r="AY75" s="464"/>
      <c r="AZ75" s="464"/>
      <c r="BA75" s="464"/>
      <c r="BB75" s="464"/>
      <c r="BC75" s="464"/>
      <c r="BD75" s="464"/>
      <c r="BE75" s="464"/>
      <c r="BF75" s="464"/>
      <c r="BG75" s="464"/>
      <c r="BH75" s="464"/>
      <c r="BI75" s="464"/>
      <c r="BJ75" s="464"/>
      <c r="BK75" s="464"/>
      <c r="BL75" s="464"/>
      <c r="BM75" s="464"/>
      <c r="BN75" s="464"/>
      <c r="BO75" s="464"/>
      <c r="BP75" s="464"/>
      <c r="BQ75" s="464"/>
      <c r="BR75" s="464"/>
      <c r="BS75" s="464"/>
      <c r="BT75" s="464"/>
      <c r="BU75" s="464"/>
      <c r="BV75" s="464"/>
      <c r="BW75" s="464"/>
      <c r="BX75" s="464"/>
      <c r="BY75" s="464"/>
      <c r="BZ75" s="464"/>
      <c r="CA75" s="464"/>
      <c r="CB75" s="464"/>
      <c r="CC75" s="464"/>
      <c r="CD75" s="464"/>
      <c r="CE75" s="464"/>
      <c r="CF75" s="464"/>
      <c r="CG75" s="464"/>
      <c r="CH75" s="464"/>
      <c r="CI75" s="464"/>
      <c r="CJ75" s="464"/>
      <c r="CK75" s="464"/>
      <c r="CL75" s="464"/>
      <c r="CM75" s="464"/>
      <c r="CN75" s="464"/>
      <c r="CO75" s="464"/>
      <c r="CP75" s="464"/>
      <c r="CQ75" s="464"/>
      <c r="CR75" s="464"/>
      <c r="CS75" s="464"/>
      <c r="CT75" s="464"/>
      <c r="CU75" s="464"/>
      <c r="CV75" s="464"/>
      <c r="CW75" s="464"/>
      <c r="CX75" s="464"/>
      <c r="CY75" s="464"/>
      <c r="CZ75" s="464"/>
      <c r="DA75" s="464"/>
      <c r="DB75" s="464"/>
      <c r="DC75" s="464"/>
      <c r="DD75" s="464"/>
      <c r="DE75" s="464"/>
      <c r="DF75" s="464"/>
      <c r="DG75" s="464"/>
      <c r="DH75" s="464"/>
      <c r="DI75" s="464"/>
      <c r="DJ75" s="464"/>
      <c r="DK75" s="464"/>
      <c r="DL75" s="464"/>
    </row>
    <row r="76" spans="8:116">
      <c r="H76" s="464"/>
      <c r="I76" s="464"/>
      <c r="J76" s="464"/>
      <c r="K76" s="464"/>
      <c r="L76" s="464"/>
      <c r="M76" s="464"/>
      <c r="N76" s="464"/>
      <c r="O76" s="464"/>
      <c r="P76" s="464"/>
      <c r="Q76" s="464"/>
      <c r="R76" s="464"/>
      <c r="S76" s="464"/>
      <c r="T76" s="464"/>
      <c r="U76" s="464"/>
      <c r="V76" s="464"/>
      <c r="W76" s="464"/>
      <c r="X76" s="464"/>
      <c r="Y76" s="464"/>
      <c r="Z76" s="464"/>
      <c r="AA76" s="464"/>
      <c r="AB76" s="464"/>
      <c r="AC76" s="464"/>
      <c r="AD76" s="464"/>
      <c r="AE76" s="464"/>
      <c r="AF76" s="464"/>
      <c r="AG76" s="464"/>
      <c r="AH76" s="464"/>
      <c r="AI76" s="464"/>
      <c r="AJ76" s="464"/>
      <c r="AK76" s="464"/>
      <c r="AL76" s="464"/>
      <c r="AM76" s="464"/>
      <c r="AN76" s="464"/>
      <c r="AO76" s="464"/>
      <c r="AP76" s="464"/>
      <c r="AQ76" s="464"/>
      <c r="AR76" s="464"/>
      <c r="AS76" s="464"/>
      <c r="AT76" s="464"/>
      <c r="AU76" s="464"/>
      <c r="AV76" s="464"/>
      <c r="AW76" s="464"/>
      <c r="AX76" s="464"/>
      <c r="AY76" s="464"/>
      <c r="AZ76" s="464"/>
      <c r="BA76" s="464"/>
      <c r="BB76" s="464"/>
      <c r="BC76" s="464"/>
      <c r="BD76" s="464"/>
      <c r="BE76" s="464"/>
      <c r="BF76" s="464"/>
      <c r="BG76" s="464"/>
      <c r="BH76" s="464"/>
      <c r="BI76" s="464"/>
      <c r="BJ76" s="464"/>
      <c r="BK76" s="464"/>
      <c r="BL76" s="464"/>
      <c r="BM76" s="464"/>
      <c r="BN76" s="464"/>
      <c r="BO76" s="464"/>
      <c r="BP76" s="464"/>
      <c r="BQ76" s="464"/>
      <c r="BR76" s="464"/>
      <c r="BS76" s="464"/>
      <c r="BT76" s="464"/>
      <c r="BU76" s="464"/>
      <c r="BV76" s="464"/>
      <c r="BW76" s="464"/>
      <c r="BX76" s="464"/>
      <c r="BY76" s="464"/>
      <c r="BZ76" s="464"/>
      <c r="CA76" s="464"/>
      <c r="CB76" s="464"/>
      <c r="CC76" s="464"/>
      <c r="CD76" s="464"/>
      <c r="CE76" s="464"/>
      <c r="CF76" s="464"/>
      <c r="CG76" s="464"/>
      <c r="CH76" s="464"/>
      <c r="CI76" s="464"/>
      <c r="CJ76" s="464"/>
      <c r="CK76" s="464"/>
      <c r="CL76" s="464"/>
      <c r="CM76" s="464"/>
      <c r="CN76" s="464"/>
      <c r="CO76" s="464"/>
      <c r="CP76" s="464"/>
      <c r="CQ76" s="464"/>
      <c r="CR76" s="464"/>
      <c r="CS76" s="464"/>
      <c r="CT76" s="464"/>
      <c r="CU76" s="464"/>
      <c r="CV76" s="464"/>
      <c r="CW76" s="464"/>
      <c r="CX76" s="464"/>
      <c r="CY76" s="464"/>
      <c r="CZ76" s="464"/>
      <c r="DA76" s="464"/>
      <c r="DB76" s="464"/>
      <c r="DC76" s="464"/>
      <c r="DD76" s="464"/>
      <c r="DE76" s="464"/>
      <c r="DF76" s="464"/>
      <c r="DG76" s="464"/>
      <c r="DH76" s="464"/>
      <c r="DI76" s="464"/>
      <c r="DJ76" s="464"/>
      <c r="DK76" s="464"/>
      <c r="DL76" s="464"/>
    </row>
    <row r="77" spans="8:116">
      <c r="L77" s="464"/>
    </row>
  </sheetData>
  <mergeCells count="39">
    <mergeCell ref="A28:A33"/>
    <mergeCell ref="A34:A39"/>
    <mergeCell ref="CE7:CI7"/>
    <mergeCell ref="CJ7:CN7"/>
    <mergeCell ref="CO7:CS7"/>
    <mergeCell ref="A22:A27"/>
    <mergeCell ref="BA7:BE7"/>
    <mergeCell ref="BF7:BJ7"/>
    <mergeCell ref="BK7:BO7"/>
    <mergeCell ref="BP7:BT7"/>
    <mergeCell ref="W7:AA7"/>
    <mergeCell ref="AB7:AF7"/>
    <mergeCell ref="AG7:AK7"/>
    <mergeCell ref="AL7:AP7"/>
    <mergeCell ref="AQ7:AU7"/>
    <mergeCell ref="AV7:AZ7"/>
    <mergeCell ref="CT7:CX7"/>
    <mergeCell ref="A9:A14"/>
    <mergeCell ref="BU7:BY7"/>
    <mergeCell ref="BZ7:CD7"/>
    <mergeCell ref="C6:Q6"/>
    <mergeCell ref="R6:AK6"/>
    <mergeCell ref="AL6:AU6"/>
    <mergeCell ref="A1:Q2"/>
    <mergeCell ref="A4:A8"/>
    <mergeCell ref="B4:B8"/>
    <mergeCell ref="C4:AU5"/>
    <mergeCell ref="C7:G7"/>
    <mergeCell ref="H7:L7"/>
    <mergeCell ref="M7:Q7"/>
    <mergeCell ref="R7:V7"/>
    <mergeCell ref="Y1:CV1"/>
    <mergeCell ref="CO4:CX6"/>
    <mergeCell ref="AV5:AZ6"/>
    <mergeCell ref="BA5:BJ6"/>
    <mergeCell ref="BK5:BT6"/>
    <mergeCell ref="BU5:CD6"/>
    <mergeCell ref="AV4:CD4"/>
    <mergeCell ref="CE4:CN6"/>
  </mergeCells>
  <pageMargins left="0" right="0" top="0" bottom="0" header="0" footer="0"/>
  <pageSetup paperSize="9" scale="41" orientation="landscape" r:id="rId1"/>
  <colBreaks count="1" manualBreakCount="1">
    <brk id="54" max="38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95F995"/>
    <pageSetUpPr fitToPage="1"/>
  </sheetPr>
  <dimension ref="A1:LB96"/>
  <sheetViews>
    <sheetView view="pageBreakPreview" zoomScale="90" zoomScaleNormal="75" zoomScaleSheetLayoutView="90" workbookViewId="0">
      <pane xSplit="1" ySplit="8" topLeftCell="GO58" activePane="bottomRight" state="frozen"/>
      <selection pane="topRight" activeCell="B1" sqref="B1"/>
      <selection pane="bottomLeft" activeCell="A9" sqref="A9"/>
      <selection pane="bottomRight" activeCell="HN1" sqref="HN1:HO1048576"/>
    </sheetView>
  </sheetViews>
  <sheetFormatPr defaultRowHeight="18.75" outlineLevelCol="1"/>
  <cols>
    <col min="1" max="1" width="21.28515625" style="1" customWidth="1"/>
    <col min="2" max="3" width="7.7109375" style="297" hidden="1" customWidth="1"/>
    <col min="4" max="4" width="7.7109375" style="301" customWidth="1"/>
    <col min="5" max="7" width="7.7109375" style="297" hidden="1" customWidth="1"/>
    <col min="8" max="8" width="8.7109375" style="297" customWidth="1"/>
    <col min="9" max="9" width="7.7109375" style="297" hidden="1" customWidth="1"/>
    <col min="10" max="11" width="7.7109375" style="297" customWidth="1"/>
    <col min="12" max="13" width="8.5703125" style="297" customWidth="1"/>
    <col min="14" max="14" width="9.140625" style="297" hidden="1" customWidth="1"/>
    <col min="15" max="15" width="8.5703125" style="297" customWidth="1"/>
    <col min="16" max="16" width="9.28515625" style="297" customWidth="1"/>
    <col min="17" max="17" width="16.5703125" style="297" customWidth="1"/>
    <col min="18" max="18" width="9" style="297" customWidth="1"/>
    <col min="19" max="19" width="9.140625" style="297" customWidth="1"/>
    <col min="20" max="21" width="7.7109375" style="297" hidden="1" customWidth="1"/>
    <col min="22" max="22" width="7.7109375" style="297" customWidth="1"/>
    <col min="23" max="25" width="7.7109375" style="297" hidden="1" customWidth="1"/>
    <col min="26" max="26" width="7.7109375" style="297" customWidth="1"/>
    <col min="27" max="29" width="7.7109375" style="297" hidden="1" customWidth="1"/>
    <col min="30" max="30" width="7.7109375" style="297" customWidth="1"/>
    <col min="31" max="33" width="7.7109375" style="297" hidden="1" customWidth="1"/>
    <col min="34" max="34" width="7.7109375" style="297" customWidth="1"/>
    <col min="35" max="35" width="9.85546875" style="297" hidden="1" customWidth="1"/>
    <col min="36" max="37" width="9.85546875" style="297" customWidth="1"/>
    <col min="38" max="41" width="9.85546875" style="301" hidden="1" customWidth="1"/>
    <col min="42" max="42" width="9.85546875" style="297" hidden="1" customWidth="1"/>
    <col min="43" max="43" width="9.85546875" style="301" hidden="1" customWidth="1"/>
    <col min="44" max="47" width="9.85546875" style="297" hidden="1" customWidth="1"/>
    <col min="48" max="48" width="11.42578125" style="301" customWidth="1"/>
    <col min="49" max="49" width="11" style="297" customWidth="1"/>
    <col min="50" max="50" width="12" style="297" customWidth="1"/>
    <col min="51" max="51" width="11.5703125" style="297" customWidth="1"/>
    <col min="52" max="52" width="9.85546875" style="297" customWidth="1"/>
    <col min="53" max="53" width="9.85546875" style="301" hidden="1" customWidth="1" outlineLevel="1"/>
    <col min="54" max="57" width="9.85546875" style="297" hidden="1" customWidth="1" outlineLevel="1"/>
    <col min="58" max="58" width="9.85546875" style="301" hidden="1" customWidth="1"/>
    <col min="59" max="62" width="9.85546875" style="297" hidden="1" customWidth="1"/>
    <col min="63" max="63" width="9.85546875" style="301" hidden="1" customWidth="1"/>
    <col min="64" max="67" width="9.85546875" style="297" hidden="1" customWidth="1"/>
    <col min="68" max="68" width="12.42578125" style="301" customWidth="1"/>
    <col min="69" max="69" width="13.140625" style="301" customWidth="1"/>
    <col min="70" max="70" width="12.42578125" style="301" customWidth="1"/>
    <col min="71" max="71" width="13.42578125" style="301" customWidth="1"/>
    <col min="72" max="72" width="12" style="297" customWidth="1"/>
    <col min="73" max="73" width="9.85546875" style="297" hidden="1" customWidth="1"/>
    <col min="74" max="74" width="9.85546875" style="297" customWidth="1"/>
    <col min="75" max="75" width="12.42578125" style="297" customWidth="1"/>
    <col min="76" max="76" width="9.85546875" style="297" customWidth="1"/>
    <col min="77" max="77" width="11.7109375" style="297" customWidth="1"/>
    <col min="78" max="78" width="9.85546875" style="297" customWidth="1"/>
    <col min="79" max="82" width="9.85546875" style="301" customWidth="1"/>
    <col min="83" max="88" width="9.85546875" style="297" customWidth="1"/>
    <col min="89" max="108" width="9.85546875" style="297" hidden="1" customWidth="1"/>
    <col min="109" max="112" width="11.28515625" style="297" customWidth="1"/>
    <col min="113" max="118" width="9.85546875" style="297" customWidth="1"/>
    <col min="119" max="119" width="11" style="297" customWidth="1"/>
    <col min="120" max="121" width="11.28515625" style="297" customWidth="1"/>
    <col min="122" max="123" width="9.85546875" style="297" customWidth="1"/>
    <col min="124" max="127" width="9.85546875" style="301" hidden="1" customWidth="1" outlineLevel="1"/>
    <col min="128" max="128" width="9.85546875" style="297" hidden="1" customWidth="1" outlineLevel="1"/>
    <col min="129" max="132" width="9.85546875" style="301" hidden="1" customWidth="1" outlineLevel="1"/>
    <col min="133" max="133" width="9.85546875" style="297" hidden="1" customWidth="1" outlineLevel="1"/>
    <col min="134" max="134" width="9.85546875" style="301" hidden="1" customWidth="1"/>
    <col min="135" max="138" width="9.85546875" style="297" hidden="1" customWidth="1"/>
    <col min="139" max="139" width="9.85546875" style="301" hidden="1" customWidth="1" outlineLevel="1"/>
    <col min="140" max="143" width="9.85546875" style="297" hidden="1" customWidth="1" outlineLevel="1"/>
    <col min="144" max="144" width="9.85546875" style="301" hidden="1" customWidth="1" outlineLevel="1"/>
    <col min="145" max="148" width="9.85546875" style="297" hidden="1" customWidth="1" outlineLevel="1"/>
    <col min="149" max="149" width="9.85546875" style="301" hidden="1" customWidth="1" outlineLevel="1"/>
    <col min="150" max="153" width="9.85546875" style="297" hidden="1" customWidth="1" outlineLevel="1"/>
    <col min="154" max="154" width="9.85546875" style="301" customWidth="1" collapsed="1"/>
    <col min="155" max="158" width="9.85546875" style="297" customWidth="1"/>
    <col min="159" max="159" width="9.85546875" style="301" hidden="1" customWidth="1"/>
    <col min="160" max="163" width="9.85546875" style="297" hidden="1" customWidth="1"/>
    <col min="164" max="164" width="9.85546875" style="301" hidden="1" customWidth="1" outlineLevel="1"/>
    <col min="165" max="168" width="9.85546875" style="297" hidden="1" customWidth="1" outlineLevel="1"/>
    <col min="169" max="169" width="9.85546875" style="301" hidden="1" customWidth="1" outlineLevel="1"/>
    <col min="170" max="173" width="9.85546875" style="297" hidden="1" customWidth="1" outlineLevel="1"/>
    <col min="174" max="174" width="9.85546875" style="301" hidden="1" customWidth="1" outlineLevel="1"/>
    <col min="175" max="178" width="9.85546875" style="297" hidden="1" customWidth="1" outlineLevel="1"/>
    <col min="179" max="179" width="9.85546875" style="301" hidden="1" customWidth="1" outlineLevel="1"/>
    <col min="180" max="183" width="9.85546875" style="297" hidden="1" customWidth="1" outlineLevel="1"/>
    <col min="184" max="184" width="9.85546875" style="301" hidden="1" customWidth="1" outlineLevel="1"/>
    <col min="185" max="188" width="9.85546875" style="297" hidden="1" customWidth="1" outlineLevel="1"/>
    <col min="189" max="189" width="9.85546875" style="301" hidden="1" customWidth="1" outlineLevel="1"/>
    <col min="190" max="193" width="9.85546875" style="297" hidden="1" customWidth="1" outlineLevel="1"/>
    <col min="194" max="194" width="9.85546875" style="301" customWidth="1" collapsed="1"/>
    <col min="195" max="198" width="9.85546875" style="297" customWidth="1"/>
    <col min="199" max="203" width="9.85546875" style="297" hidden="1" customWidth="1" outlineLevel="1"/>
    <col min="204" max="204" width="15.5703125" style="297" customWidth="1" collapsed="1"/>
    <col min="205" max="207" width="12.85546875" style="297" customWidth="1"/>
    <col min="208" max="208" width="12.7109375" style="297" customWidth="1"/>
    <col min="209" max="212" width="12.85546875" style="297" hidden="1" customWidth="1"/>
    <col min="213" max="213" width="11.28515625" style="297" hidden="1" customWidth="1"/>
    <col min="214" max="214" width="11" style="422" customWidth="1"/>
    <col min="215" max="215" width="11.5703125" style="301" hidden="1" customWidth="1"/>
    <col min="216" max="216" width="11.28515625" style="301" customWidth="1"/>
    <col min="217" max="217" width="17.140625" style="301" hidden="1" customWidth="1"/>
    <col min="218" max="218" width="17.5703125" style="301" hidden="1" customWidth="1"/>
    <col min="219" max="219" width="14.140625" style="301" hidden="1" customWidth="1"/>
    <col min="220" max="220" width="14.140625" style="301" customWidth="1"/>
    <col min="221" max="221" width="16" style="301" customWidth="1"/>
    <col min="222" max="222" width="15.85546875" style="301" hidden="1" customWidth="1"/>
    <col min="223" max="223" width="16.7109375" style="301" hidden="1" customWidth="1"/>
    <col min="224" max="224" width="9.140625" style="301"/>
    <col min="225" max="225" width="11.28515625" style="301" bestFit="1" customWidth="1"/>
    <col min="226" max="16384" width="9.140625" style="301"/>
  </cols>
  <sheetData>
    <row r="1" spans="1:314" ht="19.5" thickBot="1">
      <c r="B1" s="297" t="s">
        <v>768</v>
      </c>
      <c r="D1" s="297"/>
      <c r="Y1" s="298"/>
      <c r="Z1" s="298"/>
      <c r="AA1" s="298"/>
      <c r="AB1" s="298"/>
      <c r="AC1" s="298"/>
      <c r="AD1" s="298"/>
      <c r="AE1" s="298"/>
      <c r="AL1" s="299"/>
      <c r="AM1" s="299"/>
      <c r="AN1" s="299"/>
      <c r="AO1" s="299"/>
      <c r="AP1" s="300"/>
      <c r="AQ1" s="299"/>
      <c r="AR1" s="300"/>
      <c r="AS1" s="300"/>
      <c r="AT1" s="300"/>
      <c r="AU1" s="300"/>
      <c r="AV1" s="299"/>
      <c r="AW1" s="300"/>
      <c r="AX1" s="300"/>
      <c r="AY1" s="300"/>
      <c r="AZ1" s="300"/>
      <c r="BA1" s="299"/>
      <c r="BB1" s="300"/>
      <c r="BC1" s="300"/>
      <c r="BD1" s="300"/>
      <c r="BE1" s="300"/>
      <c r="BF1" s="299"/>
      <c r="BG1" s="300"/>
      <c r="BH1" s="300"/>
      <c r="BI1" s="300"/>
      <c r="BJ1" s="300"/>
      <c r="BK1" s="299"/>
      <c r="BL1" s="300"/>
      <c r="BM1" s="300"/>
      <c r="BN1" s="300"/>
      <c r="BO1" s="300"/>
      <c r="BP1" s="299"/>
      <c r="BQ1" s="299"/>
      <c r="BR1" s="299"/>
      <c r="BS1" s="299"/>
      <c r="BT1" s="300"/>
      <c r="BU1" s="300"/>
      <c r="BV1" s="300"/>
      <c r="BW1" s="300"/>
      <c r="BX1" s="300"/>
      <c r="BY1" s="300"/>
      <c r="BZ1" s="300"/>
      <c r="CA1" s="299"/>
      <c r="CB1" s="299"/>
      <c r="CC1" s="299"/>
      <c r="CD1" s="299"/>
      <c r="CE1" s="300"/>
      <c r="CF1" s="300"/>
      <c r="CG1" s="300"/>
      <c r="CH1" s="300"/>
      <c r="CI1" s="300"/>
      <c r="CJ1" s="300"/>
      <c r="CK1" s="300"/>
      <c r="CL1" s="300"/>
      <c r="CM1" s="300"/>
      <c r="CN1" s="300"/>
      <c r="CO1" s="300"/>
      <c r="CP1" s="300"/>
      <c r="CQ1" s="300"/>
      <c r="CR1" s="300"/>
      <c r="CS1" s="300"/>
      <c r="CT1" s="300"/>
      <c r="CU1" s="300"/>
      <c r="CV1" s="300"/>
      <c r="CW1" s="300"/>
      <c r="CX1" s="300"/>
      <c r="CY1" s="300"/>
      <c r="CZ1" s="300"/>
      <c r="DA1" s="300"/>
      <c r="DB1" s="300"/>
      <c r="DC1" s="300"/>
      <c r="DD1" s="300"/>
      <c r="DE1" s="300"/>
      <c r="DF1" s="300"/>
      <c r="DG1" s="300"/>
      <c r="DH1" s="300"/>
      <c r="DI1" s="300"/>
      <c r="DJ1" s="300"/>
      <c r="DK1" s="300"/>
      <c r="DL1" s="300"/>
      <c r="DM1" s="300"/>
      <c r="DN1" s="300"/>
      <c r="DO1" s="300"/>
      <c r="DP1" s="300"/>
      <c r="DQ1" s="300"/>
      <c r="DR1" s="300"/>
      <c r="DS1" s="300"/>
      <c r="DU1" s="299"/>
      <c r="DV1" s="299"/>
      <c r="DW1" s="299"/>
      <c r="DX1" s="300"/>
      <c r="DZ1" s="299"/>
      <c r="EA1" s="299"/>
      <c r="EB1" s="299"/>
      <c r="EC1" s="300"/>
      <c r="EE1" s="300"/>
      <c r="EF1" s="300"/>
      <c r="EG1" s="300"/>
      <c r="EH1" s="300"/>
      <c r="EJ1" s="300"/>
      <c r="EK1" s="300"/>
      <c r="EL1" s="300"/>
      <c r="EM1" s="300"/>
      <c r="EO1" s="300"/>
      <c r="EP1" s="300"/>
      <c r="EQ1" s="300"/>
      <c r="ER1" s="300"/>
      <c r="ET1" s="300"/>
      <c r="EU1" s="300"/>
      <c r="EV1" s="300"/>
      <c r="EW1" s="300"/>
      <c r="EY1" s="300"/>
      <c r="EZ1" s="300"/>
      <c r="FA1" s="300"/>
      <c r="FB1" s="300"/>
      <c r="FD1" s="300"/>
      <c r="FE1" s="300"/>
      <c r="FF1" s="300"/>
      <c r="FG1" s="300"/>
      <c r="FI1" s="300"/>
      <c r="FJ1" s="300"/>
      <c r="FK1" s="300"/>
      <c r="FL1" s="300"/>
      <c r="FN1" s="300"/>
      <c r="FO1" s="300"/>
      <c r="FP1" s="300"/>
      <c r="FQ1" s="300"/>
      <c r="FS1" s="300"/>
      <c r="FT1" s="300"/>
      <c r="FU1" s="300"/>
      <c r="FV1" s="300"/>
      <c r="FX1" s="300"/>
      <c r="FY1" s="300"/>
      <c r="FZ1" s="300"/>
      <c r="GA1" s="300"/>
      <c r="GC1" s="300"/>
      <c r="GD1" s="300"/>
      <c r="GE1" s="300"/>
      <c r="GF1" s="300"/>
      <c r="GH1" s="300"/>
      <c r="GI1" s="300"/>
      <c r="GJ1" s="300"/>
      <c r="GK1" s="300"/>
      <c r="GM1" s="300"/>
      <c r="GN1" s="300"/>
      <c r="GO1" s="300"/>
      <c r="GP1" s="300"/>
      <c r="GR1" s="300"/>
      <c r="GS1" s="300"/>
      <c r="GT1" s="300"/>
      <c r="GU1" s="300"/>
      <c r="GW1" s="300"/>
      <c r="GX1" s="300"/>
      <c r="GY1" s="300"/>
      <c r="GZ1" s="300"/>
      <c r="HA1" s="300"/>
      <c r="HB1" s="300"/>
      <c r="HC1" s="300"/>
      <c r="HD1" s="300"/>
      <c r="HE1" s="300"/>
      <c r="HF1" s="302"/>
    </row>
    <row r="2" spans="1:314" ht="36" customHeight="1" thickBot="1">
      <c r="B2" s="875" t="s">
        <v>769</v>
      </c>
      <c r="C2" s="876"/>
      <c r="D2" s="876"/>
      <c r="E2" s="876"/>
      <c r="F2" s="876"/>
      <c r="G2" s="876"/>
      <c r="H2" s="876"/>
      <c r="I2" s="876"/>
      <c r="J2" s="876"/>
      <c r="K2" s="876"/>
      <c r="L2" s="876"/>
      <c r="M2" s="876"/>
      <c r="N2" s="876"/>
      <c r="O2" s="877"/>
      <c r="P2" s="878" t="s">
        <v>770</v>
      </c>
      <c r="Q2" s="879"/>
      <c r="R2" s="879"/>
      <c r="S2" s="880"/>
      <c r="T2" s="881" t="s">
        <v>771</v>
      </c>
      <c r="U2" s="881"/>
      <c r="V2" s="881"/>
      <c r="W2" s="881"/>
      <c r="X2" s="881"/>
      <c r="Y2" s="881"/>
      <c r="Z2" s="881"/>
      <c r="AA2" s="881"/>
      <c r="AB2" s="883" t="s">
        <v>772</v>
      </c>
      <c r="AC2" s="883"/>
      <c r="AD2" s="883"/>
      <c r="AE2" s="883"/>
      <c r="AF2" s="883"/>
      <c r="AG2" s="883"/>
      <c r="AH2" s="883"/>
      <c r="AI2" s="884"/>
      <c r="AJ2" s="902" t="s">
        <v>883</v>
      </c>
      <c r="AK2" s="903"/>
      <c r="AL2" s="885" t="s">
        <v>769</v>
      </c>
      <c r="AM2" s="885"/>
      <c r="AN2" s="885"/>
      <c r="AO2" s="885"/>
      <c r="AP2" s="885"/>
      <c r="AQ2" s="885"/>
      <c r="AR2" s="885"/>
      <c r="AS2" s="885"/>
      <c r="AT2" s="885"/>
      <c r="AU2" s="885"/>
      <c r="AV2" s="885"/>
      <c r="AW2" s="885"/>
      <c r="AX2" s="885"/>
      <c r="AY2" s="885"/>
      <c r="AZ2" s="885"/>
      <c r="BA2" s="885"/>
      <c r="BB2" s="885"/>
      <c r="BC2" s="885"/>
      <c r="BD2" s="885"/>
      <c r="BE2" s="885"/>
      <c r="BF2" s="885"/>
      <c r="BG2" s="885"/>
      <c r="BH2" s="885"/>
      <c r="BI2" s="885"/>
      <c r="BJ2" s="885"/>
      <c r="BK2" s="885"/>
      <c r="BL2" s="885"/>
      <c r="BM2" s="885"/>
      <c r="BN2" s="885"/>
      <c r="BO2" s="885"/>
      <c r="BP2" s="885"/>
      <c r="BQ2" s="885"/>
      <c r="BR2" s="885"/>
      <c r="BS2" s="885"/>
      <c r="BT2" s="885"/>
      <c r="BU2" s="885"/>
      <c r="BV2" s="886"/>
      <c r="BW2" s="886"/>
      <c r="BX2" s="886"/>
      <c r="BY2" s="886"/>
      <c r="BZ2" s="886"/>
      <c r="CA2" s="885"/>
      <c r="CB2" s="885"/>
      <c r="CC2" s="885"/>
      <c r="CD2" s="885"/>
      <c r="CE2" s="885"/>
      <c r="CF2" s="885"/>
      <c r="CG2" s="885"/>
      <c r="CH2" s="885"/>
      <c r="CI2" s="885"/>
      <c r="CJ2" s="885"/>
      <c r="CK2" s="885"/>
      <c r="CL2" s="885"/>
      <c r="CM2" s="885"/>
      <c r="CN2" s="885"/>
      <c r="CO2" s="885"/>
      <c r="CP2" s="885"/>
      <c r="CQ2" s="885"/>
      <c r="CR2" s="885"/>
      <c r="CS2" s="885"/>
      <c r="CT2" s="885"/>
      <c r="CU2" s="885"/>
      <c r="CV2" s="885"/>
      <c r="CW2" s="885"/>
      <c r="CX2" s="885"/>
      <c r="CY2" s="887"/>
      <c r="CZ2" s="888" t="s">
        <v>770</v>
      </c>
      <c r="DA2" s="889"/>
      <c r="DB2" s="889"/>
      <c r="DC2" s="889"/>
      <c r="DD2" s="889"/>
      <c r="DE2" s="889"/>
      <c r="DF2" s="889"/>
      <c r="DG2" s="889"/>
      <c r="DH2" s="889"/>
      <c r="DI2" s="889"/>
      <c r="DJ2" s="889"/>
      <c r="DK2" s="889"/>
      <c r="DL2" s="889"/>
      <c r="DM2" s="889"/>
      <c r="DN2" s="889"/>
      <c r="DO2" s="889"/>
      <c r="DP2" s="889"/>
      <c r="DQ2" s="889"/>
      <c r="DR2" s="889"/>
      <c r="DS2" s="890"/>
      <c r="DU2" s="299"/>
      <c r="DV2" s="299"/>
      <c r="DW2" s="299"/>
      <c r="DX2" s="300"/>
      <c r="DZ2" s="299"/>
      <c r="EA2" s="299"/>
      <c r="EB2" s="299"/>
      <c r="EC2" s="300"/>
      <c r="EE2" s="300"/>
      <c r="EF2" s="300"/>
      <c r="EG2" s="300"/>
      <c r="EH2" s="300"/>
      <c r="EJ2" s="300"/>
      <c r="EK2" s="300"/>
      <c r="EL2" s="300"/>
      <c r="EM2" s="300"/>
      <c r="EO2" s="300"/>
      <c r="EP2" s="300"/>
      <c r="EQ2" s="300"/>
      <c r="ER2" s="300"/>
      <c r="ET2" s="300"/>
      <c r="EU2" s="300"/>
      <c r="EV2" s="300"/>
      <c r="EW2" s="300"/>
      <c r="EY2" s="300"/>
      <c r="EZ2" s="300"/>
      <c r="FA2" s="300"/>
      <c r="FB2" s="300"/>
      <c r="FD2" s="300"/>
      <c r="FE2" s="300"/>
      <c r="FF2" s="300"/>
      <c r="FG2" s="300"/>
      <c r="FI2" s="300"/>
      <c r="FJ2" s="300"/>
      <c r="FK2" s="300"/>
      <c r="FL2" s="300"/>
      <c r="FN2" s="300"/>
      <c r="FO2" s="300"/>
      <c r="FP2" s="300"/>
      <c r="FQ2" s="300"/>
      <c r="FS2" s="300"/>
      <c r="FT2" s="300"/>
      <c r="FU2" s="300"/>
      <c r="FV2" s="300"/>
      <c r="FX2" s="300"/>
      <c r="FY2" s="300"/>
      <c r="FZ2" s="300"/>
      <c r="GA2" s="300"/>
      <c r="GC2" s="300"/>
      <c r="GD2" s="300"/>
      <c r="GE2" s="300"/>
      <c r="GF2" s="300"/>
      <c r="GH2" s="300"/>
      <c r="GI2" s="300"/>
      <c r="GJ2" s="300"/>
      <c r="GK2" s="300"/>
      <c r="GM2" s="300"/>
      <c r="GN2" s="300"/>
      <c r="GO2" s="300"/>
      <c r="GP2" s="300"/>
      <c r="GR2" s="300"/>
      <c r="GS2" s="300"/>
      <c r="GT2" s="300"/>
      <c r="GU2" s="300"/>
      <c r="GW2" s="300"/>
      <c r="GX2" s="300"/>
      <c r="GY2" s="300"/>
      <c r="GZ2" s="300"/>
      <c r="HA2" s="300"/>
      <c r="HB2" s="300"/>
      <c r="HC2" s="300"/>
      <c r="HD2" s="300"/>
      <c r="HE2" s="300"/>
      <c r="HF2" s="302"/>
    </row>
    <row r="3" spans="1:314" s="310" customFormat="1" ht="131.25" customHeight="1" thickBot="1">
      <c r="A3" s="906" t="s">
        <v>773</v>
      </c>
      <c r="B3" s="875" t="s">
        <v>774</v>
      </c>
      <c r="C3" s="876"/>
      <c r="D3" s="876"/>
      <c r="E3" s="876"/>
      <c r="F3" s="876"/>
      <c r="G3" s="876"/>
      <c r="H3" s="876"/>
      <c r="I3" s="877"/>
      <c r="J3" s="303" t="s">
        <v>775</v>
      </c>
      <c r="K3" s="303" t="s">
        <v>776</v>
      </c>
      <c r="L3" s="304" t="s">
        <v>777</v>
      </c>
      <c r="M3" s="909" t="s">
        <v>778</v>
      </c>
      <c r="N3" s="910"/>
      <c r="O3" s="911"/>
      <c r="P3" s="305" t="s">
        <v>779</v>
      </c>
      <c r="Q3" s="306" t="s">
        <v>780</v>
      </c>
      <c r="R3" s="912" t="s">
        <v>781</v>
      </c>
      <c r="S3" s="913"/>
      <c r="T3" s="882"/>
      <c r="U3" s="882"/>
      <c r="V3" s="882"/>
      <c r="W3" s="882"/>
      <c r="X3" s="882"/>
      <c r="Y3" s="882"/>
      <c r="Z3" s="882"/>
      <c r="AA3" s="882"/>
      <c r="AB3" s="883"/>
      <c r="AC3" s="883"/>
      <c r="AD3" s="883"/>
      <c r="AE3" s="883"/>
      <c r="AF3" s="883"/>
      <c r="AG3" s="883"/>
      <c r="AH3" s="883"/>
      <c r="AI3" s="884"/>
      <c r="AJ3" s="904"/>
      <c r="AK3" s="905"/>
      <c r="AL3" s="914" t="s">
        <v>782</v>
      </c>
      <c r="AM3" s="914"/>
      <c r="AN3" s="914"/>
      <c r="AO3" s="914"/>
      <c r="AP3" s="914"/>
      <c r="AQ3" s="914"/>
      <c r="AR3" s="914"/>
      <c r="AS3" s="914"/>
      <c r="AT3" s="914"/>
      <c r="AU3" s="914"/>
      <c r="AV3" s="914"/>
      <c r="AW3" s="914"/>
      <c r="AX3" s="914"/>
      <c r="AY3" s="914"/>
      <c r="AZ3" s="914"/>
      <c r="BA3" s="914"/>
      <c r="BB3" s="914"/>
      <c r="BC3" s="914"/>
      <c r="BD3" s="914"/>
      <c r="BE3" s="914"/>
      <c r="BF3" s="914"/>
      <c r="BG3" s="914"/>
      <c r="BH3" s="914"/>
      <c r="BI3" s="914"/>
      <c r="BJ3" s="914"/>
      <c r="BK3" s="914"/>
      <c r="BL3" s="914"/>
      <c r="BM3" s="914"/>
      <c r="BN3" s="914"/>
      <c r="BO3" s="914"/>
      <c r="BP3" s="914"/>
      <c r="BQ3" s="914"/>
      <c r="BR3" s="914"/>
      <c r="BS3" s="914"/>
      <c r="BT3" s="915"/>
      <c r="BU3" s="307"/>
      <c r="BV3" s="891" t="s">
        <v>783</v>
      </c>
      <c r="BW3" s="891"/>
      <c r="BX3" s="891"/>
      <c r="BY3" s="891"/>
      <c r="BZ3" s="891"/>
      <c r="CA3" s="891" t="s">
        <v>784</v>
      </c>
      <c r="CB3" s="891"/>
      <c r="CC3" s="891"/>
      <c r="CD3" s="891"/>
      <c r="CE3" s="892"/>
      <c r="CF3" s="893" t="s">
        <v>785</v>
      </c>
      <c r="CG3" s="894"/>
      <c r="CH3" s="894"/>
      <c r="CI3" s="894"/>
      <c r="CJ3" s="895"/>
      <c r="CK3" s="896" t="s">
        <v>778</v>
      </c>
      <c r="CL3" s="897"/>
      <c r="CM3" s="897"/>
      <c r="CN3" s="897"/>
      <c r="CO3" s="897"/>
      <c r="CP3" s="897"/>
      <c r="CQ3" s="897"/>
      <c r="CR3" s="897"/>
      <c r="CS3" s="897"/>
      <c r="CT3" s="897"/>
      <c r="CU3" s="897"/>
      <c r="CV3" s="897"/>
      <c r="CW3" s="897"/>
      <c r="CX3" s="897"/>
      <c r="CY3" s="898"/>
      <c r="CZ3" s="899" t="s">
        <v>779</v>
      </c>
      <c r="DA3" s="900"/>
      <c r="DB3" s="900"/>
      <c r="DC3" s="900"/>
      <c r="DD3" s="901"/>
      <c r="DE3" s="899" t="s">
        <v>780</v>
      </c>
      <c r="DF3" s="900"/>
      <c r="DG3" s="900"/>
      <c r="DH3" s="900"/>
      <c r="DI3" s="901"/>
      <c r="DJ3" s="899" t="s">
        <v>786</v>
      </c>
      <c r="DK3" s="900"/>
      <c r="DL3" s="900"/>
      <c r="DM3" s="900"/>
      <c r="DN3" s="900"/>
      <c r="DO3" s="900"/>
      <c r="DP3" s="900"/>
      <c r="DQ3" s="900"/>
      <c r="DR3" s="900"/>
      <c r="DS3" s="901"/>
      <c r="DT3" s="958" t="s">
        <v>771</v>
      </c>
      <c r="DU3" s="958"/>
      <c r="DV3" s="958"/>
      <c r="DW3" s="958"/>
      <c r="DX3" s="958"/>
      <c r="DY3" s="958"/>
      <c r="DZ3" s="958"/>
      <c r="EA3" s="958"/>
      <c r="EB3" s="958"/>
      <c r="EC3" s="958"/>
      <c r="ED3" s="958"/>
      <c r="EE3" s="958"/>
      <c r="EF3" s="958"/>
      <c r="EG3" s="958"/>
      <c r="EH3" s="958"/>
      <c r="EI3" s="958"/>
      <c r="EJ3" s="958"/>
      <c r="EK3" s="958"/>
      <c r="EL3" s="958"/>
      <c r="EM3" s="958"/>
      <c r="EN3" s="958"/>
      <c r="EO3" s="958"/>
      <c r="EP3" s="958"/>
      <c r="EQ3" s="958"/>
      <c r="ER3" s="958"/>
      <c r="ES3" s="958"/>
      <c r="ET3" s="958"/>
      <c r="EU3" s="958"/>
      <c r="EV3" s="958"/>
      <c r="EW3" s="958"/>
      <c r="EX3" s="958"/>
      <c r="EY3" s="958"/>
      <c r="EZ3" s="958"/>
      <c r="FA3" s="958"/>
      <c r="FB3" s="958"/>
      <c r="FC3" s="958"/>
      <c r="FD3" s="958"/>
      <c r="FE3" s="958"/>
      <c r="FF3" s="958"/>
      <c r="FG3" s="958"/>
      <c r="FH3" s="959" t="s">
        <v>772</v>
      </c>
      <c r="FI3" s="959"/>
      <c r="FJ3" s="959"/>
      <c r="FK3" s="959"/>
      <c r="FL3" s="959"/>
      <c r="FM3" s="959"/>
      <c r="FN3" s="959"/>
      <c r="FO3" s="959"/>
      <c r="FP3" s="959"/>
      <c r="FQ3" s="959"/>
      <c r="FR3" s="959"/>
      <c r="FS3" s="959"/>
      <c r="FT3" s="959"/>
      <c r="FU3" s="959"/>
      <c r="FV3" s="959"/>
      <c r="FW3" s="959"/>
      <c r="FX3" s="959"/>
      <c r="FY3" s="959"/>
      <c r="FZ3" s="959"/>
      <c r="GA3" s="959"/>
      <c r="GB3" s="959"/>
      <c r="GC3" s="959"/>
      <c r="GD3" s="959"/>
      <c r="GE3" s="959"/>
      <c r="GF3" s="959"/>
      <c r="GG3" s="959"/>
      <c r="GH3" s="959"/>
      <c r="GI3" s="959"/>
      <c r="GJ3" s="959"/>
      <c r="GK3" s="959"/>
      <c r="GL3" s="959"/>
      <c r="GM3" s="959"/>
      <c r="GN3" s="959"/>
      <c r="GO3" s="959"/>
      <c r="GP3" s="959"/>
      <c r="GQ3" s="959"/>
      <c r="GR3" s="959"/>
      <c r="GS3" s="959"/>
      <c r="GT3" s="959"/>
      <c r="GU3" s="960"/>
      <c r="GV3" s="961" t="s">
        <v>787</v>
      </c>
      <c r="GW3" s="961"/>
      <c r="GX3" s="961"/>
      <c r="GY3" s="961"/>
      <c r="GZ3" s="961"/>
      <c r="HA3" s="962" t="s">
        <v>788</v>
      </c>
      <c r="HB3" s="963"/>
      <c r="HC3" s="963"/>
      <c r="HD3" s="963"/>
      <c r="HE3" s="964"/>
      <c r="HF3" s="950" t="s">
        <v>789</v>
      </c>
      <c r="HG3" s="951" t="s">
        <v>884</v>
      </c>
      <c r="HH3" s="952" t="s">
        <v>791</v>
      </c>
      <c r="HI3" s="308"/>
      <c r="HJ3" s="953" t="s">
        <v>792</v>
      </c>
      <c r="HK3" s="953" t="s">
        <v>793</v>
      </c>
      <c r="HL3" s="954" t="s">
        <v>35</v>
      </c>
      <c r="HM3" s="933" t="s">
        <v>794</v>
      </c>
      <c r="HN3" s="936"/>
      <c r="HO3" s="939" t="s">
        <v>795</v>
      </c>
      <c r="HP3" s="309"/>
      <c r="HQ3" s="309"/>
      <c r="HR3" s="309"/>
      <c r="HS3" s="309"/>
      <c r="HT3" s="309"/>
      <c r="HU3" s="309"/>
      <c r="HV3" s="309"/>
      <c r="HW3" s="309"/>
      <c r="HX3" s="309"/>
      <c r="HY3" s="309"/>
      <c r="HZ3" s="309"/>
      <c r="IA3" s="309"/>
      <c r="IB3" s="309"/>
      <c r="IC3" s="309"/>
      <c r="ID3" s="309"/>
      <c r="IE3" s="309"/>
      <c r="IF3" s="309"/>
      <c r="IG3" s="309"/>
      <c r="IH3" s="309"/>
      <c r="II3" s="309"/>
      <c r="IJ3" s="309"/>
      <c r="IK3" s="309"/>
      <c r="IL3" s="309"/>
      <c r="IM3" s="309"/>
      <c r="IN3" s="309"/>
      <c r="IO3" s="309"/>
      <c r="IP3" s="309"/>
      <c r="IQ3" s="309"/>
      <c r="IR3" s="309"/>
      <c r="IS3" s="309"/>
      <c r="IT3" s="309"/>
      <c r="IU3" s="309"/>
      <c r="IV3" s="309"/>
      <c r="IW3" s="309"/>
      <c r="IX3" s="309"/>
      <c r="IY3" s="309"/>
      <c r="IZ3" s="309"/>
      <c r="JA3" s="309"/>
      <c r="JB3" s="309"/>
      <c r="JC3" s="309"/>
      <c r="JD3" s="309"/>
      <c r="JE3" s="309"/>
      <c r="JF3" s="309"/>
      <c r="JG3" s="309"/>
      <c r="JH3" s="309"/>
      <c r="JI3" s="309"/>
      <c r="JJ3" s="309"/>
      <c r="JK3" s="309"/>
      <c r="JL3" s="309"/>
      <c r="JM3" s="309"/>
      <c r="JN3" s="309"/>
      <c r="JO3" s="309"/>
      <c r="JP3" s="309"/>
      <c r="JQ3" s="309"/>
      <c r="JR3" s="309"/>
      <c r="JS3" s="309"/>
      <c r="JT3" s="309"/>
      <c r="JU3" s="309"/>
      <c r="JV3" s="309"/>
      <c r="JW3" s="309"/>
      <c r="JX3" s="309"/>
      <c r="JY3" s="309"/>
      <c r="JZ3" s="309"/>
      <c r="KA3" s="309"/>
      <c r="KB3" s="309"/>
      <c r="KC3" s="309"/>
      <c r="KD3" s="309"/>
      <c r="KE3" s="309"/>
      <c r="KF3" s="309"/>
      <c r="KG3" s="309"/>
      <c r="KH3" s="309"/>
      <c r="KI3" s="309"/>
      <c r="KJ3" s="309"/>
      <c r="KK3" s="309"/>
      <c r="KL3" s="309"/>
      <c r="KM3" s="309"/>
      <c r="KN3" s="309"/>
      <c r="KO3" s="309"/>
      <c r="KP3" s="309"/>
      <c r="KQ3" s="309"/>
      <c r="KR3" s="309"/>
      <c r="KS3" s="309"/>
      <c r="KT3" s="309"/>
      <c r="KU3" s="309"/>
      <c r="KV3" s="309"/>
      <c r="KW3" s="309"/>
      <c r="KX3" s="309"/>
      <c r="KY3" s="309"/>
      <c r="KZ3" s="309"/>
      <c r="LA3" s="309"/>
      <c r="LB3" s="309"/>
    </row>
    <row r="4" spans="1:314" s="310" customFormat="1" ht="42" customHeight="1" thickBot="1">
      <c r="A4" s="907"/>
      <c r="B4" s="875" t="s">
        <v>796</v>
      </c>
      <c r="C4" s="876"/>
      <c r="D4" s="876"/>
      <c r="E4" s="877"/>
      <c r="F4" s="875" t="s">
        <v>797</v>
      </c>
      <c r="G4" s="876"/>
      <c r="H4" s="876"/>
      <c r="I4" s="877"/>
      <c r="J4" s="311" t="s">
        <v>796</v>
      </c>
      <c r="K4" s="312" t="s">
        <v>797</v>
      </c>
      <c r="L4" s="313" t="s">
        <v>797</v>
      </c>
      <c r="M4" s="314" t="s">
        <v>796</v>
      </c>
      <c r="N4" s="940" t="s">
        <v>797</v>
      </c>
      <c r="O4" s="941"/>
      <c r="P4" s="315" t="s">
        <v>797</v>
      </c>
      <c r="Q4" s="315" t="s">
        <v>797</v>
      </c>
      <c r="R4" s="316" t="s">
        <v>796</v>
      </c>
      <c r="S4" s="315" t="s">
        <v>797</v>
      </c>
      <c r="T4" s="942" t="s">
        <v>796</v>
      </c>
      <c r="U4" s="943"/>
      <c r="V4" s="943"/>
      <c r="W4" s="944"/>
      <c r="X4" s="945" t="s">
        <v>797</v>
      </c>
      <c r="Y4" s="943"/>
      <c r="Z4" s="943"/>
      <c r="AA4" s="946"/>
      <c r="AB4" s="947" t="s">
        <v>796</v>
      </c>
      <c r="AC4" s="948"/>
      <c r="AD4" s="948"/>
      <c r="AE4" s="949"/>
      <c r="AF4" s="884" t="s">
        <v>797</v>
      </c>
      <c r="AG4" s="948"/>
      <c r="AH4" s="948"/>
      <c r="AI4" s="948"/>
      <c r="AJ4" s="923" t="s">
        <v>812</v>
      </c>
      <c r="AK4" s="923" t="s">
        <v>813</v>
      </c>
      <c r="AL4" s="916" t="s">
        <v>796</v>
      </c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7"/>
      <c r="BA4" s="317"/>
      <c r="BB4" s="317"/>
      <c r="BC4" s="317"/>
      <c r="BD4" s="317"/>
      <c r="BE4" s="318"/>
      <c r="BF4" s="918" t="s">
        <v>797</v>
      </c>
      <c r="BG4" s="919"/>
      <c r="BH4" s="919"/>
      <c r="BI4" s="919"/>
      <c r="BJ4" s="919"/>
      <c r="BK4" s="919"/>
      <c r="BL4" s="919"/>
      <c r="BM4" s="919"/>
      <c r="BN4" s="919"/>
      <c r="BO4" s="919"/>
      <c r="BP4" s="919"/>
      <c r="BQ4" s="919"/>
      <c r="BR4" s="919"/>
      <c r="BS4" s="919"/>
      <c r="BT4" s="920"/>
      <c r="BU4" s="319"/>
      <c r="BV4" s="921" t="s">
        <v>796</v>
      </c>
      <c r="BW4" s="921"/>
      <c r="BX4" s="921"/>
      <c r="BY4" s="921"/>
      <c r="BZ4" s="922"/>
      <c r="CA4" s="983" t="s">
        <v>797</v>
      </c>
      <c r="CB4" s="984"/>
      <c r="CC4" s="984"/>
      <c r="CD4" s="984"/>
      <c r="CE4" s="985"/>
      <c r="CF4" s="983" t="s">
        <v>797</v>
      </c>
      <c r="CG4" s="984"/>
      <c r="CH4" s="984"/>
      <c r="CI4" s="984"/>
      <c r="CJ4" s="985"/>
      <c r="CK4" s="968" t="s">
        <v>796</v>
      </c>
      <c r="CL4" s="969"/>
      <c r="CM4" s="969"/>
      <c r="CN4" s="969"/>
      <c r="CO4" s="970"/>
      <c r="CP4" s="986" t="s">
        <v>797</v>
      </c>
      <c r="CQ4" s="987"/>
      <c r="CR4" s="987"/>
      <c r="CS4" s="987"/>
      <c r="CT4" s="987"/>
      <c r="CU4" s="987"/>
      <c r="CV4" s="987"/>
      <c r="CW4" s="987"/>
      <c r="CX4" s="987"/>
      <c r="CY4" s="988"/>
      <c r="CZ4" s="989" t="s">
        <v>797</v>
      </c>
      <c r="DA4" s="990"/>
      <c r="DB4" s="990"/>
      <c r="DC4" s="990"/>
      <c r="DD4" s="990"/>
      <c r="DE4" s="989" t="s">
        <v>797</v>
      </c>
      <c r="DF4" s="990"/>
      <c r="DG4" s="990"/>
      <c r="DH4" s="990"/>
      <c r="DI4" s="990"/>
      <c r="DJ4" s="968" t="s">
        <v>796</v>
      </c>
      <c r="DK4" s="969"/>
      <c r="DL4" s="969"/>
      <c r="DM4" s="969"/>
      <c r="DN4" s="970"/>
      <c r="DO4" s="989" t="s">
        <v>797</v>
      </c>
      <c r="DP4" s="990"/>
      <c r="DQ4" s="990"/>
      <c r="DR4" s="990"/>
      <c r="DS4" s="991"/>
      <c r="DT4" s="992" t="s">
        <v>796</v>
      </c>
      <c r="DU4" s="992"/>
      <c r="DV4" s="992"/>
      <c r="DW4" s="992"/>
      <c r="DX4" s="992"/>
      <c r="DY4" s="992"/>
      <c r="DZ4" s="992"/>
      <c r="EA4" s="992"/>
      <c r="EB4" s="992"/>
      <c r="EC4" s="992"/>
      <c r="ED4" s="992"/>
      <c r="EE4" s="992"/>
      <c r="EF4" s="992"/>
      <c r="EG4" s="992"/>
      <c r="EH4" s="992"/>
      <c r="EI4" s="992"/>
      <c r="EJ4" s="992"/>
      <c r="EK4" s="992"/>
      <c r="EL4" s="992"/>
      <c r="EM4" s="992"/>
      <c r="EN4" s="993" t="s">
        <v>797</v>
      </c>
      <c r="EO4" s="993"/>
      <c r="EP4" s="993"/>
      <c r="EQ4" s="993"/>
      <c r="ER4" s="993"/>
      <c r="ES4" s="993"/>
      <c r="ET4" s="993"/>
      <c r="EU4" s="993"/>
      <c r="EV4" s="993"/>
      <c r="EW4" s="993"/>
      <c r="EX4" s="993"/>
      <c r="EY4" s="993"/>
      <c r="EZ4" s="993"/>
      <c r="FA4" s="993"/>
      <c r="FB4" s="993"/>
      <c r="FC4" s="993"/>
      <c r="FD4" s="993"/>
      <c r="FE4" s="993"/>
      <c r="FF4" s="993"/>
      <c r="FG4" s="993"/>
      <c r="FH4" s="977" t="s">
        <v>796</v>
      </c>
      <c r="FI4" s="977"/>
      <c r="FJ4" s="977"/>
      <c r="FK4" s="977"/>
      <c r="FL4" s="977"/>
      <c r="FM4" s="977"/>
      <c r="FN4" s="977"/>
      <c r="FO4" s="977"/>
      <c r="FP4" s="977"/>
      <c r="FQ4" s="977"/>
      <c r="FR4" s="977"/>
      <c r="FS4" s="977"/>
      <c r="FT4" s="977"/>
      <c r="FU4" s="977"/>
      <c r="FV4" s="977"/>
      <c r="FW4" s="977"/>
      <c r="FX4" s="977"/>
      <c r="FY4" s="977"/>
      <c r="FZ4" s="977"/>
      <c r="GA4" s="977"/>
      <c r="GB4" s="978" t="s">
        <v>797</v>
      </c>
      <c r="GC4" s="978"/>
      <c r="GD4" s="978"/>
      <c r="GE4" s="978"/>
      <c r="GF4" s="978"/>
      <c r="GG4" s="978"/>
      <c r="GH4" s="978"/>
      <c r="GI4" s="978"/>
      <c r="GJ4" s="978"/>
      <c r="GK4" s="978"/>
      <c r="GL4" s="978"/>
      <c r="GM4" s="978"/>
      <c r="GN4" s="978"/>
      <c r="GO4" s="978"/>
      <c r="GP4" s="978"/>
      <c r="GQ4" s="978"/>
      <c r="GR4" s="978"/>
      <c r="GS4" s="978"/>
      <c r="GT4" s="978"/>
      <c r="GU4" s="979"/>
      <c r="GV4" s="961"/>
      <c r="GW4" s="961"/>
      <c r="GX4" s="961"/>
      <c r="GY4" s="961"/>
      <c r="GZ4" s="961"/>
      <c r="HA4" s="965"/>
      <c r="HB4" s="966"/>
      <c r="HC4" s="966"/>
      <c r="HD4" s="966"/>
      <c r="HE4" s="967"/>
      <c r="HF4" s="950"/>
      <c r="HG4" s="951"/>
      <c r="HH4" s="952"/>
      <c r="HI4" s="320"/>
      <c r="HJ4" s="953"/>
      <c r="HK4" s="953"/>
      <c r="HL4" s="954"/>
      <c r="HM4" s="934"/>
      <c r="HN4" s="937"/>
      <c r="HO4" s="939"/>
      <c r="HP4" s="309"/>
      <c r="HQ4" s="309"/>
      <c r="HR4" s="309"/>
      <c r="HS4" s="309"/>
      <c r="HT4" s="309"/>
      <c r="HU4" s="309"/>
      <c r="HV4" s="309"/>
      <c r="HW4" s="309"/>
      <c r="HX4" s="309"/>
      <c r="HY4" s="309"/>
      <c r="HZ4" s="309"/>
      <c r="IA4" s="309"/>
      <c r="IB4" s="309"/>
      <c r="IC4" s="309"/>
      <c r="ID4" s="309"/>
      <c r="IE4" s="309"/>
      <c r="IF4" s="309"/>
      <c r="IG4" s="309"/>
      <c r="IH4" s="309"/>
      <c r="II4" s="309"/>
      <c r="IJ4" s="309"/>
      <c r="IK4" s="309"/>
      <c r="IL4" s="309"/>
      <c r="IM4" s="309"/>
      <c r="IN4" s="309"/>
      <c r="IO4" s="309"/>
      <c r="IP4" s="309"/>
      <c r="IQ4" s="309"/>
      <c r="IR4" s="309"/>
      <c r="IS4" s="309"/>
      <c r="IT4" s="309"/>
      <c r="IU4" s="309"/>
      <c r="IV4" s="309"/>
      <c r="IW4" s="309"/>
      <c r="IX4" s="309"/>
      <c r="IY4" s="309"/>
      <c r="IZ4" s="309"/>
      <c r="JA4" s="309"/>
      <c r="JB4" s="309"/>
      <c r="JC4" s="309"/>
      <c r="JD4" s="309"/>
      <c r="JE4" s="309"/>
      <c r="JF4" s="309"/>
      <c r="JG4" s="309"/>
      <c r="JH4" s="309"/>
      <c r="JI4" s="309"/>
      <c r="JJ4" s="309"/>
      <c r="JK4" s="309"/>
      <c r="JL4" s="309"/>
      <c r="JM4" s="309"/>
      <c r="JN4" s="309"/>
      <c r="JO4" s="309"/>
      <c r="JP4" s="309"/>
      <c r="JQ4" s="309"/>
      <c r="JR4" s="309"/>
      <c r="JS4" s="309"/>
      <c r="JT4" s="309"/>
      <c r="JU4" s="309"/>
      <c r="JV4" s="309"/>
      <c r="JW4" s="309"/>
      <c r="JX4" s="309"/>
      <c r="JY4" s="309"/>
      <c r="JZ4" s="309"/>
      <c r="KA4" s="309"/>
      <c r="KB4" s="309"/>
      <c r="KC4" s="309"/>
      <c r="KD4" s="309"/>
      <c r="KE4" s="309"/>
      <c r="KF4" s="309"/>
      <c r="KG4" s="309"/>
      <c r="KH4" s="309"/>
      <c r="KI4" s="309"/>
      <c r="KJ4" s="309"/>
      <c r="KK4" s="309"/>
      <c r="KL4" s="309"/>
      <c r="KM4" s="309"/>
      <c r="KN4" s="309"/>
      <c r="KO4" s="309"/>
      <c r="KP4" s="309"/>
      <c r="KQ4" s="309"/>
      <c r="KR4" s="309"/>
      <c r="KS4" s="309"/>
      <c r="KT4" s="309"/>
      <c r="KU4" s="309"/>
      <c r="KV4" s="309"/>
      <c r="KW4" s="309"/>
      <c r="KX4" s="309"/>
      <c r="KY4" s="309"/>
      <c r="KZ4" s="309"/>
      <c r="LA4" s="309"/>
      <c r="LB4" s="309"/>
    </row>
    <row r="5" spans="1:314" s="310" customFormat="1" ht="25.5" customHeight="1">
      <c r="A5" s="908"/>
      <c r="B5" s="321" t="s">
        <v>798</v>
      </c>
      <c r="C5" s="322" t="s">
        <v>799</v>
      </c>
      <c r="D5" s="322" t="s">
        <v>800</v>
      </c>
      <c r="E5" s="322" t="s">
        <v>801</v>
      </c>
      <c r="F5" s="322" t="s">
        <v>798</v>
      </c>
      <c r="G5" s="322" t="s">
        <v>799</v>
      </c>
      <c r="H5" s="322" t="s">
        <v>800</v>
      </c>
      <c r="I5" s="322" t="s">
        <v>801</v>
      </c>
      <c r="J5" s="322" t="s">
        <v>800</v>
      </c>
      <c r="K5" s="322" t="s">
        <v>800</v>
      </c>
      <c r="L5" s="314" t="s">
        <v>800</v>
      </c>
      <c r="M5" s="314" t="s">
        <v>800</v>
      </c>
      <c r="N5" s="314" t="s">
        <v>799</v>
      </c>
      <c r="O5" s="314" t="s">
        <v>800</v>
      </c>
      <c r="P5" s="323" t="s">
        <v>800</v>
      </c>
      <c r="Q5" s="324" t="s">
        <v>800</v>
      </c>
      <c r="R5" s="324" t="s">
        <v>800</v>
      </c>
      <c r="S5" s="324" t="s">
        <v>800</v>
      </c>
      <c r="T5" s="325" t="s">
        <v>798</v>
      </c>
      <c r="U5" s="326" t="s">
        <v>799</v>
      </c>
      <c r="V5" s="326" t="s">
        <v>800</v>
      </c>
      <c r="W5" s="326" t="s">
        <v>801</v>
      </c>
      <c r="X5" s="326" t="s">
        <v>798</v>
      </c>
      <c r="Y5" s="326" t="s">
        <v>799</v>
      </c>
      <c r="Z5" s="326" t="s">
        <v>800</v>
      </c>
      <c r="AA5" s="327" t="s">
        <v>801</v>
      </c>
      <c r="AB5" s="328" t="s">
        <v>798</v>
      </c>
      <c r="AC5" s="329" t="s">
        <v>799</v>
      </c>
      <c r="AD5" s="329" t="s">
        <v>800</v>
      </c>
      <c r="AE5" s="329" t="s">
        <v>801</v>
      </c>
      <c r="AF5" s="329" t="s">
        <v>798</v>
      </c>
      <c r="AG5" s="329" t="s">
        <v>799</v>
      </c>
      <c r="AH5" s="329" t="s">
        <v>800</v>
      </c>
      <c r="AI5" s="330" t="s">
        <v>801</v>
      </c>
      <c r="AJ5" s="924"/>
      <c r="AK5" s="924"/>
      <c r="AL5" s="980" t="s">
        <v>798</v>
      </c>
      <c r="AM5" s="980"/>
      <c r="AN5" s="980"/>
      <c r="AO5" s="980"/>
      <c r="AP5" s="981"/>
      <c r="AQ5" s="982" t="s">
        <v>799</v>
      </c>
      <c r="AR5" s="980"/>
      <c r="AS5" s="980"/>
      <c r="AT5" s="980"/>
      <c r="AU5" s="981"/>
      <c r="AV5" s="982" t="s">
        <v>800</v>
      </c>
      <c r="AW5" s="980"/>
      <c r="AX5" s="980"/>
      <c r="AY5" s="980"/>
      <c r="AZ5" s="981"/>
      <c r="BA5" s="982" t="s">
        <v>801</v>
      </c>
      <c r="BB5" s="980"/>
      <c r="BC5" s="980"/>
      <c r="BD5" s="980"/>
      <c r="BE5" s="981"/>
      <c r="BF5" s="982" t="s">
        <v>798</v>
      </c>
      <c r="BG5" s="980"/>
      <c r="BH5" s="980"/>
      <c r="BI5" s="980"/>
      <c r="BJ5" s="981"/>
      <c r="BK5" s="982" t="s">
        <v>799</v>
      </c>
      <c r="BL5" s="980"/>
      <c r="BM5" s="980"/>
      <c r="BN5" s="980"/>
      <c r="BO5" s="981"/>
      <c r="BP5" s="982" t="s">
        <v>800</v>
      </c>
      <c r="BQ5" s="980"/>
      <c r="BR5" s="980"/>
      <c r="BS5" s="980"/>
      <c r="BT5" s="981"/>
      <c r="BU5" s="331"/>
      <c r="BV5" s="975" t="s">
        <v>800</v>
      </c>
      <c r="BW5" s="975"/>
      <c r="BX5" s="975"/>
      <c r="BY5" s="975"/>
      <c r="BZ5" s="976"/>
      <c r="CA5" s="982" t="s">
        <v>800</v>
      </c>
      <c r="CB5" s="980"/>
      <c r="CC5" s="980"/>
      <c r="CD5" s="980"/>
      <c r="CE5" s="999"/>
      <c r="CF5" s="982" t="s">
        <v>800</v>
      </c>
      <c r="CG5" s="980"/>
      <c r="CH5" s="980"/>
      <c r="CI5" s="980"/>
      <c r="CJ5" s="980"/>
      <c r="CK5" s="971" t="s">
        <v>800</v>
      </c>
      <c r="CL5" s="972"/>
      <c r="CM5" s="972"/>
      <c r="CN5" s="972"/>
      <c r="CO5" s="973"/>
      <c r="CP5" s="971" t="s">
        <v>799</v>
      </c>
      <c r="CQ5" s="972"/>
      <c r="CR5" s="972"/>
      <c r="CS5" s="972"/>
      <c r="CT5" s="973"/>
      <c r="CU5" s="971" t="s">
        <v>800</v>
      </c>
      <c r="CV5" s="972"/>
      <c r="CW5" s="972"/>
      <c r="CX5" s="972"/>
      <c r="CY5" s="973"/>
      <c r="CZ5" s="974" t="s">
        <v>800</v>
      </c>
      <c r="DA5" s="975"/>
      <c r="DB5" s="975"/>
      <c r="DC5" s="975"/>
      <c r="DD5" s="976"/>
      <c r="DE5" s="974" t="s">
        <v>800</v>
      </c>
      <c r="DF5" s="975"/>
      <c r="DG5" s="975"/>
      <c r="DH5" s="975"/>
      <c r="DI5" s="976"/>
      <c r="DJ5" s="982" t="s">
        <v>800</v>
      </c>
      <c r="DK5" s="980"/>
      <c r="DL5" s="980"/>
      <c r="DM5" s="980"/>
      <c r="DN5" s="981"/>
      <c r="DO5" s="982" t="s">
        <v>800</v>
      </c>
      <c r="DP5" s="980"/>
      <c r="DQ5" s="980"/>
      <c r="DR5" s="980"/>
      <c r="DS5" s="981"/>
      <c r="DT5" s="994" t="s">
        <v>798</v>
      </c>
      <c r="DU5" s="994"/>
      <c r="DV5" s="994"/>
      <c r="DW5" s="994"/>
      <c r="DX5" s="994"/>
      <c r="DY5" s="994" t="s">
        <v>799</v>
      </c>
      <c r="DZ5" s="994"/>
      <c r="EA5" s="994"/>
      <c r="EB5" s="994"/>
      <c r="EC5" s="994"/>
      <c r="ED5" s="994" t="s">
        <v>800</v>
      </c>
      <c r="EE5" s="994"/>
      <c r="EF5" s="994"/>
      <c r="EG5" s="994"/>
      <c r="EH5" s="994"/>
      <c r="EI5" s="994" t="s">
        <v>801</v>
      </c>
      <c r="EJ5" s="994"/>
      <c r="EK5" s="994"/>
      <c r="EL5" s="994"/>
      <c r="EM5" s="994"/>
      <c r="EN5" s="994" t="s">
        <v>798</v>
      </c>
      <c r="EO5" s="994"/>
      <c r="EP5" s="994"/>
      <c r="EQ5" s="994"/>
      <c r="ER5" s="994"/>
      <c r="ES5" s="994" t="s">
        <v>799</v>
      </c>
      <c r="ET5" s="994"/>
      <c r="EU5" s="994"/>
      <c r="EV5" s="994"/>
      <c r="EW5" s="994"/>
      <c r="EX5" s="994" t="s">
        <v>800</v>
      </c>
      <c r="EY5" s="994"/>
      <c r="EZ5" s="994"/>
      <c r="FA5" s="994"/>
      <c r="FB5" s="994"/>
      <c r="FC5" s="994" t="s">
        <v>801</v>
      </c>
      <c r="FD5" s="994"/>
      <c r="FE5" s="994"/>
      <c r="FF5" s="994"/>
      <c r="FG5" s="994"/>
      <c r="FH5" s="995" t="s">
        <v>798</v>
      </c>
      <c r="FI5" s="995"/>
      <c r="FJ5" s="995"/>
      <c r="FK5" s="995"/>
      <c r="FL5" s="995"/>
      <c r="FM5" s="995" t="s">
        <v>799</v>
      </c>
      <c r="FN5" s="995"/>
      <c r="FO5" s="995"/>
      <c r="FP5" s="995"/>
      <c r="FQ5" s="995"/>
      <c r="FR5" s="995" t="s">
        <v>800</v>
      </c>
      <c r="FS5" s="995"/>
      <c r="FT5" s="995"/>
      <c r="FU5" s="995"/>
      <c r="FV5" s="995"/>
      <c r="FW5" s="995" t="s">
        <v>801</v>
      </c>
      <c r="FX5" s="995"/>
      <c r="FY5" s="995"/>
      <c r="FZ5" s="995"/>
      <c r="GA5" s="995"/>
      <c r="GB5" s="995" t="s">
        <v>798</v>
      </c>
      <c r="GC5" s="995"/>
      <c r="GD5" s="995"/>
      <c r="GE5" s="995"/>
      <c r="GF5" s="995"/>
      <c r="GG5" s="995" t="s">
        <v>799</v>
      </c>
      <c r="GH5" s="995"/>
      <c r="GI5" s="995"/>
      <c r="GJ5" s="995"/>
      <c r="GK5" s="995"/>
      <c r="GL5" s="995" t="s">
        <v>800</v>
      </c>
      <c r="GM5" s="995"/>
      <c r="GN5" s="995"/>
      <c r="GO5" s="995"/>
      <c r="GP5" s="995"/>
      <c r="GQ5" s="995" t="s">
        <v>801</v>
      </c>
      <c r="GR5" s="995"/>
      <c r="GS5" s="995"/>
      <c r="GT5" s="995"/>
      <c r="GU5" s="996"/>
      <c r="GV5" s="961"/>
      <c r="GW5" s="961"/>
      <c r="GX5" s="961"/>
      <c r="GY5" s="961"/>
      <c r="GZ5" s="961"/>
      <c r="HA5" s="805" t="s">
        <v>802</v>
      </c>
      <c r="HB5" s="805" t="s">
        <v>803</v>
      </c>
      <c r="HC5" s="805" t="s">
        <v>804</v>
      </c>
      <c r="HD5" s="805" t="s">
        <v>805</v>
      </c>
      <c r="HE5" s="805" t="s">
        <v>806</v>
      </c>
      <c r="HF5" s="950"/>
      <c r="HG5" s="951"/>
      <c r="HH5" s="952"/>
      <c r="HI5" s="332"/>
      <c r="HJ5" s="953"/>
      <c r="HK5" s="953"/>
      <c r="HL5" s="954"/>
      <c r="HM5" s="934"/>
      <c r="HN5" s="937"/>
      <c r="HO5" s="939"/>
      <c r="HP5" s="309"/>
      <c r="HQ5" s="309"/>
      <c r="HR5" s="309"/>
      <c r="HS5" s="309"/>
      <c r="HT5" s="309"/>
      <c r="HU5" s="309"/>
      <c r="HV5" s="309"/>
      <c r="HW5" s="309"/>
      <c r="HX5" s="309"/>
      <c r="HY5" s="309"/>
      <c r="HZ5" s="309"/>
      <c r="IA5" s="309"/>
      <c r="IB5" s="309"/>
      <c r="IC5" s="309"/>
      <c r="ID5" s="309"/>
      <c r="IE5" s="309"/>
      <c r="IF5" s="309"/>
      <c r="IG5" s="309"/>
      <c r="IH5" s="309"/>
      <c r="II5" s="309"/>
      <c r="IJ5" s="309"/>
      <c r="IK5" s="309"/>
      <c r="IL5" s="309"/>
      <c r="IM5" s="309"/>
      <c r="IN5" s="309"/>
      <c r="IO5" s="309"/>
      <c r="IP5" s="309"/>
      <c r="IQ5" s="309"/>
      <c r="IR5" s="309"/>
      <c r="IS5" s="309"/>
      <c r="IT5" s="309"/>
      <c r="IU5" s="309"/>
      <c r="IV5" s="309"/>
      <c r="IW5" s="309"/>
      <c r="IX5" s="309"/>
      <c r="IY5" s="309"/>
      <c r="IZ5" s="309"/>
      <c r="JA5" s="309"/>
      <c r="JB5" s="309"/>
      <c r="JC5" s="309"/>
      <c r="JD5" s="309"/>
      <c r="JE5" s="309"/>
      <c r="JF5" s="309"/>
      <c r="JG5" s="309"/>
      <c r="JH5" s="309"/>
      <c r="JI5" s="309"/>
      <c r="JJ5" s="309"/>
      <c r="JK5" s="309"/>
      <c r="JL5" s="309"/>
      <c r="JM5" s="309"/>
      <c r="JN5" s="309"/>
      <c r="JO5" s="309"/>
      <c r="JP5" s="309"/>
      <c r="JQ5" s="309"/>
      <c r="JR5" s="309"/>
      <c r="JS5" s="309"/>
      <c r="JT5" s="309"/>
      <c r="JU5" s="309"/>
      <c r="JV5" s="309"/>
      <c r="JW5" s="309"/>
      <c r="JX5" s="309"/>
      <c r="JY5" s="309"/>
      <c r="JZ5" s="309"/>
      <c r="KA5" s="309"/>
      <c r="KB5" s="309"/>
      <c r="KC5" s="309"/>
      <c r="KD5" s="309"/>
      <c r="KE5" s="309"/>
      <c r="KF5" s="309"/>
      <c r="KG5" s="309"/>
      <c r="KH5" s="309"/>
      <c r="KI5" s="309"/>
      <c r="KJ5" s="309"/>
      <c r="KK5" s="309"/>
      <c r="KL5" s="309"/>
      <c r="KM5" s="309"/>
      <c r="KN5" s="309"/>
      <c r="KO5" s="309"/>
      <c r="KP5" s="309"/>
      <c r="KQ5" s="309"/>
      <c r="KR5" s="309"/>
      <c r="KS5" s="309"/>
      <c r="KT5" s="309"/>
      <c r="KU5" s="309"/>
      <c r="KV5" s="309"/>
      <c r="KW5" s="309"/>
      <c r="KX5" s="309"/>
      <c r="KY5" s="309"/>
      <c r="KZ5" s="309"/>
      <c r="LA5" s="309"/>
      <c r="LB5" s="309"/>
    </row>
    <row r="6" spans="1:314" s="273" customFormat="1" ht="18.75" customHeight="1">
      <c r="A6" s="333"/>
      <c r="B6" s="334"/>
      <c r="C6" s="335"/>
      <c r="D6" s="335"/>
      <c r="E6" s="335"/>
      <c r="F6" s="335"/>
      <c r="G6" s="335"/>
      <c r="H6" s="335"/>
      <c r="I6" s="335"/>
      <c r="J6" s="335"/>
      <c r="K6" s="335"/>
      <c r="L6" s="335"/>
      <c r="M6" s="335"/>
      <c r="N6" s="335"/>
      <c r="O6" s="335"/>
      <c r="P6" s="336"/>
      <c r="Q6" s="337"/>
      <c r="R6" s="336"/>
      <c r="S6" s="337"/>
      <c r="T6" s="338"/>
      <c r="U6" s="338"/>
      <c r="V6" s="338"/>
      <c r="W6" s="338"/>
      <c r="X6" s="338"/>
      <c r="Y6" s="338"/>
      <c r="Z6" s="338"/>
      <c r="AA6" s="338"/>
      <c r="AB6" s="339"/>
      <c r="AC6" s="340"/>
      <c r="AD6" s="340"/>
      <c r="AE6" s="340"/>
      <c r="AF6" s="340"/>
      <c r="AG6" s="340"/>
      <c r="AH6" s="340"/>
      <c r="AI6" s="341"/>
      <c r="AJ6" s="924"/>
      <c r="AK6" s="924"/>
      <c r="AL6" s="926" t="s">
        <v>767</v>
      </c>
      <c r="AM6" s="928" t="s">
        <v>31</v>
      </c>
      <c r="AN6" s="929"/>
      <c r="AO6" s="929"/>
      <c r="AP6" s="930"/>
      <c r="AQ6" s="931" t="s">
        <v>767</v>
      </c>
      <c r="AR6" s="928" t="s">
        <v>31</v>
      </c>
      <c r="AS6" s="929"/>
      <c r="AT6" s="929"/>
      <c r="AU6" s="930"/>
      <c r="AV6" s="931" t="s">
        <v>767</v>
      </c>
      <c r="AW6" s="928" t="s">
        <v>31</v>
      </c>
      <c r="AX6" s="929"/>
      <c r="AY6" s="929"/>
      <c r="AZ6" s="930"/>
      <c r="BA6" s="931" t="s">
        <v>767</v>
      </c>
      <c r="BB6" s="928" t="s">
        <v>31</v>
      </c>
      <c r="BC6" s="929"/>
      <c r="BD6" s="929"/>
      <c r="BE6" s="930"/>
      <c r="BF6" s="931" t="s">
        <v>767</v>
      </c>
      <c r="BG6" s="928" t="s">
        <v>31</v>
      </c>
      <c r="BH6" s="929"/>
      <c r="BI6" s="929"/>
      <c r="BJ6" s="930"/>
      <c r="BK6" s="931" t="s">
        <v>767</v>
      </c>
      <c r="BL6" s="928" t="s">
        <v>31</v>
      </c>
      <c r="BM6" s="929"/>
      <c r="BN6" s="929"/>
      <c r="BO6" s="930"/>
      <c r="BP6" s="931" t="s">
        <v>767</v>
      </c>
      <c r="BQ6" s="928" t="s">
        <v>31</v>
      </c>
      <c r="BR6" s="929"/>
      <c r="BS6" s="929"/>
      <c r="BT6" s="930"/>
      <c r="BU6" s="342"/>
      <c r="BV6" s="931" t="s">
        <v>767</v>
      </c>
      <c r="BW6" s="928" t="s">
        <v>31</v>
      </c>
      <c r="BX6" s="929"/>
      <c r="BY6" s="929"/>
      <c r="BZ6" s="1000"/>
      <c r="CA6" s="931" t="s">
        <v>767</v>
      </c>
      <c r="CB6" s="928" t="s">
        <v>31</v>
      </c>
      <c r="CC6" s="929"/>
      <c r="CD6" s="929"/>
      <c r="CE6" s="1000"/>
      <c r="CF6" s="931" t="s">
        <v>767</v>
      </c>
      <c r="CG6" s="928" t="s">
        <v>31</v>
      </c>
      <c r="CH6" s="929"/>
      <c r="CI6" s="929"/>
      <c r="CJ6" s="930"/>
      <c r="CK6" s="1001" t="s">
        <v>767</v>
      </c>
      <c r="CL6" s="1002" t="s">
        <v>31</v>
      </c>
      <c r="CM6" s="1003"/>
      <c r="CN6" s="1003"/>
      <c r="CO6" s="1004"/>
      <c r="CP6" s="1001" t="s">
        <v>767</v>
      </c>
      <c r="CQ6" s="1002" t="s">
        <v>31</v>
      </c>
      <c r="CR6" s="1003"/>
      <c r="CS6" s="1003"/>
      <c r="CT6" s="1004"/>
      <c r="CU6" s="931" t="s">
        <v>767</v>
      </c>
      <c r="CV6" s="928" t="s">
        <v>31</v>
      </c>
      <c r="CW6" s="929"/>
      <c r="CX6" s="929"/>
      <c r="CY6" s="930"/>
      <c r="CZ6" s="343" t="s">
        <v>767</v>
      </c>
      <c r="DA6" s="928" t="s">
        <v>31</v>
      </c>
      <c r="DB6" s="929"/>
      <c r="DC6" s="929"/>
      <c r="DD6" s="1000"/>
      <c r="DE6" s="343" t="s">
        <v>767</v>
      </c>
      <c r="DF6" s="928" t="s">
        <v>31</v>
      </c>
      <c r="DG6" s="929"/>
      <c r="DH6" s="929"/>
      <c r="DI6" s="1000"/>
      <c r="DJ6" s="931" t="s">
        <v>767</v>
      </c>
      <c r="DK6" s="928" t="s">
        <v>31</v>
      </c>
      <c r="DL6" s="929"/>
      <c r="DM6" s="929"/>
      <c r="DN6" s="930"/>
      <c r="DO6" s="931" t="s">
        <v>767</v>
      </c>
      <c r="DP6" s="928" t="s">
        <v>31</v>
      </c>
      <c r="DQ6" s="929"/>
      <c r="DR6" s="929"/>
      <c r="DS6" s="1000"/>
      <c r="DT6" s="931" t="s">
        <v>767</v>
      </c>
      <c r="DU6" s="928" t="s">
        <v>31</v>
      </c>
      <c r="DV6" s="929"/>
      <c r="DW6" s="929"/>
      <c r="DX6" s="930"/>
      <c r="DY6" s="931" t="s">
        <v>767</v>
      </c>
      <c r="DZ6" s="928" t="s">
        <v>31</v>
      </c>
      <c r="EA6" s="929"/>
      <c r="EB6" s="929"/>
      <c r="EC6" s="930"/>
      <c r="ED6" s="931" t="s">
        <v>767</v>
      </c>
      <c r="EE6" s="928" t="s">
        <v>31</v>
      </c>
      <c r="EF6" s="929"/>
      <c r="EG6" s="929"/>
      <c r="EH6" s="930"/>
      <c r="EI6" s="931" t="s">
        <v>767</v>
      </c>
      <c r="EJ6" s="928" t="s">
        <v>31</v>
      </c>
      <c r="EK6" s="929"/>
      <c r="EL6" s="929"/>
      <c r="EM6" s="930"/>
      <c r="EN6" s="931" t="s">
        <v>767</v>
      </c>
      <c r="EO6" s="928" t="s">
        <v>31</v>
      </c>
      <c r="EP6" s="929"/>
      <c r="EQ6" s="929"/>
      <c r="ER6" s="930"/>
      <c r="ES6" s="931" t="s">
        <v>767</v>
      </c>
      <c r="ET6" s="928" t="s">
        <v>31</v>
      </c>
      <c r="EU6" s="929"/>
      <c r="EV6" s="929"/>
      <c r="EW6" s="930"/>
      <c r="EX6" s="931" t="s">
        <v>767</v>
      </c>
      <c r="EY6" s="928" t="s">
        <v>31</v>
      </c>
      <c r="EZ6" s="929"/>
      <c r="FA6" s="929"/>
      <c r="FB6" s="930"/>
      <c r="FC6" s="931" t="s">
        <v>767</v>
      </c>
      <c r="FD6" s="928" t="s">
        <v>31</v>
      </c>
      <c r="FE6" s="929"/>
      <c r="FF6" s="929"/>
      <c r="FG6" s="1000"/>
      <c r="FH6" s="926" t="s">
        <v>767</v>
      </c>
      <c r="FI6" s="928" t="s">
        <v>31</v>
      </c>
      <c r="FJ6" s="929"/>
      <c r="FK6" s="929"/>
      <c r="FL6" s="930"/>
      <c r="FM6" s="931" t="s">
        <v>767</v>
      </c>
      <c r="FN6" s="928" t="s">
        <v>31</v>
      </c>
      <c r="FO6" s="929"/>
      <c r="FP6" s="929"/>
      <c r="FQ6" s="930"/>
      <c r="FR6" s="931" t="s">
        <v>767</v>
      </c>
      <c r="FS6" s="928" t="s">
        <v>31</v>
      </c>
      <c r="FT6" s="929"/>
      <c r="FU6" s="929"/>
      <c r="FV6" s="930"/>
      <c r="FW6" s="931" t="s">
        <v>767</v>
      </c>
      <c r="FX6" s="928" t="s">
        <v>31</v>
      </c>
      <c r="FY6" s="929"/>
      <c r="FZ6" s="929"/>
      <c r="GA6" s="930"/>
      <c r="GB6" s="931" t="s">
        <v>767</v>
      </c>
      <c r="GC6" s="928" t="s">
        <v>31</v>
      </c>
      <c r="GD6" s="929"/>
      <c r="GE6" s="929"/>
      <c r="GF6" s="930"/>
      <c r="GG6" s="931" t="s">
        <v>767</v>
      </c>
      <c r="GH6" s="928" t="s">
        <v>31</v>
      </c>
      <c r="GI6" s="929"/>
      <c r="GJ6" s="929"/>
      <c r="GK6" s="930"/>
      <c r="GL6" s="931" t="s">
        <v>767</v>
      </c>
      <c r="GM6" s="928" t="s">
        <v>31</v>
      </c>
      <c r="GN6" s="929"/>
      <c r="GO6" s="929"/>
      <c r="GP6" s="930"/>
      <c r="GQ6" s="997" t="s">
        <v>767</v>
      </c>
      <c r="GR6" s="928" t="s">
        <v>31</v>
      </c>
      <c r="GS6" s="929"/>
      <c r="GT6" s="929"/>
      <c r="GU6" s="930"/>
      <c r="GV6" s="997" t="s">
        <v>767</v>
      </c>
      <c r="GW6" s="928" t="s">
        <v>31</v>
      </c>
      <c r="GX6" s="929"/>
      <c r="GY6" s="929"/>
      <c r="GZ6" s="929"/>
      <c r="HA6" s="806"/>
      <c r="HB6" s="806"/>
      <c r="HC6" s="806"/>
      <c r="HD6" s="806"/>
      <c r="HE6" s="806"/>
      <c r="HF6" s="950"/>
      <c r="HG6" s="951"/>
      <c r="HH6" s="952"/>
      <c r="HI6" s="955"/>
      <c r="HJ6" s="953"/>
      <c r="HK6" s="953"/>
      <c r="HL6" s="954"/>
      <c r="HM6" s="934"/>
      <c r="HN6" s="937"/>
      <c r="HO6" s="939"/>
      <c r="HP6" s="344"/>
      <c r="HQ6" s="344"/>
      <c r="HR6" s="344"/>
      <c r="HS6" s="344"/>
      <c r="HT6" s="344"/>
      <c r="HU6" s="344"/>
      <c r="HV6" s="344"/>
      <c r="HW6" s="344"/>
      <c r="HX6" s="344"/>
      <c r="HY6" s="344"/>
      <c r="HZ6" s="344"/>
      <c r="IA6" s="344"/>
      <c r="IB6" s="344"/>
      <c r="IC6" s="344"/>
      <c r="ID6" s="344"/>
      <c r="IE6" s="344"/>
      <c r="IF6" s="344"/>
      <c r="IG6" s="344"/>
      <c r="IH6" s="344"/>
      <c r="II6" s="344"/>
      <c r="IJ6" s="344"/>
      <c r="IK6" s="344"/>
      <c r="IL6" s="344"/>
      <c r="IM6" s="344"/>
      <c r="IN6" s="344"/>
      <c r="IO6" s="344"/>
      <c r="IP6" s="344"/>
      <c r="IQ6" s="344"/>
      <c r="IR6" s="344"/>
      <c r="IS6" s="344"/>
      <c r="IT6" s="344"/>
      <c r="IU6" s="344"/>
      <c r="IV6" s="344"/>
      <c r="IW6" s="344"/>
      <c r="IX6" s="344"/>
      <c r="IY6" s="344"/>
      <c r="IZ6" s="344"/>
      <c r="JA6" s="344"/>
      <c r="JB6" s="344"/>
      <c r="JC6" s="344"/>
      <c r="JD6" s="344"/>
      <c r="JE6" s="344"/>
      <c r="JF6" s="344"/>
      <c r="JG6" s="344"/>
      <c r="JH6" s="344"/>
      <c r="JI6" s="344"/>
      <c r="JJ6" s="344"/>
      <c r="JK6" s="344"/>
      <c r="JL6" s="344"/>
      <c r="JM6" s="344"/>
      <c r="JN6" s="344"/>
      <c r="JO6" s="344"/>
      <c r="JP6" s="344"/>
      <c r="JQ6" s="344"/>
      <c r="JR6" s="344"/>
      <c r="JS6" s="344"/>
      <c r="JT6" s="344"/>
      <c r="JU6" s="344"/>
      <c r="JV6" s="344"/>
      <c r="JW6" s="344"/>
      <c r="JX6" s="344"/>
      <c r="JY6" s="344"/>
      <c r="JZ6" s="344"/>
      <c r="KA6" s="344"/>
      <c r="KB6" s="344"/>
      <c r="KC6" s="344"/>
      <c r="KD6" s="344"/>
      <c r="KE6" s="344"/>
      <c r="KF6" s="344"/>
      <c r="KG6" s="344"/>
      <c r="KH6" s="344"/>
      <c r="KI6" s="344"/>
      <c r="KJ6" s="344"/>
      <c r="KK6" s="344"/>
      <c r="KL6" s="344"/>
      <c r="KM6" s="344"/>
      <c r="KN6" s="344"/>
      <c r="KO6" s="344"/>
      <c r="KP6" s="344"/>
      <c r="KQ6" s="344"/>
      <c r="KR6" s="344"/>
      <c r="KS6" s="344"/>
      <c r="KT6" s="344"/>
      <c r="KU6" s="344"/>
      <c r="KV6" s="344"/>
      <c r="KW6" s="344"/>
      <c r="KX6" s="344"/>
      <c r="KY6" s="344"/>
      <c r="KZ6" s="344"/>
      <c r="LA6" s="344"/>
      <c r="LB6" s="344"/>
    </row>
    <row r="7" spans="1:314" s="273" customFormat="1" ht="26.25" customHeight="1">
      <c r="A7" s="333"/>
      <c r="B7" s="334"/>
      <c r="C7" s="335"/>
      <c r="D7" s="335"/>
      <c r="E7" s="335"/>
      <c r="F7" s="335"/>
      <c r="G7" s="335"/>
      <c r="H7" s="335"/>
      <c r="I7" s="335"/>
      <c r="J7" s="335"/>
      <c r="K7" s="335"/>
      <c r="L7" s="345"/>
      <c r="M7" s="346"/>
      <c r="N7" s="346"/>
      <c r="O7" s="334"/>
      <c r="P7" s="336"/>
      <c r="Q7" s="337"/>
      <c r="R7" s="336"/>
      <c r="S7" s="337"/>
      <c r="T7" s="338"/>
      <c r="U7" s="338"/>
      <c r="V7" s="338"/>
      <c r="W7" s="338"/>
      <c r="X7" s="338"/>
      <c r="Y7" s="338"/>
      <c r="Z7" s="338"/>
      <c r="AA7" s="338"/>
      <c r="AB7" s="339"/>
      <c r="AC7" s="340"/>
      <c r="AD7" s="340"/>
      <c r="AE7" s="340"/>
      <c r="AF7" s="340"/>
      <c r="AG7" s="340"/>
      <c r="AH7" s="340"/>
      <c r="AI7" s="341"/>
      <c r="AJ7" s="924"/>
      <c r="AK7" s="924"/>
      <c r="AL7" s="927"/>
      <c r="AM7" s="347" t="s">
        <v>807</v>
      </c>
      <c r="AN7" s="348" t="s">
        <v>808</v>
      </c>
      <c r="AO7" s="348" t="s">
        <v>809</v>
      </c>
      <c r="AP7" s="349" t="s">
        <v>810</v>
      </c>
      <c r="AQ7" s="932"/>
      <c r="AR7" s="347" t="s">
        <v>807</v>
      </c>
      <c r="AS7" s="348" t="s">
        <v>808</v>
      </c>
      <c r="AT7" s="348" t="s">
        <v>809</v>
      </c>
      <c r="AU7" s="349" t="s">
        <v>810</v>
      </c>
      <c r="AV7" s="932"/>
      <c r="AW7" s="347" t="s">
        <v>807</v>
      </c>
      <c r="AX7" s="348" t="s">
        <v>808</v>
      </c>
      <c r="AY7" s="348" t="s">
        <v>809</v>
      </c>
      <c r="AZ7" s="349" t="s">
        <v>810</v>
      </c>
      <c r="BA7" s="932"/>
      <c r="BB7" s="347" t="s">
        <v>807</v>
      </c>
      <c r="BC7" s="348" t="s">
        <v>808</v>
      </c>
      <c r="BD7" s="348" t="s">
        <v>809</v>
      </c>
      <c r="BE7" s="349" t="s">
        <v>810</v>
      </c>
      <c r="BF7" s="932"/>
      <c r="BG7" s="347" t="s">
        <v>807</v>
      </c>
      <c r="BH7" s="348" t="s">
        <v>808</v>
      </c>
      <c r="BI7" s="348" t="s">
        <v>809</v>
      </c>
      <c r="BJ7" s="349" t="s">
        <v>810</v>
      </c>
      <c r="BK7" s="932"/>
      <c r="BL7" s="347" t="s">
        <v>807</v>
      </c>
      <c r="BM7" s="348" t="s">
        <v>808</v>
      </c>
      <c r="BN7" s="348" t="s">
        <v>809</v>
      </c>
      <c r="BO7" s="349" t="s">
        <v>810</v>
      </c>
      <c r="BP7" s="932"/>
      <c r="BQ7" s="347" t="s">
        <v>807</v>
      </c>
      <c r="BR7" s="348" t="s">
        <v>808</v>
      </c>
      <c r="BS7" s="348" t="s">
        <v>809</v>
      </c>
      <c r="BT7" s="349" t="s">
        <v>810</v>
      </c>
      <c r="BU7" s="350"/>
      <c r="BV7" s="932"/>
      <c r="BW7" s="347" t="s">
        <v>807</v>
      </c>
      <c r="BX7" s="348" t="s">
        <v>808</v>
      </c>
      <c r="BY7" s="348" t="s">
        <v>809</v>
      </c>
      <c r="BZ7" s="349" t="s">
        <v>810</v>
      </c>
      <c r="CA7" s="932"/>
      <c r="CB7" s="347" t="s">
        <v>807</v>
      </c>
      <c r="CC7" s="348" t="s">
        <v>808</v>
      </c>
      <c r="CD7" s="348" t="s">
        <v>809</v>
      </c>
      <c r="CE7" s="349" t="s">
        <v>810</v>
      </c>
      <c r="CF7" s="932"/>
      <c r="CG7" s="347" t="s">
        <v>807</v>
      </c>
      <c r="CH7" s="348" t="s">
        <v>808</v>
      </c>
      <c r="CI7" s="348" t="s">
        <v>809</v>
      </c>
      <c r="CJ7" s="349" t="s">
        <v>810</v>
      </c>
      <c r="CK7" s="932"/>
      <c r="CL7" s="347" t="s">
        <v>807</v>
      </c>
      <c r="CM7" s="348" t="s">
        <v>808</v>
      </c>
      <c r="CN7" s="348" t="s">
        <v>809</v>
      </c>
      <c r="CO7" s="349" t="s">
        <v>810</v>
      </c>
      <c r="CP7" s="932"/>
      <c r="CQ7" s="347" t="s">
        <v>807</v>
      </c>
      <c r="CR7" s="348" t="s">
        <v>808</v>
      </c>
      <c r="CS7" s="348" t="s">
        <v>809</v>
      </c>
      <c r="CT7" s="349" t="s">
        <v>810</v>
      </c>
      <c r="CU7" s="932"/>
      <c r="CV7" s="347" t="s">
        <v>807</v>
      </c>
      <c r="CW7" s="348" t="s">
        <v>808</v>
      </c>
      <c r="CX7" s="348" t="s">
        <v>809</v>
      </c>
      <c r="CY7" s="349" t="s">
        <v>810</v>
      </c>
      <c r="CZ7" s="351"/>
      <c r="DA7" s="347" t="s">
        <v>807</v>
      </c>
      <c r="DB7" s="348" t="s">
        <v>808</v>
      </c>
      <c r="DC7" s="348" t="s">
        <v>809</v>
      </c>
      <c r="DD7" s="349" t="s">
        <v>810</v>
      </c>
      <c r="DE7" s="351"/>
      <c r="DF7" s="347" t="s">
        <v>807</v>
      </c>
      <c r="DG7" s="348" t="s">
        <v>808</v>
      </c>
      <c r="DH7" s="348" t="s">
        <v>809</v>
      </c>
      <c r="DI7" s="349" t="s">
        <v>810</v>
      </c>
      <c r="DJ7" s="932"/>
      <c r="DK7" s="347" t="s">
        <v>807</v>
      </c>
      <c r="DL7" s="348" t="s">
        <v>808</v>
      </c>
      <c r="DM7" s="348" t="s">
        <v>809</v>
      </c>
      <c r="DN7" s="349" t="s">
        <v>810</v>
      </c>
      <c r="DO7" s="932"/>
      <c r="DP7" s="347" t="s">
        <v>807</v>
      </c>
      <c r="DQ7" s="348" t="s">
        <v>808</v>
      </c>
      <c r="DR7" s="348" t="s">
        <v>809</v>
      </c>
      <c r="DS7" s="349" t="s">
        <v>810</v>
      </c>
      <c r="DT7" s="932"/>
      <c r="DU7" s="347" t="s">
        <v>807</v>
      </c>
      <c r="DV7" s="348" t="s">
        <v>808</v>
      </c>
      <c r="DW7" s="348" t="s">
        <v>809</v>
      </c>
      <c r="DX7" s="349" t="s">
        <v>810</v>
      </c>
      <c r="DY7" s="932"/>
      <c r="DZ7" s="347" t="s">
        <v>807</v>
      </c>
      <c r="EA7" s="348" t="s">
        <v>808</v>
      </c>
      <c r="EB7" s="348" t="s">
        <v>809</v>
      </c>
      <c r="EC7" s="349" t="s">
        <v>810</v>
      </c>
      <c r="ED7" s="932"/>
      <c r="EE7" s="347" t="s">
        <v>807</v>
      </c>
      <c r="EF7" s="348" t="s">
        <v>808</v>
      </c>
      <c r="EG7" s="348" t="s">
        <v>809</v>
      </c>
      <c r="EH7" s="349" t="s">
        <v>810</v>
      </c>
      <c r="EI7" s="932"/>
      <c r="EJ7" s="347" t="s">
        <v>807</v>
      </c>
      <c r="EK7" s="348" t="s">
        <v>808</v>
      </c>
      <c r="EL7" s="348" t="s">
        <v>809</v>
      </c>
      <c r="EM7" s="349" t="s">
        <v>810</v>
      </c>
      <c r="EN7" s="932"/>
      <c r="EO7" s="347" t="s">
        <v>807</v>
      </c>
      <c r="EP7" s="348" t="s">
        <v>808</v>
      </c>
      <c r="EQ7" s="348" t="s">
        <v>809</v>
      </c>
      <c r="ER7" s="349" t="s">
        <v>810</v>
      </c>
      <c r="ES7" s="932"/>
      <c r="ET7" s="347" t="s">
        <v>807</v>
      </c>
      <c r="EU7" s="348" t="s">
        <v>808</v>
      </c>
      <c r="EV7" s="348" t="s">
        <v>809</v>
      </c>
      <c r="EW7" s="349" t="s">
        <v>810</v>
      </c>
      <c r="EX7" s="932"/>
      <c r="EY7" s="347" t="s">
        <v>807</v>
      </c>
      <c r="EZ7" s="348" t="s">
        <v>808</v>
      </c>
      <c r="FA7" s="348" t="s">
        <v>809</v>
      </c>
      <c r="FB7" s="349" t="s">
        <v>810</v>
      </c>
      <c r="FC7" s="932"/>
      <c r="FD7" s="347" t="s">
        <v>807</v>
      </c>
      <c r="FE7" s="348" t="s">
        <v>808</v>
      </c>
      <c r="FF7" s="348" t="s">
        <v>809</v>
      </c>
      <c r="FG7" s="349" t="s">
        <v>810</v>
      </c>
      <c r="FH7" s="927"/>
      <c r="FI7" s="347" t="s">
        <v>807</v>
      </c>
      <c r="FJ7" s="348" t="s">
        <v>808</v>
      </c>
      <c r="FK7" s="348" t="s">
        <v>809</v>
      </c>
      <c r="FL7" s="349" t="s">
        <v>810</v>
      </c>
      <c r="FM7" s="932"/>
      <c r="FN7" s="347" t="s">
        <v>807</v>
      </c>
      <c r="FO7" s="348" t="s">
        <v>808</v>
      </c>
      <c r="FP7" s="348" t="s">
        <v>809</v>
      </c>
      <c r="FQ7" s="349" t="s">
        <v>810</v>
      </c>
      <c r="FR7" s="932"/>
      <c r="FS7" s="347" t="s">
        <v>807</v>
      </c>
      <c r="FT7" s="348" t="s">
        <v>808</v>
      </c>
      <c r="FU7" s="348" t="s">
        <v>809</v>
      </c>
      <c r="FV7" s="349" t="s">
        <v>810</v>
      </c>
      <c r="FW7" s="932"/>
      <c r="FX7" s="347" t="s">
        <v>807</v>
      </c>
      <c r="FY7" s="348" t="s">
        <v>808</v>
      </c>
      <c r="FZ7" s="348" t="s">
        <v>809</v>
      </c>
      <c r="GA7" s="349" t="s">
        <v>810</v>
      </c>
      <c r="GB7" s="932"/>
      <c r="GC7" s="347" t="s">
        <v>807</v>
      </c>
      <c r="GD7" s="348" t="s">
        <v>808</v>
      </c>
      <c r="GE7" s="348" t="s">
        <v>809</v>
      </c>
      <c r="GF7" s="349" t="s">
        <v>810</v>
      </c>
      <c r="GG7" s="932"/>
      <c r="GH7" s="347" t="s">
        <v>807</v>
      </c>
      <c r="GI7" s="348" t="s">
        <v>808</v>
      </c>
      <c r="GJ7" s="348" t="s">
        <v>809</v>
      </c>
      <c r="GK7" s="349" t="s">
        <v>810</v>
      </c>
      <c r="GL7" s="932"/>
      <c r="GM7" s="347" t="s">
        <v>807</v>
      </c>
      <c r="GN7" s="348" t="s">
        <v>808</v>
      </c>
      <c r="GO7" s="348" t="s">
        <v>809</v>
      </c>
      <c r="GP7" s="349" t="s">
        <v>810</v>
      </c>
      <c r="GQ7" s="998"/>
      <c r="GR7" s="347" t="s">
        <v>807</v>
      </c>
      <c r="GS7" s="348" t="s">
        <v>808</v>
      </c>
      <c r="GT7" s="348" t="s">
        <v>809</v>
      </c>
      <c r="GU7" s="349" t="s">
        <v>810</v>
      </c>
      <c r="GV7" s="998"/>
      <c r="GW7" s="347" t="s">
        <v>807</v>
      </c>
      <c r="GX7" s="348" t="s">
        <v>808</v>
      </c>
      <c r="GY7" s="348" t="s">
        <v>809</v>
      </c>
      <c r="GZ7" s="352" t="s">
        <v>810</v>
      </c>
      <c r="HA7" s="807"/>
      <c r="HB7" s="807"/>
      <c r="HC7" s="807"/>
      <c r="HD7" s="807"/>
      <c r="HE7" s="807"/>
      <c r="HF7" s="950"/>
      <c r="HG7" s="951"/>
      <c r="HH7" s="952"/>
      <c r="HI7" s="956"/>
      <c r="HJ7" s="953"/>
      <c r="HK7" s="953"/>
      <c r="HL7" s="954"/>
      <c r="HM7" s="934"/>
      <c r="HN7" s="937"/>
      <c r="HO7" s="939"/>
      <c r="HP7" s="344"/>
      <c r="HQ7" s="344"/>
      <c r="HR7" s="344"/>
      <c r="HS7" s="344"/>
      <c r="HT7" s="344"/>
      <c r="HU7" s="344"/>
      <c r="HV7" s="344"/>
      <c r="HW7" s="344"/>
      <c r="HX7" s="344"/>
      <c r="HY7" s="344"/>
      <c r="HZ7" s="344"/>
      <c r="IA7" s="344"/>
      <c r="IB7" s="344"/>
      <c r="IC7" s="344"/>
      <c r="ID7" s="344"/>
      <c r="IE7" s="344"/>
      <c r="IF7" s="344"/>
      <c r="IG7" s="344"/>
      <c r="IH7" s="344"/>
      <c r="II7" s="344"/>
      <c r="IJ7" s="344"/>
      <c r="IK7" s="344"/>
      <c r="IL7" s="344"/>
      <c r="IM7" s="344"/>
      <c r="IN7" s="344"/>
      <c r="IO7" s="344"/>
      <c r="IP7" s="344"/>
      <c r="IQ7" s="344"/>
      <c r="IR7" s="344"/>
      <c r="IS7" s="344"/>
      <c r="IT7" s="344"/>
      <c r="IU7" s="344"/>
      <c r="IV7" s="344"/>
      <c r="IW7" s="344"/>
      <c r="IX7" s="344"/>
      <c r="IY7" s="344"/>
      <c r="IZ7" s="344"/>
      <c r="JA7" s="344"/>
      <c r="JB7" s="344"/>
      <c r="JC7" s="344"/>
      <c r="JD7" s="344"/>
      <c r="JE7" s="344"/>
      <c r="JF7" s="344"/>
      <c r="JG7" s="344"/>
      <c r="JH7" s="344"/>
      <c r="JI7" s="344"/>
      <c r="JJ7" s="344"/>
      <c r="JK7" s="344"/>
      <c r="JL7" s="344"/>
      <c r="JM7" s="344"/>
      <c r="JN7" s="344"/>
      <c r="JO7" s="344"/>
      <c r="JP7" s="344"/>
      <c r="JQ7" s="344"/>
      <c r="JR7" s="344"/>
      <c r="JS7" s="344"/>
      <c r="JT7" s="344"/>
      <c r="JU7" s="344"/>
      <c r="JV7" s="344"/>
      <c r="JW7" s="344"/>
      <c r="JX7" s="344"/>
      <c r="JY7" s="344"/>
      <c r="JZ7" s="344"/>
      <c r="KA7" s="344"/>
      <c r="KB7" s="344"/>
      <c r="KC7" s="344"/>
      <c r="KD7" s="344"/>
      <c r="KE7" s="344"/>
      <c r="KF7" s="344"/>
      <c r="KG7" s="344"/>
      <c r="KH7" s="344"/>
      <c r="KI7" s="344"/>
      <c r="KJ7" s="344"/>
      <c r="KK7" s="344"/>
      <c r="KL7" s="344"/>
      <c r="KM7" s="344"/>
      <c r="KN7" s="344"/>
      <c r="KO7" s="344"/>
      <c r="KP7" s="344"/>
      <c r="KQ7" s="344"/>
      <c r="KR7" s="344"/>
      <c r="KS7" s="344"/>
      <c r="KT7" s="344"/>
      <c r="KU7" s="344"/>
      <c r="KV7" s="344"/>
      <c r="KW7" s="344"/>
      <c r="KX7" s="344"/>
      <c r="KY7" s="344"/>
      <c r="KZ7" s="344"/>
      <c r="LA7" s="344"/>
      <c r="LB7" s="344"/>
    </row>
    <row r="8" spans="1:314" s="371" customFormat="1">
      <c r="A8" s="353" t="s">
        <v>811</v>
      </c>
      <c r="B8" s="354"/>
      <c r="C8" s="355"/>
      <c r="D8" s="355"/>
      <c r="E8" s="355"/>
      <c r="F8" s="355"/>
      <c r="G8" s="355"/>
      <c r="H8" s="355"/>
      <c r="I8" s="355"/>
      <c r="J8" s="355"/>
      <c r="K8" s="355"/>
      <c r="L8" s="345"/>
      <c r="M8" s="346"/>
      <c r="N8" s="346"/>
      <c r="O8" s="354"/>
      <c r="P8" s="356"/>
      <c r="Q8" s="357"/>
      <c r="R8" s="356"/>
      <c r="S8" s="357"/>
      <c r="T8" s="338"/>
      <c r="U8" s="338"/>
      <c r="V8" s="338"/>
      <c r="W8" s="338"/>
      <c r="X8" s="338"/>
      <c r="Y8" s="338"/>
      <c r="Z8" s="338"/>
      <c r="AA8" s="338"/>
      <c r="AB8" s="358"/>
      <c r="AC8" s="359"/>
      <c r="AD8" s="359"/>
      <c r="AE8" s="359"/>
      <c r="AF8" s="359"/>
      <c r="AG8" s="359"/>
      <c r="AH8" s="359"/>
      <c r="AI8" s="360"/>
      <c r="AJ8" s="925"/>
      <c r="AK8" s="925"/>
      <c r="AL8" s="490">
        <v>30047</v>
      </c>
      <c r="AM8" s="362">
        <v>28790</v>
      </c>
      <c r="AN8" s="363">
        <v>15963</v>
      </c>
      <c r="AO8" s="364">
        <f>5220+7607</f>
        <v>12827</v>
      </c>
      <c r="AP8" s="365">
        <v>1257</v>
      </c>
      <c r="AQ8" s="361">
        <v>39680</v>
      </c>
      <c r="AR8" s="362">
        <v>37669</v>
      </c>
      <c r="AS8" s="363">
        <v>24045</v>
      </c>
      <c r="AT8" s="364">
        <v>13624</v>
      </c>
      <c r="AU8" s="365">
        <v>2011</v>
      </c>
      <c r="AV8" s="361">
        <v>52634</v>
      </c>
      <c r="AW8" s="362">
        <v>50120</v>
      </c>
      <c r="AX8" s="363">
        <v>31927</v>
      </c>
      <c r="AY8" s="364">
        <f>10533+7660</f>
        <v>18193</v>
      </c>
      <c r="AZ8" s="365">
        <f>AV8-AW8</f>
        <v>2514</v>
      </c>
      <c r="BA8" s="361">
        <v>52107</v>
      </c>
      <c r="BB8" s="362">
        <v>49341</v>
      </c>
      <c r="BC8" s="363">
        <v>33062</v>
      </c>
      <c r="BD8" s="364">
        <v>16279</v>
      </c>
      <c r="BE8" s="365">
        <f>BA8-BC8-BD8</f>
        <v>2766</v>
      </c>
      <c r="BF8" s="361">
        <v>25029</v>
      </c>
      <c r="BG8" s="362">
        <v>22606</v>
      </c>
      <c r="BH8" s="363">
        <v>13068</v>
      </c>
      <c r="BI8" s="364">
        <v>9538</v>
      </c>
      <c r="BJ8" s="365">
        <f>BF8-BG8</f>
        <v>2423</v>
      </c>
      <c r="BK8" s="361">
        <v>34942</v>
      </c>
      <c r="BL8" s="362">
        <v>32756</v>
      </c>
      <c r="BM8" s="363">
        <v>20909</v>
      </c>
      <c r="BN8" s="364">
        <v>11847</v>
      </c>
      <c r="BO8" s="365">
        <f>BK8-BM8-BN8</f>
        <v>2186</v>
      </c>
      <c r="BP8" s="361">
        <v>46315</v>
      </c>
      <c r="BQ8" s="362">
        <v>43582</v>
      </c>
      <c r="BR8" s="363">
        <v>27762</v>
      </c>
      <c r="BS8" s="364">
        <f>9159+6661</f>
        <v>15820</v>
      </c>
      <c r="BT8" s="365">
        <f>BP8-BQ8</f>
        <v>2733</v>
      </c>
      <c r="BU8" s="366"/>
      <c r="BV8" s="366">
        <v>64842</v>
      </c>
      <c r="BW8" s="366">
        <v>61016</v>
      </c>
      <c r="BX8" s="366">
        <v>38867</v>
      </c>
      <c r="BY8" s="366">
        <f>12823+9326</f>
        <v>22149</v>
      </c>
      <c r="BZ8" s="366">
        <f>BV8-BW8</f>
        <v>3826</v>
      </c>
      <c r="CA8" s="361">
        <v>46315</v>
      </c>
      <c r="CB8" s="362">
        <v>43582</v>
      </c>
      <c r="CC8" s="363">
        <v>27762</v>
      </c>
      <c r="CD8" s="364">
        <f>9159+6661</f>
        <v>15820</v>
      </c>
      <c r="CE8" s="365">
        <f>CA8-CC8-CD8</f>
        <v>2733</v>
      </c>
      <c r="CF8" s="361">
        <v>46315</v>
      </c>
      <c r="CG8" s="362">
        <v>43582</v>
      </c>
      <c r="CH8" s="363">
        <v>27762</v>
      </c>
      <c r="CI8" s="364">
        <f>9159+6661</f>
        <v>15820</v>
      </c>
      <c r="CJ8" s="365">
        <f>CF8-CH8-CI8</f>
        <v>2733</v>
      </c>
      <c r="CK8" s="361">
        <v>47964</v>
      </c>
      <c r="CL8" s="362">
        <v>45450</v>
      </c>
      <c r="CM8" s="363">
        <v>30056</v>
      </c>
      <c r="CN8" s="364">
        <v>15394</v>
      </c>
      <c r="CO8" s="365">
        <f>CK8-CL8</f>
        <v>2514</v>
      </c>
      <c r="CP8" s="361">
        <v>34942</v>
      </c>
      <c r="CQ8" s="362">
        <v>32756</v>
      </c>
      <c r="CR8" s="363">
        <v>20909</v>
      </c>
      <c r="CS8" s="364">
        <v>11847</v>
      </c>
      <c r="CT8" s="365">
        <f>CP8-CQ8</f>
        <v>2186</v>
      </c>
      <c r="CU8" s="361">
        <v>43766</v>
      </c>
      <c r="CV8" s="362">
        <v>39522</v>
      </c>
      <c r="CW8" s="363">
        <v>26136</v>
      </c>
      <c r="CX8" s="364">
        <v>13386</v>
      </c>
      <c r="CY8" s="365">
        <f>CU8-CW8-CX8</f>
        <v>4244</v>
      </c>
      <c r="CZ8" s="361">
        <v>64894</v>
      </c>
      <c r="DA8" s="362">
        <v>60431</v>
      </c>
      <c r="DB8" s="363">
        <v>47045</v>
      </c>
      <c r="DC8" s="364">
        <v>13386</v>
      </c>
      <c r="DD8" s="365">
        <f>CZ8-DA8</f>
        <v>4463</v>
      </c>
      <c r="DE8" s="361">
        <v>116868</v>
      </c>
      <c r="DF8" s="362">
        <v>113315</v>
      </c>
      <c r="DG8" s="363">
        <v>72182</v>
      </c>
      <c r="DH8" s="364">
        <f>23814+17319</f>
        <v>41133</v>
      </c>
      <c r="DI8" s="365">
        <f>DE8-DF8</f>
        <v>3553</v>
      </c>
      <c r="DJ8" s="361">
        <v>255578</v>
      </c>
      <c r="DK8" s="362">
        <v>250602</v>
      </c>
      <c r="DL8" s="363">
        <v>159634</v>
      </c>
      <c r="DM8" s="364">
        <f>52667+38301</f>
        <v>90968</v>
      </c>
      <c r="DN8" s="365">
        <f>DJ8-DK8</f>
        <v>4976</v>
      </c>
      <c r="DO8" s="361">
        <v>223381</v>
      </c>
      <c r="DP8" s="362">
        <v>217915</v>
      </c>
      <c r="DQ8" s="363">
        <v>138812</v>
      </c>
      <c r="DR8" s="364">
        <f>45797+33306</f>
        <v>79103</v>
      </c>
      <c r="DS8" s="365">
        <f>DO8-DP8</f>
        <v>5466</v>
      </c>
      <c r="DT8" s="361">
        <v>36457</v>
      </c>
      <c r="DU8" s="362">
        <v>35096</v>
      </c>
      <c r="DV8" s="363">
        <v>20288</v>
      </c>
      <c r="DW8" s="364">
        <f>DU8-DV8</f>
        <v>14808</v>
      </c>
      <c r="DX8" s="365">
        <f>DT8-DV8-DW8</f>
        <v>1361</v>
      </c>
      <c r="DY8" s="361">
        <v>53031</v>
      </c>
      <c r="DZ8" s="362">
        <v>50853</v>
      </c>
      <c r="EA8" s="363">
        <v>32461</v>
      </c>
      <c r="EB8" s="364">
        <f>DZ8-EA8</f>
        <v>18392</v>
      </c>
      <c r="EC8" s="365">
        <f>DY8-EA8-EB8</f>
        <v>2178</v>
      </c>
      <c r="ED8" s="361">
        <v>64079</v>
      </c>
      <c r="EE8" s="362">
        <v>61357</v>
      </c>
      <c r="EF8" s="363">
        <v>40576</v>
      </c>
      <c r="EG8" s="364">
        <v>20781</v>
      </c>
      <c r="EH8" s="365">
        <v>2722</v>
      </c>
      <c r="EI8" s="361">
        <v>69605</v>
      </c>
      <c r="EJ8" s="362">
        <v>66610</v>
      </c>
      <c r="EK8" s="363">
        <v>44634</v>
      </c>
      <c r="EL8" s="364">
        <f>EJ8-EK8</f>
        <v>21976</v>
      </c>
      <c r="EM8" s="365">
        <f>EI8-EK8-EL8</f>
        <v>2995</v>
      </c>
      <c r="EN8" s="361">
        <v>31995</v>
      </c>
      <c r="EO8" s="362">
        <v>30519</v>
      </c>
      <c r="EP8" s="363">
        <v>17642</v>
      </c>
      <c r="EQ8" s="364">
        <f>EO8-EP8</f>
        <v>12877</v>
      </c>
      <c r="ER8" s="365">
        <f>EN8-EP8-EQ8</f>
        <v>1476</v>
      </c>
      <c r="ES8" s="361">
        <v>46581</v>
      </c>
      <c r="ET8" s="362">
        <v>44220</v>
      </c>
      <c r="EU8" s="363">
        <v>28227</v>
      </c>
      <c r="EV8" s="364">
        <f>ET8-EU8</f>
        <v>15993</v>
      </c>
      <c r="EW8" s="365">
        <f>ES8-EU8-EV8</f>
        <v>2361</v>
      </c>
      <c r="EX8" s="361">
        <v>61788</v>
      </c>
      <c r="EY8" s="362">
        <v>58836</v>
      </c>
      <c r="EZ8" s="363">
        <v>37479</v>
      </c>
      <c r="FA8" s="364">
        <f>12365+8992</f>
        <v>21357</v>
      </c>
      <c r="FB8" s="365">
        <f>EX8-EY8</f>
        <v>2952</v>
      </c>
      <c r="FC8" s="361">
        <v>61169</v>
      </c>
      <c r="FD8" s="362">
        <v>57922</v>
      </c>
      <c r="FE8" s="363">
        <v>38812</v>
      </c>
      <c r="FF8" s="364">
        <v>19110</v>
      </c>
      <c r="FG8" s="365">
        <f>FC8-FD8</f>
        <v>3247</v>
      </c>
      <c r="FH8" s="361">
        <v>31342</v>
      </c>
      <c r="FI8" s="362">
        <v>29896</v>
      </c>
      <c r="FJ8" s="363">
        <v>17282</v>
      </c>
      <c r="FK8" s="364">
        <f>FI8-FJ8</f>
        <v>12614</v>
      </c>
      <c r="FL8" s="365">
        <f>FH8-FJ8-FK8</f>
        <v>1446</v>
      </c>
      <c r="FM8" s="361">
        <v>45632</v>
      </c>
      <c r="FN8" s="362">
        <v>43319</v>
      </c>
      <c r="FO8" s="363">
        <v>27652</v>
      </c>
      <c r="FP8" s="364">
        <f>FN8-FO8</f>
        <v>15667</v>
      </c>
      <c r="FQ8" s="365">
        <f>FM8-FO8-FP8</f>
        <v>2313</v>
      </c>
      <c r="FR8" s="361">
        <v>55158</v>
      </c>
      <c r="FS8" s="362">
        <v>52267</v>
      </c>
      <c r="FT8" s="363">
        <v>34565</v>
      </c>
      <c r="FU8" s="364">
        <f>FS8-FT8</f>
        <v>17702</v>
      </c>
      <c r="FV8" s="365">
        <f>FR8-FT8-FU8</f>
        <v>2891</v>
      </c>
      <c r="FW8" s="361">
        <v>59922</v>
      </c>
      <c r="FX8" s="362">
        <v>56741</v>
      </c>
      <c r="FY8" s="363">
        <v>38021</v>
      </c>
      <c r="FZ8" s="364">
        <f>FX8-FY8</f>
        <v>18720</v>
      </c>
      <c r="GA8" s="365">
        <f>FW8-FY8-FZ8</f>
        <v>3181</v>
      </c>
      <c r="GB8" s="361">
        <v>27568</v>
      </c>
      <c r="GC8" s="362">
        <v>25997</v>
      </c>
      <c r="GD8" s="363">
        <v>15028</v>
      </c>
      <c r="GE8" s="364">
        <f>GC8-GD8</f>
        <v>10969</v>
      </c>
      <c r="GF8" s="365">
        <f>GB8-GD8-GE8</f>
        <v>1571</v>
      </c>
      <c r="GG8" s="361">
        <v>40183</v>
      </c>
      <c r="GH8" s="362">
        <v>37669</v>
      </c>
      <c r="GI8" s="363">
        <v>24045</v>
      </c>
      <c r="GJ8" s="364">
        <f>GH8-GI8</f>
        <v>13624</v>
      </c>
      <c r="GK8" s="365">
        <f>GG8-GI8-GJ8</f>
        <v>2514</v>
      </c>
      <c r="GL8" s="361">
        <v>53263</v>
      </c>
      <c r="GM8" s="362">
        <v>50120</v>
      </c>
      <c r="GN8" s="363">
        <v>31927</v>
      </c>
      <c r="GO8" s="364">
        <f>10533+7660</f>
        <v>18193</v>
      </c>
      <c r="GP8" s="365">
        <f>GL8-GM8</f>
        <v>3143</v>
      </c>
      <c r="GQ8" s="361">
        <v>52798</v>
      </c>
      <c r="GR8" s="362">
        <v>49341</v>
      </c>
      <c r="GS8" s="363">
        <v>33062</v>
      </c>
      <c r="GT8" s="364">
        <f>GR8-GS8</f>
        <v>16279</v>
      </c>
      <c r="GU8" s="367">
        <f>GQ8-GS8-GT8</f>
        <v>3457</v>
      </c>
      <c r="GV8" s="368"/>
      <c r="GW8" s="368"/>
      <c r="GX8" s="368"/>
      <c r="GY8" s="368"/>
      <c r="GZ8" s="368"/>
      <c r="HA8" s="369"/>
      <c r="HB8" s="369"/>
      <c r="HC8" s="369"/>
      <c r="HD8" s="369"/>
      <c r="HE8" s="369"/>
      <c r="HF8" s="950"/>
      <c r="HG8" s="951"/>
      <c r="HH8" s="952"/>
      <c r="HI8" s="957"/>
      <c r="HJ8" s="953"/>
      <c r="HK8" s="953"/>
      <c r="HL8" s="954"/>
      <c r="HM8" s="935"/>
      <c r="HN8" s="938"/>
      <c r="HO8" s="939"/>
      <c r="HP8" s="370"/>
      <c r="HQ8" s="370"/>
      <c r="HR8" s="370"/>
      <c r="HS8" s="370"/>
      <c r="HT8" s="370"/>
      <c r="HU8" s="370"/>
      <c r="HV8" s="370"/>
      <c r="HW8" s="370"/>
      <c r="HX8" s="370"/>
      <c r="HY8" s="370"/>
      <c r="HZ8" s="370"/>
      <c r="IA8" s="370"/>
      <c r="IB8" s="370"/>
      <c r="IC8" s="370"/>
      <c r="ID8" s="370"/>
      <c r="IE8" s="370"/>
      <c r="IF8" s="370"/>
      <c r="IG8" s="370"/>
      <c r="IH8" s="370"/>
      <c r="II8" s="370"/>
      <c r="IJ8" s="370"/>
      <c r="IK8" s="370"/>
      <c r="IL8" s="370"/>
      <c r="IM8" s="370"/>
      <c r="IN8" s="370"/>
      <c r="IO8" s="370"/>
      <c r="IP8" s="370"/>
      <c r="IQ8" s="370"/>
      <c r="IR8" s="370"/>
      <c r="IS8" s="370"/>
      <c r="IT8" s="370"/>
      <c r="IU8" s="370"/>
      <c r="IV8" s="370"/>
      <c r="IW8" s="370"/>
      <c r="IX8" s="370"/>
      <c r="IY8" s="370"/>
      <c r="IZ8" s="370"/>
      <c r="JA8" s="370"/>
      <c r="JB8" s="370"/>
      <c r="JC8" s="370"/>
      <c r="JD8" s="370"/>
      <c r="JE8" s="370"/>
      <c r="JF8" s="370"/>
      <c r="JG8" s="370"/>
      <c r="JH8" s="370"/>
      <c r="JI8" s="370"/>
      <c r="JJ8" s="370"/>
      <c r="JK8" s="370"/>
      <c r="JL8" s="370"/>
      <c r="JM8" s="370"/>
      <c r="JN8" s="370"/>
      <c r="JO8" s="370"/>
      <c r="JP8" s="370"/>
      <c r="JQ8" s="370"/>
      <c r="JR8" s="370"/>
      <c r="JS8" s="370"/>
      <c r="JT8" s="370"/>
      <c r="JU8" s="370"/>
      <c r="JV8" s="370"/>
      <c r="JW8" s="370"/>
      <c r="JX8" s="370"/>
      <c r="JY8" s="370"/>
      <c r="JZ8" s="370"/>
      <c r="KA8" s="370"/>
      <c r="KB8" s="370"/>
      <c r="KC8" s="370"/>
      <c r="KD8" s="370"/>
      <c r="KE8" s="370"/>
      <c r="KF8" s="370"/>
      <c r="KG8" s="370"/>
      <c r="KH8" s="370"/>
      <c r="KI8" s="370"/>
      <c r="KJ8" s="370"/>
      <c r="KK8" s="370"/>
      <c r="KL8" s="370"/>
      <c r="KM8" s="370"/>
      <c r="KN8" s="370"/>
      <c r="KO8" s="370"/>
      <c r="KP8" s="370"/>
      <c r="KQ8" s="370"/>
      <c r="KR8" s="370"/>
      <c r="KS8" s="370"/>
      <c r="KT8" s="370"/>
      <c r="KU8" s="370"/>
      <c r="KV8" s="370"/>
      <c r="KW8" s="370"/>
      <c r="KX8" s="370"/>
      <c r="KY8" s="370"/>
      <c r="KZ8" s="370"/>
      <c r="LA8" s="370"/>
      <c r="LB8" s="370"/>
    </row>
    <row r="9" spans="1:314" ht="18.75" customHeight="1">
      <c r="A9" s="372" t="s">
        <v>814</v>
      </c>
      <c r="B9" s="373">
        <v>0</v>
      </c>
      <c r="C9" s="373">
        <v>0</v>
      </c>
      <c r="D9" s="374">
        <v>39</v>
      </c>
      <c r="E9" s="375">
        <v>0</v>
      </c>
      <c r="F9" s="374"/>
      <c r="G9" s="373">
        <v>0</v>
      </c>
      <c r="H9" s="374">
        <v>300</v>
      </c>
      <c r="I9" s="375">
        <v>0</v>
      </c>
      <c r="J9" s="374"/>
      <c r="K9" s="374"/>
      <c r="L9" s="374">
        <v>20</v>
      </c>
      <c r="M9" s="373">
        <v>0</v>
      </c>
      <c r="N9" s="375">
        <v>0</v>
      </c>
      <c r="O9" s="374"/>
      <c r="P9" s="375">
        <v>0</v>
      </c>
      <c r="Q9" s="374">
        <v>37</v>
      </c>
      <c r="R9" s="375">
        <v>0</v>
      </c>
      <c r="S9" s="374"/>
      <c r="T9" s="376">
        <v>0</v>
      </c>
      <c r="U9" s="376">
        <v>0</v>
      </c>
      <c r="V9" s="376">
        <v>0</v>
      </c>
      <c r="W9" s="375">
        <v>0</v>
      </c>
      <c r="X9" s="375">
        <v>0</v>
      </c>
      <c r="Y9" s="375">
        <v>0</v>
      </c>
      <c r="Z9" s="375">
        <v>0</v>
      </c>
      <c r="AA9" s="375">
        <v>0</v>
      </c>
      <c r="AB9" s="375">
        <v>0</v>
      </c>
      <c r="AC9" s="375">
        <v>0</v>
      </c>
      <c r="AD9" s="377">
        <v>0</v>
      </c>
      <c r="AE9" s="377">
        <v>0</v>
      </c>
      <c r="AF9" s="377">
        <v>0</v>
      </c>
      <c r="AG9" s="377">
        <v>0</v>
      </c>
      <c r="AH9" s="374"/>
      <c r="AI9" s="377">
        <v>0</v>
      </c>
      <c r="AJ9" s="378">
        <f>D9+J9+R9</f>
        <v>39</v>
      </c>
      <c r="AK9" s="378">
        <f>H9+K9+L9+O9+P9+Q9+S9+Z9+AH9+F9</f>
        <v>357</v>
      </c>
      <c r="AL9" s="379">
        <f t="shared" ref="AL9:AL64" si="0">ROUND(B9*$AL$8/1000,1)</f>
        <v>0</v>
      </c>
      <c r="AM9" s="380">
        <f>ROUND(B9*AM$8/1000,1)</f>
        <v>0</v>
      </c>
      <c r="AN9" s="380">
        <f t="shared" ref="AN9:AN64" si="1">ROUND(B9*AN$8/1000,1)</f>
        <v>0</v>
      </c>
      <c r="AO9" s="380">
        <f>AM9-AN9</f>
        <v>0</v>
      </c>
      <c r="AP9" s="380">
        <f>AL9-AM9</f>
        <v>0</v>
      </c>
      <c r="AQ9" s="380">
        <f t="shared" ref="AQ9:AQ64" si="2">ROUND(C9*$AQ$8/1000,1)</f>
        <v>0</v>
      </c>
      <c r="AR9" s="380">
        <f t="shared" ref="AR9:AR64" si="3">ROUND(C9*$AR$8/1000,1)</f>
        <v>0</v>
      </c>
      <c r="AS9" s="380">
        <f t="shared" ref="AS9:AS64" si="4">ROUND(C9*AS$8/1000,1)</f>
        <v>0</v>
      </c>
      <c r="AT9" s="380">
        <f>AR9-AS9</f>
        <v>0</v>
      </c>
      <c r="AU9" s="380">
        <f>AQ9-AR9</f>
        <v>0</v>
      </c>
      <c r="AV9" s="380">
        <f>ROUND(D9*$AV$8/1000,1)</f>
        <v>2052.6999999999998</v>
      </c>
      <c r="AW9" s="380">
        <f>ROUND(D9*$AW$8/1000,1)</f>
        <v>1954.7</v>
      </c>
      <c r="AX9" s="380">
        <f t="shared" ref="AX9:AX64" si="5">ROUND(D9*AX$8/1000,1)</f>
        <v>1245.2</v>
      </c>
      <c r="AY9" s="380">
        <f>AW9-AX9</f>
        <v>709.5</v>
      </c>
      <c r="AZ9" s="380">
        <f t="shared" ref="AZ9:AZ64" si="6">AV9-AW9</f>
        <v>98</v>
      </c>
      <c r="BA9" s="380">
        <f>ROUND(E9*$BA$8/1000,1)</f>
        <v>0</v>
      </c>
      <c r="BB9" s="380">
        <f>ROUND(E9*$BB$8/1000,1)</f>
        <v>0</v>
      </c>
      <c r="BC9" s="380">
        <f t="shared" ref="BC9:BC64" si="7">ROUND(E9*BC$8/1000,1)</f>
        <v>0</v>
      </c>
      <c r="BD9" s="380">
        <f>BB9-BC9</f>
        <v>0</v>
      </c>
      <c r="BE9" s="380">
        <f t="shared" ref="BE9:BE64" si="8">BA9-BB9</f>
        <v>0</v>
      </c>
      <c r="BF9" s="380">
        <f>ROUND(F9*$BF$8/1000,1)</f>
        <v>0</v>
      </c>
      <c r="BG9" s="380">
        <f>ROUND(F9*$BG$8/1000,1)</f>
        <v>0</v>
      </c>
      <c r="BH9" s="380">
        <f t="shared" ref="BH9:BH64" si="9">ROUND(F9*BH$8/1000,1)</f>
        <v>0</v>
      </c>
      <c r="BI9" s="380">
        <f>BG9-BH9</f>
        <v>0</v>
      </c>
      <c r="BJ9" s="380">
        <f>BF9-BG9</f>
        <v>0</v>
      </c>
      <c r="BK9" s="380">
        <f>ROUND(G9*$BK$8/1000,1)</f>
        <v>0</v>
      </c>
      <c r="BL9" s="380">
        <f>ROUND(G9*$BL$8/1000,1)</f>
        <v>0</v>
      </c>
      <c r="BM9" s="380">
        <f t="shared" ref="BM9:BM64" si="10">ROUND(G9*BM$8/1000,1)</f>
        <v>0</v>
      </c>
      <c r="BN9" s="380">
        <f>BL9-BM9</f>
        <v>0</v>
      </c>
      <c r="BO9" s="380">
        <f>BK9-BL9</f>
        <v>0</v>
      </c>
      <c r="BP9" s="380">
        <f>ROUND(H9*$BP$8/1000,1)</f>
        <v>13894.5</v>
      </c>
      <c r="BQ9" s="380">
        <f>ROUND(H9*$BQ$8/1000,1)</f>
        <v>13074.6</v>
      </c>
      <c r="BR9" s="380">
        <f t="shared" ref="BR9:BR64" si="11">ROUND(H9*BR$8/1000,1)</f>
        <v>8328.6</v>
      </c>
      <c r="BS9" s="380">
        <f>BQ9-BR9</f>
        <v>4746</v>
      </c>
      <c r="BT9" s="380">
        <f t="shared" ref="BT9:BT64" si="12">BP9-BQ9</f>
        <v>819.9</v>
      </c>
      <c r="BU9" s="380"/>
      <c r="BV9" s="380">
        <f>ROUND(J9*$BV$8/1000,1)</f>
        <v>0</v>
      </c>
      <c r="BW9" s="380">
        <f>ROUND(J9*$BW$8/1000,1)</f>
        <v>0</v>
      </c>
      <c r="BX9" s="380">
        <f>ROUND(J9*$BX$8/1000,1)</f>
        <v>0</v>
      </c>
      <c r="BY9" s="380">
        <f>ROUND(J9*$BY$8/1000,1)</f>
        <v>0</v>
      </c>
      <c r="BZ9" s="380">
        <f>ROUND(J9*$BZ$8/1000,1)</f>
        <v>0</v>
      </c>
      <c r="CA9" s="380">
        <f>ROUND(K9*$CA$8/1000,1)</f>
        <v>0</v>
      </c>
      <c r="CB9" s="380">
        <f>ROUND(K9*$CB$8/1000,1)</f>
        <v>0</v>
      </c>
      <c r="CC9" s="380">
        <f>ROUND(K9*CC$8/1000,1)</f>
        <v>0</v>
      </c>
      <c r="CD9" s="380">
        <f>CB9-CC9</f>
        <v>0</v>
      </c>
      <c r="CE9" s="381">
        <f t="shared" ref="CE9:CE64" si="13">CA9-CB9</f>
        <v>0</v>
      </c>
      <c r="CF9" s="380">
        <f>ROUND(L9*$CF$8/1000,1)</f>
        <v>926.3</v>
      </c>
      <c r="CG9" s="380">
        <f>ROUND(L9*$CG$8/1000,1)</f>
        <v>871.6</v>
      </c>
      <c r="CH9" s="380">
        <f t="shared" ref="CH9:CH64" si="14">ROUND(L9*CH$8/1000,1)</f>
        <v>555.20000000000005</v>
      </c>
      <c r="CI9" s="380">
        <f>CG9-CH9</f>
        <v>316.39999999999998</v>
      </c>
      <c r="CJ9" s="381">
        <f t="shared" ref="CJ9:CJ64" si="15">CF9-CG9</f>
        <v>54.7</v>
      </c>
      <c r="CK9" s="380">
        <f>ROUND(M9*$CK$8/1000,1)</f>
        <v>0</v>
      </c>
      <c r="CL9" s="380">
        <f>ROUND(M9*$CL$8/1000,1)</f>
        <v>0</v>
      </c>
      <c r="CM9" s="380">
        <f t="shared" ref="CM9:CM64" si="16">ROUND(M9*CM$8/1000,1)</f>
        <v>0</v>
      </c>
      <c r="CN9" s="380">
        <f>CL9-CM9</f>
        <v>0</v>
      </c>
      <c r="CO9" s="381">
        <f t="shared" ref="CO9:CO64" si="17">CK9-CL9</f>
        <v>0</v>
      </c>
      <c r="CP9" s="380">
        <f>ROUND(N9*$CP$8/1000,1)</f>
        <v>0</v>
      </c>
      <c r="CQ9" s="380">
        <f>ROUND(N9*$CQ$8/1000,1)</f>
        <v>0</v>
      </c>
      <c r="CR9" s="380">
        <f t="shared" ref="CR9:CR64" si="18">ROUND(N9*CR$8/1000,1)</f>
        <v>0</v>
      </c>
      <c r="CS9" s="380">
        <f>CQ9-CR9</f>
        <v>0</v>
      </c>
      <c r="CT9" s="381">
        <f t="shared" ref="CT9:CT64" si="19">CP9-CQ9</f>
        <v>0</v>
      </c>
      <c r="CU9" s="380">
        <f>ROUND(O9*$CU$8/1000,1)</f>
        <v>0</v>
      </c>
      <c r="CV9" s="380">
        <f>ROUND(O9*$CV$8/1000,1)</f>
        <v>0</v>
      </c>
      <c r="CW9" s="380">
        <f t="shared" ref="CW9:CW64" si="20">ROUND(O9*CW$8/1000,1)</f>
        <v>0</v>
      </c>
      <c r="CX9" s="380">
        <f>CV9-CW9</f>
        <v>0</v>
      </c>
      <c r="CY9" s="380">
        <f t="shared" ref="CY9:CY64" si="21">CU9-CV9</f>
        <v>0</v>
      </c>
      <c r="CZ9" s="380">
        <f>ROUND(P9*$CZ$8/1000,1)</f>
        <v>0</v>
      </c>
      <c r="DA9" s="380">
        <f>ROUND(P9*$DA$8/1000,1)</f>
        <v>0</v>
      </c>
      <c r="DB9" s="380">
        <f t="shared" ref="DB9:DB64" si="22">ROUND(P9*DB$8/1000,1)</f>
        <v>0</v>
      </c>
      <c r="DC9" s="380">
        <f>DA9-DB9</f>
        <v>0</v>
      </c>
      <c r="DD9" s="380">
        <f t="shared" ref="DD9:DD64" si="23">CZ9-DA9</f>
        <v>0</v>
      </c>
      <c r="DE9" s="380">
        <f t="shared" ref="DE9:DE64" si="24">ROUND(Q9*$DE$8/1000,1)</f>
        <v>4324.1000000000004</v>
      </c>
      <c r="DF9" s="380">
        <f t="shared" ref="DF9:DF64" si="25">ROUND(Q9*$DF$8/1000,1)</f>
        <v>4192.7</v>
      </c>
      <c r="DG9" s="380">
        <f t="shared" ref="DG9:DG64" si="26">ROUND(Q9*DG$8/1000,1)</f>
        <v>2670.7</v>
      </c>
      <c r="DH9" s="380">
        <f>DF9-DG9</f>
        <v>1522</v>
      </c>
      <c r="DI9" s="380">
        <f t="shared" ref="DI9:DI64" si="27">DE9-DF9</f>
        <v>131.4</v>
      </c>
      <c r="DJ9" s="380">
        <f t="shared" ref="DJ9:DJ64" si="28">ROUND(R9*$DJ$8/1000,1)</f>
        <v>0</v>
      </c>
      <c r="DK9" s="380">
        <f t="shared" ref="DK9:DK64" si="29">ROUND(R9*DK$8/1000,1)</f>
        <v>0</v>
      </c>
      <c r="DL9" s="380">
        <f t="shared" ref="DL9:DL64" si="30">ROUND(R9*DL$8/1000,1)</f>
        <v>0</v>
      </c>
      <c r="DM9" s="380">
        <f>DK9-DL9</f>
        <v>0</v>
      </c>
      <c r="DN9" s="380">
        <f t="shared" ref="DN9:DN64" si="31">DJ9-DK9</f>
        <v>0</v>
      </c>
      <c r="DO9" s="380">
        <f>ROUND(S9*$DO$8/1000,1)</f>
        <v>0</v>
      </c>
      <c r="DP9" s="380">
        <f>ROUND(S9*$DP$8/1000,1)</f>
        <v>0</v>
      </c>
      <c r="DQ9" s="380">
        <f>ROUND(S9*DQ$8/1000,1)</f>
        <v>0</v>
      </c>
      <c r="DR9" s="380">
        <f>DP9-DQ9</f>
        <v>0</v>
      </c>
      <c r="DS9" s="380">
        <f t="shared" ref="DS9:DS64" si="32">DO9-DP9</f>
        <v>0</v>
      </c>
      <c r="DT9" s="382">
        <f>ROUND(T9*$DT$8/1000,1)</f>
        <v>0</v>
      </c>
      <c r="DU9" s="383">
        <f>ROUND(T9*$DU$8/1000,1)</f>
        <v>0</v>
      </c>
      <c r="DV9" s="380">
        <f t="shared" ref="DV9:DV64" si="33">ROUND(T9*DV$8/1000,1)</f>
        <v>0</v>
      </c>
      <c r="DW9" s="380">
        <f>DU9-DV9</f>
        <v>0</v>
      </c>
      <c r="DX9" s="383">
        <f>DT9-DU9</f>
        <v>0</v>
      </c>
      <c r="DY9" s="383">
        <f>ROUND(U9*$DY$8/1000,1)</f>
        <v>0</v>
      </c>
      <c r="DZ9" s="383">
        <f>ROUND(U9*$DZ$8/1000,1)</f>
        <v>0</v>
      </c>
      <c r="EA9" s="380">
        <f t="shared" ref="EA9:EA64" si="34">ROUND(U9*EA$8/1000,1)</f>
        <v>0</v>
      </c>
      <c r="EB9" s="380">
        <f>DZ9-EA9</f>
        <v>0</v>
      </c>
      <c r="EC9" s="383">
        <f>DY9-DZ9</f>
        <v>0</v>
      </c>
      <c r="ED9" s="383">
        <f>ROUND(V9*$ED$8/1000,1)</f>
        <v>0</v>
      </c>
      <c r="EE9" s="383">
        <f>ROUND(V9*$EE$8/1000,1)</f>
        <v>0</v>
      </c>
      <c r="EF9" s="380">
        <f t="shared" ref="EF9:EF64" si="35">ROUND(V9*EF$8/1000,1)</f>
        <v>0</v>
      </c>
      <c r="EG9" s="380">
        <f>EE9-EF9</f>
        <v>0</v>
      </c>
      <c r="EH9" s="383">
        <f>ED9-EE9</f>
        <v>0</v>
      </c>
      <c r="EI9" s="383">
        <f>ROUND(W9*$EI$8/1000,1)</f>
        <v>0</v>
      </c>
      <c r="EJ9" s="383">
        <f>ROUND(W9*$EJ$8/1000,1)</f>
        <v>0</v>
      </c>
      <c r="EK9" s="380">
        <f t="shared" ref="EK9:EK64" si="36">ROUND(W9*EK$8/1000,1)</f>
        <v>0</v>
      </c>
      <c r="EL9" s="380">
        <f>EJ9-EK9</f>
        <v>0</v>
      </c>
      <c r="EM9" s="383">
        <f>EI9-EJ9</f>
        <v>0</v>
      </c>
      <c r="EN9" s="383">
        <f>ROUND(X9*$EN$8/1000,1)</f>
        <v>0</v>
      </c>
      <c r="EO9" s="383">
        <f>ROUND(X9*$EO$8/1000,1)</f>
        <v>0</v>
      </c>
      <c r="EP9" s="380">
        <f t="shared" ref="EP9:EP64" si="37">ROUND(X9*EP$8/1000,1)</f>
        <v>0</v>
      </c>
      <c r="EQ9" s="380">
        <f>EO9-EP9</f>
        <v>0</v>
      </c>
      <c r="ER9" s="383">
        <f>EN9-EO9</f>
        <v>0</v>
      </c>
      <c r="ES9" s="383">
        <f>ROUND(Y9*$ES$8/1000,1)</f>
        <v>0</v>
      </c>
      <c r="ET9" s="383">
        <f>ROUND(Y9*$ET$8/1000,1)</f>
        <v>0</v>
      </c>
      <c r="EU9" s="380">
        <f t="shared" ref="EU9:EU64" si="38">ROUND(Y9*EU$8/1000,1)</f>
        <v>0</v>
      </c>
      <c r="EV9" s="380">
        <f>ET9-EU9</f>
        <v>0</v>
      </c>
      <c r="EW9" s="383">
        <f>ES9-ET9</f>
        <v>0</v>
      </c>
      <c r="EX9" s="383">
        <f>ROUND(Z9*$EX$8/1000,1)</f>
        <v>0</v>
      </c>
      <c r="EY9" s="383">
        <f>ROUND(Z9*$EY$8/1000,1)</f>
        <v>0</v>
      </c>
      <c r="EZ9" s="380">
        <f t="shared" ref="EZ9:EZ64" si="39">ROUND(Z9*EZ$8/1000,1)</f>
        <v>0</v>
      </c>
      <c r="FA9" s="380">
        <f>EY9-EZ9</f>
        <v>0</v>
      </c>
      <c r="FB9" s="383">
        <f>EX9-EY9</f>
        <v>0</v>
      </c>
      <c r="FC9" s="383">
        <f>ROUND(AA9*$FC$8/1000,1)</f>
        <v>0</v>
      </c>
      <c r="FD9" s="383">
        <f>ROUND(AA9*$FD$8/1000,1)</f>
        <v>0</v>
      </c>
      <c r="FE9" s="380">
        <f t="shared" ref="FE9:FE64" si="40">ROUND(AA9*FE$8/1000,1)</f>
        <v>0</v>
      </c>
      <c r="FF9" s="380">
        <f>FD9-FE9</f>
        <v>0</v>
      </c>
      <c r="FG9" s="384">
        <f>FC9-FD9</f>
        <v>0</v>
      </c>
      <c r="FH9" s="385">
        <f t="shared" ref="FH9:FH64" si="41">ROUND(AB9*$FH$8/1000,1)</f>
        <v>0</v>
      </c>
      <c r="FI9" s="380">
        <f t="shared" ref="FI9:FI64" si="42">ROUND(AB9*$FI$8/1000,1)</f>
        <v>0</v>
      </c>
      <c r="FJ9" s="380">
        <f t="shared" ref="FJ9:FJ64" si="43">ROUND(AB9*FJ$8/1000,1)</f>
        <v>0</v>
      </c>
      <c r="FK9" s="380">
        <f>FI9-FJ9</f>
        <v>0</v>
      </c>
      <c r="FL9" s="380">
        <f t="shared" ref="FL9:FL64" si="44">FH9-FI9</f>
        <v>0</v>
      </c>
      <c r="FM9" s="380">
        <f t="shared" ref="FM9:FM64" si="45">ROUND(AC9*$FM$8/1000,1)</f>
        <v>0</v>
      </c>
      <c r="FN9" s="380">
        <f t="shared" ref="FN9:FN64" si="46">ROUND(AC9*$FN$8/1000,1)</f>
        <v>0</v>
      </c>
      <c r="FO9" s="380">
        <f t="shared" ref="FO9:FO64" si="47">ROUND(AC9*FO$8/1000,1)</f>
        <v>0</v>
      </c>
      <c r="FP9" s="380">
        <f>FN9-FO9</f>
        <v>0</v>
      </c>
      <c r="FQ9" s="380">
        <f t="shared" ref="FQ9:FQ64" si="48">FM9-FN9</f>
        <v>0</v>
      </c>
      <c r="FR9" s="380">
        <f t="shared" ref="FR9:FR64" si="49">ROUND(AD9*$FR$8/1000,1)</f>
        <v>0</v>
      </c>
      <c r="FS9" s="380">
        <f t="shared" ref="FS9:FS64" si="50">ROUND(AD9*$FS$8/1000,1)</f>
        <v>0</v>
      </c>
      <c r="FT9" s="380">
        <f t="shared" ref="FT9:FT64" si="51">ROUND(AD9*FT$8/1000,1)</f>
        <v>0</v>
      </c>
      <c r="FU9" s="380">
        <f>FS9-FT9</f>
        <v>0</v>
      </c>
      <c r="FV9" s="380">
        <f t="shared" ref="FV9:FV64" si="52">FR9-FS9</f>
        <v>0</v>
      </c>
      <c r="FW9" s="380">
        <f t="shared" ref="FW9:FW64" si="53">ROUND(AE9*$FW$8/1000,1)</f>
        <v>0</v>
      </c>
      <c r="FX9" s="380">
        <f t="shared" ref="FX9:FX64" si="54">ROUND(AE9*$FX$8/1000,1)</f>
        <v>0</v>
      </c>
      <c r="FY9" s="380">
        <f t="shared" ref="FY9:FY64" si="55">ROUND(AE9*FY$8/1000,1)</f>
        <v>0</v>
      </c>
      <c r="FZ9" s="380">
        <f>FX9-FY9</f>
        <v>0</v>
      </c>
      <c r="GA9" s="380">
        <f t="shared" ref="GA9:GA64" si="56">FW9-FX9</f>
        <v>0</v>
      </c>
      <c r="GB9" s="380">
        <f t="shared" ref="GB9:GB64" si="57">ROUND(AF9*$GB$8/1000,1)</f>
        <v>0</v>
      </c>
      <c r="GC9" s="380">
        <f t="shared" ref="GC9:GC64" si="58">ROUND(AF9*$GC$8/1000,1)</f>
        <v>0</v>
      </c>
      <c r="GD9" s="380">
        <f t="shared" ref="GD9:GD64" si="59">ROUND(AF9*GD$8/1000,1)</f>
        <v>0</v>
      </c>
      <c r="GE9" s="380">
        <f>GC9-GD9</f>
        <v>0</v>
      </c>
      <c r="GF9" s="380">
        <f t="shared" ref="GF9:GF64" si="60">GB9-GC9</f>
        <v>0</v>
      </c>
      <c r="GG9" s="380">
        <f t="shared" ref="GG9:GG64" si="61">ROUND(AG9*$GG$8/1000,1)</f>
        <v>0</v>
      </c>
      <c r="GH9" s="380">
        <f t="shared" ref="GH9:GH64" si="62">ROUND(AG9*$GH$8/1000,1)</f>
        <v>0</v>
      </c>
      <c r="GI9" s="380">
        <f t="shared" ref="GI9:GI64" si="63">ROUND(AG9*GI$8/1000,1)</f>
        <v>0</v>
      </c>
      <c r="GJ9" s="380">
        <f>GH9-GI9</f>
        <v>0</v>
      </c>
      <c r="GK9" s="380">
        <f t="shared" ref="GK9:GK64" si="64">GG9-GH9</f>
        <v>0</v>
      </c>
      <c r="GL9" s="380">
        <f t="shared" ref="GL9:GL64" si="65">ROUND(AH9*$GL$8/1000,1)</f>
        <v>0</v>
      </c>
      <c r="GM9" s="380">
        <f t="shared" ref="GM9:GM64" si="66">ROUND(AH9*$GM$8/1000,1)</f>
        <v>0</v>
      </c>
      <c r="GN9" s="380">
        <f t="shared" ref="GN9:GN64" si="67">ROUND(AH9*GN$8/1000,1)</f>
        <v>0</v>
      </c>
      <c r="GO9" s="380">
        <f>GM9-GN9</f>
        <v>0</v>
      </c>
      <c r="GP9" s="380">
        <f t="shared" ref="GP9:GP64" si="68">GL9-GM9</f>
        <v>0</v>
      </c>
      <c r="GQ9" s="380">
        <f t="shared" ref="GQ9:GQ64" si="69">ROUND(AI9*$GQ$8/1000,1)</f>
        <v>0</v>
      </c>
      <c r="GR9" s="380">
        <f t="shared" ref="GR9:GR64" si="70">ROUND(AI9*$GR$8/1000,1)</f>
        <v>0</v>
      </c>
      <c r="GS9" s="380">
        <f t="shared" ref="GS9:GS64" si="71">ROUND(AI9*GS$8/1000,1)</f>
        <v>0</v>
      </c>
      <c r="GT9" s="380">
        <f>GR9-GS9</f>
        <v>0</v>
      </c>
      <c r="GU9" s="380">
        <f t="shared" ref="GU9:GU64" si="72">GQ9-GR9</f>
        <v>0</v>
      </c>
      <c r="GV9" s="386">
        <f>AL9+AQ9+AV9+BA9+BF9+BK9+BP9+BV9+CA9+CU9+DT9+DY9+ED9+EI9+EN9+ES9+EX9+FC9+FH9+FM9+FR9+FW9+GB9+GG9+GL9+GQ9+CF9+CK9+CP9+CZ9+DE9+DJ9+DO9</f>
        <v>21197.599999999999</v>
      </c>
      <c r="GW9" s="380">
        <f>AM9+AR9+AW9+BB9+BG9+BL9+BQ9+BW9+CB9+CV9+DU9+DZ9+EE9+EJ9+EO9+ET9+EY9+FD9+FI9+FN9+FS9+FX9+GC9+GH9+GM9+GR9+CG9+CL9+CQ9+DA9+DF9+DK9+DP9</f>
        <v>20093.599999999999</v>
      </c>
      <c r="GX9" s="380">
        <f t="shared" ref="GX9:GZ24" si="73">AN9+AS9+AX9+BC9+BH9+BM9+BR9+BX9+CC9+CW9+DV9+EA9+EF9+EK9+EP9+EU9+EZ9+FE9+FJ9+FO9+FT9+FY9+GD9+GI9+GN9+GS9+CH9+CM9+CR9+DB9+DG9+DL9+DQ9</f>
        <v>12799.7</v>
      </c>
      <c r="GY9" s="380">
        <f t="shared" si="73"/>
        <v>7293.9</v>
      </c>
      <c r="GZ9" s="380">
        <f t="shared" si="73"/>
        <v>1104</v>
      </c>
      <c r="HA9" s="387"/>
      <c r="HB9" s="387"/>
      <c r="HC9" s="388"/>
      <c r="HD9" s="388"/>
      <c r="HE9" s="389"/>
      <c r="HF9" s="390">
        <f>SUM(B9:AI9)</f>
        <v>396</v>
      </c>
      <c r="HG9" s="391">
        <v>39</v>
      </c>
      <c r="HH9" s="392">
        <f>GX9/1.302/HG9/12*1000</f>
        <v>21006</v>
      </c>
      <c r="HI9" s="393"/>
      <c r="HJ9" s="394"/>
      <c r="HK9" s="388">
        <f t="shared" ref="HK9:HK64" si="74">$HG$68/$HG$65*HG9</f>
        <v>0</v>
      </c>
      <c r="HL9" s="388">
        <f>GV9+HK9</f>
        <v>21197.599999999999</v>
      </c>
      <c r="HM9" s="394">
        <f>GX9+HK9</f>
        <v>12799.7</v>
      </c>
      <c r="HN9" s="394"/>
      <c r="HO9" s="395"/>
    </row>
    <row r="10" spans="1:314" ht="18.75" customHeight="1">
      <c r="A10" s="372" t="s">
        <v>815</v>
      </c>
      <c r="B10" s="373"/>
      <c r="C10" s="373"/>
      <c r="D10" s="374">
        <v>165</v>
      </c>
      <c r="E10" s="375"/>
      <c r="F10" s="374"/>
      <c r="G10" s="373"/>
      <c r="H10" s="374">
        <v>81</v>
      </c>
      <c r="I10" s="375"/>
      <c r="J10" s="374"/>
      <c r="K10" s="374">
        <v>27</v>
      </c>
      <c r="L10" s="374"/>
      <c r="M10" s="373"/>
      <c r="N10" s="375"/>
      <c r="O10" s="374"/>
      <c r="P10" s="375"/>
      <c r="Q10" s="374"/>
      <c r="R10" s="375"/>
      <c r="S10" s="374"/>
      <c r="T10" s="376"/>
      <c r="U10" s="376"/>
      <c r="V10" s="376"/>
      <c r="W10" s="375"/>
      <c r="X10" s="375"/>
      <c r="Y10" s="375"/>
      <c r="Z10" s="375"/>
      <c r="AA10" s="375"/>
      <c r="AB10" s="375"/>
      <c r="AC10" s="375"/>
      <c r="AD10" s="377"/>
      <c r="AE10" s="377"/>
      <c r="AF10" s="377"/>
      <c r="AG10" s="377"/>
      <c r="AH10" s="374"/>
      <c r="AI10" s="377"/>
      <c r="AJ10" s="378">
        <f t="shared" ref="AJ10:AJ64" si="75">D10+J10+R10</f>
        <v>165</v>
      </c>
      <c r="AK10" s="378">
        <f t="shared" ref="AK10:AK64" si="76">H10+K10+L10+O10+P10+Q10+S10+Z10+AH10+F10</f>
        <v>108</v>
      </c>
      <c r="AL10" s="379">
        <f t="shared" si="0"/>
        <v>0</v>
      </c>
      <c r="AM10" s="380">
        <f>ROUND(B10*AM$8/1000,1)</f>
        <v>0</v>
      </c>
      <c r="AN10" s="380">
        <f t="shared" si="1"/>
        <v>0</v>
      </c>
      <c r="AO10" s="380">
        <f>AM10-AN10</f>
        <v>0</v>
      </c>
      <c r="AP10" s="380">
        <f>AL10-AM10</f>
        <v>0</v>
      </c>
      <c r="AQ10" s="380">
        <f t="shared" si="2"/>
        <v>0</v>
      </c>
      <c r="AR10" s="380">
        <f t="shared" si="3"/>
        <v>0</v>
      </c>
      <c r="AS10" s="380">
        <f t="shared" si="4"/>
        <v>0</v>
      </c>
      <c r="AT10" s="380">
        <f>AR10-AS10</f>
        <v>0</v>
      </c>
      <c r="AU10" s="380">
        <f>AQ10-AR10</f>
        <v>0</v>
      </c>
      <c r="AV10" s="380">
        <f>ROUND(D10*$AV$8/1000,1)</f>
        <v>8684.6</v>
      </c>
      <c r="AW10" s="380">
        <f>ROUND(D10*$AW$8/1000,1)</f>
        <v>8269.7999999999993</v>
      </c>
      <c r="AX10" s="380">
        <f t="shared" si="5"/>
        <v>5268</v>
      </c>
      <c r="AY10" s="380">
        <f>AW10-AX10</f>
        <v>3001.8</v>
      </c>
      <c r="AZ10" s="380">
        <f t="shared" si="6"/>
        <v>414.8</v>
      </c>
      <c r="BA10" s="380">
        <f>ROUND(E10*$BA$8/1000,1)</f>
        <v>0</v>
      </c>
      <c r="BB10" s="380">
        <f>ROUND(E10*$BB$8/1000,1)</f>
        <v>0</v>
      </c>
      <c r="BC10" s="380">
        <f t="shared" si="7"/>
        <v>0</v>
      </c>
      <c r="BD10" s="380">
        <f>BB10-BC10</f>
        <v>0</v>
      </c>
      <c r="BE10" s="380">
        <f t="shared" si="8"/>
        <v>0</v>
      </c>
      <c r="BF10" s="380">
        <f>ROUND(F10*$BF$8/1000,1)</f>
        <v>0</v>
      </c>
      <c r="BG10" s="380">
        <f>ROUND(F10*$BG$8/1000,1)</f>
        <v>0</v>
      </c>
      <c r="BH10" s="380">
        <f t="shared" si="9"/>
        <v>0</v>
      </c>
      <c r="BI10" s="380">
        <f>BG10-BH10</f>
        <v>0</v>
      </c>
      <c r="BJ10" s="380">
        <f>BF10-BG10</f>
        <v>0</v>
      </c>
      <c r="BK10" s="380">
        <f>ROUND(G10*$BK$8/1000,1)</f>
        <v>0</v>
      </c>
      <c r="BL10" s="380">
        <f>ROUND(G10*$BL$8/1000,1)</f>
        <v>0</v>
      </c>
      <c r="BM10" s="380">
        <f t="shared" si="10"/>
        <v>0</v>
      </c>
      <c r="BN10" s="380">
        <f>BL10-BM10</f>
        <v>0</v>
      </c>
      <c r="BO10" s="380">
        <f>BK10-BL10</f>
        <v>0</v>
      </c>
      <c r="BP10" s="380">
        <f>ROUND(H10*$BP$8/1000,1)</f>
        <v>3751.5</v>
      </c>
      <c r="BQ10" s="380">
        <f>ROUND(H10*$BQ$8/1000,1)</f>
        <v>3530.1</v>
      </c>
      <c r="BR10" s="380">
        <f t="shared" si="11"/>
        <v>2248.6999999999998</v>
      </c>
      <c r="BS10" s="380">
        <f>BQ10-BR10</f>
        <v>1281.4000000000001</v>
      </c>
      <c r="BT10" s="380">
        <f t="shared" si="12"/>
        <v>221.4</v>
      </c>
      <c r="BU10" s="380"/>
      <c r="BV10" s="380">
        <f>ROUND(J10*$BV$8/1000,1)</f>
        <v>0</v>
      </c>
      <c r="BW10" s="380">
        <f>ROUND(J10*$BW$8/1000,1)</f>
        <v>0</v>
      </c>
      <c r="BX10" s="380">
        <f>ROUND(J10*$BX$8/1000,1)</f>
        <v>0</v>
      </c>
      <c r="BY10" s="380">
        <f>ROUND(J10*$BY$8/1000,1)</f>
        <v>0</v>
      </c>
      <c r="BZ10" s="380">
        <f>ROUND(J10*$BZ$8/1000,1)</f>
        <v>0</v>
      </c>
      <c r="CA10" s="380">
        <f>ROUND(K10*$CA$8/1000,1)</f>
        <v>1250.5</v>
      </c>
      <c r="CB10" s="380">
        <f>ROUND(K10*$CB$8/1000,1)</f>
        <v>1176.7</v>
      </c>
      <c r="CC10" s="380">
        <f>ROUND(K10*CC$8/1000,1)</f>
        <v>749.6</v>
      </c>
      <c r="CD10" s="380">
        <f>CB10-CC10</f>
        <v>427.1</v>
      </c>
      <c r="CE10" s="381">
        <f t="shared" si="13"/>
        <v>73.8</v>
      </c>
      <c r="CF10" s="380">
        <f>ROUND(L10*$CF$8/1000,1)</f>
        <v>0</v>
      </c>
      <c r="CG10" s="380">
        <f>ROUND(L10*$CG$8/1000,1)</f>
        <v>0</v>
      </c>
      <c r="CH10" s="380">
        <f t="shared" si="14"/>
        <v>0</v>
      </c>
      <c r="CI10" s="380">
        <f>CG10-CH10</f>
        <v>0</v>
      </c>
      <c r="CJ10" s="381">
        <f t="shared" si="15"/>
        <v>0</v>
      </c>
      <c r="CK10" s="380">
        <f>ROUND(M10*$CK$8/1000,1)</f>
        <v>0</v>
      </c>
      <c r="CL10" s="380">
        <f>ROUND(M10*$CL$8/1000,1)</f>
        <v>0</v>
      </c>
      <c r="CM10" s="380">
        <f t="shared" si="16"/>
        <v>0</v>
      </c>
      <c r="CN10" s="380">
        <f>CL10-CM10</f>
        <v>0</v>
      </c>
      <c r="CO10" s="381">
        <f t="shared" si="17"/>
        <v>0</v>
      </c>
      <c r="CP10" s="380">
        <f>ROUND(N10*$CP$8/1000,1)</f>
        <v>0</v>
      </c>
      <c r="CQ10" s="380">
        <f>ROUND(N10*$CQ$8/1000,1)</f>
        <v>0</v>
      </c>
      <c r="CR10" s="380">
        <f t="shared" si="18"/>
        <v>0</v>
      </c>
      <c r="CS10" s="380">
        <f>CQ10-CR10</f>
        <v>0</v>
      </c>
      <c r="CT10" s="381">
        <f t="shared" si="19"/>
        <v>0</v>
      </c>
      <c r="CU10" s="380">
        <f>ROUND(O10*$CU$8/1000,1)</f>
        <v>0</v>
      </c>
      <c r="CV10" s="380">
        <f>ROUND(O10*$CV$8/1000,1)</f>
        <v>0</v>
      </c>
      <c r="CW10" s="380">
        <f t="shared" si="20"/>
        <v>0</v>
      </c>
      <c r="CX10" s="380">
        <f>CV10-CW10</f>
        <v>0</v>
      </c>
      <c r="CY10" s="380">
        <f t="shared" si="21"/>
        <v>0</v>
      </c>
      <c r="CZ10" s="380">
        <f>ROUND(P10*$CZ$8/1000,1)</f>
        <v>0</v>
      </c>
      <c r="DA10" s="380">
        <f>ROUND(P10*$DA$8/1000,1)</f>
        <v>0</v>
      </c>
      <c r="DB10" s="380">
        <f t="shared" si="22"/>
        <v>0</v>
      </c>
      <c r="DC10" s="380">
        <f>DA10-DB10</f>
        <v>0</v>
      </c>
      <c r="DD10" s="380">
        <f t="shared" si="23"/>
        <v>0</v>
      </c>
      <c r="DE10" s="380">
        <f t="shared" si="24"/>
        <v>0</v>
      </c>
      <c r="DF10" s="380">
        <f t="shared" si="25"/>
        <v>0</v>
      </c>
      <c r="DG10" s="380">
        <f t="shared" si="26"/>
        <v>0</v>
      </c>
      <c r="DH10" s="380">
        <f>DF10-DG10</f>
        <v>0</v>
      </c>
      <c r="DI10" s="380">
        <f t="shared" si="27"/>
        <v>0</v>
      </c>
      <c r="DJ10" s="380">
        <f t="shared" si="28"/>
        <v>0</v>
      </c>
      <c r="DK10" s="380">
        <f t="shared" si="29"/>
        <v>0</v>
      </c>
      <c r="DL10" s="380">
        <f t="shared" si="30"/>
        <v>0</v>
      </c>
      <c r="DM10" s="380">
        <f>DK10-DL10</f>
        <v>0</v>
      </c>
      <c r="DN10" s="380">
        <f t="shared" si="31"/>
        <v>0</v>
      </c>
      <c r="DO10" s="380">
        <f>ROUND(S10*$DO$8/1000,1)</f>
        <v>0</v>
      </c>
      <c r="DP10" s="380">
        <f>ROUND(S10*$DP$8/1000,1)</f>
        <v>0</v>
      </c>
      <c r="DQ10" s="380">
        <f>ROUND(S10*DQ$8/1000,1)</f>
        <v>0</v>
      </c>
      <c r="DR10" s="380">
        <f>DP10-DQ10</f>
        <v>0</v>
      </c>
      <c r="DS10" s="380">
        <f t="shared" si="32"/>
        <v>0</v>
      </c>
      <c r="DT10" s="382">
        <f>ROUND(T10*$DT$8/1000,1)</f>
        <v>0</v>
      </c>
      <c r="DU10" s="383">
        <f>ROUND(T10*$DU$8/1000,1)</f>
        <v>0</v>
      </c>
      <c r="DV10" s="380">
        <f t="shared" si="33"/>
        <v>0</v>
      </c>
      <c r="DW10" s="380">
        <f>DU10-DV10</f>
        <v>0</v>
      </c>
      <c r="DX10" s="383">
        <f>DT10-DU10</f>
        <v>0</v>
      </c>
      <c r="DY10" s="383">
        <f>ROUND(U10*$DY$8/1000,1)</f>
        <v>0</v>
      </c>
      <c r="DZ10" s="383">
        <f>ROUND(U10*$DZ$8/1000,1)</f>
        <v>0</v>
      </c>
      <c r="EA10" s="380">
        <f t="shared" si="34"/>
        <v>0</v>
      </c>
      <c r="EB10" s="380">
        <f>DZ10-EA10</f>
        <v>0</v>
      </c>
      <c r="EC10" s="383">
        <f>DY10-DZ10</f>
        <v>0</v>
      </c>
      <c r="ED10" s="383">
        <f>ROUND(V10*$ED$8/1000,1)</f>
        <v>0</v>
      </c>
      <c r="EE10" s="383">
        <f>ROUND(V10*$EE$8/1000,1)</f>
        <v>0</v>
      </c>
      <c r="EF10" s="380">
        <f t="shared" si="35"/>
        <v>0</v>
      </c>
      <c r="EG10" s="380">
        <f>EE10-EF10</f>
        <v>0</v>
      </c>
      <c r="EH10" s="383">
        <f>ED10-EE10</f>
        <v>0</v>
      </c>
      <c r="EI10" s="383">
        <f>ROUND(W10*$EI$8/1000,1)</f>
        <v>0</v>
      </c>
      <c r="EJ10" s="383">
        <f>ROUND(W10*$EJ$8/1000,1)</f>
        <v>0</v>
      </c>
      <c r="EK10" s="380">
        <f t="shared" si="36"/>
        <v>0</v>
      </c>
      <c r="EL10" s="380">
        <f>EJ10-EK10</f>
        <v>0</v>
      </c>
      <c r="EM10" s="383">
        <f>EI10-EJ10</f>
        <v>0</v>
      </c>
      <c r="EN10" s="383">
        <f>ROUND(X10*$EN$8/1000,1)</f>
        <v>0</v>
      </c>
      <c r="EO10" s="383">
        <f>ROUND(X10*$EO$8/1000,1)</f>
        <v>0</v>
      </c>
      <c r="EP10" s="380">
        <f t="shared" si="37"/>
        <v>0</v>
      </c>
      <c r="EQ10" s="380">
        <f>EO10-EP10</f>
        <v>0</v>
      </c>
      <c r="ER10" s="383">
        <f>EN10-EO10</f>
        <v>0</v>
      </c>
      <c r="ES10" s="383">
        <f>ROUND(Y10*$ES$8/1000,1)</f>
        <v>0</v>
      </c>
      <c r="ET10" s="383">
        <f>ROUND(Y10*$ET$8/1000,1)</f>
        <v>0</v>
      </c>
      <c r="EU10" s="380">
        <f t="shared" si="38"/>
        <v>0</v>
      </c>
      <c r="EV10" s="380">
        <f>ET10-EU10</f>
        <v>0</v>
      </c>
      <c r="EW10" s="383">
        <f>ES10-ET10</f>
        <v>0</v>
      </c>
      <c r="EX10" s="383">
        <f>ROUND(Z10*$EX$8/1000,1)</f>
        <v>0</v>
      </c>
      <c r="EY10" s="383">
        <f>ROUND(Z10*$EY$8/1000,1)</f>
        <v>0</v>
      </c>
      <c r="EZ10" s="380">
        <f t="shared" si="39"/>
        <v>0</v>
      </c>
      <c r="FA10" s="380">
        <f>EY10-EZ10</f>
        <v>0</v>
      </c>
      <c r="FB10" s="383">
        <f>EX10-EY10</f>
        <v>0</v>
      </c>
      <c r="FC10" s="383">
        <f>ROUND(AA10*$FC$8/1000,1)</f>
        <v>0</v>
      </c>
      <c r="FD10" s="383">
        <f>ROUND(AA10*$FD$8/1000,1)</f>
        <v>0</v>
      </c>
      <c r="FE10" s="380">
        <f t="shared" si="40"/>
        <v>0</v>
      </c>
      <c r="FF10" s="380">
        <f>FD10-FE10</f>
        <v>0</v>
      </c>
      <c r="FG10" s="384">
        <f>FC10-FD10</f>
        <v>0</v>
      </c>
      <c r="FH10" s="385">
        <f t="shared" si="41"/>
        <v>0</v>
      </c>
      <c r="FI10" s="380">
        <f t="shared" si="42"/>
        <v>0</v>
      </c>
      <c r="FJ10" s="380">
        <f t="shared" si="43"/>
        <v>0</v>
      </c>
      <c r="FK10" s="380">
        <f>FI10-FJ10</f>
        <v>0</v>
      </c>
      <c r="FL10" s="380">
        <f t="shared" si="44"/>
        <v>0</v>
      </c>
      <c r="FM10" s="380">
        <f t="shared" si="45"/>
        <v>0</v>
      </c>
      <c r="FN10" s="380">
        <f t="shared" si="46"/>
        <v>0</v>
      </c>
      <c r="FO10" s="380">
        <f t="shared" si="47"/>
        <v>0</v>
      </c>
      <c r="FP10" s="380">
        <f>FN10-FO10</f>
        <v>0</v>
      </c>
      <c r="FQ10" s="380">
        <f t="shared" si="48"/>
        <v>0</v>
      </c>
      <c r="FR10" s="380">
        <f t="shared" si="49"/>
        <v>0</v>
      </c>
      <c r="FS10" s="380">
        <f t="shared" si="50"/>
        <v>0</v>
      </c>
      <c r="FT10" s="380">
        <f t="shared" si="51"/>
        <v>0</v>
      </c>
      <c r="FU10" s="380">
        <f>FS10-FT10</f>
        <v>0</v>
      </c>
      <c r="FV10" s="380">
        <f t="shared" si="52"/>
        <v>0</v>
      </c>
      <c r="FW10" s="380">
        <f t="shared" si="53"/>
        <v>0</v>
      </c>
      <c r="FX10" s="380">
        <f t="shared" si="54"/>
        <v>0</v>
      </c>
      <c r="FY10" s="380">
        <f t="shared" si="55"/>
        <v>0</v>
      </c>
      <c r="FZ10" s="380">
        <f>FX10-FY10</f>
        <v>0</v>
      </c>
      <c r="GA10" s="380">
        <f t="shared" si="56"/>
        <v>0</v>
      </c>
      <c r="GB10" s="380">
        <f t="shared" si="57"/>
        <v>0</v>
      </c>
      <c r="GC10" s="380">
        <f t="shared" si="58"/>
        <v>0</v>
      </c>
      <c r="GD10" s="380">
        <f t="shared" si="59"/>
        <v>0</v>
      </c>
      <c r="GE10" s="380">
        <f>GC10-GD10</f>
        <v>0</v>
      </c>
      <c r="GF10" s="380">
        <f t="shared" si="60"/>
        <v>0</v>
      </c>
      <c r="GG10" s="380">
        <f t="shared" si="61"/>
        <v>0</v>
      </c>
      <c r="GH10" s="380">
        <f t="shared" si="62"/>
        <v>0</v>
      </c>
      <c r="GI10" s="380">
        <f t="shared" si="63"/>
        <v>0</v>
      </c>
      <c r="GJ10" s="380">
        <f>GH10-GI10</f>
        <v>0</v>
      </c>
      <c r="GK10" s="380">
        <f t="shared" si="64"/>
        <v>0</v>
      </c>
      <c r="GL10" s="380">
        <f t="shared" si="65"/>
        <v>0</v>
      </c>
      <c r="GM10" s="380">
        <f t="shared" si="66"/>
        <v>0</v>
      </c>
      <c r="GN10" s="380">
        <f t="shared" si="67"/>
        <v>0</v>
      </c>
      <c r="GO10" s="380">
        <f>GM10-GN10</f>
        <v>0</v>
      </c>
      <c r="GP10" s="380">
        <f t="shared" si="68"/>
        <v>0</v>
      </c>
      <c r="GQ10" s="380">
        <f t="shared" si="69"/>
        <v>0</v>
      </c>
      <c r="GR10" s="380">
        <f t="shared" si="70"/>
        <v>0</v>
      </c>
      <c r="GS10" s="380">
        <f t="shared" si="71"/>
        <v>0</v>
      </c>
      <c r="GT10" s="380">
        <f>GR10-GS10</f>
        <v>0</v>
      </c>
      <c r="GU10" s="380">
        <f t="shared" si="72"/>
        <v>0</v>
      </c>
      <c r="GV10" s="386">
        <f>AL10+AQ10+AV10+BA10+BF10+BK10+BP10+BV10+CA10+CU10+DT10+DY10+ED10+EI10+EN10+ES10+EX10+FC10+FH10+FM10+FR10+FW10+GB10+GG10+GL10+GQ10+CF10+CK10+CP10+CZ10+DE10+DJ10+DO10</f>
        <v>13686.6</v>
      </c>
      <c r="GW10" s="380">
        <f t="shared" ref="GW10:GZ63" si="77">AM10+AR10+AW10+BB10+BG10+BL10+BQ10+BW10+CB10+CV10+DU10+DZ10+EE10+EJ10+EO10+ET10+EY10+FD10+FI10+FN10+FS10+FX10+GC10+GH10+GM10+GR10+CG10+CL10+CQ10+DA10+DF10+DK10+DP10</f>
        <v>12976.6</v>
      </c>
      <c r="GX10" s="380">
        <f t="shared" si="73"/>
        <v>8266.2999999999993</v>
      </c>
      <c r="GY10" s="380">
        <f t="shared" si="73"/>
        <v>4710.3</v>
      </c>
      <c r="GZ10" s="380">
        <f t="shared" si="73"/>
        <v>710</v>
      </c>
      <c r="HA10" s="387"/>
      <c r="HB10" s="387"/>
      <c r="HC10" s="388"/>
      <c r="HD10" s="388"/>
      <c r="HE10" s="389"/>
      <c r="HF10" s="390">
        <f>SUM(B10:AI10)</f>
        <v>273</v>
      </c>
      <c r="HG10" s="391">
        <v>23.2</v>
      </c>
      <c r="HH10" s="392">
        <f t="shared" ref="HH10:HH67" si="78">GX10/1.302/HG10/12*1000</f>
        <v>22805</v>
      </c>
      <c r="HI10" s="393"/>
      <c r="HJ10" s="394"/>
      <c r="HK10" s="388">
        <f t="shared" si="74"/>
        <v>0</v>
      </c>
      <c r="HL10" s="388">
        <f t="shared" ref="HL10:HL63" si="79">GV10+HK10</f>
        <v>13686.6</v>
      </c>
      <c r="HM10" s="394">
        <f t="shared" ref="HM10:HM41" si="80">GX10+HK10</f>
        <v>8266.2999999999993</v>
      </c>
      <c r="HN10" s="394"/>
      <c r="HO10" s="395"/>
    </row>
    <row r="11" spans="1:314" ht="18.75" customHeight="1">
      <c r="A11" s="372" t="s">
        <v>816</v>
      </c>
      <c r="B11" s="373">
        <v>0</v>
      </c>
      <c r="C11" s="373">
        <v>0</v>
      </c>
      <c r="D11" s="374"/>
      <c r="E11" s="375">
        <v>0</v>
      </c>
      <c r="F11" s="374"/>
      <c r="G11" s="373">
        <v>0</v>
      </c>
      <c r="H11" s="374">
        <v>131</v>
      </c>
      <c r="I11" s="375">
        <v>0</v>
      </c>
      <c r="J11" s="374"/>
      <c r="K11" s="374"/>
      <c r="L11" s="374"/>
      <c r="M11" s="373">
        <v>0</v>
      </c>
      <c r="N11" s="375">
        <v>0</v>
      </c>
      <c r="O11" s="374"/>
      <c r="P11" s="375">
        <v>0</v>
      </c>
      <c r="Q11" s="374"/>
      <c r="R11" s="375">
        <v>0</v>
      </c>
      <c r="S11" s="374"/>
      <c r="T11" s="376">
        <v>0</v>
      </c>
      <c r="U11" s="376">
        <v>0</v>
      </c>
      <c r="V11" s="376">
        <v>0</v>
      </c>
      <c r="W11" s="375">
        <v>0</v>
      </c>
      <c r="X11" s="375">
        <v>0</v>
      </c>
      <c r="Y11" s="375">
        <v>0</v>
      </c>
      <c r="Z11" s="375">
        <v>0</v>
      </c>
      <c r="AA11" s="375">
        <v>0</v>
      </c>
      <c r="AB11" s="375">
        <v>0</v>
      </c>
      <c r="AC11" s="375">
        <v>0</v>
      </c>
      <c r="AD11" s="377">
        <v>0</v>
      </c>
      <c r="AE11" s="377">
        <v>0</v>
      </c>
      <c r="AF11" s="377">
        <v>0</v>
      </c>
      <c r="AG11" s="377">
        <v>0</v>
      </c>
      <c r="AH11" s="374"/>
      <c r="AI11" s="377">
        <v>0</v>
      </c>
      <c r="AJ11" s="378">
        <f t="shared" si="75"/>
        <v>0</v>
      </c>
      <c r="AK11" s="378">
        <f t="shared" si="76"/>
        <v>131</v>
      </c>
      <c r="AL11" s="379">
        <f t="shared" si="0"/>
        <v>0</v>
      </c>
      <c r="AM11" s="380">
        <f>ROUND(B11*AM$8/1000,1)</f>
        <v>0</v>
      </c>
      <c r="AN11" s="380">
        <f t="shared" si="1"/>
        <v>0</v>
      </c>
      <c r="AO11" s="380">
        <f>AM11-AN11</f>
        <v>0</v>
      </c>
      <c r="AP11" s="380">
        <f>AL11-AM11</f>
        <v>0</v>
      </c>
      <c r="AQ11" s="380">
        <f t="shared" si="2"/>
        <v>0</v>
      </c>
      <c r="AR11" s="380">
        <f t="shared" si="3"/>
        <v>0</v>
      </c>
      <c r="AS11" s="380">
        <f t="shared" si="4"/>
        <v>0</v>
      </c>
      <c r="AT11" s="380">
        <f>AR11-AS11</f>
        <v>0</v>
      </c>
      <c r="AU11" s="380">
        <f>AQ11-AR11</f>
        <v>0</v>
      </c>
      <c r="AV11" s="380">
        <f>ROUND(D11*$AV$8/1000,1)</f>
        <v>0</v>
      </c>
      <c r="AW11" s="380">
        <f>ROUND(D11*$AW$8/1000,1)</f>
        <v>0</v>
      </c>
      <c r="AX11" s="380">
        <f t="shared" si="5"/>
        <v>0</v>
      </c>
      <c r="AY11" s="380">
        <f>AW11-AX11</f>
        <v>0</v>
      </c>
      <c r="AZ11" s="380">
        <f t="shared" si="6"/>
        <v>0</v>
      </c>
      <c r="BA11" s="380">
        <f>ROUND(E11*$BA$8/1000,1)</f>
        <v>0</v>
      </c>
      <c r="BB11" s="380">
        <f>ROUND(E11*$BB$8/1000,1)</f>
        <v>0</v>
      </c>
      <c r="BC11" s="380">
        <f t="shared" si="7"/>
        <v>0</v>
      </c>
      <c r="BD11" s="380">
        <f>BB11-BC11</f>
        <v>0</v>
      </c>
      <c r="BE11" s="380">
        <f t="shared" si="8"/>
        <v>0</v>
      </c>
      <c r="BF11" s="380">
        <f>ROUND(F11*$BF$8/1000,1)</f>
        <v>0</v>
      </c>
      <c r="BG11" s="380">
        <f>ROUND(F11*$BG$8/1000,1)</f>
        <v>0</v>
      </c>
      <c r="BH11" s="380">
        <f t="shared" si="9"/>
        <v>0</v>
      </c>
      <c r="BI11" s="380">
        <f>BG11-BH11</f>
        <v>0</v>
      </c>
      <c r="BJ11" s="380">
        <f>BF11-BG11</f>
        <v>0</v>
      </c>
      <c r="BK11" s="380">
        <f>ROUND(G11*$BK$8/1000,1)</f>
        <v>0</v>
      </c>
      <c r="BL11" s="380">
        <f>ROUND(G11*$BL$8/1000,1)</f>
        <v>0</v>
      </c>
      <c r="BM11" s="380">
        <f t="shared" si="10"/>
        <v>0</v>
      </c>
      <c r="BN11" s="380">
        <f>BL11-BM11</f>
        <v>0</v>
      </c>
      <c r="BO11" s="380">
        <f>BK11-BL11</f>
        <v>0</v>
      </c>
      <c r="BP11" s="380">
        <f>ROUND(H11*$BP$8/1000,1)</f>
        <v>6067.3</v>
      </c>
      <c r="BQ11" s="380">
        <f>ROUND(H11*$BQ$8/1000,1)</f>
        <v>5709.2</v>
      </c>
      <c r="BR11" s="380">
        <f t="shared" si="11"/>
        <v>3636.8</v>
      </c>
      <c r="BS11" s="380">
        <f>BQ11-BR11</f>
        <v>2072.4</v>
      </c>
      <c r="BT11" s="380">
        <f t="shared" si="12"/>
        <v>358.1</v>
      </c>
      <c r="BU11" s="380"/>
      <c r="BV11" s="380">
        <f t="shared" ref="BV11:BV64" si="81">ROUND(J11*$BV$8/1000,1)</f>
        <v>0</v>
      </c>
      <c r="BW11" s="380">
        <f t="shared" ref="BW11:BW64" si="82">ROUND(J11*$BW$8/1000,1)</f>
        <v>0</v>
      </c>
      <c r="BX11" s="380">
        <f t="shared" ref="BX11:BX64" si="83">ROUND(J11*$BX$8/1000,1)</f>
        <v>0</v>
      </c>
      <c r="BY11" s="380">
        <f t="shared" ref="BY11:BY64" si="84">ROUND(J11*$BY$8/1000,1)</f>
        <v>0</v>
      </c>
      <c r="BZ11" s="380">
        <f t="shared" ref="BZ11:BZ64" si="85">ROUND(J11*$BZ$8/1000,1)</f>
        <v>0</v>
      </c>
      <c r="CA11" s="380">
        <f t="shared" ref="CA11:CA64" si="86">ROUND(K11*$CA$8/1000,1)</f>
        <v>0</v>
      </c>
      <c r="CB11" s="380">
        <f t="shared" ref="CB11:CB64" si="87">ROUND(K11*$CB$8/1000,1)</f>
        <v>0</v>
      </c>
      <c r="CC11" s="380">
        <f t="shared" ref="CC11:CC64" si="88">ROUND(K11*CC$8/1000,1)</f>
        <v>0</v>
      </c>
      <c r="CD11" s="380">
        <f t="shared" ref="CD11:CD64" si="89">CB11-CC11</f>
        <v>0</v>
      </c>
      <c r="CE11" s="381">
        <f t="shared" si="13"/>
        <v>0</v>
      </c>
      <c r="CF11" s="380">
        <f>ROUND(L11*$CF$8/1000,1)</f>
        <v>0</v>
      </c>
      <c r="CG11" s="380">
        <f>ROUND(L11*$CG$8/1000,1)</f>
        <v>0</v>
      </c>
      <c r="CH11" s="380">
        <f t="shared" si="14"/>
        <v>0</v>
      </c>
      <c r="CI11" s="380">
        <f>CG11-CH11</f>
        <v>0</v>
      </c>
      <c r="CJ11" s="381">
        <f t="shared" si="15"/>
        <v>0</v>
      </c>
      <c r="CK11" s="380">
        <f>ROUND(M11*$CK$8/1000,1)</f>
        <v>0</v>
      </c>
      <c r="CL11" s="380">
        <f>ROUND(M11*$CL$8/1000,1)</f>
        <v>0</v>
      </c>
      <c r="CM11" s="380">
        <f t="shared" si="16"/>
        <v>0</v>
      </c>
      <c r="CN11" s="380">
        <f>CL11-CM11</f>
        <v>0</v>
      </c>
      <c r="CO11" s="381">
        <f t="shared" si="17"/>
        <v>0</v>
      </c>
      <c r="CP11" s="380">
        <f>ROUND(N11*$CP$8/1000,1)</f>
        <v>0</v>
      </c>
      <c r="CQ11" s="380">
        <f>ROUND(N11*$CQ$8/1000,1)</f>
        <v>0</v>
      </c>
      <c r="CR11" s="380">
        <f t="shared" si="18"/>
        <v>0</v>
      </c>
      <c r="CS11" s="380">
        <f>CQ11-CR11</f>
        <v>0</v>
      </c>
      <c r="CT11" s="381">
        <f t="shared" si="19"/>
        <v>0</v>
      </c>
      <c r="CU11" s="380">
        <f>ROUND(O11*$CU$8/1000,1)</f>
        <v>0</v>
      </c>
      <c r="CV11" s="380">
        <f>ROUND(O11*$CV$8/1000,1)</f>
        <v>0</v>
      </c>
      <c r="CW11" s="380">
        <f t="shared" si="20"/>
        <v>0</v>
      </c>
      <c r="CX11" s="380">
        <f>CV11-CW11</f>
        <v>0</v>
      </c>
      <c r="CY11" s="380">
        <f t="shared" si="21"/>
        <v>0</v>
      </c>
      <c r="CZ11" s="380">
        <f>ROUND(P11*$CZ$8/1000,1)</f>
        <v>0</v>
      </c>
      <c r="DA11" s="380">
        <f>ROUND(P11*$DA$8/1000,1)</f>
        <v>0</v>
      </c>
      <c r="DB11" s="380">
        <f t="shared" si="22"/>
        <v>0</v>
      </c>
      <c r="DC11" s="380">
        <f>DA11-DB11</f>
        <v>0</v>
      </c>
      <c r="DD11" s="380">
        <f t="shared" si="23"/>
        <v>0</v>
      </c>
      <c r="DE11" s="380">
        <f t="shared" si="24"/>
        <v>0</v>
      </c>
      <c r="DF11" s="380">
        <f t="shared" si="25"/>
        <v>0</v>
      </c>
      <c r="DG11" s="380">
        <f t="shared" si="26"/>
        <v>0</v>
      </c>
      <c r="DH11" s="380">
        <f>DF11-DG11</f>
        <v>0</v>
      </c>
      <c r="DI11" s="380">
        <f t="shared" si="27"/>
        <v>0</v>
      </c>
      <c r="DJ11" s="380">
        <f t="shared" si="28"/>
        <v>0</v>
      </c>
      <c r="DK11" s="380">
        <f t="shared" si="29"/>
        <v>0</v>
      </c>
      <c r="DL11" s="380">
        <f t="shared" si="30"/>
        <v>0</v>
      </c>
      <c r="DM11" s="380">
        <f>DK11-DL11</f>
        <v>0</v>
      </c>
      <c r="DN11" s="380">
        <f t="shared" si="31"/>
        <v>0</v>
      </c>
      <c r="DO11" s="380">
        <f>ROUND(S11*$DO$8/1000,1)</f>
        <v>0</v>
      </c>
      <c r="DP11" s="380">
        <f>ROUND(S11*$DP$8/1000,1)</f>
        <v>0</v>
      </c>
      <c r="DQ11" s="380">
        <f>ROUND(S11*DQ$8/1000,1)</f>
        <v>0</v>
      </c>
      <c r="DR11" s="380">
        <f>DP11-DQ11</f>
        <v>0</v>
      </c>
      <c r="DS11" s="380">
        <f t="shared" si="32"/>
        <v>0</v>
      </c>
      <c r="DT11" s="382">
        <f>ROUND(T11*$DT$8/1000,1)</f>
        <v>0</v>
      </c>
      <c r="DU11" s="383">
        <f>ROUND(T11*$DU$8/1000,1)</f>
        <v>0</v>
      </c>
      <c r="DV11" s="380">
        <f t="shared" si="33"/>
        <v>0</v>
      </c>
      <c r="DW11" s="380">
        <f>DU11-DV11</f>
        <v>0</v>
      </c>
      <c r="DX11" s="383">
        <f>DT11-DU11</f>
        <v>0</v>
      </c>
      <c r="DY11" s="383">
        <f>ROUND(U11*$DY$8/1000,1)</f>
        <v>0</v>
      </c>
      <c r="DZ11" s="383">
        <f>ROUND(U11*$DZ$8/1000,1)</f>
        <v>0</v>
      </c>
      <c r="EA11" s="380">
        <f t="shared" si="34"/>
        <v>0</v>
      </c>
      <c r="EB11" s="380">
        <f>DZ11-EA11</f>
        <v>0</v>
      </c>
      <c r="EC11" s="383">
        <f>DY11-DZ11</f>
        <v>0</v>
      </c>
      <c r="ED11" s="383">
        <f>ROUND(V11*$ED$8/1000,1)</f>
        <v>0</v>
      </c>
      <c r="EE11" s="383">
        <f>ROUND(V11*$EE$8/1000,1)</f>
        <v>0</v>
      </c>
      <c r="EF11" s="380">
        <f t="shared" si="35"/>
        <v>0</v>
      </c>
      <c r="EG11" s="380">
        <f>EE11-EF11</f>
        <v>0</v>
      </c>
      <c r="EH11" s="383">
        <f>ED11-EE11</f>
        <v>0</v>
      </c>
      <c r="EI11" s="383">
        <f>ROUND(W11*$EI$8/1000,1)</f>
        <v>0</v>
      </c>
      <c r="EJ11" s="383">
        <f>ROUND(W11*$EJ$8/1000,1)</f>
        <v>0</v>
      </c>
      <c r="EK11" s="380">
        <f t="shared" si="36"/>
        <v>0</v>
      </c>
      <c r="EL11" s="380">
        <f>EJ11-EK11</f>
        <v>0</v>
      </c>
      <c r="EM11" s="383">
        <f>EI11-EJ11</f>
        <v>0</v>
      </c>
      <c r="EN11" s="383">
        <f>ROUND(X11*$EN$8/1000,1)</f>
        <v>0</v>
      </c>
      <c r="EO11" s="383">
        <f>ROUND(X11*$EO$8/1000,1)</f>
        <v>0</v>
      </c>
      <c r="EP11" s="380">
        <f t="shared" si="37"/>
        <v>0</v>
      </c>
      <c r="EQ11" s="380">
        <f>EO11-EP11</f>
        <v>0</v>
      </c>
      <c r="ER11" s="383">
        <f>EN11-EO11</f>
        <v>0</v>
      </c>
      <c r="ES11" s="383">
        <f>ROUND(Y11*$ES$8/1000,1)</f>
        <v>0</v>
      </c>
      <c r="ET11" s="383">
        <f>ROUND(Y11*$ET$8/1000,1)</f>
        <v>0</v>
      </c>
      <c r="EU11" s="380">
        <f t="shared" si="38"/>
        <v>0</v>
      </c>
      <c r="EV11" s="380">
        <f>ET11-EU11</f>
        <v>0</v>
      </c>
      <c r="EW11" s="383">
        <f>ES11-ET11</f>
        <v>0</v>
      </c>
      <c r="EX11" s="383">
        <f>ROUND(Z11*$EX$8/1000,1)</f>
        <v>0</v>
      </c>
      <c r="EY11" s="383">
        <f>ROUND(Z11*$EY$8/1000,1)</f>
        <v>0</v>
      </c>
      <c r="EZ11" s="380">
        <f t="shared" si="39"/>
        <v>0</v>
      </c>
      <c r="FA11" s="380">
        <f>EY11-EZ11</f>
        <v>0</v>
      </c>
      <c r="FB11" s="383">
        <f>EX11-EY11</f>
        <v>0</v>
      </c>
      <c r="FC11" s="383">
        <f>ROUND(AA11*$FC$8/1000,1)</f>
        <v>0</v>
      </c>
      <c r="FD11" s="383">
        <f>ROUND(AA11*$FD$8/1000,1)</f>
        <v>0</v>
      </c>
      <c r="FE11" s="380">
        <f t="shared" si="40"/>
        <v>0</v>
      </c>
      <c r="FF11" s="380">
        <f>FD11-FE11</f>
        <v>0</v>
      </c>
      <c r="FG11" s="384">
        <f>FC11-FD11</f>
        <v>0</v>
      </c>
      <c r="FH11" s="385">
        <f t="shared" si="41"/>
        <v>0</v>
      </c>
      <c r="FI11" s="380">
        <f t="shared" si="42"/>
        <v>0</v>
      </c>
      <c r="FJ11" s="380">
        <f t="shared" si="43"/>
        <v>0</v>
      </c>
      <c r="FK11" s="380">
        <f>FI11-FJ11</f>
        <v>0</v>
      </c>
      <c r="FL11" s="380">
        <f t="shared" si="44"/>
        <v>0</v>
      </c>
      <c r="FM11" s="380">
        <f t="shared" si="45"/>
        <v>0</v>
      </c>
      <c r="FN11" s="380">
        <f t="shared" si="46"/>
        <v>0</v>
      </c>
      <c r="FO11" s="380">
        <f t="shared" si="47"/>
        <v>0</v>
      </c>
      <c r="FP11" s="380">
        <f>FN11-FO11</f>
        <v>0</v>
      </c>
      <c r="FQ11" s="380">
        <f t="shared" si="48"/>
        <v>0</v>
      </c>
      <c r="FR11" s="380">
        <f t="shared" si="49"/>
        <v>0</v>
      </c>
      <c r="FS11" s="380">
        <f t="shared" si="50"/>
        <v>0</v>
      </c>
      <c r="FT11" s="380">
        <f t="shared" si="51"/>
        <v>0</v>
      </c>
      <c r="FU11" s="380">
        <f>FS11-FT11</f>
        <v>0</v>
      </c>
      <c r="FV11" s="380">
        <f t="shared" si="52"/>
        <v>0</v>
      </c>
      <c r="FW11" s="380">
        <f t="shared" si="53"/>
        <v>0</v>
      </c>
      <c r="FX11" s="380">
        <f t="shared" si="54"/>
        <v>0</v>
      </c>
      <c r="FY11" s="380">
        <f t="shared" si="55"/>
        <v>0</v>
      </c>
      <c r="FZ11" s="380">
        <f>FX11-FY11</f>
        <v>0</v>
      </c>
      <c r="GA11" s="380">
        <f t="shared" si="56"/>
        <v>0</v>
      </c>
      <c r="GB11" s="380">
        <f t="shared" si="57"/>
        <v>0</v>
      </c>
      <c r="GC11" s="380">
        <f t="shared" si="58"/>
        <v>0</v>
      </c>
      <c r="GD11" s="380">
        <f t="shared" si="59"/>
        <v>0</v>
      </c>
      <c r="GE11" s="380">
        <f>GC11-GD11</f>
        <v>0</v>
      </c>
      <c r="GF11" s="380">
        <f t="shared" si="60"/>
        <v>0</v>
      </c>
      <c r="GG11" s="380">
        <f t="shared" si="61"/>
        <v>0</v>
      </c>
      <c r="GH11" s="380">
        <f t="shared" si="62"/>
        <v>0</v>
      </c>
      <c r="GI11" s="380">
        <f t="shared" si="63"/>
        <v>0</v>
      </c>
      <c r="GJ11" s="380">
        <f>GH11-GI11</f>
        <v>0</v>
      </c>
      <c r="GK11" s="380">
        <f t="shared" si="64"/>
        <v>0</v>
      </c>
      <c r="GL11" s="380">
        <f t="shared" si="65"/>
        <v>0</v>
      </c>
      <c r="GM11" s="380">
        <f t="shared" si="66"/>
        <v>0</v>
      </c>
      <c r="GN11" s="380">
        <f t="shared" si="67"/>
        <v>0</v>
      </c>
      <c r="GO11" s="380">
        <f>GM11-GN11</f>
        <v>0</v>
      </c>
      <c r="GP11" s="380">
        <f t="shared" si="68"/>
        <v>0</v>
      </c>
      <c r="GQ11" s="380">
        <f t="shared" si="69"/>
        <v>0</v>
      </c>
      <c r="GR11" s="380">
        <f t="shared" si="70"/>
        <v>0</v>
      </c>
      <c r="GS11" s="380">
        <f t="shared" si="71"/>
        <v>0</v>
      </c>
      <c r="GT11" s="380">
        <f>GR11-GS11</f>
        <v>0</v>
      </c>
      <c r="GU11" s="380">
        <f t="shared" si="72"/>
        <v>0</v>
      </c>
      <c r="GV11" s="386">
        <f t="shared" ref="GV11:GV63" si="90">AL11+AQ11+AV11+BA11+BF11+BK11+BP11+BV11+CA11+CU11+DT11+DY11+ED11+EI11+EN11+ES11+EX11+FC11+FH11+FM11+FR11+FW11+GB11+GG11+GL11+GQ11+CF11+CK11+CP11+CZ11+DE11+DJ11+DO11</f>
        <v>6067.3</v>
      </c>
      <c r="GW11" s="380">
        <f t="shared" si="77"/>
        <v>5709.2</v>
      </c>
      <c r="GX11" s="380">
        <f t="shared" si="73"/>
        <v>3636.8</v>
      </c>
      <c r="GY11" s="380">
        <f t="shared" si="73"/>
        <v>2072.4</v>
      </c>
      <c r="GZ11" s="380">
        <f t="shared" si="73"/>
        <v>358.1</v>
      </c>
      <c r="HA11" s="387"/>
      <c r="HB11" s="387"/>
      <c r="HC11" s="388"/>
      <c r="HD11" s="388"/>
      <c r="HE11" s="389"/>
      <c r="HF11" s="390">
        <f>SUM(B11:AI11)</f>
        <v>131</v>
      </c>
      <c r="HG11" s="391">
        <v>10.5</v>
      </c>
      <c r="HH11" s="392">
        <f t="shared" si="78"/>
        <v>22169</v>
      </c>
      <c r="HI11" s="393"/>
      <c r="HJ11" s="394"/>
      <c r="HK11" s="388">
        <f t="shared" si="74"/>
        <v>0</v>
      </c>
      <c r="HL11" s="388">
        <f t="shared" si="79"/>
        <v>6067.3</v>
      </c>
      <c r="HM11" s="394">
        <f t="shared" si="80"/>
        <v>3636.8</v>
      </c>
      <c r="HN11" s="394"/>
      <c r="HO11" s="395"/>
    </row>
    <row r="12" spans="1:314">
      <c r="A12" s="372" t="s">
        <v>714</v>
      </c>
      <c r="B12" s="373">
        <v>0</v>
      </c>
      <c r="C12" s="373">
        <v>0</v>
      </c>
      <c r="D12" s="374"/>
      <c r="E12" s="375">
        <v>0</v>
      </c>
      <c r="F12" s="374"/>
      <c r="G12" s="373">
        <v>0</v>
      </c>
      <c r="H12" s="374">
        <v>128</v>
      </c>
      <c r="I12" s="375">
        <v>0</v>
      </c>
      <c r="J12" s="374"/>
      <c r="K12" s="374"/>
      <c r="L12" s="374">
        <v>25</v>
      </c>
      <c r="M12" s="373">
        <v>0</v>
      </c>
      <c r="N12" s="375">
        <v>0</v>
      </c>
      <c r="O12" s="374"/>
      <c r="P12" s="375">
        <v>0</v>
      </c>
      <c r="Q12" s="374"/>
      <c r="R12" s="375">
        <v>0</v>
      </c>
      <c r="S12" s="374"/>
      <c r="T12" s="376">
        <v>0</v>
      </c>
      <c r="U12" s="376">
        <v>0</v>
      </c>
      <c r="V12" s="376">
        <v>0</v>
      </c>
      <c r="W12" s="375">
        <v>0</v>
      </c>
      <c r="X12" s="375">
        <v>0</v>
      </c>
      <c r="Y12" s="375">
        <v>0</v>
      </c>
      <c r="Z12" s="375">
        <v>0</v>
      </c>
      <c r="AA12" s="375">
        <v>0</v>
      </c>
      <c r="AB12" s="375">
        <v>0</v>
      </c>
      <c r="AC12" s="375">
        <v>0</v>
      </c>
      <c r="AD12" s="377">
        <v>0</v>
      </c>
      <c r="AE12" s="377">
        <v>0</v>
      </c>
      <c r="AF12" s="377">
        <v>0</v>
      </c>
      <c r="AG12" s="377">
        <v>0</v>
      </c>
      <c r="AH12" s="374"/>
      <c r="AI12" s="377">
        <v>0</v>
      </c>
      <c r="AJ12" s="378">
        <f t="shared" si="75"/>
        <v>0</v>
      </c>
      <c r="AK12" s="378">
        <f t="shared" si="76"/>
        <v>153</v>
      </c>
      <c r="AL12" s="379">
        <f t="shared" si="0"/>
        <v>0</v>
      </c>
      <c r="AM12" s="380">
        <f t="shared" ref="AM12:AM64" si="91">ROUND(B12*$AM$8/1000,1)</f>
        <v>0</v>
      </c>
      <c r="AN12" s="380">
        <f t="shared" si="1"/>
        <v>0</v>
      </c>
      <c r="AO12" s="380">
        <f t="shared" ref="AO12:AO64" si="92">AM12-AN12</f>
        <v>0</v>
      </c>
      <c r="AP12" s="380">
        <f t="shared" ref="AP12:AP55" si="93">AL12-AM12</f>
        <v>0</v>
      </c>
      <c r="AQ12" s="380">
        <f t="shared" si="2"/>
        <v>0</v>
      </c>
      <c r="AR12" s="380">
        <f t="shared" si="3"/>
        <v>0</v>
      </c>
      <c r="AS12" s="380">
        <f t="shared" si="4"/>
        <v>0</v>
      </c>
      <c r="AT12" s="380">
        <f t="shared" ref="AT12:AT64" si="94">AR12-AS12</f>
        <v>0</v>
      </c>
      <c r="AU12" s="380">
        <f t="shared" ref="AU12:AU55" si="95">AQ12-AR12</f>
        <v>0</v>
      </c>
      <c r="AV12" s="380">
        <f t="shared" ref="AV12:AV55" si="96">ROUND(D12*$AV$8/1000,1)</f>
        <v>0</v>
      </c>
      <c r="AW12" s="380">
        <f t="shared" ref="AW12:AW55" si="97">ROUND(D12*$AW$8/1000,1)</f>
        <v>0</v>
      </c>
      <c r="AX12" s="380">
        <f t="shared" si="5"/>
        <v>0</v>
      </c>
      <c r="AY12" s="380">
        <f t="shared" ref="AY12:AY64" si="98">AW12-AX12</f>
        <v>0</v>
      </c>
      <c r="AZ12" s="380">
        <f t="shared" si="6"/>
        <v>0</v>
      </c>
      <c r="BA12" s="380">
        <f t="shared" ref="BA12:BA55" si="99">ROUND(E12*$BA$8/1000,1)</f>
        <v>0</v>
      </c>
      <c r="BB12" s="380">
        <f t="shared" ref="BB12:BB55" si="100">ROUND(E12*$BB$8/1000,1)</f>
        <v>0</v>
      </c>
      <c r="BC12" s="380">
        <f t="shared" si="7"/>
        <v>0</v>
      </c>
      <c r="BD12" s="380">
        <f t="shared" ref="BD12:BD64" si="101">BB12-BC12</f>
        <v>0</v>
      </c>
      <c r="BE12" s="380">
        <f t="shared" si="8"/>
        <v>0</v>
      </c>
      <c r="BF12" s="380">
        <f t="shared" ref="BF12:BF55" si="102">ROUND(F12*$BF$8/1000,1)</f>
        <v>0</v>
      </c>
      <c r="BG12" s="380">
        <f t="shared" ref="BG12:BG55" si="103">ROUND(F12*$BG$8/1000,1)</f>
        <v>0</v>
      </c>
      <c r="BH12" s="380">
        <f t="shared" si="9"/>
        <v>0</v>
      </c>
      <c r="BI12" s="380">
        <f t="shared" ref="BI12:BI64" si="104">BG12-BH12</f>
        <v>0</v>
      </c>
      <c r="BJ12" s="380">
        <f t="shared" ref="BJ12:BJ55" si="105">BF12-BG12</f>
        <v>0</v>
      </c>
      <c r="BK12" s="380">
        <f t="shared" ref="BK12:BK55" si="106">ROUND(G12*$BK$8/1000,1)</f>
        <v>0</v>
      </c>
      <c r="BL12" s="380">
        <f t="shared" ref="BL12:BL55" si="107">ROUND(G12*$BL$8/1000,1)</f>
        <v>0</v>
      </c>
      <c r="BM12" s="380">
        <f t="shared" si="10"/>
        <v>0</v>
      </c>
      <c r="BN12" s="380">
        <f t="shared" ref="BN12:BN64" si="108">BL12-BM12</f>
        <v>0</v>
      </c>
      <c r="BO12" s="380">
        <f t="shared" ref="BO12:BO55" si="109">BK12-BL12</f>
        <v>0</v>
      </c>
      <c r="BP12" s="380">
        <f t="shared" ref="BP12:BP55" si="110">ROUND(H12*$BP$8/1000,1)</f>
        <v>5928.3</v>
      </c>
      <c r="BQ12" s="380">
        <f t="shared" ref="BQ12:BQ55" si="111">ROUND(H12*$BQ$8/1000,1)</f>
        <v>5578.5</v>
      </c>
      <c r="BR12" s="380">
        <f t="shared" si="11"/>
        <v>3553.5</v>
      </c>
      <c r="BS12" s="380">
        <f t="shared" ref="BS12:BS64" si="112">BQ12-BR12</f>
        <v>2025</v>
      </c>
      <c r="BT12" s="380">
        <f t="shared" si="12"/>
        <v>349.8</v>
      </c>
      <c r="BU12" s="380"/>
      <c r="BV12" s="380">
        <f t="shared" si="81"/>
        <v>0</v>
      </c>
      <c r="BW12" s="380">
        <f t="shared" si="82"/>
        <v>0</v>
      </c>
      <c r="BX12" s="380">
        <f t="shared" si="83"/>
        <v>0</v>
      </c>
      <c r="BY12" s="380">
        <f t="shared" si="84"/>
        <v>0</v>
      </c>
      <c r="BZ12" s="380">
        <f t="shared" si="85"/>
        <v>0</v>
      </c>
      <c r="CA12" s="380">
        <f t="shared" si="86"/>
        <v>0</v>
      </c>
      <c r="CB12" s="380">
        <f t="shared" si="87"/>
        <v>0</v>
      </c>
      <c r="CC12" s="380">
        <f t="shared" si="88"/>
        <v>0</v>
      </c>
      <c r="CD12" s="380">
        <f t="shared" si="89"/>
        <v>0</v>
      </c>
      <c r="CE12" s="381">
        <f t="shared" si="13"/>
        <v>0</v>
      </c>
      <c r="CF12" s="380">
        <f t="shared" ref="CF12:CF64" si="113">ROUND(L12*$CF$8/1000,1)</f>
        <v>1157.9000000000001</v>
      </c>
      <c r="CG12" s="380">
        <f t="shared" ref="CG12:CG64" si="114">ROUND(L12*$CG$8/1000,1)</f>
        <v>1089.5999999999999</v>
      </c>
      <c r="CH12" s="380">
        <f t="shared" si="14"/>
        <v>694.1</v>
      </c>
      <c r="CI12" s="380">
        <f t="shared" ref="CI12:CI64" si="115">CG12-CH12</f>
        <v>395.5</v>
      </c>
      <c r="CJ12" s="381">
        <f t="shared" si="15"/>
        <v>68.3</v>
      </c>
      <c r="CK12" s="380">
        <f t="shared" ref="CK12:CK64" si="116">ROUND(M12*$CK$8/1000,1)</f>
        <v>0</v>
      </c>
      <c r="CL12" s="380">
        <f t="shared" ref="CL12:CL64" si="117">ROUND(M12*$CL$8/1000,1)</f>
        <v>0</v>
      </c>
      <c r="CM12" s="380">
        <f t="shared" si="16"/>
        <v>0</v>
      </c>
      <c r="CN12" s="380">
        <f t="shared" ref="CN12:CN64" si="118">CL12-CM12</f>
        <v>0</v>
      </c>
      <c r="CO12" s="381">
        <f t="shared" si="17"/>
        <v>0</v>
      </c>
      <c r="CP12" s="380">
        <f t="shared" ref="CP12:CP64" si="119">ROUND(N12*$CP$8/1000,1)</f>
        <v>0</v>
      </c>
      <c r="CQ12" s="380">
        <f t="shared" ref="CQ12:CQ64" si="120">ROUND(N12*$CQ$8/1000,1)</f>
        <v>0</v>
      </c>
      <c r="CR12" s="380">
        <f t="shared" si="18"/>
        <v>0</v>
      </c>
      <c r="CS12" s="380">
        <f t="shared" ref="CS12:CS64" si="121">CQ12-CR12</f>
        <v>0</v>
      </c>
      <c r="CT12" s="381">
        <f t="shared" si="19"/>
        <v>0</v>
      </c>
      <c r="CU12" s="380">
        <f t="shared" ref="CU12:CU64" si="122">ROUND(O12*$CU$8/1000,1)</f>
        <v>0</v>
      </c>
      <c r="CV12" s="380">
        <f t="shared" ref="CV12:CV64" si="123">ROUND(O12*$CV$8/1000,1)</f>
        <v>0</v>
      </c>
      <c r="CW12" s="380">
        <f t="shared" si="20"/>
        <v>0</v>
      </c>
      <c r="CX12" s="380">
        <f t="shared" ref="CX12:CX64" si="124">CV12-CW12</f>
        <v>0</v>
      </c>
      <c r="CY12" s="380">
        <f t="shared" si="21"/>
        <v>0</v>
      </c>
      <c r="CZ12" s="380">
        <f t="shared" ref="CZ12:CZ64" si="125">ROUND(P12*$CZ$8/1000,1)</f>
        <v>0</v>
      </c>
      <c r="DA12" s="380">
        <f t="shared" ref="DA12:DA64" si="126">ROUND(P12*$DA$8/1000,1)</f>
        <v>0</v>
      </c>
      <c r="DB12" s="380">
        <f t="shared" si="22"/>
        <v>0</v>
      </c>
      <c r="DC12" s="380">
        <f t="shared" ref="DC12:DC64" si="127">DA12-DB12</f>
        <v>0</v>
      </c>
      <c r="DD12" s="380">
        <f t="shared" si="23"/>
        <v>0</v>
      </c>
      <c r="DE12" s="380">
        <f t="shared" si="24"/>
        <v>0</v>
      </c>
      <c r="DF12" s="380">
        <f t="shared" si="25"/>
        <v>0</v>
      </c>
      <c r="DG12" s="380">
        <f t="shared" si="26"/>
        <v>0</v>
      </c>
      <c r="DH12" s="380">
        <f t="shared" ref="DH12:DH64" si="128">DF12-DG12</f>
        <v>0</v>
      </c>
      <c r="DI12" s="380">
        <f t="shared" si="27"/>
        <v>0</v>
      </c>
      <c r="DJ12" s="380">
        <f t="shared" si="28"/>
        <v>0</v>
      </c>
      <c r="DK12" s="380">
        <f t="shared" si="29"/>
        <v>0</v>
      </c>
      <c r="DL12" s="380">
        <f t="shared" si="30"/>
        <v>0</v>
      </c>
      <c r="DM12" s="380">
        <f t="shared" ref="DM12:DM64" si="129">DK12-DL12</f>
        <v>0</v>
      </c>
      <c r="DN12" s="380">
        <f t="shared" si="31"/>
        <v>0</v>
      </c>
      <c r="DO12" s="380">
        <f t="shared" ref="DO12:DO64" si="130">ROUND(S12*$DO$8/1000,1)</f>
        <v>0</v>
      </c>
      <c r="DP12" s="380">
        <f t="shared" ref="DP12:DP64" si="131">ROUND(S12*$DP$8/1000,1)</f>
        <v>0</v>
      </c>
      <c r="DQ12" s="380">
        <f t="shared" ref="DQ12:DQ64" si="132">ROUND(S12*DQ$8/1000,1)</f>
        <v>0</v>
      </c>
      <c r="DR12" s="380">
        <f t="shared" ref="DR12:DR64" si="133">DP12-DQ12</f>
        <v>0</v>
      </c>
      <c r="DS12" s="380">
        <f t="shared" si="32"/>
        <v>0</v>
      </c>
      <c r="DT12" s="382">
        <f t="shared" ref="DT12:DT64" si="134">ROUND(T12*$DT$8/1000,1)</f>
        <v>0</v>
      </c>
      <c r="DU12" s="383">
        <f t="shared" ref="DU12:DU64" si="135">ROUND(T12*$DU$8/1000,1)</f>
        <v>0</v>
      </c>
      <c r="DV12" s="380">
        <f t="shared" si="33"/>
        <v>0</v>
      </c>
      <c r="DW12" s="380">
        <f t="shared" ref="DW12:DW64" si="136">DU12-DV12</f>
        <v>0</v>
      </c>
      <c r="DX12" s="383">
        <f t="shared" ref="DX12:DX64" si="137">DT12-DU12</f>
        <v>0</v>
      </c>
      <c r="DY12" s="383">
        <f t="shared" ref="DY12:DY64" si="138">ROUND(U12*$DY$8/1000,1)</f>
        <v>0</v>
      </c>
      <c r="DZ12" s="383">
        <f t="shared" ref="DZ12:DZ64" si="139">ROUND(U12*$DZ$8/1000,1)</f>
        <v>0</v>
      </c>
      <c r="EA12" s="380">
        <f t="shared" si="34"/>
        <v>0</v>
      </c>
      <c r="EB12" s="380">
        <f t="shared" ref="EB12:EB64" si="140">DZ12-EA12</f>
        <v>0</v>
      </c>
      <c r="EC12" s="383">
        <f t="shared" ref="EC12:EC64" si="141">DY12-DZ12</f>
        <v>0</v>
      </c>
      <c r="ED12" s="383">
        <f t="shared" ref="ED12:ED64" si="142">ROUND(V12*$ED$8/1000,1)</f>
        <v>0</v>
      </c>
      <c r="EE12" s="383">
        <f t="shared" ref="EE12:EE64" si="143">ROUND(V12*$EE$8/1000,1)</f>
        <v>0</v>
      </c>
      <c r="EF12" s="380">
        <f t="shared" si="35"/>
        <v>0</v>
      </c>
      <c r="EG12" s="380">
        <f t="shared" ref="EG12:EG64" si="144">EE12-EF12</f>
        <v>0</v>
      </c>
      <c r="EH12" s="383">
        <f t="shared" ref="EH12:EH64" si="145">ED12-EE12</f>
        <v>0</v>
      </c>
      <c r="EI12" s="383">
        <f t="shared" ref="EI12:EI64" si="146">ROUND(W12*$EI$8/1000,1)</f>
        <v>0</v>
      </c>
      <c r="EJ12" s="383">
        <f t="shared" ref="EJ12:EJ64" si="147">ROUND(W12*$EJ$8/1000,1)</f>
        <v>0</v>
      </c>
      <c r="EK12" s="380">
        <f t="shared" si="36"/>
        <v>0</v>
      </c>
      <c r="EL12" s="380">
        <f t="shared" ref="EL12:EL64" si="148">EJ12-EK12</f>
        <v>0</v>
      </c>
      <c r="EM12" s="383">
        <f t="shared" ref="EM12:EM64" si="149">EI12-EJ12</f>
        <v>0</v>
      </c>
      <c r="EN12" s="383">
        <f t="shared" ref="EN12:EN64" si="150">ROUND(X12*$EN$8/1000,1)</f>
        <v>0</v>
      </c>
      <c r="EO12" s="383">
        <f t="shared" ref="EO12:EO64" si="151">ROUND(X12*$EO$8/1000,1)</f>
        <v>0</v>
      </c>
      <c r="EP12" s="380">
        <f t="shared" si="37"/>
        <v>0</v>
      </c>
      <c r="EQ12" s="380">
        <f t="shared" ref="EQ12:EQ64" si="152">EO12-EP12</f>
        <v>0</v>
      </c>
      <c r="ER12" s="383">
        <f t="shared" ref="ER12:ER64" si="153">EN12-EO12</f>
        <v>0</v>
      </c>
      <c r="ES12" s="383">
        <f t="shared" ref="ES12:ES64" si="154">ROUND(Y12*$ES$8/1000,1)</f>
        <v>0</v>
      </c>
      <c r="ET12" s="383">
        <f t="shared" ref="ET12:ET64" si="155">ROUND(Y12*$ET$8/1000,1)</f>
        <v>0</v>
      </c>
      <c r="EU12" s="380">
        <f t="shared" si="38"/>
        <v>0</v>
      </c>
      <c r="EV12" s="380">
        <f t="shared" ref="EV12:EV64" si="156">ET12-EU12</f>
        <v>0</v>
      </c>
      <c r="EW12" s="383">
        <f t="shared" ref="EW12:EW64" si="157">ES12-ET12</f>
        <v>0</v>
      </c>
      <c r="EX12" s="383">
        <f t="shared" ref="EX12:EX64" si="158">ROUND(Z12*$EX$8/1000,1)</f>
        <v>0</v>
      </c>
      <c r="EY12" s="383">
        <f t="shared" ref="EY12:EY64" si="159">ROUND(Z12*$EY$8/1000,1)</f>
        <v>0</v>
      </c>
      <c r="EZ12" s="380">
        <f t="shared" si="39"/>
        <v>0</v>
      </c>
      <c r="FA12" s="380">
        <f t="shared" ref="FA12:FA64" si="160">EY12-EZ12</f>
        <v>0</v>
      </c>
      <c r="FB12" s="383">
        <f t="shared" ref="FB12:FB64" si="161">EX12-EY12</f>
        <v>0</v>
      </c>
      <c r="FC12" s="383">
        <f t="shared" ref="FC12:FC64" si="162">ROUND(AA12*$FC$8/1000,1)</f>
        <v>0</v>
      </c>
      <c r="FD12" s="383">
        <f t="shared" ref="FD12:FD64" si="163">ROUND(AA12*$FD$8/1000,1)</f>
        <v>0</v>
      </c>
      <c r="FE12" s="380">
        <f t="shared" si="40"/>
        <v>0</v>
      </c>
      <c r="FF12" s="380">
        <f t="shared" ref="FF12:FF64" si="164">FD12-FE12</f>
        <v>0</v>
      </c>
      <c r="FG12" s="384">
        <f t="shared" ref="FG12:FG64" si="165">FC12-FD12</f>
        <v>0</v>
      </c>
      <c r="FH12" s="385">
        <f t="shared" si="41"/>
        <v>0</v>
      </c>
      <c r="FI12" s="380">
        <f t="shared" si="42"/>
        <v>0</v>
      </c>
      <c r="FJ12" s="380">
        <f t="shared" si="43"/>
        <v>0</v>
      </c>
      <c r="FK12" s="380">
        <f t="shared" ref="FK12:FK64" si="166">FI12-FJ12</f>
        <v>0</v>
      </c>
      <c r="FL12" s="380">
        <f t="shared" si="44"/>
        <v>0</v>
      </c>
      <c r="FM12" s="380">
        <f t="shared" si="45"/>
        <v>0</v>
      </c>
      <c r="FN12" s="380">
        <f t="shared" si="46"/>
        <v>0</v>
      </c>
      <c r="FO12" s="380">
        <f t="shared" si="47"/>
        <v>0</v>
      </c>
      <c r="FP12" s="380">
        <f t="shared" ref="FP12:FP64" si="167">FN12-FO12</f>
        <v>0</v>
      </c>
      <c r="FQ12" s="380">
        <f t="shared" si="48"/>
        <v>0</v>
      </c>
      <c r="FR12" s="380">
        <f t="shared" si="49"/>
        <v>0</v>
      </c>
      <c r="FS12" s="380">
        <f t="shared" si="50"/>
        <v>0</v>
      </c>
      <c r="FT12" s="380">
        <f t="shared" si="51"/>
        <v>0</v>
      </c>
      <c r="FU12" s="380">
        <f t="shared" ref="FU12:FU64" si="168">FS12-FT12</f>
        <v>0</v>
      </c>
      <c r="FV12" s="380">
        <f t="shared" si="52"/>
        <v>0</v>
      </c>
      <c r="FW12" s="380">
        <f t="shared" si="53"/>
        <v>0</v>
      </c>
      <c r="FX12" s="380">
        <f t="shared" si="54"/>
        <v>0</v>
      </c>
      <c r="FY12" s="380">
        <f t="shared" si="55"/>
        <v>0</v>
      </c>
      <c r="FZ12" s="380">
        <f t="shared" ref="FZ12:FZ64" si="169">FX12-FY12</f>
        <v>0</v>
      </c>
      <c r="GA12" s="380">
        <f t="shared" si="56"/>
        <v>0</v>
      </c>
      <c r="GB12" s="380">
        <f t="shared" si="57"/>
        <v>0</v>
      </c>
      <c r="GC12" s="380">
        <f t="shared" si="58"/>
        <v>0</v>
      </c>
      <c r="GD12" s="380">
        <f t="shared" si="59"/>
        <v>0</v>
      </c>
      <c r="GE12" s="380">
        <f t="shared" ref="GE12:GE64" si="170">GC12-GD12</f>
        <v>0</v>
      </c>
      <c r="GF12" s="380">
        <f t="shared" si="60"/>
        <v>0</v>
      </c>
      <c r="GG12" s="380">
        <f t="shared" si="61"/>
        <v>0</v>
      </c>
      <c r="GH12" s="380">
        <f t="shared" si="62"/>
        <v>0</v>
      </c>
      <c r="GI12" s="380">
        <f t="shared" si="63"/>
        <v>0</v>
      </c>
      <c r="GJ12" s="380">
        <f t="shared" ref="GJ12:GJ64" si="171">GH12-GI12</f>
        <v>0</v>
      </c>
      <c r="GK12" s="380">
        <f t="shared" si="64"/>
        <v>0</v>
      </c>
      <c r="GL12" s="380">
        <f t="shared" si="65"/>
        <v>0</v>
      </c>
      <c r="GM12" s="380">
        <f t="shared" si="66"/>
        <v>0</v>
      </c>
      <c r="GN12" s="380">
        <f t="shared" si="67"/>
        <v>0</v>
      </c>
      <c r="GO12" s="380">
        <f t="shared" ref="GO12:GO64" si="172">GM12-GN12</f>
        <v>0</v>
      </c>
      <c r="GP12" s="380">
        <f t="shared" si="68"/>
        <v>0</v>
      </c>
      <c r="GQ12" s="380">
        <f t="shared" si="69"/>
        <v>0</v>
      </c>
      <c r="GR12" s="380">
        <f t="shared" si="70"/>
        <v>0</v>
      </c>
      <c r="GS12" s="380">
        <f t="shared" si="71"/>
        <v>0</v>
      </c>
      <c r="GT12" s="380">
        <f t="shared" ref="GT12:GT64" si="173">GR12-GS12</f>
        <v>0</v>
      </c>
      <c r="GU12" s="380">
        <f t="shared" si="72"/>
        <v>0</v>
      </c>
      <c r="GV12" s="386">
        <f t="shared" si="90"/>
        <v>7086.2</v>
      </c>
      <c r="GW12" s="380">
        <f t="shared" si="77"/>
        <v>6668.1</v>
      </c>
      <c r="GX12" s="380">
        <f t="shared" si="73"/>
        <v>4247.6000000000004</v>
      </c>
      <c r="GY12" s="380">
        <f t="shared" si="73"/>
        <v>2420.5</v>
      </c>
      <c r="GZ12" s="380">
        <f t="shared" si="73"/>
        <v>418.1</v>
      </c>
      <c r="HA12" s="387"/>
      <c r="HB12" s="387"/>
      <c r="HC12" s="388"/>
      <c r="HD12" s="388"/>
      <c r="HE12" s="389"/>
      <c r="HF12" s="390">
        <f t="shared" ref="HF12:HF64" si="174">SUM(B12:AI12)</f>
        <v>153</v>
      </c>
      <c r="HG12" s="391">
        <v>11.7</v>
      </c>
      <c r="HH12" s="392">
        <f t="shared" si="78"/>
        <v>23236</v>
      </c>
      <c r="HI12" s="393"/>
      <c r="HJ12" s="394"/>
      <c r="HK12" s="388">
        <f t="shared" si="74"/>
        <v>0</v>
      </c>
      <c r="HL12" s="388">
        <f t="shared" si="79"/>
        <v>7086.2</v>
      </c>
      <c r="HM12" s="394">
        <f t="shared" si="80"/>
        <v>4247.6000000000004</v>
      </c>
      <c r="HN12" s="394"/>
      <c r="HO12" s="395"/>
    </row>
    <row r="13" spans="1:314">
      <c r="A13" s="372" t="s">
        <v>715</v>
      </c>
      <c r="B13" s="373">
        <v>0</v>
      </c>
      <c r="C13" s="373">
        <v>0</v>
      </c>
      <c r="D13" s="374"/>
      <c r="E13" s="375">
        <v>0</v>
      </c>
      <c r="F13" s="374"/>
      <c r="G13" s="373">
        <v>0</v>
      </c>
      <c r="H13" s="374"/>
      <c r="I13" s="375">
        <v>0</v>
      </c>
      <c r="J13" s="374"/>
      <c r="K13" s="374"/>
      <c r="L13" s="374"/>
      <c r="M13" s="373">
        <v>0</v>
      </c>
      <c r="N13" s="375">
        <v>0</v>
      </c>
      <c r="O13" s="374"/>
      <c r="P13" s="375">
        <v>0</v>
      </c>
      <c r="Q13" s="374">
        <v>54</v>
      </c>
      <c r="R13" s="375">
        <v>0</v>
      </c>
      <c r="S13" s="374"/>
      <c r="T13" s="376">
        <v>0</v>
      </c>
      <c r="U13" s="376">
        <v>0</v>
      </c>
      <c r="V13" s="376">
        <v>0</v>
      </c>
      <c r="W13" s="375">
        <v>0</v>
      </c>
      <c r="X13" s="375">
        <v>0</v>
      </c>
      <c r="Y13" s="375">
        <v>0</v>
      </c>
      <c r="Z13" s="375">
        <v>0</v>
      </c>
      <c r="AA13" s="375">
        <v>0</v>
      </c>
      <c r="AB13" s="375">
        <v>0</v>
      </c>
      <c r="AC13" s="375">
        <v>0</v>
      </c>
      <c r="AD13" s="377">
        <v>0</v>
      </c>
      <c r="AE13" s="377">
        <v>0</v>
      </c>
      <c r="AF13" s="377">
        <v>0</v>
      </c>
      <c r="AG13" s="377">
        <v>0</v>
      </c>
      <c r="AH13" s="374"/>
      <c r="AI13" s="377">
        <v>0</v>
      </c>
      <c r="AJ13" s="378">
        <f t="shared" si="75"/>
        <v>0</v>
      </c>
      <c r="AK13" s="378">
        <f t="shared" si="76"/>
        <v>54</v>
      </c>
      <c r="AL13" s="379">
        <f t="shared" si="0"/>
        <v>0</v>
      </c>
      <c r="AM13" s="380">
        <f t="shared" si="91"/>
        <v>0</v>
      </c>
      <c r="AN13" s="380">
        <f t="shared" si="1"/>
        <v>0</v>
      </c>
      <c r="AO13" s="380">
        <f t="shared" si="92"/>
        <v>0</v>
      </c>
      <c r="AP13" s="380">
        <f t="shared" si="93"/>
        <v>0</v>
      </c>
      <c r="AQ13" s="380">
        <f t="shared" si="2"/>
        <v>0</v>
      </c>
      <c r="AR13" s="380">
        <f t="shared" si="3"/>
        <v>0</v>
      </c>
      <c r="AS13" s="380">
        <f t="shared" si="4"/>
        <v>0</v>
      </c>
      <c r="AT13" s="380">
        <f t="shared" si="94"/>
        <v>0</v>
      </c>
      <c r="AU13" s="380">
        <f t="shared" si="95"/>
        <v>0</v>
      </c>
      <c r="AV13" s="380">
        <f t="shared" si="96"/>
        <v>0</v>
      </c>
      <c r="AW13" s="380">
        <f t="shared" si="97"/>
        <v>0</v>
      </c>
      <c r="AX13" s="380">
        <f t="shared" si="5"/>
        <v>0</v>
      </c>
      <c r="AY13" s="380">
        <f t="shared" si="98"/>
        <v>0</v>
      </c>
      <c r="AZ13" s="380">
        <f t="shared" si="6"/>
        <v>0</v>
      </c>
      <c r="BA13" s="380">
        <f t="shared" si="99"/>
        <v>0</v>
      </c>
      <c r="BB13" s="380">
        <f t="shared" si="100"/>
        <v>0</v>
      </c>
      <c r="BC13" s="380">
        <f t="shared" si="7"/>
        <v>0</v>
      </c>
      <c r="BD13" s="380">
        <f t="shared" si="101"/>
        <v>0</v>
      </c>
      <c r="BE13" s="380">
        <f t="shared" si="8"/>
        <v>0</v>
      </c>
      <c r="BF13" s="380">
        <f t="shared" si="102"/>
        <v>0</v>
      </c>
      <c r="BG13" s="380">
        <f t="shared" si="103"/>
        <v>0</v>
      </c>
      <c r="BH13" s="380">
        <f t="shared" si="9"/>
        <v>0</v>
      </c>
      <c r="BI13" s="380">
        <f t="shared" si="104"/>
        <v>0</v>
      </c>
      <c r="BJ13" s="380">
        <f t="shared" si="105"/>
        <v>0</v>
      </c>
      <c r="BK13" s="380">
        <f t="shared" si="106"/>
        <v>0</v>
      </c>
      <c r="BL13" s="380">
        <f t="shared" si="107"/>
        <v>0</v>
      </c>
      <c r="BM13" s="380">
        <f t="shared" si="10"/>
        <v>0</v>
      </c>
      <c r="BN13" s="380">
        <f t="shared" si="108"/>
        <v>0</v>
      </c>
      <c r="BO13" s="380">
        <f t="shared" si="109"/>
        <v>0</v>
      </c>
      <c r="BP13" s="380">
        <f t="shared" si="110"/>
        <v>0</v>
      </c>
      <c r="BQ13" s="380">
        <f t="shared" si="111"/>
        <v>0</v>
      </c>
      <c r="BR13" s="380">
        <f t="shared" si="11"/>
        <v>0</v>
      </c>
      <c r="BS13" s="380">
        <f t="shared" si="112"/>
        <v>0</v>
      </c>
      <c r="BT13" s="380">
        <f t="shared" si="12"/>
        <v>0</v>
      </c>
      <c r="BU13" s="380"/>
      <c r="BV13" s="380">
        <f t="shared" si="81"/>
        <v>0</v>
      </c>
      <c r="BW13" s="380">
        <f t="shared" si="82"/>
        <v>0</v>
      </c>
      <c r="BX13" s="380">
        <f t="shared" si="83"/>
        <v>0</v>
      </c>
      <c r="BY13" s="380">
        <f t="shared" si="84"/>
        <v>0</v>
      </c>
      <c r="BZ13" s="380">
        <f t="shared" si="85"/>
        <v>0</v>
      </c>
      <c r="CA13" s="380">
        <f t="shared" si="86"/>
        <v>0</v>
      </c>
      <c r="CB13" s="380">
        <f t="shared" si="87"/>
        <v>0</v>
      </c>
      <c r="CC13" s="380">
        <f t="shared" si="88"/>
        <v>0</v>
      </c>
      <c r="CD13" s="380">
        <f t="shared" si="89"/>
        <v>0</v>
      </c>
      <c r="CE13" s="381">
        <f t="shared" si="13"/>
        <v>0</v>
      </c>
      <c r="CF13" s="380">
        <f t="shared" si="113"/>
        <v>0</v>
      </c>
      <c r="CG13" s="380">
        <f t="shared" si="114"/>
        <v>0</v>
      </c>
      <c r="CH13" s="380">
        <f t="shared" si="14"/>
        <v>0</v>
      </c>
      <c r="CI13" s="380">
        <f t="shared" si="115"/>
        <v>0</v>
      </c>
      <c r="CJ13" s="381">
        <f t="shared" si="15"/>
        <v>0</v>
      </c>
      <c r="CK13" s="380">
        <f t="shared" si="116"/>
        <v>0</v>
      </c>
      <c r="CL13" s="380">
        <f t="shared" si="117"/>
        <v>0</v>
      </c>
      <c r="CM13" s="380">
        <f t="shared" si="16"/>
        <v>0</v>
      </c>
      <c r="CN13" s="380">
        <f t="shared" si="118"/>
        <v>0</v>
      </c>
      <c r="CO13" s="381">
        <f t="shared" si="17"/>
        <v>0</v>
      </c>
      <c r="CP13" s="380">
        <f t="shared" si="119"/>
        <v>0</v>
      </c>
      <c r="CQ13" s="380">
        <f t="shared" si="120"/>
        <v>0</v>
      </c>
      <c r="CR13" s="380">
        <f t="shared" si="18"/>
        <v>0</v>
      </c>
      <c r="CS13" s="380">
        <f t="shared" si="121"/>
        <v>0</v>
      </c>
      <c r="CT13" s="381">
        <f t="shared" si="19"/>
        <v>0</v>
      </c>
      <c r="CU13" s="380">
        <f t="shared" si="122"/>
        <v>0</v>
      </c>
      <c r="CV13" s="380">
        <f t="shared" si="123"/>
        <v>0</v>
      </c>
      <c r="CW13" s="380">
        <f t="shared" si="20"/>
        <v>0</v>
      </c>
      <c r="CX13" s="380">
        <f t="shared" si="124"/>
        <v>0</v>
      </c>
      <c r="CY13" s="380">
        <f t="shared" si="21"/>
        <v>0</v>
      </c>
      <c r="CZ13" s="380">
        <f t="shared" si="125"/>
        <v>0</v>
      </c>
      <c r="DA13" s="380">
        <f t="shared" si="126"/>
        <v>0</v>
      </c>
      <c r="DB13" s="380">
        <f t="shared" si="22"/>
        <v>0</v>
      </c>
      <c r="DC13" s="380">
        <f t="shared" si="127"/>
        <v>0</v>
      </c>
      <c r="DD13" s="380">
        <f t="shared" si="23"/>
        <v>0</v>
      </c>
      <c r="DE13" s="380">
        <f t="shared" si="24"/>
        <v>6310.9</v>
      </c>
      <c r="DF13" s="380">
        <f t="shared" si="25"/>
        <v>6119</v>
      </c>
      <c r="DG13" s="380">
        <f t="shared" si="26"/>
        <v>3897.8</v>
      </c>
      <c r="DH13" s="380">
        <f t="shared" si="128"/>
        <v>2221.1999999999998</v>
      </c>
      <c r="DI13" s="380">
        <f t="shared" si="27"/>
        <v>191.9</v>
      </c>
      <c r="DJ13" s="380">
        <f t="shared" si="28"/>
        <v>0</v>
      </c>
      <c r="DK13" s="380">
        <f t="shared" si="29"/>
        <v>0</v>
      </c>
      <c r="DL13" s="380">
        <f t="shared" si="30"/>
        <v>0</v>
      </c>
      <c r="DM13" s="380">
        <f t="shared" si="129"/>
        <v>0</v>
      </c>
      <c r="DN13" s="380">
        <f t="shared" si="31"/>
        <v>0</v>
      </c>
      <c r="DO13" s="380">
        <f t="shared" si="130"/>
        <v>0</v>
      </c>
      <c r="DP13" s="380">
        <f t="shared" si="131"/>
        <v>0</v>
      </c>
      <c r="DQ13" s="380">
        <f t="shared" si="132"/>
        <v>0</v>
      </c>
      <c r="DR13" s="380">
        <f t="shared" si="133"/>
        <v>0</v>
      </c>
      <c r="DS13" s="380">
        <f t="shared" si="32"/>
        <v>0</v>
      </c>
      <c r="DT13" s="382">
        <f t="shared" si="134"/>
        <v>0</v>
      </c>
      <c r="DU13" s="383">
        <f t="shared" si="135"/>
        <v>0</v>
      </c>
      <c r="DV13" s="380">
        <f t="shared" si="33"/>
        <v>0</v>
      </c>
      <c r="DW13" s="380">
        <f t="shared" si="136"/>
        <v>0</v>
      </c>
      <c r="DX13" s="383">
        <f t="shared" si="137"/>
        <v>0</v>
      </c>
      <c r="DY13" s="383">
        <f t="shared" si="138"/>
        <v>0</v>
      </c>
      <c r="DZ13" s="383">
        <f t="shared" si="139"/>
        <v>0</v>
      </c>
      <c r="EA13" s="380">
        <f t="shared" si="34"/>
        <v>0</v>
      </c>
      <c r="EB13" s="380">
        <f t="shared" si="140"/>
        <v>0</v>
      </c>
      <c r="EC13" s="383">
        <f t="shared" si="141"/>
        <v>0</v>
      </c>
      <c r="ED13" s="383">
        <f t="shared" si="142"/>
        <v>0</v>
      </c>
      <c r="EE13" s="383">
        <f t="shared" si="143"/>
        <v>0</v>
      </c>
      <c r="EF13" s="380">
        <f t="shared" si="35"/>
        <v>0</v>
      </c>
      <c r="EG13" s="380">
        <f t="shared" si="144"/>
        <v>0</v>
      </c>
      <c r="EH13" s="383">
        <f t="shared" si="145"/>
        <v>0</v>
      </c>
      <c r="EI13" s="383">
        <f t="shared" si="146"/>
        <v>0</v>
      </c>
      <c r="EJ13" s="383">
        <f t="shared" si="147"/>
        <v>0</v>
      </c>
      <c r="EK13" s="380">
        <f t="shared" si="36"/>
        <v>0</v>
      </c>
      <c r="EL13" s="380">
        <f t="shared" si="148"/>
        <v>0</v>
      </c>
      <c r="EM13" s="383">
        <f t="shared" si="149"/>
        <v>0</v>
      </c>
      <c r="EN13" s="383">
        <f t="shared" si="150"/>
        <v>0</v>
      </c>
      <c r="EO13" s="383">
        <f t="shared" si="151"/>
        <v>0</v>
      </c>
      <c r="EP13" s="380">
        <f t="shared" si="37"/>
        <v>0</v>
      </c>
      <c r="EQ13" s="380">
        <f t="shared" si="152"/>
        <v>0</v>
      </c>
      <c r="ER13" s="383">
        <f t="shared" si="153"/>
        <v>0</v>
      </c>
      <c r="ES13" s="383">
        <f t="shared" si="154"/>
        <v>0</v>
      </c>
      <c r="ET13" s="383">
        <f t="shared" si="155"/>
        <v>0</v>
      </c>
      <c r="EU13" s="380">
        <f t="shared" si="38"/>
        <v>0</v>
      </c>
      <c r="EV13" s="380">
        <f t="shared" si="156"/>
        <v>0</v>
      </c>
      <c r="EW13" s="383">
        <f t="shared" si="157"/>
        <v>0</v>
      </c>
      <c r="EX13" s="383">
        <f t="shared" si="158"/>
        <v>0</v>
      </c>
      <c r="EY13" s="383">
        <f t="shared" si="159"/>
        <v>0</v>
      </c>
      <c r="EZ13" s="380">
        <f t="shared" si="39"/>
        <v>0</v>
      </c>
      <c r="FA13" s="380">
        <f t="shared" si="160"/>
        <v>0</v>
      </c>
      <c r="FB13" s="383">
        <f t="shared" si="161"/>
        <v>0</v>
      </c>
      <c r="FC13" s="383">
        <f t="shared" si="162"/>
        <v>0</v>
      </c>
      <c r="FD13" s="383">
        <f t="shared" si="163"/>
        <v>0</v>
      </c>
      <c r="FE13" s="380">
        <f t="shared" si="40"/>
        <v>0</v>
      </c>
      <c r="FF13" s="380">
        <f t="shared" si="164"/>
        <v>0</v>
      </c>
      <c r="FG13" s="384">
        <f t="shared" si="165"/>
        <v>0</v>
      </c>
      <c r="FH13" s="385">
        <f t="shared" si="41"/>
        <v>0</v>
      </c>
      <c r="FI13" s="380">
        <f t="shared" si="42"/>
        <v>0</v>
      </c>
      <c r="FJ13" s="380">
        <f t="shared" si="43"/>
        <v>0</v>
      </c>
      <c r="FK13" s="380">
        <f t="shared" si="166"/>
        <v>0</v>
      </c>
      <c r="FL13" s="380">
        <f t="shared" si="44"/>
        <v>0</v>
      </c>
      <c r="FM13" s="380">
        <f t="shared" si="45"/>
        <v>0</v>
      </c>
      <c r="FN13" s="380">
        <f t="shared" si="46"/>
        <v>0</v>
      </c>
      <c r="FO13" s="380">
        <f t="shared" si="47"/>
        <v>0</v>
      </c>
      <c r="FP13" s="380">
        <f t="shared" si="167"/>
        <v>0</v>
      </c>
      <c r="FQ13" s="380">
        <f t="shared" si="48"/>
        <v>0</v>
      </c>
      <c r="FR13" s="380">
        <f t="shared" si="49"/>
        <v>0</v>
      </c>
      <c r="FS13" s="380">
        <f t="shared" si="50"/>
        <v>0</v>
      </c>
      <c r="FT13" s="380">
        <f t="shared" si="51"/>
        <v>0</v>
      </c>
      <c r="FU13" s="380">
        <f t="shared" si="168"/>
        <v>0</v>
      </c>
      <c r="FV13" s="380">
        <f t="shared" si="52"/>
        <v>0</v>
      </c>
      <c r="FW13" s="380">
        <f t="shared" si="53"/>
        <v>0</v>
      </c>
      <c r="FX13" s="380">
        <f t="shared" si="54"/>
        <v>0</v>
      </c>
      <c r="FY13" s="380">
        <f t="shared" si="55"/>
        <v>0</v>
      </c>
      <c r="FZ13" s="380">
        <f t="shared" si="169"/>
        <v>0</v>
      </c>
      <c r="GA13" s="380">
        <f t="shared" si="56"/>
        <v>0</v>
      </c>
      <c r="GB13" s="380">
        <f t="shared" si="57"/>
        <v>0</v>
      </c>
      <c r="GC13" s="380">
        <f t="shared" si="58"/>
        <v>0</v>
      </c>
      <c r="GD13" s="380">
        <f t="shared" si="59"/>
        <v>0</v>
      </c>
      <c r="GE13" s="380">
        <f t="shared" si="170"/>
        <v>0</v>
      </c>
      <c r="GF13" s="380">
        <f t="shared" si="60"/>
        <v>0</v>
      </c>
      <c r="GG13" s="380">
        <f t="shared" si="61"/>
        <v>0</v>
      </c>
      <c r="GH13" s="380">
        <f t="shared" si="62"/>
        <v>0</v>
      </c>
      <c r="GI13" s="380">
        <f t="shared" si="63"/>
        <v>0</v>
      </c>
      <c r="GJ13" s="380">
        <f t="shared" si="171"/>
        <v>0</v>
      </c>
      <c r="GK13" s="380">
        <f t="shared" si="64"/>
        <v>0</v>
      </c>
      <c r="GL13" s="380">
        <f t="shared" si="65"/>
        <v>0</v>
      </c>
      <c r="GM13" s="380">
        <f t="shared" si="66"/>
        <v>0</v>
      </c>
      <c r="GN13" s="380">
        <f t="shared" si="67"/>
        <v>0</v>
      </c>
      <c r="GO13" s="380">
        <f t="shared" si="172"/>
        <v>0</v>
      </c>
      <c r="GP13" s="380">
        <f t="shared" si="68"/>
        <v>0</v>
      </c>
      <c r="GQ13" s="380">
        <f t="shared" si="69"/>
        <v>0</v>
      </c>
      <c r="GR13" s="380">
        <f t="shared" si="70"/>
        <v>0</v>
      </c>
      <c r="GS13" s="380">
        <f t="shared" si="71"/>
        <v>0</v>
      </c>
      <c r="GT13" s="380">
        <f t="shared" si="173"/>
        <v>0</v>
      </c>
      <c r="GU13" s="380">
        <f t="shared" si="72"/>
        <v>0</v>
      </c>
      <c r="GV13" s="386">
        <f t="shared" si="90"/>
        <v>6310.9</v>
      </c>
      <c r="GW13" s="380">
        <f t="shared" si="77"/>
        <v>6119</v>
      </c>
      <c r="GX13" s="380">
        <f t="shared" si="73"/>
        <v>3897.8</v>
      </c>
      <c r="GY13" s="380">
        <f t="shared" si="73"/>
        <v>2221.1999999999998</v>
      </c>
      <c r="GZ13" s="380">
        <f t="shared" si="73"/>
        <v>191.9</v>
      </c>
      <c r="HA13" s="396"/>
      <c r="HB13" s="387"/>
      <c r="HC13" s="388"/>
      <c r="HD13" s="388"/>
      <c r="HE13" s="389"/>
      <c r="HF13" s="390">
        <f t="shared" si="174"/>
        <v>54</v>
      </c>
      <c r="HG13" s="391">
        <v>13</v>
      </c>
      <c r="HH13" s="392">
        <f t="shared" si="78"/>
        <v>19190</v>
      </c>
      <c r="HI13" s="393"/>
      <c r="HJ13" s="394"/>
      <c r="HK13" s="388">
        <f t="shared" si="74"/>
        <v>0</v>
      </c>
      <c r="HL13" s="388">
        <f t="shared" si="79"/>
        <v>6310.9</v>
      </c>
      <c r="HM13" s="394">
        <f t="shared" si="80"/>
        <v>3897.8</v>
      </c>
      <c r="HN13" s="394"/>
      <c r="HO13" s="395"/>
      <c r="HQ13" s="395"/>
    </row>
    <row r="14" spans="1:314" s="398" customFormat="1" ht="19.5" customHeight="1">
      <c r="A14" s="372" t="s">
        <v>817</v>
      </c>
      <c r="B14" s="373">
        <v>0</v>
      </c>
      <c r="C14" s="373">
        <v>0</v>
      </c>
      <c r="D14" s="374">
        <v>27</v>
      </c>
      <c r="E14" s="375">
        <v>0</v>
      </c>
      <c r="F14" s="374"/>
      <c r="G14" s="373">
        <v>0</v>
      </c>
      <c r="H14" s="374">
        <v>138</v>
      </c>
      <c r="I14" s="375">
        <v>0</v>
      </c>
      <c r="J14" s="374"/>
      <c r="K14" s="374"/>
      <c r="L14" s="374"/>
      <c r="M14" s="373">
        <v>0</v>
      </c>
      <c r="N14" s="375">
        <v>0</v>
      </c>
      <c r="O14" s="374"/>
      <c r="P14" s="375">
        <v>0</v>
      </c>
      <c r="Q14" s="374"/>
      <c r="R14" s="375">
        <v>0</v>
      </c>
      <c r="S14" s="374"/>
      <c r="T14" s="376">
        <v>0</v>
      </c>
      <c r="U14" s="376">
        <v>0</v>
      </c>
      <c r="V14" s="376">
        <v>0</v>
      </c>
      <c r="W14" s="375">
        <v>0</v>
      </c>
      <c r="X14" s="375">
        <v>0</v>
      </c>
      <c r="Y14" s="375">
        <v>0</v>
      </c>
      <c r="Z14" s="375">
        <v>0</v>
      </c>
      <c r="AA14" s="375">
        <v>0</v>
      </c>
      <c r="AB14" s="375">
        <v>0</v>
      </c>
      <c r="AC14" s="375">
        <v>0</v>
      </c>
      <c r="AD14" s="377">
        <v>0</v>
      </c>
      <c r="AE14" s="377">
        <v>0</v>
      </c>
      <c r="AF14" s="377">
        <v>0</v>
      </c>
      <c r="AG14" s="377">
        <v>0</v>
      </c>
      <c r="AH14" s="374"/>
      <c r="AI14" s="377">
        <v>0</v>
      </c>
      <c r="AJ14" s="378">
        <f t="shared" si="75"/>
        <v>27</v>
      </c>
      <c r="AK14" s="378">
        <f t="shared" si="76"/>
        <v>138</v>
      </c>
      <c r="AL14" s="379">
        <f t="shared" si="0"/>
        <v>0</v>
      </c>
      <c r="AM14" s="380">
        <f t="shared" si="91"/>
        <v>0</v>
      </c>
      <c r="AN14" s="380">
        <f t="shared" si="1"/>
        <v>0</v>
      </c>
      <c r="AO14" s="380">
        <f t="shared" si="92"/>
        <v>0</v>
      </c>
      <c r="AP14" s="380">
        <f t="shared" si="93"/>
        <v>0</v>
      </c>
      <c r="AQ14" s="380">
        <f t="shared" si="2"/>
        <v>0</v>
      </c>
      <c r="AR14" s="380">
        <f t="shared" si="3"/>
        <v>0</v>
      </c>
      <c r="AS14" s="380">
        <f t="shared" si="4"/>
        <v>0</v>
      </c>
      <c r="AT14" s="380">
        <f t="shared" si="94"/>
        <v>0</v>
      </c>
      <c r="AU14" s="380">
        <f t="shared" si="95"/>
        <v>0</v>
      </c>
      <c r="AV14" s="380">
        <f t="shared" si="96"/>
        <v>1421.1</v>
      </c>
      <c r="AW14" s="380">
        <f t="shared" si="97"/>
        <v>1353.2</v>
      </c>
      <c r="AX14" s="380">
        <f t="shared" si="5"/>
        <v>862</v>
      </c>
      <c r="AY14" s="380">
        <f t="shared" si="98"/>
        <v>491.2</v>
      </c>
      <c r="AZ14" s="380">
        <f t="shared" si="6"/>
        <v>67.900000000000006</v>
      </c>
      <c r="BA14" s="380">
        <f t="shared" si="99"/>
        <v>0</v>
      </c>
      <c r="BB14" s="380">
        <f t="shared" si="100"/>
        <v>0</v>
      </c>
      <c r="BC14" s="380">
        <f t="shared" si="7"/>
        <v>0</v>
      </c>
      <c r="BD14" s="380">
        <f t="shared" si="101"/>
        <v>0</v>
      </c>
      <c r="BE14" s="380">
        <f t="shared" si="8"/>
        <v>0</v>
      </c>
      <c r="BF14" s="380">
        <f t="shared" si="102"/>
        <v>0</v>
      </c>
      <c r="BG14" s="380">
        <f t="shared" si="103"/>
        <v>0</v>
      </c>
      <c r="BH14" s="380">
        <f t="shared" si="9"/>
        <v>0</v>
      </c>
      <c r="BI14" s="380">
        <f t="shared" si="104"/>
        <v>0</v>
      </c>
      <c r="BJ14" s="380">
        <f t="shared" si="105"/>
        <v>0</v>
      </c>
      <c r="BK14" s="380">
        <f t="shared" si="106"/>
        <v>0</v>
      </c>
      <c r="BL14" s="380">
        <f t="shared" si="107"/>
        <v>0</v>
      </c>
      <c r="BM14" s="380">
        <f t="shared" si="10"/>
        <v>0</v>
      </c>
      <c r="BN14" s="380">
        <f t="shared" si="108"/>
        <v>0</v>
      </c>
      <c r="BO14" s="380">
        <f t="shared" si="109"/>
        <v>0</v>
      </c>
      <c r="BP14" s="380">
        <f t="shared" si="110"/>
        <v>6391.5</v>
      </c>
      <c r="BQ14" s="380">
        <f t="shared" si="111"/>
        <v>6014.3</v>
      </c>
      <c r="BR14" s="380">
        <f t="shared" si="11"/>
        <v>3831.2</v>
      </c>
      <c r="BS14" s="380">
        <f t="shared" si="112"/>
        <v>2183.1</v>
      </c>
      <c r="BT14" s="380">
        <f t="shared" si="12"/>
        <v>377.2</v>
      </c>
      <c r="BU14" s="380"/>
      <c r="BV14" s="380">
        <f t="shared" si="81"/>
        <v>0</v>
      </c>
      <c r="BW14" s="380">
        <f t="shared" si="82"/>
        <v>0</v>
      </c>
      <c r="BX14" s="380">
        <f t="shared" si="83"/>
        <v>0</v>
      </c>
      <c r="BY14" s="380">
        <f t="shared" si="84"/>
        <v>0</v>
      </c>
      <c r="BZ14" s="380">
        <f t="shared" si="85"/>
        <v>0</v>
      </c>
      <c r="CA14" s="380">
        <f t="shared" si="86"/>
        <v>0</v>
      </c>
      <c r="CB14" s="380">
        <f t="shared" si="87"/>
        <v>0</v>
      </c>
      <c r="CC14" s="380">
        <f t="shared" si="88"/>
        <v>0</v>
      </c>
      <c r="CD14" s="380">
        <f t="shared" si="89"/>
        <v>0</v>
      </c>
      <c r="CE14" s="381">
        <f t="shared" si="13"/>
        <v>0</v>
      </c>
      <c r="CF14" s="380">
        <f t="shared" si="113"/>
        <v>0</v>
      </c>
      <c r="CG14" s="380">
        <f t="shared" si="114"/>
        <v>0</v>
      </c>
      <c r="CH14" s="380">
        <f t="shared" si="14"/>
        <v>0</v>
      </c>
      <c r="CI14" s="380">
        <f t="shared" si="115"/>
        <v>0</v>
      </c>
      <c r="CJ14" s="381">
        <f t="shared" si="15"/>
        <v>0</v>
      </c>
      <c r="CK14" s="380">
        <f t="shared" si="116"/>
        <v>0</v>
      </c>
      <c r="CL14" s="380">
        <f t="shared" si="117"/>
        <v>0</v>
      </c>
      <c r="CM14" s="380">
        <f t="shared" si="16"/>
        <v>0</v>
      </c>
      <c r="CN14" s="380">
        <f t="shared" si="118"/>
        <v>0</v>
      </c>
      <c r="CO14" s="381">
        <f t="shared" si="17"/>
        <v>0</v>
      </c>
      <c r="CP14" s="380">
        <f t="shared" si="119"/>
        <v>0</v>
      </c>
      <c r="CQ14" s="380">
        <f t="shared" si="120"/>
        <v>0</v>
      </c>
      <c r="CR14" s="380">
        <f t="shared" si="18"/>
        <v>0</v>
      </c>
      <c r="CS14" s="380">
        <f t="shared" si="121"/>
        <v>0</v>
      </c>
      <c r="CT14" s="381">
        <f t="shared" si="19"/>
        <v>0</v>
      </c>
      <c r="CU14" s="380">
        <f t="shared" si="122"/>
        <v>0</v>
      </c>
      <c r="CV14" s="380">
        <f t="shared" si="123"/>
        <v>0</v>
      </c>
      <c r="CW14" s="380">
        <f t="shared" si="20"/>
        <v>0</v>
      </c>
      <c r="CX14" s="380">
        <f t="shared" si="124"/>
        <v>0</v>
      </c>
      <c r="CY14" s="380">
        <f t="shared" si="21"/>
        <v>0</v>
      </c>
      <c r="CZ14" s="380">
        <f t="shared" si="125"/>
        <v>0</v>
      </c>
      <c r="DA14" s="380">
        <f t="shared" si="126"/>
        <v>0</v>
      </c>
      <c r="DB14" s="380">
        <f t="shared" si="22"/>
        <v>0</v>
      </c>
      <c r="DC14" s="380">
        <f t="shared" si="127"/>
        <v>0</v>
      </c>
      <c r="DD14" s="380">
        <f t="shared" si="23"/>
        <v>0</v>
      </c>
      <c r="DE14" s="380">
        <f t="shared" si="24"/>
        <v>0</v>
      </c>
      <c r="DF14" s="380">
        <f t="shared" si="25"/>
        <v>0</v>
      </c>
      <c r="DG14" s="380">
        <f t="shared" si="26"/>
        <v>0</v>
      </c>
      <c r="DH14" s="380">
        <f t="shared" si="128"/>
        <v>0</v>
      </c>
      <c r="DI14" s="380">
        <f t="shared" si="27"/>
        <v>0</v>
      </c>
      <c r="DJ14" s="380">
        <f t="shared" si="28"/>
        <v>0</v>
      </c>
      <c r="DK14" s="380">
        <f t="shared" si="29"/>
        <v>0</v>
      </c>
      <c r="DL14" s="380">
        <f t="shared" si="30"/>
        <v>0</v>
      </c>
      <c r="DM14" s="380">
        <f t="shared" si="129"/>
        <v>0</v>
      </c>
      <c r="DN14" s="380">
        <f t="shared" si="31"/>
        <v>0</v>
      </c>
      <c r="DO14" s="380">
        <f t="shared" si="130"/>
        <v>0</v>
      </c>
      <c r="DP14" s="380">
        <f t="shared" si="131"/>
        <v>0</v>
      </c>
      <c r="DQ14" s="380">
        <f t="shared" si="132"/>
        <v>0</v>
      </c>
      <c r="DR14" s="380">
        <f t="shared" si="133"/>
        <v>0</v>
      </c>
      <c r="DS14" s="380">
        <f t="shared" si="32"/>
        <v>0</v>
      </c>
      <c r="DT14" s="382">
        <f t="shared" si="134"/>
        <v>0</v>
      </c>
      <c r="DU14" s="383">
        <f t="shared" si="135"/>
        <v>0</v>
      </c>
      <c r="DV14" s="380">
        <f t="shared" si="33"/>
        <v>0</v>
      </c>
      <c r="DW14" s="380">
        <f t="shared" si="136"/>
        <v>0</v>
      </c>
      <c r="DX14" s="383">
        <f t="shared" si="137"/>
        <v>0</v>
      </c>
      <c r="DY14" s="383">
        <f t="shared" si="138"/>
        <v>0</v>
      </c>
      <c r="DZ14" s="383">
        <f t="shared" si="139"/>
        <v>0</v>
      </c>
      <c r="EA14" s="380">
        <f t="shared" si="34"/>
        <v>0</v>
      </c>
      <c r="EB14" s="380">
        <f t="shared" si="140"/>
        <v>0</v>
      </c>
      <c r="EC14" s="383">
        <f t="shared" si="141"/>
        <v>0</v>
      </c>
      <c r="ED14" s="383">
        <f t="shared" si="142"/>
        <v>0</v>
      </c>
      <c r="EE14" s="383">
        <f t="shared" si="143"/>
        <v>0</v>
      </c>
      <c r="EF14" s="380">
        <f t="shared" si="35"/>
        <v>0</v>
      </c>
      <c r="EG14" s="380">
        <f t="shared" si="144"/>
        <v>0</v>
      </c>
      <c r="EH14" s="383">
        <f t="shared" si="145"/>
        <v>0</v>
      </c>
      <c r="EI14" s="383">
        <f t="shared" si="146"/>
        <v>0</v>
      </c>
      <c r="EJ14" s="383">
        <f t="shared" si="147"/>
        <v>0</v>
      </c>
      <c r="EK14" s="380">
        <f t="shared" si="36"/>
        <v>0</v>
      </c>
      <c r="EL14" s="380">
        <f t="shared" si="148"/>
        <v>0</v>
      </c>
      <c r="EM14" s="383">
        <f t="shared" si="149"/>
        <v>0</v>
      </c>
      <c r="EN14" s="383">
        <f t="shared" si="150"/>
        <v>0</v>
      </c>
      <c r="EO14" s="383">
        <f t="shared" si="151"/>
        <v>0</v>
      </c>
      <c r="EP14" s="380">
        <f t="shared" si="37"/>
        <v>0</v>
      </c>
      <c r="EQ14" s="380">
        <f t="shared" si="152"/>
        <v>0</v>
      </c>
      <c r="ER14" s="383">
        <f t="shared" si="153"/>
        <v>0</v>
      </c>
      <c r="ES14" s="383">
        <f t="shared" si="154"/>
        <v>0</v>
      </c>
      <c r="ET14" s="383">
        <f t="shared" si="155"/>
        <v>0</v>
      </c>
      <c r="EU14" s="380">
        <f t="shared" si="38"/>
        <v>0</v>
      </c>
      <c r="EV14" s="380">
        <f t="shared" si="156"/>
        <v>0</v>
      </c>
      <c r="EW14" s="383">
        <f t="shared" si="157"/>
        <v>0</v>
      </c>
      <c r="EX14" s="383">
        <f t="shared" si="158"/>
        <v>0</v>
      </c>
      <c r="EY14" s="383">
        <f t="shared" si="159"/>
        <v>0</v>
      </c>
      <c r="EZ14" s="380">
        <f t="shared" si="39"/>
        <v>0</v>
      </c>
      <c r="FA14" s="380">
        <f t="shared" si="160"/>
        <v>0</v>
      </c>
      <c r="FB14" s="383">
        <f t="shared" si="161"/>
        <v>0</v>
      </c>
      <c r="FC14" s="383">
        <f t="shared" si="162"/>
        <v>0</v>
      </c>
      <c r="FD14" s="383">
        <f t="shared" si="163"/>
        <v>0</v>
      </c>
      <c r="FE14" s="380">
        <f t="shared" si="40"/>
        <v>0</v>
      </c>
      <c r="FF14" s="380">
        <f t="shared" si="164"/>
        <v>0</v>
      </c>
      <c r="FG14" s="384">
        <f t="shared" si="165"/>
        <v>0</v>
      </c>
      <c r="FH14" s="385">
        <f t="shared" si="41"/>
        <v>0</v>
      </c>
      <c r="FI14" s="380">
        <f t="shared" si="42"/>
        <v>0</v>
      </c>
      <c r="FJ14" s="380">
        <f t="shared" si="43"/>
        <v>0</v>
      </c>
      <c r="FK14" s="380">
        <f t="shared" si="166"/>
        <v>0</v>
      </c>
      <c r="FL14" s="380">
        <f t="shared" si="44"/>
        <v>0</v>
      </c>
      <c r="FM14" s="380">
        <f t="shared" si="45"/>
        <v>0</v>
      </c>
      <c r="FN14" s="380">
        <f t="shared" si="46"/>
        <v>0</v>
      </c>
      <c r="FO14" s="380">
        <f t="shared" si="47"/>
        <v>0</v>
      </c>
      <c r="FP14" s="380">
        <f t="shared" si="167"/>
        <v>0</v>
      </c>
      <c r="FQ14" s="380">
        <f t="shared" si="48"/>
        <v>0</v>
      </c>
      <c r="FR14" s="380">
        <f t="shared" si="49"/>
        <v>0</v>
      </c>
      <c r="FS14" s="380">
        <f t="shared" si="50"/>
        <v>0</v>
      </c>
      <c r="FT14" s="380">
        <f t="shared" si="51"/>
        <v>0</v>
      </c>
      <c r="FU14" s="380">
        <f t="shared" si="168"/>
        <v>0</v>
      </c>
      <c r="FV14" s="380">
        <f t="shared" si="52"/>
        <v>0</v>
      </c>
      <c r="FW14" s="380">
        <f t="shared" si="53"/>
        <v>0</v>
      </c>
      <c r="FX14" s="380">
        <f t="shared" si="54"/>
        <v>0</v>
      </c>
      <c r="FY14" s="380">
        <f t="shared" si="55"/>
        <v>0</v>
      </c>
      <c r="FZ14" s="380">
        <f t="shared" si="169"/>
        <v>0</v>
      </c>
      <c r="GA14" s="380">
        <f t="shared" si="56"/>
        <v>0</v>
      </c>
      <c r="GB14" s="380">
        <f t="shared" si="57"/>
        <v>0</v>
      </c>
      <c r="GC14" s="380">
        <f t="shared" si="58"/>
        <v>0</v>
      </c>
      <c r="GD14" s="380">
        <f t="shared" si="59"/>
        <v>0</v>
      </c>
      <c r="GE14" s="380">
        <f t="shared" si="170"/>
        <v>0</v>
      </c>
      <c r="GF14" s="380">
        <f t="shared" si="60"/>
        <v>0</v>
      </c>
      <c r="GG14" s="380">
        <f t="shared" si="61"/>
        <v>0</v>
      </c>
      <c r="GH14" s="380">
        <f t="shared" si="62"/>
        <v>0</v>
      </c>
      <c r="GI14" s="380">
        <f t="shared" si="63"/>
        <v>0</v>
      </c>
      <c r="GJ14" s="380">
        <f t="shared" si="171"/>
        <v>0</v>
      </c>
      <c r="GK14" s="380">
        <f t="shared" si="64"/>
        <v>0</v>
      </c>
      <c r="GL14" s="380">
        <f t="shared" si="65"/>
        <v>0</v>
      </c>
      <c r="GM14" s="380">
        <f t="shared" si="66"/>
        <v>0</v>
      </c>
      <c r="GN14" s="380">
        <f t="shared" si="67"/>
        <v>0</v>
      </c>
      <c r="GO14" s="380">
        <f t="shared" si="172"/>
        <v>0</v>
      </c>
      <c r="GP14" s="380">
        <f t="shared" si="68"/>
        <v>0</v>
      </c>
      <c r="GQ14" s="380">
        <f t="shared" si="69"/>
        <v>0</v>
      </c>
      <c r="GR14" s="380">
        <f t="shared" si="70"/>
        <v>0</v>
      </c>
      <c r="GS14" s="380">
        <f t="shared" si="71"/>
        <v>0</v>
      </c>
      <c r="GT14" s="380">
        <f t="shared" si="173"/>
        <v>0</v>
      </c>
      <c r="GU14" s="380">
        <f t="shared" si="72"/>
        <v>0</v>
      </c>
      <c r="GV14" s="386">
        <f t="shared" si="90"/>
        <v>7812.6</v>
      </c>
      <c r="GW14" s="380">
        <f t="shared" si="77"/>
        <v>7367.5</v>
      </c>
      <c r="GX14" s="380">
        <f t="shared" si="73"/>
        <v>4693.2</v>
      </c>
      <c r="GY14" s="380">
        <f t="shared" si="73"/>
        <v>2674.3</v>
      </c>
      <c r="GZ14" s="380">
        <f t="shared" si="73"/>
        <v>445.1</v>
      </c>
      <c r="HA14" s="387"/>
      <c r="HB14" s="387"/>
      <c r="HC14" s="388"/>
      <c r="HD14" s="388"/>
      <c r="HE14" s="389"/>
      <c r="HF14" s="390">
        <f t="shared" si="174"/>
        <v>165</v>
      </c>
      <c r="HG14" s="391">
        <v>14</v>
      </c>
      <c r="HH14" s="392">
        <f t="shared" si="78"/>
        <v>21456</v>
      </c>
      <c r="HI14" s="397"/>
      <c r="HJ14" s="394"/>
      <c r="HK14" s="388">
        <f t="shared" si="74"/>
        <v>0</v>
      </c>
      <c r="HL14" s="388">
        <f t="shared" si="79"/>
        <v>7812.6</v>
      </c>
      <c r="HM14" s="394">
        <f t="shared" si="80"/>
        <v>4693.2</v>
      </c>
      <c r="HN14" s="394"/>
      <c r="HO14" s="395"/>
    </row>
    <row r="15" spans="1:314" s="398" customFormat="1" ht="19.5" customHeight="1">
      <c r="A15" s="372" t="s">
        <v>818</v>
      </c>
      <c r="B15" s="373">
        <v>0</v>
      </c>
      <c r="C15" s="373">
        <v>0</v>
      </c>
      <c r="D15" s="374">
        <v>16</v>
      </c>
      <c r="E15" s="375">
        <v>0</v>
      </c>
      <c r="F15" s="374"/>
      <c r="G15" s="373">
        <v>0</v>
      </c>
      <c r="H15" s="374">
        <v>119</v>
      </c>
      <c r="I15" s="375">
        <v>0</v>
      </c>
      <c r="J15" s="374"/>
      <c r="K15" s="374"/>
      <c r="L15" s="374"/>
      <c r="M15" s="373">
        <v>0</v>
      </c>
      <c r="N15" s="375">
        <v>0</v>
      </c>
      <c r="O15" s="374"/>
      <c r="P15" s="375">
        <v>0</v>
      </c>
      <c r="Q15" s="374">
        <v>28</v>
      </c>
      <c r="R15" s="375">
        <v>0</v>
      </c>
      <c r="S15" s="374"/>
      <c r="T15" s="376">
        <v>0</v>
      </c>
      <c r="U15" s="376">
        <v>0</v>
      </c>
      <c r="V15" s="376">
        <v>0</v>
      </c>
      <c r="W15" s="375">
        <v>0</v>
      </c>
      <c r="X15" s="375">
        <v>0</v>
      </c>
      <c r="Y15" s="375">
        <v>0</v>
      </c>
      <c r="Z15" s="375">
        <v>0</v>
      </c>
      <c r="AA15" s="375">
        <v>0</v>
      </c>
      <c r="AB15" s="375">
        <v>0</v>
      </c>
      <c r="AC15" s="375">
        <v>0</v>
      </c>
      <c r="AD15" s="377">
        <v>0</v>
      </c>
      <c r="AE15" s="377">
        <v>0</v>
      </c>
      <c r="AF15" s="377">
        <v>0</v>
      </c>
      <c r="AG15" s="377">
        <v>0</v>
      </c>
      <c r="AH15" s="374"/>
      <c r="AI15" s="377">
        <v>0</v>
      </c>
      <c r="AJ15" s="378">
        <f t="shared" si="75"/>
        <v>16</v>
      </c>
      <c r="AK15" s="378">
        <f t="shared" si="76"/>
        <v>147</v>
      </c>
      <c r="AL15" s="379">
        <f t="shared" si="0"/>
        <v>0</v>
      </c>
      <c r="AM15" s="380">
        <f t="shared" si="91"/>
        <v>0</v>
      </c>
      <c r="AN15" s="380">
        <f t="shared" si="1"/>
        <v>0</v>
      </c>
      <c r="AO15" s="380">
        <f t="shared" si="92"/>
        <v>0</v>
      </c>
      <c r="AP15" s="380">
        <f t="shared" si="93"/>
        <v>0</v>
      </c>
      <c r="AQ15" s="380">
        <f t="shared" si="2"/>
        <v>0</v>
      </c>
      <c r="AR15" s="380">
        <f t="shared" si="3"/>
        <v>0</v>
      </c>
      <c r="AS15" s="380">
        <f t="shared" si="4"/>
        <v>0</v>
      </c>
      <c r="AT15" s="380">
        <f t="shared" si="94"/>
        <v>0</v>
      </c>
      <c r="AU15" s="380">
        <f t="shared" si="95"/>
        <v>0</v>
      </c>
      <c r="AV15" s="380">
        <f t="shared" si="96"/>
        <v>842.1</v>
      </c>
      <c r="AW15" s="380">
        <f t="shared" si="97"/>
        <v>801.9</v>
      </c>
      <c r="AX15" s="380">
        <f t="shared" si="5"/>
        <v>510.8</v>
      </c>
      <c r="AY15" s="380">
        <f t="shared" si="98"/>
        <v>291.10000000000002</v>
      </c>
      <c r="AZ15" s="380">
        <f t="shared" si="6"/>
        <v>40.200000000000003</v>
      </c>
      <c r="BA15" s="380">
        <f t="shared" si="99"/>
        <v>0</v>
      </c>
      <c r="BB15" s="380">
        <f t="shared" si="100"/>
        <v>0</v>
      </c>
      <c r="BC15" s="380">
        <f t="shared" si="7"/>
        <v>0</v>
      </c>
      <c r="BD15" s="380">
        <f t="shared" si="101"/>
        <v>0</v>
      </c>
      <c r="BE15" s="380">
        <f t="shared" si="8"/>
        <v>0</v>
      </c>
      <c r="BF15" s="380">
        <f t="shared" si="102"/>
        <v>0</v>
      </c>
      <c r="BG15" s="380">
        <f t="shared" si="103"/>
        <v>0</v>
      </c>
      <c r="BH15" s="380">
        <f t="shared" si="9"/>
        <v>0</v>
      </c>
      <c r="BI15" s="380">
        <f t="shared" si="104"/>
        <v>0</v>
      </c>
      <c r="BJ15" s="380">
        <f t="shared" si="105"/>
        <v>0</v>
      </c>
      <c r="BK15" s="380">
        <f t="shared" si="106"/>
        <v>0</v>
      </c>
      <c r="BL15" s="380">
        <f t="shared" si="107"/>
        <v>0</v>
      </c>
      <c r="BM15" s="380">
        <f t="shared" si="10"/>
        <v>0</v>
      </c>
      <c r="BN15" s="380">
        <f t="shared" si="108"/>
        <v>0</v>
      </c>
      <c r="BO15" s="380">
        <f t="shared" si="109"/>
        <v>0</v>
      </c>
      <c r="BP15" s="380">
        <f t="shared" si="110"/>
        <v>5511.5</v>
      </c>
      <c r="BQ15" s="380">
        <f t="shared" si="111"/>
        <v>5186.3</v>
      </c>
      <c r="BR15" s="380">
        <f t="shared" si="11"/>
        <v>3303.7</v>
      </c>
      <c r="BS15" s="380">
        <f t="shared" si="112"/>
        <v>1882.6</v>
      </c>
      <c r="BT15" s="380">
        <f t="shared" si="12"/>
        <v>325.2</v>
      </c>
      <c r="BU15" s="380"/>
      <c r="BV15" s="380">
        <f t="shared" si="81"/>
        <v>0</v>
      </c>
      <c r="BW15" s="380">
        <f t="shared" si="82"/>
        <v>0</v>
      </c>
      <c r="BX15" s="380">
        <f t="shared" si="83"/>
        <v>0</v>
      </c>
      <c r="BY15" s="380">
        <f t="shared" si="84"/>
        <v>0</v>
      </c>
      <c r="BZ15" s="380">
        <f t="shared" si="85"/>
        <v>0</v>
      </c>
      <c r="CA15" s="380">
        <f t="shared" si="86"/>
        <v>0</v>
      </c>
      <c r="CB15" s="380">
        <f t="shared" si="87"/>
        <v>0</v>
      </c>
      <c r="CC15" s="380">
        <f t="shared" si="88"/>
        <v>0</v>
      </c>
      <c r="CD15" s="380">
        <f t="shared" si="89"/>
        <v>0</v>
      </c>
      <c r="CE15" s="381">
        <f t="shared" si="13"/>
        <v>0</v>
      </c>
      <c r="CF15" s="380">
        <f t="shared" si="113"/>
        <v>0</v>
      </c>
      <c r="CG15" s="380">
        <f t="shared" si="114"/>
        <v>0</v>
      </c>
      <c r="CH15" s="380">
        <f t="shared" si="14"/>
        <v>0</v>
      </c>
      <c r="CI15" s="380">
        <f t="shared" si="115"/>
        <v>0</v>
      </c>
      <c r="CJ15" s="381">
        <f t="shared" si="15"/>
        <v>0</v>
      </c>
      <c r="CK15" s="380">
        <f t="shared" si="116"/>
        <v>0</v>
      </c>
      <c r="CL15" s="380">
        <f t="shared" si="117"/>
        <v>0</v>
      </c>
      <c r="CM15" s="380">
        <f t="shared" si="16"/>
        <v>0</v>
      </c>
      <c r="CN15" s="380">
        <f t="shared" si="118"/>
        <v>0</v>
      </c>
      <c r="CO15" s="381">
        <f t="shared" si="17"/>
        <v>0</v>
      </c>
      <c r="CP15" s="380">
        <f t="shared" si="119"/>
        <v>0</v>
      </c>
      <c r="CQ15" s="380">
        <f t="shared" si="120"/>
        <v>0</v>
      </c>
      <c r="CR15" s="380">
        <f t="shared" si="18"/>
        <v>0</v>
      </c>
      <c r="CS15" s="380">
        <f t="shared" si="121"/>
        <v>0</v>
      </c>
      <c r="CT15" s="381">
        <f t="shared" si="19"/>
        <v>0</v>
      </c>
      <c r="CU15" s="380">
        <f t="shared" si="122"/>
        <v>0</v>
      </c>
      <c r="CV15" s="380">
        <f t="shared" si="123"/>
        <v>0</v>
      </c>
      <c r="CW15" s="380">
        <f t="shared" si="20"/>
        <v>0</v>
      </c>
      <c r="CX15" s="380">
        <f t="shared" si="124"/>
        <v>0</v>
      </c>
      <c r="CY15" s="380">
        <f t="shared" si="21"/>
        <v>0</v>
      </c>
      <c r="CZ15" s="380">
        <f t="shared" si="125"/>
        <v>0</v>
      </c>
      <c r="DA15" s="380">
        <f t="shared" si="126"/>
        <v>0</v>
      </c>
      <c r="DB15" s="380">
        <f t="shared" si="22"/>
        <v>0</v>
      </c>
      <c r="DC15" s="380">
        <f t="shared" si="127"/>
        <v>0</v>
      </c>
      <c r="DD15" s="380">
        <f t="shared" si="23"/>
        <v>0</v>
      </c>
      <c r="DE15" s="380">
        <f t="shared" si="24"/>
        <v>3272.3</v>
      </c>
      <c r="DF15" s="380">
        <f t="shared" si="25"/>
        <v>3172.8</v>
      </c>
      <c r="DG15" s="380">
        <f t="shared" si="26"/>
        <v>2021.1</v>
      </c>
      <c r="DH15" s="380">
        <f t="shared" si="128"/>
        <v>1151.7</v>
      </c>
      <c r="DI15" s="380">
        <f t="shared" si="27"/>
        <v>99.5</v>
      </c>
      <c r="DJ15" s="380">
        <f t="shared" si="28"/>
        <v>0</v>
      </c>
      <c r="DK15" s="380">
        <f t="shared" si="29"/>
        <v>0</v>
      </c>
      <c r="DL15" s="380">
        <f t="shared" si="30"/>
        <v>0</v>
      </c>
      <c r="DM15" s="380">
        <f t="shared" si="129"/>
        <v>0</v>
      </c>
      <c r="DN15" s="380">
        <f t="shared" si="31"/>
        <v>0</v>
      </c>
      <c r="DO15" s="380">
        <f t="shared" si="130"/>
        <v>0</v>
      </c>
      <c r="DP15" s="380">
        <f t="shared" si="131"/>
        <v>0</v>
      </c>
      <c r="DQ15" s="380">
        <f t="shared" si="132"/>
        <v>0</v>
      </c>
      <c r="DR15" s="380">
        <f t="shared" si="133"/>
        <v>0</v>
      </c>
      <c r="DS15" s="380">
        <f t="shared" si="32"/>
        <v>0</v>
      </c>
      <c r="DT15" s="382">
        <f t="shared" si="134"/>
        <v>0</v>
      </c>
      <c r="DU15" s="383">
        <f t="shared" si="135"/>
        <v>0</v>
      </c>
      <c r="DV15" s="380">
        <f t="shared" si="33"/>
        <v>0</v>
      </c>
      <c r="DW15" s="380">
        <f t="shared" si="136"/>
        <v>0</v>
      </c>
      <c r="DX15" s="383">
        <f t="shared" si="137"/>
        <v>0</v>
      </c>
      <c r="DY15" s="383">
        <f t="shared" si="138"/>
        <v>0</v>
      </c>
      <c r="DZ15" s="383">
        <f t="shared" si="139"/>
        <v>0</v>
      </c>
      <c r="EA15" s="380">
        <f t="shared" si="34"/>
        <v>0</v>
      </c>
      <c r="EB15" s="380">
        <f t="shared" si="140"/>
        <v>0</v>
      </c>
      <c r="EC15" s="383">
        <f t="shared" si="141"/>
        <v>0</v>
      </c>
      <c r="ED15" s="383">
        <f t="shared" si="142"/>
        <v>0</v>
      </c>
      <c r="EE15" s="383">
        <f t="shared" si="143"/>
        <v>0</v>
      </c>
      <c r="EF15" s="380">
        <f t="shared" si="35"/>
        <v>0</v>
      </c>
      <c r="EG15" s="380">
        <f t="shared" si="144"/>
        <v>0</v>
      </c>
      <c r="EH15" s="383">
        <f t="shared" si="145"/>
        <v>0</v>
      </c>
      <c r="EI15" s="383">
        <f t="shared" si="146"/>
        <v>0</v>
      </c>
      <c r="EJ15" s="383">
        <f t="shared" si="147"/>
        <v>0</v>
      </c>
      <c r="EK15" s="380">
        <f t="shared" si="36"/>
        <v>0</v>
      </c>
      <c r="EL15" s="380">
        <f t="shared" si="148"/>
        <v>0</v>
      </c>
      <c r="EM15" s="383">
        <f t="shared" si="149"/>
        <v>0</v>
      </c>
      <c r="EN15" s="383">
        <f t="shared" si="150"/>
        <v>0</v>
      </c>
      <c r="EO15" s="383">
        <f t="shared" si="151"/>
        <v>0</v>
      </c>
      <c r="EP15" s="380">
        <f t="shared" si="37"/>
        <v>0</v>
      </c>
      <c r="EQ15" s="380">
        <f t="shared" si="152"/>
        <v>0</v>
      </c>
      <c r="ER15" s="383">
        <f t="shared" si="153"/>
        <v>0</v>
      </c>
      <c r="ES15" s="383">
        <f t="shared" si="154"/>
        <v>0</v>
      </c>
      <c r="ET15" s="383">
        <f t="shared" si="155"/>
        <v>0</v>
      </c>
      <c r="EU15" s="380">
        <f t="shared" si="38"/>
        <v>0</v>
      </c>
      <c r="EV15" s="380">
        <f t="shared" si="156"/>
        <v>0</v>
      </c>
      <c r="EW15" s="383">
        <f t="shared" si="157"/>
        <v>0</v>
      </c>
      <c r="EX15" s="383">
        <f t="shared" si="158"/>
        <v>0</v>
      </c>
      <c r="EY15" s="383">
        <f t="shared" si="159"/>
        <v>0</v>
      </c>
      <c r="EZ15" s="380">
        <f t="shared" si="39"/>
        <v>0</v>
      </c>
      <c r="FA15" s="380">
        <f t="shared" si="160"/>
        <v>0</v>
      </c>
      <c r="FB15" s="383">
        <f t="shared" si="161"/>
        <v>0</v>
      </c>
      <c r="FC15" s="383">
        <f t="shared" si="162"/>
        <v>0</v>
      </c>
      <c r="FD15" s="383">
        <f t="shared" si="163"/>
        <v>0</v>
      </c>
      <c r="FE15" s="380">
        <f t="shared" si="40"/>
        <v>0</v>
      </c>
      <c r="FF15" s="380">
        <f t="shared" si="164"/>
        <v>0</v>
      </c>
      <c r="FG15" s="384">
        <f t="shared" si="165"/>
        <v>0</v>
      </c>
      <c r="FH15" s="385">
        <f t="shared" si="41"/>
        <v>0</v>
      </c>
      <c r="FI15" s="380">
        <f t="shared" si="42"/>
        <v>0</v>
      </c>
      <c r="FJ15" s="380">
        <f t="shared" si="43"/>
        <v>0</v>
      </c>
      <c r="FK15" s="380">
        <f t="shared" si="166"/>
        <v>0</v>
      </c>
      <c r="FL15" s="380">
        <f t="shared" si="44"/>
        <v>0</v>
      </c>
      <c r="FM15" s="380">
        <f t="shared" si="45"/>
        <v>0</v>
      </c>
      <c r="FN15" s="380">
        <f t="shared" si="46"/>
        <v>0</v>
      </c>
      <c r="FO15" s="380">
        <f t="shared" si="47"/>
        <v>0</v>
      </c>
      <c r="FP15" s="380">
        <f t="shared" si="167"/>
        <v>0</v>
      </c>
      <c r="FQ15" s="380">
        <f t="shared" si="48"/>
        <v>0</v>
      </c>
      <c r="FR15" s="380">
        <f t="shared" si="49"/>
        <v>0</v>
      </c>
      <c r="FS15" s="380">
        <f t="shared" si="50"/>
        <v>0</v>
      </c>
      <c r="FT15" s="380">
        <f t="shared" si="51"/>
        <v>0</v>
      </c>
      <c r="FU15" s="380">
        <f t="shared" si="168"/>
        <v>0</v>
      </c>
      <c r="FV15" s="380">
        <f t="shared" si="52"/>
        <v>0</v>
      </c>
      <c r="FW15" s="380">
        <f t="shared" si="53"/>
        <v>0</v>
      </c>
      <c r="FX15" s="380">
        <f t="shared" si="54"/>
        <v>0</v>
      </c>
      <c r="FY15" s="380">
        <f t="shared" si="55"/>
        <v>0</v>
      </c>
      <c r="FZ15" s="380">
        <f t="shared" si="169"/>
        <v>0</v>
      </c>
      <c r="GA15" s="380">
        <f t="shared" si="56"/>
        <v>0</v>
      </c>
      <c r="GB15" s="380">
        <f t="shared" si="57"/>
        <v>0</v>
      </c>
      <c r="GC15" s="380">
        <f t="shared" si="58"/>
        <v>0</v>
      </c>
      <c r="GD15" s="380">
        <f t="shared" si="59"/>
        <v>0</v>
      </c>
      <c r="GE15" s="380">
        <f t="shared" si="170"/>
        <v>0</v>
      </c>
      <c r="GF15" s="380">
        <f t="shared" si="60"/>
        <v>0</v>
      </c>
      <c r="GG15" s="380">
        <f t="shared" si="61"/>
        <v>0</v>
      </c>
      <c r="GH15" s="380">
        <f t="shared" si="62"/>
        <v>0</v>
      </c>
      <c r="GI15" s="380">
        <f t="shared" si="63"/>
        <v>0</v>
      </c>
      <c r="GJ15" s="380">
        <f t="shared" si="171"/>
        <v>0</v>
      </c>
      <c r="GK15" s="380">
        <f t="shared" si="64"/>
        <v>0</v>
      </c>
      <c r="GL15" s="380">
        <f t="shared" si="65"/>
        <v>0</v>
      </c>
      <c r="GM15" s="380">
        <f t="shared" si="66"/>
        <v>0</v>
      </c>
      <c r="GN15" s="380">
        <f t="shared" si="67"/>
        <v>0</v>
      </c>
      <c r="GO15" s="380">
        <f t="shared" si="172"/>
        <v>0</v>
      </c>
      <c r="GP15" s="380">
        <f t="shared" si="68"/>
        <v>0</v>
      </c>
      <c r="GQ15" s="380">
        <f t="shared" si="69"/>
        <v>0</v>
      </c>
      <c r="GR15" s="380">
        <f t="shared" si="70"/>
        <v>0</v>
      </c>
      <c r="GS15" s="380">
        <f t="shared" si="71"/>
        <v>0</v>
      </c>
      <c r="GT15" s="380">
        <f t="shared" si="173"/>
        <v>0</v>
      </c>
      <c r="GU15" s="380">
        <f t="shared" si="72"/>
        <v>0</v>
      </c>
      <c r="GV15" s="386">
        <f t="shared" si="90"/>
        <v>9625.9</v>
      </c>
      <c r="GW15" s="380">
        <f t="shared" si="77"/>
        <v>9161</v>
      </c>
      <c r="GX15" s="380">
        <f t="shared" si="73"/>
        <v>5835.6</v>
      </c>
      <c r="GY15" s="380">
        <f t="shared" si="73"/>
        <v>3325.4</v>
      </c>
      <c r="GZ15" s="380">
        <f t="shared" si="73"/>
        <v>464.9</v>
      </c>
      <c r="HA15" s="387"/>
      <c r="HB15" s="387"/>
      <c r="HC15" s="388"/>
      <c r="HD15" s="388"/>
      <c r="HE15" s="389"/>
      <c r="HF15" s="390">
        <f t="shared" si="174"/>
        <v>163</v>
      </c>
      <c r="HG15" s="391">
        <v>14.6</v>
      </c>
      <c r="HH15" s="392">
        <f t="shared" si="78"/>
        <v>25582</v>
      </c>
      <c r="HI15" s="397"/>
      <c r="HJ15" s="394"/>
      <c r="HK15" s="388">
        <f t="shared" si="74"/>
        <v>0</v>
      </c>
      <c r="HL15" s="388">
        <f t="shared" si="79"/>
        <v>9625.9</v>
      </c>
      <c r="HM15" s="394">
        <f t="shared" si="80"/>
        <v>5835.6</v>
      </c>
      <c r="HN15" s="394"/>
      <c r="HO15" s="395"/>
    </row>
    <row r="16" spans="1:314" s="399" customFormat="1" ht="18.75" customHeight="1">
      <c r="A16" s="372" t="s">
        <v>718</v>
      </c>
      <c r="B16" s="373">
        <v>0</v>
      </c>
      <c r="C16" s="373">
        <v>0</v>
      </c>
      <c r="D16" s="374"/>
      <c r="E16" s="375">
        <v>0</v>
      </c>
      <c r="F16" s="374"/>
      <c r="G16" s="373">
        <v>0</v>
      </c>
      <c r="H16" s="374">
        <v>111</v>
      </c>
      <c r="I16" s="375">
        <v>0</v>
      </c>
      <c r="J16" s="374"/>
      <c r="K16" s="374"/>
      <c r="L16" s="374"/>
      <c r="M16" s="373">
        <v>0</v>
      </c>
      <c r="N16" s="375">
        <v>0</v>
      </c>
      <c r="O16" s="374"/>
      <c r="P16" s="375">
        <v>0</v>
      </c>
      <c r="Q16" s="374"/>
      <c r="R16" s="375">
        <v>0</v>
      </c>
      <c r="S16" s="374"/>
      <c r="T16" s="376">
        <v>0</v>
      </c>
      <c r="U16" s="376">
        <v>0</v>
      </c>
      <c r="V16" s="376">
        <v>0</v>
      </c>
      <c r="W16" s="375">
        <v>0</v>
      </c>
      <c r="X16" s="375">
        <v>0</v>
      </c>
      <c r="Y16" s="375">
        <v>0</v>
      </c>
      <c r="Z16" s="375">
        <v>0</v>
      </c>
      <c r="AA16" s="375">
        <v>0</v>
      </c>
      <c r="AB16" s="375">
        <v>0</v>
      </c>
      <c r="AC16" s="375">
        <v>0</v>
      </c>
      <c r="AD16" s="377">
        <v>0</v>
      </c>
      <c r="AE16" s="377">
        <v>0</v>
      </c>
      <c r="AF16" s="377">
        <v>0</v>
      </c>
      <c r="AG16" s="377">
        <v>0</v>
      </c>
      <c r="AH16" s="374"/>
      <c r="AI16" s="377">
        <v>0</v>
      </c>
      <c r="AJ16" s="378">
        <f t="shared" si="75"/>
        <v>0</v>
      </c>
      <c r="AK16" s="378">
        <f t="shared" si="76"/>
        <v>111</v>
      </c>
      <c r="AL16" s="379">
        <f t="shared" si="0"/>
        <v>0</v>
      </c>
      <c r="AM16" s="380">
        <f t="shared" si="91"/>
        <v>0</v>
      </c>
      <c r="AN16" s="380">
        <f t="shared" si="1"/>
        <v>0</v>
      </c>
      <c r="AO16" s="380">
        <f t="shared" si="92"/>
        <v>0</v>
      </c>
      <c r="AP16" s="380">
        <f t="shared" si="93"/>
        <v>0</v>
      </c>
      <c r="AQ16" s="380">
        <f t="shared" si="2"/>
        <v>0</v>
      </c>
      <c r="AR16" s="380">
        <f t="shared" si="3"/>
        <v>0</v>
      </c>
      <c r="AS16" s="380">
        <f t="shared" si="4"/>
        <v>0</v>
      </c>
      <c r="AT16" s="380">
        <f t="shared" si="94"/>
        <v>0</v>
      </c>
      <c r="AU16" s="380">
        <f t="shared" si="95"/>
        <v>0</v>
      </c>
      <c r="AV16" s="380">
        <f t="shared" si="96"/>
        <v>0</v>
      </c>
      <c r="AW16" s="380">
        <f t="shared" si="97"/>
        <v>0</v>
      </c>
      <c r="AX16" s="380">
        <f t="shared" si="5"/>
        <v>0</v>
      </c>
      <c r="AY16" s="380">
        <f t="shared" si="98"/>
        <v>0</v>
      </c>
      <c r="AZ16" s="380">
        <f t="shared" si="6"/>
        <v>0</v>
      </c>
      <c r="BA16" s="380">
        <f t="shared" si="99"/>
        <v>0</v>
      </c>
      <c r="BB16" s="380">
        <f t="shared" si="100"/>
        <v>0</v>
      </c>
      <c r="BC16" s="380">
        <f t="shared" si="7"/>
        <v>0</v>
      </c>
      <c r="BD16" s="380">
        <f t="shared" si="101"/>
        <v>0</v>
      </c>
      <c r="BE16" s="380">
        <f t="shared" si="8"/>
        <v>0</v>
      </c>
      <c r="BF16" s="380">
        <f t="shared" si="102"/>
        <v>0</v>
      </c>
      <c r="BG16" s="380">
        <f t="shared" si="103"/>
        <v>0</v>
      </c>
      <c r="BH16" s="380">
        <f t="shared" si="9"/>
        <v>0</v>
      </c>
      <c r="BI16" s="380">
        <f t="shared" si="104"/>
        <v>0</v>
      </c>
      <c r="BJ16" s="380">
        <f t="shared" si="105"/>
        <v>0</v>
      </c>
      <c r="BK16" s="380">
        <f t="shared" si="106"/>
        <v>0</v>
      </c>
      <c r="BL16" s="380">
        <f t="shared" si="107"/>
        <v>0</v>
      </c>
      <c r="BM16" s="380">
        <f t="shared" si="10"/>
        <v>0</v>
      </c>
      <c r="BN16" s="380">
        <f t="shared" si="108"/>
        <v>0</v>
      </c>
      <c r="BO16" s="380">
        <f t="shared" si="109"/>
        <v>0</v>
      </c>
      <c r="BP16" s="380">
        <f t="shared" si="110"/>
        <v>5141</v>
      </c>
      <c r="BQ16" s="380">
        <f t="shared" si="111"/>
        <v>4837.6000000000004</v>
      </c>
      <c r="BR16" s="380">
        <f t="shared" si="11"/>
        <v>3081.6</v>
      </c>
      <c r="BS16" s="380">
        <f t="shared" si="112"/>
        <v>1756</v>
      </c>
      <c r="BT16" s="380">
        <f t="shared" si="12"/>
        <v>303.39999999999998</v>
      </c>
      <c r="BU16" s="380"/>
      <c r="BV16" s="380">
        <f t="shared" si="81"/>
        <v>0</v>
      </c>
      <c r="BW16" s="380">
        <f t="shared" si="82"/>
        <v>0</v>
      </c>
      <c r="BX16" s="380">
        <f t="shared" si="83"/>
        <v>0</v>
      </c>
      <c r="BY16" s="380">
        <f t="shared" si="84"/>
        <v>0</v>
      </c>
      <c r="BZ16" s="380">
        <f t="shared" si="85"/>
        <v>0</v>
      </c>
      <c r="CA16" s="380">
        <f t="shared" si="86"/>
        <v>0</v>
      </c>
      <c r="CB16" s="380">
        <f t="shared" si="87"/>
        <v>0</v>
      </c>
      <c r="CC16" s="380">
        <f t="shared" si="88"/>
        <v>0</v>
      </c>
      <c r="CD16" s="380">
        <f t="shared" si="89"/>
        <v>0</v>
      </c>
      <c r="CE16" s="381">
        <f t="shared" si="13"/>
        <v>0</v>
      </c>
      <c r="CF16" s="380">
        <f t="shared" si="113"/>
        <v>0</v>
      </c>
      <c r="CG16" s="380">
        <f t="shared" si="114"/>
        <v>0</v>
      </c>
      <c r="CH16" s="380">
        <f t="shared" si="14"/>
        <v>0</v>
      </c>
      <c r="CI16" s="380">
        <f t="shared" si="115"/>
        <v>0</v>
      </c>
      <c r="CJ16" s="381">
        <f t="shared" si="15"/>
        <v>0</v>
      </c>
      <c r="CK16" s="380">
        <f t="shared" si="116"/>
        <v>0</v>
      </c>
      <c r="CL16" s="380">
        <f t="shared" si="117"/>
        <v>0</v>
      </c>
      <c r="CM16" s="380">
        <f t="shared" si="16"/>
        <v>0</v>
      </c>
      <c r="CN16" s="380">
        <f t="shared" si="118"/>
        <v>0</v>
      </c>
      <c r="CO16" s="381">
        <f t="shared" si="17"/>
        <v>0</v>
      </c>
      <c r="CP16" s="380">
        <f t="shared" si="119"/>
        <v>0</v>
      </c>
      <c r="CQ16" s="380">
        <f t="shared" si="120"/>
        <v>0</v>
      </c>
      <c r="CR16" s="380">
        <f t="shared" si="18"/>
        <v>0</v>
      </c>
      <c r="CS16" s="380">
        <f t="shared" si="121"/>
        <v>0</v>
      </c>
      <c r="CT16" s="381">
        <f t="shared" si="19"/>
        <v>0</v>
      </c>
      <c r="CU16" s="380">
        <f t="shared" si="122"/>
        <v>0</v>
      </c>
      <c r="CV16" s="380">
        <f t="shared" si="123"/>
        <v>0</v>
      </c>
      <c r="CW16" s="380">
        <f t="shared" si="20"/>
        <v>0</v>
      </c>
      <c r="CX16" s="380">
        <f t="shared" si="124"/>
        <v>0</v>
      </c>
      <c r="CY16" s="380">
        <f t="shared" si="21"/>
        <v>0</v>
      </c>
      <c r="CZ16" s="380">
        <f t="shared" si="125"/>
        <v>0</v>
      </c>
      <c r="DA16" s="380">
        <f t="shared" si="126"/>
        <v>0</v>
      </c>
      <c r="DB16" s="380">
        <f t="shared" si="22"/>
        <v>0</v>
      </c>
      <c r="DC16" s="380">
        <f t="shared" si="127"/>
        <v>0</v>
      </c>
      <c r="DD16" s="380">
        <f t="shared" si="23"/>
        <v>0</v>
      </c>
      <c r="DE16" s="380">
        <f t="shared" si="24"/>
        <v>0</v>
      </c>
      <c r="DF16" s="380">
        <f t="shared" si="25"/>
        <v>0</v>
      </c>
      <c r="DG16" s="380">
        <f t="shared" si="26"/>
        <v>0</v>
      </c>
      <c r="DH16" s="380">
        <f t="shared" si="128"/>
        <v>0</v>
      </c>
      <c r="DI16" s="380">
        <f t="shared" si="27"/>
        <v>0</v>
      </c>
      <c r="DJ16" s="380">
        <f t="shared" si="28"/>
        <v>0</v>
      </c>
      <c r="DK16" s="380">
        <f t="shared" si="29"/>
        <v>0</v>
      </c>
      <c r="DL16" s="380">
        <f t="shared" si="30"/>
        <v>0</v>
      </c>
      <c r="DM16" s="380">
        <f t="shared" si="129"/>
        <v>0</v>
      </c>
      <c r="DN16" s="380">
        <f t="shared" si="31"/>
        <v>0</v>
      </c>
      <c r="DO16" s="380">
        <f t="shared" si="130"/>
        <v>0</v>
      </c>
      <c r="DP16" s="380">
        <f t="shared" si="131"/>
        <v>0</v>
      </c>
      <c r="DQ16" s="380">
        <f t="shared" si="132"/>
        <v>0</v>
      </c>
      <c r="DR16" s="380">
        <f t="shared" si="133"/>
        <v>0</v>
      </c>
      <c r="DS16" s="380">
        <f t="shared" si="32"/>
        <v>0</v>
      </c>
      <c r="DT16" s="382">
        <f t="shared" si="134"/>
        <v>0</v>
      </c>
      <c r="DU16" s="383">
        <f t="shared" si="135"/>
        <v>0</v>
      </c>
      <c r="DV16" s="380">
        <f t="shared" si="33"/>
        <v>0</v>
      </c>
      <c r="DW16" s="380">
        <f t="shared" si="136"/>
        <v>0</v>
      </c>
      <c r="DX16" s="383">
        <f t="shared" si="137"/>
        <v>0</v>
      </c>
      <c r="DY16" s="383">
        <f t="shared" si="138"/>
        <v>0</v>
      </c>
      <c r="DZ16" s="383">
        <f t="shared" si="139"/>
        <v>0</v>
      </c>
      <c r="EA16" s="380">
        <f t="shared" si="34"/>
        <v>0</v>
      </c>
      <c r="EB16" s="380">
        <f t="shared" si="140"/>
        <v>0</v>
      </c>
      <c r="EC16" s="383">
        <f t="shared" si="141"/>
        <v>0</v>
      </c>
      <c r="ED16" s="383">
        <f t="shared" si="142"/>
        <v>0</v>
      </c>
      <c r="EE16" s="383">
        <f t="shared" si="143"/>
        <v>0</v>
      </c>
      <c r="EF16" s="380">
        <f t="shared" si="35"/>
        <v>0</v>
      </c>
      <c r="EG16" s="380">
        <f t="shared" si="144"/>
        <v>0</v>
      </c>
      <c r="EH16" s="383">
        <f t="shared" si="145"/>
        <v>0</v>
      </c>
      <c r="EI16" s="383">
        <f t="shared" si="146"/>
        <v>0</v>
      </c>
      <c r="EJ16" s="383">
        <f t="shared" si="147"/>
        <v>0</v>
      </c>
      <c r="EK16" s="380">
        <f t="shared" si="36"/>
        <v>0</v>
      </c>
      <c r="EL16" s="380">
        <f t="shared" si="148"/>
        <v>0</v>
      </c>
      <c r="EM16" s="383">
        <f t="shared" si="149"/>
        <v>0</v>
      </c>
      <c r="EN16" s="383">
        <f t="shared" si="150"/>
        <v>0</v>
      </c>
      <c r="EO16" s="383">
        <f t="shared" si="151"/>
        <v>0</v>
      </c>
      <c r="EP16" s="380">
        <f t="shared" si="37"/>
        <v>0</v>
      </c>
      <c r="EQ16" s="380">
        <f t="shared" si="152"/>
        <v>0</v>
      </c>
      <c r="ER16" s="383">
        <f t="shared" si="153"/>
        <v>0</v>
      </c>
      <c r="ES16" s="383">
        <f t="shared" si="154"/>
        <v>0</v>
      </c>
      <c r="ET16" s="383">
        <f t="shared" si="155"/>
        <v>0</v>
      </c>
      <c r="EU16" s="380">
        <f t="shared" si="38"/>
        <v>0</v>
      </c>
      <c r="EV16" s="380">
        <f t="shared" si="156"/>
        <v>0</v>
      </c>
      <c r="EW16" s="383">
        <f t="shared" si="157"/>
        <v>0</v>
      </c>
      <c r="EX16" s="383">
        <f t="shared" si="158"/>
        <v>0</v>
      </c>
      <c r="EY16" s="383">
        <f t="shared" si="159"/>
        <v>0</v>
      </c>
      <c r="EZ16" s="380">
        <f t="shared" si="39"/>
        <v>0</v>
      </c>
      <c r="FA16" s="380">
        <f t="shared" si="160"/>
        <v>0</v>
      </c>
      <c r="FB16" s="383">
        <f t="shared" si="161"/>
        <v>0</v>
      </c>
      <c r="FC16" s="383">
        <f t="shared" si="162"/>
        <v>0</v>
      </c>
      <c r="FD16" s="383">
        <f t="shared" si="163"/>
        <v>0</v>
      </c>
      <c r="FE16" s="380">
        <f t="shared" si="40"/>
        <v>0</v>
      </c>
      <c r="FF16" s="380">
        <f t="shared" si="164"/>
        <v>0</v>
      </c>
      <c r="FG16" s="384">
        <f t="shared" si="165"/>
        <v>0</v>
      </c>
      <c r="FH16" s="385">
        <f t="shared" si="41"/>
        <v>0</v>
      </c>
      <c r="FI16" s="380">
        <f t="shared" si="42"/>
        <v>0</v>
      </c>
      <c r="FJ16" s="380">
        <f t="shared" si="43"/>
        <v>0</v>
      </c>
      <c r="FK16" s="380">
        <f t="shared" si="166"/>
        <v>0</v>
      </c>
      <c r="FL16" s="380">
        <f t="shared" si="44"/>
        <v>0</v>
      </c>
      <c r="FM16" s="380">
        <f t="shared" si="45"/>
        <v>0</v>
      </c>
      <c r="FN16" s="380">
        <f t="shared" si="46"/>
        <v>0</v>
      </c>
      <c r="FO16" s="380">
        <f t="shared" si="47"/>
        <v>0</v>
      </c>
      <c r="FP16" s="380">
        <f t="shared" si="167"/>
        <v>0</v>
      </c>
      <c r="FQ16" s="380">
        <f t="shared" si="48"/>
        <v>0</v>
      </c>
      <c r="FR16" s="380">
        <f t="shared" si="49"/>
        <v>0</v>
      </c>
      <c r="FS16" s="380">
        <f t="shared" si="50"/>
        <v>0</v>
      </c>
      <c r="FT16" s="380">
        <f t="shared" si="51"/>
        <v>0</v>
      </c>
      <c r="FU16" s="380">
        <f t="shared" si="168"/>
        <v>0</v>
      </c>
      <c r="FV16" s="380">
        <f t="shared" si="52"/>
        <v>0</v>
      </c>
      <c r="FW16" s="380">
        <f t="shared" si="53"/>
        <v>0</v>
      </c>
      <c r="FX16" s="380">
        <f t="shared" si="54"/>
        <v>0</v>
      </c>
      <c r="FY16" s="380">
        <f t="shared" si="55"/>
        <v>0</v>
      </c>
      <c r="FZ16" s="380">
        <f t="shared" si="169"/>
        <v>0</v>
      </c>
      <c r="GA16" s="380">
        <f t="shared" si="56"/>
        <v>0</v>
      </c>
      <c r="GB16" s="380">
        <f t="shared" si="57"/>
        <v>0</v>
      </c>
      <c r="GC16" s="380">
        <f t="shared" si="58"/>
        <v>0</v>
      </c>
      <c r="GD16" s="380">
        <f t="shared" si="59"/>
        <v>0</v>
      </c>
      <c r="GE16" s="380">
        <f t="shared" si="170"/>
        <v>0</v>
      </c>
      <c r="GF16" s="380">
        <f t="shared" si="60"/>
        <v>0</v>
      </c>
      <c r="GG16" s="380">
        <f t="shared" si="61"/>
        <v>0</v>
      </c>
      <c r="GH16" s="380">
        <f t="shared" si="62"/>
        <v>0</v>
      </c>
      <c r="GI16" s="380">
        <f t="shared" si="63"/>
        <v>0</v>
      </c>
      <c r="GJ16" s="380">
        <f t="shared" si="171"/>
        <v>0</v>
      </c>
      <c r="GK16" s="380">
        <f t="shared" si="64"/>
        <v>0</v>
      </c>
      <c r="GL16" s="380">
        <f t="shared" si="65"/>
        <v>0</v>
      </c>
      <c r="GM16" s="380">
        <f t="shared" si="66"/>
        <v>0</v>
      </c>
      <c r="GN16" s="380">
        <f t="shared" si="67"/>
        <v>0</v>
      </c>
      <c r="GO16" s="380">
        <f t="shared" si="172"/>
        <v>0</v>
      </c>
      <c r="GP16" s="380">
        <f t="shared" si="68"/>
        <v>0</v>
      </c>
      <c r="GQ16" s="380">
        <f t="shared" si="69"/>
        <v>0</v>
      </c>
      <c r="GR16" s="380">
        <f t="shared" si="70"/>
        <v>0</v>
      </c>
      <c r="GS16" s="380">
        <f t="shared" si="71"/>
        <v>0</v>
      </c>
      <c r="GT16" s="380">
        <f t="shared" si="173"/>
        <v>0</v>
      </c>
      <c r="GU16" s="380">
        <f t="shared" si="72"/>
        <v>0</v>
      </c>
      <c r="GV16" s="386">
        <f t="shared" si="90"/>
        <v>5141</v>
      </c>
      <c r="GW16" s="380">
        <f t="shared" si="77"/>
        <v>4837.6000000000004</v>
      </c>
      <c r="GX16" s="380">
        <f t="shared" si="73"/>
        <v>3081.6</v>
      </c>
      <c r="GY16" s="380">
        <f t="shared" si="73"/>
        <v>1756</v>
      </c>
      <c r="GZ16" s="380">
        <f t="shared" si="73"/>
        <v>303.39999999999998</v>
      </c>
      <c r="HA16" s="387"/>
      <c r="HB16" s="387"/>
      <c r="HC16" s="388"/>
      <c r="HD16" s="388"/>
      <c r="HE16" s="389"/>
      <c r="HF16" s="390">
        <f t="shared" si="174"/>
        <v>111</v>
      </c>
      <c r="HG16" s="391">
        <v>7.3</v>
      </c>
      <c r="HH16" s="392">
        <f t="shared" si="78"/>
        <v>27018</v>
      </c>
      <c r="HI16" s="393"/>
      <c r="HJ16" s="394"/>
      <c r="HK16" s="388">
        <f t="shared" si="74"/>
        <v>0</v>
      </c>
      <c r="HL16" s="388">
        <f t="shared" si="79"/>
        <v>5141</v>
      </c>
      <c r="HM16" s="394">
        <f t="shared" si="80"/>
        <v>3081.6</v>
      </c>
      <c r="HN16" s="394"/>
      <c r="HO16" s="395"/>
      <c r="HP16" s="301"/>
      <c r="HQ16" s="395"/>
      <c r="HR16" s="301"/>
      <c r="HS16" s="301"/>
      <c r="HT16" s="301"/>
      <c r="HU16" s="301"/>
      <c r="HV16" s="301"/>
      <c r="HW16" s="301"/>
      <c r="HX16" s="301"/>
      <c r="HY16" s="301"/>
      <c r="HZ16" s="301"/>
      <c r="IA16" s="301"/>
      <c r="IB16" s="301"/>
      <c r="IC16" s="301"/>
      <c r="ID16" s="301"/>
      <c r="IE16" s="301"/>
      <c r="IF16" s="301"/>
      <c r="IG16" s="301"/>
      <c r="IH16" s="301"/>
      <c r="II16" s="301"/>
      <c r="IJ16" s="301"/>
      <c r="IK16" s="301"/>
      <c r="IL16" s="301"/>
      <c r="IM16" s="301"/>
      <c r="IN16" s="301"/>
      <c r="IO16" s="301"/>
      <c r="IP16" s="301"/>
      <c r="IQ16" s="301"/>
      <c r="IR16" s="301"/>
      <c r="IS16" s="301"/>
      <c r="IT16" s="301"/>
      <c r="IU16" s="301"/>
      <c r="IV16" s="301"/>
      <c r="IW16" s="301"/>
      <c r="IX16" s="301"/>
      <c r="IY16" s="301"/>
      <c r="IZ16" s="301"/>
      <c r="JA16" s="301"/>
      <c r="JB16" s="301"/>
      <c r="JC16" s="301"/>
      <c r="JD16" s="301"/>
      <c r="JE16" s="301"/>
      <c r="JF16" s="301"/>
      <c r="JG16" s="301"/>
      <c r="JH16" s="301"/>
      <c r="JI16" s="301"/>
      <c r="JJ16" s="301"/>
      <c r="JK16" s="301"/>
      <c r="JL16" s="301"/>
      <c r="JM16" s="301"/>
      <c r="JN16" s="301"/>
      <c r="JO16" s="301"/>
      <c r="JP16" s="301"/>
      <c r="JQ16" s="301"/>
      <c r="JR16" s="301"/>
      <c r="JS16" s="301"/>
      <c r="JT16" s="301"/>
      <c r="JU16" s="301"/>
      <c r="JV16" s="301"/>
      <c r="JW16" s="301"/>
      <c r="JX16" s="301"/>
      <c r="JY16" s="301"/>
      <c r="JZ16" s="301"/>
      <c r="KA16" s="301"/>
      <c r="KB16" s="301"/>
      <c r="KC16" s="301"/>
      <c r="KD16" s="301"/>
      <c r="KE16" s="301"/>
      <c r="KF16" s="301"/>
      <c r="KG16" s="301"/>
      <c r="KH16" s="301"/>
      <c r="KI16" s="301"/>
      <c r="KJ16" s="301"/>
      <c r="KK16" s="301"/>
      <c r="KL16" s="301"/>
      <c r="KM16" s="301"/>
      <c r="KN16" s="301"/>
      <c r="KO16" s="301"/>
      <c r="KP16" s="301"/>
      <c r="KQ16" s="301"/>
      <c r="KR16" s="301"/>
      <c r="KS16" s="301"/>
      <c r="KT16" s="301"/>
      <c r="KU16" s="301"/>
      <c r="KV16" s="301"/>
      <c r="KW16" s="301"/>
      <c r="KX16" s="301"/>
      <c r="KY16" s="301"/>
      <c r="KZ16" s="301"/>
      <c r="LA16" s="301"/>
      <c r="LB16" s="301"/>
    </row>
    <row r="17" spans="1:314">
      <c r="A17" s="372" t="s">
        <v>819</v>
      </c>
      <c r="B17" s="373">
        <v>0</v>
      </c>
      <c r="C17" s="373">
        <v>0</v>
      </c>
      <c r="D17" s="374">
        <v>28</v>
      </c>
      <c r="E17" s="375">
        <v>0</v>
      </c>
      <c r="F17" s="374"/>
      <c r="G17" s="373">
        <v>0</v>
      </c>
      <c r="H17" s="374">
        <v>151</v>
      </c>
      <c r="I17" s="375">
        <v>0</v>
      </c>
      <c r="J17" s="374"/>
      <c r="K17" s="374"/>
      <c r="L17" s="374"/>
      <c r="M17" s="373">
        <v>0</v>
      </c>
      <c r="N17" s="375">
        <v>0</v>
      </c>
      <c r="O17" s="374"/>
      <c r="P17" s="375">
        <v>0</v>
      </c>
      <c r="Q17" s="374"/>
      <c r="R17" s="375">
        <v>0</v>
      </c>
      <c r="S17" s="374"/>
      <c r="T17" s="376">
        <v>0</v>
      </c>
      <c r="U17" s="376">
        <v>0</v>
      </c>
      <c r="V17" s="376">
        <v>0</v>
      </c>
      <c r="W17" s="375">
        <v>0</v>
      </c>
      <c r="X17" s="375">
        <v>0</v>
      </c>
      <c r="Y17" s="375">
        <v>0</v>
      </c>
      <c r="Z17" s="375">
        <v>0</v>
      </c>
      <c r="AA17" s="375">
        <v>0</v>
      </c>
      <c r="AB17" s="375">
        <v>0</v>
      </c>
      <c r="AC17" s="375">
        <v>0</v>
      </c>
      <c r="AD17" s="377">
        <v>0</v>
      </c>
      <c r="AE17" s="377">
        <v>0</v>
      </c>
      <c r="AF17" s="377">
        <v>0</v>
      </c>
      <c r="AG17" s="377">
        <v>0</v>
      </c>
      <c r="AH17" s="374"/>
      <c r="AI17" s="377">
        <v>0</v>
      </c>
      <c r="AJ17" s="378">
        <f t="shared" si="75"/>
        <v>28</v>
      </c>
      <c r="AK17" s="378">
        <f t="shared" si="76"/>
        <v>151</v>
      </c>
      <c r="AL17" s="379">
        <f t="shared" si="0"/>
        <v>0</v>
      </c>
      <c r="AM17" s="380">
        <f t="shared" si="91"/>
        <v>0</v>
      </c>
      <c r="AN17" s="380">
        <f t="shared" si="1"/>
        <v>0</v>
      </c>
      <c r="AO17" s="380">
        <f t="shared" si="92"/>
        <v>0</v>
      </c>
      <c r="AP17" s="380">
        <f t="shared" si="93"/>
        <v>0</v>
      </c>
      <c r="AQ17" s="380">
        <f t="shared" si="2"/>
        <v>0</v>
      </c>
      <c r="AR17" s="380">
        <f t="shared" si="3"/>
        <v>0</v>
      </c>
      <c r="AS17" s="380">
        <f t="shared" si="4"/>
        <v>0</v>
      </c>
      <c r="AT17" s="380">
        <f t="shared" si="94"/>
        <v>0</v>
      </c>
      <c r="AU17" s="380">
        <f t="shared" si="95"/>
        <v>0</v>
      </c>
      <c r="AV17" s="380">
        <f t="shared" si="96"/>
        <v>1473.8</v>
      </c>
      <c r="AW17" s="380">
        <f t="shared" si="97"/>
        <v>1403.4</v>
      </c>
      <c r="AX17" s="380">
        <f t="shared" si="5"/>
        <v>894</v>
      </c>
      <c r="AY17" s="380">
        <f t="shared" si="98"/>
        <v>509.4</v>
      </c>
      <c r="AZ17" s="380">
        <f t="shared" si="6"/>
        <v>70.400000000000006</v>
      </c>
      <c r="BA17" s="380">
        <f t="shared" si="99"/>
        <v>0</v>
      </c>
      <c r="BB17" s="380">
        <f t="shared" si="100"/>
        <v>0</v>
      </c>
      <c r="BC17" s="380">
        <f t="shared" si="7"/>
        <v>0</v>
      </c>
      <c r="BD17" s="380">
        <f t="shared" si="101"/>
        <v>0</v>
      </c>
      <c r="BE17" s="380">
        <f t="shared" si="8"/>
        <v>0</v>
      </c>
      <c r="BF17" s="380">
        <f t="shared" si="102"/>
        <v>0</v>
      </c>
      <c r="BG17" s="380">
        <f t="shared" si="103"/>
        <v>0</v>
      </c>
      <c r="BH17" s="380">
        <f t="shared" si="9"/>
        <v>0</v>
      </c>
      <c r="BI17" s="380">
        <f t="shared" si="104"/>
        <v>0</v>
      </c>
      <c r="BJ17" s="380">
        <f t="shared" si="105"/>
        <v>0</v>
      </c>
      <c r="BK17" s="380">
        <f t="shared" si="106"/>
        <v>0</v>
      </c>
      <c r="BL17" s="380">
        <f t="shared" si="107"/>
        <v>0</v>
      </c>
      <c r="BM17" s="380">
        <f t="shared" si="10"/>
        <v>0</v>
      </c>
      <c r="BN17" s="380">
        <f t="shared" si="108"/>
        <v>0</v>
      </c>
      <c r="BO17" s="380">
        <f t="shared" si="109"/>
        <v>0</v>
      </c>
      <c r="BP17" s="380">
        <f t="shared" si="110"/>
        <v>6993.6</v>
      </c>
      <c r="BQ17" s="380">
        <f t="shared" si="111"/>
        <v>6580.9</v>
      </c>
      <c r="BR17" s="380">
        <f t="shared" si="11"/>
        <v>4192.1000000000004</v>
      </c>
      <c r="BS17" s="380">
        <f t="shared" si="112"/>
        <v>2388.8000000000002</v>
      </c>
      <c r="BT17" s="380">
        <f t="shared" si="12"/>
        <v>412.7</v>
      </c>
      <c r="BU17" s="380"/>
      <c r="BV17" s="380">
        <f t="shared" si="81"/>
        <v>0</v>
      </c>
      <c r="BW17" s="380">
        <f t="shared" si="82"/>
        <v>0</v>
      </c>
      <c r="BX17" s="380">
        <f t="shared" si="83"/>
        <v>0</v>
      </c>
      <c r="BY17" s="380">
        <f t="shared" si="84"/>
        <v>0</v>
      </c>
      <c r="BZ17" s="380">
        <f t="shared" si="85"/>
        <v>0</v>
      </c>
      <c r="CA17" s="380">
        <f t="shared" si="86"/>
        <v>0</v>
      </c>
      <c r="CB17" s="380">
        <f t="shared" si="87"/>
        <v>0</v>
      </c>
      <c r="CC17" s="380">
        <f t="shared" si="88"/>
        <v>0</v>
      </c>
      <c r="CD17" s="380">
        <f t="shared" si="89"/>
        <v>0</v>
      </c>
      <c r="CE17" s="381">
        <f t="shared" si="13"/>
        <v>0</v>
      </c>
      <c r="CF17" s="380">
        <f t="shared" si="113"/>
        <v>0</v>
      </c>
      <c r="CG17" s="380">
        <f t="shared" si="114"/>
        <v>0</v>
      </c>
      <c r="CH17" s="380">
        <f t="shared" si="14"/>
        <v>0</v>
      </c>
      <c r="CI17" s="380">
        <f t="shared" si="115"/>
        <v>0</v>
      </c>
      <c r="CJ17" s="381">
        <f t="shared" si="15"/>
        <v>0</v>
      </c>
      <c r="CK17" s="380">
        <f t="shared" si="116"/>
        <v>0</v>
      </c>
      <c r="CL17" s="380">
        <f t="shared" si="117"/>
        <v>0</v>
      </c>
      <c r="CM17" s="380">
        <f t="shared" si="16"/>
        <v>0</v>
      </c>
      <c r="CN17" s="380">
        <f t="shared" si="118"/>
        <v>0</v>
      </c>
      <c r="CO17" s="381">
        <f t="shared" si="17"/>
        <v>0</v>
      </c>
      <c r="CP17" s="380">
        <f t="shared" si="119"/>
        <v>0</v>
      </c>
      <c r="CQ17" s="380">
        <f t="shared" si="120"/>
        <v>0</v>
      </c>
      <c r="CR17" s="380">
        <f t="shared" si="18"/>
        <v>0</v>
      </c>
      <c r="CS17" s="380">
        <f t="shared" si="121"/>
        <v>0</v>
      </c>
      <c r="CT17" s="381">
        <f t="shared" si="19"/>
        <v>0</v>
      </c>
      <c r="CU17" s="380">
        <f t="shared" si="122"/>
        <v>0</v>
      </c>
      <c r="CV17" s="380">
        <f t="shared" si="123"/>
        <v>0</v>
      </c>
      <c r="CW17" s="380">
        <f t="shared" si="20"/>
        <v>0</v>
      </c>
      <c r="CX17" s="380">
        <f t="shared" si="124"/>
        <v>0</v>
      </c>
      <c r="CY17" s="380">
        <f t="shared" si="21"/>
        <v>0</v>
      </c>
      <c r="CZ17" s="380">
        <f t="shared" si="125"/>
        <v>0</v>
      </c>
      <c r="DA17" s="380">
        <f t="shared" si="126"/>
        <v>0</v>
      </c>
      <c r="DB17" s="380">
        <f t="shared" si="22"/>
        <v>0</v>
      </c>
      <c r="DC17" s="380">
        <f t="shared" si="127"/>
        <v>0</v>
      </c>
      <c r="DD17" s="380">
        <f t="shared" si="23"/>
        <v>0</v>
      </c>
      <c r="DE17" s="380">
        <f t="shared" si="24"/>
        <v>0</v>
      </c>
      <c r="DF17" s="380">
        <f t="shared" si="25"/>
        <v>0</v>
      </c>
      <c r="DG17" s="380">
        <f t="shared" si="26"/>
        <v>0</v>
      </c>
      <c r="DH17" s="380">
        <f t="shared" si="128"/>
        <v>0</v>
      </c>
      <c r="DI17" s="380">
        <f t="shared" si="27"/>
        <v>0</v>
      </c>
      <c r="DJ17" s="380">
        <f t="shared" si="28"/>
        <v>0</v>
      </c>
      <c r="DK17" s="380">
        <f t="shared" si="29"/>
        <v>0</v>
      </c>
      <c r="DL17" s="380">
        <f t="shared" si="30"/>
        <v>0</v>
      </c>
      <c r="DM17" s="380">
        <f t="shared" si="129"/>
        <v>0</v>
      </c>
      <c r="DN17" s="380">
        <f t="shared" si="31"/>
        <v>0</v>
      </c>
      <c r="DO17" s="380">
        <f t="shared" si="130"/>
        <v>0</v>
      </c>
      <c r="DP17" s="380">
        <f t="shared" si="131"/>
        <v>0</v>
      </c>
      <c r="DQ17" s="380">
        <f t="shared" si="132"/>
        <v>0</v>
      </c>
      <c r="DR17" s="380">
        <f t="shared" si="133"/>
        <v>0</v>
      </c>
      <c r="DS17" s="380">
        <f t="shared" si="32"/>
        <v>0</v>
      </c>
      <c r="DT17" s="382">
        <f t="shared" si="134"/>
        <v>0</v>
      </c>
      <c r="DU17" s="383">
        <f t="shared" si="135"/>
        <v>0</v>
      </c>
      <c r="DV17" s="380">
        <f t="shared" si="33"/>
        <v>0</v>
      </c>
      <c r="DW17" s="380">
        <f t="shared" si="136"/>
        <v>0</v>
      </c>
      <c r="DX17" s="383">
        <f t="shared" si="137"/>
        <v>0</v>
      </c>
      <c r="DY17" s="383">
        <f t="shared" si="138"/>
        <v>0</v>
      </c>
      <c r="DZ17" s="383">
        <f t="shared" si="139"/>
        <v>0</v>
      </c>
      <c r="EA17" s="380">
        <f t="shared" si="34"/>
        <v>0</v>
      </c>
      <c r="EB17" s="380">
        <f t="shared" si="140"/>
        <v>0</v>
      </c>
      <c r="EC17" s="383">
        <f t="shared" si="141"/>
        <v>0</v>
      </c>
      <c r="ED17" s="383">
        <f t="shared" si="142"/>
        <v>0</v>
      </c>
      <c r="EE17" s="383">
        <f t="shared" si="143"/>
        <v>0</v>
      </c>
      <c r="EF17" s="380">
        <f t="shared" si="35"/>
        <v>0</v>
      </c>
      <c r="EG17" s="380">
        <f t="shared" si="144"/>
        <v>0</v>
      </c>
      <c r="EH17" s="383">
        <f t="shared" si="145"/>
        <v>0</v>
      </c>
      <c r="EI17" s="383">
        <f t="shared" si="146"/>
        <v>0</v>
      </c>
      <c r="EJ17" s="383">
        <f t="shared" si="147"/>
        <v>0</v>
      </c>
      <c r="EK17" s="380">
        <f t="shared" si="36"/>
        <v>0</v>
      </c>
      <c r="EL17" s="380">
        <f t="shared" si="148"/>
        <v>0</v>
      </c>
      <c r="EM17" s="383">
        <f t="shared" si="149"/>
        <v>0</v>
      </c>
      <c r="EN17" s="383">
        <f t="shared" si="150"/>
        <v>0</v>
      </c>
      <c r="EO17" s="383">
        <f t="shared" si="151"/>
        <v>0</v>
      </c>
      <c r="EP17" s="380">
        <f t="shared" si="37"/>
        <v>0</v>
      </c>
      <c r="EQ17" s="380">
        <f t="shared" si="152"/>
        <v>0</v>
      </c>
      <c r="ER17" s="383">
        <f t="shared" si="153"/>
        <v>0</v>
      </c>
      <c r="ES17" s="383">
        <f t="shared" si="154"/>
        <v>0</v>
      </c>
      <c r="ET17" s="383">
        <f t="shared" si="155"/>
        <v>0</v>
      </c>
      <c r="EU17" s="380">
        <f t="shared" si="38"/>
        <v>0</v>
      </c>
      <c r="EV17" s="380">
        <f t="shared" si="156"/>
        <v>0</v>
      </c>
      <c r="EW17" s="383">
        <f t="shared" si="157"/>
        <v>0</v>
      </c>
      <c r="EX17" s="383">
        <f t="shared" si="158"/>
        <v>0</v>
      </c>
      <c r="EY17" s="383">
        <f t="shared" si="159"/>
        <v>0</v>
      </c>
      <c r="EZ17" s="380">
        <f t="shared" si="39"/>
        <v>0</v>
      </c>
      <c r="FA17" s="380">
        <f t="shared" si="160"/>
        <v>0</v>
      </c>
      <c r="FB17" s="383">
        <f t="shared" si="161"/>
        <v>0</v>
      </c>
      <c r="FC17" s="383">
        <f t="shared" si="162"/>
        <v>0</v>
      </c>
      <c r="FD17" s="383">
        <f t="shared" si="163"/>
        <v>0</v>
      </c>
      <c r="FE17" s="380">
        <f t="shared" si="40"/>
        <v>0</v>
      </c>
      <c r="FF17" s="380">
        <f t="shared" si="164"/>
        <v>0</v>
      </c>
      <c r="FG17" s="384">
        <f t="shared" si="165"/>
        <v>0</v>
      </c>
      <c r="FH17" s="385">
        <f t="shared" si="41"/>
        <v>0</v>
      </c>
      <c r="FI17" s="380">
        <f t="shared" si="42"/>
        <v>0</v>
      </c>
      <c r="FJ17" s="380">
        <f t="shared" si="43"/>
        <v>0</v>
      </c>
      <c r="FK17" s="380">
        <f t="shared" si="166"/>
        <v>0</v>
      </c>
      <c r="FL17" s="380">
        <f t="shared" si="44"/>
        <v>0</v>
      </c>
      <c r="FM17" s="380">
        <f t="shared" si="45"/>
        <v>0</v>
      </c>
      <c r="FN17" s="380">
        <f t="shared" si="46"/>
        <v>0</v>
      </c>
      <c r="FO17" s="380">
        <f t="shared" si="47"/>
        <v>0</v>
      </c>
      <c r="FP17" s="380">
        <f t="shared" si="167"/>
        <v>0</v>
      </c>
      <c r="FQ17" s="380">
        <f t="shared" si="48"/>
        <v>0</v>
      </c>
      <c r="FR17" s="380">
        <f t="shared" si="49"/>
        <v>0</v>
      </c>
      <c r="FS17" s="380">
        <f t="shared" si="50"/>
        <v>0</v>
      </c>
      <c r="FT17" s="380">
        <f t="shared" si="51"/>
        <v>0</v>
      </c>
      <c r="FU17" s="380">
        <f t="shared" si="168"/>
        <v>0</v>
      </c>
      <c r="FV17" s="380">
        <f t="shared" si="52"/>
        <v>0</v>
      </c>
      <c r="FW17" s="380">
        <f t="shared" si="53"/>
        <v>0</v>
      </c>
      <c r="FX17" s="380">
        <f t="shared" si="54"/>
        <v>0</v>
      </c>
      <c r="FY17" s="380">
        <f t="shared" si="55"/>
        <v>0</v>
      </c>
      <c r="FZ17" s="380">
        <f t="shared" si="169"/>
        <v>0</v>
      </c>
      <c r="GA17" s="380">
        <f t="shared" si="56"/>
        <v>0</v>
      </c>
      <c r="GB17" s="380">
        <f t="shared" si="57"/>
        <v>0</v>
      </c>
      <c r="GC17" s="380">
        <f t="shared" si="58"/>
        <v>0</v>
      </c>
      <c r="GD17" s="380">
        <f t="shared" si="59"/>
        <v>0</v>
      </c>
      <c r="GE17" s="380">
        <f t="shared" si="170"/>
        <v>0</v>
      </c>
      <c r="GF17" s="380">
        <f t="shared" si="60"/>
        <v>0</v>
      </c>
      <c r="GG17" s="380">
        <f t="shared" si="61"/>
        <v>0</v>
      </c>
      <c r="GH17" s="380">
        <f t="shared" si="62"/>
        <v>0</v>
      </c>
      <c r="GI17" s="380">
        <f t="shared" si="63"/>
        <v>0</v>
      </c>
      <c r="GJ17" s="380">
        <f t="shared" si="171"/>
        <v>0</v>
      </c>
      <c r="GK17" s="380">
        <f t="shared" si="64"/>
        <v>0</v>
      </c>
      <c r="GL17" s="380">
        <f t="shared" si="65"/>
        <v>0</v>
      </c>
      <c r="GM17" s="380">
        <f t="shared" si="66"/>
        <v>0</v>
      </c>
      <c r="GN17" s="380">
        <f t="shared" si="67"/>
        <v>0</v>
      </c>
      <c r="GO17" s="380">
        <f t="shared" si="172"/>
        <v>0</v>
      </c>
      <c r="GP17" s="380">
        <f t="shared" si="68"/>
        <v>0</v>
      </c>
      <c r="GQ17" s="380">
        <f t="shared" si="69"/>
        <v>0</v>
      </c>
      <c r="GR17" s="380">
        <f t="shared" si="70"/>
        <v>0</v>
      </c>
      <c r="GS17" s="380">
        <f t="shared" si="71"/>
        <v>0</v>
      </c>
      <c r="GT17" s="380">
        <f t="shared" si="173"/>
        <v>0</v>
      </c>
      <c r="GU17" s="380">
        <f t="shared" si="72"/>
        <v>0</v>
      </c>
      <c r="GV17" s="386">
        <f t="shared" si="90"/>
        <v>8467.4</v>
      </c>
      <c r="GW17" s="380">
        <f t="shared" si="77"/>
        <v>7984.3</v>
      </c>
      <c r="GX17" s="380">
        <f t="shared" si="73"/>
        <v>5086.1000000000004</v>
      </c>
      <c r="GY17" s="380">
        <f t="shared" si="73"/>
        <v>2898.2</v>
      </c>
      <c r="GZ17" s="380">
        <f t="shared" si="73"/>
        <v>483.1</v>
      </c>
      <c r="HA17" s="387"/>
      <c r="HB17" s="387"/>
      <c r="HC17" s="388"/>
      <c r="HD17" s="388"/>
      <c r="HE17" s="389"/>
      <c r="HF17" s="390">
        <f t="shared" si="174"/>
        <v>179</v>
      </c>
      <c r="HG17" s="391">
        <v>13.6</v>
      </c>
      <c r="HH17" s="392">
        <f t="shared" si="78"/>
        <v>23936</v>
      </c>
      <c r="HI17" s="393"/>
      <c r="HJ17" s="394"/>
      <c r="HK17" s="388">
        <f t="shared" si="74"/>
        <v>0</v>
      </c>
      <c r="HL17" s="388">
        <f t="shared" si="79"/>
        <v>8467.4</v>
      </c>
      <c r="HM17" s="394">
        <f t="shared" si="80"/>
        <v>5086.1000000000004</v>
      </c>
      <c r="HN17" s="394"/>
      <c r="HO17" s="395"/>
    </row>
    <row r="18" spans="1:314" ht="18" customHeight="1">
      <c r="A18" s="372" t="s">
        <v>720</v>
      </c>
      <c r="B18" s="373">
        <v>0</v>
      </c>
      <c r="C18" s="373">
        <v>0</v>
      </c>
      <c r="D18" s="374"/>
      <c r="E18" s="375">
        <v>0</v>
      </c>
      <c r="F18" s="374"/>
      <c r="G18" s="373">
        <v>0</v>
      </c>
      <c r="H18" s="374">
        <v>171</v>
      </c>
      <c r="I18" s="375">
        <v>0</v>
      </c>
      <c r="J18" s="374"/>
      <c r="K18" s="374"/>
      <c r="L18" s="374"/>
      <c r="M18" s="373">
        <v>0</v>
      </c>
      <c r="N18" s="375">
        <v>0</v>
      </c>
      <c r="O18" s="374"/>
      <c r="P18" s="375">
        <v>0</v>
      </c>
      <c r="Q18" s="374"/>
      <c r="R18" s="375">
        <v>0</v>
      </c>
      <c r="S18" s="374"/>
      <c r="T18" s="376">
        <v>0</v>
      </c>
      <c r="U18" s="376">
        <v>0</v>
      </c>
      <c r="V18" s="376">
        <v>0</v>
      </c>
      <c r="W18" s="375">
        <v>0</v>
      </c>
      <c r="X18" s="375">
        <v>0</v>
      </c>
      <c r="Y18" s="375">
        <v>0</v>
      </c>
      <c r="Z18" s="375">
        <v>0</v>
      </c>
      <c r="AA18" s="375">
        <v>0</v>
      </c>
      <c r="AB18" s="375">
        <v>0</v>
      </c>
      <c r="AC18" s="375">
        <v>0</v>
      </c>
      <c r="AD18" s="377">
        <v>0</v>
      </c>
      <c r="AE18" s="377">
        <v>0</v>
      </c>
      <c r="AF18" s="377">
        <v>0</v>
      </c>
      <c r="AG18" s="377">
        <v>0</v>
      </c>
      <c r="AH18" s="374"/>
      <c r="AI18" s="377">
        <v>0</v>
      </c>
      <c r="AJ18" s="378">
        <f t="shared" si="75"/>
        <v>0</v>
      </c>
      <c r="AK18" s="378">
        <f t="shared" si="76"/>
        <v>171</v>
      </c>
      <c r="AL18" s="379">
        <f t="shared" si="0"/>
        <v>0</v>
      </c>
      <c r="AM18" s="380">
        <f t="shared" si="91"/>
        <v>0</v>
      </c>
      <c r="AN18" s="380">
        <f t="shared" si="1"/>
        <v>0</v>
      </c>
      <c r="AO18" s="380">
        <f t="shared" si="92"/>
        <v>0</v>
      </c>
      <c r="AP18" s="380">
        <f t="shared" si="93"/>
        <v>0</v>
      </c>
      <c r="AQ18" s="380">
        <f t="shared" si="2"/>
        <v>0</v>
      </c>
      <c r="AR18" s="380">
        <f t="shared" si="3"/>
        <v>0</v>
      </c>
      <c r="AS18" s="380">
        <f t="shared" si="4"/>
        <v>0</v>
      </c>
      <c r="AT18" s="380">
        <f t="shared" si="94"/>
        <v>0</v>
      </c>
      <c r="AU18" s="380">
        <f t="shared" si="95"/>
        <v>0</v>
      </c>
      <c r="AV18" s="380">
        <f t="shared" si="96"/>
        <v>0</v>
      </c>
      <c r="AW18" s="380">
        <f t="shared" si="97"/>
        <v>0</v>
      </c>
      <c r="AX18" s="380">
        <f t="shared" si="5"/>
        <v>0</v>
      </c>
      <c r="AY18" s="380">
        <f t="shared" si="98"/>
        <v>0</v>
      </c>
      <c r="AZ18" s="380">
        <f t="shared" si="6"/>
        <v>0</v>
      </c>
      <c r="BA18" s="380">
        <f t="shared" si="99"/>
        <v>0</v>
      </c>
      <c r="BB18" s="380">
        <f t="shared" si="100"/>
        <v>0</v>
      </c>
      <c r="BC18" s="380">
        <f t="shared" si="7"/>
        <v>0</v>
      </c>
      <c r="BD18" s="380">
        <f t="shared" si="101"/>
        <v>0</v>
      </c>
      <c r="BE18" s="380">
        <f t="shared" si="8"/>
        <v>0</v>
      </c>
      <c r="BF18" s="380">
        <f t="shared" si="102"/>
        <v>0</v>
      </c>
      <c r="BG18" s="380">
        <f t="shared" si="103"/>
        <v>0</v>
      </c>
      <c r="BH18" s="380">
        <f t="shared" si="9"/>
        <v>0</v>
      </c>
      <c r="BI18" s="380">
        <f t="shared" si="104"/>
        <v>0</v>
      </c>
      <c r="BJ18" s="380">
        <f t="shared" si="105"/>
        <v>0</v>
      </c>
      <c r="BK18" s="380">
        <f t="shared" si="106"/>
        <v>0</v>
      </c>
      <c r="BL18" s="380">
        <f t="shared" si="107"/>
        <v>0</v>
      </c>
      <c r="BM18" s="380">
        <f t="shared" si="10"/>
        <v>0</v>
      </c>
      <c r="BN18" s="380">
        <f t="shared" si="108"/>
        <v>0</v>
      </c>
      <c r="BO18" s="380">
        <f t="shared" si="109"/>
        <v>0</v>
      </c>
      <c r="BP18" s="380">
        <f t="shared" si="110"/>
        <v>7919.9</v>
      </c>
      <c r="BQ18" s="380">
        <f t="shared" si="111"/>
        <v>7452.5</v>
      </c>
      <c r="BR18" s="380">
        <f t="shared" si="11"/>
        <v>4747.3</v>
      </c>
      <c r="BS18" s="380">
        <f t="shared" si="112"/>
        <v>2705.2</v>
      </c>
      <c r="BT18" s="380">
        <f t="shared" si="12"/>
        <v>467.4</v>
      </c>
      <c r="BU18" s="380"/>
      <c r="BV18" s="380">
        <f t="shared" si="81"/>
        <v>0</v>
      </c>
      <c r="BW18" s="380">
        <f t="shared" si="82"/>
        <v>0</v>
      </c>
      <c r="BX18" s="380">
        <f t="shared" si="83"/>
        <v>0</v>
      </c>
      <c r="BY18" s="380">
        <f t="shared" si="84"/>
        <v>0</v>
      </c>
      <c r="BZ18" s="380">
        <f t="shared" si="85"/>
        <v>0</v>
      </c>
      <c r="CA18" s="380">
        <f t="shared" si="86"/>
        <v>0</v>
      </c>
      <c r="CB18" s="380">
        <f t="shared" si="87"/>
        <v>0</v>
      </c>
      <c r="CC18" s="380">
        <f t="shared" si="88"/>
        <v>0</v>
      </c>
      <c r="CD18" s="380">
        <f t="shared" si="89"/>
        <v>0</v>
      </c>
      <c r="CE18" s="381">
        <f t="shared" si="13"/>
        <v>0</v>
      </c>
      <c r="CF18" s="380">
        <f t="shared" si="113"/>
        <v>0</v>
      </c>
      <c r="CG18" s="380">
        <f t="shared" si="114"/>
        <v>0</v>
      </c>
      <c r="CH18" s="380">
        <f t="shared" si="14"/>
        <v>0</v>
      </c>
      <c r="CI18" s="380">
        <f t="shared" si="115"/>
        <v>0</v>
      </c>
      <c r="CJ18" s="381">
        <f t="shared" si="15"/>
        <v>0</v>
      </c>
      <c r="CK18" s="380">
        <f t="shared" si="116"/>
        <v>0</v>
      </c>
      <c r="CL18" s="380">
        <f t="shared" si="117"/>
        <v>0</v>
      </c>
      <c r="CM18" s="380">
        <f t="shared" si="16"/>
        <v>0</v>
      </c>
      <c r="CN18" s="380">
        <f t="shared" si="118"/>
        <v>0</v>
      </c>
      <c r="CO18" s="381">
        <f t="shared" si="17"/>
        <v>0</v>
      </c>
      <c r="CP18" s="380">
        <f t="shared" si="119"/>
        <v>0</v>
      </c>
      <c r="CQ18" s="380">
        <f t="shared" si="120"/>
        <v>0</v>
      </c>
      <c r="CR18" s="380">
        <f t="shared" si="18"/>
        <v>0</v>
      </c>
      <c r="CS18" s="380">
        <f t="shared" si="121"/>
        <v>0</v>
      </c>
      <c r="CT18" s="381">
        <f t="shared" si="19"/>
        <v>0</v>
      </c>
      <c r="CU18" s="380">
        <f t="shared" si="122"/>
        <v>0</v>
      </c>
      <c r="CV18" s="380">
        <f t="shared" si="123"/>
        <v>0</v>
      </c>
      <c r="CW18" s="380">
        <f t="shared" si="20"/>
        <v>0</v>
      </c>
      <c r="CX18" s="380">
        <f t="shared" si="124"/>
        <v>0</v>
      </c>
      <c r="CY18" s="380">
        <f t="shared" si="21"/>
        <v>0</v>
      </c>
      <c r="CZ18" s="380">
        <f t="shared" si="125"/>
        <v>0</v>
      </c>
      <c r="DA18" s="380">
        <f t="shared" si="126"/>
        <v>0</v>
      </c>
      <c r="DB18" s="380">
        <f t="shared" si="22"/>
        <v>0</v>
      </c>
      <c r="DC18" s="380">
        <f t="shared" si="127"/>
        <v>0</v>
      </c>
      <c r="DD18" s="380">
        <f t="shared" si="23"/>
        <v>0</v>
      </c>
      <c r="DE18" s="380">
        <f t="shared" si="24"/>
        <v>0</v>
      </c>
      <c r="DF18" s="380">
        <f t="shared" si="25"/>
        <v>0</v>
      </c>
      <c r="DG18" s="380">
        <f t="shared" si="26"/>
        <v>0</v>
      </c>
      <c r="DH18" s="380">
        <f t="shared" si="128"/>
        <v>0</v>
      </c>
      <c r="DI18" s="380">
        <f t="shared" si="27"/>
        <v>0</v>
      </c>
      <c r="DJ18" s="380">
        <f t="shared" si="28"/>
        <v>0</v>
      </c>
      <c r="DK18" s="380">
        <f t="shared" si="29"/>
        <v>0</v>
      </c>
      <c r="DL18" s="380">
        <f t="shared" si="30"/>
        <v>0</v>
      </c>
      <c r="DM18" s="380">
        <f t="shared" si="129"/>
        <v>0</v>
      </c>
      <c r="DN18" s="380">
        <f t="shared" si="31"/>
        <v>0</v>
      </c>
      <c r="DO18" s="380">
        <f t="shared" si="130"/>
        <v>0</v>
      </c>
      <c r="DP18" s="380">
        <f t="shared" si="131"/>
        <v>0</v>
      </c>
      <c r="DQ18" s="380">
        <f t="shared" si="132"/>
        <v>0</v>
      </c>
      <c r="DR18" s="380">
        <f t="shared" si="133"/>
        <v>0</v>
      </c>
      <c r="DS18" s="380">
        <f t="shared" si="32"/>
        <v>0</v>
      </c>
      <c r="DT18" s="382">
        <f t="shared" si="134"/>
        <v>0</v>
      </c>
      <c r="DU18" s="383">
        <f t="shared" si="135"/>
        <v>0</v>
      </c>
      <c r="DV18" s="380">
        <f t="shared" si="33"/>
        <v>0</v>
      </c>
      <c r="DW18" s="380">
        <f t="shared" si="136"/>
        <v>0</v>
      </c>
      <c r="DX18" s="383">
        <f t="shared" si="137"/>
        <v>0</v>
      </c>
      <c r="DY18" s="383">
        <f t="shared" si="138"/>
        <v>0</v>
      </c>
      <c r="DZ18" s="383">
        <f t="shared" si="139"/>
        <v>0</v>
      </c>
      <c r="EA18" s="380">
        <f t="shared" si="34"/>
        <v>0</v>
      </c>
      <c r="EB18" s="380">
        <f t="shared" si="140"/>
        <v>0</v>
      </c>
      <c r="EC18" s="383">
        <f t="shared" si="141"/>
        <v>0</v>
      </c>
      <c r="ED18" s="383">
        <f t="shared" si="142"/>
        <v>0</v>
      </c>
      <c r="EE18" s="383">
        <f t="shared" si="143"/>
        <v>0</v>
      </c>
      <c r="EF18" s="380">
        <f t="shared" si="35"/>
        <v>0</v>
      </c>
      <c r="EG18" s="380">
        <f t="shared" si="144"/>
        <v>0</v>
      </c>
      <c r="EH18" s="383">
        <f t="shared" si="145"/>
        <v>0</v>
      </c>
      <c r="EI18" s="383">
        <f t="shared" si="146"/>
        <v>0</v>
      </c>
      <c r="EJ18" s="383">
        <f t="shared" si="147"/>
        <v>0</v>
      </c>
      <c r="EK18" s="380">
        <f t="shared" si="36"/>
        <v>0</v>
      </c>
      <c r="EL18" s="380">
        <f t="shared" si="148"/>
        <v>0</v>
      </c>
      <c r="EM18" s="383">
        <f t="shared" si="149"/>
        <v>0</v>
      </c>
      <c r="EN18" s="383">
        <f t="shared" si="150"/>
        <v>0</v>
      </c>
      <c r="EO18" s="383">
        <f t="shared" si="151"/>
        <v>0</v>
      </c>
      <c r="EP18" s="380">
        <f t="shared" si="37"/>
        <v>0</v>
      </c>
      <c r="EQ18" s="380">
        <f t="shared" si="152"/>
        <v>0</v>
      </c>
      <c r="ER18" s="383">
        <f t="shared" si="153"/>
        <v>0</v>
      </c>
      <c r="ES18" s="383">
        <f t="shared" si="154"/>
        <v>0</v>
      </c>
      <c r="ET18" s="383">
        <f t="shared" si="155"/>
        <v>0</v>
      </c>
      <c r="EU18" s="380">
        <f t="shared" si="38"/>
        <v>0</v>
      </c>
      <c r="EV18" s="380">
        <f t="shared" si="156"/>
        <v>0</v>
      </c>
      <c r="EW18" s="383">
        <f t="shared" si="157"/>
        <v>0</v>
      </c>
      <c r="EX18" s="383">
        <f t="shared" si="158"/>
        <v>0</v>
      </c>
      <c r="EY18" s="383">
        <f t="shared" si="159"/>
        <v>0</v>
      </c>
      <c r="EZ18" s="380">
        <f t="shared" si="39"/>
        <v>0</v>
      </c>
      <c r="FA18" s="380">
        <f t="shared" si="160"/>
        <v>0</v>
      </c>
      <c r="FB18" s="383">
        <f t="shared" si="161"/>
        <v>0</v>
      </c>
      <c r="FC18" s="383">
        <f t="shared" si="162"/>
        <v>0</v>
      </c>
      <c r="FD18" s="383">
        <f t="shared" si="163"/>
        <v>0</v>
      </c>
      <c r="FE18" s="380">
        <f t="shared" si="40"/>
        <v>0</v>
      </c>
      <c r="FF18" s="380">
        <f t="shared" si="164"/>
        <v>0</v>
      </c>
      <c r="FG18" s="384">
        <f t="shared" si="165"/>
        <v>0</v>
      </c>
      <c r="FH18" s="385">
        <f t="shared" si="41"/>
        <v>0</v>
      </c>
      <c r="FI18" s="380">
        <f t="shared" si="42"/>
        <v>0</v>
      </c>
      <c r="FJ18" s="380">
        <f t="shared" si="43"/>
        <v>0</v>
      </c>
      <c r="FK18" s="380">
        <f t="shared" si="166"/>
        <v>0</v>
      </c>
      <c r="FL18" s="380">
        <f t="shared" si="44"/>
        <v>0</v>
      </c>
      <c r="FM18" s="380">
        <f t="shared" si="45"/>
        <v>0</v>
      </c>
      <c r="FN18" s="380">
        <f t="shared" si="46"/>
        <v>0</v>
      </c>
      <c r="FO18" s="380">
        <f t="shared" si="47"/>
        <v>0</v>
      </c>
      <c r="FP18" s="380">
        <f t="shared" si="167"/>
        <v>0</v>
      </c>
      <c r="FQ18" s="380">
        <f t="shared" si="48"/>
        <v>0</v>
      </c>
      <c r="FR18" s="380">
        <f t="shared" si="49"/>
        <v>0</v>
      </c>
      <c r="FS18" s="380">
        <f t="shared" si="50"/>
        <v>0</v>
      </c>
      <c r="FT18" s="380">
        <f t="shared" si="51"/>
        <v>0</v>
      </c>
      <c r="FU18" s="380">
        <f t="shared" si="168"/>
        <v>0</v>
      </c>
      <c r="FV18" s="380">
        <f t="shared" si="52"/>
        <v>0</v>
      </c>
      <c r="FW18" s="380">
        <f t="shared" si="53"/>
        <v>0</v>
      </c>
      <c r="FX18" s="380">
        <f t="shared" si="54"/>
        <v>0</v>
      </c>
      <c r="FY18" s="380">
        <f t="shared" si="55"/>
        <v>0</v>
      </c>
      <c r="FZ18" s="380">
        <f t="shared" si="169"/>
        <v>0</v>
      </c>
      <c r="GA18" s="380">
        <f t="shared" si="56"/>
        <v>0</v>
      </c>
      <c r="GB18" s="380">
        <f t="shared" si="57"/>
        <v>0</v>
      </c>
      <c r="GC18" s="380">
        <f t="shared" si="58"/>
        <v>0</v>
      </c>
      <c r="GD18" s="380">
        <f t="shared" si="59"/>
        <v>0</v>
      </c>
      <c r="GE18" s="380">
        <f t="shared" si="170"/>
        <v>0</v>
      </c>
      <c r="GF18" s="380">
        <f t="shared" si="60"/>
        <v>0</v>
      </c>
      <c r="GG18" s="380">
        <f t="shared" si="61"/>
        <v>0</v>
      </c>
      <c r="GH18" s="380">
        <f t="shared" si="62"/>
        <v>0</v>
      </c>
      <c r="GI18" s="380">
        <f t="shared" si="63"/>
        <v>0</v>
      </c>
      <c r="GJ18" s="380">
        <f t="shared" si="171"/>
        <v>0</v>
      </c>
      <c r="GK18" s="380">
        <f t="shared" si="64"/>
        <v>0</v>
      </c>
      <c r="GL18" s="380">
        <f t="shared" si="65"/>
        <v>0</v>
      </c>
      <c r="GM18" s="380">
        <f t="shared" si="66"/>
        <v>0</v>
      </c>
      <c r="GN18" s="380">
        <f t="shared" si="67"/>
        <v>0</v>
      </c>
      <c r="GO18" s="380">
        <f t="shared" si="172"/>
        <v>0</v>
      </c>
      <c r="GP18" s="380">
        <f t="shared" si="68"/>
        <v>0</v>
      </c>
      <c r="GQ18" s="380">
        <f t="shared" si="69"/>
        <v>0</v>
      </c>
      <c r="GR18" s="380">
        <f t="shared" si="70"/>
        <v>0</v>
      </c>
      <c r="GS18" s="380">
        <f t="shared" si="71"/>
        <v>0</v>
      </c>
      <c r="GT18" s="380">
        <f t="shared" si="173"/>
        <v>0</v>
      </c>
      <c r="GU18" s="380">
        <f t="shared" si="72"/>
        <v>0</v>
      </c>
      <c r="GV18" s="386">
        <f t="shared" si="90"/>
        <v>7919.9</v>
      </c>
      <c r="GW18" s="380">
        <f t="shared" si="77"/>
        <v>7452.5</v>
      </c>
      <c r="GX18" s="380">
        <f t="shared" si="73"/>
        <v>4747.3</v>
      </c>
      <c r="GY18" s="380">
        <f t="shared" si="73"/>
        <v>2705.2</v>
      </c>
      <c r="GZ18" s="380">
        <f t="shared" si="73"/>
        <v>467.4</v>
      </c>
      <c r="HA18" s="387"/>
      <c r="HB18" s="387"/>
      <c r="HC18" s="388"/>
      <c r="HD18" s="388"/>
      <c r="HE18" s="389"/>
      <c r="HF18" s="390">
        <f t="shared" si="174"/>
        <v>171</v>
      </c>
      <c r="HG18" s="391">
        <v>12.5</v>
      </c>
      <c r="HH18" s="392">
        <f t="shared" si="78"/>
        <v>24308</v>
      </c>
      <c r="HI18" s="393"/>
      <c r="HJ18" s="394"/>
      <c r="HK18" s="388">
        <f t="shared" si="74"/>
        <v>0</v>
      </c>
      <c r="HL18" s="388">
        <f t="shared" si="79"/>
        <v>7919.9</v>
      </c>
      <c r="HM18" s="394">
        <f t="shared" si="80"/>
        <v>4747.3</v>
      </c>
      <c r="HN18" s="394"/>
      <c r="HO18" s="395"/>
    </row>
    <row r="19" spans="1:314" ht="31.5">
      <c r="A19" s="372" t="s">
        <v>820</v>
      </c>
      <c r="B19" s="373">
        <v>0</v>
      </c>
      <c r="C19" s="373">
        <v>0</v>
      </c>
      <c r="D19" s="374"/>
      <c r="E19" s="375">
        <v>0</v>
      </c>
      <c r="F19" s="374"/>
      <c r="G19" s="373">
        <v>0</v>
      </c>
      <c r="H19" s="374"/>
      <c r="I19" s="375">
        <v>0</v>
      </c>
      <c r="J19" s="374"/>
      <c r="K19" s="374"/>
      <c r="L19" s="374"/>
      <c r="M19" s="373">
        <v>0</v>
      </c>
      <c r="N19" s="375">
        <v>0</v>
      </c>
      <c r="O19" s="374"/>
      <c r="P19" s="373">
        <v>0</v>
      </c>
      <c r="Q19" s="374">
        <v>51</v>
      </c>
      <c r="R19" s="375">
        <v>0</v>
      </c>
      <c r="S19" s="374"/>
      <c r="T19" s="376">
        <v>0</v>
      </c>
      <c r="U19" s="376">
        <v>0</v>
      </c>
      <c r="V19" s="376">
        <v>0</v>
      </c>
      <c r="W19" s="375">
        <v>0</v>
      </c>
      <c r="X19" s="375">
        <v>0</v>
      </c>
      <c r="Y19" s="375">
        <v>0</v>
      </c>
      <c r="Z19" s="375">
        <v>0</v>
      </c>
      <c r="AA19" s="375">
        <v>0</v>
      </c>
      <c r="AB19" s="375">
        <v>0</v>
      </c>
      <c r="AC19" s="375">
        <v>0</v>
      </c>
      <c r="AD19" s="377">
        <v>0</v>
      </c>
      <c r="AE19" s="377">
        <v>0</v>
      </c>
      <c r="AF19" s="377">
        <v>0</v>
      </c>
      <c r="AG19" s="377">
        <v>0</v>
      </c>
      <c r="AH19" s="374"/>
      <c r="AI19" s="377">
        <v>0</v>
      </c>
      <c r="AJ19" s="378">
        <f t="shared" si="75"/>
        <v>0</v>
      </c>
      <c r="AK19" s="378">
        <f t="shared" si="76"/>
        <v>51</v>
      </c>
      <c r="AL19" s="379">
        <f t="shared" si="0"/>
        <v>0</v>
      </c>
      <c r="AM19" s="380">
        <f t="shared" si="91"/>
        <v>0</v>
      </c>
      <c r="AN19" s="380">
        <f t="shared" si="1"/>
        <v>0</v>
      </c>
      <c r="AO19" s="380">
        <f t="shared" si="92"/>
        <v>0</v>
      </c>
      <c r="AP19" s="380">
        <f t="shared" si="93"/>
        <v>0</v>
      </c>
      <c r="AQ19" s="380">
        <f t="shared" si="2"/>
        <v>0</v>
      </c>
      <c r="AR19" s="380">
        <f t="shared" si="3"/>
        <v>0</v>
      </c>
      <c r="AS19" s="380">
        <f t="shared" si="4"/>
        <v>0</v>
      </c>
      <c r="AT19" s="380">
        <f t="shared" si="94"/>
        <v>0</v>
      </c>
      <c r="AU19" s="380">
        <f t="shared" si="95"/>
        <v>0</v>
      </c>
      <c r="AV19" s="380">
        <f t="shared" si="96"/>
        <v>0</v>
      </c>
      <c r="AW19" s="380">
        <f t="shared" si="97"/>
        <v>0</v>
      </c>
      <c r="AX19" s="380">
        <f t="shared" si="5"/>
        <v>0</v>
      </c>
      <c r="AY19" s="380">
        <f t="shared" si="98"/>
        <v>0</v>
      </c>
      <c r="AZ19" s="380">
        <f t="shared" si="6"/>
        <v>0</v>
      </c>
      <c r="BA19" s="380">
        <f t="shared" si="99"/>
        <v>0</v>
      </c>
      <c r="BB19" s="380">
        <f t="shared" si="100"/>
        <v>0</v>
      </c>
      <c r="BC19" s="380">
        <f t="shared" si="7"/>
        <v>0</v>
      </c>
      <c r="BD19" s="380">
        <f t="shared" si="101"/>
        <v>0</v>
      </c>
      <c r="BE19" s="380">
        <f t="shared" si="8"/>
        <v>0</v>
      </c>
      <c r="BF19" s="380">
        <f t="shared" si="102"/>
        <v>0</v>
      </c>
      <c r="BG19" s="380">
        <f t="shared" si="103"/>
        <v>0</v>
      </c>
      <c r="BH19" s="380">
        <f t="shared" si="9"/>
        <v>0</v>
      </c>
      <c r="BI19" s="380">
        <f t="shared" si="104"/>
        <v>0</v>
      </c>
      <c r="BJ19" s="380">
        <f t="shared" si="105"/>
        <v>0</v>
      </c>
      <c r="BK19" s="380">
        <f t="shared" si="106"/>
        <v>0</v>
      </c>
      <c r="BL19" s="380">
        <f t="shared" si="107"/>
        <v>0</v>
      </c>
      <c r="BM19" s="380">
        <f t="shared" si="10"/>
        <v>0</v>
      </c>
      <c r="BN19" s="380">
        <f t="shared" si="108"/>
        <v>0</v>
      </c>
      <c r="BO19" s="380">
        <f t="shared" si="109"/>
        <v>0</v>
      </c>
      <c r="BP19" s="380">
        <f t="shared" si="110"/>
        <v>0</v>
      </c>
      <c r="BQ19" s="380">
        <f t="shared" si="111"/>
        <v>0</v>
      </c>
      <c r="BR19" s="380">
        <f t="shared" si="11"/>
        <v>0</v>
      </c>
      <c r="BS19" s="380">
        <f t="shared" si="112"/>
        <v>0</v>
      </c>
      <c r="BT19" s="380">
        <f t="shared" si="12"/>
        <v>0</v>
      </c>
      <c r="BU19" s="380"/>
      <c r="BV19" s="380">
        <f t="shared" si="81"/>
        <v>0</v>
      </c>
      <c r="BW19" s="380">
        <f t="shared" si="82"/>
        <v>0</v>
      </c>
      <c r="BX19" s="380">
        <f t="shared" si="83"/>
        <v>0</v>
      </c>
      <c r="BY19" s="380">
        <f t="shared" si="84"/>
        <v>0</v>
      </c>
      <c r="BZ19" s="380">
        <f t="shared" si="85"/>
        <v>0</v>
      </c>
      <c r="CA19" s="380">
        <f t="shared" si="86"/>
        <v>0</v>
      </c>
      <c r="CB19" s="380">
        <f t="shared" si="87"/>
        <v>0</v>
      </c>
      <c r="CC19" s="380">
        <f t="shared" si="88"/>
        <v>0</v>
      </c>
      <c r="CD19" s="380">
        <f t="shared" si="89"/>
        <v>0</v>
      </c>
      <c r="CE19" s="381">
        <f t="shared" si="13"/>
        <v>0</v>
      </c>
      <c r="CF19" s="380">
        <f t="shared" si="113"/>
        <v>0</v>
      </c>
      <c r="CG19" s="380">
        <f t="shared" si="114"/>
        <v>0</v>
      </c>
      <c r="CH19" s="380">
        <f t="shared" si="14"/>
        <v>0</v>
      </c>
      <c r="CI19" s="380">
        <f t="shared" si="115"/>
        <v>0</v>
      </c>
      <c r="CJ19" s="381">
        <f t="shared" si="15"/>
        <v>0</v>
      </c>
      <c r="CK19" s="380">
        <f t="shared" si="116"/>
        <v>0</v>
      </c>
      <c r="CL19" s="380">
        <f t="shared" si="117"/>
        <v>0</v>
      </c>
      <c r="CM19" s="380">
        <f t="shared" si="16"/>
        <v>0</v>
      </c>
      <c r="CN19" s="380">
        <f t="shared" si="118"/>
        <v>0</v>
      </c>
      <c r="CO19" s="381">
        <f t="shared" si="17"/>
        <v>0</v>
      </c>
      <c r="CP19" s="380">
        <f t="shared" si="119"/>
        <v>0</v>
      </c>
      <c r="CQ19" s="380">
        <f t="shared" si="120"/>
        <v>0</v>
      </c>
      <c r="CR19" s="380">
        <f t="shared" si="18"/>
        <v>0</v>
      </c>
      <c r="CS19" s="380">
        <f t="shared" si="121"/>
        <v>0</v>
      </c>
      <c r="CT19" s="381">
        <f t="shared" si="19"/>
        <v>0</v>
      </c>
      <c r="CU19" s="380">
        <f t="shared" si="122"/>
        <v>0</v>
      </c>
      <c r="CV19" s="380">
        <f t="shared" si="123"/>
        <v>0</v>
      </c>
      <c r="CW19" s="380">
        <f t="shared" si="20"/>
        <v>0</v>
      </c>
      <c r="CX19" s="380">
        <f t="shared" si="124"/>
        <v>0</v>
      </c>
      <c r="CY19" s="380">
        <f t="shared" si="21"/>
        <v>0</v>
      </c>
      <c r="CZ19" s="380">
        <f t="shared" si="125"/>
        <v>0</v>
      </c>
      <c r="DA19" s="380">
        <f t="shared" si="126"/>
        <v>0</v>
      </c>
      <c r="DB19" s="380">
        <f t="shared" si="22"/>
        <v>0</v>
      </c>
      <c r="DC19" s="380">
        <f t="shared" si="127"/>
        <v>0</v>
      </c>
      <c r="DD19" s="380">
        <f t="shared" si="23"/>
        <v>0</v>
      </c>
      <c r="DE19" s="380">
        <f t="shared" si="24"/>
        <v>5960.3</v>
      </c>
      <c r="DF19" s="380">
        <f t="shared" si="25"/>
        <v>5779.1</v>
      </c>
      <c r="DG19" s="380">
        <f t="shared" si="26"/>
        <v>3681.3</v>
      </c>
      <c r="DH19" s="380">
        <f t="shared" si="128"/>
        <v>2097.8000000000002</v>
      </c>
      <c r="DI19" s="380">
        <f t="shared" si="27"/>
        <v>181.2</v>
      </c>
      <c r="DJ19" s="380">
        <f t="shared" si="28"/>
        <v>0</v>
      </c>
      <c r="DK19" s="380">
        <f t="shared" si="29"/>
        <v>0</v>
      </c>
      <c r="DL19" s="380">
        <f t="shared" si="30"/>
        <v>0</v>
      </c>
      <c r="DM19" s="380">
        <f t="shared" si="129"/>
        <v>0</v>
      </c>
      <c r="DN19" s="380">
        <f t="shared" si="31"/>
        <v>0</v>
      </c>
      <c r="DO19" s="380">
        <f t="shared" si="130"/>
        <v>0</v>
      </c>
      <c r="DP19" s="380">
        <f t="shared" si="131"/>
        <v>0</v>
      </c>
      <c r="DQ19" s="380">
        <f t="shared" si="132"/>
        <v>0</v>
      </c>
      <c r="DR19" s="380">
        <f t="shared" si="133"/>
        <v>0</v>
      </c>
      <c r="DS19" s="380">
        <f t="shared" si="32"/>
        <v>0</v>
      </c>
      <c r="DT19" s="382">
        <f t="shared" si="134"/>
        <v>0</v>
      </c>
      <c r="DU19" s="383">
        <f t="shared" si="135"/>
        <v>0</v>
      </c>
      <c r="DV19" s="380">
        <f t="shared" si="33"/>
        <v>0</v>
      </c>
      <c r="DW19" s="380">
        <f t="shared" si="136"/>
        <v>0</v>
      </c>
      <c r="DX19" s="383">
        <f t="shared" si="137"/>
        <v>0</v>
      </c>
      <c r="DY19" s="383">
        <f t="shared" si="138"/>
        <v>0</v>
      </c>
      <c r="DZ19" s="383">
        <f t="shared" si="139"/>
        <v>0</v>
      </c>
      <c r="EA19" s="380">
        <f t="shared" si="34"/>
        <v>0</v>
      </c>
      <c r="EB19" s="380">
        <f t="shared" si="140"/>
        <v>0</v>
      </c>
      <c r="EC19" s="383">
        <f t="shared" si="141"/>
        <v>0</v>
      </c>
      <c r="ED19" s="383">
        <f t="shared" si="142"/>
        <v>0</v>
      </c>
      <c r="EE19" s="383">
        <f t="shared" si="143"/>
        <v>0</v>
      </c>
      <c r="EF19" s="380">
        <f t="shared" si="35"/>
        <v>0</v>
      </c>
      <c r="EG19" s="380">
        <f t="shared" si="144"/>
        <v>0</v>
      </c>
      <c r="EH19" s="383">
        <f t="shared" si="145"/>
        <v>0</v>
      </c>
      <c r="EI19" s="383">
        <f t="shared" si="146"/>
        <v>0</v>
      </c>
      <c r="EJ19" s="383">
        <f t="shared" si="147"/>
        <v>0</v>
      </c>
      <c r="EK19" s="380">
        <f t="shared" si="36"/>
        <v>0</v>
      </c>
      <c r="EL19" s="380">
        <f t="shared" si="148"/>
        <v>0</v>
      </c>
      <c r="EM19" s="383">
        <f t="shared" si="149"/>
        <v>0</v>
      </c>
      <c r="EN19" s="383">
        <f t="shared" si="150"/>
        <v>0</v>
      </c>
      <c r="EO19" s="383">
        <f t="shared" si="151"/>
        <v>0</v>
      </c>
      <c r="EP19" s="380">
        <f t="shared" si="37"/>
        <v>0</v>
      </c>
      <c r="EQ19" s="380">
        <f t="shared" si="152"/>
        <v>0</v>
      </c>
      <c r="ER19" s="383">
        <f t="shared" si="153"/>
        <v>0</v>
      </c>
      <c r="ES19" s="383">
        <f t="shared" si="154"/>
        <v>0</v>
      </c>
      <c r="ET19" s="383">
        <f t="shared" si="155"/>
        <v>0</v>
      </c>
      <c r="EU19" s="380">
        <f t="shared" si="38"/>
        <v>0</v>
      </c>
      <c r="EV19" s="380">
        <f t="shared" si="156"/>
        <v>0</v>
      </c>
      <c r="EW19" s="383">
        <f t="shared" si="157"/>
        <v>0</v>
      </c>
      <c r="EX19" s="383">
        <f t="shared" si="158"/>
        <v>0</v>
      </c>
      <c r="EY19" s="383">
        <f t="shared" si="159"/>
        <v>0</v>
      </c>
      <c r="EZ19" s="380">
        <f t="shared" si="39"/>
        <v>0</v>
      </c>
      <c r="FA19" s="380">
        <f t="shared" si="160"/>
        <v>0</v>
      </c>
      <c r="FB19" s="383">
        <f t="shared" si="161"/>
        <v>0</v>
      </c>
      <c r="FC19" s="383">
        <f t="shared" si="162"/>
        <v>0</v>
      </c>
      <c r="FD19" s="383">
        <f t="shared" si="163"/>
        <v>0</v>
      </c>
      <c r="FE19" s="380">
        <f t="shared" si="40"/>
        <v>0</v>
      </c>
      <c r="FF19" s="380">
        <f t="shared" si="164"/>
        <v>0</v>
      </c>
      <c r="FG19" s="384">
        <f t="shared" si="165"/>
        <v>0</v>
      </c>
      <c r="FH19" s="385">
        <f t="shared" si="41"/>
        <v>0</v>
      </c>
      <c r="FI19" s="380">
        <f t="shared" si="42"/>
        <v>0</v>
      </c>
      <c r="FJ19" s="380">
        <f t="shared" si="43"/>
        <v>0</v>
      </c>
      <c r="FK19" s="380">
        <f t="shared" si="166"/>
        <v>0</v>
      </c>
      <c r="FL19" s="380">
        <f t="shared" si="44"/>
        <v>0</v>
      </c>
      <c r="FM19" s="380">
        <f t="shared" si="45"/>
        <v>0</v>
      </c>
      <c r="FN19" s="380">
        <f t="shared" si="46"/>
        <v>0</v>
      </c>
      <c r="FO19" s="380">
        <f t="shared" si="47"/>
        <v>0</v>
      </c>
      <c r="FP19" s="380">
        <f t="shared" si="167"/>
        <v>0</v>
      </c>
      <c r="FQ19" s="380">
        <f t="shared" si="48"/>
        <v>0</v>
      </c>
      <c r="FR19" s="380">
        <f t="shared" si="49"/>
        <v>0</v>
      </c>
      <c r="FS19" s="380">
        <f t="shared" si="50"/>
        <v>0</v>
      </c>
      <c r="FT19" s="380">
        <f t="shared" si="51"/>
        <v>0</v>
      </c>
      <c r="FU19" s="380">
        <f t="shared" si="168"/>
        <v>0</v>
      </c>
      <c r="FV19" s="380">
        <f t="shared" si="52"/>
        <v>0</v>
      </c>
      <c r="FW19" s="380">
        <f t="shared" si="53"/>
        <v>0</v>
      </c>
      <c r="FX19" s="380">
        <f t="shared" si="54"/>
        <v>0</v>
      </c>
      <c r="FY19" s="380">
        <f t="shared" si="55"/>
        <v>0</v>
      </c>
      <c r="FZ19" s="380">
        <f t="shared" si="169"/>
        <v>0</v>
      </c>
      <c r="GA19" s="380">
        <f t="shared" si="56"/>
        <v>0</v>
      </c>
      <c r="GB19" s="380">
        <f t="shared" si="57"/>
        <v>0</v>
      </c>
      <c r="GC19" s="380">
        <f t="shared" si="58"/>
        <v>0</v>
      </c>
      <c r="GD19" s="380">
        <f t="shared" si="59"/>
        <v>0</v>
      </c>
      <c r="GE19" s="380">
        <f t="shared" si="170"/>
        <v>0</v>
      </c>
      <c r="GF19" s="380">
        <f t="shared" si="60"/>
        <v>0</v>
      </c>
      <c r="GG19" s="380">
        <f t="shared" si="61"/>
        <v>0</v>
      </c>
      <c r="GH19" s="380">
        <f t="shared" si="62"/>
        <v>0</v>
      </c>
      <c r="GI19" s="380">
        <f t="shared" si="63"/>
        <v>0</v>
      </c>
      <c r="GJ19" s="380">
        <f t="shared" si="171"/>
        <v>0</v>
      </c>
      <c r="GK19" s="380">
        <f t="shared" si="64"/>
        <v>0</v>
      </c>
      <c r="GL19" s="380">
        <f t="shared" si="65"/>
        <v>0</v>
      </c>
      <c r="GM19" s="380">
        <f t="shared" si="66"/>
        <v>0</v>
      </c>
      <c r="GN19" s="380">
        <f t="shared" si="67"/>
        <v>0</v>
      </c>
      <c r="GO19" s="380">
        <f t="shared" si="172"/>
        <v>0</v>
      </c>
      <c r="GP19" s="380">
        <f t="shared" si="68"/>
        <v>0</v>
      </c>
      <c r="GQ19" s="380">
        <f t="shared" si="69"/>
        <v>0</v>
      </c>
      <c r="GR19" s="380">
        <f t="shared" si="70"/>
        <v>0</v>
      </c>
      <c r="GS19" s="380">
        <f t="shared" si="71"/>
        <v>0</v>
      </c>
      <c r="GT19" s="380">
        <f t="shared" si="173"/>
        <v>0</v>
      </c>
      <c r="GU19" s="380">
        <f t="shared" si="72"/>
        <v>0</v>
      </c>
      <c r="GV19" s="386">
        <f t="shared" si="90"/>
        <v>5960.3</v>
      </c>
      <c r="GW19" s="380">
        <f t="shared" si="77"/>
        <v>5779.1</v>
      </c>
      <c r="GX19" s="380">
        <f t="shared" si="73"/>
        <v>3681.3</v>
      </c>
      <c r="GY19" s="380">
        <f t="shared" si="73"/>
        <v>2097.8000000000002</v>
      </c>
      <c r="GZ19" s="380">
        <f t="shared" si="73"/>
        <v>181.2</v>
      </c>
      <c r="HA19" s="396"/>
      <c r="HB19" s="387"/>
      <c r="HC19" s="388"/>
      <c r="HD19" s="388"/>
      <c r="HE19" s="389"/>
      <c r="HF19" s="390">
        <f t="shared" si="174"/>
        <v>51</v>
      </c>
      <c r="HG19" s="391">
        <v>10.5</v>
      </c>
      <c r="HH19" s="392">
        <f t="shared" si="78"/>
        <v>22440</v>
      </c>
      <c r="HI19" s="393"/>
      <c r="HJ19" s="394"/>
      <c r="HK19" s="388">
        <f t="shared" si="74"/>
        <v>0</v>
      </c>
      <c r="HL19" s="388">
        <f t="shared" si="79"/>
        <v>5960.3</v>
      </c>
      <c r="HM19" s="394">
        <f t="shared" si="80"/>
        <v>3681.3</v>
      </c>
      <c r="HN19" s="394"/>
      <c r="HO19" s="395"/>
    </row>
    <row r="20" spans="1:314" s="400" customFormat="1" ht="18.75" customHeight="1">
      <c r="A20" s="372" t="s">
        <v>721</v>
      </c>
      <c r="B20" s="373">
        <v>0</v>
      </c>
      <c r="C20" s="373">
        <v>0</v>
      </c>
      <c r="D20" s="374">
        <v>42</v>
      </c>
      <c r="E20" s="375">
        <v>0</v>
      </c>
      <c r="F20" s="374"/>
      <c r="G20" s="373">
        <v>0</v>
      </c>
      <c r="H20" s="374">
        <v>208</v>
      </c>
      <c r="I20" s="375">
        <v>0</v>
      </c>
      <c r="J20" s="374"/>
      <c r="K20" s="374"/>
      <c r="L20" s="374"/>
      <c r="M20" s="373">
        <v>0</v>
      </c>
      <c r="N20" s="375">
        <v>0</v>
      </c>
      <c r="O20" s="374"/>
      <c r="P20" s="375">
        <v>0</v>
      </c>
      <c r="Q20" s="374"/>
      <c r="R20" s="375">
        <v>0</v>
      </c>
      <c r="S20" s="374"/>
      <c r="T20" s="376">
        <v>0</v>
      </c>
      <c r="U20" s="376">
        <v>0</v>
      </c>
      <c r="V20" s="376">
        <v>0</v>
      </c>
      <c r="W20" s="375">
        <v>0</v>
      </c>
      <c r="X20" s="375">
        <v>0</v>
      </c>
      <c r="Y20" s="375">
        <v>0</v>
      </c>
      <c r="Z20" s="375">
        <v>0</v>
      </c>
      <c r="AA20" s="375">
        <v>0</v>
      </c>
      <c r="AB20" s="375">
        <v>0</v>
      </c>
      <c r="AC20" s="375">
        <v>0</v>
      </c>
      <c r="AD20" s="377">
        <v>0</v>
      </c>
      <c r="AE20" s="377">
        <v>0</v>
      </c>
      <c r="AF20" s="377">
        <v>0</v>
      </c>
      <c r="AG20" s="377">
        <v>0</v>
      </c>
      <c r="AH20" s="374"/>
      <c r="AI20" s="377">
        <v>0</v>
      </c>
      <c r="AJ20" s="378">
        <f t="shared" si="75"/>
        <v>42</v>
      </c>
      <c r="AK20" s="378">
        <f t="shared" si="76"/>
        <v>208</v>
      </c>
      <c r="AL20" s="379">
        <f t="shared" si="0"/>
        <v>0</v>
      </c>
      <c r="AM20" s="380">
        <f t="shared" si="91"/>
        <v>0</v>
      </c>
      <c r="AN20" s="380">
        <f t="shared" si="1"/>
        <v>0</v>
      </c>
      <c r="AO20" s="380">
        <f t="shared" si="92"/>
        <v>0</v>
      </c>
      <c r="AP20" s="380">
        <f t="shared" si="93"/>
        <v>0</v>
      </c>
      <c r="AQ20" s="380">
        <f t="shared" si="2"/>
        <v>0</v>
      </c>
      <c r="AR20" s="380">
        <f t="shared" si="3"/>
        <v>0</v>
      </c>
      <c r="AS20" s="380">
        <f t="shared" si="4"/>
        <v>0</v>
      </c>
      <c r="AT20" s="380">
        <f t="shared" si="94"/>
        <v>0</v>
      </c>
      <c r="AU20" s="380">
        <f t="shared" si="95"/>
        <v>0</v>
      </c>
      <c r="AV20" s="380">
        <f t="shared" si="96"/>
        <v>2210.6</v>
      </c>
      <c r="AW20" s="380">
        <f t="shared" si="97"/>
        <v>2105</v>
      </c>
      <c r="AX20" s="380">
        <f t="shared" si="5"/>
        <v>1340.9</v>
      </c>
      <c r="AY20" s="380">
        <f t="shared" si="98"/>
        <v>764.1</v>
      </c>
      <c r="AZ20" s="380">
        <f t="shared" si="6"/>
        <v>105.6</v>
      </c>
      <c r="BA20" s="380">
        <f t="shared" si="99"/>
        <v>0</v>
      </c>
      <c r="BB20" s="380">
        <f t="shared" si="100"/>
        <v>0</v>
      </c>
      <c r="BC20" s="380">
        <f t="shared" si="7"/>
        <v>0</v>
      </c>
      <c r="BD20" s="380">
        <f t="shared" si="101"/>
        <v>0</v>
      </c>
      <c r="BE20" s="380">
        <f t="shared" si="8"/>
        <v>0</v>
      </c>
      <c r="BF20" s="380">
        <f t="shared" si="102"/>
        <v>0</v>
      </c>
      <c r="BG20" s="380">
        <f t="shared" si="103"/>
        <v>0</v>
      </c>
      <c r="BH20" s="380">
        <f t="shared" si="9"/>
        <v>0</v>
      </c>
      <c r="BI20" s="380">
        <f t="shared" si="104"/>
        <v>0</v>
      </c>
      <c r="BJ20" s="380">
        <f t="shared" si="105"/>
        <v>0</v>
      </c>
      <c r="BK20" s="380">
        <f t="shared" si="106"/>
        <v>0</v>
      </c>
      <c r="BL20" s="380">
        <f t="shared" si="107"/>
        <v>0</v>
      </c>
      <c r="BM20" s="380">
        <f t="shared" si="10"/>
        <v>0</v>
      </c>
      <c r="BN20" s="380">
        <f t="shared" si="108"/>
        <v>0</v>
      </c>
      <c r="BO20" s="380">
        <f t="shared" si="109"/>
        <v>0</v>
      </c>
      <c r="BP20" s="380">
        <f t="shared" si="110"/>
        <v>9633.5</v>
      </c>
      <c r="BQ20" s="380">
        <f t="shared" si="111"/>
        <v>9065.1</v>
      </c>
      <c r="BR20" s="380">
        <f t="shared" si="11"/>
        <v>5774.5</v>
      </c>
      <c r="BS20" s="380">
        <f t="shared" si="112"/>
        <v>3290.6</v>
      </c>
      <c r="BT20" s="380">
        <f t="shared" si="12"/>
        <v>568.4</v>
      </c>
      <c r="BU20" s="380"/>
      <c r="BV20" s="380">
        <f t="shared" si="81"/>
        <v>0</v>
      </c>
      <c r="BW20" s="380">
        <f t="shared" si="82"/>
        <v>0</v>
      </c>
      <c r="BX20" s="380">
        <f t="shared" si="83"/>
        <v>0</v>
      </c>
      <c r="BY20" s="380">
        <f t="shared" si="84"/>
        <v>0</v>
      </c>
      <c r="BZ20" s="380">
        <f t="shared" si="85"/>
        <v>0</v>
      </c>
      <c r="CA20" s="380">
        <f t="shared" si="86"/>
        <v>0</v>
      </c>
      <c r="CB20" s="380">
        <f t="shared" si="87"/>
        <v>0</v>
      </c>
      <c r="CC20" s="380">
        <f t="shared" si="88"/>
        <v>0</v>
      </c>
      <c r="CD20" s="380">
        <f t="shared" si="89"/>
        <v>0</v>
      </c>
      <c r="CE20" s="381">
        <f t="shared" si="13"/>
        <v>0</v>
      </c>
      <c r="CF20" s="380">
        <f t="shared" si="113"/>
        <v>0</v>
      </c>
      <c r="CG20" s="380">
        <f t="shared" si="114"/>
        <v>0</v>
      </c>
      <c r="CH20" s="380">
        <f t="shared" si="14"/>
        <v>0</v>
      </c>
      <c r="CI20" s="380">
        <f t="shared" si="115"/>
        <v>0</v>
      </c>
      <c r="CJ20" s="381">
        <f t="shared" si="15"/>
        <v>0</v>
      </c>
      <c r="CK20" s="380">
        <f t="shared" si="116"/>
        <v>0</v>
      </c>
      <c r="CL20" s="380">
        <f t="shared" si="117"/>
        <v>0</v>
      </c>
      <c r="CM20" s="380">
        <f t="shared" si="16"/>
        <v>0</v>
      </c>
      <c r="CN20" s="380">
        <f t="shared" si="118"/>
        <v>0</v>
      </c>
      <c r="CO20" s="381">
        <f t="shared" si="17"/>
        <v>0</v>
      </c>
      <c r="CP20" s="380">
        <f t="shared" si="119"/>
        <v>0</v>
      </c>
      <c r="CQ20" s="380">
        <f t="shared" si="120"/>
        <v>0</v>
      </c>
      <c r="CR20" s="380">
        <f t="shared" si="18"/>
        <v>0</v>
      </c>
      <c r="CS20" s="380">
        <f t="shared" si="121"/>
        <v>0</v>
      </c>
      <c r="CT20" s="381">
        <f t="shared" si="19"/>
        <v>0</v>
      </c>
      <c r="CU20" s="380">
        <f t="shared" si="122"/>
        <v>0</v>
      </c>
      <c r="CV20" s="380">
        <f t="shared" si="123"/>
        <v>0</v>
      </c>
      <c r="CW20" s="380">
        <f t="shared" si="20"/>
        <v>0</v>
      </c>
      <c r="CX20" s="380">
        <f t="shared" si="124"/>
        <v>0</v>
      </c>
      <c r="CY20" s="380">
        <f t="shared" si="21"/>
        <v>0</v>
      </c>
      <c r="CZ20" s="380">
        <f t="shared" si="125"/>
        <v>0</v>
      </c>
      <c r="DA20" s="380">
        <f t="shared" si="126"/>
        <v>0</v>
      </c>
      <c r="DB20" s="380">
        <f t="shared" si="22"/>
        <v>0</v>
      </c>
      <c r="DC20" s="380">
        <f t="shared" si="127"/>
        <v>0</v>
      </c>
      <c r="DD20" s="380">
        <f t="shared" si="23"/>
        <v>0</v>
      </c>
      <c r="DE20" s="380">
        <f t="shared" si="24"/>
        <v>0</v>
      </c>
      <c r="DF20" s="380">
        <f t="shared" si="25"/>
        <v>0</v>
      </c>
      <c r="DG20" s="380">
        <f t="shared" si="26"/>
        <v>0</v>
      </c>
      <c r="DH20" s="380">
        <f t="shared" si="128"/>
        <v>0</v>
      </c>
      <c r="DI20" s="380">
        <f t="shared" si="27"/>
        <v>0</v>
      </c>
      <c r="DJ20" s="380">
        <f t="shared" si="28"/>
        <v>0</v>
      </c>
      <c r="DK20" s="380">
        <f t="shared" si="29"/>
        <v>0</v>
      </c>
      <c r="DL20" s="380">
        <f t="shared" si="30"/>
        <v>0</v>
      </c>
      <c r="DM20" s="380">
        <f t="shared" si="129"/>
        <v>0</v>
      </c>
      <c r="DN20" s="380">
        <f t="shared" si="31"/>
        <v>0</v>
      </c>
      <c r="DO20" s="380">
        <f t="shared" si="130"/>
        <v>0</v>
      </c>
      <c r="DP20" s="380">
        <f t="shared" si="131"/>
        <v>0</v>
      </c>
      <c r="DQ20" s="380">
        <f t="shared" si="132"/>
        <v>0</v>
      </c>
      <c r="DR20" s="380">
        <f t="shared" si="133"/>
        <v>0</v>
      </c>
      <c r="DS20" s="380">
        <f t="shared" si="32"/>
        <v>0</v>
      </c>
      <c r="DT20" s="382">
        <f t="shared" si="134"/>
        <v>0</v>
      </c>
      <c r="DU20" s="383">
        <f t="shared" si="135"/>
        <v>0</v>
      </c>
      <c r="DV20" s="380">
        <f t="shared" si="33"/>
        <v>0</v>
      </c>
      <c r="DW20" s="380">
        <f t="shared" si="136"/>
        <v>0</v>
      </c>
      <c r="DX20" s="383">
        <f t="shared" si="137"/>
        <v>0</v>
      </c>
      <c r="DY20" s="383">
        <f t="shared" si="138"/>
        <v>0</v>
      </c>
      <c r="DZ20" s="383">
        <f t="shared" si="139"/>
        <v>0</v>
      </c>
      <c r="EA20" s="380">
        <f t="shared" si="34"/>
        <v>0</v>
      </c>
      <c r="EB20" s="380">
        <f t="shared" si="140"/>
        <v>0</v>
      </c>
      <c r="EC20" s="383">
        <f t="shared" si="141"/>
        <v>0</v>
      </c>
      <c r="ED20" s="383">
        <f t="shared" si="142"/>
        <v>0</v>
      </c>
      <c r="EE20" s="383">
        <f t="shared" si="143"/>
        <v>0</v>
      </c>
      <c r="EF20" s="380">
        <f t="shared" si="35"/>
        <v>0</v>
      </c>
      <c r="EG20" s="380">
        <f t="shared" si="144"/>
        <v>0</v>
      </c>
      <c r="EH20" s="383">
        <f t="shared" si="145"/>
        <v>0</v>
      </c>
      <c r="EI20" s="383">
        <f t="shared" si="146"/>
        <v>0</v>
      </c>
      <c r="EJ20" s="383">
        <f t="shared" si="147"/>
        <v>0</v>
      </c>
      <c r="EK20" s="380">
        <f t="shared" si="36"/>
        <v>0</v>
      </c>
      <c r="EL20" s="380">
        <f t="shared" si="148"/>
        <v>0</v>
      </c>
      <c r="EM20" s="383">
        <f t="shared" si="149"/>
        <v>0</v>
      </c>
      <c r="EN20" s="383">
        <f t="shared" si="150"/>
        <v>0</v>
      </c>
      <c r="EO20" s="383">
        <f t="shared" si="151"/>
        <v>0</v>
      </c>
      <c r="EP20" s="380">
        <f t="shared" si="37"/>
        <v>0</v>
      </c>
      <c r="EQ20" s="380">
        <f t="shared" si="152"/>
        <v>0</v>
      </c>
      <c r="ER20" s="383">
        <f t="shared" si="153"/>
        <v>0</v>
      </c>
      <c r="ES20" s="383">
        <f t="shared" si="154"/>
        <v>0</v>
      </c>
      <c r="ET20" s="383">
        <f t="shared" si="155"/>
        <v>0</v>
      </c>
      <c r="EU20" s="380">
        <f t="shared" si="38"/>
        <v>0</v>
      </c>
      <c r="EV20" s="380">
        <f t="shared" si="156"/>
        <v>0</v>
      </c>
      <c r="EW20" s="383">
        <f t="shared" si="157"/>
        <v>0</v>
      </c>
      <c r="EX20" s="383">
        <f t="shared" si="158"/>
        <v>0</v>
      </c>
      <c r="EY20" s="383">
        <f t="shared" si="159"/>
        <v>0</v>
      </c>
      <c r="EZ20" s="380">
        <f t="shared" si="39"/>
        <v>0</v>
      </c>
      <c r="FA20" s="380">
        <f t="shared" si="160"/>
        <v>0</v>
      </c>
      <c r="FB20" s="383">
        <f t="shared" si="161"/>
        <v>0</v>
      </c>
      <c r="FC20" s="383">
        <f t="shared" si="162"/>
        <v>0</v>
      </c>
      <c r="FD20" s="383">
        <f t="shared" si="163"/>
        <v>0</v>
      </c>
      <c r="FE20" s="380">
        <f t="shared" si="40"/>
        <v>0</v>
      </c>
      <c r="FF20" s="380">
        <f t="shared" si="164"/>
        <v>0</v>
      </c>
      <c r="FG20" s="384">
        <f t="shared" si="165"/>
        <v>0</v>
      </c>
      <c r="FH20" s="385">
        <f t="shared" si="41"/>
        <v>0</v>
      </c>
      <c r="FI20" s="380">
        <f t="shared" si="42"/>
        <v>0</v>
      </c>
      <c r="FJ20" s="380">
        <f t="shared" si="43"/>
        <v>0</v>
      </c>
      <c r="FK20" s="380">
        <f t="shared" si="166"/>
        <v>0</v>
      </c>
      <c r="FL20" s="380">
        <f t="shared" si="44"/>
        <v>0</v>
      </c>
      <c r="FM20" s="380">
        <f t="shared" si="45"/>
        <v>0</v>
      </c>
      <c r="FN20" s="380">
        <f t="shared" si="46"/>
        <v>0</v>
      </c>
      <c r="FO20" s="380">
        <f t="shared" si="47"/>
        <v>0</v>
      </c>
      <c r="FP20" s="380">
        <f t="shared" si="167"/>
        <v>0</v>
      </c>
      <c r="FQ20" s="380">
        <f t="shared" si="48"/>
        <v>0</v>
      </c>
      <c r="FR20" s="380">
        <f t="shared" si="49"/>
        <v>0</v>
      </c>
      <c r="FS20" s="380">
        <f t="shared" si="50"/>
        <v>0</v>
      </c>
      <c r="FT20" s="380">
        <f t="shared" si="51"/>
        <v>0</v>
      </c>
      <c r="FU20" s="380">
        <f t="shared" si="168"/>
        <v>0</v>
      </c>
      <c r="FV20" s="380">
        <f t="shared" si="52"/>
        <v>0</v>
      </c>
      <c r="FW20" s="380">
        <f t="shared" si="53"/>
        <v>0</v>
      </c>
      <c r="FX20" s="380">
        <f t="shared" si="54"/>
        <v>0</v>
      </c>
      <c r="FY20" s="380">
        <f t="shared" si="55"/>
        <v>0</v>
      </c>
      <c r="FZ20" s="380">
        <f t="shared" si="169"/>
        <v>0</v>
      </c>
      <c r="GA20" s="380">
        <f t="shared" si="56"/>
        <v>0</v>
      </c>
      <c r="GB20" s="380">
        <f t="shared" si="57"/>
        <v>0</v>
      </c>
      <c r="GC20" s="380">
        <f t="shared" si="58"/>
        <v>0</v>
      </c>
      <c r="GD20" s="380">
        <f t="shared" si="59"/>
        <v>0</v>
      </c>
      <c r="GE20" s="380">
        <f t="shared" si="170"/>
        <v>0</v>
      </c>
      <c r="GF20" s="380">
        <f t="shared" si="60"/>
        <v>0</v>
      </c>
      <c r="GG20" s="380">
        <f t="shared" si="61"/>
        <v>0</v>
      </c>
      <c r="GH20" s="380">
        <f t="shared" si="62"/>
        <v>0</v>
      </c>
      <c r="GI20" s="380">
        <f t="shared" si="63"/>
        <v>0</v>
      </c>
      <c r="GJ20" s="380">
        <f t="shared" si="171"/>
        <v>0</v>
      </c>
      <c r="GK20" s="380">
        <f t="shared" si="64"/>
        <v>0</v>
      </c>
      <c r="GL20" s="380">
        <f t="shared" si="65"/>
        <v>0</v>
      </c>
      <c r="GM20" s="380">
        <f t="shared" si="66"/>
        <v>0</v>
      </c>
      <c r="GN20" s="380">
        <f t="shared" si="67"/>
        <v>0</v>
      </c>
      <c r="GO20" s="380">
        <f t="shared" si="172"/>
        <v>0</v>
      </c>
      <c r="GP20" s="380">
        <f t="shared" si="68"/>
        <v>0</v>
      </c>
      <c r="GQ20" s="380">
        <f t="shared" si="69"/>
        <v>0</v>
      </c>
      <c r="GR20" s="380">
        <f t="shared" si="70"/>
        <v>0</v>
      </c>
      <c r="GS20" s="380">
        <f t="shared" si="71"/>
        <v>0</v>
      </c>
      <c r="GT20" s="380">
        <f t="shared" si="173"/>
        <v>0</v>
      </c>
      <c r="GU20" s="380">
        <f t="shared" si="72"/>
        <v>0</v>
      </c>
      <c r="GV20" s="386">
        <f t="shared" si="90"/>
        <v>11844.1</v>
      </c>
      <c r="GW20" s="380">
        <f t="shared" si="77"/>
        <v>11170.1</v>
      </c>
      <c r="GX20" s="380">
        <f t="shared" si="73"/>
        <v>7115.4</v>
      </c>
      <c r="GY20" s="380">
        <f t="shared" si="73"/>
        <v>4054.7</v>
      </c>
      <c r="GZ20" s="380">
        <f t="shared" si="73"/>
        <v>674</v>
      </c>
      <c r="HA20" s="396"/>
      <c r="HB20" s="387"/>
      <c r="HC20" s="388"/>
      <c r="HD20" s="388"/>
      <c r="HE20" s="389"/>
      <c r="HF20" s="390">
        <f t="shared" si="174"/>
        <v>250</v>
      </c>
      <c r="HG20" s="391">
        <v>15.9</v>
      </c>
      <c r="HH20" s="392">
        <f t="shared" si="78"/>
        <v>28642</v>
      </c>
      <c r="HI20" s="393"/>
      <c r="HJ20" s="394"/>
      <c r="HK20" s="388">
        <f t="shared" si="74"/>
        <v>0</v>
      </c>
      <c r="HL20" s="388">
        <f t="shared" si="79"/>
        <v>11844.1</v>
      </c>
      <c r="HM20" s="394">
        <f t="shared" si="80"/>
        <v>7115.4</v>
      </c>
      <c r="HN20" s="394"/>
      <c r="HO20" s="395"/>
      <c r="HP20" s="301"/>
      <c r="HQ20" s="301"/>
      <c r="HR20" s="301"/>
      <c r="HS20" s="301"/>
      <c r="HT20" s="301"/>
      <c r="HU20" s="301"/>
      <c r="HV20" s="301"/>
      <c r="HW20" s="301"/>
      <c r="HX20" s="301"/>
      <c r="HY20" s="301"/>
      <c r="HZ20" s="301"/>
      <c r="IA20" s="301"/>
      <c r="IB20" s="301"/>
      <c r="IC20" s="301"/>
      <c r="ID20" s="301"/>
      <c r="IE20" s="301"/>
      <c r="IF20" s="301"/>
      <c r="IG20" s="301"/>
      <c r="IH20" s="301"/>
      <c r="II20" s="301"/>
      <c r="IJ20" s="301"/>
      <c r="IK20" s="301"/>
      <c r="IL20" s="301"/>
      <c r="IM20" s="301"/>
      <c r="IN20" s="301"/>
      <c r="IO20" s="301"/>
      <c r="IP20" s="301"/>
      <c r="IQ20" s="301"/>
      <c r="IR20" s="301"/>
      <c r="IS20" s="301"/>
      <c r="IT20" s="301"/>
      <c r="IU20" s="301"/>
      <c r="IV20" s="301"/>
      <c r="IW20" s="301"/>
      <c r="IX20" s="301"/>
      <c r="IY20" s="301"/>
      <c r="IZ20" s="301"/>
      <c r="JA20" s="301"/>
      <c r="JB20" s="301"/>
      <c r="JC20" s="301"/>
      <c r="JD20" s="301"/>
      <c r="JE20" s="301"/>
      <c r="JF20" s="301"/>
      <c r="JG20" s="301"/>
      <c r="JH20" s="301"/>
      <c r="JI20" s="301"/>
      <c r="JJ20" s="301"/>
      <c r="JK20" s="301"/>
      <c r="JL20" s="301"/>
      <c r="JM20" s="301"/>
      <c r="JN20" s="301"/>
      <c r="JO20" s="301"/>
      <c r="JP20" s="301"/>
      <c r="JQ20" s="301"/>
      <c r="JR20" s="301"/>
      <c r="JS20" s="301"/>
      <c r="JT20" s="301"/>
      <c r="JU20" s="301"/>
      <c r="JV20" s="301"/>
      <c r="JW20" s="301"/>
      <c r="JX20" s="301"/>
      <c r="JY20" s="301"/>
      <c r="JZ20" s="301"/>
      <c r="KA20" s="301"/>
      <c r="KB20" s="301"/>
      <c r="KC20" s="301"/>
      <c r="KD20" s="301"/>
      <c r="KE20" s="301"/>
      <c r="KF20" s="301"/>
      <c r="KG20" s="301"/>
      <c r="KH20" s="301"/>
      <c r="KI20" s="301"/>
      <c r="KJ20" s="301"/>
      <c r="KK20" s="301"/>
      <c r="KL20" s="301"/>
      <c r="KM20" s="301"/>
      <c r="KN20" s="301"/>
      <c r="KO20" s="301"/>
      <c r="KP20" s="301"/>
      <c r="KQ20" s="301"/>
      <c r="KR20" s="301"/>
      <c r="KS20" s="301"/>
      <c r="KT20" s="301"/>
      <c r="KU20" s="301"/>
      <c r="KV20" s="301"/>
      <c r="KW20" s="301"/>
      <c r="KX20" s="301"/>
      <c r="KY20" s="301"/>
      <c r="KZ20" s="301"/>
      <c r="LA20" s="301"/>
      <c r="LB20" s="301"/>
    </row>
    <row r="21" spans="1:314">
      <c r="A21" s="372" t="s">
        <v>722</v>
      </c>
      <c r="B21" s="373">
        <v>0</v>
      </c>
      <c r="C21" s="373">
        <v>0</v>
      </c>
      <c r="D21" s="374">
        <v>59</v>
      </c>
      <c r="E21" s="375">
        <v>0</v>
      </c>
      <c r="F21" s="374"/>
      <c r="G21" s="373">
        <v>0</v>
      </c>
      <c r="H21" s="374">
        <v>266</v>
      </c>
      <c r="I21" s="375">
        <v>0</v>
      </c>
      <c r="J21" s="374"/>
      <c r="K21" s="374"/>
      <c r="L21" s="374"/>
      <c r="M21" s="373">
        <v>0</v>
      </c>
      <c r="N21" s="375">
        <v>0</v>
      </c>
      <c r="O21" s="374"/>
      <c r="P21" s="375">
        <v>0</v>
      </c>
      <c r="Q21" s="374"/>
      <c r="R21" s="375">
        <v>0</v>
      </c>
      <c r="S21" s="374"/>
      <c r="T21" s="376">
        <v>0</v>
      </c>
      <c r="U21" s="376">
        <v>0</v>
      </c>
      <c r="V21" s="376">
        <v>0</v>
      </c>
      <c r="W21" s="375">
        <v>0</v>
      </c>
      <c r="X21" s="375">
        <v>0</v>
      </c>
      <c r="Y21" s="375">
        <v>0</v>
      </c>
      <c r="Z21" s="375">
        <v>0</v>
      </c>
      <c r="AA21" s="375">
        <v>0</v>
      </c>
      <c r="AB21" s="375">
        <v>0</v>
      </c>
      <c r="AC21" s="375">
        <v>0</v>
      </c>
      <c r="AD21" s="377">
        <v>0</v>
      </c>
      <c r="AE21" s="377">
        <v>0</v>
      </c>
      <c r="AF21" s="377">
        <v>0</v>
      </c>
      <c r="AG21" s="377">
        <v>0</v>
      </c>
      <c r="AH21" s="374"/>
      <c r="AI21" s="377">
        <v>0</v>
      </c>
      <c r="AJ21" s="378">
        <f t="shared" si="75"/>
        <v>59</v>
      </c>
      <c r="AK21" s="378">
        <f t="shared" si="76"/>
        <v>266</v>
      </c>
      <c r="AL21" s="379">
        <f t="shared" si="0"/>
        <v>0</v>
      </c>
      <c r="AM21" s="380">
        <f t="shared" si="91"/>
        <v>0</v>
      </c>
      <c r="AN21" s="380">
        <f t="shared" si="1"/>
        <v>0</v>
      </c>
      <c r="AO21" s="380">
        <f t="shared" si="92"/>
        <v>0</v>
      </c>
      <c r="AP21" s="380">
        <f t="shared" si="93"/>
        <v>0</v>
      </c>
      <c r="AQ21" s="380">
        <f t="shared" si="2"/>
        <v>0</v>
      </c>
      <c r="AR21" s="380">
        <f t="shared" si="3"/>
        <v>0</v>
      </c>
      <c r="AS21" s="380">
        <f t="shared" si="4"/>
        <v>0</v>
      </c>
      <c r="AT21" s="380">
        <f t="shared" si="94"/>
        <v>0</v>
      </c>
      <c r="AU21" s="380">
        <f t="shared" si="95"/>
        <v>0</v>
      </c>
      <c r="AV21" s="380">
        <f t="shared" si="96"/>
        <v>3105.4</v>
      </c>
      <c r="AW21" s="380">
        <f t="shared" si="97"/>
        <v>2957.1</v>
      </c>
      <c r="AX21" s="380">
        <f t="shared" si="5"/>
        <v>1883.7</v>
      </c>
      <c r="AY21" s="380">
        <f t="shared" si="98"/>
        <v>1073.4000000000001</v>
      </c>
      <c r="AZ21" s="380">
        <f t="shared" si="6"/>
        <v>148.30000000000001</v>
      </c>
      <c r="BA21" s="380">
        <f t="shared" si="99"/>
        <v>0</v>
      </c>
      <c r="BB21" s="380">
        <f t="shared" si="100"/>
        <v>0</v>
      </c>
      <c r="BC21" s="380">
        <f t="shared" si="7"/>
        <v>0</v>
      </c>
      <c r="BD21" s="380">
        <f t="shared" si="101"/>
        <v>0</v>
      </c>
      <c r="BE21" s="380">
        <f t="shared" si="8"/>
        <v>0</v>
      </c>
      <c r="BF21" s="380">
        <f t="shared" si="102"/>
        <v>0</v>
      </c>
      <c r="BG21" s="380">
        <f t="shared" si="103"/>
        <v>0</v>
      </c>
      <c r="BH21" s="380">
        <f t="shared" si="9"/>
        <v>0</v>
      </c>
      <c r="BI21" s="380">
        <f t="shared" si="104"/>
        <v>0</v>
      </c>
      <c r="BJ21" s="380">
        <f t="shared" si="105"/>
        <v>0</v>
      </c>
      <c r="BK21" s="380">
        <f t="shared" si="106"/>
        <v>0</v>
      </c>
      <c r="BL21" s="380">
        <f t="shared" si="107"/>
        <v>0</v>
      </c>
      <c r="BM21" s="380">
        <f t="shared" si="10"/>
        <v>0</v>
      </c>
      <c r="BN21" s="380">
        <f t="shared" si="108"/>
        <v>0</v>
      </c>
      <c r="BO21" s="380">
        <f t="shared" si="109"/>
        <v>0</v>
      </c>
      <c r="BP21" s="380">
        <f t="shared" si="110"/>
        <v>12319.8</v>
      </c>
      <c r="BQ21" s="380">
        <f t="shared" si="111"/>
        <v>11592.8</v>
      </c>
      <c r="BR21" s="380">
        <f t="shared" si="11"/>
        <v>7384.7</v>
      </c>
      <c r="BS21" s="380">
        <f t="shared" si="112"/>
        <v>4208.1000000000004</v>
      </c>
      <c r="BT21" s="380">
        <f t="shared" si="12"/>
        <v>727</v>
      </c>
      <c r="BU21" s="380"/>
      <c r="BV21" s="380">
        <f t="shared" si="81"/>
        <v>0</v>
      </c>
      <c r="BW21" s="380">
        <f t="shared" si="82"/>
        <v>0</v>
      </c>
      <c r="BX21" s="380">
        <f t="shared" si="83"/>
        <v>0</v>
      </c>
      <c r="BY21" s="380">
        <f t="shared" si="84"/>
        <v>0</v>
      </c>
      <c r="BZ21" s="380">
        <f t="shared" si="85"/>
        <v>0</v>
      </c>
      <c r="CA21" s="380">
        <f t="shared" si="86"/>
        <v>0</v>
      </c>
      <c r="CB21" s="380">
        <f t="shared" si="87"/>
        <v>0</v>
      </c>
      <c r="CC21" s="380">
        <f t="shared" si="88"/>
        <v>0</v>
      </c>
      <c r="CD21" s="380">
        <f t="shared" si="89"/>
        <v>0</v>
      </c>
      <c r="CE21" s="381">
        <f t="shared" si="13"/>
        <v>0</v>
      </c>
      <c r="CF21" s="380">
        <f t="shared" si="113"/>
        <v>0</v>
      </c>
      <c r="CG21" s="380">
        <f t="shared" si="114"/>
        <v>0</v>
      </c>
      <c r="CH21" s="380">
        <f t="shared" si="14"/>
        <v>0</v>
      </c>
      <c r="CI21" s="380">
        <f t="shared" si="115"/>
        <v>0</v>
      </c>
      <c r="CJ21" s="381">
        <f t="shared" si="15"/>
        <v>0</v>
      </c>
      <c r="CK21" s="380">
        <f t="shared" si="116"/>
        <v>0</v>
      </c>
      <c r="CL21" s="380">
        <f t="shared" si="117"/>
        <v>0</v>
      </c>
      <c r="CM21" s="380">
        <f t="shared" si="16"/>
        <v>0</v>
      </c>
      <c r="CN21" s="380">
        <f t="shared" si="118"/>
        <v>0</v>
      </c>
      <c r="CO21" s="381">
        <f t="shared" si="17"/>
        <v>0</v>
      </c>
      <c r="CP21" s="380">
        <f t="shared" si="119"/>
        <v>0</v>
      </c>
      <c r="CQ21" s="380">
        <f t="shared" si="120"/>
        <v>0</v>
      </c>
      <c r="CR21" s="380">
        <f t="shared" si="18"/>
        <v>0</v>
      </c>
      <c r="CS21" s="380">
        <f t="shared" si="121"/>
        <v>0</v>
      </c>
      <c r="CT21" s="381">
        <f t="shared" si="19"/>
        <v>0</v>
      </c>
      <c r="CU21" s="380">
        <f t="shared" si="122"/>
        <v>0</v>
      </c>
      <c r="CV21" s="380">
        <f t="shared" si="123"/>
        <v>0</v>
      </c>
      <c r="CW21" s="380">
        <f t="shared" si="20"/>
        <v>0</v>
      </c>
      <c r="CX21" s="380">
        <f t="shared" si="124"/>
        <v>0</v>
      </c>
      <c r="CY21" s="380">
        <f t="shared" si="21"/>
        <v>0</v>
      </c>
      <c r="CZ21" s="380">
        <f t="shared" si="125"/>
        <v>0</v>
      </c>
      <c r="DA21" s="380">
        <f t="shared" si="126"/>
        <v>0</v>
      </c>
      <c r="DB21" s="380">
        <f t="shared" si="22"/>
        <v>0</v>
      </c>
      <c r="DC21" s="380">
        <f t="shared" si="127"/>
        <v>0</v>
      </c>
      <c r="DD21" s="380">
        <f t="shared" si="23"/>
        <v>0</v>
      </c>
      <c r="DE21" s="380">
        <f t="shared" si="24"/>
        <v>0</v>
      </c>
      <c r="DF21" s="380">
        <f t="shared" si="25"/>
        <v>0</v>
      </c>
      <c r="DG21" s="380">
        <f t="shared" si="26"/>
        <v>0</v>
      </c>
      <c r="DH21" s="380">
        <f t="shared" si="128"/>
        <v>0</v>
      </c>
      <c r="DI21" s="380">
        <f t="shared" si="27"/>
        <v>0</v>
      </c>
      <c r="DJ21" s="380">
        <f t="shared" si="28"/>
        <v>0</v>
      </c>
      <c r="DK21" s="380">
        <f t="shared" si="29"/>
        <v>0</v>
      </c>
      <c r="DL21" s="380">
        <f t="shared" si="30"/>
        <v>0</v>
      </c>
      <c r="DM21" s="380">
        <f t="shared" si="129"/>
        <v>0</v>
      </c>
      <c r="DN21" s="380">
        <f t="shared" si="31"/>
        <v>0</v>
      </c>
      <c r="DO21" s="380">
        <f t="shared" si="130"/>
        <v>0</v>
      </c>
      <c r="DP21" s="380">
        <f t="shared" si="131"/>
        <v>0</v>
      </c>
      <c r="DQ21" s="380">
        <f t="shared" si="132"/>
        <v>0</v>
      </c>
      <c r="DR21" s="380">
        <f t="shared" si="133"/>
        <v>0</v>
      </c>
      <c r="DS21" s="380">
        <f t="shared" si="32"/>
        <v>0</v>
      </c>
      <c r="DT21" s="382">
        <f t="shared" si="134"/>
        <v>0</v>
      </c>
      <c r="DU21" s="383">
        <f t="shared" si="135"/>
        <v>0</v>
      </c>
      <c r="DV21" s="380">
        <f t="shared" si="33"/>
        <v>0</v>
      </c>
      <c r="DW21" s="380">
        <f t="shared" si="136"/>
        <v>0</v>
      </c>
      <c r="DX21" s="383">
        <f t="shared" si="137"/>
        <v>0</v>
      </c>
      <c r="DY21" s="383">
        <f t="shared" si="138"/>
        <v>0</v>
      </c>
      <c r="DZ21" s="383">
        <f t="shared" si="139"/>
        <v>0</v>
      </c>
      <c r="EA21" s="380">
        <f t="shared" si="34"/>
        <v>0</v>
      </c>
      <c r="EB21" s="380">
        <f t="shared" si="140"/>
        <v>0</v>
      </c>
      <c r="EC21" s="383">
        <f t="shared" si="141"/>
        <v>0</v>
      </c>
      <c r="ED21" s="383">
        <f t="shared" si="142"/>
        <v>0</v>
      </c>
      <c r="EE21" s="383">
        <f t="shared" si="143"/>
        <v>0</v>
      </c>
      <c r="EF21" s="380">
        <f t="shared" si="35"/>
        <v>0</v>
      </c>
      <c r="EG21" s="380">
        <f t="shared" si="144"/>
        <v>0</v>
      </c>
      <c r="EH21" s="383">
        <f t="shared" si="145"/>
        <v>0</v>
      </c>
      <c r="EI21" s="383">
        <f t="shared" si="146"/>
        <v>0</v>
      </c>
      <c r="EJ21" s="383">
        <f t="shared" si="147"/>
        <v>0</v>
      </c>
      <c r="EK21" s="380">
        <f t="shared" si="36"/>
        <v>0</v>
      </c>
      <c r="EL21" s="380">
        <f t="shared" si="148"/>
        <v>0</v>
      </c>
      <c r="EM21" s="383">
        <f t="shared" si="149"/>
        <v>0</v>
      </c>
      <c r="EN21" s="383">
        <f t="shared" si="150"/>
        <v>0</v>
      </c>
      <c r="EO21" s="383">
        <f t="shared" si="151"/>
        <v>0</v>
      </c>
      <c r="EP21" s="380">
        <f t="shared" si="37"/>
        <v>0</v>
      </c>
      <c r="EQ21" s="380">
        <f t="shared" si="152"/>
        <v>0</v>
      </c>
      <c r="ER21" s="383">
        <f t="shared" si="153"/>
        <v>0</v>
      </c>
      <c r="ES21" s="383">
        <f t="shared" si="154"/>
        <v>0</v>
      </c>
      <c r="ET21" s="383">
        <f t="shared" si="155"/>
        <v>0</v>
      </c>
      <c r="EU21" s="380">
        <f t="shared" si="38"/>
        <v>0</v>
      </c>
      <c r="EV21" s="380">
        <f t="shared" si="156"/>
        <v>0</v>
      </c>
      <c r="EW21" s="383">
        <f t="shared" si="157"/>
        <v>0</v>
      </c>
      <c r="EX21" s="383">
        <f t="shared" si="158"/>
        <v>0</v>
      </c>
      <c r="EY21" s="383">
        <f t="shared" si="159"/>
        <v>0</v>
      </c>
      <c r="EZ21" s="380">
        <f t="shared" si="39"/>
        <v>0</v>
      </c>
      <c r="FA21" s="380">
        <f t="shared" si="160"/>
        <v>0</v>
      </c>
      <c r="FB21" s="383">
        <f t="shared" si="161"/>
        <v>0</v>
      </c>
      <c r="FC21" s="383">
        <f t="shared" si="162"/>
        <v>0</v>
      </c>
      <c r="FD21" s="383">
        <f t="shared" si="163"/>
        <v>0</v>
      </c>
      <c r="FE21" s="380">
        <f t="shared" si="40"/>
        <v>0</v>
      </c>
      <c r="FF21" s="380">
        <f t="shared" si="164"/>
        <v>0</v>
      </c>
      <c r="FG21" s="384">
        <f t="shared" si="165"/>
        <v>0</v>
      </c>
      <c r="FH21" s="385">
        <f t="shared" si="41"/>
        <v>0</v>
      </c>
      <c r="FI21" s="380">
        <f t="shared" si="42"/>
        <v>0</v>
      </c>
      <c r="FJ21" s="380">
        <f t="shared" si="43"/>
        <v>0</v>
      </c>
      <c r="FK21" s="380">
        <f t="shared" si="166"/>
        <v>0</v>
      </c>
      <c r="FL21" s="380">
        <f t="shared" si="44"/>
        <v>0</v>
      </c>
      <c r="FM21" s="380">
        <f t="shared" si="45"/>
        <v>0</v>
      </c>
      <c r="FN21" s="380">
        <f t="shared" si="46"/>
        <v>0</v>
      </c>
      <c r="FO21" s="380">
        <f t="shared" si="47"/>
        <v>0</v>
      </c>
      <c r="FP21" s="380">
        <f t="shared" si="167"/>
        <v>0</v>
      </c>
      <c r="FQ21" s="380">
        <f t="shared" si="48"/>
        <v>0</v>
      </c>
      <c r="FR21" s="380">
        <f t="shared" si="49"/>
        <v>0</v>
      </c>
      <c r="FS21" s="380">
        <f t="shared" si="50"/>
        <v>0</v>
      </c>
      <c r="FT21" s="380">
        <f t="shared" si="51"/>
        <v>0</v>
      </c>
      <c r="FU21" s="380">
        <f t="shared" si="168"/>
        <v>0</v>
      </c>
      <c r="FV21" s="380">
        <f t="shared" si="52"/>
        <v>0</v>
      </c>
      <c r="FW21" s="380">
        <f t="shared" si="53"/>
        <v>0</v>
      </c>
      <c r="FX21" s="380">
        <f t="shared" si="54"/>
        <v>0</v>
      </c>
      <c r="FY21" s="380">
        <f t="shared" si="55"/>
        <v>0</v>
      </c>
      <c r="FZ21" s="380">
        <f t="shared" si="169"/>
        <v>0</v>
      </c>
      <c r="GA21" s="380">
        <f t="shared" si="56"/>
        <v>0</v>
      </c>
      <c r="GB21" s="380">
        <f t="shared" si="57"/>
        <v>0</v>
      </c>
      <c r="GC21" s="380">
        <f t="shared" si="58"/>
        <v>0</v>
      </c>
      <c r="GD21" s="380">
        <f t="shared" si="59"/>
        <v>0</v>
      </c>
      <c r="GE21" s="380">
        <f t="shared" si="170"/>
        <v>0</v>
      </c>
      <c r="GF21" s="380">
        <f t="shared" si="60"/>
        <v>0</v>
      </c>
      <c r="GG21" s="380">
        <f t="shared" si="61"/>
        <v>0</v>
      </c>
      <c r="GH21" s="380">
        <f t="shared" si="62"/>
        <v>0</v>
      </c>
      <c r="GI21" s="380">
        <f t="shared" si="63"/>
        <v>0</v>
      </c>
      <c r="GJ21" s="380">
        <f t="shared" si="171"/>
        <v>0</v>
      </c>
      <c r="GK21" s="380">
        <f t="shared" si="64"/>
        <v>0</v>
      </c>
      <c r="GL21" s="380">
        <f t="shared" si="65"/>
        <v>0</v>
      </c>
      <c r="GM21" s="380">
        <f t="shared" si="66"/>
        <v>0</v>
      </c>
      <c r="GN21" s="380">
        <f t="shared" si="67"/>
        <v>0</v>
      </c>
      <c r="GO21" s="380">
        <f t="shared" si="172"/>
        <v>0</v>
      </c>
      <c r="GP21" s="380">
        <f t="shared" si="68"/>
        <v>0</v>
      </c>
      <c r="GQ21" s="380">
        <f t="shared" si="69"/>
        <v>0</v>
      </c>
      <c r="GR21" s="380">
        <f t="shared" si="70"/>
        <v>0</v>
      </c>
      <c r="GS21" s="380">
        <f t="shared" si="71"/>
        <v>0</v>
      </c>
      <c r="GT21" s="380">
        <f t="shared" si="173"/>
        <v>0</v>
      </c>
      <c r="GU21" s="380">
        <f t="shared" si="72"/>
        <v>0</v>
      </c>
      <c r="GV21" s="386">
        <f t="shared" si="90"/>
        <v>15425.2</v>
      </c>
      <c r="GW21" s="380">
        <f t="shared" si="77"/>
        <v>14549.9</v>
      </c>
      <c r="GX21" s="380">
        <f t="shared" si="73"/>
        <v>9268.4</v>
      </c>
      <c r="GY21" s="380">
        <f t="shared" si="73"/>
        <v>5281.5</v>
      </c>
      <c r="GZ21" s="380">
        <f t="shared" si="73"/>
        <v>875.3</v>
      </c>
      <c r="HA21" s="387"/>
      <c r="HB21" s="387"/>
      <c r="HC21" s="388"/>
      <c r="HD21" s="388"/>
      <c r="HE21" s="389"/>
      <c r="HF21" s="390">
        <f t="shared" si="174"/>
        <v>325</v>
      </c>
      <c r="HG21" s="391">
        <v>25.4</v>
      </c>
      <c r="HH21" s="392">
        <f t="shared" si="78"/>
        <v>23355</v>
      </c>
      <c r="HI21" s="393"/>
      <c r="HJ21" s="394"/>
      <c r="HK21" s="388">
        <f t="shared" si="74"/>
        <v>0</v>
      </c>
      <c r="HL21" s="388">
        <f t="shared" si="79"/>
        <v>15425.2</v>
      </c>
      <c r="HM21" s="394">
        <f t="shared" si="80"/>
        <v>9268.4</v>
      </c>
      <c r="HN21" s="394"/>
      <c r="HO21" s="395"/>
    </row>
    <row r="22" spans="1:314" s="400" customFormat="1" ht="31.5">
      <c r="A22" s="372" t="s">
        <v>821</v>
      </c>
      <c r="B22" s="373">
        <v>0</v>
      </c>
      <c r="C22" s="373">
        <v>0</v>
      </c>
      <c r="D22" s="374">
        <v>32</v>
      </c>
      <c r="E22" s="375">
        <v>0</v>
      </c>
      <c r="F22" s="374"/>
      <c r="G22" s="373">
        <v>0</v>
      </c>
      <c r="H22" s="374">
        <v>24</v>
      </c>
      <c r="I22" s="375">
        <v>0</v>
      </c>
      <c r="J22" s="374"/>
      <c r="K22" s="374">
        <v>31</v>
      </c>
      <c r="L22" s="374">
        <v>12</v>
      </c>
      <c r="M22" s="373">
        <v>0</v>
      </c>
      <c r="N22" s="375">
        <v>0</v>
      </c>
      <c r="O22" s="374"/>
      <c r="P22" s="375">
        <v>0</v>
      </c>
      <c r="Q22" s="374"/>
      <c r="R22" s="375">
        <v>0</v>
      </c>
      <c r="S22" s="374"/>
      <c r="T22" s="376">
        <v>0</v>
      </c>
      <c r="U22" s="376">
        <v>0</v>
      </c>
      <c r="V22" s="376">
        <v>0</v>
      </c>
      <c r="W22" s="375">
        <v>0</v>
      </c>
      <c r="X22" s="375">
        <v>0</v>
      </c>
      <c r="Y22" s="375">
        <v>0</v>
      </c>
      <c r="Z22" s="375">
        <v>0</v>
      </c>
      <c r="AA22" s="375">
        <v>0</v>
      </c>
      <c r="AB22" s="375">
        <v>0</v>
      </c>
      <c r="AC22" s="375">
        <v>0</v>
      </c>
      <c r="AD22" s="377">
        <v>0</v>
      </c>
      <c r="AE22" s="377">
        <v>0</v>
      </c>
      <c r="AF22" s="377">
        <v>0</v>
      </c>
      <c r="AG22" s="377">
        <v>0</v>
      </c>
      <c r="AH22" s="374"/>
      <c r="AI22" s="377">
        <v>0</v>
      </c>
      <c r="AJ22" s="378">
        <f t="shared" si="75"/>
        <v>32</v>
      </c>
      <c r="AK22" s="378">
        <f t="shared" si="76"/>
        <v>67</v>
      </c>
      <c r="AL22" s="379">
        <f t="shared" si="0"/>
        <v>0</v>
      </c>
      <c r="AM22" s="380">
        <f t="shared" si="91"/>
        <v>0</v>
      </c>
      <c r="AN22" s="380">
        <f t="shared" si="1"/>
        <v>0</v>
      </c>
      <c r="AO22" s="380">
        <f t="shared" si="92"/>
        <v>0</v>
      </c>
      <c r="AP22" s="380">
        <f t="shared" si="93"/>
        <v>0</v>
      </c>
      <c r="AQ22" s="380">
        <f t="shared" si="2"/>
        <v>0</v>
      </c>
      <c r="AR22" s="380">
        <f t="shared" si="3"/>
        <v>0</v>
      </c>
      <c r="AS22" s="380">
        <f t="shared" si="4"/>
        <v>0</v>
      </c>
      <c r="AT22" s="380">
        <f t="shared" si="94"/>
        <v>0</v>
      </c>
      <c r="AU22" s="380">
        <f t="shared" si="95"/>
        <v>0</v>
      </c>
      <c r="AV22" s="380">
        <f t="shared" si="96"/>
        <v>1684.3</v>
      </c>
      <c r="AW22" s="380">
        <f t="shared" si="97"/>
        <v>1603.8</v>
      </c>
      <c r="AX22" s="380">
        <f t="shared" si="5"/>
        <v>1021.7</v>
      </c>
      <c r="AY22" s="380">
        <f t="shared" si="98"/>
        <v>582.1</v>
      </c>
      <c r="AZ22" s="380">
        <f t="shared" si="6"/>
        <v>80.5</v>
      </c>
      <c r="BA22" s="380">
        <f t="shared" si="99"/>
        <v>0</v>
      </c>
      <c r="BB22" s="380">
        <f t="shared" si="100"/>
        <v>0</v>
      </c>
      <c r="BC22" s="380">
        <f t="shared" si="7"/>
        <v>0</v>
      </c>
      <c r="BD22" s="380">
        <f t="shared" si="101"/>
        <v>0</v>
      </c>
      <c r="BE22" s="380">
        <f t="shared" si="8"/>
        <v>0</v>
      </c>
      <c r="BF22" s="380">
        <f t="shared" si="102"/>
        <v>0</v>
      </c>
      <c r="BG22" s="380">
        <f t="shared" si="103"/>
        <v>0</v>
      </c>
      <c r="BH22" s="380">
        <f t="shared" si="9"/>
        <v>0</v>
      </c>
      <c r="BI22" s="380">
        <f t="shared" si="104"/>
        <v>0</v>
      </c>
      <c r="BJ22" s="380">
        <f t="shared" si="105"/>
        <v>0</v>
      </c>
      <c r="BK22" s="380">
        <f t="shared" si="106"/>
        <v>0</v>
      </c>
      <c r="BL22" s="380">
        <f t="shared" si="107"/>
        <v>0</v>
      </c>
      <c r="BM22" s="380">
        <f t="shared" si="10"/>
        <v>0</v>
      </c>
      <c r="BN22" s="380">
        <f t="shared" si="108"/>
        <v>0</v>
      </c>
      <c r="BO22" s="380">
        <f t="shared" si="109"/>
        <v>0</v>
      </c>
      <c r="BP22" s="380">
        <f t="shared" si="110"/>
        <v>1111.5999999999999</v>
      </c>
      <c r="BQ22" s="380">
        <f t="shared" si="111"/>
        <v>1046</v>
      </c>
      <c r="BR22" s="380">
        <f t="shared" si="11"/>
        <v>666.3</v>
      </c>
      <c r="BS22" s="380">
        <f t="shared" si="112"/>
        <v>379.7</v>
      </c>
      <c r="BT22" s="380">
        <f t="shared" si="12"/>
        <v>65.599999999999994</v>
      </c>
      <c r="BU22" s="380"/>
      <c r="BV22" s="380">
        <f t="shared" si="81"/>
        <v>0</v>
      </c>
      <c r="BW22" s="380">
        <f t="shared" si="82"/>
        <v>0</v>
      </c>
      <c r="BX22" s="380">
        <f t="shared" si="83"/>
        <v>0</v>
      </c>
      <c r="BY22" s="380">
        <f t="shared" si="84"/>
        <v>0</v>
      </c>
      <c r="BZ22" s="380">
        <f t="shared" si="85"/>
        <v>0</v>
      </c>
      <c r="CA22" s="380">
        <f t="shared" si="86"/>
        <v>1435.8</v>
      </c>
      <c r="CB22" s="380">
        <f t="shared" si="87"/>
        <v>1351</v>
      </c>
      <c r="CC22" s="380">
        <f t="shared" si="88"/>
        <v>860.6</v>
      </c>
      <c r="CD22" s="380">
        <f t="shared" si="89"/>
        <v>490.4</v>
      </c>
      <c r="CE22" s="381">
        <f t="shared" si="13"/>
        <v>84.8</v>
      </c>
      <c r="CF22" s="380">
        <f t="shared" si="113"/>
        <v>555.79999999999995</v>
      </c>
      <c r="CG22" s="380">
        <f t="shared" si="114"/>
        <v>523</v>
      </c>
      <c r="CH22" s="380">
        <f t="shared" si="14"/>
        <v>333.1</v>
      </c>
      <c r="CI22" s="380">
        <f t="shared" si="115"/>
        <v>189.9</v>
      </c>
      <c r="CJ22" s="381">
        <f t="shared" si="15"/>
        <v>32.799999999999997</v>
      </c>
      <c r="CK22" s="380">
        <f t="shared" si="116"/>
        <v>0</v>
      </c>
      <c r="CL22" s="380">
        <f t="shared" si="117"/>
        <v>0</v>
      </c>
      <c r="CM22" s="380">
        <f t="shared" si="16"/>
        <v>0</v>
      </c>
      <c r="CN22" s="380">
        <f t="shared" si="118"/>
        <v>0</v>
      </c>
      <c r="CO22" s="381">
        <f t="shared" si="17"/>
        <v>0</v>
      </c>
      <c r="CP22" s="380">
        <f t="shared" si="119"/>
        <v>0</v>
      </c>
      <c r="CQ22" s="380">
        <f t="shared" si="120"/>
        <v>0</v>
      </c>
      <c r="CR22" s="380">
        <f t="shared" si="18"/>
        <v>0</v>
      </c>
      <c r="CS22" s="380">
        <f t="shared" si="121"/>
        <v>0</v>
      </c>
      <c r="CT22" s="381">
        <f t="shared" si="19"/>
        <v>0</v>
      </c>
      <c r="CU22" s="380">
        <f t="shared" si="122"/>
        <v>0</v>
      </c>
      <c r="CV22" s="380">
        <f t="shared" si="123"/>
        <v>0</v>
      </c>
      <c r="CW22" s="380">
        <f t="shared" si="20"/>
        <v>0</v>
      </c>
      <c r="CX22" s="380">
        <f t="shared" si="124"/>
        <v>0</v>
      </c>
      <c r="CY22" s="380">
        <f t="shared" si="21"/>
        <v>0</v>
      </c>
      <c r="CZ22" s="380">
        <f t="shared" si="125"/>
        <v>0</v>
      </c>
      <c r="DA22" s="380">
        <f t="shared" si="126"/>
        <v>0</v>
      </c>
      <c r="DB22" s="380">
        <f t="shared" si="22"/>
        <v>0</v>
      </c>
      <c r="DC22" s="380">
        <f t="shared" si="127"/>
        <v>0</v>
      </c>
      <c r="DD22" s="380">
        <f t="shared" si="23"/>
        <v>0</v>
      </c>
      <c r="DE22" s="380">
        <f t="shared" si="24"/>
        <v>0</v>
      </c>
      <c r="DF22" s="380">
        <f t="shared" si="25"/>
        <v>0</v>
      </c>
      <c r="DG22" s="380">
        <f t="shared" si="26"/>
        <v>0</v>
      </c>
      <c r="DH22" s="380">
        <f t="shared" si="128"/>
        <v>0</v>
      </c>
      <c r="DI22" s="380">
        <f t="shared" si="27"/>
        <v>0</v>
      </c>
      <c r="DJ22" s="380">
        <f t="shared" si="28"/>
        <v>0</v>
      </c>
      <c r="DK22" s="380">
        <f t="shared" si="29"/>
        <v>0</v>
      </c>
      <c r="DL22" s="380">
        <f t="shared" si="30"/>
        <v>0</v>
      </c>
      <c r="DM22" s="380">
        <f t="shared" si="129"/>
        <v>0</v>
      </c>
      <c r="DN22" s="380">
        <f t="shared" si="31"/>
        <v>0</v>
      </c>
      <c r="DO22" s="380">
        <f t="shared" si="130"/>
        <v>0</v>
      </c>
      <c r="DP22" s="380">
        <f t="shared" si="131"/>
        <v>0</v>
      </c>
      <c r="DQ22" s="380">
        <f t="shared" si="132"/>
        <v>0</v>
      </c>
      <c r="DR22" s="380">
        <f t="shared" si="133"/>
        <v>0</v>
      </c>
      <c r="DS22" s="380">
        <f t="shared" si="32"/>
        <v>0</v>
      </c>
      <c r="DT22" s="382">
        <f t="shared" si="134"/>
        <v>0</v>
      </c>
      <c r="DU22" s="383">
        <f t="shared" si="135"/>
        <v>0</v>
      </c>
      <c r="DV22" s="380">
        <f t="shared" si="33"/>
        <v>0</v>
      </c>
      <c r="DW22" s="380">
        <f t="shared" si="136"/>
        <v>0</v>
      </c>
      <c r="DX22" s="383">
        <f t="shared" si="137"/>
        <v>0</v>
      </c>
      <c r="DY22" s="383">
        <f t="shared" si="138"/>
        <v>0</v>
      </c>
      <c r="DZ22" s="383">
        <f t="shared" si="139"/>
        <v>0</v>
      </c>
      <c r="EA22" s="380">
        <f t="shared" si="34"/>
        <v>0</v>
      </c>
      <c r="EB22" s="380">
        <f t="shared" si="140"/>
        <v>0</v>
      </c>
      <c r="EC22" s="383">
        <f t="shared" si="141"/>
        <v>0</v>
      </c>
      <c r="ED22" s="383">
        <f t="shared" si="142"/>
        <v>0</v>
      </c>
      <c r="EE22" s="383">
        <f t="shared" si="143"/>
        <v>0</v>
      </c>
      <c r="EF22" s="380">
        <f t="shared" si="35"/>
        <v>0</v>
      </c>
      <c r="EG22" s="380">
        <f t="shared" si="144"/>
        <v>0</v>
      </c>
      <c r="EH22" s="383">
        <f t="shared" si="145"/>
        <v>0</v>
      </c>
      <c r="EI22" s="383">
        <f t="shared" si="146"/>
        <v>0</v>
      </c>
      <c r="EJ22" s="383">
        <f t="shared" si="147"/>
        <v>0</v>
      </c>
      <c r="EK22" s="380">
        <f t="shared" si="36"/>
        <v>0</v>
      </c>
      <c r="EL22" s="380">
        <f t="shared" si="148"/>
        <v>0</v>
      </c>
      <c r="EM22" s="383">
        <f t="shared" si="149"/>
        <v>0</v>
      </c>
      <c r="EN22" s="383">
        <f t="shared" si="150"/>
        <v>0</v>
      </c>
      <c r="EO22" s="383">
        <f t="shared" si="151"/>
        <v>0</v>
      </c>
      <c r="EP22" s="380">
        <f t="shared" si="37"/>
        <v>0</v>
      </c>
      <c r="EQ22" s="380">
        <f t="shared" si="152"/>
        <v>0</v>
      </c>
      <c r="ER22" s="383">
        <f t="shared" si="153"/>
        <v>0</v>
      </c>
      <c r="ES22" s="383">
        <f t="shared" si="154"/>
        <v>0</v>
      </c>
      <c r="ET22" s="383">
        <f t="shared" si="155"/>
        <v>0</v>
      </c>
      <c r="EU22" s="380">
        <f t="shared" si="38"/>
        <v>0</v>
      </c>
      <c r="EV22" s="380">
        <f t="shared" si="156"/>
        <v>0</v>
      </c>
      <c r="EW22" s="383">
        <f t="shared" si="157"/>
        <v>0</v>
      </c>
      <c r="EX22" s="383">
        <f t="shared" si="158"/>
        <v>0</v>
      </c>
      <c r="EY22" s="383">
        <f t="shared" si="159"/>
        <v>0</v>
      </c>
      <c r="EZ22" s="380">
        <f t="shared" si="39"/>
        <v>0</v>
      </c>
      <c r="FA22" s="380">
        <f t="shared" si="160"/>
        <v>0</v>
      </c>
      <c r="FB22" s="383">
        <f t="shared" si="161"/>
        <v>0</v>
      </c>
      <c r="FC22" s="383">
        <f t="shared" si="162"/>
        <v>0</v>
      </c>
      <c r="FD22" s="383">
        <f t="shared" si="163"/>
        <v>0</v>
      </c>
      <c r="FE22" s="380">
        <f t="shared" si="40"/>
        <v>0</v>
      </c>
      <c r="FF22" s="380">
        <f t="shared" si="164"/>
        <v>0</v>
      </c>
      <c r="FG22" s="384">
        <f t="shared" si="165"/>
        <v>0</v>
      </c>
      <c r="FH22" s="385">
        <f t="shared" si="41"/>
        <v>0</v>
      </c>
      <c r="FI22" s="380">
        <f t="shared" si="42"/>
        <v>0</v>
      </c>
      <c r="FJ22" s="380">
        <f t="shared" si="43"/>
        <v>0</v>
      </c>
      <c r="FK22" s="380">
        <f t="shared" si="166"/>
        <v>0</v>
      </c>
      <c r="FL22" s="380">
        <f t="shared" si="44"/>
        <v>0</v>
      </c>
      <c r="FM22" s="380">
        <f t="shared" si="45"/>
        <v>0</v>
      </c>
      <c r="FN22" s="380">
        <f t="shared" si="46"/>
        <v>0</v>
      </c>
      <c r="FO22" s="380">
        <f t="shared" si="47"/>
        <v>0</v>
      </c>
      <c r="FP22" s="380">
        <f t="shared" si="167"/>
        <v>0</v>
      </c>
      <c r="FQ22" s="380">
        <f t="shared" si="48"/>
        <v>0</v>
      </c>
      <c r="FR22" s="380">
        <f t="shared" si="49"/>
        <v>0</v>
      </c>
      <c r="FS22" s="380">
        <f t="shared" si="50"/>
        <v>0</v>
      </c>
      <c r="FT22" s="380">
        <f t="shared" si="51"/>
        <v>0</v>
      </c>
      <c r="FU22" s="380">
        <f t="shared" si="168"/>
        <v>0</v>
      </c>
      <c r="FV22" s="380">
        <f t="shared" si="52"/>
        <v>0</v>
      </c>
      <c r="FW22" s="380">
        <f t="shared" si="53"/>
        <v>0</v>
      </c>
      <c r="FX22" s="380">
        <f t="shared" si="54"/>
        <v>0</v>
      </c>
      <c r="FY22" s="380">
        <f t="shared" si="55"/>
        <v>0</v>
      </c>
      <c r="FZ22" s="380">
        <f t="shared" si="169"/>
        <v>0</v>
      </c>
      <c r="GA22" s="380">
        <f t="shared" si="56"/>
        <v>0</v>
      </c>
      <c r="GB22" s="380">
        <f t="shared" si="57"/>
        <v>0</v>
      </c>
      <c r="GC22" s="380">
        <f t="shared" si="58"/>
        <v>0</v>
      </c>
      <c r="GD22" s="380">
        <f t="shared" si="59"/>
        <v>0</v>
      </c>
      <c r="GE22" s="380">
        <f t="shared" si="170"/>
        <v>0</v>
      </c>
      <c r="GF22" s="380">
        <f t="shared" si="60"/>
        <v>0</v>
      </c>
      <c r="GG22" s="380">
        <f t="shared" si="61"/>
        <v>0</v>
      </c>
      <c r="GH22" s="380">
        <f t="shared" si="62"/>
        <v>0</v>
      </c>
      <c r="GI22" s="380">
        <f t="shared" si="63"/>
        <v>0</v>
      </c>
      <c r="GJ22" s="380">
        <f t="shared" si="171"/>
        <v>0</v>
      </c>
      <c r="GK22" s="380">
        <f t="shared" si="64"/>
        <v>0</v>
      </c>
      <c r="GL22" s="380">
        <f t="shared" si="65"/>
        <v>0</v>
      </c>
      <c r="GM22" s="380">
        <f t="shared" si="66"/>
        <v>0</v>
      </c>
      <c r="GN22" s="380">
        <f t="shared" si="67"/>
        <v>0</v>
      </c>
      <c r="GO22" s="380">
        <f t="shared" si="172"/>
        <v>0</v>
      </c>
      <c r="GP22" s="380">
        <f t="shared" si="68"/>
        <v>0</v>
      </c>
      <c r="GQ22" s="380">
        <f t="shared" si="69"/>
        <v>0</v>
      </c>
      <c r="GR22" s="380">
        <f t="shared" si="70"/>
        <v>0</v>
      </c>
      <c r="GS22" s="380">
        <f t="shared" si="71"/>
        <v>0</v>
      </c>
      <c r="GT22" s="380">
        <f t="shared" si="173"/>
        <v>0</v>
      </c>
      <c r="GU22" s="380">
        <f t="shared" si="72"/>
        <v>0</v>
      </c>
      <c r="GV22" s="386">
        <f t="shared" si="90"/>
        <v>4787.5</v>
      </c>
      <c r="GW22" s="380">
        <f t="shared" si="77"/>
        <v>4523.8</v>
      </c>
      <c r="GX22" s="380">
        <f t="shared" si="73"/>
        <v>2881.7</v>
      </c>
      <c r="GY22" s="380">
        <f t="shared" si="73"/>
        <v>1642.1</v>
      </c>
      <c r="GZ22" s="380">
        <f t="shared" si="73"/>
        <v>263.7</v>
      </c>
      <c r="HA22" s="396"/>
      <c r="HB22" s="387"/>
      <c r="HC22" s="388"/>
      <c r="HD22" s="388"/>
      <c r="HE22" s="389"/>
      <c r="HF22" s="390">
        <f t="shared" si="174"/>
        <v>99</v>
      </c>
      <c r="HG22" s="391">
        <v>7.4</v>
      </c>
      <c r="HH22" s="392">
        <f t="shared" si="78"/>
        <v>24924</v>
      </c>
      <c r="HI22" s="393"/>
      <c r="HJ22" s="394"/>
      <c r="HK22" s="388">
        <f t="shared" si="74"/>
        <v>0</v>
      </c>
      <c r="HL22" s="388">
        <f t="shared" si="79"/>
        <v>4787.5</v>
      </c>
      <c r="HM22" s="394">
        <f t="shared" si="80"/>
        <v>2881.7</v>
      </c>
      <c r="HN22" s="394"/>
      <c r="HO22" s="395"/>
      <c r="HP22" s="301"/>
      <c r="HQ22" s="301"/>
      <c r="HR22" s="301"/>
      <c r="HS22" s="301"/>
      <c r="HT22" s="301"/>
      <c r="HU22" s="301"/>
      <c r="HV22" s="301"/>
      <c r="HW22" s="301"/>
      <c r="HX22" s="301"/>
      <c r="HY22" s="301"/>
      <c r="HZ22" s="301"/>
      <c r="IA22" s="301"/>
      <c r="IB22" s="301"/>
      <c r="IC22" s="301"/>
      <c r="ID22" s="301"/>
      <c r="IE22" s="301"/>
      <c r="IF22" s="301"/>
      <c r="IG22" s="301"/>
      <c r="IH22" s="301"/>
      <c r="II22" s="301"/>
      <c r="IJ22" s="301"/>
      <c r="IK22" s="301"/>
      <c r="IL22" s="301"/>
      <c r="IM22" s="301"/>
      <c r="IN22" s="301"/>
      <c r="IO22" s="301"/>
      <c r="IP22" s="301"/>
      <c r="IQ22" s="301"/>
      <c r="IR22" s="301"/>
      <c r="IS22" s="301"/>
      <c r="IT22" s="301"/>
      <c r="IU22" s="301"/>
      <c r="IV22" s="301"/>
      <c r="IW22" s="301"/>
      <c r="IX22" s="301"/>
      <c r="IY22" s="301"/>
      <c r="IZ22" s="301"/>
      <c r="JA22" s="301"/>
      <c r="JB22" s="301"/>
      <c r="JC22" s="301"/>
      <c r="JD22" s="301"/>
      <c r="JE22" s="301"/>
      <c r="JF22" s="301"/>
      <c r="JG22" s="301"/>
      <c r="JH22" s="301"/>
      <c r="JI22" s="301"/>
      <c r="JJ22" s="301"/>
      <c r="JK22" s="301"/>
      <c r="JL22" s="301"/>
      <c r="JM22" s="301"/>
      <c r="JN22" s="301"/>
      <c r="JO22" s="301"/>
      <c r="JP22" s="301"/>
      <c r="JQ22" s="301"/>
      <c r="JR22" s="301"/>
      <c r="JS22" s="301"/>
      <c r="JT22" s="301"/>
      <c r="JU22" s="301"/>
      <c r="JV22" s="301"/>
      <c r="JW22" s="301"/>
      <c r="JX22" s="301"/>
      <c r="JY22" s="301"/>
      <c r="JZ22" s="301"/>
      <c r="KA22" s="301"/>
      <c r="KB22" s="301"/>
      <c r="KC22" s="301"/>
      <c r="KD22" s="301"/>
      <c r="KE22" s="301"/>
      <c r="KF22" s="301"/>
      <c r="KG22" s="301"/>
      <c r="KH22" s="301"/>
      <c r="KI22" s="301"/>
      <c r="KJ22" s="301"/>
      <c r="KK22" s="301"/>
      <c r="KL22" s="301"/>
      <c r="KM22" s="301"/>
      <c r="KN22" s="301"/>
      <c r="KO22" s="301"/>
      <c r="KP22" s="301"/>
      <c r="KQ22" s="301"/>
      <c r="KR22" s="301"/>
      <c r="KS22" s="301"/>
      <c r="KT22" s="301"/>
      <c r="KU22" s="301"/>
      <c r="KV22" s="301"/>
      <c r="KW22" s="301"/>
      <c r="KX22" s="301"/>
      <c r="KY22" s="301"/>
      <c r="KZ22" s="301"/>
      <c r="LA22" s="301"/>
      <c r="LB22" s="301"/>
    </row>
    <row r="23" spans="1:314">
      <c r="A23" s="372" t="s">
        <v>723</v>
      </c>
      <c r="B23" s="373">
        <v>0</v>
      </c>
      <c r="C23" s="373">
        <v>0</v>
      </c>
      <c r="D23" s="374">
        <v>30</v>
      </c>
      <c r="E23" s="401">
        <v>0</v>
      </c>
      <c r="F23" s="374"/>
      <c r="G23" s="373">
        <v>0</v>
      </c>
      <c r="H23" s="374">
        <v>137</v>
      </c>
      <c r="I23" s="401">
        <v>0</v>
      </c>
      <c r="J23" s="374"/>
      <c r="K23" s="374"/>
      <c r="L23" s="374"/>
      <c r="M23" s="373">
        <v>0</v>
      </c>
      <c r="N23" s="401">
        <v>0</v>
      </c>
      <c r="O23" s="374"/>
      <c r="P23" s="401">
        <v>0</v>
      </c>
      <c r="Q23" s="374"/>
      <c r="R23" s="401">
        <v>0</v>
      </c>
      <c r="S23" s="374"/>
      <c r="T23" s="401">
        <v>0</v>
      </c>
      <c r="U23" s="401">
        <v>0</v>
      </c>
      <c r="V23" s="401">
        <v>0</v>
      </c>
      <c r="W23" s="401">
        <v>0</v>
      </c>
      <c r="X23" s="401">
        <v>0</v>
      </c>
      <c r="Y23" s="401">
        <v>0</v>
      </c>
      <c r="Z23" s="401">
        <v>0</v>
      </c>
      <c r="AA23" s="401">
        <v>0</v>
      </c>
      <c r="AB23" s="401">
        <v>0</v>
      </c>
      <c r="AC23" s="401">
        <v>0</v>
      </c>
      <c r="AD23" s="401">
        <v>0</v>
      </c>
      <c r="AE23" s="401">
        <v>0</v>
      </c>
      <c r="AF23" s="401">
        <v>0</v>
      </c>
      <c r="AG23" s="401">
        <v>0</v>
      </c>
      <c r="AH23" s="374"/>
      <c r="AI23" s="401">
        <v>0</v>
      </c>
      <c r="AJ23" s="378">
        <f t="shared" si="75"/>
        <v>30</v>
      </c>
      <c r="AK23" s="378">
        <f t="shared" si="76"/>
        <v>137</v>
      </c>
      <c r="AL23" s="379">
        <f t="shared" si="0"/>
        <v>0</v>
      </c>
      <c r="AM23" s="380">
        <f t="shared" si="91"/>
        <v>0</v>
      </c>
      <c r="AN23" s="380">
        <f t="shared" si="1"/>
        <v>0</v>
      </c>
      <c r="AO23" s="380">
        <f t="shared" si="92"/>
        <v>0</v>
      </c>
      <c r="AP23" s="380">
        <f t="shared" si="93"/>
        <v>0</v>
      </c>
      <c r="AQ23" s="380">
        <f t="shared" si="2"/>
        <v>0</v>
      </c>
      <c r="AR23" s="380">
        <f t="shared" si="3"/>
        <v>0</v>
      </c>
      <c r="AS23" s="380">
        <f t="shared" si="4"/>
        <v>0</v>
      </c>
      <c r="AT23" s="380">
        <f t="shared" si="94"/>
        <v>0</v>
      </c>
      <c r="AU23" s="380">
        <f t="shared" si="95"/>
        <v>0</v>
      </c>
      <c r="AV23" s="380">
        <f t="shared" si="96"/>
        <v>1579</v>
      </c>
      <c r="AW23" s="380">
        <f t="shared" si="97"/>
        <v>1503.6</v>
      </c>
      <c r="AX23" s="380">
        <f t="shared" si="5"/>
        <v>957.8</v>
      </c>
      <c r="AY23" s="380">
        <f t="shared" si="98"/>
        <v>545.79999999999995</v>
      </c>
      <c r="AZ23" s="380">
        <f t="shared" si="6"/>
        <v>75.400000000000006</v>
      </c>
      <c r="BA23" s="380">
        <f t="shared" si="99"/>
        <v>0</v>
      </c>
      <c r="BB23" s="380">
        <f t="shared" si="100"/>
        <v>0</v>
      </c>
      <c r="BC23" s="380">
        <f t="shared" si="7"/>
        <v>0</v>
      </c>
      <c r="BD23" s="380">
        <f t="shared" si="101"/>
        <v>0</v>
      </c>
      <c r="BE23" s="380">
        <f t="shared" si="8"/>
        <v>0</v>
      </c>
      <c r="BF23" s="380">
        <f t="shared" si="102"/>
        <v>0</v>
      </c>
      <c r="BG23" s="380">
        <f t="shared" si="103"/>
        <v>0</v>
      </c>
      <c r="BH23" s="380">
        <f t="shared" si="9"/>
        <v>0</v>
      </c>
      <c r="BI23" s="380">
        <f t="shared" si="104"/>
        <v>0</v>
      </c>
      <c r="BJ23" s="380">
        <f t="shared" si="105"/>
        <v>0</v>
      </c>
      <c r="BK23" s="380">
        <f t="shared" si="106"/>
        <v>0</v>
      </c>
      <c r="BL23" s="380">
        <f t="shared" si="107"/>
        <v>0</v>
      </c>
      <c r="BM23" s="380">
        <f t="shared" si="10"/>
        <v>0</v>
      </c>
      <c r="BN23" s="380">
        <f t="shared" si="108"/>
        <v>0</v>
      </c>
      <c r="BO23" s="380">
        <f t="shared" si="109"/>
        <v>0</v>
      </c>
      <c r="BP23" s="380">
        <f t="shared" si="110"/>
        <v>6345.2</v>
      </c>
      <c r="BQ23" s="380">
        <f t="shared" si="111"/>
        <v>5970.7</v>
      </c>
      <c r="BR23" s="380">
        <f t="shared" si="11"/>
        <v>3803.4</v>
      </c>
      <c r="BS23" s="380">
        <f t="shared" si="112"/>
        <v>2167.3000000000002</v>
      </c>
      <c r="BT23" s="380">
        <f t="shared" si="12"/>
        <v>374.5</v>
      </c>
      <c r="BU23" s="380"/>
      <c r="BV23" s="380">
        <f t="shared" si="81"/>
        <v>0</v>
      </c>
      <c r="BW23" s="380">
        <f t="shared" si="82"/>
        <v>0</v>
      </c>
      <c r="BX23" s="380">
        <f t="shared" si="83"/>
        <v>0</v>
      </c>
      <c r="BY23" s="380">
        <f t="shared" si="84"/>
        <v>0</v>
      </c>
      <c r="BZ23" s="380">
        <f t="shared" si="85"/>
        <v>0</v>
      </c>
      <c r="CA23" s="380">
        <f t="shared" si="86"/>
        <v>0</v>
      </c>
      <c r="CB23" s="380">
        <f t="shared" si="87"/>
        <v>0</v>
      </c>
      <c r="CC23" s="380">
        <f t="shared" si="88"/>
        <v>0</v>
      </c>
      <c r="CD23" s="380">
        <f t="shared" si="89"/>
        <v>0</v>
      </c>
      <c r="CE23" s="381">
        <f t="shared" si="13"/>
        <v>0</v>
      </c>
      <c r="CF23" s="380">
        <f t="shared" si="113"/>
        <v>0</v>
      </c>
      <c r="CG23" s="380">
        <f t="shared" si="114"/>
        <v>0</v>
      </c>
      <c r="CH23" s="380">
        <f t="shared" si="14"/>
        <v>0</v>
      </c>
      <c r="CI23" s="380">
        <f t="shared" si="115"/>
        <v>0</v>
      </c>
      <c r="CJ23" s="381">
        <f t="shared" si="15"/>
        <v>0</v>
      </c>
      <c r="CK23" s="380">
        <f t="shared" si="116"/>
        <v>0</v>
      </c>
      <c r="CL23" s="380">
        <f t="shared" si="117"/>
        <v>0</v>
      </c>
      <c r="CM23" s="380">
        <f t="shared" si="16"/>
        <v>0</v>
      </c>
      <c r="CN23" s="380">
        <f t="shared" si="118"/>
        <v>0</v>
      </c>
      <c r="CO23" s="381">
        <f t="shared" si="17"/>
        <v>0</v>
      </c>
      <c r="CP23" s="380">
        <f t="shared" si="119"/>
        <v>0</v>
      </c>
      <c r="CQ23" s="380">
        <f t="shared" si="120"/>
        <v>0</v>
      </c>
      <c r="CR23" s="380">
        <f t="shared" si="18"/>
        <v>0</v>
      </c>
      <c r="CS23" s="380">
        <f t="shared" si="121"/>
        <v>0</v>
      </c>
      <c r="CT23" s="381">
        <f t="shared" si="19"/>
        <v>0</v>
      </c>
      <c r="CU23" s="380">
        <f t="shared" si="122"/>
        <v>0</v>
      </c>
      <c r="CV23" s="380">
        <f t="shared" si="123"/>
        <v>0</v>
      </c>
      <c r="CW23" s="380">
        <f t="shared" si="20"/>
        <v>0</v>
      </c>
      <c r="CX23" s="380">
        <f t="shared" si="124"/>
        <v>0</v>
      </c>
      <c r="CY23" s="380">
        <f t="shared" si="21"/>
        <v>0</v>
      </c>
      <c r="CZ23" s="380">
        <f t="shared" si="125"/>
        <v>0</v>
      </c>
      <c r="DA23" s="380">
        <f t="shared" si="126"/>
        <v>0</v>
      </c>
      <c r="DB23" s="380">
        <f t="shared" si="22"/>
        <v>0</v>
      </c>
      <c r="DC23" s="380">
        <f t="shared" si="127"/>
        <v>0</v>
      </c>
      <c r="DD23" s="380">
        <f t="shared" si="23"/>
        <v>0</v>
      </c>
      <c r="DE23" s="380">
        <f t="shared" si="24"/>
        <v>0</v>
      </c>
      <c r="DF23" s="380">
        <f t="shared" si="25"/>
        <v>0</v>
      </c>
      <c r="DG23" s="380">
        <f t="shared" si="26"/>
        <v>0</v>
      </c>
      <c r="DH23" s="380">
        <f t="shared" si="128"/>
        <v>0</v>
      </c>
      <c r="DI23" s="380">
        <f t="shared" si="27"/>
        <v>0</v>
      </c>
      <c r="DJ23" s="380">
        <f t="shared" si="28"/>
        <v>0</v>
      </c>
      <c r="DK23" s="380">
        <f t="shared" si="29"/>
        <v>0</v>
      </c>
      <c r="DL23" s="380">
        <f t="shared" si="30"/>
        <v>0</v>
      </c>
      <c r="DM23" s="380">
        <f t="shared" si="129"/>
        <v>0</v>
      </c>
      <c r="DN23" s="380">
        <f t="shared" si="31"/>
        <v>0</v>
      </c>
      <c r="DO23" s="380">
        <f t="shared" si="130"/>
        <v>0</v>
      </c>
      <c r="DP23" s="380">
        <f t="shared" si="131"/>
        <v>0</v>
      </c>
      <c r="DQ23" s="380">
        <f t="shared" si="132"/>
        <v>0</v>
      </c>
      <c r="DR23" s="380">
        <f t="shared" si="133"/>
        <v>0</v>
      </c>
      <c r="DS23" s="380">
        <f t="shared" si="32"/>
        <v>0</v>
      </c>
      <c r="DT23" s="382">
        <f t="shared" si="134"/>
        <v>0</v>
      </c>
      <c r="DU23" s="383">
        <f t="shared" si="135"/>
        <v>0</v>
      </c>
      <c r="DV23" s="380">
        <f t="shared" si="33"/>
        <v>0</v>
      </c>
      <c r="DW23" s="380">
        <f t="shared" si="136"/>
        <v>0</v>
      </c>
      <c r="DX23" s="383">
        <f t="shared" si="137"/>
        <v>0</v>
      </c>
      <c r="DY23" s="383">
        <f t="shared" si="138"/>
        <v>0</v>
      </c>
      <c r="DZ23" s="383">
        <f t="shared" si="139"/>
        <v>0</v>
      </c>
      <c r="EA23" s="380">
        <f t="shared" si="34"/>
        <v>0</v>
      </c>
      <c r="EB23" s="380">
        <f t="shared" si="140"/>
        <v>0</v>
      </c>
      <c r="EC23" s="383">
        <f t="shared" si="141"/>
        <v>0</v>
      </c>
      <c r="ED23" s="383">
        <f t="shared" si="142"/>
        <v>0</v>
      </c>
      <c r="EE23" s="383">
        <f t="shared" si="143"/>
        <v>0</v>
      </c>
      <c r="EF23" s="380">
        <f t="shared" si="35"/>
        <v>0</v>
      </c>
      <c r="EG23" s="380">
        <f t="shared" si="144"/>
        <v>0</v>
      </c>
      <c r="EH23" s="383">
        <f t="shared" si="145"/>
        <v>0</v>
      </c>
      <c r="EI23" s="383">
        <f t="shared" si="146"/>
        <v>0</v>
      </c>
      <c r="EJ23" s="383">
        <f t="shared" si="147"/>
        <v>0</v>
      </c>
      <c r="EK23" s="380">
        <f t="shared" si="36"/>
        <v>0</v>
      </c>
      <c r="EL23" s="380">
        <f t="shared" si="148"/>
        <v>0</v>
      </c>
      <c r="EM23" s="383">
        <f t="shared" si="149"/>
        <v>0</v>
      </c>
      <c r="EN23" s="383">
        <f t="shared" si="150"/>
        <v>0</v>
      </c>
      <c r="EO23" s="383">
        <f t="shared" si="151"/>
        <v>0</v>
      </c>
      <c r="EP23" s="380">
        <f t="shared" si="37"/>
        <v>0</v>
      </c>
      <c r="EQ23" s="380">
        <f t="shared" si="152"/>
        <v>0</v>
      </c>
      <c r="ER23" s="383">
        <f t="shared" si="153"/>
        <v>0</v>
      </c>
      <c r="ES23" s="383">
        <f t="shared" si="154"/>
        <v>0</v>
      </c>
      <c r="ET23" s="383">
        <f t="shared" si="155"/>
        <v>0</v>
      </c>
      <c r="EU23" s="380">
        <f t="shared" si="38"/>
        <v>0</v>
      </c>
      <c r="EV23" s="380">
        <f t="shared" si="156"/>
        <v>0</v>
      </c>
      <c r="EW23" s="383">
        <f t="shared" si="157"/>
        <v>0</v>
      </c>
      <c r="EX23" s="383">
        <f t="shared" si="158"/>
        <v>0</v>
      </c>
      <c r="EY23" s="383">
        <f t="shared" si="159"/>
        <v>0</v>
      </c>
      <c r="EZ23" s="380">
        <f t="shared" si="39"/>
        <v>0</v>
      </c>
      <c r="FA23" s="380">
        <f t="shared" si="160"/>
        <v>0</v>
      </c>
      <c r="FB23" s="383">
        <f t="shared" si="161"/>
        <v>0</v>
      </c>
      <c r="FC23" s="383">
        <f t="shared" si="162"/>
        <v>0</v>
      </c>
      <c r="FD23" s="383">
        <f t="shared" si="163"/>
        <v>0</v>
      </c>
      <c r="FE23" s="380">
        <f t="shared" si="40"/>
        <v>0</v>
      </c>
      <c r="FF23" s="380">
        <f t="shared" si="164"/>
        <v>0</v>
      </c>
      <c r="FG23" s="384">
        <f t="shared" si="165"/>
        <v>0</v>
      </c>
      <c r="FH23" s="385">
        <f t="shared" si="41"/>
        <v>0</v>
      </c>
      <c r="FI23" s="380">
        <f t="shared" si="42"/>
        <v>0</v>
      </c>
      <c r="FJ23" s="380">
        <f t="shared" si="43"/>
        <v>0</v>
      </c>
      <c r="FK23" s="380">
        <f t="shared" si="166"/>
        <v>0</v>
      </c>
      <c r="FL23" s="380">
        <f t="shared" si="44"/>
        <v>0</v>
      </c>
      <c r="FM23" s="380">
        <f t="shared" si="45"/>
        <v>0</v>
      </c>
      <c r="FN23" s="380">
        <f t="shared" si="46"/>
        <v>0</v>
      </c>
      <c r="FO23" s="380">
        <f t="shared" si="47"/>
        <v>0</v>
      </c>
      <c r="FP23" s="380">
        <f t="shared" si="167"/>
        <v>0</v>
      </c>
      <c r="FQ23" s="380">
        <f t="shared" si="48"/>
        <v>0</v>
      </c>
      <c r="FR23" s="380">
        <f t="shared" si="49"/>
        <v>0</v>
      </c>
      <c r="FS23" s="380">
        <f t="shared" si="50"/>
        <v>0</v>
      </c>
      <c r="FT23" s="380">
        <f t="shared" si="51"/>
        <v>0</v>
      </c>
      <c r="FU23" s="380">
        <f t="shared" si="168"/>
        <v>0</v>
      </c>
      <c r="FV23" s="380">
        <f t="shared" si="52"/>
        <v>0</v>
      </c>
      <c r="FW23" s="380">
        <f t="shared" si="53"/>
        <v>0</v>
      </c>
      <c r="FX23" s="380">
        <f t="shared" si="54"/>
        <v>0</v>
      </c>
      <c r="FY23" s="380">
        <f t="shared" si="55"/>
        <v>0</v>
      </c>
      <c r="FZ23" s="380">
        <f t="shared" si="169"/>
        <v>0</v>
      </c>
      <c r="GA23" s="380">
        <f t="shared" si="56"/>
        <v>0</v>
      </c>
      <c r="GB23" s="380">
        <f t="shared" si="57"/>
        <v>0</v>
      </c>
      <c r="GC23" s="380">
        <f t="shared" si="58"/>
        <v>0</v>
      </c>
      <c r="GD23" s="380">
        <f t="shared" si="59"/>
        <v>0</v>
      </c>
      <c r="GE23" s="380">
        <f t="shared" si="170"/>
        <v>0</v>
      </c>
      <c r="GF23" s="380">
        <f t="shared" si="60"/>
        <v>0</v>
      </c>
      <c r="GG23" s="380">
        <f t="shared" si="61"/>
        <v>0</v>
      </c>
      <c r="GH23" s="380">
        <f t="shared" si="62"/>
        <v>0</v>
      </c>
      <c r="GI23" s="380">
        <f t="shared" si="63"/>
        <v>0</v>
      </c>
      <c r="GJ23" s="380">
        <f t="shared" si="171"/>
        <v>0</v>
      </c>
      <c r="GK23" s="380">
        <f t="shared" si="64"/>
        <v>0</v>
      </c>
      <c r="GL23" s="380">
        <f t="shared" si="65"/>
        <v>0</v>
      </c>
      <c r="GM23" s="380">
        <f t="shared" si="66"/>
        <v>0</v>
      </c>
      <c r="GN23" s="380">
        <f t="shared" si="67"/>
        <v>0</v>
      </c>
      <c r="GO23" s="380">
        <f t="shared" si="172"/>
        <v>0</v>
      </c>
      <c r="GP23" s="380">
        <f t="shared" si="68"/>
        <v>0</v>
      </c>
      <c r="GQ23" s="380">
        <f t="shared" si="69"/>
        <v>0</v>
      </c>
      <c r="GR23" s="380">
        <f t="shared" si="70"/>
        <v>0</v>
      </c>
      <c r="GS23" s="380">
        <f t="shared" si="71"/>
        <v>0</v>
      </c>
      <c r="GT23" s="380">
        <f t="shared" si="173"/>
        <v>0</v>
      </c>
      <c r="GU23" s="380">
        <f t="shared" si="72"/>
        <v>0</v>
      </c>
      <c r="GV23" s="386">
        <f t="shared" si="90"/>
        <v>7924.2</v>
      </c>
      <c r="GW23" s="380">
        <f t="shared" si="77"/>
        <v>7474.3</v>
      </c>
      <c r="GX23" s="380">
        <f t="shared" si="73"/>
        <v>4761.2</v>
      </c>
      <c r="GY23" s="380">
        <f t="shared" si="73"/>
        <v>2713.1</v>
      </c>
      <c r="GZ23" s="380">
        <f t="shared" si="73"/>
        <v>449.9</v>
      </c>
      <c r="HA23" s="402"/>
      <c r="HB23" s="402"/>
      <c r="HC23" s="402"/>
      <c r="HD23" s="402"/>
      <c r="HE23" s="402"/>
      <c r="HF23" s="390">
        <f t="shared" si="174"/>
        <v>167</v>
      </c>
      <c r="HG23" s="391">
        <v>12.6</v>
      </c>
      <c r="HH23" s="392">
        <f t="shared" si="78"/>
        <v>24185</v>
      </c>
      <c r="HI23" s="393"/>
      <c r="HJ23" s="394"/>
      <c r="HK23" s="388">
        <f t="shared" si="74"/>
        <v>0</v>
      </c>
      <c r="HL23" s="388">
        <f t="shared" si="79"/>
        <v>7924.2</v>
      </c>
      <c r="HM23" s="394">
        <f t="shared" si="80"/>
        <v>4761.2</v>
      </c>
      <c r="HN23" s="394"/>
      <c r="HO23" s="395"/>
    </row>
    <row r="24" spans="1:314" s="400" customFormat="1">
      <c r="A24" s="372" t="s">
        <v>724</v>
      </c>
      <c r="B24" s="373">
        <v>0</v>
      </c>
      <c r="C24" s="373">
        <v>0</v>
      </c>
      <c r="D24" s="374">
        <v>34</v>
      </c>
      <c r="E24" s="375">
        <v>0</v>
      </c>
      <c r="F24" s="374"/>
      <c r="G24" s="373">
        <v>0</v>
      </c>
      <c r="H24" s="374">
        <v>233</v>
      </c>
      <c r="I24" s="375">
        <v>0</v>
      </c>
      <c r="J24" s="374"/>
      <c r="K24" s="374"/>
      <c r="L24" s="374"/>
      <c r="M24" s="373">
        <v>0</v>
      </c>
      <c r="N24" s="375">
        <v>0</v>
      </c>
      <c r="O24" s="374"/>
      <c r="P24" s="375">
        <v>0</v>
      </c>
      <c r="Q24" s="374"/>
      <c r="R24" s="375">
        <v>0</v>
      </c>
      <c r="S24" s="374"/>
      <c r="T24" s="376">
        <v>0</v>
      </c>
      <c r="U24" s="376">
        <v>0</v>
      </c>
      <c r="V24" s="376">
        <v>0</v>
      </c>
      <c r="W24" s="375">
        <v>0</v>
      </c>
      <c r="X24" s="375">
        <v>0</v>
      </c>
      <c r="Y24" s="375">
        <v>0</v>
      </c>
      <c r="Z24" s="375">
        <v>0</v>
      </c>
      <c r="AA24" s="375">
        <v>0</v>
      </c>
      <c r="AB24" s="375">
        <v>0</v>
      </c>
      <c r="AC24" s="375">
        <v>0</v>
      </c>
      <c r="AD24" s="377">
        <v>0</v>
      </c>
      <c r="AE24" s="377">
        <v>0</v>
      </c>
      <c r="AF24" s="377">
        <v>0</v>
      </c>
      <c r="AG24" s="377">
        <v>0</v>
      </c>
      <c r="AH24" s="374"/>
      <c r="AI24" s="377">
        <v>0</v>
      </c>
      <c r="AJ24" s="378">
        <f t="shared" si="75"/>
        <v>34</v>
      </c>
      <c r="AK24" s="378">
        <f t="shared" si="76"/>
        <v>233</v>
      </c>
      <c r="AL24" s="379">
        <f t="shared" si="0"/>
        <v>0</v>
      </c>
      <c r="AM24" s="380">
        <f t="shared" si="91"/>
        <v>0</v>
      </c>
      <c r="AN24" s="380">
        <f t="shared" si="1"/>
        <v>0</v>
      </c>
      <c r="AO24" s="380">
        <f t="shared" si="92"/>
        <v>0</v>
      </c>
      <c r="AP24" s="380">
        <f t="shared" si="93"/>
        <v>0</v>
      </c>
      <c r="AQ24" s="380">
        <f t="shared" si="2"/>
        <v>0</v>
      </c>
      <c r="AR24" s="380">
        <f t="shared" si="3"/>
        <v>0</v>
      </c>
      <c r="AS24" s="380">
        <f t="shared" si="4"/>
        <v>0</v>
      </c>
      <c r="AT24" s="380">
        <f t="shared" si="94"/>
        <v>0</v>
      </c>
      <c r="AU24" s="380">
        <f t="shared" si="95"/>
        <v>0</v>
      </c>
      <c r="AV24" s="380">
        <f t="shared" si="96"/>
        <v>1789.6</v>
      </c>
      <c r="AW24" s="380">
        <f t="shared" si="97"/>
        <v>1704.1</v>
      </c>
      <c r="AX24" s="380">
        <f t="shared" si="5"/>
        <v>1085.5</v>
      </c>
      <c r="AY24" s="380">
        <f t="shared" si="98"/>
        <v>618.6</v>
      </c>
      <c r="AZ24" s="380">
        <f t="shared" si="6"/>
        <v>85.5</v>
      </c>
      <c r="BA24" s="380">
        <f t="shared" si="99"/>
        <v>0</v>
      </c>
      <c r="BB24" s="380">
        <f t="shared" si="100"/>
        <v>0</v>
      </c>
      <c r="BC24" s="380">
        <f t="shared" si="7"/>
        <v>0</v>
      </c>
      <c r="BD24" s="380">
        <f t="shared" si="101"/>
        <v>0</v>
      </c>
      <c r="BE24" s="380">
        <f t="shared" si="8"/>
        <v>0</v>
      </c>
      <c r="BF24" s="380">
        <f t="shared" si="102"/>
        <v>0</v>
      </c>
      <c r="BG24" s="380">
        <f t="shared" si="103"/>
        <v>0</v>
      </c>
      <c r="BH24" s="380">
        <f t="shared" si="9"/>
        <v>0</v>
      </c>
      <c r="BI24" s="380">
        <f t="shared" si="104"/>
        <v>0</v>
      </c>
      <c r="BJ24" s="380">
        <f t="shared" si="105"/>
        <v>0</v>
      </c>
      <c r="BK24" s="380">
        <f t="shared" si="106"/>
        <v>0</v>
      </c>
      <c r="BL24" s="380">
        <f t="shared" si="107"/>
        <v>0</v>
      </c>
      <c r="BM24" s="380">
        <f t="shared" si="10"/>
        <v>0</v>
      </c>
      <c r="BN24" s="380">
        <f t="shared" si="108"/>
        <v>0</v>
      </c>
      <c r="BO24" s="380">
        <f t="shared" si="109"/>
        <v>0</v>
      </c>
      <c r="BP24" s="380">
        <f t="shared" si="110"/>
        <v>10791.4</v>
      </c>
      <c r="BQ24" s="380">
        <f t="shared" si="111"/>
        <v>10154.6</v>
      </c>
      <c r="BR24" s="380">
        <f t="shared" si="11"/>
        <v>6468.5</v>
      </c>
      <c r="BS24" s="380">
        <f t="shared" si="112"/>
        <v>3686.1</v>
      </c>
      <c r="BT24" s="380">
        <f t="shared" si="12"/>
        <v>636.79999999999995</v>
      </c>
      <c r="BU24" s="380"/>
      <c r="BV24" s="380">
        <f t="shared" si="81"/>
        <v>0</v>
      </c>
      <c r="BW24" s="380">
        <f t="shared" si="82"/>
        <v>0</v>
      </c>
      <c r="BX24" s="380">
        <f t="shared" si="83"/>
        <v>0</v>
      </c>
      <c r="BY24" s="380">
        <f t="shared" si="84"/>
        <v>0</v>
      </c>
      <c r="BZ24" s="380">
        <f t="shared" si="85"/>
        <v>0</v>
      </c>
      <c r="CA24" s="380">
        <f t="shared" si="86"/>
        <v>0</v>
      </c>
      <c r="CB24" s="380">
        <f t="shared" si="87"/>
        <v>0</v>
      </c>
      <c r="CC24" s="380">
        <f t="shared" si="88"/>
        <v>0</v>
      </c>
      <c r="CD24" s="380">
        <f t="shared" si="89"/>
        <v>0</v>
      </c>
      <c r="CE24" s="381">
        <f t="shared" si="13"/>
        <v>0</v>
      </c>
      <c r="CF24" s="380">
        <f t="shared" si="113"/>
        <v>0</v>
      </c>
      <c r="CG24" s="380">
        <f t="shared" si="114"/>
        <v>0</v>
      </c>
      <c r="CH24" s="380">
        <f t="shared" si="14"/>
        <v>0</v>
      </c>
      <c r="CI24" s="380">
        <f t="shared" si="115"/>
        <v>0</v>
      </c>
      <c r="CJ24" s="381">
        <f t="shared" si="15"/>
        <v>0</v>
      </c>
      <c r="CK24" s="380">
        <f t="shared" si="116"/>
        <v>0</v>
      </c>
      <c r="CL24" s="380">
        <f t="shared" si="117"/>
        <v>0</v>
      </c>
      <c r="CM24" s="380">
        <f t="shared" si="16"/>
        <v>0</v>
      </c>
      <c r="CN24" s="380">
        <f t="shared" si="118"/>
        <v>0</v>
      </c>
      <c r="CO24" s="381">
        <f t="shared" si="17"/>
        <v>0</v>
      </c>
      <c r="CP24" s="380">
        <f t="shared" si="119"/>
        <v>0</v>
      </c>
      <c r="CQ24" s="380">
        <f t="shared" si="120"/>
        <v>0</v>
      </c>
      <c r="CR24" s="380">
        <f t="shared" si="18"/>
        <v>0</v>
      </c>
      <c r="CS24" s="380">
        <f t="shared" si="121"/>
        <v>0</v>
      </c>
      <c r="CT24" s="381">
        <f t="shared" si="19"/>
        <v>0</v>
      </c>
      <c r="CU24" s="380">
        <f t="shared" si="122"/>
        <v>0</v>
      </c>
      <c r="CV24" s="380">
        <f t="shared" si="123"/>
        <v>0</v>
      </c>
      <c r="CW24" s="380">
        <f t="shared" si="20"/>
        <v>0</v>
      </c>
      <c r="CX24" s="380">
        <f t="shared" si="124"/>
        <v>0</v>
      </c>
      <c r="CY24" s="380">
        <f t="shared" si="21"/>
        <v>0</v>
      </c>
      <c r="CZ24" s="380">
        <f t="shared" si="125"/>
        <v>0</v>
      </c>
      <c r="DA24" s="380">
        <f t="shared" si="126"/>
        <v>0</v>
      </c>
      <c r="DB24" s="380">
        <f t="shared" si="22"/>
        <v>0</v>
      </c>
      <c r="DC24" s="380">
        <f t="shared" si="127"/>
        <v>0</v>
      </c>
      <c r="DD24" s="380">
        <f t="shared" si="23"/>
        <v>0</v>
      </c>
      <c r="DE24" s="380">
        <f t="shared" si="24"/>
        <v>0</v>
      </c>
      <c r="DF24" s="380">
        <f t="shared" si="25"/>
        <v>0</v>
      </c>
      <c r="DG24" s="380">
        <f t="shared" si="26"/>
        <v>0</v>
      </c>
      <c r="DH24" s="380">
        <f t="shared" si="128"/>
        <v>0</v>
      </c>
      <c r="DI24" s="380">
        <f t="shared" si="27"/>
        <v>0</v>
      </c>
      <c r="DJ24" s="380">
        <f t="shared" si="28"/>
        <v>0</v>
      </c>
      <c r="DK24" s="380">
        <f t="shared" si="29"/>
        <v>0</v>
      </c>
      <c r="DL24" s="380">
        <f t="shared" si="30"/>
        <v>0</v>
      </c>
      <c r="DM24" s="380">
        <f t="shared" si="129"/>
        <v>0</v>
      </c>
      <c r="DN24" s="380">
        <f t="shared" si="31"/>
        <v>0</v>
      </c>
      <c r="DO24" s="380">
        <f t="shared" si="130"/>
        <v>0</v>
      </c>
      <c r="DP24" s="380">
        <f t="shared" si="131"/>
        <v>0</v>
      </c>
      <c r="DQ24" s="380">
        <f t="shared" si="132"/>
        <v>0</v>
      </c>
      <c r="DR24" s="380">
        <f t="shared" si="133"/>
        <v>0</v>
      </c>
      <c r="DS24" s="380">
        <f t="shared" si="32"/>
        <v>0</v>
      </c>
      <c r="DT24" s="382">
        <f t="shared" si="134"/>
        <v>0</v>
      </c>
      <c r="DU24" s="383">
        <f t="shared" si="135"/>
        <v>0</v>
      </c>
      <c r="DV24" s="380">
        <f t="shared" si="33"/>
        <v>0</v>
      </c>
      <c r="DW24" s="380">
        <f t="shared" si="136"/>
        <v>0</v>
      </c>
      <c r="DX24" s="383">
        <f t="shared" si="137"/>
        <v>0</v>
      </c>
      <c r="DY24" s="383">
        <f t="shared" si="138"/>
        <v>0</v>
      </c>
      <c r="DZ24" s="383">
        <f t="shared" si="139"/>
        <v>0</v>
      </c>
      <c r="EA24" s="380">
        <f t="shared" si="34"/>
        <v>0</v>
      </c>
      <c r="EB24" s="380">
        <f t="shared" si="140"/>
        <v>0</v>
      </c>
      <c r="EC24" s="383">
        <f t="shared" si="141"/>
        <v>0</v>
      </c>
      <c r="ED24" s="383">
        <f t="shared" si="142"/>
        <v>0</v>
      </c>
      <c r="EE24" s="383">
        <f t="shared" si="143"/>
        <v>0</v>
      </c>
      <c r="EF24" s="380">
        <f t="shared" si="35"/>
        <v>0</v>
      </c>
      <c r="EG24" s="380">
        <f t="shared" si="144"/>
        <v>0</v>
      </c>
      <c r="EH24" s="383">
        <f t="shared" si="145"/>
        <v>0</v>
      </c>
      <c r="EI24" s="383">
        <f t="shared" si="146"/>
        <v>0</v>
      </c>
      <c r="EJ24" s="383">
        <f t="shared" si="147"/>
        <v>0</v>
      </c>
      <c r="EK24" s="380">
        <f t="shared" si="36"/>
        <v>0</v>
      </c>
      <c r="EL24" s="380">
        <f t="shared" si="148"/>
        <v>0</v>
      </c>
      <c r="EM24" s="383">
        <f t="shared" si="149"/>
        <v>0</v>
      </c>
      <c r="EN24" s="383">
        <f t="shared" si="150"/>
        <v>0</v>
      </c>
      <c r="EO24" s="383">
        <f t="shared" si="151"/>
        <v>0</v>
      </c>
      <c r="EP24" s="380">
        <f t="shared" si="37"/>
        <v>0</v>
      </c>
      <c r="EQ24" s="380">
        <f t="shared" si="152"/>
        <v>0</v>
      </c>
      <c r="ER24" s="383">
        <f t="shared" si="153"/>
        <v>0</v>
      </c>
      <c r="ES24" s="383">
        <f t="shared" si="154"/>
        <v>0</v>
      </c>
      <c r="ET24" s="383">
        <f t="shared" si="155"/>
        <v>0</v>
      </c>
      <c r="EU24" s="380">
        <f t="shared" si="38"/>
        <v>0</v>
      </c>
      <c r="EV24" s="380">
        <f t="shared" si="156"/>
        <v>0</v>
      </c>
      <c r="EW24" s="383">
        <f t="shared" si="157"/>
        <v>0</v>
      </c>
      <c r="EX24" s="383">
        <f t="shared" si="158"/>
        <v>0</v>
      </c>
      <c r="EY24" s="383">
        <f t="shared" si="159"/>
        <v>0</v>
      </c>
      <c r="EZ24" s="380">
        <f t="shared" si="39"/>
        <v>0</v>
      </c>
      <c r="FA24" s="380">
        <f t="shared" si="160"/>
        <v>0</v>
      </c>
      <c r="FB24" s="383">
        <f t="shared" si="161"/>
        <v>0</v>
      </c>
      <c r="FC24" s="383">
        <f t="shared" si="162"/>
        <v>0</v>
      </c>
      <c r="FD24" s="383">
        <f t="shared" si="163"/>
        <v>0</v>
      </c>
      <c r="FE24" s="380">
        <f t="shared" si="40"/>
        <v>0</v>
      </c>
      <c r="FF24" s="380">
        <f t="shared" si="164"/>
        <v>0</v>
      </c>
      <c r="FG24" s="384">
        <f t="shared" si="165"/>
        <v>0</v>
      </c>
      <c r="FH24" s="385">
        <f t="shared" si="41"/>
        <v>0</v>
      </c>
      <c r="FI24" s="380">
        <f t="shared" si="42"/>
        <v>0</v>
      </c>
      <c r="FJ24" s="380">
        <f t="shared" si="43"/>
        <v>0</v>
      </c>
      <c r="FK24" s="380">
        <f t="shared" si="166"/>
        <v>0</v>
      </c>
      <c r="FL24" s="380">
        <f t="shared" si="44"/>
        <v>0</v>
      </c>
      <c r="FM24" s="380">
        <f t="shared" si="45"/>
        <v>0</v>
      </c>
      <c r="FN24" s="380">
        <f t="shared" si="46"/>
        <v>0</v>
      </c>
      <c r="FO24" s="380">
        <f t="shared" si="47"/>
        <v>0</v>
      </c>
      <c r="FP24" s="380">
        <f t="shared" si="167"/>
        <v>0</v>
      </c>
      <c r="FQ24" s="380">
        <f t="shared" si="48"/>
        <v>0</v>
      </c>
      <c r="FR24" s="380">
        <f t="shared" si="49"/>
        <v>0</v>
      </c>
      <c r="FS24" s="380">
        <f t="shared" si="50"/>
        <v>0</v>
      </c>
      <c r="FT24" s="380">
        <f t="shared" si="51"/>
        <v>0</v>
      </c>
      <c r="FU24" s="380">
        <f t="shared" si="168"/>
        <v>0</v>
      </c>
      <c r="FV24" s="380">
        <f t="shared" si="52"/>
        <v>0</v>
      </c>
      <c r="FW24" s="380">
        <f t="shared" si="53"/>
        <v>0</v>
      </c>
      <c r="FX24" s="380">
        <f t="shared" si="54"/>
        <v>0</v>
      </c>
      <c r="FY24" s="380">
        <f t="shared" si="55"/>
        <v>0</v>
      </c>
      <c r="FZ24" s="380">
        <f t="shared" si="169"/>
        <v>0</v>
      </c>
      <c r="GA24" s="380">
        <f t="shared" si="56"/>
        <v>0</v>
      </c>
      <c r="GB24" s="380">
        <f t="shared" si="57"/>
        <v>0</v>
      </c>
      <c r="GC24" s="380">
        <f t="shared" si="58"/>
        <v>0</v>
      </c>
      <c r="GD24" s="380">
        <f t="shared" si="59"/>
        <v>0</v>
      </c>
      <c r="GE24" s="380">
        <f t="shared" si="170"/>
        <v>0</v>
      </c>
      <c r="GF24" s="380">
        <f t="shared" si="60"/>
        <v>0</v>
      </c>
      <c r="GG24" s="380">
        <f t="shared" si="61"/>
        <v>0</v>
      </c>
      <c r="GH24" s="380">
        <f t="shared" si="62"/>
        <v>0</v>
      </c>
      <c r="GI24" s="380">
        <f t="shared" si="63"/>
        <v>0</v>
      </c>
      <c r="GJ24" s="380">
        <f t="shared" si="171"/>
        <v>0</v>
      </c>
      <c r="GK24" s="380">
        <f t="shared" si="64"/>
        <v>0</v>
      </c>
      <c r="GL24" s="380">
        <f t="shared" si="65"/>
        <v>0</v>
      </c>
      <c r="GM24" s="380">
        <f t="shared" si="66"/>
        <v>0</v>
      </c>
      <c r="GN24" s="380">
        <f t="shared" si="67"/>
        <v>0</v>
      </c>
      <c r="GO24" s="380">
        <f t="shared" si="172"/>
        <v>0</v>
      </c>
      <c r="GP24" s="380">
        <f t="shared" si="68"/>
        <v>0</v>
      </c>
      <c r="GQ24" s="380">
        <f t="shared" si="69"/>
        <v>0</v>
      </c>
      <c r="GR24" s="380">
        <f t="shared" si="70"/>
        <v>0</v>
      </c>
      <c r="GS24" s="380">
        <f t="shared" si="71"/>
        <v>0</v>
      </c>
      <c r="GT24" s="380">
        <f t="shared" si="173"/>
        <v>0</v>
      </c>
      <c r="GU24" s="380">
        <f t="shared" si="72"/>
        <v>0</v>
      </c>
      <c r="GV24" s="386">
        <f t="shared" si="90"/>
        <v>12581</v>
      </c>
      <c r="GW24" s="380">
        <f t="shared" si="77"/>
        <v>11858.7</v>
      </c>
      <c r="GX24" s="380">
        <f t="shared" si="73"/>
        <v>7554</v>
      </c>
      <c r="GY24" s="380">
        <f t="shared" si="73"/>
        <v>4304.7</v>
      </c>
      <c r="GZ24" s="380">
        <f t="shared" si="73"/>
        <v>722.3</v>
      </c>
      <c r="HA24" s="396"/>
      <c r="HB24" s="387"/>
      <c r="HC24" s="388"/>
      <c r="HD24" s="388"/>
      <c r="HE24" s="389"/>
      <c r="HF24" s="390">
        <f t="shared" si="174"/>
        <v>267</v>
      </c>
      <c r="HG24" s="391">
        <v>19</v>
      </c>
      <c r="HH24" s="392">
        <f t="shared" si="78"/>
        <v>25447</v>
      </c>
      <c r="HI24" s="393"/>
      <c r="HJ24" s="394"/>
      <c r="HK24" s="388">
        <f t="shared" si="74"/>
        <v>0</v>
      </c>
      <c r="HL24" s="388">
        <f t="shared" si="79"/>
        <v>12581</v>
      </c>
      <c r="HM24" s="394">
        <f t="shared" si="80"/>
        <v>7554</v>
      </c>
      <c r="HN24" s="394"/>
      <c r="HO24" s="395"/>
      <c r="HP24" s="301"/>
      <c r="HQ24" s="301"/>
      <c r="HR24" s="301"/>
      <c r="HS24" s="301"/>
      <c r="HT24" s="301"/>
      <c r="HU24" s="301"/>
      <c r="HV24" s="301"/>
      <c r="HW24" s="301"/>
      <c r="HX24" s="301"/>
      <c r="HY24" s="301"/>
      <c r="HZ24" s="301"/>
      <c r="IA24" s="301"/>
      <c r="IB24" s="301"/>
      <c r="IC24" s="301"/>
      <c r="ID24" s="301"/>
      <c r="IE24" s="301"/>
      <c r="IF24" s="301"/>
      <c r="IG24" s="301"/>
      <c r="IH24" s="301"/>
      <c r="II24" s="301"/>
      <c r="IJ24" s="301"/>
      <c r="IK24" s="301"/>
      <c r="IL24" s="301"/>
      <c r="IM24" s="301"/>
      <c r="IN24" s="301"/>
      <c r="IO24" s="301"/>
      <c r="IP24" s="301"/>
      <c r="IQ24" s="301"/>
      <c r="IR24" s="301"/>
      <c r="IS24" s="301"/>
      <c r="IT24" s="301"/>
      <c r="IU24" s="301"/>
      <c r="IV24" s="301"/>
      <c r="IW24" s="301"/>
      <c r="IX24" s="301"/>
      <c r="IY24" s="301"/>
      <c r="IZ24" s="301"/>
      <c r="JA24" s="301"/>
      <c r="JB24" s="301"/>
      <c r="JC24" s="301"/>
      <c r="JD24" s="301"/>
      <c r="JE24" s="301"/>
      <c r="JF24" s="301"/>
      <c r="JG24" s="301"/>
      <c r="JH24" s="301"/>
      <c r="JI24" s="301"/>
      <c r="JJ24" s="301"/>
      <c r="JK24" s="301"/>
      <c r="JL24" s="301"/>
      <c r="JM24" s="301"/>
      <c r="JN24" s="301"/>
      <c r="JO24" s="301"/>
      <c r="JP24" s="301"/>
      <c r="JQ24" s="301"/>
      <c r="JR24" s="301"/>
      <c r="JS24" s="301"/>
      <c r="JT24" s="301"/>
      <c r="JU24" s="301"/>
      <c r="JV24" s="301"/>
      <c r="JW24" s="301"/>
      <c r="JX24" s="301"/>
      <c r="JY24" s="301"/>
      <c r="JZ24" s="301"/>
      <c r="KA24" s="301"/>
      <c r="KB24" s="301"/>
      <c r="KC24" s="301"/>
      <c r="KD24" s="301"/>
      <c r="KE24" s="301"/>
      <c r="KF24" s="301"/>
      <c r="KG24" s="301"/>
      <c r="KH24" s="301"/>
      <c r="KI24" s="301"/>
      <c r="KJ24" s="301"/>
      <c r="KK24" s="301"/>
      <c r="KL24" s="301"/>
      <c r="KM24" s="301"/>
      <c r="KN24" s="301"/>
      <c r="KO24" s="301"/>
      <c r="KP24" s="301"/>
      <c r="KQ24" s="301"/>
      <c r="KR24" s="301"/>
      <c r="KS24" s="301"/>
      <c r="KT24" s="301"/>
      <c r="KU24" s="301"/>
      <c r="KV24" s="301"/>
      <c r="KW24" s="301"/>
      <c r="KX24" s="301"/>
      <c r="KY24" s="301"/>
      <c r="KZ24" s="301"/>
      <c r="LA24" s="301"/>
      <c r="LB24" s="301"/>
    </row>
    <row r="25" spans="1:314" s="400" customFormat="1" ht="18" customHeight="1">
      <c r="A25" s="372" t="s">
        <v>822</v>
      </c>
      <c r="B25" s="373">
        <v>0</v>
      </c>
      <c r="C25" s="373">
        <v>0</v>
      </c>
      <c r="D25" s="374"/>
      <c r="E25" s="375">
        <v>0</v>
      </c>
      <c r="F25" s="374"/>
      <c r="G25" s="373">
        <v>0</v>
      </c>
      <c r="H25" s="374">
        <v>152</v>
      </c>
      <c r="I25" s="375">
        <v>0</v>
      </c>
      <c r="J25" s="374"/>
      <c r="K25" s="374"/>
      <c r="L25" s="374"/>
      <c r="M25" s="373">
        <v>0</v>
      </c>
      <c r="N25" s="375">
        <v>0</v>
      </c>
      <c r="O25" s="374"/>
      <c r="P25" s="375">
        <v>0</v>
      </c>
      <c r="Q25" s="374"/>
      <c r="R25" s="375">
        <v>0</v>
      </c>
      <c r="S25" s="374"/>
      <c r="T25" s="376">
        <v>0</v>
      </c>
      <c r="U25" s="376">
        <v>0</v>
      </c>
      <c r="V25" s="376">
        <v>0</v>
      </c>
      <c r="W25" s="375">
        <v>0</v>
      </c>
      <c r="X25" s="375">
        <v>0</v>
      </c>
      <c r="Y25" s="375">
        <v>0</v>
      </c>
      <c r="Z25" s="375">
        <v>0</v>
      </c>
      <c r="AA25" s="375">
        <v>0</v>
      </c>
      <c r="AB25" s="375">
        <v>0</v>
      </c>
      <c r="AC25" s="375">
        <v>0</v>
      </c>
      <c r="AD25" s="377">
        <v>0</v>
      </c>
      <c r="AE25" s="377">
        <v>0</v>
      </c>
      <c r="AF25" s="377">
        <v>0</v>
      </c>
      <c r="AG25" s="377">
        <v>0</v>
      </c>
      <c r="AH25" s="374"/>
      <c r="AI25" s="377">
        <v>0</v>
      </c>
      <c r="AJ25" s="378">
        <f t="shared" si="75"/>
        <v>0</v>
      </c>
      <c r="AK25" s="378">
        <f t="shared" si="76"/>
        <v>152</v>
      </c>
      <c r="AL25" s="379">
        <f t="shared" si="0"/>
        <v>0</v>
      </c>
      <c r="AM25" s="380">
        <f t="shared" si="91"/>
        <v>0</v>
      </c>
      <c r="AN25" s="380">
        <f t="shared" si="1"/>
        <v>0</v>
      </c>
      <c r="AO25" s="380">
        <f t="shared" si="92"/>
        <v>0</v>
      </c>
      <c r="AP25" s="380">
        <f t="shared" si="93"/>
        <v>0</v>
      </c>
      <c r="AQ25" s="380">
        <f t="shared" si="2"/>
        <v>0</v>
      </c>
      <c r="AR25" s="380">
        <f t="shared" si="3"/>
        <v>0</v>
      </c>
      <c r="AS25" s="380">
        <f t="shared" si="4"/>
        <v>0</v>
      </c>
      <c r="AT25" s="380">
        <f t="shared" si="94"/>
        <v>0</v>
      </c>
      <c r="AU25" s="380">
        <f t="shared" si="95"/>
        <v>0</v>
      </c>
      <c r="AV25" s="380">
        <f t="shared" si="96"/>
        <v>0</v>
      </c>
      <c r="AW25" s="380">
        <f t="shared" si="97"/>
        <v>0</v>
      </c>
      <c r="AX25" s="380">
        <f t="shared" si="5"/>
        <v>0</v>
      </c>
      <c r="AY25" s="380">
        <f t="shared" si="98"/>
        <v>0</v>
      </c>
      <c r="AZ25" s="380">
        <f t="shared" si="6"/>
        <v>0</v>
      </c>
      <c r="BA25" s="380">
        <f t="shared" si="99"/>
        <v>0</v>
      </c>
      <c r="BB25" s="380">
        <f t="shared" si="100"/>
        <v>0</v>
      </c>
      <c r="BC25" s="380">
        <f t="shared" si="7"/>
        <v>0</v>
      </c>
      <c r="BD25" s="380">
        <f t="shared" si="101"/>
        <v>0</v>
      </c>
      <c r="BE25" s="380">
        <f t="shared" si="8"/>
        <v>0</v>
      </c>
      <c r="BF25" s="380">
        <f t="shared" si="102"/>
        <v>0</v>
      </c>
      <c r="BG25" s="380">
        <f t="shared" si="103"/>
        <v>0</v>
      </c>
      <c r="BH25" s="380">
        <f t="shared" si="9"/>
        <v>0</v>
      </c>
      <c r="BI25" s="380">
        <f t="shared" si="104"/>
        <v>0</v>
      </c>
      <c r="BJ25" s="380">
        <f t="shared" si="105"/>
        <v>0</v>
      </c>
      <c r="BK25" s="380">
        <f t="shared" si="106"/>
        <v>0</v>
      </c>
      <c r="BL25" s="380">
        <f t="shared" si="107"/>
        <v>0</v>
      </c>
      <c r="BM25" s="380">
        <f t="shared" si="10"/>
        <v>0</v>
      </c>
      <c r="BN25" s="380">
        <f t="shared" si="108"/>
        <v>0</v>
      </c>
      <c r="BO25" s="380">
        <f t="shared" si="109"/>
        <v>0</v>
      </c>
      <c r="BP25" s="380">
        <f t="shared" si="110"/>
        <v>7039.9</v>
      </c>
      <c r="BQ25" s="380">
        <f t="shared" si="111"/>
        <v>6624.5</v>
      </c>
      <c r="BR25" s="380">
        <f t="shared" si="11"/>
        <v>4219.8</v>
      </c>
      <c r="BS25" s="380">
        <f t="shared" si="112"/>
        <v>2404.6999999999998</v>
      </c>
      <c r="BT25" s="380">
        <f t="shared" si="12"/>
        <v>415.4</v>
      </c>
      <c r="BU25" s="380"/>
      <c r="BV25" s="380">
        <f t="shared" si="81"/>
        <v>0</v>
      </c>
      <c r="BW25" s="380">
        <f t="shared" si="82"/>
        <v>0</v>
      </c>
      <c r="BX25" s="380">
        <f t="shared" si="83"/>
        <v>0</v>
      </c>
      <c r="BY25" s="380">
        <f t="shared" si="84"/>
        <v>0</v>
      </c>
      <c r="BZ25" s="380">
        <f t="shared" si="85"/>
        <v>0</v>
      </c>
      <c r="CA25" s="380">
        <f t="shared" si="86"/>
        <v>0</v>
      </c>
      <c r="CB25" s="380">
        <f t="shared" si="87"/>
        <v>0</v>
      </c>
      <c r="CC25" s="380">
        <f t="shared" si="88"/>
        <v>0</v>
      </c>
      <c r="CD25" s="380">
        <f t="shared" si="89"/>
        <v>0</v>
      </c>
      <c r="CE25" s="381">
        <f t="shared" si="13"/>
        <v>0</v>
      </c>
      <c r="CF25" s="380">
        <f t="shared" si="113"/>
        <v>0</v>
      </c>
      <c r="CG25" s="380">
        <f t="shared" si="114"/>
        <v>0</v>
      </c>
      <c r="CH25" s="380">
        <f t="shared" si="14"/>
        <v>0</v>
      </c>
      <c r="CI25" s="380">
        <f t="shared" si="115"/>
        <v>0</v>
      </c>
      <c r="CJ25" s="381">
        <f t="shared" si="15"/>
        <v>0</v>
      </c>
      <c r="CK25" s="380">
        <f t="shared" si="116"/>
        <v>0</v>
      </c>
      <c r="CL25" s="380">
        <f t="shared" si="117"/>
        <v>0</v>
      </c>
      <c r="CM25" s="380">
        <f t="shared" si="16"/>
        <v>0</v>
      </c>
      <c r="CN25" s="380">
        <f t="shared" si="118"/>
        <v>0</v>
      </c>
      <c r="CO25" s="381">
        <f t="shared" si="17"/>
        <v>0</v>
      </c>
      <c r="CP25" s="380">
        <f t="shared" si="119"/>
        <v>0</v>
      </c>
      <c r="CQ25" s="380">
        <f t="shared" si="120"/>
        <v>0</v>
      </c>
      <c r="CR25" s="380">
        <f t="shared" si="18"/>
        <v>0</v>
      </c>
      <c r="CS25" s="380">
        <f t="shared" si="121"/>
        <v>0</v>
      </c>
      <c r="CT25" s="381">
        <f t="shared" si="19"/>
        <v>0</v>
      </c>
      <c r="CU25" s="380">
        <f t="shared" si="122"/>
        <v>0</v>
      </c>
      <c r="CV25" s="380">
        <f t="shared" si="123"/>
        <v>0</v>
      </c>
      <c r="CW25" s="380">
        <f t="shared" si="20"/>
        <v>0</v>
      </c>
      <c r="CX25" s="380">
        <f t="shared" si="124"/>
        <v>0</v>
      </c>
      <c r="CY25" s="380">
        <f t="shared" si="21"/>
        <v>0</v>
      </c>
      <c r="CZ25" s="380">
        <f t="shared" si="125"/>
        <v>0</v>
      </c>
      <c r="DA25" s="380">
        <f t="shared" si="126"/>
        <v>0</v>
      </c>
      <c r="DB25" s="380">
        <f t="shared" si="22"/>
        <v>0</v>
      </c>
      <c r="DC25" s="380">
        <f t="shared" si="127"/>
        <v>0</v>
      </c>
      <c r="DD25" s="380">
        <f t="shared" si="23"/>
        <v>0</v>
      </c>
      <c r="DE25" s="380">
        <f t="shared" si="24"/>
        <v>0</v>
      </c>
      <c r="DF25" s="380">
        <f t="shared" si="25"/>
        <v>0</v>
      </c>
      <c r="DG25" s="380">
        <f t="shared" si="26"/>
        <v>0</v>
      </c>
      <c r="DH25" s="380">
        <f t="shared" si="128"/>
        <v>0</v>
      </c>
      <c r="DI25" s="380">
        <f t="shared" si="27"/>
        <v>0</v>
      </c>
      <c r="DJ25" s="380">
        <f t="shared" si="28"/>
        <v>0</v>
      </c>
      <c r="DK25" s="380">
        <f t="shared" si="29"/>
        <v>0</v>
      </c>
      <c r="DL25" s="380">
        <f t="shared" si="30"/>
        <v>0</v>
      </c>
      <c r="DM25" s="380">
        <f t="shared" si="129"/>
        <v>0</v>
      </c>
      <c r="DN25" s="380">
        <f t="shared" si="31"/>
        <v>0</v>
      </c>
      <c r="DO25" s="380">
        <f t="shared" si="130"/>
        <v>0</v>
      </c>
      <c r="DP25" s="380">
        <f t="shared" si="131"/>
        <v>0</v>
      </c>
      <c r="DQ25" s="380">
        <f t="shared" si="132"/>
        <v>0</v>
      </c>
      <c r="DR25" s="380">
        <f t="shared" si="133"/>
        <v>0</v>
      </c>
      <c r="DS25" s="380">
        <f t="shared" si="32"/>
        <v>0</v>
      </c>
      <c r="DT25" s="382">
        <f t="shared" si="134"/>
        <v>0</v>
      </c>
      <c r="DU25" s="383">
        <f t="shared" si="135"/>
        <v>0</v>
      </c>
      <c r="DV25" s="380">
        <f t="shared" si="33"/>
        <v>0</v>
      </c>
      <c r="DW25" s="380">
        <f t="shared" si="136"/>
        <v>0</v>
      </c>
      <c r="DX25" s="383">
        <f t="shared" si="137"/>
        <v>0</v>
      </c>
      <c r="DY25" s="383">
        <f t="shared" si="138"/>
        <v>0</v>
      </c>
      <c r="DZ25" s="383">
        <f t="shared" si="139"/>
        <v>0</v>
      </c>
      <c r="EA25" s="380">
        <f t="shared" si="34"/>
        <v>0</v>
      </c>
      <c r="EB25" s="380">
        <f t="shared" si="140"/>
        <v>0</v>
      </c>
      <c r="EC25" s="383">
        <f t="shared" si="141"/>
        <v>0</v>
      </c>
      <c r="ED25" s="383">
        <f t="shared" si="142"/>
        <v>0</v>
      </c>
      <c r="EE25" s="383">
        <f t="shared" si="143"/>
        <v>0</v>
      </c>
      <c r="EF25" s="380">
        <f t="shared" si="35"/>
        <v>0</v>
      </c>
      <c r="EG25" s="380">
        <f t="shared" si="144"/>
        <v>0</v>
      </c>
      <c r="EH25" s="383">
        <f t="shared" si="145"/>
        <v>0</v>
      </c>
      <c r="EI25" s="383">
        <f t="shared" si="146"/>
        <v>0</v>
      </c>
      <c r="EJ25" s="383">
        <f t="shared" si="147"/>
        <v>0</v>
      </c>
      <c r="EK25" s="380">
        <f t="shared" si="36"/>
        <v>0</v>
      </c>
      <c r="EL25" s="380">
        <f t="shared" si="148"/>
        <v>0</v>
      </c>
      <c r="EM25" s="383">
        <f t="shared" si="149"/>
        <v>0</v>
      </c>
      <c r="EN25" s="383">
        <f t="shared" si="150"/>
        <v>0</v>
      </c>
      <c r="EO25" s="383">
        <f t="shared" si="151"/>
        <v>0</v>
      </c>
      <c r="EP25" s="380">
        <f t="shared" si="37"/>
        <v>0</v>
      </c>
      <c r="EQ25" s="380">
        <f t="shared" si="152"/>
        <v>0</v>
      </c>
      <c r="ER25" s="383">
        <f t="shared" si="153"/>
        <v>0</v>
      </c>
      <c r="ES25" s="383">
        <f t="shared" si="154"/>
        <v>0</v>
      </c>
      <c r="ET25" s="383">
        <f t="shared" si="155"/>
        <v>0</v>
      </c>
      <c r="EU25" s="380">
        <f t="shared" si="38"/>
        <v>0</v>
      </c>
      <c r="EV25" s="380">
        <f t="shared" si="156"/>
        <v>0</v>
      </c>
      <c r="EW25" s="383">
        <f t="shared" si="157"/>
        <v>0</v>
      </c>
      <c r="EX25" s="383">
        <f t="shared" si="158"/>
        <v>0</v>
      </c>
      <c r="EY25" s="383">
        <f t="shared" si="159"/>
        <v>0</v>
      </c>
      <c r="EZ25" s="380">
        <f t="shared" si="39"/>
        <v>0</v>
      </c>
      <c r="FA25" s="380">
        <f t="shared" si="160"/>
        <v>0</v>
      </c>
      <c r="FB25" s="383">
        <f t="shared" si="161"/>
        <v>0</v>
      </c>
      <c r="FC25" s="383">
        <f t="shared" si="162"/>
        <v>0</v>
      </c>
      <c r="FD25" s="383">
        <f t="shared" si="163"/>
        <v>0</v>
      </c>
      <c r="FE25" s="380">
        <f t="shared" si="40"/>
        <v>0</v>
      </c>
      <c r="FF25" s="380">
        <f t="shared" si="164"/>
        <v>0</v>
      </c>
      <c r="FG25" s="384">
        <f t="shared" si="165"/>
        <v>0</v>
      </c>
      <c r="FH25" s="385">
        <f t="shared" si="41"/>
        <v>0</v>
      </c>
      <c r="FI25" s="380">
        <f t="shared" si="42"/>
        <v>0</v>
      </c>
      <c r="FJ25" s="380">
        <f t="shared" si="43"/>
        <v>0</v>
      </c>
      <c r="FK25" s="380">
        <f t="shared" si="166"/>
        <v>0</v>
      </c>
      <c r="FL25" s="380">
        <f t="shared" si="44"/>
        <v>0</v>
      </c>
      <c r="FM25" s="380">
        <f t="shared" si="45"/>
        <v>0</v>
      </c>
      <c r="FN25" s="380">
        <f t="shared" si="46"/>
        <v>0</v>
      </c>
      <c r="FO25" s="380">
        <f t="shared" si="47"/>
        <v>0</v>
      </c>
      <c r="FP25" s="380">
        <f t="shared" si="167"/>
        <v>0</v>
      </c>
      <c r="FQ25" s="380">
        <f t="shared" si="48"/>
        <v>0</v>
      </c>
      <c r="FR25" s="380">
        <f t="shared" si="49"/>
        <v>0</v>
      </c>
      <c r="FS25" s="380">
        <f t="shared" si="50"/>
        <v>0</v>
      </c>
      <c r="FT25" s="380">
        <f t="shared" si="51"/>
        <v>0</v>
      </c>
      <c r="FU25" s="380">
        <f t="shared" si="168"/>
        <v>0</v>
      </c>
      <c r="FV25" s="380">
        <f t="shared" si="52"/>
        <v>0</v>
      </c>
      <c r="FW25" s="380">
        <f t="shared" si="53"/>
        <v>0</v>
      </c>
      <c r="FX25" s="380">
        <f t="shared" si="54"/>
        <v>0</v>
      </c>
      <c r="FY25" s="380">
        <f t="shared" si="55"/>
        <v>0</v>
      </c>
      <c r="FZ25" s="380">
        <f t="shared" si="169"/>
        <v>0</v>
      </c>
      <c r="GA25" s="380">
        <f t="shared" si="56"/>
        <v>0</v>
      </c>
      <c r="GB25" s="380">
        <f t="shared" si="57"/>
        <v>0</v>
      </c>
      <c r="GC25" s="380">
        <f t="shared" si="58"/>
        <v>0</v>
      </c>
      <c r="GD25" s="380">
        <f t="shared" si="59"/>
        <v>0</v>
      </c>
      <c r="GE25" s="380">
        <f t="shared" si="170"/>
        <v>0</v>
      </c>
      <c r="GF25" s="380">
        <f t="shared" si="60"/>
        <v>0</v>
      </c>
      <c r="GG25" s="380">
        <f t="shared" si="61"/>
        <v>0</v>
      </c>
      <c r="GH25" s="380">
        <f t="shared" si="62"/>
        <v>0</v>
      </c>
      <c r="GI25" s="380">
        <f t="shared" si="63"/>
        <v>0</v>
      </c>
      <c r="GJ25" s="380">
        <f t="shared" si="171"/>
        <v>0</v>
      </c>
      <c r="GK25" s="380">
        <f t="shared" si="64"/>
        <v>0</v>
      </c>
      <c r="GL25" s="380">
        <f t="shared" si="65"/>
        <v>0</v>
      </c>
      <c r="GM25" s="380">
        <f t="shared" si="66"/>
        <v>0</v>
      </c>
      <c r="GN25" s="380">
        <f t="shared" si="67"/>
        <v>0</v>
      </c>
      <c r="GO25" s="380">
        <f t="shared" si="172"/>
        <v>0</v>
      </c>
      <c r="GP25" s="380">
        <f t="shared" si="68"/>
        <v>0</v>
      </c>
      <c r="GQ25" s="380">
        <f t="shared" si="69"/>
        <v>0</v>
      </c>
      <c r="GR25" s="380">
        <f t="shared" si="70"/>
        <v>0</v>
      </c>
      <c r="GS25" s="380">
        <f t="shared" si="71"/>
        <v>0</v>
      </c>
      <c r="GT25" s="380">
        <f t="shared" si="173"/>
        <v>0</v>
      </c>
      <c r="GU25" s="380">
        <f t="shared" si="72"/>
        <v>0</v>
      </c>
      <c r="GV25" s="386">
        <f t="shared" si="90"/>
        <v>7039.9</v>
      </c>
      <c r="GW25" s="380">
        <f t="shared" si="77"/>
        <v>6624.5</v>
      </c>
      <c r="GX25" s="380">
        <f t="shared" si="77"/>
        <v>4219.8</v>
      </c>
      <c r="GY25" s="380">
        <f t="shared" si="77"/>
        <v>2404.6999999999998</v>
      </c>
      <c r="GZ25" s="380">
        <f t="shared" si="77"/>
        <v>415.4</v>
      </c>
      <c r="HA25" s="396"/>
      <c r="HB25" s="387"/>
      <c r="HC25" s="388"/>
      <c r="HD25" s="388"/>
      <c r="HE25" s="389"/>
      <c r="HF25" s="390">
        <f t="shared" si="174"/>
        <v>152</v>
      </c>
      <c r="HG25" s="391">
        <v>14.2</v>
      </c>
      <c r="HH25" s="392">
        <f t="shared" si="78"/>
        <v>19020</v>
      </c>
      <c r="HI25" s="393"/>
      <c r="HJ25" s="394"/>
      <c r="HK25" s="388">
        <f t="shared" si="74"/>
        <v>0</v>
      </c>
      <c r="HL25" s="388">
        <f t="shared" si="79"/>
        <v>7039.9</v>
      </c>
      <c r="HM25" s="394">
        <f t="shared" si="80"/>
        <v>4219.8</v>
      </c>
      <c r="HN25" s="394"/>
      <c r="HO25" s="395"/>
      <c r="HP25" s="301"/>
      <c r="HQ25" s="301"/>
      <c r="HR25" s="301"/>
      <c r="HS25" s="301"/>
      <c r="HT25" s="301"/>
      <c r="HU25" s="301"/>
      <c r="HV25" s="301"/>
      <c r="HW25" s="301"/>
      <c r="HX25" s="301"/>
      <c r="HY25" s="301"/>
      <c r="HZ25" s="301"/>
      <c r="IA25" s="301"/>
      <c r="IB25" s="301"/>
      <c r="IC25" s="301"/>
      <c r="ID25" s="301"/>
      <c r="IE25" s="301"/>
      <c r="IF25" s="301"/>
      <c r="IG25" s="301"/>
      <c r="IH25" s="301"/>
      <c r="II25" s="301"/>
      <c r="IJ25" s="301"/>
      <c r="IK25" s="301"/>
      <c r="IL25" s="301"/>
      <c r="IM25" s="301"/>
      <c r="IN25" s="301"/>
      <c r="IO25" s="301"/>
      <c r="IP25" s="301"/>
      <c r="IQ25" s="301"/>
      <c r="IR25" s="301"/>
      <c r="IS25" s="301"/>
      <c r="IT25" s="301"/>
      <c r="IU25" s="301"/>
      <c r="IV25" s="301"/>
      <c r="IW25" s="301"/>
      <c r="IX25" s="301"/>
      <c r="IY25" s="301"/>
      <c r="IZ25" s="301"/>
      <c r="JA25" s="301"/>
      <c r="JB25" s="301"/>
      <c r="JC25" s="301"/>
      <c r="JD25" s="301"/>
      <c r="JE25" s="301"/>
      <c r="JF25" s="301"/>
      <c r="JG25" s="301"/>
      <c r="JH25" s="301"/>
      <c r="JI25" s="301"/>
      <c r="JJ25" s="301"/>
      <c r="JK25" s="301"/>
      <c r="JL25" s="301"/>
      <c r="JM25" s="301"/>
      <c r="JN25" s="301"/>
      <c r="JO25" s="301"/>
      <c r="JP25" s="301"/>
      <c r="JQ25" s="301"/>
      <c r="JR25" s="301"/>
      <c r="JS25" s="301"/>
      <c r="JT25" s="301"/>
      <c r="JU25" s="301"/>
      <c r="JV25" s="301"/>
      <c r="JW25" s="301"/>
      <c r="JX25" s="301"/>
      <c r="JY25" s="301"/>
      <c r="JZ25" s="301"/>
      <c r="KA25" s="301"/>
      <c r="KB25" s="301"/>
      <c r="KC25" s="301"/>
      <c r="KD25" s="301"/>
      <c r="KE25" s="301"/>
      <c r="KF25" s="301"/>
      <c r="KG25" s="301"/>
      <c r="KH25" s="301"/>
      <c r="KI25" s="301"/>
      <c r="KJ25" s="301"/>
      <c r="KK25" s="301"/>
      <c r="KL25" s="301"/>
      <c r="KM25" s="301"/>
      <c r="KN25" s="301"/>
      <c r="KO25" s="301"/>
      <c r="KP25" s="301"/>
      <c r="KQ25" s="301"/>
      <c r="KR25" s="301"/>
      <c r="KS25" s="301"/>
      <c r="KT25" s="301"/>
      <c r="KU25" s="301"/>
      <c r="KV25" s="301"/>
      <c r="KW25" s="301"/>
      <c r="KX25" s="301"/>
      <c r="KY25" s="301"/>
      <c r="KZ25" s="301"/>
      <c r="LA25" s="301"/>
      <c r="LB25" s="301"/>
    </row>
    <row r="26" spans="1:314">
      <c r="A26" s="372" t="s">
        <v>726</v>
      </c>
      <c r="B26" s="373">
        <v>0</v>
      </c>
      <c r="C26" s="373">
        <v>0</v>
      </c>
      <c r="D26" s="374"/>
      <c r="E26" s="375">
        <v>0</v>
      </c>
      <c r="F26" s="374"/>
      <c r="G26" s="373">
        <v>0</v>
      </c>
      <c r="H26" s="374"/>
      <c r="I26" s="375">
        <v>0</v>
      </c>
      <c r="J26" s="374"/>
      <c r="K26" s="374"/>
      <c r="L26" s="374"/>
      <c r="M26" s="373">
        <v>0</v>
      </c>
      <c r="N26" s="375">
        <v>0</v>
      </c>
      <c r="O26" s="374"/>
      <c r="P26" s="375">
        <v>0</v>
      </c>
      <c r="Q26" s="374">
        <v>90</v>
      </c>
      <c r="R26" s="375">
        <v>0</v>
      </c>
      <c r="S26" s="374"/>
      <c r="T26" s="376">
        <v>0</v>
      </c>
      <c r="U26" s="376">
        <v>0</v>
      </c>
      <c r="V26" s="376">
        <v>0</v>
      </c>
      <c r="W26" s="375">
        <v>0</v>
      </c>
      <c r="X26" s="375">
        <v>0</v>
      </c>
      <c r="Y26" s="375">
        <v>0</v>
      </c>
      <c r="Z26" s="375">
        <v>0</v>
      </c>
      <c r="AA26" s="375">
        <v>0</v>
      </c>
      <c r="AB26" s="375">
        <v>0</v>
      </c>
      <c r="AC26" s="375">
        <v>0</v>
      </c>
      <c r="AD26" s="377">
        <v>0</v>
      </c>
      <c r="AE26" s="377">
        <v>0</v>
      </c>
      <c r="AF26" s="377">
        <v>0</v>
      </c>
      <c r="AG26" s="377">
        <v>0</v>
      </c>
      <c r="AH26" s="374"/>
      <c r="AI26" s="377">
        <v>0</v>
      </c>
      <c r="AJ26" s="378">
        <f t="shared" si="75"/>
        <v>0</v>
      </c>
      <c r="AK26" s="378">
        <f t="shared" si="76"/>
        <v>90</v>
      </c>
      <c r="AL26" s="379">
        <f t="shared" si="0"/>
        <v>0</v>
      </c>
      <c r="AM26" s="380">
        <f t="shared" si="91"/>
        <v>0</v>
      </c>
      <c r="AN26" s="380">
        <f t="shared" si="1"/>
        <v>0</v>
      </c>
      <c r="AO26" s="380">
        <f t="shared" si="92"/>
        <v>0</v>
      </c>
      <c r="AP26" s="380">
        <f t="shared" si="93"/>
        <v>0</v>
      </c>
      <c r="AQ26" s="380">
        <f t="shared" si="2"/>
        <v>0</v>
      </c>
      <c r="AR26" s="380">
        <f t="shared" si="3"/>
        <v>0</v>
      </c>
      <c r="AS26" s="380">
        <f t="shared" si="4"/>
        <v>0</v>
      </c>
      <c r="AT26" s="380">
        <f t="shared" si="94"/>
        <v>0</v>
      </c>
      <c r="AU26" s="380">
        <f t="shared" si="95"/>
        <v>0</v>
      </c>
      <c r="AV26" s="380">
        <f t="shared" si="96"/>
        <v>0</v>
      </c>
      <c r="AW26" s="380">
        <f t="shared" si="97"/>
        <v>0</v>
      </c>
      <c r="AX26" s="380">
        <f t="shared" si="5"/>
        <v>0</v>
      </c>
      <c r="AY26" s="380">
        <f t="shared" si="98"/>
        <v>0</v>
      </c>
      <c r="AZ26" s="380">
        <f t="shared" si="6"/>
        <v>0</v>
      </c>
      <c r="BA26" s="380">
        <f t="shared" si="99"/>
        <v>0</v>
      </c>
      <c r="BB26" s="380">
        <f t="shared" si="100"/>
        <v>0</v>
      </c>
      <c r="BC26" s="380">
        <f t="shared" si="7"/>
        <v>0</v>
      </c>
      <c r="BD26" s="380">
        <f t="shared" si="101"/>
        <v>0</v>
      </c>
      <c r="BE26" s="380">
        <f t="shared" si="8"/>
        <v>0</v>
      </c>
      <c r="BF26" s="380">
        <f t="shared" si="102"/>
        <v>0</v>
      </c>
      <c r="BG26" s="380">
        <f t="shared" si="103"/>
        <v>0</v>
      </c>
      <c r="BH26" s="380">
        <f t="shared" si="9"/>
        <v>0</v>
      </c>
      <c r="BI26" s="380">
        <f t="shared" si="104"/>
        <v>0</v>
      </c>
      <c r="BJ26" s="380">
        <f t="shared" si="105"/>
        <v>0</v>
      </c>
      <c r="BK26" s="380">
        <f t="shared" si="106"/>
        <v>0</v>
      </c>
      <c r="BL26" s="380">
        <f t="shared" si="107"/>
        <v>0</v>
      </c>
      <c r="BM26" s="380">
        <f t="shared" si="10"/>
        <v>0</v>
      </c>
      <c r="BN26" s="380">
        <f t="shared" si="108"/>
        <v>0</v>
      </c>
      <c r="BO26" s="380">
        <f t="shared" si="109"/>
        <v>0</v>
      </c>
      <c r="BP26" s="380">
        <f t="shared" si="110"/>
        <v>0</v>
      </c>
      <c r="BQ26" s="380">
        <f t="shared" si="111"/>
        <v>0</v>
      </c>
      <c r="BR26" s="380">
        <f t="shared" si="11"/>
        <v>0</v>
      </c>
      <c r="BS26" s="380">
        <f t="shared" si="112"/>
        <v>0</v>
      </c>
      <c r="BT26" s="380">
        <f t="shared" si="12"/>
        <v>0</v>
      </c>
      <c r="BU26" s="380"/>
      <c r="BV26" s="380">
        <f t="shared" si="81"/>
        <v>0</v>
      </c>
      <c r="BW26" s="380">
        <f t="shared" si="82"/>
        <v>0</v>
      </c>
      <c r="BX26" s="380">
        <f t="shared" si="83"/>
        <v>0</v>
      </c>
      <c r="BY26" s="380">
        <f t="shared" si="84"/>
        <v>0</v>
      </c>
      <c r="BZ26" s="380">
        <f t="shared" si="85"/>
        <v>0</v>
      </c>
      <c r="CA26" s="380">
        <f t="shared" si="86"/>
        <v>0</v>
      </c>
      <c r="CB26" s="380">
        <f t="shared" si="87"/>
        <v>0</v>
      </c>
      <c r="CC26" s="380">
        <f t="shared" si="88"/>
        <v>0</v>
      </c>
      <c r="CD26" s="380">
        <f t="shared" si="89"/>
        <v>0</v>
      </c>
      <c r="CE26" s="381">
        <f t="shared" si="13"/>
        <v>0</v>
      </c>
      <c r="CF26" s="380">
        <f t="shared" si="113"/>
        <v>0</v>
      </c>
      <c r="CG26" s="380">
        <f t="shared" si="114"/>
        <v>0</v>
      </c>
      <c r="CH26" s="380">
        <f t="shared" si="14"/>
        <v>0</v>
      </c>
      <c r="CI26" s="380">
        <f t="shared" si="115"/>
        <v>0</v>
      </c>
      <c r="CJ26" s="381">
        <f t="shared" si="15"/>
        <v>0</v>
      </c>
      <c r="CK26" s="380">
        <f t="shared" si="116"/>
        <v>0</v>
      </c>
      <c r="CL26" s="380">
        <f t="shared" si="117"/>
        <v>0</v>
      </c>
      <c r="CM26" s="380">
        <f t="shared" si="16"/>
        <v>0</v>
      </c>
      <c r="CN26" s="380">
        <f t="shared" si="118"/>
        <v>0</v>
      </c>
      <c r="CO26" s="381">
        <f t="shared" si="17"/>
        <v>0</v>
      </c>
      <c r="CP26" s="380">
        <f t="shared" si="119"/>
        <v>0</v>
      </c>
      <c r="CQ26" s="380">
        <f t="shared" si="120"/>
        <v>0</v>
      </c>
      <c r="CR26" s="380">
        <f t="shared" si="18"/>
        <v>0</v>
      </c>
      <c r="CS26" s="380">
        <f t="shared" si="121"/>
        <v>0</v>
      </c>
      <c r="CT26" s="381">
        <f t="shared" si="19"/>
        <v>0</v>
      </c>
      <c r="CU26" s="380">
        <f t="shared" si="122"/>
        <v>0</v>
      </c>
      <c r="CV26" s="380">
        <f t="shared" si="123"/>
        <v>0</v>
      </c>
      <c r="CW26" s="380">
        <f t="shared" si="20"/>
        <v>0</v>
      </c>
      <c r="CX26" s="380">
        <f t="shared" si="124"/>
        <v>0</v>
      </c>
      <c r="CY26" s="380">
        <f t="shared" si="21"/>
        <v>0</v>
      </c>
      <c r="CZ26" s="380">
        <f t="shared" si="125"/>
        <v>0</v>
      </c>
      <c r="DA26" s="380">
        <f t="shared" si="126"/>
        <v>0</v>
      </c>
      <c r="DB26" s="380">
        <f t="shared" si="22"/>
        <v>0</v>
      </c>
      <c r="DC26" s="380">
        <f t="shared" si="127"/>
        <v>0</v>
      </c>
      <c r="DD26" s="380">
        <f t="shared" si="23"/>
        <v>0</v>
      </c>
      <c r="DE26" s="380">
        <f t="shared" si="24"/>
        <v>10518.1</v>
      </c>
      <c r="DF26" s="380">
        <f t="shared" si="25"/>
        <v>10198.4</v>
      </c>
      <c r="DG26" s="380">
        <f t="shared" si="26"/>
        <v>6496.4</v>
      </c>
      <c r="DH26" s="380">
        <f t="shared" si="128"/>
        <v>3702</v>
      </c>
      <c r="DI26" s="380">
        <f t="shared" si="27"/>
        <v>319.7</v>
      </c>
      <c r="DJ26" s="380">
        <f t="shared" si="28"/>
        <v>0</v>
      </c>
      <c r="DK26" s="380">
        <f t="shared" si="29"/>
        <v>0</v>
      </c>
      <c r="DL26" s="380">
        <f t="shared" si="30"/>
        <v>0</v>
      </c>
      <c r="DM26" s="380">
        <f t="shared" si="129"/>
        <v>0</v>
      </c>
      <c r="DN26" s="380">
        <f t="shared" si="31"/>
        <v>0</v>
      </c>
      <c r="DO26" s="380">
        <f t="shared" si="130"/>
        <v>0</v>
      </c>
      <c r="DP26" s="380">
        <f t="shared" si="131"/>
        <v>0</v>
      </c>
      <c r="DQ26" s="380">
        <f t="shared" si="132"/>
        <v>0</v>
      </c>
      <c r="DR26" s="380">
        <f t="shared" si="133"/>
        <v>0</v>
      </c>
      <c r="DS26" s="380">
        <f t="shared" si="32"/>
        <v>0</v>
      </c>
      <c r="DT26" s="382">
        <f t="shared" si="134"/>
        <v>0</v>
      </c>
      <c r="DU26" s="383">
        <f t="shared" si="135"/>
        <v>0</v>
      </c>
      <c r="DV26" s="380">
        <f t="shared" si="33"/>
        <v>0</v>
      </c>
      <c r="DW26" s="380">
        <f t="shared" si="136"/>
        <v>0</v>
      </c>
      <c r="DX26" s="383">
        <f t="shared" si="137"/>
        <v>0</v>
      </c>
      <c r="DY26" s="383">
        <f t="shared" si="138"/>
        <v>0</v>
      </c>
      <c r="DZ26" s="383">
        <f t="shared" si="139"/>
        <v>0</v>
      </c>
      <c r="EA26" s="380">
        <f t="shared" si="34"/>
        <v>0</v>
      </c>
      <c r="EB26" s="380">
        <f t="shared" si="140"/>
        <v>0</v>
      </c>
      <c r="EC26" s="383">
        <f t="shared" si="141"/>
        <v>0</v>
      </c>
      <c r="ED26" s="383">
        <f t="shared" si="142"/>
        <v>0</v>
      </c>
      <c r="EE26" s="383">
        <f t="shared" si="143"/>
        <v>0</v>
      </c>
      <c r="EF26" s="380">
        <f t="shared" si="35"/>
        <v>0</v>
      </c>
      <c r="EG26" s="380">
        <f t="shared" si="144"/>
        <v>0</v>
      </c>
      <c r="EH26" s="383">
        <f t="shared" si="145"/>
        <v>0</v>
      </c>
      <c r="EI26" s="383">
        <f t="shared" si="146"/>
        <v>0</v>
      </c>
      <c r="EJ26" s="383">
        <f t="shared" si="147"/>
        <v>0</v>
      </c>
      <c r="EK26" s="380">
        <f t="shared" si="36"/>
        <v>0</v>
      </c>
      <c r="EL26" s="380">
        <f t="shared" si="148"/>
        <v>0</v>
      </c>
      <c r="EM26" s="383">
        <f t="shared" si="149"/>
        <v>0</v>
      </c>
      <c r="EN26" s="383">
        <f t="shared" si="150"/>
        <v>0</v>
      </c>
      <c r="EO26" s="383">
        <f t="shared" si="151"/>
        <v>0</v>
      </c>
      <c r="EP26" s="380">
        <f t="shared" si="37"/>
        <v>0</v>
      </c>
      <c r="EQ26" s="380">
        <f t="shared" si="152"/>
        <v>0</v>
      </c>
      <c r="ER26" s="383">
        <f t="shared" si="153"/>
        <v>0</v>
      </c>
      <c r="ES26" s="383">
        <f t="shared" si="154"/>
        <v>0</v>
      </c>
      <c r="ET26" s="383">
        <f t="shared" si="155"/>
        <v>0</v>
      </c>
      <c r="EU26" s="380">
        <f t="shared" si="38"/>
        <v>0</v>
      </c>
      <c r="EV26" s="380">
        <f t="shared" si="156"/>
        <v>0</v>
      </c>
      <c r="EW26" s="383">
        <f t="shared" si="157"/>
        <v>0</v>
      </c>
      <c r="EX26" s="383">
        <f t="shared" si="158"/>
        <v>0</v>
      </c>
      <c r="EY26" s="383">
        <f t="shared" si="159"/>
        <v>0</v>
      </c>
      <c r="EZ26" s="380">
        <f t="shared" si="39"/>
        <v>0</v>
      </c>
      <c r="FA26" s="380">
        <f t="shared" si="160"/>
        <v>0</v>
      </c>
      <c r="FB26" s="383">
        <f t="shared" si="161"/>
        <v>0</v>
      </c>
      <c r="FC26" s="383">
        <f t="shared" si="162"/>
        <v>0</v>
      </c>
      <c r="FD26" s="383">
        <f t="shared" si="163"/>
        <v>0</v>
      </c>
      <c r="FE26" s="380">
        <f t="shared" si="40"/>
        <v>0</v>
      </c>
      <c r="FF26" s="380">
        <f t="shared" si="164"/>
        <v>0</v>
      </c>
      <c r="FG26" s="384">
        <f t="shared" si="165"/>
        <v>0</v>
      </c>
      <c r="FH26" s="385">
        <f t="shared" si="41"/>
        <v>0</v>
      </c>
      <c r="FI26" s="380">
        <f t="shared" si="42"/>
        <v>0</v>
      </c>
      <c r="FJ26" s="380">
        <f t="shared" si="43"/>
        <v>0</v>
      </c>
      <c r="FK26" s="380">
        <f t="shared" si="166"/>
        <v>0</v>
      </c>
      <c r="FL26" s="380">
        <f t="shared" si="44"/>
        <v>0</v>
      </c>
      <c r="FM26" s="380">
        <f t="shared" si="45"/>
        <v>0</v>
      </c>
      <c r="FN26" s="380">
        <f t="shared" si="46"/>
        <v>0</v>
      </c>
      <c r="FO26" s="380">
        <f t="shared" si="47"/>
        <v>0</v>
      </c>
      <c r="FP26" s="380">
        <f t="shared" si="167"/>
        <v>0</v>
      </c>
      <c r="FQ26" s="380">
        <f t="shared" si="48"/>
        <v>0</v>
      </c>
      <c r="FR26" s="380">
        <f t="shared" si="49"/>
        <v>0</v>
      </c>
      <c r="FS26" s="380">
        <f t="shared" si="50"/>
        <v>0</v>
      </c>
      <c r="FT26" s="380">
        <f t="shared" si="51"/>
        <v>0</v>
      </c>
      <c r="FU26" s="380">
        <f t="shared" si="168"/>
        <v>0</v>
      </c>
      <c r="FV26" s="380">
        <f t="shared" si="52"/>
        <v>0</v>
      </c>
      <c r="FW26" s="380">
        <f t="shared" si="53"/>
        <v>0</v>
      </c>
      <c r="FX26" s="380">
        <f t="shared" si="54"/>
        <v>0</v>
      </c>
      <c r="FY26" s="380">
        <f t="shared" si="55"/>
        <v>0</v>
      </c>
      <c r="FZ26" s="380">
        <f t="shared" si="169"/>
        <v>0</v>
      </c>
      <c r="GA26" s="380">
        <f t="shared" si="56"/>
        <v>0</v>
      </c>
      <c r="GB26" s="380">
        <f t="shared" si="57"/>
        <v>0</v>
      </c>
      <c r="GC26" s="380">
        <f t="shared" si="58"/>
        <v>0</v>
      </c>
      <c r="GD26" s="380">
        <f t="shared" si="59"/>
        <v>0</v>
      </c>
      <c r="GE26" s="380">
        <f t="shared" si="170"/>
        <v>0</v>
      </c>
      <c r="GF26" s="380">
        <f t="shared" si="60"/>
        <v>0</v>
      </c>
      <c r="GG26" s="380">
        <f t="shared" si="61"/>
        <v>0</v>
      </c>
      <c r="GH26" s="380">
        <f t="shared" si="62"/>
        <v>0</v>
      </c>
      <c r="GI26" s="380">
        <f t="shared" si="63"/>
        <v>0</v>
      </c>
      <c r="GJ26" s="380">
        <f t="shared" si="171"/>
        <v>0</v>
      </c>
      <c r="GK26" s="380">
        <f t="shared" si="64"/>
        <v>0</v>
      </c>
      <c r="GL26" s="380">
        <f t="shared" si="65"/>
        <v>0</v>
      </c>
      <c r="GM26" s="380">
        <f t="shared" si="66"/>
        <v>0</v>
      </c>
      <c r="GN26" s="380">
        <f t="shared" si="67"/>
        <v>0</v>
      </c>
      <c r="GO26" s="380">
        <f t="shared" si="172"/>
        <v>0</v>
      </c>
      <c r="GP26" s="380">
        <f t="shared" si="68"/>
        <v>0</v>
      </c>
      <c r="GQ26" s="380">
        <f t="shared" si="69"/>
        <v>0</v>
      </c>
      <c r="GR26" s="380">
        <f t="shared" si="70"/>
        <v>0</v>
      </c>
      <c r="GS26" s="380">
        <f t="shared" si="71"/>
        <v>0</v>
      </c>
      <c r="GT26" s="380">
        <f t="shared" si="173"/>
        <v>0</v>
      </c>
      <c r="GU26" s="380">
        <f t="shared" si="72"/>
        <v>0</v>
      </c>
      <c r="GV26" s="386">
        <f t="shared" si="90"/>
        <v>10518.1</v>
      </c>
      <c r="GW26" s="380">
        <f t="shared" si="77"/>
        <v>10198.4</v>
      </c>
      <c r="GX26" s="380">
        <f t="shared" si="77"/>
        <v>6496.4</v>
      </c>
      <c r="GY26" s="380">
        <f t="shared" si="77"/>
        <v>3702</v>
      </c>
      <c r="GZ26" s="380">
        <f t="shared" si="77"/>
        <v>319.7</v>
      </c>
      <c r="HA26" s="387"/>
      <c r="HB26" s="387"/>
      <c r="HC26" s="388"/>
      <c r="HD26" s="388"/>
      <c r="HE26" s="389"/>
      <c r="HF26" s="390">
        <f t="shared" si="174"/>
        <v>90</v>
      </c>
      <c r="HG26" s="391">
        <v>15.9</v>
      </c>
      <c r="HH26" s="392">
        <f t="shared" si="78"/>
        <v>26151</v>
      </c>
      <c r="HI26" s="393"/>
      <c r="HJ26" s="394"/>
      <c r="HK26" s="388">
        <f t="shared" si="74"/>
        <v>0</v>
      </c>
      <c r="HL26" s="388">
        <f t="shared" si="79"/>
        <v>10518.1</v>
      </c>
      <c r="HM26" s="394">
        <f t="shared" si="80"/>
        <v>6496.4</v>
      </c>
      <c r="HN26" s="394"/>
      <c r="HO26" s="395"/>
    </row>
    <row r="27" spans="1:314">
      <c r="A27" s="372" t="s">
        <v>823</v>
      </c>
      <c r="B27" s="373">
        <v>0</v>
      </c>
      <c r="C27" s="373">
        <v>0</v>
      </c>
      <c r="D27" s="374">
        <v>50</v>
      </c>
      <c r="E27" s="375">
        <v>0</v>
      </c>
      <c r="F27" s="374"/>
      <c r="G27" s="373">
        <v>0</v>
      </c>
      <c r="H27" s="374">
        <v>145</v>
      </c>
      <c r="I27" s="375">
        <v>0</v>
      </c>
      <c r="J27" s="374"/>
      <c r="K27" s="374"/>
      <c r="L27" s="374"/>
      <c r="M27" s="373">
        <v>0</v>
      </c>
      <c r="N27" s="375">
        <v>0</v>
      </c>
      <c r="O27" s="374"/>
      <c r="P27" s="375">
        <v>0</v>
      </c>
      <c r="Q27" s="374"/>
      <c r="R27" s="375">
        <v>0</v>
      </c>
      <c r="S27" s="374"/>
      <c r="T27" s="376">
        <v>0</v>
      </c>
      <c r="U27" s="376">
        <v>0</v>
      </c>
      <c r="V27" s="373">
        <v>0</v>
      </c>
      <c r="W27" s="375">
        <v>0</v>
      </c>
      <c r="X27" s="375">
        <v>0</v>
      </c>
      <c r="Y27" s="375">
        <v>0</v>
      </c>
      <c r="Z27" s="373">
        <v>0</v>
      </c>
      <c r="AA27" s="375">
        <v>0</v>
      </c>
      <c r="AB27" s="375">
        <v>0</v>
      </c>
      <c r="AC27" s="375">
        <v>0</v>
      </c>
      <c r="AD27" s="377">
        <v>0</v>
      </c>
      <c r="AE27" s="377">
        <v>0</v>
      </c>
      <c r="AF27" s="377">
        <v>0</v>
      </c>
      <c r="AG27" s="377">
        <v>0</v>
      </c>
      <c r="AH27" s="374"/>
      <c r="AI27" s="377">
        <v>0</v>
      </c>
      <c r="AJ27" s="378">
        <f t="shared" si="75"/>
        <v>50</v>
      </c>
      <c r="AK27" s="378">
        <f t="shared" si="76"/>
        <v>145</v>
      </c>
      <c r="AL27" s="379">
        <f t="shared" si="0"/>
        <v>0</v>
      </c>
      <c r="AM27" s="380">
        <f t="shared" si="91"/>
        <v>0</v>
      </c>
      <c r="AN27" s="380">
        <f t="shared" si="1"/>
        <v>0</v>
      </c>
      <c r="AO27" s="380">
        <f t="shared" si="92"/>
        <v>0</v>
      </c>
      <c r="AP27" s="380">
        <f t="shared" si="93"/>
        <v>0</v>
      </c>
      <c r="AQ27" s="380">
        <f t="shared" si="2"/>
        <v>0</v>
      </c>
      <c r="AR27" s="380">
        <f t="shared" si="3"/>
        <v>0</v>
      </c>
      <c r="AS27" s="380">
        <f t="shared" si="4"/>
        <v>0</v>
      </c>
      <c r="AT27" s="380">
        <f t="shared" si="94"/>
        <v>0</v>
      </c>
      <c r="AU27" s="380">
        <f t="shared" si="95"/>
        <v>0</v>
      </c>
      <c r="AV27" s="380">
        <f t="shared" si="96"/>
        <v>2631.7</v>
      </c>
      <c r="AW27" s="380">
        <f t="shared" si="97"/>
        <v>2506</v>
      </c>
      <c r="AX27" s="380">
        <f t="shared" si="5"/>
        <v>1596.4</v>
      </c>
      <c r="AY27" s="380">
        <f t="shared" si="98"/>
        <v>909.6</v>
      </c>
      <c r="AZ27" s="380">
        <f t="shared" si="6"/>
        <v>125.7</v>
      </c>
      <c r="BA27" s="380">
        <f t="shared" si="99"/>
        <v>0</v>
      </c>
      <c r="BB27" s="380">
        <f t="shared" si="100"/>
        <v>0</v>
      </c>
      <c r="BC27" s="380">
        <f t="shared" si="7"/>
        <v>0</v>
      </c>
      <c r="BD27" s="380">
        <f t="shared" si="101"/>
        <v>0</v>
      </c>
      <c r="BE27" s="380">
        <f t="shared" si="8"/>
        <v>0</v>
      </c>
      <c r="BF27" s="380">
        <f t="shared" si="102"/>
        <v>0</v>
      </c>
      <c r="BG27" s="380">
        <f t="shared" si="103"/>
        <v>0</v>
      </c>
      <c r="BH27" s="380">
        <f t="shared" si="9"/>
        <v>0</v>
      </c>
      <c r="BI27" s="380">
        <f t="shared" si="104"/>
        <v>0</v>
      </c>
      <c r="BJ27" s="380">
        <f t="shared" si="105"/>
        <v>0</v>
      </c>
      <c r="BK27" s="380">
        <f t="shared" si="106"/>
        <v>0</v>
      </c>
      <c r="BL27" s="380">
        <f t="shared" si="107"/>
        <v>0</v>
      </c>
      <c r="BM27" s="380">
        <f t="shared" si="10"/>
        <v>0</v>
      </c>
      <c r="BN27" s="380">
        <f t="shared" si="108"/>
        <v>0</v>
      </c>
      <c r="BO27" s="380">
        <f t="shared" si="109"/>
        <v>0</v>
      </c>
      <c r="BP27" s="380">
        <f t="shared" si="110"/>
        <v>6715.7</v>
      </c>
      <c r="BQ27" s="380">
        <f t="shared" si="111"/>
        <v>6319.4</v>
      </c>
      <c r="BR27" s="380">
        <f t="shared" si="11"/>
        <v>4025.5</v>
      </c>
      <c r="BS27" s="380">
        <f t="shared" si="112"/>
        <v>2293.9</v>
      </c>
      <c r="BT27" s="380">
        <f t="shared" si="12"/>
        <v>396.3</v>
      </c>
      <c r="BU27" s="380"/>
      <c r="BV27" s="380">
        <f t="shared" si="81"/>
        <v>0</v>
      </c>
      <c r="BW27" s="380">
        <f t="shared" si="82"/>
        <v>0</v>
      </c>
      <c r="BX27" s="380">
        <f t="shared" si="83"/>
        <v>0</v>
      </c>
      <c r="BY27" s="380">
        <f t="shared" si="84"/>
        <v>0</v>
      </c>
      <c r="BZ27" s="380">
        <f t="shared" si="85"/>
        <v>0</v>
      </c>
      <c r="CA27" s="380">
        <f t="shared" si="86"/>
        <v>0</v>
      </c>
      <c r="CB27" s="380">
        <f t="shared" si="87"/>
        <v>0</v>
      </c>
      <c r="CC27" s="380">
        <f t="shared" si="88"/>
        <v>0</v>
      </c>
      <c r="CD27" s="380">
        <f t="shared" si="89"/>
        <v>0</v>
      </c>
      <c r="CE27" s="381">
        <f t="shared" si="13"/>
        <v>0</v>
      </c>
      <c r="CF27" s="380">
        <f t="shared" si="113"/>
        <v>0</v>
      </c>
      <c r="CG27" s="380">
        <f t="shared" si="114"/>
        <v>0</v>
      </c>
      <c r="CH27" s="380">
        <f t="shared" si="14"/>
        <v>0</v>
      </c>
      <c r="CI27" s="380">
        <f t="shared" si="115"/>
        <v>0</v>
      </c>
      <c r="CJ27" s="381">
        <f t="shared" si="15"/>
        <v>0</v>
      </c>
      <c r="CK27" s="380">
        <f t="shared" si="116"/>
        <v>0</v>
      </c>
      <c r="CL27" s="380">
        <f t="shared" si="117"/>
        <v>0</v>
      </c>
      <c r="CM27" s="380">
        <f t="shared" si="16"/>
        <v>0</v>
      </c>
      <c r="CN27" s="380">
        <f t="shared" si="118"/>
        <v>0</v>
      </c>
      <c r="CO27" s="381">
        <f t="shared" si="17"/>
        <v>0</v>
      </c>
      <c r="CP27" s="380">
        <f t="shared" si="119"/>
        <v>0</v>
      </c>
      <c r="CQ27" s="380">
        <f t="shared" si="120"/>
        <v>0</v>
      </c>
      <c r="CR27" s="380">
        <f t="shared" si="18"/>
        <v>0</v>
      </c>
      <c r="CS27" s="380">
        <f t="shared" si="121"/>
        <v>0</v>
      </c>
      <c r="CT27" s="381">
        <f t="shared" si="19"/>
        <v>0</v>
      </c>
      <c r="CU27" s="380">
        <f t="shared" si="122"/>
        <v>0</v>
      </c>
      <c r="CV27" s="380">
        <f t="shared" si="123"/>
        <v>0</v>
      </c>
      <c r="CW27" s="380">
        <f t="shared" si="20"/>
        <v>0</v>
      </c>
      <c r="CX27" s="380">
        <f t="shared" si="124"/>
        <v>0</v>
      </c>
      <c r="CY27" s="380">
        <f t="shared" si="21"/>
        <v>0</v>
      </c>
      <c r="CZ27" s="380">
        <f t="shared" si="125"/>
        <v>0</v>
      </c>
      <c r="DA27" s="380">
        <f t="shared" si="126"/>
        <v>0</v>
      </c>
      <c r="DB27" s="380">
        <f t="shared" si="22"/>
        <v>0</v>
      </c>
      <c r="DC27" s="380">
        <f t="shared" si="127"/>
        <v>0</v>
      </c>
      <c r="DD27" s="380">
        <f t="shared" si="23"/>
        <v>0</v>
      </c>
      <c r="DE27" s="380">
        <f t="shared" si="24"/>
        <v>0</v>
      </c>
      <c r="DF27" s="380">
        <f t="shared" si="25"/>
        <v>0</v>
      </c>
      <c r="DG27" s="380">
        <f t="shared" si="26"/>
        <v>0</v>
      </c>
      <c r="DH27" s="380">
        <f t="shared" si="128"/>
        <v>0</v>
      </c>
      <c r="DI27" s="380">
        <f t="shared" si="27"/>
        <v>0</v>
      </c>
      <c r="DJ27" s="380">
        <f t="shared" si="28"/>
        <v>0</v>
      </c>
      <c r="DK27" s="380">
        <f t="shared" si="29"/>
        <v>0</v>
      </c>
      <c r="DL27" s="380">
        <f t="shared" si="30"/>
        <v>0</v>
      </c>
      <c r="DM27" s="380">
        <f t="shared" si="129"/>
        <v>0</v>
      </c>
      <c r="DN27" s="380">
        <f t="shared" si="31"/>
        <v>0</v>
      </c>
      <c r="DO27" s="380">
        <f t="shared" si="130"/>
        <v>0</v>
      </c>
      <c r="DP27" s="380">
        <f t="shared" si="131"/>
        <v>0</v>
      </c>
      <c r="DQ27" s="380">
        <f t="shared" si="132"/>
        <v>0</v>
      </c>
      <c r="DR27" s="380">
        <f t="shared" si="133"/>
        <v>0</v>
      </c>
      <c r="DS27" s="380">
        <f t="shared" si="32"/>
        <v>0</v>
      </c>
      <c r="DT27" s="382">
        <f t="shared" si="134"/>
        <v>0</v>
      </c>
      <c r="DU27" s="383">
        <f t="shared" si="135"/>
        <v>0</v>
      </c>
      <c r="DV27" s="380">
        <f t="shared" si="33"/>
        <v>0</v>
      </c>
      <c r="DW27" s="380">
        <f t="shared" si="136"/>
        <v>0</v>
      </c>
      <c r="DX27" s="383">
        <f t="shared" si="137"/>
        <v>0</v>
      </c>
      <c r="DY27" s="383">
        <f t="shared" si="138"/>
        <v>0</v>
      </c>
      <c r="DZ27" s="383">
        <f t="shared" si="139"/>
        <v>0</v>
      </c>
      <c r="EA27" s="380">
        <f t="shared" si="34"/>
        <v>0</v>
      </c>
      <c r="EB27" s="380">
        <f t="shared" si="140"/>
        <v>0</v>
      </c>
      <c r="EC27" s="383">
        <f t="shared" si="141"/>
        <v>0</v>
      </c>
      <c r="ED27" s="383">
        <f>ROUND(V27*$ED$8/1000,1)</f>
        <v>0</v>
      </c>
      <c r="EE27" s="383">
        <f t="shared" si="143"/>
        <v>0</v>
      </c>
      <c r="EF27" s="380">
        <f t="shared" si="35"/>
        <v>0</v>
      </c>
      <c r="EG27" s="380">
        <f t="shared" si="144"/>
        <v>0</v>
      </c>
      <c r="EH27" s="383">
        <f t="shared" si="145"/>
        <v>0</v>
      </c>
      <c r="EI27" s="383">
        <f t="shared" si="146"/>
        <v>0</v>
      </c>
      <c r="EJ27" s="383">
        <f t="shared" si="147"/>
        <v>0</v>
      </c>
      <c r="EK27" s="380">
        <f t="shared" si="36"/>
        <v>0</v>
      </c>
      <c r="EL27" s="380">
        <f t="shared" si="148"/>
        <v>0</v>
      </c>
      <c r="EM27" s="383">
        <f t="shared" si="149"/>
        <v>0</v>
      </c>
      <c r="EN27" s="383">
        <f t="shared" si="150"/>
        <v>0</v>
      </c>
      <c r="EO27" s="383">
        <f t="shared" si="151"/>
        <v>0</v>
      </c>
      <c r="EP27" s="380">
        <f t="shared" si="37"/>
        <v>0</v>
      </c>
      <c r="EQ27" s="380">
        <f t="shared" si="152"/>
        <v>0</v>
      </c>
      <c r="ER27" s="383">
        <f t="shared" si="153"/>
        <v>0</v>
      </c>
      <c r="ES27" s="383">
        <f t="shared" si="154"/>
        <v>0</v>
      </c>
      <c r="ET27" s="383">
        <f t="shared" si="155"/>
        <v>0</v>
      </c>
      <c r="EU27" s="380">
        <f t="shared" si="38"/>
        <v>0</v>
      </c>
      <c r="EV27" s="380">
        <f t="shared" si="156"/>
        <v>0</v>
      </c>
      <c r="EW27" s="383">
        <f t="shared" si="157"/>
        <v>0</v>
      </c>
      <c r="EX27" s="383">
        <f t="shared" si="158"/>
        <v>0</v>
      </c>
      <c r="EY27" s="383">
        <f t="shared" si="159"/>
        <v>0</v>
      </c>
      <c r="EZ27" s="380">
        <f t="shared" si="39"/>
        <v>0</v>
      </c>
      <c r="FA27" s="380">
        <f t="shared" si="160"/>
        <v>0</v>
      </c>
      <c r="FB27" s="383">
        <f t="shared" si="161"/>
        <v>0</v>
      </c>
      <c r="FC27" s="383">
        <f t="shared" si="162"/>
        <v>0</v>
      </c>
      <c r="FD27" s="383">
        <f t="shared" si="163"/>
        <v>0</v>
      </c>
      <c r="FE27" s="380">
        <f t="shared" si="40"/>
        <v>0</v>
      </c>
      <c r="FF27" s="380">
        <f t="shared" si="164"/>
        <v>0</v>
      </c>
      <c r="FG27" s="384">
        <f t="shared" si="165"/>
        <v>0</v>
      </c>
      <c r="FH27" s="385">
        <f t="shared" si="41"/>
        <v>0</v>
      </c>
      <c r="FI27" s="380">
        <f t="shared" si="42"/>
        <v>0</v>
      </c>
      <c r="FJ27" s="380">
        <f t="shared" si="43"/>
        <v>0</v>
      </c>
      <c r="FK27" s="380">
        <f t="shared" si="166"/>
        <v>0</v>
      </c>
      <c r="FL27" s="380">
        <f t="shared" si="44"/>
        <v>0</v>
      </c>
      <c r="FM27" s="380">
        <f t="shared" si="45"/>
        <v>0</v>
      </c>
      <c r="FN27" s="380">
        <f t="shared" si="46"/>
        <v>0</v>
      </c>
      <c r="FO27" s="380">
        <f t="shared" si="47"/>
        <v>0</v>
      </c>
      <c r="FP27" s="380">
        <f t="shared" si="167"/>
        <v>0</v>
      </c>
      <c r="FQ27" s="380">
        <f t="shared" si="48"/>
        <v>0</v>
      </c>
      <c r="FR27" s="380">
        <f t="shared" si="49"/>
        <v>0</v>
      </c>
      <c r="FS27" s="380">
        <f t="shared" si="50"/>
        <v>0</v>
      </c>
      <c r="FT27" s="380">
        <f t="shared" si="51"/>
        <v>0</v>
      </c>
      <c r="FU27" s="380">
        <f t="shared" si="168"/>
        <v>0</v>
      </c>
      <c r="FV27" s="380">
        <f t="shared" si="52"/>
        <v>0</v>
      </c>
      <c r="FW27" s="380">
        <f t="shared" si="53"/>
        <v>0</v>
      </c>
      <c r="FX27" s="380">
        <f t="shared" si="54"/>
        <v>0</v>
      </c>
      <c r="FY27" s="380">
        <f t="shared" si="55"/>
        <v>0</v>
      </c>
      <c r="FZ27" s="380">
        <f t="shared" si="169"/>
        <v>0</v>
      </c>
      <c r="GA27" s="380">
        <f t="shared" si="56"/>
        <v>0</v>
      </c>
      <c r="GB27" s="380">
        <f t="shared" si="57"/>
        <v>0</v>
      </c>
      <c r="GC27" s="380">
        <f t="shared" si="58"/>
        <v>0</v>
      </c>
      <c r="GD27" s="380">
        <f t="shared" si="59"/>
        <v>0</v>
      </c>
      <c r="GE27" s="380">
        <f t="shared" si="170"/>
        <v>0</v>
      </c>
      <c r="GF27" s="380">
        <f t="shared" si="60"/>
        <v>0</v>
      </c>
      <c r="GG27" s="380">
        <f t="shared" si="61"/>
        <v>0</v>
      </c>
      <c r="GH27" s="380">
        <f t="shared" si="62"/>
        <v>0</v>
      </c>
      <c r="GI27" s="380">
        <f t="shared" si="63"/>
        <v>0</v>
      </c>
      <c r="GJ27" s="380">
        <f t="shared" si="171"/>
        <v>0</v>
      </c>
      <c r="GK27" s="380">
        <f t="shared" si="64"/>
        <v>0</v>
      </c>
      <c r="GL27" s="380">
        <f t="shared" si="65"/>
        <v>0</v>
      </c>
      <c r="GM27" s="380">
        <f t="shared" si="66"/>
        <v>0</v>
      </c>
      <c r="GN27" s="380">
        <f t="shared" si="67"/>
        <v>0</v>
      </c>
      <c r="GO27" s="380">
        <f t="shared" si="172"/>
        <v>0</v>
      </c>
      <c r="GP27" s="380">
        <f t="shared" si="68"/>
        <v>0</v>
      </c>
      <c r="GQ27" s="380">
        <f t="shared" si="69"/>
        <v>0</v>
      </c>
      <c r="GR27" s="380">
        <f t="shared" si="70"/>
        <v>0</v>
      </c>
      <c r="GS27" s="380">
        <f t="shared" si="71"/>
        <v>0</v>
      </c>
      <c r="GT27" s="380">
        <f t="shared" si="173"/>
        <v>0</v>
      </c>
      <c r="GU27" s="380">
        <f t="shared" si="72"/>
        <v>0</v>
      </c>
      <c r="GV27" s="386">
        <f t="shared" si="90"/>
        <v>9347.4</v>
      </c>
      <c r="GW27" s="380">
        <f t="shared" si="77"/>
        <v>8825.4</v>
      </c>
      <c r="GX27" s="380">
        <f t="shared" si="77"/>
        <v>5621.9</v>
      </c>
      <c r="GY27" s="380">
        <f t="shared" si="77"/>
        <v>3203.5</v>
      </c>
      <c r="GZ27" s="380">
        <f t="shared" si="77"/>
        <v>522</v>
      </c>
      <c r="HA27" s="387"/>
      <c r="HB27" s="387"/>
      <c r="HC27" s="388"/>
      <c r="HD27" s="388"/>
      <c r="HE27" s="389"/>
      <c r="HF27" s="390">
        <f t="shared" si="174"/>
        <v>195</v>
      </c>
      <c r="HG27" s="391">
        <v>18</v>
      </c>
      <c r="HH27" s="392">
        <f t="shared" si="78"/>
        <v>19990</v>
      </c>
      <c r="HI27" s="393"/>
      <c r="HJ27" s="394"/>
      <c r="HK27" s="388">
        <f t="shared" si="74"/>
        <v>0</v>
      </c>
      <c r="HL27" s="388">
        <f t="shared" si="79"/>
        <v>9347.4</v>
      </c>
      <c r="HM27" s="394">
        <f t="shared" si="80"/>
        <v>5621.9</v>
      </c>
      <c r="HN27" s="394"/>
      <c r="HO27" s="395"/>
    </row>
    <row r="28" spans="1:314">
      <c r="A28" s="372" t="s">
        <v>824</v>
      </c>
      <c r="B28" s="373">
        <v>0</v>
      </c>
      <c r="C28" s="373">
        <v>0</v>
      </c>
      <c r="D28" s="374">
        <v>31</v>
      </c>
      <c r="E28" s="375">
        <v>0</v>
      </c>
      <c r="F28" s="374"/>
      <c r="G28" s="373">
        <v>0</v>
      </c>
      <c r="H28" s="374">
        <v>244</v>
      </c>
      <c r="I28" s="375">
        <v>0</v>
      </c>
      <c r="J28" s="374"/>
      <c r="K28" s="374"/>
      <c r="L28" s="374"/>
      <c r="M28" s="373">
        <v>0</v>
      </c>
      <c r="N28" s="375">
        <v>0</v>
      </c>
      <c r="O28" s="374"/>
      <c r="P28" s="375">
        <v>0</v>
      </c>
      <c r="Q28" s="374"/>
      <c r="R28" s="375">
        <v>0</v>
      </c>
      <c r="S28" s="374"/>
      <c r="T28" s="376">
        <v>0</v>
      </c>
      <c r="U28" s="376">
        <v>0</v>
      </c>
      <c r="V28" s="376">
        <v>0</v>
      </c>
      <c r="W28" s="375">
        <v>0</v>
      </c>
      <c r="X28" s="375">
        <v>0</v>
      </c>
      <c r="Y28" s="375">
        <v>0</v>
      </c>
      <c r="Z28" s="375">
        <v>0</v>
      </c>
      <c r="AA28" s="375">
        <v>0</v>
      </c>
      <c r="AB28" s="375">
        <v>0</v>
      </c>
      <c r="AC28" s="375">
        <v>0</v>
      </c>
      <c r="AD28" s="377">
        <v>0</v>
      </c>
      <c r="AE28" s="377">
        <v>0</v>
      </c>
      <c r="AF28" s="377">
        <v>0</v>
      </c>
      <c r="AG28" s="377">
        <v>0</v>
      </c>
      <c r="AH28" s="374"/>
      <c r="AI28" s="377">
        <v>0</v>
      </c>
      <c r="AJ28" s="378">
        <f t="shared" si="75"/>
        <v>31</v>
      </c>
      <c r="AK28" s="378">
        <f t="shared" si="76"/>
        <v>244</v>
      </c>
      <c r="AL28" s="379">
        <f t="shared" si="0"/>
        <v>0</v>
      </c>
      <c r="AM28" s="380">
        <f t="shared" si="91"/>
        <v>0</v>
      </c>
      <c r="AN28" s="380">
        <f t="shared" si="1"/>
        <v>0</v>
      </c>
      <c r="AO28" s="380">
        <f t="shared" si="92"/>
        <v>0</v>
      </c>
      <c r="AP28" s="380">
        <f t="shared" si="93"/>
        <v>0</v>
      </c>
      <c r="AQ28" s="380">
        <f t="shared" si="2"/>
        <v>0</v>
      </c>
      <c r="AR28" s="380">
        <f t="shared" si="3"/>
        <v>0</v>
      </c>
      <c r="AS28" s="380">
        <f t="shared" si="4"/>
        <v>0</v>
      </c>
      <c r="AT28" s="380">
        <f t="shared" si="94"/>
        <v>0</v>
      </c>
      <c r="AU28" s="380">
        <f t="shared" si="95"/>
        <v>0</v>
      </c>
      <c r="AV28" s="380">
        <f t="shared" si="96"/>
        <v>1631.7</v>
      </c>
      <c r="AW28" s="380">
        <f t="shared" si="97"/>
        <v>1553.7</v>
      </c>
      <c r="AX28" s="380">
        <f t="shared" si="5"/>
        <v>989.7</v>
      </c>
      <c r="AY28" s="380">
        <f t="shared" si="98"/>
        <v>564</v>
      </c>
      <c r="AZ28" s="380">
        <f t="shared" si="6"/>
        <v>78</v>
      </c>
      <c r="BA28" s="380">
        <f t="shared" si="99"/>
        <v>0</v>
      </c>
      <c r="BB28" s="380">
        <f t="shared" si="100"/>
        <v>0</v>
      </c>
      <c r="BC28" s="380">
        <f t="shared" si="7"/>
        <v>0</v>
      </c>
      <c r="BD28" s="380">
        <f t="shared" si="101"/>
        <v>0</v>
      </c>
      <c r="BE28" s="380">
        <f t="shared" si="8"/>
        <v>0</v>
      </c>
      <c r="BF28" s="380">
        <f t="shared" si="102"/>
        <v>0</v>
      </c>
      <c r="BG28" s="380">
        <f t="shared" si="103"/>
        <v>0</v>
      </c>
      <c r="BH28" s="380">
        <f t="shared" si="9"/>
        <v>0</v>
      </c>
      <c r="BI28" s="380">
        <f t="shared" si="104"/>
        <v>0</v>
      </c>
      <c r="BJ28" s="380">
        <f t="shared" si="105"/>
        <v>0</v>
      </c>
      <c r="BK28" s="380">
        <f t="shared" si="106"/>
        <v>0</v>
      </c>
      <c r="BL28" s="380">
        <f t="shared" si="107"/>
        <v>0</v>
      </c>
      <c r="BM28" s="380">
        <f t="shared" si="10"/>
        <v>0</v>
      </c>
      <c r="BN28" s="380">
        <f t="shared" si="108"/>
        <v>0</v>
      </c>
      <c r="BO28" s="380">
        <f t="shared" si="109"/>
        <v>0</v>
      </c>
      <c r="BP28" s="380">
        <f t="shared" si="110"/>
        <v>11300.9</v>
      </c>
      <c r="BQ28" s="380">
        <f t="shared" si="111"/>
        <v>10634</v>
      </c>
      <c r="BR28" s="380">
        <f t="shared" si="11"/>
        <v>6773.9</v>
      </c>
      <c r="BS28" s="380">
        <f t="shared" si="112"/>
        <v>3860.1</v>
      </c>
      <c r="BT28" s="380">
        <f t="shared" si="12"/>
        <v>666.9</v>
      </c>
      <c r="BU28" s="380"/>
      <c r="BV28" s="380">
        <f t="shared" si="81"/>
        <v>0</v>
      </c>
      <c r="BW28" s="380">
        <f t="shared" si="82"/>
        <v>0</v>
      </c>
      <c r="BX28" s="380">
        <f t="shared" si="83"/>
        <v>0</v>
      </c>
      <c r="BY28" s="380">
        <f t="shared" si="84"/>
        <v>0</v>
      </c>
      <c r="BZ28" s="380">
        <f t="shared" si="85"/>
        <v>0</v>
      </c>
      <c r="CA28" s="380">
        <f t="shared" si="86"/>
        <v>0</v>
      </c>
      <c r="CB28" s="380">
        <f t="shared" si="87"/>
        <v>0</v>
      </c>
      <c r="CC28" s="380">
        <f t="shared" si="88"/>
        <v>0</v>
      </c>
      <c r="CD28" s="380">
        <f t="shared" si="89"/>
        <v>0</v>
      </c>
      <c r="CE28" s="381">
        <f t="shared" si="13"/>
        <v>0</v>
      </c>
      <c r="CF28" s="380">
        <f t="shared" si="113"/>
        <v>0</v>
      </c>
      <c r="CG28" s="380">
        <f t="shared" si="114"/>
        <v>0</v>
      </c>
      <c r="CH28" s="380">
        <f t="shared" si="14"/>
        <v>0</v>
      </c>
      <c r="CI28" s="380">
        <f t="shared" si="115"/>
        <v>0</v>
      </c>
      <c r="CJ28" s="381">
        <f t="shared" si="15"/>
        <v>0</v>
      </c>
      <c r="CK28" s="380">
        <f t="shared" si="116"/>
        <v>0</v>
      </c>
      <c r="CL28" s="380">
        <f t="shared" si="117"/>
        <v>0</v>
      </c>
      <c r="CM28" s="380">
        <f t="shared" si="16"/>
        <v>0</v>
      </c>
      <c r="CN28" s="380">
        <f t="shared" si="118"/>
        <v>0</v>
      </c>
      <c r="CO28" s="381">
        <f t="shared" si="17"/>
        <v>0</v>
      </c>
      <c r="CP28" s="380">
        <f t="shared" si="119"/>
        <v>0</v>
      </c>
      <c r="CQ28" s="380">
        <f t="shared" si="120"/>
        <v>0</v>
      </c>
      <c r="CR28" s="380">
        <f t="shared" si="18"/>
        <v>0</v>
      </c>
      <c r="CS28" s="380">
        <f t="shared" si="121"/>
        <v>0</v>
      </c>
      <c r="CT28" s="381">
        <f t="shared" si="19"/>
        <v>0</v>
      </c>
      <c r="CU28" s="380">
        <f t="shared" si="122"/>
        <v>0</v>
      </c>
      <c r="CV28" s="380">
        <f t="shared" si="123"/>
        <v>0</v>
      </c>
      <c r="CW28" s="380">
        <f t="shared" si="20"/>
        <v>0</v>
      </c>
      <c r="CX28" s="380">
        <f t="shared" si="124"/>
        <v>0</v>
      </c>
      <c r="CY28" s="380">
        <f t="shared" si="21"/>
        <v>0</v>
      </c>
      <c r="CZ28" s="380">
        <f t="shared" si="125"/>
        <v>0</v>
      </c>
      <c r="DA28" s="380">
        <f t="shared" si="126"/>
        <v>0</v>
      </c>
      <c r="DB28" s="380">
        <f t="shared" si="22"/>
        <v>0</v>
      </c>
      <c r="DC28" s="380">
        <f t="shared" si="127"/>
        <v>0</v>
      </c>
      <c r="DD28" s="380">
        <f t="shared" si="23"/>
        <v>0</v>
      </c>
      <c r="DE28" s="380">
        <f t="shared" si="24"/>
        <v>0</v>
      </c>
      <c r="DF28" s="380">
        <f t="shared" si="25"/>
        <v>0</v>
      </c>
      <c r="DG28" s="380">
        <f t="shared" si="26"/>
        <v>0</v>
      </c>
      <c r="DH28" s="380">
        <f t="shared" si="128"/>
        <v>0</v>
      </c>
      <c r="DI28" s="380">
        <f t="shared" si="27"/>
        <v>0</v>
      </c>
      <c r="DJ28" s="380">
        <f t="shared" si="28"/>
        <v>0</v>
      </c>
      <c r="DK28" s="380">
        <f t="shared" si="29"/>
        <v>0</v>
      </c>
      <c r="DL28" s="380">
        <f t="shared" si="30"/>
        <v>0</v>
      </c>
      <c r="DM28" s="380">
        <f t="shared" si="129"/>
        <v>0</v>
      </c>
      <c r="DN28" s="380">
        <f t="shared" si="31"/>
        <v>0</v>
      </c>
      <c r="DO28" s="380">
        <f t="shared" si="130"/>
        <v>0</v>
      </c>
      <c r="DP28" s="380">
        <f t="shared" si="131"/>
        <v>0</v>
      </c>
      <c r="DQ28" s="380">
        <f t="shared" si="132"/>
        <v>0</v>
      </c>
      <c r="DR28" s="380">
        <f t="shared" si="133"/>
        <v>0</v>
      </c>
      <c r="DS28" s="380">
        <f t="shared" si="32"/>
        <v>0</v>
      </c>
      <c r="DT28" s="382">
        <f t="shared" si="134"/>
        <v>0</v>
      </c>
      <c r="DU28" s="383">
        <f t="shared" si="135"/>
        <v>0</v>
      </c>
      <c r="DV28" s="380">
        <f t="shared" si="33"/>
        <v>0</v>
      </c>
      <c r="DW28" s="380">
        <f t="shared" si="136"/>
        <v>0</v>
      </c>
      <c r="DX28" s="383">
        <f t="shared" si="137"/>
        <v>0</v>
      </c>
      <c r="DY28" s="383">
        <f t="shared" si="138"/>
        <v>0</v>
      </c>
      <c r="DZ28" s="383">
        <f t="shared" si="139"/>
        <v>0</v>
      </c>
      <c r="EA28" s="380">
        <f t="shared" si="34"/>
        <v>0</v>
      </c>
      <c r="EB28" s="380">
        <f t="shared" si="140"/>
        <v>0</v>
      </c>
      <c r="EC28" s="383">
        <f t="shared" si="141"/>
        <v>0</v>
      </c>
      <c r="ED28" s="383">
        <f t="shared" si="142"/>
        <v>0</v>
      </c>
      <c r="EE28" s="383">
        <f t="shared" si="143"/>
        <v>0</v>
      </c>
      <c r="EF28" s="380">
        <f t="shared" si="35"/>
        <v>0</v>
      </c>
      <c r="EG28" s="380">
        <f t="shared" si="144"/>
        <v>0</v>
      </c>
      <c r="EH28" s="383">
        <f t="shared" si="145"/>
        <v>0</v>
      </c>
      <c r="EI28" s="383">
        <f t="shared" si="146"/>
        <v>0</v>
      </c>
      <c r="EJ28" s="383">
        <f t="shared" si="147"/>
        <v>0</v>
      </c>
      <c r="EK28" s="380">
        <f t="shared" si="36"/>
        <v>0</v>
      </c>
      <c r="EL28" s="380">
        <f t="shared" si="148"/>
        <v>0</v>
      </c>
      <c r="EM28" s="383">
        <f t="shared" si="149"/>
        <v>0</v>
      </c>
      <c r="EN28" s="383">
        <f t="shared" si="150"/>
        <v>0</v>
      </c>
      <c r="EO28" s="383">
        <f t="shared" si="151"/>
        <v>0</v>
      </c>
      <c r="EP28" s="380">
        <f t="shared" si="37"/>
        <v>0</v>
      </c>
      <c r="EQ28" s="380">
        <f t="shared" si="152"/>
        <v>0</v>
      </c>
      <c r="ER28" s="383">
        <f t="shared" si="153"/>
        <v>0</v>
      </c>
      <c r="ES28" s="383">
        <f t="shared" si="154"/>
        <v>0</v>
      </c>
      <c r="ET28" s="383">
        <f t="shared" si="155"/>
        <v>0</v>
      </c>
      <c r="EU28" s="380">
        <f t="shared" si="38"/>
        <v>0</v>
      </c>
      <c r="EV28" s="380">
        <f t="shared" si="156"/>
        <v>0</v>
      </c>
      <c r="EW28" s="383">
        <f t="shared" si="157"/>
        <v>0</v>
      </c>
      <c r="EX28" s="383">
        <f t="shared" si="158"/>
        <v>0</v>
      </c>
      <c r="EY28" s="383">
        <f t="shared" si="159"/>
        <v>0</v>
      </c>
      <c r="EZ28" s="380">
        <f t="shared" si="39"/>
        <v>0</v>
      </c>
      <c r="FA28" s="380">
        <f t="shared" si="160"/>
        <v>0</v>
      </c>
      <c r="FB28" s="383">
        <f t="shared" si="161"/>
        <v>0</v>
      </c>
      <c r="FC28" s="383">
        <f t="shared" si="162"/>
        <v>0</v>
      </c>
      <c r="FD28" s="383">
        <f t="shared" si="163"/>
        <v>0</v>
      </c>
      <c r="FE28" s="380">
        <f t="shared" si="40"/>
        <v>0</v>
      </c>
      <c r="FF28" s="380">
        <f t="shared" si="164"/>
        <v>0</v>
      </c>
      <c r="FG28" s="384">
        <f t="shared" si="165"/>
        <v>0</v>
      </c>
      <c r="FH28" s="385">
        <f t="shared" si="41"/>
        <v>0</v>
      </c>
      <c r="FI28" s="380">
        <f t="shared" si="42"/>
        <v>0</v>
      </c>
      <c r="FJ28" s="380">
        <f t="shared" si="43"/>
        <v>0</v>
      </c>
      <c r="FK28" s="380">
        <f t="shared" si="166"/>
        <v>0</v>
      </c>
      <c r="FL28" s="380">
        <f t="shared" si="44"/>
        <v>0</v>
      </c>
      <c r="FM28" s="380">
        <f t="shared" si="45"/>
        <v>0</v>
      </c>
      <c r="FN28" s="380">
        <f t="shared" si="46"/>
        <v>0</v>
      </c>
      <c r="FO28" s="380">
        <f t="shared" si="47"/>
        <v>0</v>
      </c>
      <c r="FP28" s="380">
        <f t="shared" si="167"/>
        <v>0</v>
      </c>
      <c r="FQ28" s="380">
        <f t="shared" si="48"/>
        <v>0</v>
      </c>
      <c r="FR28" s="380">
        <f t="shared" si="49"/>
        <v>0</v>
      </c>
      <c r="FS28" s="380">
        <f t="shared" si="50"/>
        <v>0</v>
      </c>
      <c r="FT28" s="380">
        <f t="shared" si="51"/>
        <v>0</v>
      </c>
      <c r="FU28" s="380">
        <f t="shared" si="168"/>
        <v>0</v>
      </c>
      <c r="FV28" s="380">
        <f t="shared" si="52"/>
        <v>0</v>
      </c>
      <c r="FW28" s="380">
        <f t="shared" si="53"/>
        <v>0</v>
      </c>
      <c r="FX28" s="380">
        <f t="shared" si="54"/>
        <v>0</v>
      </c>
      <c r="FY28" s="380">
        <f t="shared" si="55"/>
        <v>0</v>
      </c>
      <c r="FZ28" s="380">
        <f t="shared" si="169"/>
        <v>0</v>
      </c>
      <c r="GA28" s="380">
        <f t="shared" si="56"/>
        <v>0</v>
      </c>
      <c r="GB28" s="380">
        <f t="shared" si="57"/>
        <v>0</v>
      </c>
      <c r="GC28" s="380">
        <f t="shared" si="58"/>
        <v>0</v>
      </c>
      <c r="GD28" s="380">
        <f t="shared" si="59"/>
        <v>0</v>
      </c>
      <c r="GE28" s="380">
        <f t="shared" si="170"/>
        <v>0</v>
      </c>
      <c r="GF28" s="380">
        <f t="shared" si="60"/>
        <v>0</v>
      </c>
      <c r="GG28" s="380">
        <f t="shared" si="61"/>
        <v>0</v>
      </c>
      <c r="GH28" s="380">
        <f t="shared" si="62"/>
        <v>0</v>
      </c>
      <c r="GI28" s="380">
        <f t="shared" si="63"/>
        <v>0</v>
      </c>
      <c r="GJ28" s="380">
        <f t="shared" si="171"/>
        <v>0</v>
      </c>
      <c r="GK28" s="380">
        <f t="shared" si="64"/>
        <v>0</v>
      </c>
      <c r="GL28" s="380">
        <f t="shared" si="65"/>
        <v>0</v>
      </c>
      <c r="GM28" s="380">
        <f t="shared" si="66"/>
        <v>0</v>
      </c>
      <c r="GN28" s="380">
        <f t="shared" si="67"/>
        <v>0</v>
      </c>
      <c r="GO28" s="380">
        <f t="shared" si="172"/>
        <v>0</v>
      </c>
      <c r="GP28" s="380">
        <f t="shared" si="68"/>
        <v>0</v>
      </c>
      <c r="GQ28" s="380">
        <f t="shared" si="69"/>
        <v>0</v>
      </c>
      <c r="GR28" s="380">
        <f t="shared" si="70"/>
        <v>0</v>
      </c>
      <c r="GS28" s="380">
        <f t="shared" si="71"/>
        <v>0</v>
      </c>
      <c r="GT28" s="380">
        <f t="shared" si="173"/>
        <v>0</v>
      </c>
      <c r="GU28" s="380">
        <f t="shared" si="72"/>
        <v>0</v>
      </c>
      <c r="GV28" s="386">
        <f t="shared" si="90"/>
        <v>12932.6</v>
      </c>
      <c r="GW28" s="380">
        <f t="shared" si="77"/>
        <v>12187.7</v>
      </c>
      <c r="GX28" s="380">
        <f t="shared" si="77"/>
        <v>7763.6</v>
      </c>
      <c r="GY28" s="380">
        <f t="shared" si="77"/>
        <v>4424.1000000000004</v>
      </c>
      <c r="GZ28" s="380">
        <f t="shared" si="77"/>
        <v>744.9</v>
      </c>
      <c r="HA28" s="396"/>
      <c r="HB28" s="387"/>
      <c r="HC28" s="388"/>
      <c r="HD28" s="388"/>
      <c r="HE28" s="389"/>
      <c r="HF28" s="390">
        <f t="shared" si="174"/>
        <v>275</v>
      </c>
      <c r="HG28" s="391">
        <v>19</v>
      </c>
      <c r="HH28" s="392">
        <f t="shared" si="78"/>
        <v>26153</v>
      </c>
      <c r="HI28" s="393"/>
      <c r="HJ28" s="394"/>
      <c r="HK28" s="388">
        <f t="shared" si="74"/>
        <v>0</v>
      </c>
      <c r="HL28" s="388">
        <f t="shared" si="79"/>
        <v>12932.6</v>
      </c>
      <c r="HM28" s="394">
        <f t="shared" si="80"/>
        <v>7763.6</v>
      </c>
      <c r="HN28" s="394"/>
      <c r="HO28" s="395"/>
    </row>
    <row r="29" spans="1:314">
      <c r="A29" s="372" t="s">
        <v>731</v>
      </c>
      <c r="B29" s="373">
        <v>0</v>
      </c>
      <c r="C29" s="373">
        <v>0</v>
      </c>
      <c r="D29" s="374">
        <v>53</v>
      </c>
      <c r="E29" s="375">
        <v>0</v>
      </c>
      <c r="F29" s="374"/>
      <c r="G29" s="373">
        <v>0</v>
      </c>
      <c r="H29" s="374">
        <v>371</v>
      </c>
      <c r="I29" s="375">
        <v>0</v>
      </c>
      <c r="J29" s="374"/>
      <c r="K29" s="374"/>
      <c r="L29" s="374"/>
      <c r="M29" s="373">
        <v>0</v>
      </c>
      <c r="N29" s="375">
        <v>0</v>
      </c>
      <c r="O29" s="374"/>
      <c r="P29" s="375">
        <v>0</v>
      </c>
      <c r="Q29" s="374"/>
      <c r="R29" s="375">
        <v>0</v>
      </c>
      <c r="S29" s="374"/>
      <c r="T29" s="376">
        <v>0</v>
      </c>
      <c r="U29" s="376">
        <v>0</v>
      </c>
      <c r="V29" s="376">
        <v>0</v>
      </c>
      <c r="W29" s="375">
        <v>0</v>
      </c>
      <c r="X29" s="375">
        <v>0</v>
      </c>
      <c r="Y29" s="375">
        <v>0</v>
      </c>
      <c r="Z29" s="375">
        <v>0</v>
      </c>
      <c r="AA29" s="375">
        <v>0</v>
      </c>
      <c r="AB29" s="375">
        <v>0</v>
      </c>
      <c r="AC29" s="375">
        <v>0</v>
      </c>
      <c r="AD29" s="377">
        <v>0</v>
      </c>
      <c r="AE29" s="377">
        <v>0</v>
      </c>
      <c r="AF29" s="377">
        <v>0</v>
      </c>
      <c r="AG29" s="377">
        <v>0</v>
      </c>
      <c r="AH29" s="374"/>
      <c r="AI29" s="377">
        <v>0</v>
      </c>
      <c r="AJ29" s="378">
        <f t="shared" si="75"/>
        <v>53</v>
      </c>
      <c r="AK29" s="378">
        <f t="shared" si="76"/>
        <v>371</v>
      </c>
      <c r="AL29" s="379">
        <f t="shared" si="0"/>
        <v>0</v>
      </c>
      <c r="AM29" s="380">
        <f t="shared" si="91"/>
        <v>0</v>
      </c>
      <c r="AN29" s="380">
        <f t="shared" si="1"/>
        <v>0</v>
      </c>
      <c r="AO29" s="380">
        <f t="shared" si="92"/>
        <v>0</v>
      </c>
      <c r="AP29" s="380">
        <f t="shared" si="93"/>
        <v>0</v>
      </c>
      <c r="AQ29" s="380">
        <f t="shared" si="2"/>
        <v>0</v>
      </c>
      <c r="AR29" s="380">
        <f t="shared" si="3"/>
        <v>0</v>
      </c>
      <c r="AS29" s="380">
        <f t="shared" si="4"/>
        <v>0</v>
      </c>
      <c r="AT29" s="380">
        <f t="shared" si="94"/>
        <v>0</v>
      </c>
      <c r="AU29" s="380">
        <f t="shared" si="95"/>
        <v>0</v>
      </c>
      <c r="AV29" s="380">
        <f t="shared" si="96"/>
        <v>2789.6</v>
      </c>
      <c r="AW29" s="380">
        <f t="shared" si="97"/>
        <v>2656.4</v>
      </c>
      <c r="AX29" s="380">
        <f t="shared" si="5"/>
        <v>1692.1</v>
      </c>
      <c r="AY29" s="380">
        <f t="shared" si="98"/>
        <v>964.3</v>
      </c>
      <c r="AZ29" s="380">
        <f t="shared" si="6"/>
        <v>133.19999999999999</v>
      </c>
      <c r="BA29" s="380">
        <f t="shared" si="99"/>
        <v>0</v>
      </c>
      <c r="BB29" s="380">
        <f t="shared" si="100"/>
        <v>0</v>
      </c>
      <c r="BC29" s="380">
        <f t="shared" si="7"/>
        <v>0</v>
      </c>
      <c r="BD29" s="380">
        <f t="shared" si="101"/>
        <v>0</v>
      </c>
      <c r="BE29" s="380">
        <f t="shared" si="8"/>
        <v>0</v>
      </c>
      <c r="BF29" s="380">
        <f t="shared" si="102"/>
        <v>0</v>
      </c>
      <c r="BG29" s="380">
        <f t="shared" si="103"/>
        <v>0</v>
      </c>
      <c r="BH29" s="380">
        <f t="shared" si="9"/>
        <v>0</v>
      </c>
      <c r="BI29" s="380">
        <f t="shared" si="104"/>
        <v>0</v>
      </c>
      <c r="BJ29" s="380">
        <f t="shared" si="105"/>
        <v>0</v>
      </c>
      <c r="BK29" s="380">
        <f t="shared" si="106"/>
        <v>0</v>
      </c>
      <c r="BL29" s="380">
        <f t="shared" si="107"/>
        <v>0</v>
      </c>
      <c r="BM29" s="380">
        <f t="shared" si="10"/>
        <v>0</v>
      </c>
      <c r="BN29" s="380">
        <f t="shared" si="108"/>
        <v>0</v>
      </c>
      <c r="BO29" s="380">
        <f t="shared" si="109"/>
        <v>0</v>
      </c>
      <c r="BP29" s="380">
        <f t="shared" si="110"/>
        <v>17182.900000000001</v>
      </c>
      <c r="BQ29" s="380">
        <f t="shared" si="111"/>
        <v>16168.9</v>
      </c>
      <c r="BR29" s="380">
        <f t="shared" si="11"/>
        <v>10299.700000000001</v>
      </c>
      <c r="BS29" s="380">
        <f t="shared" si="112"/>
        <v>5869.2</v>
      </c>
      <c r="BT29" s="380">
        <f t="shared" si="12"/>
        <v>1014</v>
      </c>
      <c r="BU29" s="380"/>
      <c r="BV29" s="380">
        <f t="shared" si="81"/>
        <v>0</v>
      </c>
      <c r="BW29" s="380">
        <f t="shared" si="82"/>
        <v>0</v>
      </c>
      <c r="BX29" s="380">
        <f t="shared" si="83"/>
        <v>0</v>
      </c>
      <c r="BY29" s="380">
        <f t="shared" si="84"/>
        <v>0</v>
      </c>
      <c r="BZ29" s="380">
        <f t="shared" si="85"/>
        <v>0</v>
      </c>
      <c r="CA29" s="380">
        <f t="shared" si="86"/>
        <v>0</v>
      </c>
      <c r="CB29" s="380">
        <f t="shared" si="87"/>
        <v>0</v>
      </c>
      <c r="CC29" s="380">
        <f t="shared" si="88"/>
        <v>0</v>
      </c>
      <c r="CD29" s="380">
        <f t="shared" si="89"/>
        <v>0</v>
      </c>
      <c r="CE29" s="381">
        <f t="shared" si="13"/>
        <v>0</v>
      </c>
      <c r="CF29" s="380">
        <f t="shared" si="113"/>
        <v>0</v>
      </c>
      <c r="CG29" s="380">
        <f t="shared" si="114"/>
        <v>0</v>
      </c>
      <c r="CH29" s="380">
        <f t="shared" si="14"/>
        <v>0</v>
      </c>
      <c r="CI29" s="380">
        <f t="shared" si="115"/>
        <v>0</v>
      </c>
      <c r="CJ29" s="381">
        <f t="shared" si="15"/>
        <v>0</v>
      </c>
      <c r="CK29" s="380">
        <f t="shared" si="116"/>
        <v>0</v>
      </c>
      <c r="CL29" s="380">
        <f t="shared" si="117"/>
        <v>0</v>
      </c>
      <c r="CM29" s="380">
        <f t="shared" si="16"/>
        <v>0</v>
      </c>
      <c r="CN29" s="380">
        <f t="shared" si="118"/>
        <v>0</v>
      </c>
      <c r="CO29" s="381">
        <f t="shared" si="17"/>
        <v>0</v>
      </c>
      <c r="CP29" s="380">
        <f t="shared" si="119"/>
        <v>0</v>
      </c>
      <c r="CQ29" s="380">
        <f t="shared" si="120"/>
        <v>0</v>
      </c>
      <c r="CR29" s="380">
        <f t="shared" si="18"/>
        <v>0</v>
      </c>
      <c r="CS29" s="380">
        <f t="shared" si="121"/>
        <v>0</v>
      </c>
      <c r="CT29" s="381">
        <f t="shared" si="19"/>
        <v>0</v>
      </c>
      <c r="CU29" s="380">
        <f t="shared" si="122"/>
        <v>0</v>
      </c>
      <c r="CV29" s="380">
        <f t="shared" si="123"/>
        <v>0</v>
      </c>
      <c r="CW29" s="380">
        <f t="shared" si="20"/>
        <v>0</v>
      </c>
      <c r="CX29" s="380">
        <f t="shared" si="124"/>
        <v>0</v>
      </c>
      <c r="CY29" s="380">
        <f t="shared" si="21"/>
        <v>0</v>
      </c>
      <c r="CZ29" s="380">
        <f t="shared" si="125"/>
        <v>0</v>
      </c>
      <c r="DA29" s="380">
        <f t="shared" si="126"/>
        <v>0</v>
      </c>
      <c r="DB29" s="380">
        <f t="shared" si="22"/>
        <v>0</v>
      </c>
      <c r="DC29" s="380">
        <f t="shared" si="127"/>
        <v>0</v>
      </c>
      <c r="DD29" s="380">
        <f t="shared" si="23"/>
        <v>0</v>
      </c>
      <c r="DE29" s="380">
        <f t="shared" si="24"/>
        <v>0</v>
      </c>
      <c r="DF29" s="380">
        <f t="shared" si="25"/>
        <v>0</v>
      </c>
      <c r="DG29" s="380">
        <f t="shared" si="26"/>
        <v>0</v>
      </c>
      <c r="DH29" s="380">
        <f t="shared" si="128"/>
        <v>0</v>
      </c>
      <c r="DI29" s="380">
        <f t="shared" si="27"/>
        <v>0</v>
      </c>
      <c r="DJ29" s="380">
        <f t="shared" si="28"/>
        <v>0</v>
      </c>
      <c r="DK29" s="380">
        <f t="shared" si="29"/>
        <v>0</v>
      </c>
      <c r="DL29" s="380">
        <f t="shared" si="30"/>
        <v>0</v>
      </c>
      <c r="DM29" s="380">
        <f t="shared" si="129"/>
        <v>0</v>
      </c>
      <c r="DN29" s="380">
        <f t="shared" si="31"/>
        <v>0</v>
      </c>
      <c r="DO29" s="380">
        <f t="shared" si="130"/>
        <v>0</v>
      </c>
      <c r="DP29" s="380">
        <f t="shared" si="131"/>
        <v>0</v>
      </c>
      <c r="DQ29" s="380">
        <f t="shared" si="132"/>
        <v>0</v>
      </c>
      <c r="DR29" s="380">
        <f t="shared" si="133"/>
        <v>0</v>
      </c>
      <c r="DS29" s="380">
        <f t="shared" si="32"/>
        <v>0</v>
      </c>
      <c r="DT29" s="382">
        <f>ROUND(T29*$DT$8/1000,1)</f>
        <v>0</v>
      </c>
      <c r="DU29" s="383">
        <f t="shared" si="135"/>
        <v>0</v>
      </c>
      <c r="DV29" s="380">
        <f t="shared" si="33"/>
        <v>0</v>
      </c>
      <c r="DW29" s="380">
        <f t="shared" si="136"/>
        <v>0</v>
      </c>
      <c r="DX29" s="383">
        <f t="shared" si="137"/>
        <v>0</v>
      </c>
      <c r="DY29" s="383">
        <f t="shared" si="138"/>
        <v>0</v>
      </c>
      <c r="DZ29" s="383">
        <f t="shared" si="139"/>
        <v>0</v>
      </c>
      <c r="EA29" s="380">
        <f t="shared" si="34"/>
        <v>0</v>
      </c>
      <c r="EB29" s="380">
        <f t="shared" si="140"/>
        <v>0</v>
      </c>
      <c r="EC29" s="383">
        <f t="shared" si="141"/>
        <v>0</v>
      </c>
      <c r="ED29" s="383">
        <f t="shared" si="142"/>
        <v>0</v>
      </c>
      <c r="EE29" s="383">
        <f t="shared" si="143"/>
        <v>0</v>
      </c>
      <c r="EF29" s="380">
        <f t="shared" si="35"/>
        <v>0</v>
      </c>
      <c r="EG29" s="380">
        <f t="shared" si="144"/>
        <v>0</v>
      </c>
      <c r="EH29" s="383">
        <f t="shared" si="145"/>
        <v>0</v>
      </c>
      <c r="EI29" s="383">
        <f t="shared" si="146"/>
        <v>0</v>
      </c>
      <c r="EJ29" s="383">
        <f t="shared" si="147"/>
        <v>0</v>
      </c>
      <c r="EK29" s="380">
        <f t="shared" si="36"/>
        <v>0</v>
      </c>
      <c r="EL29" s="380">
        <f t="shared" si="148"/>
        <v>0</v>
      </c>
      <c r="EM29" s="383">
        <f t="shared" si="149"/>
        <v>0</v>
      </c>
      <c r="EN29" s="383">
        <f t="shared" si="150"/>
        <v>0</v>
      </c>
      <c r="EO29" s="383">
        <f t="shared" si="151"/>
        <v>0</v>
      </c>
      <c r="EP29" s="380">
        <f t="shared" si="37"/>
        <v>0</v>
      </c>
      <c r="EQ29" s="380">
        <f t="shared" si="152"/>
        <v>0</v>
      </c>
      <c r="ER29" s="383">
        <f t="shared" si="153"/>
        <v>0</v>
      </c>
      <c r="ES29" s="383">
        <f t="shared" si="154"/>
        <v>0</v>
      </c>
      <c r="ET29" s="383">
        <f t="shared" si="155"/>
        <v>0</v>
      </c>
      <c r="EU29" s="380">
        <f t="shared" si="38"/>
        <v>0</v>
      </c>
      <c r="EV29" s="380">
        <f t="shared" si="156"/>
        <v>0</v>
      </c>
      <c r="EW29" s="383">
        <f t="shared" si="157"/>
        <v>0</v>
      </c>
      <c r="EX29" s="383">
        <f t="shared" si="158"/>
        <v>0</v>
      </c>
      <c r="EY29" s="383">
        <f t="shared" si="159"/>
        <v>0</v>
      </c>
      <c r="EZ29" s="380">
        <f t="shared" si="39"/>
        <v>0</v>
      </c>
      <c r="FA29" s="380">
        <f t="shared" si="160"/>
        <v>0</v>
      </c>
      <c r="FB29" s="383">
        <f t="shared" si="161"/>
        <v>0</v>
      </c>
      <c r="FC29" s="383">
        <f t="shared" si="162"/>
        <v>0</v>
      </c>
      <c r="FD29" s="383">
        <f t="shared" si="163"/>
        <v>0</v>
      </c>
      <c r="FE29" s="380">
        <f t="shared" si="40"/>
        <v>0</v>
      </c>
      <c r="FF29" s="380">
        <f t="shared" si="164"/>
        <v>0</v>
      </c>
      <c r="FG29" s="384">
        <f t="shared" si="165"/>
        <v>0</v>
      </c>
      <c r="FH29" s="385">
        <f t="shared" si="41"/>
        <v>0</v>
      </c>
      <c r="FI29" s="380">
        <f t="shared" si="42"/>
        <v>0</v>
      </c>
      <c r="FJ29" s="380">
        <f t="shared" si="43"/>
        <v>0</v>
      </c>
      <c r="FK29" s="380">
        <f t="shared" si="166"/>
        <v>0</v>
      </c>
      <c r="FL29" s="380">
        <f t="shared" si="44"/>
        <v>0</v>
      </c>
      <c r="FM29" s="380">
        <f t="shared" si="45"/>
        <v>0</v>
      </c>
      <c r="FN29" s="380">
        <f t="shared" si="46"/>
        <v>0</v>
      </c>
      <c r="FO29" s="380">
        <f t="shared" si="47"/>
        <v>0</v>
      </c>
      <c r="FP29" s="380">
        <f t="shared" si="167"/>
        <v>0</v>
      </c>
      <c r="FQ29" s="380">
        <f t="shared" si="48"/>
        <v>0</v>
      </c>
      <c r="FR29" s="380">
        <f t="shared" si="49"/>
        <v>0</v>
      </c>
      <c r="FS29" s="380">
        <f t="shared" si="50"/>
        <v>0</v>
      </c>
      <c r="FT29" s="380">
        <f t="shared" si="51"/>
        <v>0</v>
      </c>
      <c r="FU29" s="380">
        <f t="shared" si="168"/>
        <v>0</v>
      </c>
      <c r="FV29" s="380">
        <f t="shared" si="52"/>
        <v>0</v>
      </c>
      <c r="FW29" s="380">
        <f t="shared" si="53"/>
        <v>0</v>
      </c>
      <c r="FX29" s="380">
        <f t="shared" si="54"/>
        <v>0</v>
      </c>
      <c r="FY29" s="380">
        <f t="shared" si="55"/>
        <v>0</v>
      </c>
      <c r="FZ29" s="380">
        <f t="shared" si="169"/>
        <v>0</v>
      </c>
      <c r="GA29" s="380">
        <f t="shared" si="56"/>
        <v>0</v>
      </c>
      <c r="GB29" s="380">
        <f t="shared" si="57"/>
        <v>0</v>
      </c>
      <c r="GC29" s="380">
        <f t="shared" si="58"/>
        <v>0</v>
      </c>
      <c r="GD29" s="380">
        <f t="shared" si="59"/>
        <v>0</v>
      </c>
      <c r="GE29" s="380">
        <f t="shared" si="170"/>
        <v>0</v>
      </c>
      <c r="GF29" s="380">
        <f t="shared" si="60"/>
        <v>0</v>
      </c>
      <c r="GG29" s="380">
        <f t="shared" si="61"/>
        <v>0</v>
      </c>
      <c r="GH29" s="380">
        <f t="shared" si="62"/>
        <v>0</v>
      </c>
      <c r="GI29" s="380">
        <f t="shared" si="63"/>
        <v>0</v>
      </c>
      <c r="GJ29" s="380">
        <f t="shared" si="171"/>
        <v>0</v>
      </c>
      <c r="GK29" s="380">
        <f t="shared" si="64"/>
        <v>0</v>
      </c>
      <c r="GL29" s="380">
        <f t="shared" si="65"/>
        <v>0</v>
      </c>
      <c r="GM29" s="380">
        <f t="shared" si="66"/>
        <v>0</v>
      </c>
      <c r="GN29" s="380">
        <f t="shared" si="67"/>
        <v>0</v>
      </c>
      <c r="GO29" s="380">
        <f t="shared" si="172"/>
        <v>0</v>
      </c>
      <c r="GP29" s="380">
        <f t="shared" si="68"/>
        <v>0</v>
      </c>
      <c r="GQ29" s="380">
        <f t="shared" si="69"/>
        <v>0</v>
      </c>
      <c r="GR29" s="380">
        <f t="shared" si="70"/>
        <v>0</v>
      </c>
      <c r="GS29" s="380">
        <f t="shared" si="71"/>
        <v>0</v>
      </c>
      <c r="GT29" s="380">
        <f t="shared" si="173"/>
        <v>0</v>
      </c>
      <c r="GU29" s="380">
        <f t="shared" si="72"/>
        <v>0</v>
      </c>
      <c r="GV29" s="386">
        <f t="shared" si="90"/>
        <v>19972.5</v>
      </c>
      <c r="GW29" s="380">
        <f t="shared" si="77"/>
        <v>18825.3</v>
      </c>
      <c r="GX29" s="380">
        <f t="shared" si="77"/>
        <v>11991.8</v>
      </c>
      <c r="GY29" s="380">
        <f t="shared" si="77"/>
        <v>6833.5</v>
      </c>
      <c r="GZ29" s="380">
        <f t="shared" si="77"/>
        <v>1147.2</v>
      </c>
      <c r="HA29" s="387"/>
      <c r="HB29" s="387"/>
      <c r="HC29" s="388"/>
      <c r="HD29" s="388"/>
      <c r="HE29" s="389"/>
      <c r="HF29" s="390">
        <f t="shared" si="174"/>
        <v>424</v>
      </c>
      <c r="HG29" s="391">
        <v>33.299999999999997</v>
      </c>
      <c r="HH29" s="392">
        <f t="shared" si="78"/>
        <v>23049</v>
      </c>
      <c r="HI29" s="393"/>
      <c r="HJ29" s="394"/>
      <c r="HK29" s="388">
        <f t="shared" si="74"/>
        <v>0</v>
      </c>
      <c r="HL29" s="388">
        <f t="shared" si="79"/>
        <v>19972.5</v>
      </c>
      <c r="HM29" s="394">
        <f t="shared" si="80"/>
        <v>11991.8</v>
      </c>
      <c r="HN29" s="394"/>
      <c r="HO29" s="395"/>
    </row>
    <row r="30" spans="1:314">
      <c r="A30" s="372" t="s">
        <v>732</v>
      </c>
      <c r="B30" s="373">
        <v>0</v>
      </c>
      <c r="C30" s="373">
        <v>0</v>
      </c>
      <c r="D30" s="374"/>
      <c r="E30" s="375">
        <v>0</v>
      </c>
      <c r="F30" s="374"/>
      <c r="G30" s="373">
        <v>0</v>
      </c>
      <c r="H30" s="374">
        <v>121</v>
      </c>
      <c r="I30" s="375">
        <v>0</v>
      </c>
      <c r="J30" s="374"/>
      <c r="K30" s="374"/>
      <c r="L30" s="374"/>
      <c r="M30" s="373">
        <v>0</v>
      </c>
      <c r="N30" s="375">
        <v>0</v>
      </c>
      <c r="O30" s="374"/>
      <c r="P30" s="375">
        <v>0</v>
      </c>
      <c r="Q30" s="374">
        <v>11</v>
      </c>
      <c r="R30" s="375">
        <v>0</v>
      </c>
      <c r="S30" s="374">
        <v>39</v>
      </c>
      <c r="T30" s="376">
        <v>0</v>
      </c>
      <c r="U30" s="376">
        <v>0</v>
      </c>
      <c r="V30" s="376">
        <v>0</v>
      </c>
      <c r="W30" s="375">
        <v>0</v>
      </c>
      <c r="X30" s="375">
        <v>0</v>
      </c>
      <c r="Y30" s="375">
        <v>0</v>
      </c>
      <c r="Z30" s="375">
        <v>0</v>
      </c>
      <c r="AA30" s="375">
        <v>0</v>
      </c>
      <c r="AB30" s="375">
        <v>0</v>
      </c>
      <c r="AC30" s="375">
        <v>0</v>
      </c>
      <c r="AD30" s="377">
        <v>0</v>
      </c>
      <c r="AE30" s="377">
        <v>0</v>
      </c>
      <c r="AF30" s="377">
        <v>0</v>
      </c>
      <c r="AG30" s="377">
        <v>0</v>
      </c>
      <c r="AH30" s="374"/>
      <c r="AI30" s="377">
        <v>0</v>
      </c>
      <c r="AJ30" s="378">
        <f t="shared" si="75"/>
        <v>0</v>
      </c>
      <c r="AK30" s="378">
        <f t="shared" si="76"/>
        <v>171</v>
      </c>
      <c r="AL30" s="379">
        <f t="shared" si="0"/>
        <v>0</v>
      </c>
      <c r="AM30" s="380">
        <f t="shared" si="91"/>
        <v>0</v>
      </c>
      <c r="AN30" s="380">
        <f t="shared" si="1"/>
        <v>0</v>
      </c>
      <c r="AO30" s="380">
        <f t="shared" si="92"/>
        <v>0</v>
      </c>
      <c r="AP30" s="380">
        <f t="shared" si="93"/>
        <v>0</v>
      </c>
      <c r="AQ30" s="380">
        <f t="shared" si="2"/>
        <v>0</v>
      </c>
      <c r="AR30" s="380">
        <f t="shared" si="3"/>
        <v>0</v>
      </c>
      <c r="AS30" s="380">
        <f t="shared" si="4"/>
        <v>0</v>
      </c>
      <c r="AT30" s="380">
        <f t="shared" si="94"/>
        <v>0</v>
      </c>
      <c r="AU30" s="380">
        <f t="shared" si="95"/>
        <v>0</v>
      </c>
      <c r="AV30" s="380">
        <f t="shared" si="96"/>
        <v>0</v>
      </c>
      <c r="AW30" s="380">
        <f t="shared" si="97"/>
        <v>0</v>
      </c>
      <c r="AX30" s="380">
        <f t="shared" si="5"/>
        <v>0</v>
      </c>
      <c r="AY30" s="380">
        <f t="shared" si="98"/>
        <v>0</v>
      </c>
      <c r="AZ30" s="380">
        <f t="shared" si="6"/>
        <v>0</v>
      </c>
      <c r="BA30" s="380">
        <f t="shared" si="99"/>
        <v>0</v>
      </c>
      <c r="BB30" s="380">
        <f t="shared" si="100"/>
        <v>0</v>
      </c>
      <c r="BC30" s="380">
        <f t="shared" si="7"/>
        <v>0</v>
      </c>
      <c r="BD30" s="380">
        <f t="shared" si="101"/>
        <v>0</v>
      </c>
      <c r="BE30" s="380">
        <f t="shared" si="8"/>
        <v>0</v>
      </c>
      <c r="BF30" s="380">
        <f t="shared" si="102"/>
        <v>0</v>
      </c>
      <c r="BG30" s="380">
        <f t="shared" si="103"/>
        <v>0</v>
      </c>
      <c r="BH30" s="380">
        <f t="shared" si="9"/>
        <v>0</v>
      </c>
      <c r="BI30" s="380">
        <f t="shared" si="104"/>
        <v>0</v>
      </c>
      <c r="BJ30" s="380">
        <f t="shared" si="105"/>
        <v>0</v>
      </c>
      <c r="BK30" s="380">
        <f t="shared" si="106"/>
        <v>0</v>
      </c>
      <c r="BL30" s="380">
        <f t="shared" si="107"/>
        <v>0</v>
      </c>
      <c r="BM30" s="380">
        <f t="shared" si="10"/>
        <v>0</v>
      </c>
      <c r="BN30" s="380">
        <f t="shared" si="108"/>
        <v>0</v>
      </c>
      <c r="BO30" s="380">
        <f t="shared" si="109"/>
        <v>0</v>
      </c>
      <c r="BP30" s="380">
        <f t="shared" si="110"/>
        <v>5604.1</v>
      </c>
      <c r="BQ30" s="380">
        <f t="shared" si="111"/>
        <v>5273.4</v>
      </c>
      <c r="BR30" s="380">
        <f t="shared" si="11"/>
        <v>3359.2</v>
      </c>
      <c r="BS30" s="380">
        <f t="shared" si="112"/>
        <v>1914.2</v>
      </c>
      <c r="BT30" s="380">
        <f t="shared" si="12"/>
        <v>330.7</v>
      </c>
      <c r="BU30" s="380"/>
      <c r="BV30" s="380">
        <f t="shared" si="81"/>
        <v>0</v>
      </c>
      <c r="BW30" s="380">
        <f t="shared" si="82"/>
        <v>0</v>
      </c>
      <c r="BX30" s="380">
        <f t="shared" si="83"/>
        <v>0</v>
      </c>
      <c r="BY30" s="380">
        <f t="shared" si="84"/>
        <v>0</v>
      </c>
      <c r="BZ30" s="380">
        <f t="shared" si="85"/>
        <v>0</v>
      </c>
      <c r="CA30" s="380">
        <f t="shared" si="86"/>
        <v>0</v>
      </c>
      <c r="CB30" s="380">
        <f t="shared" si="87"/>
        <v>0</v>
      </c>
      <c r="CC30" s="380">
        <f t="shared" si="88"/>
        <v>0</v>
      </c>
      <c r="CD30" s="380">
        <f t="shared" si="89"/>
        <v>0</v>
      </c>
      <c r="CE30" s="381">
        <f t="shared" si="13"/>
        <v>0</v>
      </c>
      <c r="CF30" s="380">
        <f t="shared" si="113"/>
        <v>0</v>
      </c>
      <c r="CG30" s="380">
        <f t="shared" si="114"/>
        <v>0</v>
      </c>
      <c r="CH30" s="380">
        <f t="shared" si="14"/>
        <v>0</v>
      </c>
      <c r="CI30" s="380">
        <f t="shared" si="115"/>
        <v>0</v>
      </c>
      <c r="CJ30" s="381">
        <f t="shared" si="15"/>
        <v>0</v>
      </c>
      <c r="CK30" s="380">
        <f t="shared" si="116"/>
        <v>0</v>
      </c>
      <c r="CL30" s="380">
        <f t="shared" si="117"/>
        <v>0</v>
      </c>
      <c r="CM30" s="380">
        <f t="shared" si="16"/>
        <v>0</v>
      </c>
      <c r="CN30" s="380">
        <f t="shared" si="118"/>
        <v>0</v>
      </c>
      <c r="CO30" s="381">
        <f t="shared" si="17"/>
        <v>0</v>
      </c>
      <c r="CP30" s="380">
        <f t="shared" si="119"/>
        <v>0</v>
      </c>
      <c r="CQ30" s="380">
        <f t="shared" si="120"/>
        <v>0</v>
      </c>
      <c r="CR30" s="380">
        <f t="shared" si="18"/>
        <v>0</v>
      </c>
      <c r="CS30" s="380">
        <f t="shared" si="121"/>
        <v>0</v>
      </c>
      <c r="CT30" s="381">
        <f t="shared" si="19"/>
        <v>0</v>
      </c>
      <c r="CU30" s="380">
        <f t="shared" si="122"/>
        <v>0</v>
      </c>
      <c r="CV30" s="380">
        <f t="shared" si="123"/>
        <v>0</v>
      </c>
      <c r="CW30" s="380">
        <f t="shared" si="20"/>
        <v>0</v>
      </c>
      <c r="CX30" s="380">
        <f t="shared" si="124"/>
        <v>0</v>
      </c>
      <c r="CY30" s="380">
        <f t="shared" si="21"/>
        <v>0</v>
      </c>
      <c r="CZ30" s="380">
        <f t="shared" si="125"/>
        <v>0</v>
      </c>
      <c r="DA30" s="380">
        <f t="shared" si="126"/>
        <v>0</v>
      </c>
      <c r="DB30" s="380">
        <f t="shared" si="22"/>
        <v>0</v>
      </c>
      <c r="DC30" s="380">
        <f t="shared" si="127"/>
        <v>0</v>
      </c>
      <c r="DD30" s="380">
        <f t="shared" si="23"/>
        <v>0</v>
      </c>
      <c r="DE30" s="380">
        <f t="shared" si="24"/>
        <v>1285.5</v>
      </c>
      <c r="DF30" s="380">
        <f t="shared" si="25"/>
        <v>1246.5</v>
      </c>
      <c r="DG30" s="380">
        <f t="shared" si="26"/>
        <v>794</v>
      </c>
      <c r="DH30" s="380">
        <f t="shared" si="128"/>
        <v>452.5</v>
      </c>
      <c r="DI30" s="380">
        <f t="shared" si="27"/>
        <v>39</v>
      </c>
      <c r="DJ30" s="380">
        <f t="shared" si="28"/>
        <v>0</v>
      </c>
      <c r="DK30" s="380">
        <f t="shared" si="29"/>
        <v>0</v>
      </c>
      <c r="DL30" s="380">
        <f t="shared" si="30"/>
        <v>0</v>
      </c>
      <c r="DM30" s="380">
        <f t="shared" si="129"/>
        <v>0</v>
      </c>
      <c r="DN30" s="380">
        <f t="shared" si="31"/>
        <v>0</v>
      </c>
      <c r="DO30" s="380">
        <f t="shared" si="130"/>
        <v>8711.9</v>
      </c>
      <c r="DP30" s="380">
        <f t="shared" si="131"/>
        <v>8498.7000000000007</v>
      </c>
      <c r="DQ30" s="380">
        <f t="shared" si="132"/>
        <v>5413.7</v>
      </c>
      <c r="DR30" s="380">
        <f t="shared" si="133"/>
        <v>3085</v>
      </c>
      <c r="DS30" s="380">
        <f t="shared" si="32"/>
        <v>213.2</v>
      </c>
      <c r="DT30" s="382">
        <f t="shared" si="134"/>
        <v>0</v>
      </c>
      <c r="DU30" s="383">
        <f>ROUND(T30*$DU$8/1000,1)</f>
        <v>0</v>
      </c>
      <c r="DV30" s="380">
        <f t="shared" si="33"/>
        <v>0</v>
      </c>
      <c r="DW30" s="380">
        <f t="shared" si="136"/>
        <v>0</v>
      </c>
      <c r="DX30" s="383">
        <f t="shared" si="137"/>
        <v>0</v>
      </c>
      <c r="DY30" s="383">
        <f t="shared" si="138"/>
        <v>0</v>
      </c>
      <c r="DZ30" s="383">
        <f t="shared" si="139"/>
        <v>0</v>
      </c>
      <c r="EA30" s="380">
        <f t="shared" si="34"/>
        <v>0</v>
      </c>
      <c r="EB30" s="380">
        <f t="shared" si="140"/>
        <v>0</v>
      </c>
      <c r="EC30" s="383">
        <f t="shared" si="141"/>
        <v>0</v>
      </c>
      <c r="ED30" s="383">
        <f t="shared" si="142"/>
        <v>0</v>
      </c>
      <c r="EE30" s="383">
        <f t="shared" si="143"/>
        <v>0</v>
      </c>
      <c r="EF30" s="380">
        <f t="shared" si="35"/>
        <v>0</v>
      </c>
      <c r="EG30" s="380">
        <f t="shared" si="144"/>
        <v>0</v>
      </c>
      <c r="EH30" s="383">
        <f t="shared" si="145"/>
        <v>0</v>
      </c>
      <c r="EI30" s="383">
        <f t="shared" si="146"/>
        <v>0</v>
      </c>
      <c r="EJ30" s="383">
        <f t="shared" si="147"/>
        <v>0</v>
      </c>
      <c r="EK30" s="380">
        <f t="shared" si="36"/>
        <v>0</v>
      </c>
      <c r="EL30" s="380">
        <f t="shared" si="148"/>
        <v>0</v>
      </c>
      <c r="EM30" s="383">
        <f t="shared" si="149"/>
        <v>0</v>
      </c>
      <c r="EN30" s="383">
        <f t="shared" si="150"/>
        <v>0</v>
      </c>
      <c r="EO30" s="383">
        <f t="shared" si="151"/>
        <v>0</v>
      </c>
      <c r="EP30" s="380">
        <f t="shared" si="37"/>
        <v>0</v>
      </c>
      <c r="EQ30" s="380">
        <f t="shared" si="152"/>
        <v>0</v>
      </c>
      <c r="ER30" s="383">
        <f t="shared" si="153"/>
        <v>0</v>
      </c>
      <c r="ES30" s="383">
        <f t="shared" si="154"/>
        <v>0</v>
      </c>
      <c r="ET30" s="383">
        <f t="shared" si="155"/>
        <v>0</v>
      </c>
      <c r="EU30" s="380">
        <f t="shared" si="38"/>
        <v>0</v>
      </c>
      <c r="EV30" s="380">
        <f t="shared" si="156"/>
        <v>0</v>
      </c>
      <c r="EW30" s="383">
        <f t="shared" si="157"/>
        <v>0</v>
      </c>
      <c r="EX30" s="383">
        <f t="shared" si="158"/>
        <v>0</v>
      </c>
      <c r="EY30" s="383">
        <f t="shared" si="159"/>
        <v>0</v>
      </c>
      <c r="EZ30" s="380">
        <f t="shared" si="39"/>
        <v>0</v>
      </c>
      <c r="FA30" s="380">
        <f t="shared" si="160"/>
        <v>0</v>
      </c>
      <c r="FB30" s="383">
        <f t="shared" si="161"/>
        <v>0</v>
      </c>
      <c r="FC30" s="383">
        <f t="shared" si="162"/>
        <v>0</v>
      </c>
      <c r="FD30" s="383">
        <f t="shared" si="163"/>
        <v>0</v>
      </c>
      <c r="FE30" s="380">
        <f t="shared" si="40"/>
        <v>0</v>
      </c>
      <c r="FF30" s="380">
        <f t="shared" si="164"/>
        <v>0</v>
      </c>
      <c r="FG30" s="384">
        <f t="shared" si="165"/>
        <v>0</v>
      </c>
      <c r="FH30" s="385">
        <f t="shared" si="41"/>
        <v>0</v>
      </c>
      <c r="FI30" s="380">
        <f t="shared" si="42"/>
        <v>0</v>
      </c>
      <c r="FJ30" s="380">
        <f t="shared" si="43"/>
        <v>0</v>
      </c>
      <c r="FK30" s="380">
        <f t="shared" si="166"/>
        <v>0</v>
      </c>
      <c r="FL30" s="380">
        <f t="shared" si="44"/>
        <v>0</v>
      </c>
      <c r="FM30" s="380">
        <f t="shared" si="45"/>
        <v>0</v>
      </c>
      <c r="FN30" s="380">
        <f t="shared" si="46"/>
        <v>0</v>
      </c>
      <c r="FO30" s="380">
        <f t="shared" si="47"/>
        <v>0</v>
      </c>
      <c r="FP30" s="380">
        <f t="shared" si="167"/>
        <v>0</v>
      </c>
      <c r="FQ30" s="380">
        <f t="shared" si="48"/>
        <v>0</v>
      </c>
      <c r="FR30" s="380">
        <f t="shared" si="49"/>
        <v>0</v>
      </c>
      <c r="FS30" s="380">
        <f t="shared" si="50"/>
        <v>0</v>
      </c>
      <c r="FT30" s="380">
        <f t="shared" si="51"/>
        <v>0</v>
      </c>
      <c r="FU30" s="380">
        <f t="shared" si="168"/>
        <v>0</v>
      </c>
      <c r="FV30" s="380">
        <f t="shared" si="52"/>
        <v>0</v>
      </c>
      <c r="FW30" s="380">
        <f t="shared" si="53"/>
        <v>0</v>
      </c>
      <c r="FX30" s="380">
        <f t="shared" si="54"/>
        <v>0</v>
      </c>
      <c r="FY30" s="380">
        <f t="shared" si="55"/>
        <v>0</v>
      </c>
      <c r="FZ30" s="380">
        <f t="shared" si="169"/>
        <v>0</v>
      </c>
      <c r="GA30" s="380">
        <f t="shared" si="56"/>
        <v>0</v>
      </c>
      <c r="GB30" s="380">
        <f t="shared" si="57"/>
        <v>0</v>
      </c>
      <c r="GC30" s="380">
        <f t="shared" si="58"/>
        <v>0</v>
      </c>
      <c r="GD30" s="380">
        <f t="shared" si="59"/>
        <v>0</v>
      </c>
      <c r="GE30" s="380">
        <f t="shared" si="170"/>
        <v>0</v>
      </c>
      <c r="GF30" s="380">
        <f t="shared" si="60"/>
        <v>0</v>
      </c>
      <c r="GG30" s="380">
        <f t="shared" si="61"/>
        <v>0</v>
      </c>
      <c r="GH30" s="380">
        <f t="shared" si="62"/>
        <v>0</v>
      </c>
      <c r="GI30" s="380">
        <f t="shared" si="63"/>
        <v>0</v>
      </c>
      <c r="GJ30" s="380">
        <f t="shared" si="171"/>
        <v>0</v>
      </c>
      <c r="GK30" s="380">
        <f t="shared" si="64"/>
        <v>0</v>
      </c>
      <c r="GL30" s="380">
        <f t="shared" si="65"/>
        <v>0</v>
      </c>
      <c r="GM30" s="380">
        <f t="shared" si="66"/>
        <v>0</v>
      </c>
      <c r="GN30" s="380">
        <f t="shared" si="67"/>
        <v>0</v>
      </c>
      <c r="GO30" s="380">
        <f t="shared" si="172"/>
        <v>0</v>
      </c>
      <c r="GP30" s="380">
        <f t="shared" si="68"/>
        <v>0</v>
      </c>
      <c r="GQ30" s="380">
        <f t="shared" si="69"/>
        <v>0</v>
      </c>
      <c r="GR30" s="380">
        <f t="shared" si="70"/>
        <v>0</v>
      </c>
      <c r="GS30" s="380">
        <f t="shared" si="71"/>
        <v>0</v>
      </c>
      <c r="GT30" s="380">
        <f t="shared" si="173"/>
        <v>0</v>
      </c>
      <c r="GU30" s="380">
        <f t="shared" si="72"/>
        <v>0</v>
      </c>
      <c r="GV30" s="386">
        <f t="shared" si="90"/>
        <v>15601.5</v>
      </c>
      <c r="GW30" s="380">
        <f t="shared" si="77"/>
        <v>15018.6</v>
      </c>
      <c r="GX30" s="380">
        <f t="shared" si="77"/>
        <v>9566.9</v>
      </c>
      <c r="GY30" s="380">
        <f t="shared" si="77"/>
        <v>5451.7</v>
      </c>
      <c r="GZ30" s="380">
        <f t="shared" si="77"/>
        <v>582.9</v>
      </c>
      <c r="HA30" s="387"/>
      <c r="HB30" s="387"/>
      <c r="HC30" s="388"/>
      <c r="HD30" s="388"/>
      <c r="HE30" s="389"/>
      <c r="HF30" s="390">
        <f t="shared" si="174"/>
        <v>171</v>
      </c>
      <c r="HG30" s="391">
        <v>22.5</v>
      </c>
      <c r="HH30" s="392">
        <f t="shared" si="78"/>
        <v>27214</v>
      </c>
      <c r="HI30" s="393"/>
      <c r="HJ30" s="394"/>
      <c r="HK30" s="388">
        <f t="shared" si="74"/>
        <v>0</v>
      </c>
      <c r="HL30" s="388">
        <f t="shared" si="79"/>
        <v>15601.5</v>
      </c>
      <c r="HM30" s="394">
        <f t="shared" si="80"/>
        <v>9566.9</v>
      </c>
      <c r="HN30" s="394"/>
      <c r="HO30" s="395"/>
    </row>
    <row r="31" spans="1:314" ht="18" customHeight="1">
      <c r="A31" s="372" t="s">
        <v>825</v>
      </c>
      <c r="B31" s="373">
        <v>0</v>
      </c>
      <c r="C31" s="373">
        <v>0</v>
      </c>
      <c r="D31" s="374">
        <v>27</v>
      </c>
      <c r="E31" s="375">
        <v>0</v>
      </c>
      <c r="F31" s="374"/>
      <c r="G31" s="373">
        <v>0</v>
      </c>
      <c r="H31" s="374">
        <v>92</v>
      </c>
      <c r="I31" s="375">
        <v>0</v>
      </c>
      <c r="J31" s="374"/>
      <c r="K31" s="374"/>
      <c r="L31" s="374"/>
      <c r="M31" s="373">
        <v>0</v>
      </c>
      <c r="N31" s="375">
        <v>0</v>
      </c>
      <c r="O31" s="374"/>
      <c r="P31" s="375">
        <v>0</v>
      </c>
      <c r="Q31" s="374"/>
      <c r="R31" s="375">
        <v>0</v>
      </c>
      <c r="S31" s="374"/>
      <c r="T31" s="376">
        <v>0</v>
      </c>
      <c r="U31" s="376">
        <v>0</v>
      </c>
      <c r="V31" s="376">
        <v>0</v>
      </c>
      <c r="W31" s="375">
        <v>0</v>
      </c>
      <c r="X31" s="375">
        <v>0</v>
      </c>
      <c r="Y31" s="375">
        <v>0</v>
      </c>
      <c r="Z31" s="375">
        <v>0</v>
      </c>
      <c r="AA31" s="375">
        <v>0</v>
      </c>
      <c r="AB31" s="375">
        <v>0</v>
      </c>
      <c r="AC31" s="375">
        <v>0</v>
      </c>
      <c r="AD31" s="377">
        <v>0</v>
      </c>
      <c r="AE31" s="377">
        <v>0</v>
      </c>
      <c r="AF31" s="377">
        <v>0</v>
      </c>
      <c r="AG31" s="377">
        <v>0</v>
      </c>
      <c r="AH31" s="374"/>
      <c r="AI31" s="377">
        <v>0</v>
      </c>
      <c r="AJ31" s="378">
        <f t="shared" si="75"/>
        <v>27</v>
      </c>
      <c r="AK31" s="378">
        <f t="shared" si="76"/>
        <v>92</v>
      </c>
      <c r="AL31" s="379">
        <f t="shared" si="0"/>
        <v>0</v>
      </c>
      <c r="AM31" s="380">
        <f t="shared" si="91"/>
        <v>0</v>
      </c>
      <c r="AN31" s="380">
        <f t="shared" si="1"/>
        <v>0</v>
      </c>
      <c r="AO31" s="380">
        <f t="shared" si="92"/>
        <v>0</v>
      </c>
      <c r="AP31" s="380">
        <f t="shared" si="93"/>
        <v>0</v>
      </c>
      <c r="AQ31" s="380">
        <f t="shared" si="2"/>
        <v>0</v>
      </c>
      <c r="AR31" s="380">
        <f t="shared" si="3"/>
        <v>0</v>
      </c>
      <c r="AS31" s="380">
        <f t="shared" si="4"/>
        <v>0</v>
      </c>
      <c r="AT31" s="380">
        <f t="shared" si="94"/>
        <v>0</v>
      </c>
      <c r="AU31" s="380">
        <f t="shared" si="95"/>
        <v>0</v>
      </c>
      <c r="AV31" s="380">
        <f t="shared" si="96"/>
        <v>1421.1</v>
      </c>
      <c r="AW31" s="380">
        <f t="shared" si="97"/>
        <v>1353.2</v>
      </c>
      <c r="AX31" s="380">
        <f t="shared" si="5"/>
        <v>862</v>
      </c>
      <c r="AY31" s="380">
        <f t="shared" si="98"/>
        <v>491.2</v>
      </c>
      <c r="AZ31" s="380">
        <f t="shared" si="6"/>
        <v>67.900000000000006</v>
      </c>
      <c r="BA31" s="380">
        <f t="shared" si="99"/>
        <v>0</v>
      </c>
      <c r="BB31" s="380">
        <f t="shared" si="100"/>
        <v>0</v>
      </c>
      <c r="BC31" s="380">
        <f t="shared" si="7"/>
        <v>0</v>
      </c>
      <c r="BD31" s="380">
        <f t="shared" si="101"/>
        <v>0</v>
      </c>
      <c r="BE31" s="380">
        <f t="shared" si="8"/>
        <v>0</v>
      </c>
      <c r="BF31" s="380">
        <f t="shared" si="102"/>
        <v>0</v>
      </c>
      <c r="BG31" s="380">
        <f t="shared" si="103"/>
        <v>0</v>
      </c>
      <c r="BH31" s="380">
        <f t="shared" si="9"/>
        <v>0</v>
      </c>
      <c r="BI31" s="380">
        <f t="shared" si="104"/>
        <v>0</v>
      </c>
      <c r="BJ31" s="380">
        <f t="shared" si="105"/>
        <v>0</v>
      </c>
      <c r="BK31" s="380">
        <f t="shared" si="106"/>
        <v>0</v>
      </c>
      <c r="BL31" s="380">
        <f t="shared" si="107"/>
        <v>0</v>
      </c>
      <c r="BM31" s="380">
        <f t="shared" si="10"/>
        <v>0</v>
      </c>
      <c r="BN31" s="380">
        <f t="shared" si="108"/>
        <v>0</v>
      </c>
      <c r="BO31" s="380">
        <f t="shared" si="109"/>
        <v>0</v>
      </c>
      <c r="BP31" s="380">
        <f t="shared" si="110"/>
        <v>4261</v>
      </c>
      <c r="BQ31" s="380">
        <f t="shared" si="111"/>
        <v>4009.5</v>
      </c>
      <c r="BR31" s="380">
        <f t="shared" si="11"/>
        <v>2554.1</v>
      </c>
      <c r="BS31" s="380">
        <f t="shared" si="112"/>
        <v>1455.4</v>
      </c>
      <c r="BT31" s="380">
        <f t="shared" si="12"/>
        <v>251.5</v>
      </c>
      <c r="BU31" s="380"/>
      <c r="BV31" s="380">
        <f t="shared" si="81"/>
        <v>0</v>
      </c>
      <c r="BW31" s="380">
        <f t="shared" si="82"/>
        <v>0</v>
      </c>
      <c r="BX31" s="380">
        <f t="shared" si="83"/>
        <v>0</v>
      </c>
      <c r="BY31" s="380">
        <f t="shared" si="84"/>
        <v>0</v>
      </c>
      <c r="BZ31" s="380">
        <f t="shared" si="85"/>
        <v>0</v>
      </c>
      <c r="CA31" s="380">
        <f t="shared" si="86"/>
        <v>0</v>
      </c>
      <c r="CB31" s="380">
        <f t="shared" si="87"/>
        <v>0</v>
      </c>
      <c r="CC31" s="380">
        <f t="shared" si="88"/>
        <v>0</v>
      </c>
      <c r="CD31" s="380">
        <f t="shared" si="89"/>
        <v>0</v>
      </c>
      <c r="CE31" s="381">
        <f t="shared" si="13"/>
        <v>0</v>
      </c>
      <c r="CF31" s="380">
        <f t="shared" si="113"/>
        <v>0</v>
      </c>
      <c r="CG31" s="380">
        <f t="shared" si="114"/>
        <v>0</v>
      </c>
      <c r="CH31" s="380">
        <f t="shared" si="14"/>
        <v>0</v>
      </c>
      <c r="CI31" s="380">
        <f t="shared" si="115"/>
        <v>0</v>
      </c>
      <c r="CJ31" s="381">
        <f t="shared" si="15"/>
        <v>0</v>
      </c>
      <c r="CK31" s="380">
        <f t="shared" si="116"/>
        <v>0</v>
      </c>
      <c r="CL31" s="380">
        <f t="shared" si="117"/>
        <v>0</v>
      </c>
      <c r="CM31" s="380">
        <f t="shared" si="16"/>
        <v>0</v>
      </c>
      <c r="CN31" s="380">
        <f t="shared" si="118"/>
        <v>0</v>
      </c>
      <c r="CO31" s="381">
        <f t="shared" si="17"/>
        <v>0</v>
      </c>
      <c r="CP31" s="380">
        <f t="shared" si="119"/>
        <v>0</v>
      </c>
      <c r="CQ31" s="380">
        <f t="shared" si="120"/>
        <v>0</v>
      </c>
      <c r="CR31" s="380">
        <f t="shared" si="18"/>
        <v>0</v>
      </c>
      <c r="CS31" s="380">
        <f t="shared" si="121"/>
        <v>0</v>
      </c>
      <c r="CT31" s="381">
        <f t="shared" si="19"/>
        <v>0</v>
      </c>
      <c r="CU31" s="380">
        <f t="shared" si="122"/>
        <v>0</v>
      </c>
      <c r="CV31" s="380">
        <f t="shared" si="123"/>
        <v>0</v>
      </c>
      <c r="CW31" s="380">
        <f t="shared" si="20"/>
        <v>0</v>
      </c>
      <c r="CX31" s="380">
        <f t="shared" si="124"/>
        <v>0</v>
      </c>
      <c r="CY31" s="380">
        <f t="shared" si="21"/>
        <v>0</v>
      </c>
      <c r="CZ31" s="380">
        <f t="shared" si="125"/>
        <v>0</v>
      </c>
      <c r="DA31" s="380">
        <f t="shared" si="126"/>
        <v>0</v>
      </c>
      <c r="DB31" s="380">
        <f t="shared" si="22"/>
        <v>0</v>
      </c>
      <c r="DC31" s="380">
        <f t="shared" si="127"/>
        <v>0</v>
      </c>
      <c r="DD31" s="380">
        <f t="shared" si="23"/>
        <v>0</v>
      </c>
      <c r="DE31" s="380">
        <f t="shared" si="24"/>
        <v>0</v>
      </c>
      <c r="DF31" s="380">
        <f t="shared" si="25"/>
        <v>0</v>
      </c>
      <c r="DG31" s="380">
        <f t="shared" si="26"/>
        <v>0</v>
      </c>
      <c r="DH31" s="380">
        <f t="shared" si="128"/>
        <v>0</v>
      </c>
      <c r="DI31" s="380">
        <f t="shared" si="27"/>
        <v>0</v>
      </c>
      <c r="DJ31" s="380">
        <f t="shared" si="28"/>
        <v>0</v>
      </c>
      <c r="DK31" s="380">
        <f t="shared" si="29"/>
        <v>0</v>
      </c>
      <c r="DL31" s="380">
        <f t="shared" si="30"/>
        <v>0</v>
      </c>
      <c r="DM31" s="380">
        <f t="shared" si="129"/>
        <v>0</v>
      </c>
      <c r="DN31" s="380">
        <f t="shared" si="31"/>
        <v>0</v>
      </c>
      <c r="DO31" s="380">
        <f t="shared" si="130"/>
        <v>0</v>
      </c>
      <c r="DP31" s="380">
        <f t="shared" si="131"/>
        <v>0</v>
      </c>
      <c r="DQ31" s="380">
        <f t="shared" si="132"/>
        <v>0</v>
      </c>
      <c r="DR31" s="380">
        <f t="shared" si="133"/>
        <v>0</v>
      </c>
      <c r="DS31" s="380">
        <f t="shared" si="32"/>
        <v>0</v>
      </c>
      <c r="DT31" s="382">
        <f t="shared" si="134"/>
        <v>0</v>
      </c>
      <c r="DU31" s="383">
        <f t="shared" si="135"/>
        <v>0</v>
      </c>
      <c r="DV31" s="380">
        <f t="shared" si="33"/>
        <v>0</v>
      </c>
      <c r="DW31" s="380">
        <f t="shared" si="136"/>
        <v>0</v>
      </c>
      <c r="DX31" s="383">
        <f t="shared" si="137"/>
        <v>0</v>
      </c>
      <c r="DY31" s="383">
        <f t="shared" si="138"/>
        <v>0</v>
      </c>
      <c r="DZ31" s="383">
        <f t="shared" si="139"/>
        <v>0</v>
      </c>
      <c r="EA31" s="380">
        <f t="shared" si="34"/>
        <v>0</v>
      </c>
      <c r="EB31" s="380">
        <f t="shared" si="140"/>
        <v>0</v>
      </c>
      <c r="EC31" s="383">
        <f t="shared" si="141"/>
        <v>0</v>
      </c>
      <c r="ED31" s="383">
        <f t="shared" si="142"/>
        <v>0</v>
      </c>
      <c r="EE31" s="383">
        <f t="shared" si="143"/>
        <v>0</v>
      </c>
      <c r="EF31" s="380">
        <f t="shared" si="35"/>
        <v>0</v>
      </c>
      <c r="EG31" s="380">
        <f t="shared" si="144"/>
        <v>0</v>
      </c>
      <c r="EH31" s="383">
        <f t="shared" si="145"/>
        <v>0</v>
      </c>
      <c r="EI31" s="383">
        <f t="shared" si="146"/>
        <v>0</v>
      </c>
      <c r="EJ31" s="383">
        <f t="shared" si="147"/>
        <v>0</v>
      </c>
      <c r="EK31" s="380">
        <f t="shared" si="36"/>
        <v>0</v>
      </c>
      <c r="EL31" s="380">
        <f t="shared" si="148"/>
        <v>0</v>
      </c>
      <c r="EM31" s="383">
        <f t="shared" si="149"/>
        <v>0</v>
      </c>
      <c r="EN31" s="383">
        <f t="shared" si="150"/>
        <v>0</v>
      </c>
      <c r="EO31" s="383">
        <f t="shared" si="151"/>
        <v>0</v>
      </c>
      <c r="EP31" s="380">
        <f t="shared" si="37"/>
        <v>0</v>
      </c>
      <c r="EQ31" s="380">
        <f t="shared" si="152"/>
        <v>0</v>
      </c>
      <c r="ER31" s="383">
        <f t="shared" si="153"/>
        <v>0</v>
      </c>
      <c r="ES31" s="383">
        <f t="shared" si="154"/>
        <v>0</v>
      </c>
      <c r="ET31" s="383">
        <f t="shared" si="155"/>
        <v>0</v>
      </c>
      <c r="EU31" s="380">
        <f t="shared" si="38"/>
        <v>0</v>
      </c>
      <c r="EV31" s="380">
        <f t="shared" si="156"/>
        <v>0</v>
      </c>
      <c r="EW31" s="383">
        <f t="shared" si="157"/>
        <v>0</v>
      </c>
      <c r="EX31" s="383">
        <f t="shared" si="158"/>
        <v>0</v>
      </c>
      <c r="EY31" s="383">
        <f t="shared" si="159"/>
        <v>0</v>
      </c>
      <c r="EZ31" s="380">
        <f t="shared" si="39"/>
        <v>0</v>
      </c>
      <c r="FA31" s="380">
        <f t="shared" si="160"/>
        <v>0</v>
      </c>
      <c r="FB31" s="383">
        <f t="shared" si="161"/>
        <v>0</v>
      </c>
      <c r="FC31" s="383">
        <f t="shared" si="162"/>
        <v>0</v>
      </c>
      <c r="FD31" s="383">
        <f t="shared" si="163"/>
        <v>0</v>
      </c>
      <c r="FE31" s="380">
        <f t="shared" si="40"/>
        <v>0</v>
      </c>
      <c r="FF31" s="380">
        <f t="shared" si="164"/>
        <v>0</v>
      </c>
      <c r="FG31" s="384">
        <f t="shared" si="165"/>
        <v>0</v>
      </c>
      <c r="FH31" s="385">
        <f t="shared" si="41"/>
        <v>0</v>
      </c>
      <c r="FI31" s="380">
        <f t="shared" si="42"/>
        <v>0</v>
      </c>
      <c r="FJ31" s="380">
        <f t="shared" si="43"/>
        <v>0</v>
      </c>
      <c r="FK31" s="380">
        <f t="shared" si="166"/>
        <v>0</v>
      </c>
      <c r="FL31" s="380">
        <f t="shared" si="44"/>
        <v>0</v>
      </c>
      <c r="FM31" s="380">
        <f t="shared" si="45"/>
        <v>0</v>
      </c>
      <c r="FN31" s="380">
        <f t="shared" si="46"/>
        <v>0</v>
      </c>
      <c r="FO31" s="380">
        <f t="shared" si="47"/>
        <v>0</v>
      </c>
      <c r="FP31" s="380">
        <f t="shared" si="167"/>
        <v>0</v>
      </c>
      <c r="FQ31" s="380">
        <f t="shared" si="48"/>
        <v>0</v>
      </c>
      <c r="FR31" s="380">
        <f t="shared" si="49"/>
        <v>0</v>
      </c>
      <c r="FS31" s="380">
        <f t="shared" si="50"/>
        <v>0</v>
      </c>
      <c r="FT31" s="380">
        <f t="shared" si="51"/>
        <v>0</v>
      </c>
      <c r="FU31" s="380">
        <f t="shared" si="168"/>
        <v>0</v>
      </c>
      <c r="FV31" s="380">
        <f t="shared" si="52"/>
        <v>0</v>
      </c>
      <c r="FW31" s="380">
        <f t="shared" si="53"/>
        <v>0</v>
      </c>
      <c r="FX31" s="380">
        <f t="shared" si="54"/>
        <v>0</v>
      </c>
      <c r="FY31" s="380">
        <f t="shared" si="55"/>
        <v>0</v>
      </c>
      <c r="FZ31" s="380">
        <f t="shared" si="169"/>
        <v>0</v>
      </c>
      <c r="GA31" s="380">
        <f t="shared" si="56"/>
        <v>0</v>
      </c>
      <c r="GB31" s="380">
        <f t="shared" si="57"/>
        <v>0</v>
      </c>
      <c r="GC31" s="380">
        <f t="shared" si="58"/>
        <v>0</v>
      </c>
      <c r="GD31" s="380">
        <f t="shared" si="59"/>
        <v>0</v>
      </c>
      <c r="GE31" s="380">
        <f t="shared" si="170"/>
        <v>0</v>
      </c>
      <c r="GF31" s="380">
        <f t="shared" si="60"/>
        <v>0</v>
      </c>
      <c r="GG31" s="380">
        <f t="shared" si="61"/>
        <v>0</v>
      </c>
      <c r="GH31" s="380">
        <f t="shared" si="62"/>
        <v>0</v>
      </c>
      <c r="GI31" s="380">
        <f t="shared" si="63"/>
        <v>0</v>
      </c>
      <c r="GJ31" s="380">
        <f t="shared" si="171"/>
        <v>0</v>
      </c>
      <c r="GK31" s="380">
        <f t="shared" si="64"/>
        <v>0</v>
      </c>
      <c r="GL31" s="380">
        <f t="shared" si="65"/>
        <v>0</v>
      </c>
      <c r="GM31" s="380">
        <f t="shared" si="66"/>
        <v>0</v>
      </c>
      <c r="GN31" s="380">
        <f t="shared" si="67"/>
        <v>0</v>
      </c>
      <c r="GO31" s="380">
        <f t="shared" si="172"/>
        <v>0</v>
      </c>
      <c r="GP31" s="380">
        <f t="shared" si="68"/>
        <v>0</v>
      </c>
      <c r="GQ31" s="380">
        <f t="shared" si="69"/>
        <v>0</v>
      </c>
      <c r="GR31" s="380">
        <f t="shared" si="70"/>
        <v>0</v>
      </c>
      <c r="GS31" s="380">
        <f t="shared" si="71"/>
        <v>0</v>
      </c>
      <c r="GT31" s="380">
        <f t="shared" si="173"/>
        <v>0</v>
      </c>
      <c r="GU31" s="380">
        <f t="shared" si="72"/>
        <v>0</v>
      </c>
      <c r="GV31" s="386">
        <f t="shared" si="90"/>
        <v>5682.1</v>
      </c>
      <c r="GW31" s="380">
        <f t="shared" si="77"/>
        <v>5362.7</v>
      </c>
      <c r="GX31" s="380">
        <f t="shared" si="77"/>
        <v>3416.1</v>
      </c>
      <c r="GY31" s="380">
        <f t="shared" si="77"/>
        <v>1946.6</v>
      </c>
      <c r="GZ31" s="380">
        <f t="shared" si="77"/>
        <v>319.39999999999998</v>
      </c>
      <c r="HA31" s="396"/>
      <c r="HB31" s="387"/>
      <c r="HC31" s="388"/>
      <c r="HD31" s="388"/>
      <c r="HE31" s="389"/>
      <c r="HF31" s="390">
        <f t="shared" si="174"/>
        <v>119</v>
      </c>
      <c r="HG31" s="391">
        <v>9.1999999999999993</v>
      </c>
      <c r="HH31" s="392">
        <f t="shared" si="78"/>
        <v>23766</v>
      </c>
      <c r="HI31" s="393"/>
      <c r="HJ31" s="394"/>
      <c r="HK31" s="388">
        <f t="shared" si="74"/>
        <v>0</v>
      </c>
      <c r="HL31" s="388">
        <f t="shared" si="79"/>
        <v>5682.1</v>
      </c>
      <c r="HM31" s="394">
        <f t="shared" si="80"/>
        <v>3416.1</v>
      </c>
      <c r="HN31" s="394"/>
      <c r="HO31" s="395"/>
    </row>
    <row r="32" spans="1:314">
      <c r="A32" s="372" t="s">
        <v>826</v>
      </c>
      <c r="B32" s="373">
        <v>0</v>
      </c>
      <c r="C32" s="373">
        <v>0</v>
      </c>
      <c r="D32" s="374">
        <v>22</v>
      </c>
      <c r="E32" s="375">
        <v>0</v>
      </c>
      <c r="F32" s="374"/>
      <c r="G32" s="373">
        <v>0</v>
      </c>
      <c r="H32" s="374">
        <v>118</v>
      </c>
      <c r="I32" s="375">
        <v>0</v>
      </c>
      <c r="J32" s="374"/>
      <c r="K32" s="374"/>
      <c r="L32" s="374"/>
      <c r="M32" s="373">
        <v>0</v>
      </c>
      <c r="N32" s="375">
        <v>0</v>
      </c>
      <c r="O32" s="374"/>
      <c r="P32" s="375">
        <v>0</v>
      </c>
      <c r="Q32" s="374"/>
      <c r="R32" s="375">
        <v>0</v>
      </c>
      <c r="S32" s="374"/>
      <c r="T32" s="376">
        <v>0</v>
      </c>
      <c r="U32" s="376">
        <v>0</v>
      </c>
      <c r="V32" s="376">
        <v>0</v>
      </c>
      <c r="W32" s="375">
        <v>0</v>
      </c>
      <c r="X32" s="375">
        <v>0</v>
      </c>
      <c r="Y32" s="375">
        <v>0</v>
      </c>
      <c r="Z32" s="375">
        <v>0</v>
      </c>
      <c r="AA32" s="375">
        <v>0</v>
      </c>
      <c r="AB32" s="375">
        <v>0</v>
      </c>
      <c r="AC32" s="375">
        <v>0</v>
      </c>
      <c r="AD32" s="377">
        <v>0</v>
      </c>
      <c r="AE32" s="377">
        <v>0</v>
      </c>
      <c r="AF32" s="377">
        <v>0</v>
      </c>
      <c r="AG32" s="377">
        <v>0</v>
      </c>
      <c r="AH32" s="374"/>
      <c r="AI32" s="377">
        <v>0</v>
      </c>
      <c r="AJ32" s="378">
        <f t="shared" si="75"/>
        <v>22</v>
      </c>
      <c r="AK32" s="378">
        <f t="shared" si="76"/>
        <v>118</v>
      </c>
      <c r="AL32" s="379">
        <f t="shared" si="0"/>
        <v>0</v>
      </c>
      <c r="AM32" s="380">
        <f t="shared" si="91"/>
        <v>0</v>
      </c>
      <c r="AN32" s="380">
        <f t="shared" si="1"/>
        <v>0</v>
      </c>
      <c r="AO32" s="380">
        <f t="shared" si="92"/>
        <v>0</v>
      </c>
      <c r="AP32" s="380">
        <f t="shared" si="93"/>
        <v>0</v>
      </c>
      <c r="AQ32" s="380">
        <f t="shared" si="2"/>
        <v>0</v>
      </c>
      <c r="AR32" s="380">
        <f t="shared" si="3"/>
        <v>0</v>
      </c>
      <c r="AS32" s="380">
        <f t="shared" si="4"/>
        <v>0</v>
      </c>
      <c r="AT32" s="380">
        <f t="shared" si="94"/>
        <v>0</v>
      </c>
      <c r="AU32" s="380">
        <f t="shared" si="95"/>
        <v>0</v>
      </c>
      <c r="AV32" s="380">
        <f t="shared" si="96"/>
        <v>1157.9000000000001</v>
      </c>
      <c r="AW32" s="380">
        <f t="shared" si="97"/>
        <v>1102.5999999999999</v>
      </c>
      <c r="AX32" s="380">
        <f t="shared" si="5"/>
        <v>702.4</v>
      </c>
      <c r="AY32" s="380">
        <f t="shared" si="98"/>
        <v>400.2</v>
      </c>
      <c r="AZ32" s="380">
        <f t="shared" si="6"/>
        <v>55.3</v>
      </c>
      <c r="BA32" s="380">
        <f t="shared" si="99"/>
        <v>0</v>
      </c>
      <c r="BB32" s="380">
        <f t="shared" si="100"/>
        <v>0</v>
      </c>
      <c r="BC32" s="380">
        <f t="shared" si="7"/>
        <v>0</v>
      </c>
      <c r="BD32" s="380">
        <f t="shared" si="101"/>
        <v>0</v>
      </c>
      <c r="BE32" s="380">
        <f t="shared" si="8"/>
        <v>0</v>
      </c>
      <c r="BF32" s="380">
        <f t="shared" si="102"/>
        <v>0</v>
      </c>
      <c r="BG32" s="380">
        <f t="shared" si="103"/>
        <v>0</v>
      </c>
      <c r="BH32" s="380">
        <f t="shared" si="9"/>
        <v>0</v>
      </c>
      <c r="BI32" s="380">
        <f t="shared" si="104"/>
        <v>0</v>
      </c>
      <c r="BJ32" s="380">
        <f t="shared" si="105"/>
        <v>0</v>
      </c>
      <c r="BK32" s="380">
        <f t="shared" si="106"/>
        <v>0</v>
      </c>
      <c r="BL32" s="380">
        <f t="shared" si="107"/>
        <v>0</v>
      </c>
      <c r="BM32" s="380">
        <f t="shared" si="10"/>
        <v>0</v>
      </c>
      <c r="BN32" s="380">
        <f t="shared" si="108"/>
        <v>0</v>
      </c>
      <c r="BO32" s="380">
        <f t="shared" si="109"/>
        <v>0</v>
      </c>
      <c r="BP32" s="380">
        <f t="shared" si="110"/>
        <v>5465.2</v>
      </c>
      <c r="BQ32" s="380">
        <f t="shared" si="111"/>
        <v>5142.7</v>
      </c>
      <c r="BR32" s="380">
        <f t="shared" si="11"/>
        <v>3275.9</v>
      </c>
      <c r="BS32" s="380">
        <f t="shared" si="112"/>
        <v>1866.8</v>
      </c>
      <c r="BT32" s="380">
        <f t="shared" si="12"/>
        <v>322.5</v>
      </c>
      <c r="BU32" s="380"/>
      <c r="BV32" s="380">
        <f t="shared" si="81"/>
        <v>0</v>
      </c>
      <c r="BW32" s="380">
        <f t="shared" si="82"/>
        <v>0</v>
      </c>
      <c r="BX32" s="380">
        <f t="shared" si="83"/>
        <v>0</v>
      </c>
      <c r="BY32" s="380">
        <f t="shared" si="84"/>
        <v>0</v>
      </c>
      <c r="BZ32" s="380">
        <f t="shared" si="85"/>
        <v>0</v>
      </c>
      <c r="CA32" s="380">
        <f t="shared" si="86"/>
        <v>0</v>
      </c>
      <c r="CB32" s="380">
        <f t="shared" si="87"/>
        <v>0</v>
      </c>
      <c r="CC32" s="380">
        <f t="shared" si="88"/>
        <v>0</v>
      </c>
      <c r="CD32" s="380">
        <f t="shared" si="89"/>
        <v>0</v>
      </c>
      <c r="CE32" s="381">
        <f t="shared" si="13"/>
        <v>0</v>
      </c>
      <c r="CF32" s="380">
        <f t="shared" si="113"/>
        <v>0</v>
      </c>
      <c r="CG32" s="380">
        <f t="shared" si="114"/>
        <v>0</v>
      </c>
      <c r="CH32" s="380">
        <f t="shared" si="14"/>
        <v>0</v>
      </c>
      <c r="CI32" s="380">
        <f t="shared" si="115"/>
        <v>0</v>
      </c>
      <c r="CJ32" s="381">
        <f t="shared" si="15"/>
        <v>0</v>
      </c>
      <c r="CK32" s="380">
        <f t="shared" si="116"/>
        <v>0</v>
      </c>
      <c r="CL32" s="380">
        <f t="shared" si="117"/>
        <v>0</v>
      </c>
      <c r="CM32" s="380">
        <f t="shared" si="16"/>
        <v>0</v>
      </c>
      <c r="CN32" s="380">
        <f t="shared" si="118"/>
        <v>0</v>
      </c>
      <c r="CO32" s="381">
        <f t="shared" si="17"/>
        <v>0</v>
      </c>
      <c r="CP32" s="380">
        <f t="shared" si="119"/>
        <v>0</v>
      </c>
      <c r="CQ32" s="380">
        <f t="shared" si="120"/>
        <v>0</v>
      </c>
      <c r="CR32" s="380">
        <f t="shared" si="18"/>
        <v>0</v>
      </c>
      <c r="CS32" s="380">
        <f t="shared" si="121"/>
        <v>0</v>
      </c>
      <c r="CT32" s="381">
        <f t="shared" si="19"/>
        <v>0</v>
      </c>
      <c r="CU32" s="380">
        <f t="shared" si="122"/>
        <v>0</v>
      </c>
      <c r="CV32" s="380">
        <f t="shared" si="123"/>
        <v>0</v>
      </c>
      <c r="CW32" s="380">
        <f t="shared" si="20"/>
        <v>0</v>
      </c>
      <c r="CX32" s="380">
        <f t="shared" si="124"/>
        <v>0</v>
      </c>
      <c r="CY32" s="380">
        <f t="shared" si="21"/>
        <v>0</v>
      </c>
      <c r="CZ32" s="380">
        <f t="shared" si="125"/>
        <v>0</v>
      </c>
      <c r="DA32" s="380">
        <f t="shared" si="126"/>
        <v>0</v>
      </c>
      <c r="DB32" s="380">
        <f t="shared" si="22"/>
        <v>0</v>
      </c>
      <c r="DC32" s="380">
        <f t="shared" si="127"/>
        <v>0</v>
      </c>
      <c r="DD32" s="380">
        <f t="shared" si="23"/>
        <v>0</v>
      </c>
      <c r="DE32" s="380">
        <f t="shared" si="24"/>
        <v>0</v>
      </c>
      <c r="DF32" s="380">
        <f t="shared" si="25"/>
        <v>0</v>
      </c>
      <c r="DG32" s="380">
        <f t="shared" si="26"/>
        <v>0</v>
      </c>
      <c r="DH32" s="380">
        <f t="shared" si="128"/>
        <v>0</v>
      </c>
      <c r="DI32" s="380">
        <f t="shared" si="27"/>
        <v>0</v>
      </c>
      <c r="DJ32" s="380">
        <f t="shared" si="28"/>
        <v>0</v>
      </c>
      <c r="DK32" s="380">
        <f t="shared" si="29"/>
        <v>0</v>
      </c>
      <c r="DL32" s="380">
        <f t="shared" si="30"/>
        <v>0</v>
      </c>
      <c r="DM32" s="380">
        <f t="shared" si="129"/>
        <v>0</v>
      </c>
      <c r="DN32" s="380">
        <f t="shared" si="31"/>
        <v>0</v>
      </c>
      <c r="DO32" s="380">
        <f t="shared" si="130"/>
        <v>0</v>
      </c>
      <c r="DP32" s="380">
        <f t="shared" si="131"/>
        <v>0</v>
      </c>
      <c r="DQ32" s="380">
        <f t="shared" si="132"/>
        <v>0</v>
      </c>
      <c r="DR32" s="380">
        <f t="shared" si="133"/>
        <v>0</v>
      </c>
      <c r="DS32" s="380">
        <f t="shared" si="32"/>
        <v>0</v>
      </c>
      <c r="DT32" s="382">
        <f t="shared" si="134"/>
        <v>0</v>
      </c>
      <c r="DU32" s="383">
        <f t="shared" si="135"/>
        <v>0</v>
      </c>
      <c r="DV32" s="380">
        <f t="shared" si="33"/>
        <v>0</v>
      </c>
      <c r="DW32" s="380">
        <f t="shared" si="136"/>
        <v>0</v>
      </c>
      <c r="DX32" s="383">
        <f t="shared" si="137"/>
        <v>0</v>
      </c>
      <c r="DY32" s="383">
        <f t="shared" si="138"/>
        <v>0</v>
      </c>
      <c r="DZ32" s="383">
        <f t="shared" si="139"/>
        <v>0</v>
      </c>
      <c r="EA32" s="380">
        <f t="shared" si="34"/>
        <v>0</v>
      </c>
      <c r="EB32" s="380">
        <f t="shared" si="140"/>
        <v>0</v>
      </c>
      <c r="EC32" s="383">
        <f t="shared" si="141"/>
        <v>0</v>
      </c>
      <c r="ED32" s="383">
        <f t="shared" si="142"/>
        <v>0</v>
      </c>
      <c r="EE32" s="383">
        <f t="shared" si="143"/>
        <v>0</v>
      </c>
      <c r="EF32" s="380">
        <f t="shared" si="35"/>
        <v>0</v>
      </c>
      <c r="EG32" s="380">
        <f t="shared" si="144"/>
        <v>0</v>
      </c>
      <c r="EH32" s="383">
        <f t="shared" si="145"/>
        <v>0</v>
      </c>
      <c r="EI32" s="383">
        <f t="shared" si="146"/>
        <v>0</v>
      </c>
      <c r="EJ32" s="383">
        <f t="shared" si="147"/>
        <v>0</v>
      </c>
      <c r="EK32" s="380">
        <f t="shared" si="36"/>
        <v>0</v>
      </c>
      <c r="EL32" s="380">
        <f t="shared" si="148"/>
        <v>0</v>
      </c>
      <c r="EM32" s="383">
        <f t="shared" si="149"/>
        <v>0</v>
      </c>
      <c r="EN32" s="383">
        <f t="shared" si="150"/>
        <v>0</v>
      </c>
      <c r="EO32" s="383">
        <f t="shared" si="151"/>
        <v>0</v>
      </c>
      <c r="EP32" s="380">
        <f t="shared" si="37"/>
        <v>0</v>
      </c>
      <c r="EQ32" s="380">
        <f t="shared" si="152"/>
        <v>0</v>
      </c>
      <c r="ER32" s="383">
        <f t="shared" si="153"/>
        <v>0</v>
      </c>
      <c r="ES32" s="383">
        <f t="shared" si="154"/>
        <v>0</v>
      </c>
      <c r="ET32" s="383">
        <f t="shared" si="155"/>
        <v>0</v>
      </c>
      <c r="EU32" s="380">
        <f t="shared" si="38"/>
        <v>0</v>
      </c>
      <c r="EV32" s="380">
        <f t="shared" si="156"/>
        <v>0</v>
      </c>
      <c r="EW32" s="383">
        <f t="shared" si="157"/>
        <v>0</v>
      </c>
      <c r="EX32" s="383">
        <f t="shared" si="158"/>
        <v>0</v>
      </c>
      <c r="EY32" s="383">
        <f t="shared" si="159"/>
        <v>0</v>
      </c>
      <c r="EZ32" s="380">
        <f t="shared" si="39"/>
        <v>0</v>
      </c>
      <c r="FA32" s="380">
        <f t="shared" si="160"/>
        <v>0</v>
      </c>
      <c r="FB32" s="383">
        <f t="shared" si="161"/>
        <v>0</v>
      </c>
      <c r="FC32" s="383">
        <f t="shared" si="162"/>
        <v>0</v>
      </c>
      <c r="FD32" s="383">
        <f t="shared" si="163"/>
        <v>0</v>
      </c>
      <c r="FE32" s="380">
        <f t="shared" si="40"/>
        <v>0</v>
      </c>
      <c r="FF32" s="380">
        <f t="shared" si="164"/>
        <v>0</v>
      </c>
      <c r="FG32" s="384">
        <f t="shared" si="165"/>
        <v>0</v>
      </c>
      <c r="FH32" s="385">
        <f t="shared" si="41"/>
        <v>0</v>
      </c>
      <c r="FI32" s="380">
        <f t="shared" si="42"/>
        <v>0</v>
      </c>
      <c r="FJ32" s="380">
        <f t="shared" si="43"/>
        <v>0</v>
      </c>
      <c r="FK32" s="380">
        <f t="shared" si="166"/>
        <v>0</v>
      </c>
      <c r="FL32" s="380">
        <f t="shared" si="44"/>
        <v>0</v>
      </c>
      <c r="FM32" s="380">
        <f t="shared" si="45"/>
        <v>0</v>
      </c>
      <c r="FN32" s="380">
        <f t="shared" si="46"/>
        <v>0</v>
      </c>
      <c r="FO32" s="380">
        <f t="shared" si="47"/>
        <v>0</v>
      </c>
      <c r="FP32" s="380">
        <f t="shared" si="167"/>
        <v>0</v>
      </c>
      <c r="FQ32" s="380">
        <f t="shared" si="48"/>
        <v>0</v>
      </c>
      <c r="FR32" s="380">
        <f t="shared" si="49"/>
        <v>0</v>
      </c>
      <c r="FS32" s="380">
        <f t="shared" si="50"/>
        <v>0</v>
      </c>
      <c r="FT32" s="380">
        <f t="shared" si="51"/>
        <v>0</v>
      </c>
      <c r="FU32" s="380">
        <f t="shared" si="168"/>
        <v>0</v>
      </c>
      <c r="FV32" s="380">
        <f t="shared" si="52"/>
        <v>0</v>
      </c>
      <c r="FW32" s="380">
        <f t="shared" si="53"/>
        <v>0</v>
      </c>
      <c r="FX32" s="380">
        <f t="shared" si="54"/>
        <v>0</v>
      </c>
      <c r="FY32" s="380">
        <f t="shared" si="55"/>
        <v>0</v>
      </c>
      <c r="FZ32" s="380">
        <f t="shared" si="169"/>
        <v>0</v>
      </c>
      <c r="GA32" s="380">
        <f t="shared" si="56"/>
        <v>0</v>
      </c>
      <c r="GB32" s="380">
        <f t="shared" si="57"/>
        <v>0</v>
      </c>
      <c r="GC32" s="380">
        <f t="shared" si="58"/>
        <v>0</v>
      </c>
      <c r="GD32" s="380">
        <f t="shared" si="59"/>
        <v>0</v>
      </c>
      <c r="GE32" s="380">
        <f t="shared" si="170"/>
        <v>0</v>
      </c>
      <c r="GF32" s="380">
        <f t="shared" si="60"/>
        <v>0</v>
      </c>
      <c r="GG32" s="380">
        <f t="shared" si="61"/>
        <v>0</v>
      </c>
      <c r="GH32" s="380">
        <f t="shared" si="62"/>
        <v>0</v>
      </c>
      <c r="GI32" s="380">
        <f t="shared" si="63"/>
        <v>0</v>
      </c>
      <c r="GJ32" s="380">
        <f t="shared" si="171"/>
        <v>0</v>
      </c>
      <c r="GK32" s="380">
        <f t="shared" si="64"/>
        <v>0</v>
      </c>
      <c r="GL32" s="380">
        <f t="shared" si="65"/>
        <v>0</v>
      </c>
      <c r="GM32" s="380">
        <f t="shared" si="66"/>
        <v>0</v>
      </c>
      <c r="GN32" s="380">
        <f t="shared" si="67"/>
        <v>0</v>
      </c>
      <c r="GO32" s="380">
        <f t="shared" si="172"/>
        <v>0</v>
      </c>
      <c r="GP32" s="380">
        <f t="shared" si="68"/>
        <v>0</v>
      </c>
      <c r="GQ32" s="380">
        <f t="shared" si="69"/>
        <v>0</v>
      </c>
      <c r="GR32" s="380">
        <f t="shared" si="70"/>
        <v>0</v>
      </c>
      <c r="GS32" s="380">
        <f t="shared" si="71"/>
        <v>0</v>
      </c>
      <c r="GT32" s="380">
        <f t="shared" si="173"/>
        <v>0</v>
      </c>
      <c r="GU32" s="380">
        <f t="shared" si="72"/>
        <v>0</v>
      </c>
      <c r="GV32" s="386">
        <f t="shared" si="90"/>
        <v>6623.1</v>
      </c>
      <c r="GW32" s="380">
        <f t="shared" si="77"/>
        <v>6245.3</v>
      </c>
      <c r="GX32" s="380">
        <f t="shared" si="77"/>
        <v>3978.3</v>
      </c>
      <c r="GY32" s="380">
        <f t="shared" si="77"/>
        <v>2267</v>
      </c>
      <c r="GZ32" s="380">
        <f t="shared" si="77"/>
        <v>377.8</v>
      </c>
      <c r="HA32" s="387"/>
      <c r="HB32" s="387"/>
      <c r="HC32" s="388"/>
      <c r="HD32" s="388"/>
      <c r="HE32" s="389"/>
      <c r="HF32" s="390">
        <f t="shared" si="174"/>
        <v>140</v>
      </c>
      <c r="HG32" s="391">
        <v>12.5</v>
      </c>
      <c r="HH32" s="392">
        <f t="shared" si="78"/>
        <v>20370</v>
      </c>
      <c r="HI32" s="393"/>
      <c r="HJ32" s="394"/>
      <c r="HK32" s="388">
        <f t="shared" si="74"/>
        <v>0</v>
      </c>
      <c r="HL32" s="388">
        <f t="shared" si="79"/>
        <v>6623.1</v>
      </c>
      <c r="HM32" s="394">
        <f t="shared" si="80"/>
        <v>3978.3</v>
      </c>
      <c r="HN32" s="394"/>
      <c r="HO32" s="395"/>
    </row>
    <row r="33" spans="1:314">
      <c r="A33" s="372" t="s">
        <v>735</v>
      </c>
      <c r="B33" s="373">
        <v>0</v>
      </c>
      <c r="C33" s="373">
        <v>0</v>
      </c>
      <c r="D33" s="374">
        <v>90</v>
      </c>
      <c r="E33" s="375">
        <v>0</v>
      </c>
      <c r="F33" s="374"/>
      <c r="G33" s="373">
        <v>0</v>
      </c>
      <c r="H33" s="374">
        <v>192</v>
      </c>
      <c r="I33" s="375">
        <v>0</v>
      </c>
      <c r="J33" s="374"/>
      <c r="K33" s="374"/>
      <c r="L33" s="374"/>
      <c r="M33" s="373">
        <v>0</v>
      </c>
      <c r="N33" s="375">
        <v>0</v>
      </c>
      <c r="O33" s="374"/>
      <c r="P33" s="375">
        <v>0</v>
      </c>
      <c r="Q33" s="374">
        <v>27</v>
      </c>
      <c r="R33" s="375">
        <v>0</v>
      </c>
      <c r="S33" s="374"/>
      <c r="T33" s="376">
        <v>0</v>
      </c>
      <c r="U33" s="376">
        <v>0</v>
      </c>
      <c r="V33" s="373">
        <v>0</v>
      </c>
      <c r="W33" s="375">
        <v>0</v>
      </c>
      <c r="X33" s="375">
        <v>0</v>
      </c>
      <c r="Y33" s="375">
        <v>0</v>
      </c>
      <c r="Z33" s="373">
        <v>25</v>
      </c>
      <c r="AA33" s="375">
        <v>0</v>
      </c>
      <c r="AB33" s="375">
        <v>0</v>
      </c>
      <c r="AC33" s="375">
        <v>0</v>
      </c>
      <c r="AD33" s="377">
        <v>0</v>
      </c>
      <c r="AE33" s="377">
        <v>0</v>
      </c>
      <c r="AF33" s="377">
        <v>0</v>
      </c>
      <c r="AG33" s="377">
        <v>0</v>
      </c>
      <c r="AH33" s="374"/>
      <c r="AI33" s="377">
        <v>0</v>
      </c>
      <c r="AJ33" s="378">
        <f t="shared" si="75"/>
        <v>90</v>
      </c>
      <c r="AK33" s="378">
        <f t="shared" si="76"/>
        <v>244</v>
      </c>
      <c r="AL33" s="379">
        <f t="shared" si="0"/>
        <v>0</v>
      </c>
      <c r="AM33" s="380">
        <f t="shared" si="91"/>
        <v>0</v>
      </c>
      <c r="AN33" s="380">
        <f t="shared" si="1"/>
        <v>0</v>
      </c>
      <c r="AO33" s="380">
        <f t="shared" si="92"/>
        <v>0</v>
      </c>
      <c r="AP33" s="380">
        <f t="shared" si="93"/>
        <v>0</v>
      </c>
      <c r="AQ33" s="380">
        <f t="shared" si="2"/>
        <v>0</v>
      </c>
      <c r="AR33" s="380">
        <f t="shared" si="3"/>
        <v>0</v>
      </c>
      <c r="AS33" s="380">
        <f t="shared" si="4"/>
        <v>0</v>
      </c>
      <c r="AT33" s="380">
        <f t="shared" si="94"/>
        <v>0</v>
      </c>
      <c r="AU33" s="380">
        <f t="shared" si="95"/>
        <v>0</v>
      </c>
      <c r="AV33" s="380">
        <f t="shared" si="96"/>
        <v>4737.1000000000004</v>
      </c>
      <c r="AW33" s="380">
        <f t="shared" si="97"/>
        <v>4510.8</v>
      </c>
      <c r="AX33" s="380">
        <f t="shared" si="5"/>
        <v>2873.4</v>
      </c>
      <c r="AY33" s="380">
        <f t="shared" si="98"/>
        <v>1637.4</v>
      </c>
      <c r="AZ33" s="380">
        <f t="shared" si="6"/>
        <v>226.3</v>
      </c>
      <c r="BA33" s="380">
        <f t="shared" si="99"/>
        <v>0</v>
      </c>
      <c r="BB33" s="380">
        <f t="shared" si="100"/>
        <v>0</v>
      </c>
      <c r="BC33" s="380">
        <f t="shared" si="7"/>
        <v>0</v>
      </c>
      <c r="BD33" s="380">
        <f t="shared" si="101"/>
        <v>0</v>
      </c>
      <c r="BE33" s="380">
        <f t="shared" si="8"/>
        <v>0</v>
      </c>
      <c r="BF33" s="380">
        <f t="shared" si="102"/>
        <v>0</v>
      </c>
      <c r="BG33" s="380">
        <f t="shared" si="103"/>
        <v>0</v>
      </c>
      <c r="BH33" s="380">
        <f t="shared" si="9"/>
        <v>0</v>
      </c>
      <c r="BI33" s="380">
        <f t="shared" si="104"/>
        <v>0</v>
      </c>
      <c r="BJ33" s="380">
        <f t="shared" si="105"/>
        <v>0</v>
      </c>
      <c r="BK33" s="380">
        <f t="shared" si="106"/>
        <v>0</v>
      </c>
      <c r="BL33" s="380">
        <f t="shared" si="107"/>
        <v>0</v>
      </c>
      <c r="BM33" s="380">
        <f t="shared" si="10"/>
        <v>0</v>
      </c>
      <c r="BN33" s="380">
        <f t="shared" si="108"/>
        <v>0</v>
      </c>
      <c r="BO33" s="380">
        <f t="shared" si="109"/>
        <v>0</v>
      </c>
      <c r="BP33" s="380">
        <f t="shared" si="110"/>
        <v>8892.5</v>
      </c>
      <c r="BQ33" s="380">
        <f t="shared" si="111"/>
        <v>8367.7000000000007</v>
      </c>
      <c r="BR33" s="380">
        <f t="shared" si="11"/>
        <v>5330.3</v>
      </c>
      <c r="BS33" s="380">
        <f t="shared" si="112"/>
        <v>3037.4</v>
      </c>
      <c r="BT33" s="380">
        <f t="shared" si="12"/>
        <v>524.79999999999995</v>
      </c>
      <c r="BU33" s="380"/>
      <c r="BV33" s="380">
        <f t="shared" si="81"/>
        <v>0</v>
      </c>
      <c r="BW33" s="380">
        <f t="shared" si="82"/>
        <v>0</v>
      </c>
      <c r="BX33" s="380">
        <f t="shared" si="83"/>
        <v>0</v>
      </c>
      <c r="BY33" s="380">
        <f t="shared" si="84"/>
        <v>0</v>
      </c>
      <c r="BZ33" s="380">
        <f t="shared" si="85"/>
        <v>0</v>
      </c>
      <c r="CA33" s="380">
        <f t="shared" si="86"/>
        <v>0</v>
      </c>
      <c r="CB33" s="380">
        <f t="shared" si="87"/>
        <v>0</v>
      </c>
      <c r="CC33" s="380">
        <f t="shared" si="88"/>
        <v>0</v>
      </c>
      <c r="CD33" s="380">
        <f t="shared" si="89"/>
        <v>0</v>
      </c>
      <c r="CE33" s="381">
        <f t="shared" si="13"/>
        <v>0</v>
      </c>
      <c r="CF33" s="380">
        <f t="shared" si="113"/>
        <v>0</v>
      </c>
      <c r="CG33" s="380">
        <f t="shared" si="114"/>
        <v>0</v>
      </c>
      <c r="CH33" s="380">
        <f t="shared" si="14"/>
        <v>0</v>
      </c>
      <c r="CI33" s="380">
        <f t="shared" si="115"/>
        <v>0</v>
      </c>
      <c r="CJ33" s="381">
        <f t="shared" si="15"/>
        <v>0</v>
      </c>
      <c r="CK33" s="380">
        <f t="shared" si="116"/>
        <v>0</v>
      </c>
      <c r="CL33" s="380">
        <f t="shared" si="117"/>
        <v>0</v>
      </c>
      <c r="CM33" s="380">
        <f t="shared" si="16"/>
        <v>0</v>
      </c>
      <c r="CN33" s="380">
        <f t="shared" si="118"/>
        <v>0</v>
      </c>
      <c r="CO33" s="381">
        <f t="shared" si="17"/>
        <v>0</v>
      </c>
      <c r="CP33" s="380">
        <f t="shared" si="119"/>
        <v>0</v>
      </c>
      <c r="CQ33" s="380">
        <f t="shared" si="120"/>
        <v>0</v>
      </c>
      <c r="CR33" s="380">
        <f t="shared" si="18"/>
        <v>0</v>
      </c>
      <c r="CS33" s="380">
        <f t="shared" si="121"/>
        <v>0</v>
      </c>
      <c r="CT33" s="381">
        <f t="shared" si="19"/>
        <v>0</v>
      </c>
      <c r="CU33" s="380">
        <f t="shared" si="122"/>
        <v>0</v>
      </c>
      <c r="CV33" s="380">
        <f t="shared" si="123"/>
        <v>0</v>
      </c>
      <c r="CW33" s="380">
        <f t="shared" si="20"/>
        <v>0</v>
      </c>
      <c r="CX33" s="380">
        <f t="shared" si="124"/>
        <v>0</v>
      </c>
      <c r="CY33" s="380">
        <f t="shared" si="21"/>
        <v>0</v>
      </c>
      <c r="CZ33" s="380">
        <f t="shared" si="125"/>
        <v>0</v>
      </c>
      <c r="DA33" s="380">
        <f t="shared" si="126"/>
        <v>0</v>
      </c>
      <c r="DB33" s="380">
        <f t="shared" si="22"/>
        <v>0</v>
      </c>
      <c r="DC33" s="380">
        <f t="shared" si="127"/>
        <v>0</v>
      </c>
      <c r="DD33" s="380">
        <f t="shared" si="23"/>
        <v>0</v>
      </c>
      <c r="DE33" s="380">
        <f t="shared" si="24"/>
        <v>3155.4</v>
      </c>
      <c r="DF33" s="380">
        <f t="shared" si="25"/>
        <v>3059.5</v>
      </c>
      <c r="DG33" s="380">
        <f t="shared" si="26"/>
        <v>1948.9</v>
      </c>
      <c r="DH33" s="380">
        <f t="shared" si="128"/>
        <v>1110.5999999999999</v>
      </c>
      <c r="DI33" s="380">
        <f t="shared" si="27"/>
        <v>95.9</v>
      </c>
      <c r="DJ33" s="380">
        <f t="shared" si="28"/>
        <v>0</v>
      </c>
      <c r="DK33" s="380">
        <f t="shared" si="29"/>
        <v>0</v>
      </c>
      <c r="DL33" s="380">
        <f t="shared" si="30"/>
        <v>0</v>
      </c>
      <c r="DM33" s="380">
        <f t="shared" si="129"/>
        <v>0</v>
      </c>
      <c r="DN33" s="380">
        <f t="shared" si="31"/>
        <v>0</v>
      </c>
      <c r="DO33" s="380">
        <f t="shared" si="130"/>
        <v>0</v>
      </c>
      <c r="DP33" s="380">
        <f t="shared" si="131"/>
        <v>0</v>
      </c>
      <c r="DQ33" s="380">
        <f t="shared" si="132"/>
        <v>0</v>
      </c>
      <c r="DR33" s="380">
        <f t="shared" si="133"/>
        <v>0</v>
      </c>
      <c r="DS33" s="380">
        <f t="shared" si="32"/>
        <v>0</v>
      </c>
      <c r="DT33" s="382">
        <f t="shared" si="134"/>
        <v>0</v>
      </c>
      <c r="DU33" s="383">
        <f t="shared" si="135"/>
        <v>0</v>
      </c>
      <c r="DV33" s="380">
        <f t="shared" si="33"/>
        <v>0</v>
      </c>
      <c r="DW33" s="380">
        <f t="shared" si="136"/>
        <v>0</v>
      </c>
      <c r="DX33" s="383">
        <f t="shared" si="137"/>
        <v>0</v>
      </c>
      <c r="DY33" s="383">
        <f t="shared" si="138"/>
        <v>0</v>
      </c>
      <c r="DZ33" s="383">
        <f t="shared" si="139"/>
        <v>0</v>
      </c>
      <c r="EA33" s="380">
        <f t="shared" si="34"/>
        <v>0</v>
      </c>
      <c r="EB33" s="380">
        <f t="shared" si="140"/>
        <v>0</v>
      </c>
      <c r="EC33" s="383">
        <f t="shared" si="141"/>
        <v>0</v>
      </c>
      <c r="ED33" s="383">
        <f>ROUND(V33*$ED$8/1000,1)</f>
        <v>0</v>
      </c>
      <c r="EE33" s="383">
        <f t="shared" si="143"/>
        <v>0</v>
      </c>
      <c r="EF33" s="380">
        <f t="shared" si="35"/>
        <v>0</v>
      </c>
      <c r="EG33" s="380">
        <f t="shared" si="144"/>
        <v>0</v>
      </c>
      <c r="EH33" s="383">
        <f t="shared" si="145"/>
        <v>0</v>
      </c>
      <c r="EI33" s="383">
        <f t="shared" si="146"/>
        <v>0</v>
      </c>
      <c r="EJ33" s="383">
        <f t="shared" si="147"/>
        <v>0</v>
      </c>
      <c r="EK33" s="380">
        <f t="shared" si="36"/>
        <v>0</v>
      </c>
      <c r="EL33" s="380">
        <f t="shared" si="148"/>
        <v>0</v>
      </c>
      <c r="EM33" s="383">
        <f t="shared" si="149"/>
        <v>0</v>
      </c>
      <c r="EN33" s="383">
        <f t="shared" si="150"/>
        <v>0</v>
      </c>
      <c r="EO33" s="383">
        <f t="shared" si="151"/>
        <v>0</v>
      </c>
      <c r="EP33" s="380">
        <f t="shared" si="37"/>
        <v>0</v>
      </c>
      <c r="EQ33" s="380">
        <f t="shared" si="152"/>
        <v>0</v>
      </c>
      <c r="ER33" s="383">
        <f t="shared" si="153"/>
        <v>0</v>
      </c>
      <c r="ES33" s="383">
        <f t="shared" si="154"/>
        <v>0</v>
      </c>
      <c r="ET33" s="383">
        <f t="shared" si="155"/>
        <v>0</v>
      </c>
      <c r="EU33" s="380">
        <f t="shared" si="38"/>
        <v>0</v>
      </c>
      <c r="EV33" s="380">
        <f t="shared" si="156"/>
        <v>0</v>
      </c>
      <c r="EW33" s="383">
        <f t="shared" si="157"/>
        <v>0</v>
      </c>
      <c r="EX33" s="383">
        <f t="shared" si="158"/>
        <v>1544.7</v>
      </c>
      <c r="EY33" s="383">
        <f t="shared" si="159"/>
        <v>1470.9</v>
      </c>
      <c r="EZ33" s="380">
        <f t="shared" si="39"/>
        <v>937</v>
      </c>
      <c r="FA33" s="380">
        <f t="shared" si="160"/>
        <v>533.9</v>
      </c>
      <c r="FB33" s="383">
        <f t="shared" si="161"/>
        <v>73.8</v>
      </c>
      <c r="FC33" s="383">
        <f>ROUND(AA33*$FC$8/1000,1)</f>
        <v>0</v>
      </c>
      <c r="FD33" s="383">
        <f t="shared" si="163"/>
        <v>0</v>
      </c>
      <c r="FE33" s="380">
        <f t="shared" si="40"/>
        <v>0</v>
      </c>
      <c r="FF33" s="380">
        <f t="shared" si="164"/>
        <v>0</v>
      </c>
      <c r="FG33" s="384">
        <f t="shared" si="165"/>
        <v>0</v>
      </c>
      <c r="FH33" s="385">
        <f t="shared" si="41"/>
        <v>0</v>
      </c>
      <c r="FI33" s="380">
        <f t="shared" si="42"/>
        <v>0</v>
      </c>
      <c r="FJ33" s="380">
        <f t="shared" si="43"/>
        <v>0</v>
      </c>
      <c r="FK33" s="380">
        <f t="shared" si="166"/>
        <v>0</v>
      </c>
      <c r="FL33" s="380">
        <f t="shared" si="44"/>
        <v>0</v>
      </c>
      <c r="FM33" s="380">
        <f t="shared" si="45"/>
        <v>0</v>
      </c>
      <c r="FN33" s="380">
        <f t="shared" si="46"/>
        <v>0</v>
      </c>
      <c r="FO33" s="380">
        <f t="shared" si="47"/>
        <v>0</v>
      </c>
      <c r="FP33" s="380">
        <f t="shared" si="167"/>
        <v>0</v>
      </c>
      <c r="FQ33" s="380">
        <f t="shared" si="48"/>
        <v>0</v>
      </c>
      <c r="FR33" s="380">
        <f t="shared" si="49"/>
        <v>0</v>
      </c>
      <c r="FS33" s="380">
        <f t="shared" si="50"/>
        <v>0</v>
      </c>
      <c r="FT33" s="380">
        <f t="shared" si="51"/>
        <v>0</v>
      </c>
      <c r="FU33" s="380">
        <f t="shared" si="168"/>
        <v>0</v>
      </c>
      <c r="FV33" s="380">
        <f t="shared" si="52"/>
        <v>0</v>
      </c>
      <c r="FW33" s="380">
        <f t="shared" si="53"/>
        <v>0</v>
      </c>
      <c r="FX33" s="380">
        <f t="shared" si="54"/>
        <v>0</v>
      </c>
      <c r="FY33" s="380">
        <f t="shared" si="55"/>
        <v>0</v>
      </c>
      <c r="FZ33" s="380">
        <f t="shared" si="169"/>
        <v>0</v>
      </c>
      <c r="GA33" s="380">
        <f t="shared" si="56"/>
        <v>0</v>
      </c>
      <c r="GB33" s="380">
        <f t="shared" si="57"/>
        <v>0</v>
      </c>
      <c r="GC33" s="380">
        <f t="shared" si="58"/>
        <v>0</v>
      </c>
      <c r="GD33" s="380">
        <f t="shared" si="59"/>
        <v>0</v>
      </c>
      <c r="GE33" s="380">
        <f t="shared" si="170"/>
        <v>0</v>
      </c>
      <c r="GF33" s="380">
        <f t="shared" si="60"/>
        <v>0</v>
      </c>
      <c r="GG33" s="380">
        <f t="shared" si="61"/>
        <v>0</v>
      </c>
      <c r="GH33" s="380">
        <f t="shared" si="62"/>
        <v>0</v>
      </c>
      <c r="GI33" s="380">
        <f t="shared" si="63"/>
        <v>0</v>
      </c>
      <c r="GJ33" s="380">
        <f t="shared" si="171"/>
        <v>0</v>
      </c>
      <c r="GK33" s="380">
        <f t="shared" si="64"/>
        <v>0</v>
      </c>
      <c r="GL33" s="380">
        <f t="shared" si="65"/>
        <v>0</v>
      </c>
      <c r="GM33" s="380">
        <f t="shared" si="66"/>
        <v>0</v>
      </c>
      <c r="GN33" s="380">
        <f t="shared" si="67"/>
        <v>0</v>
      </c>
      <c r="GO33" s="380">
        <f t="shared" si="172"/>
        <v>0</v>
      </c>
      <c r="GP33" s="380">
        <f t="shared" si="68"/>
        <v>0</v>
      </c>
      <c r="GQ33" s="380">
        <f t="shared" si="69"/>
        <v>0</v>
      </c>
      <c r="GR33" s="380">
        <f t="shared" si="70"/>
        <v>0</v>
      </c>
      <c r="GS33" s="380">
        <f t="shared" si="71"/>
        <v>0</v>
      </c>
      <c r="GT33" s="380">
        <f t="shared" si="173"/>
        <v>0</v>
      </c>
      <c r="GU33" s="380">
        <f t="shared" si="72"/>
        <v>0</v>
      </c>
      <c r="GV33" s="386">
        <f t="shared" si="90"/>
        <v>18329.7</v>
      </c>
      <c r="GW33" s="380">
        <f t="shared" si="77"/>
        <v>17408.900000000001</v>
      </c>
      <c r="GX33" s="380">
        <f t="shared" si="77"/>
        <v>11089.6</v>
      </c>
      <c r="GY33" s="380">
        <f t="shared" si="77"/>
        <v>6319.3</v>
      </c>
      <c r="GZ33" s="380">
        <f t="shared" si="77"/>
        <v>920.8</v>
      </c>
      <c r="HA33" s="387"/>
      <c r="HB33" s="387"/>
      <c r="HC33" s="388"/>
      <c r="HD33" s="388"/>
      <c r="HE33" s="389"/>
      <c r="HF33" s="390">
        <f t="shared" si="174"/>
        <v>334</v>
      </c>
      <c r="HG33" s="391">
        <v>30.5</v>
      </c>
      <c r="HH33" s="392">
        <f t="shared" si="78"/>
        <v>23271</v>
      </c>
      <c r="HI33" s="393"/>
      <c r="HJ33" s="394"/>
      <c r="HK33" s="388">
        <f t="shared" si="74"/>
        <v>0</v>
      </c>
      <c r="HL33" s="388">
        <f t="shared" si="79"/>
        <v>18329.7</v>
      </c>
      <c r="HM33" s="394">
        <f t="shared" si="80"/>
        <v>11089.6</v>
      </c>
      <c r="HN33" s="394"/>
      <c r="HO33" s="395"/>
    </row>
    <row r="34" spans="1:314">
      <c r="A34" s="372" t="s">
        <v>736</v>
      </c>
      <c r="B34" s="373">
        <v>0</v>
      </c>
      <c r="C34" s="373">
        <v>0</v>
      </c>
      <c r="D34" s="374">
        <v>32</v>
      </c>
      <c r="E34" s="375">
        <v>0</v>
      </c>
      <c r="F34" s="374"/>
      <c r="G34" s="373">
        <v>0</v>
      </c>
      <c r="H34" s="374">
        <v>145</v>
      </c>
      <c r="I34" s="375">
        <v>0</v>
      </c>
      <c r="J34" s="374"/>
      <c r="K34" s="374"/>
      <c r="L34" s="374"/>
      <c r="M34" s="373">
        <v>0</v>
      </c>
      <c r="N34" s="375">
        <v>0</v>
      </c>
      <c r="O34" s="374"/>
      <c r="P34" s="375">
        <v>0</v>
      </c>
      <c r="Q34" s="374"/>
      <c r="R34" s="375">
        <v>0</v>
      </c>
      <c r="S34" s="374"/>
      <c r="T34" s="376">
        <v>0</v>
      </c>
      <c r="U34" s="403">
        <v>0</v>
      </c>
      <c r="V34" s="403">
        <v>0</v>
      </c>
      <c r="W34" s="375">
        <v>0</v>
      </c>
      <c r="X34" s="375">
        <v>0</v>
      </c>
      <c r="Y34" s="375">
        <v>0</v>
      </c>
      <c r="Z34" s="375">
        <v>0</v>
      </c>
      <c r="AA34" s="375">
        <v>0</v>
      </c>
      <c r="AB34" s="375">
        <v>0</v>
      </c>
      <c r="AC34" s="375">
        <v>0</v>
      </c>
      <c r="AD34" s="377">
        <v>0</v>
      </c>
      <c r="AE34" s="377">
        <v>0</v>
      </c>
      <c r="AF34" s="377">
        <v>0</v>
      </c>
      <c r="AG34" s="377">
        <v>0</v>
      </c>
      <c r="AH34" s="374"/>
      <c r="AI34" s="377">
        <v>0</v>
      </c>
      <c r="AJ34" s="378">
        <f t="shared" si="75"/>
        <v>32</v>
      </c>
      <c r="AK34" s="378">
        <f t="shared" si="76"/>
        <v>145</v>
      </c>
      <c r="AL34" s="379">
        <f t="shared" si="0"/>
        <v>0</v>
      </c>
      <c r="AM34" s="380">
        <f t="shared" si="91"/>
        <v>0</v>
      </c>
      <c r="AN34" s="380">
        <f t="shared" si="1"/>
        <v>0</v>
      </c>
      <c r="AO34" s="380">
        <f t="shared" si="92"/>
        <v>0</v>
      </c>
      <c r="AP34" s="380">
        <f t="shared" si="93"/>
        <v>0</v>
      </c>
      <c r="AQ34" s="380">
        <f t="shared" si="2"/>
        <v>0</v>
      </c>
      <c r="AR34" s="380">
        <f t="shared" si="3"/>
        <v>0</v>
      </c>
      <c r="AS34" s="380">
        <f t="shared" si="4"/>
        <v>0</v>
      </c>
      <c r="AT34" s="380">
        <f t="shared" si="94"/>
        <v>0</v>
      </c>
      <c r="AU34" s="380">
        <f t="shared" si="95"/>
        <v>0</v>
      </c>
      <c r="AV34" s="380">
        <f t="shared" si="96"/>
        <v>1684.3</v>
      </c>
      <c r="AW34" s="380">
        <f t="shared" si="97"/>
        <v>1603.8</v>
      </c>
      <c r="AX34" s="380">
        <f t="shared" si="5"/>
        <v>1021.7</v>
      </c>
      <c r="AY34" s="380">
        <f t="shared" si="98"/>
        <v>582.1</v>
      </c>
      <c r="AZ34" s="380">
        <f t="shared" si="6"/>
        <v>80.5</v>
      </c>
      <c r="BA34" s="380">
        <f t="shared" si="99"/>
        <v>0</v>
      </c>
      <c r="BB34" s="380">
        <f t="shared" si="100"/>
        <v>0</v>
      </c>
      <c r="BC34" s="380">
        <f t="shared" si="7"/>
        <v>0</v>
      </c>
      <c r="BD34" s="380">
        <f t="shared" si="101"/>
        <v>0</v>
      </c>
      <c r="BE34" s="380">
        <f t="shared" si="8"/>
        <v>0</v>
      </c>
      <c r="BF34" s="380">
        <f t="shared" si="102"/>
        <v>0</v>
      </c>
      <c r="BG34" s="380">
        <f t="shared" si="103"/>
        <v>0</v>
      </c>
      <c r="BH34" s="380">
        <f t="shared" si="9"/>
        <v>0</v>
      </c>
      <c r="BI34" s="380">
        <f t="shared" si="104"/>
        <v>0</v>
      </c>
      <c r="BJ34" s="380">
        <f t="shared" si="105"/>
        <v>0</v>
      </c>
      <c r="BK34" s="380">
        <f t="shared" si="106"/>
        <v>0</v>
      </c>
      <c r="BL34" s="380">
        <f t="shared" si="107"/>
        <v>0</v>
      </c>
      <c r="BM34" s="380">
        <f t="shared" si="10"/>
        <v>0</v>
      </c>
      <c r="BN34" s="380">
        <f t="shared" si="108"/>
        <v>0</v>
      </c>
      <c r="BO34" s="380">
        <f t="shared" si="109"/>
        <v>0</v>
      </c>
      <c r="BP34" s="380">
        <f t="shared" si="110"/>
        <v>6715.7</v>
      </c>
      <c r="BQ34" s="380">
        <f t="shared" si="111"/>
        <v>6319.4</v>
      </c>
      <c r="BR34" s="380">
        <f t="shared" si="11"/>
        <v>4025.5</v>
      </c>
      <c r="BS34" s="380">
        <f t="shared" si="112"/>
        <v>2293.9</v>
      </c>
      <c r="BT34" s="380">
        <f t="shared" si="12"/>
        <v>396.3</v>
      </c>
      <c r="BU34" s="380"/>
      <c r="BV34" s="380">
        <f t="shared" si="81"/>
        <v>0</v>
      </c>
      <c r="BW34" s="380">
        <f t="shared" si="82"/>
        <v>0</v>
      </c>
      <c r="BX34" s="380">
        <f t="shared" si="83"/>
        <v>0</v>
      </c>
      <c r="BY34" s="380">
        <f t="shared" si="84"/>
        <v>0</v>
      </c>
      <c r="BZ34" s="380">
        <f t="shared" si="85"/>
        <v>0</v>
      </c>
      <c r="CA34" s="380">
        <f t="shared" si="86"/>
        <v>0</v>
      </c>
      <c r="CB34" s="380">
        <f t="shared" si="87"/>
        <v>0</v>
      </c>
      <c r="CC34" s="380">
        <f t="shared" si="88"/>
        <v>0</v>
      </c>
      <c r="CD34" s="380">
        <f t="shared" si="89"/>
        <v>0</v>
      </c>
      <c r="CE34" s="381">
        <f t="shared" si="13"/>
        <v>0</v>
      </c>
      <c r="CF34" s="380">
        <f t="shared" si="113"/>
        <v>0</v>
      </c>
      <c r="CG34" s="380">
        <f t="shared" si="114"/>
        <v>0</v>
      </c>
      <c r="CH34" s="380">
        <f t="shared" si="14"/>
        <v>0</v>
      </c>
      <c r="CI34" s="380">
        <f t="shared" si="115"/>
        <v>0</v>
      </c>
      <c r="CJ34" s="381">
        <f t="shared" si="15"/>
        <v>0</v>
      </c>
      <c r="CK34" s="380">
        <f t="shared" si="116"/>
        <v>0</v>
      </c>
      <c r="CL34" s="380">
        <f t="shared" si="117"/>
        <v>0</v>
      </c>
      <c r="CM34" s="380">
        <f t="shared" si="16"/>
        <v>0</v>
      </c>
      <c r="CN34" s="380">
        <f t="shared" si="118"/>
        <v>0</v>
      </c>
      <c r="CO34" s="381">
        <f t="shared" si="17"/>
        <v>0</v>
      </c>
      <c r="CP34" s="380">
        <f t="shared" si="119"/>
        <v>0</v>
      </c>
      <c r="CQ34" s="380">
        <f t="shared" si="120"/>
        <v>0</v>
      </c>
      <c r="CR34" s="380">
        <f t="shared" si="18"/>
        <v>0</v>
      </c>
      <c r="CS34" s="380">
        <f t="shared" si="121"/>
        <v>0</v>
      </c>
      <c r="CT34" s="381">
        <f t="shared" si="19"/>
        <v>0</v>
      </c>
      <c r="CU34" s="380">
        <f t="shared" si="122"/>
        <v>0</v>
      </c>
      <c r="CV34" s="380">
        <f t="shared" si="123"/>
        <v>0</v>
      </c>
      <c r="CW34" s="380">
        <f t="shared" si="20"/>
        <v>0</v>
      </c>
      <c r="CX34" s="380">
        <f t="shared" si="124"/>
        <v>0</v>
      </c>
      <c r="CY34" s="380">
        <f t="shared" si="21"/>
        <v>0</v>
      </c>
      <c r="CZ34" s="380">
        <f t="shared" si="125"/>
        <v>0</v>
      </c>
      <c r="DA34" s="380">
        <f t="shared" si="126"/>
        <v>0</v>
      </c>
      <c r="DB34" s="380">
        <f t="shared" si="22"/>
        <v>0</v>
      </c>
      <c r="DC34" s="380">
        <f t="shared" si="127"/>
        <v>0</v>
      </c>
      <c r="DD34" s="380">
        <f t="shared" si="23"/>
        <v>0</v>
      </c>
      <c r="DE34" s="380">
        <f t="shared" si="24"/>
        <v>0</v>
      </c>
      <c r="DF34" s="380">
        <f t="shared" si="25"/>
        <v>0</v>
      </c>
      <c r="DG34" s="380">
        <f t="shared" si="26"/>
        <v>0</v>
      </c>
      <c r="DH34" s="380">
        <f t="shared" si="128"/>
        <v>0</v>
      </c>
      <c r="DI34" s="380">
        <f t="shared" si="27"/>
        <v>0</v>
      </c>
      <c r="DJ34" s="380">
        <f t="shared" si="28"/>
        <v>0</v>
      </c>
      <c r="DK34" s="380">
        <f t="shared" si="29"/>
        <v>0</v>
      </c>
      <c r="DL34" s="380">
        <f t="shared" si="30"/>
        <v>0</v>
      </c>
      <c r="DM34" s="380">
        <f t="shared" si="129"/>
        <v>0</v>
      </c>
      <c r="DN34" s="380">
        <f t="shared" si="31"/>
        <v>0</v>
      </c>
      <c r="DO34" s="380">
        <f t="shared" si="130"/>
        <v>0</v>
      </c>
      <c r="DP34" s="380">
        <f t="shared" si="131"/>
        <v>0</v>
      </c>
      <c r="DQ34" s="380">
        <f t="shared" si="132"/>
        <v>0</v>
      </c>
      <c r="DR34" s="380">
        <f t="shared" si="133"/>
        <v>0</v>
      </c>
      <c r="DS34" s="380">
        <f t="shared" si="32"/>
        <v>0</v>
      </c>
      <c r="DT34" s="382">
        <f t="shared" si="134"/>
        <v>0</v>
      </c>
      <c r="DU34" s="383">
        <f t="shared" si="135"/>
        <v>0</v>
      </c>
      <c r="DV34" s="380">
        <f t="shared" si="33"/>
        <v>0</v>
      </c>
      <c r="DW34" s="380">
        <f t="shared" si="136"/>
        <v>0</v>
      </c>
      <c r="DX34" s="383">
        <f t="shared" si="137"/>
        <v>0</v>
      </c>
      <c r="DY34" s="383">
        <f t="shared" si="138"/>
        <v>0</v>
      </c>
      <c r="DZ34" s="383">
        <f t="shared" si="139"/>
        <v>0</v>
      </c>
      <c r="EA34" s="380">
        <f t="shared" si="34"/>
        <v>0</v>
      </c>
      <c r="EB34" s="380">
        <f t="shared" si="140"/>
        <v>0</v>
      </c>
      <c r="EC34" s="383">
        <f t="shared" si="141"/>
        <v>0</v>
      </c>
      <c r="ED34" s="383">
        <f t="shared" si="142"/>
        <v>0</v>
      </c>
      <c r="EE34" s="383">
        <f t="shared" si="143"/>
        <v>0</v>
      </c>
      <c r="EF34" s="380">
        <f t="shared" si="35"/>
        <v>0</v>
      </c>
      <c r="EG34" s="380">
        <f t="shared" si="144"/>
        <v>0</v>
      </c>
      <c r="EH34" s="383">
        <f t="shared" si="145"/>
        <v>0</v>
      </c>
      <c r="EI34" s="383">
        <f t="shared" si="146"/>
        <v>0</v>
      </c>
      <c r="EJ34" s="383">
        <f t="shared" si="147"/>
        <v>0</v>
      </c>
      <c r="EK34" s="380">
        <f t="shared" si="36"/>
        <v>0</v>
      </c>
      <c r="EL34" s="380">
        <f t="shared" si="148"/>
        <v>0</v>
      </c>
      <c r="EM34" s="383">
        <f t="shared" si="149"/>
        <v>0</v>
      </c>
      <c r="EN34" s="383">
        <f t="shared" si="150"/>
        <v>0</v>
      </c>
      <c r="EO34" s="383">
        <f t="shared" si="151"/>
        <v>0</v>
      </c>
      <c r="EP34" s="380">
        <f t="shared" si="37"/>
        <v>0</v>
      </c>
      <c r="EQ34" s="380">
        <f t="shared" si="152"/>
        <v>0</v>
      </c>
      <c r="ER34" s="383">
        <f t="shared" si="153"/>
        <v>0</v>
      </c>
      <c r="ES34" s="383">
        <f t="shared" si="154"/>
        <v>0</v>
      </c>
      <c r="ET34" s="383">
        <f t="shared" si="155"/>
        <v>0</v>
      </c>
      <c r="EU34" s="380">
        <f t="shared" si="38"/>
        <v>0</v>
      </c>
      <c r="EV34" s="380">
        <f t="shared" si="156"/>
        <v>0</v>
      </c>
      <c r="EW34" s="383">
        <f t="shared" si="157"/>
        <v>0</v>
      </c>
      <c r="EX34" s="383">
        <f t="shared" si="158"/>
        <v>0</v>
      </c>
      <c r="EY34" s="383">
        <f t="shared" si="159"/>
        <v>0</v>
      </c>
      <c r="EZ34" s="380">
        <f t="shared" si="39"/>
        <v>0</v>
      </c>
      <c r="FA34" s="380">
        <f t="shared" si="160"/>
        <v>0</v>
      </c>
      <c r="FB34" s="383">
        <f t="shared" si="161"/>
        <v>0</v>
      </c>
      <c r="FC34" s="383">
        <f t="shared" si="162"/>
        <v>0</v>
      </c>
      <c r="FD34" s="383">
        <f t="shared" si="163"/>
        <v>0</v>
      </c>
      <c r="FE34" s="380">
        <f t="shared" si="40"/>
        <v>0</v>
      </c>
      <c r="FF34" s="380">
        <f t="shared" si="164"/>
        <v>0</v>
      </c>
      <c r="FG34" s="384">
        <f t="shared" si="165"/>
        <v>0</v>
      </c>
      <c r="FH34" s="385">
        <f t="shared" si="41"/>
        <v>0</v>
      </c>
      <c r="FI34" s="380">
        <f t="shared" si="42"/>
        <v>0</v>
      </c>
      <c r="FJ34" s="380">
        <f t="shared" si="43"/>
        <v>0</v>
      </c>
      <c r="FK34" s="380">
        <f t="shared" si="166"/>
        <v>0</v>
      </c>
      <c r="FL34" s="380">
        <f t="shared" si="44"/>
        <v>0</v>
      </c>
      <c r="FM34" s="380">
        <f t="shared" si="45"/>
        <v>0</v>
      </c>
      <c r="FN34" s="380">
        <f t="shared" si="46"/>
        <v>0</v>
      </c>
      <c r="FO34" s="380">
        <f t="shared" si="47"/>
        <v>0</v>
      </c>
      <c r="FP34" s="380">
        <f t="shared" si="167"/>
        <v>0</v>
      </c>
      <c r="FQ34" s="380">
        <f t="shared" si="48"/>
        <v>0</v>
      </c>
      <c r="FR34" s="380">
        <f t="shared" si="49"/>
        <v>0</v>
      </c>
      <c r="FS34" s="380">
        <f t="shared" si="50"/>
        <v>0</v>
      </c>
      <c r="FT34" s="380">
        <f t="shared" si="51"/>
        <v>0</v>
      </c>
      <c r="FU34" s="380">
        <f t="shared" si="168"/>
        <v>0</v>
      </c>
      <c r="FV34" s="380">
        <f t="shared" si="52"/>
        <v>0</v>
      </c>
      <c r="FW34" s="380">
        <f t="shared" si="53"/>
        <v>0</v>
      </c>
      <c r="FX34" s="380">
        <f t="shared" si="54"/>
        <v>0</v>
      </c>
      <c r="FY34" s="380">
        <f t="shared" si="55"/>
        <v>0</v>
      </c>
      <c r="FZ34" s="380">
        <f t="shared" si="169"/>
        <v>0</v>
      </c>
      <c r="GA34" s="380">
        <f t="shared" si="56"/>
        <v>0</v>
      </c>
      <c r="GB34" s="380">
        <f t="shared" si="57"/>
        <v>0</v>
      </c>
      <c r="GC34" s="380">
        <f t="shared" si="58"/>
        <v>0</v>
      </c>
      <c r="GD34" s="380">
        <f t="shared" si="59"/>
        <v>0</v>
      </c>
      <c r="GE34" s="380">
        <f t="shared" si="170"/>
        <v>0</v>
      </c>
      <c r="GF34" s="380">
        <f t="shared" si="60"/>
        <v>0</v>
      </c>
      <c r="GG34" s="380">
        <f t="shared" si="61"/>
        <v>0</v>
      </c>
      <c r="GH34" s="380">
        <f t="shared" si="62"/>
        <v>0</v>
      </c>
      <c r="GI34" s="380">
        <f t="shared" si="63"/>
        <v>0</v>
      </c>
      <c r="GJ34" s="380">
        <f t="shared" si="171"/>
        <v>0</v>
      </c>
      <c r="GK34" s="380">
        <f t="shared" si="64"/>
        <v>0</v>
      </c>
      <c r="GL34" s="380">
        <f t="shared" si="65"/>
        <v>0</v>
      </c>
      <c r="GM34" s="380">
        <f t="shared" si="66"/>
        <v>0</v>
      </c>
      <c r="GN34" s="380">
        <f t="shared" si="67"/>
        <v>0</v>
      </c>
      <c r="GO34" s="380">
        <f t="shared" si="172"/>
        <v>0</v>
      </c>
      <c r="GP34" s="380">
        <f t="shared" si="68"/>
        <v>0</v>
      </c>
      <c r="GQ34" s="380">
        <f t="shared" si="69"/>
        <v>0</v>
      </c>
      <c r="GR34" s="380">
        <f t="shared" si="70"/>
        <v>0</v>
      </c>
      <c r="GS34" s="380">
        <f t="shared" si="71"/>
        <v>0</v>
      </c>
      <c r="GT34" s="380">
        <f t="shared" si="173"/>
        <v>0</v>
      </c>
      <c r="GU34" s="380">
        <f t="shared" si="72"/>
        <v>0</v>
      </c>
      <c r="GV34" s="386">
        <f t="shared" si="90"/>
        <v>8400</v>
      </c>
      <c r="GW34" s="380">
        <f t="shared" si="77"/>
        <v>7923.2</v>
      </c>
      <c r="GX34" s="380">
        <f t="shared" si="77"/>
        <v>5047.2</v>
      </c>
      <c r="GY34" s="380">
        <f t="shared" si="77"/>
        <v>2876</v>
      </c>
      <c r="GZ34" s="380">
        <f t="shared" si="77"/>
        <v>476.8</v>
      </c>
      <c r="HA34" s="387"/>
      <c r="HB34" s="387"/>
      <c r="HC34" s="388"/>
      <c r="HD34" s="388"/>
      <c r="HE34" s="389"/>
      <c r="HF34" s="390">
        <f t="shared" si="174"/>
        <v>177</v>
      </c>
      <c r="HG34" s="391">
        <v>15.3</v>
      </c>
      <c r="HH34" s="392">
        <f t="shared" si="78"/>
        <v>21114</v>
      </c>
      <c r="HI34" s="393"/>
      <c r="HJ34" s="394"/>
      <c r="HK34" s="388">
        <f t="shared" si="74"/>
        <v>0</v>
      </c>
      <c r="HL34" s="388">
        <f t="shared" si="79"/>
        <v>8400</v>
      </c>
      <c r="HM34" s="394">
        <f t="shared" si="80"/>
        <v>5047.2</v>
      </c>
      <c r="HN34" s="394"/>
      <c r="HO34" s="395"/>
    </row>
    <row r="35" spans="1:314">
      <c r="A35" s="372" t="s">
        <v>737</v>
      </c>
      <c r="B35" s="373">
        <v>0</v>
      </c>
      <c r="C35" s="373">
        <v>0</v>
      </c>
      <c r="D35" s="374">
        <v>67</v>
      </c>
      <c r="E35" s="375">
        <v>0</v>
      </c>
      <c r="F35" s="374"/>
      <c r="G35" s="373">
        <v>0</v>
      </c>
      <c r="H35" s="374">
        <v>114</v>
      </c>
      <c r="I35" s="375">
        <v>0</v>
      </c>
      <c r="J35" s="374"/>
      <c r="K35" s="374"/>
      <c r="L35" s="374"/>
      <c r="M35" s="373">
        <v>0</v>
      </c>
      <c r="N35" s="375">
        <v>0</v>
      </c>
      <c r="O35" s="374"/>
      <c r="P35" s="375">
        <v>0</v>
      </c>
      <c r="Q35" s="374"/>
      <c r="R35" s="375">
        <v>0</v>
      </c>
      <c r="S35" s="374"/>
      <c r="T35" s="376">
        <v>0</v>
      </c>
      <c r="U35" s="403">
        <v>0</v>
      </c>
      <c r="V35" s="403">
        <v>0</v>
      </c>
      <c r="W35" s="375">
        <v>0</v>
      </c>
      <c r="X35" s="375">
        <v>0</v>
      </c>
      <c r="Y35" s="375">
        <v>0</v>
      </c>
      <c r="Z35" s="375">
        <v>0</v>
      </c>
      <c r="AA35" s="375">
        <v>0</v>
      </c>
      <c r="AB35" s="375">
        <v>0</v>
      </c>
      <c r="AC35" s="375">
        <v>0</v>
      </c>
      <c r="AD35" s="377">
        <v>0</v>
      </c>
      <c r="AE35" s="377">
        <v>0</v>
      </c>
      <c r="AF35" s="377">
        <v>0</v>
      </c>
      <c r="AG35" s="377">
        <v>0</v>
      </c>
      <c r="AH35" s="374"/>
      <c r="AI35" s="377">
        <v>0</v>
      </c>
      <c r="AJ35" s="378">
        <f t="shared" si="75"/>
        <v>67</v>
      </c>
      <c r="AK35" s="378">
        <f t="shared" si="76"/>
        <v>114</v>
      </c>
      <c r="AL35" s="379">
        <f t="shared" si="0"/>
        <v>0</v>
      </c>
      <c r="AM35" s="380">
        <f t="shared" si="91"/>
        <v>0</v>
      </c>
      <c r="AN35" s="380">
        <f t="shared" si="1"/>
        <v>0</v>
      </c>
      <c r="AO35" s="380">
        <f t="shared" si="92"/>
        <v>0</v>
      </c>
      <c r="AP35" s="380">
        <f t="shared" si="93"/>
        <v>0</v>
      </c>
      <c r="AQ35" s="380">
        <f t="shared" si="2"/>
        <v>0</v>
      </c>
      <c r="AR35" s="380">
        <f t="shared" si="3"/>
        <v>0</v>
      </c>
      <c r="AS35" s="380">
        <f t="shared" si="4"/>
        <v>0</v>
      </c>
      <c r="AT35" s="380">
        <f t="shared" si="94"/>
        <v>0</v>
      </c>
      <c r="AU35" s="380">
        <f t="shared" si="95"/>
        <v>0</v>
      </c>
      <c r="AV35" s="380">
        <f t="shared" si="96"/>
        <v>3526.5</v>
      </c>
      <c r="AW35" s="380">
        <f t="shared" si="97"/>
        <v>3358</v>
      </c>
      <c r="AX35" s="380">
        <f t="shared" si="5"/>
        <v>2139.1</v>
      </c>
      <c r="AY35" s="380">
        <f t="shared" si="98"/>
        <v>1218.9000000000001</v>
      </c>
      <c r="AZ35" s="380">
        <f t="shared" si="6"/>
        <v>168.5</v>
      </c>
      <c r="BA35" s="380">
        <f t="shared" si="99"/>
        <v>0</v>
      </c>
      <c r="BB35" s="380">
        <f t="shared" si="100"/>
        <v>0</v>
      </c>
      <c r="BC35" s="380">
        <f t="shared" si="7"/>
        <v>0</v>
      </c>
      <c r="BD35" s="380">
        <f t="shared" si="101"/>
        <v>0</v>
      </c>
      <c r="BE35" s="380">
        <f t="shared" si="8"/>
        <v>0</v>
      </c>
      <c r="BF35" s="380">
        <f t="shared" si="102"/>
        <v>0</v>
      </c>
      <c r="BG35" s="380">
        <f t="shared" si="103"/>
        <v>0</v>
      </c>
      <c r="BH35" s="380">
        <f t="shared" si="9"/>
        <v>0</v>
      </c>
      <c r="BI35" s="380">
        <f t="shared" si="104"/>
        <v>0</v>
      </c>
      <c r="BJ35" s="380">
        <f t="shared" si="105"/>
        <v>0</v>
      </c>
      <c r="BK35" s="380">
        <f t="shared" si="106"/>
        <v>0</v>
      </c>
      <c r="BL35" s="380">
        <f t="shared" si="107"/>
        <v>0</v>
      </c>
      <c r="BM35" s="380">
        <f t="shared" si="10"/>
        <v>0</v>
      </c>
      <c r="BN35" s="380">
        <f t="shared" si="108"/>
        <v>0</v>
      </c>
      <c r="BO35" s="380">
        <f t="shared" si="109"/>
        <v>0</v>
      </c>
      <c r="BP35" s="380">
        <f t="shared" si="110"/>
        <v>5279.9</v>
      </c>
      <c r="BQ35" s="380">
        <f t="shared" si="111"/>
        <v>4968.3</v>
      </c>
      <c r="BR35" s="380">
        <f t="shared" si="11"/>
        <v>3164.9</v>
      </c>
      <c r="BS35" s="380">
        <f t="shared" si="112"/>
        <v>1803.4</v>
      </c>
      <c r="BT35" s="380">
        <f t="shared" si="12"/>
        <v>311.60000000000002</v>
      </c>
      <c r="BU35" s="380"/>
      <c r="BV35" s="380">
        <f t="shared" si="81"/>
        <v>0</v>
      </c>
      <c r="BW35" s="380">
        <f t="shared" si="82"/>
        <v>0</v>
      </c>
      <c r="BX35" s="380">
        <f t="shared" si="83"/>
        <v>0</v>
      </c>
      <c r="BY35" s="380">
        <f t="shared" si="84"/>
        <v>0</v>
      </c>
      <c r="BZ35" s="380">
        <f t="shared" si="85"/>
        <v>0</v>
      </c>
      <c r="CA35" s="380">
        <f t="shared" si="86"/>
        <v>0</v>
      </c>
      <c r="CB35" s="380">
        <f t="shared" si="87"/>
        <v>0</v>
      </c>
      <c r="CC35" s="380">
        <f t="shared" si="88"/>
        <v>0</v>
      </c>
      <c r="CD35" s="380">
        <f t="shared" si="89"/>
        <v>0</v>
      </c>
      <c r="CE35" s="381">
        <f t="shared" si="13"/>
        <v>0</v>
      </c>
      <c r="CF35" s="380">
        <f t="shared" si="113"/>
        <v>0</v>
      </c>
      <c r="CG35" s="380">
        <f t="shared" si="114"/>
        <v>0</v>
      </c>
      <c r="CH35" s="380">
        <f t="shared" si="14"/>
        <v>0</v>
      </c>
      <c r="CI35" s="380">
        <f t="shared" si="115"/>
        <v>0</v>
      </c>
      <c r="CJ35" s="381">
        <f t="shared" si="15"/>
        <v>0</v>
      </c>
      <c r="CK35" s="380">
        <f t="shared" si="116"/>
        <v>0</v>
      </c>
      <c r="CL35" s="380">
        <f t="shared" si="117"/>
        <v>0</v>
      </c>
      <c r="CM35" s="380">
        <f t="shared" si="16"/>
        <v>0</v>
      </c>
      <c r="CN35" s="380">
        <f t="shared" si="118"/>
        <v>0</v>
      </c>
      <c r="CO35" s="381">
        <f t="shared" si="17"/>
        <v>0</v>
      </c>
      <c r="CP35" s="380">
        <f t="shared" si="119"/>
        <v>0</v>
      </c>
      <c r="CQ35" s="380">
        <f t="shared" si="120"/>
        <v>0</v>
      </c>
      <c r="CR35" s="380">
        <f t="shared" si="18"/>
        <v>0</v>
      </c>
      <c r="CS35" s="380">
        <f t="shared" si="121"/>
        <v>0</v>
      </c>
      <c r="CT35" s="381">
        <f t="shared" si="19"/>
        <v>0</v>
      </c>
      <c r="CU35" s="380">
        <f t="shared" si="122"/>
        <v>0</v>
      </c>
      <c r="CV35" s="380">
        <f t="shared" si="123"/>
        <v>0</v>
      </c>
      <c r="CW35" s="380">
        <f t="shared" si="20"/>
        <v>0</v>
      </c>
      <c r="CX35" s="380">
        <f t="shared" si="124"/>
        <v>0</v>
      </c>
      <c r="CY35" s="380">
        <f t="shared" si="21"/>
        <v>0</v>
      </c>
      <c r="CZ35" s="380">
        <f t="shared" si="125"/>
        <v>0</v>
      </c>
      <c r="DA35" s="380">
        <f t="shared" si="126"/>
        <v>0</v>
      </c>
      <c r="DB35" s="380">
        <f t="shared" si="22"/>
        <v>0</v>
      </c>
      <c r="DC35" s="380">
        <f t="shared" si="127"/>
        <v>0</v>
      </c>
      <c r="DD35" s="380">
        <f t="shared" si="23"/>
        <v>0</v>
      </c>
      <c r="DE35" s="380">
        <f t="shared" si="24"/>
        <v>0</v>
      </c>
      <c r="DF35" s="380">
        <f t="shared" si="25"/>
        <v>0</v>
      </c>
      <c r="DG35" s="380">
        <f t="shared" si="26"/>
        <v>0</v>
      </c>
      <c r="DH35" s="380">
        <f t="shared" si="128"/>
        <v>0</v>
      </c>
      <c r="DI35" s="380">
        <f t="shared" si="27"/>
        <v>0</v>
      </c>
      <c r="DJ35" s="380">
        <f t="shared" si="28"/>
        <v>0</v>
      </c>
      <c r="DK35" s="380">
        <f t="shared" si="29"/>
        <v>0</v>
      </c>
      <c r="DL35" s="380">
        <f t="shared" si="30"/>
        <v>0</v>
      </c>
      <c r="DM35" s="380">
        <f t="shared" si="129"/>
        <v>0</v>
      </c>
      <c r="DN35" s="380">
        <f t="shared" si="31"/>
        <v>0</v>
      </c>
      <c r="DO35" s="380">
        <f t="shared" si="130"/>
        <v>0</v>
      </c>
      <c r="DP35" s="380">
        <f t="shared" si="131"/>
        <v>0</v>
      </c>
      <c r="DQ35" s="380">
        <f t="shared" si="132"/>
        <v>0</v>
      </c>
      <c r="DR35" s="380">
        <f t="shared" si="133"/>
        <v>0</v>
      </c>
      <c r="DS35" s="380">
        <f t="shared" si="32"/>
        <v>0</v>
      </c>
      <c r="DT35" s="382">
        <f t="shared" si="134"/>
        <v>0</v>
      </c>
      <c r="DU35" s="383">
        <f t="shared" si="135"/>
        <v>0</v>
      </c>
      <c r="DV35" s="380">
        <f t="shared" si="33"/>
        <v>0</v>
      </c>
      <c r="DW35" s="380">
        <f t="shared" si="136"/>
        <v>0</v>
      </c>
      <c r="DX35" s="383">
        <f t="shared" si="137"/>
        <v>0</v>
      </c>
      <c r="DY35" s="383">
        <f t="shared" si="138"/>
        <v>0</v>
      </c>
      <c r="DZ35" s="383">
        <f t="shared" si="139"/>
        <v>0</v>
      </c>
      <c r="EA35" s="380">
        <f t="shared" si="34"/>
        <v>0</v>
      </c>
      <c r="EB35" s="380">
        <f t="shared" si="140"/>
        <v>0</v>
      </c>
      <c r="EC35" s="383">
        <f t="shared" si="141"/>
        <v>0</v>
      </c>
      <c r="ED35" s="383">
        <f t="shared" si="142"/>
        <v>0</v>
      </c>
      <c r="EE35" s="383">
        <f t="shared" si="143"/>
        <v>0</v>
      </c>
      <c r="EF35" s="380">
        <f t="shared" si="35"/>
        <v>0</v>
      </c>
      <c r="EG35" s="380">
        <f t="shared" si="144"/>
        <v>0</v>
      </c>
      <c r="EH35" s="383">
        <f t="shared" si="145"/>
        <v>0</v>
      </c>
      <c r="EI35" s="383">
        <f t="shared" si="146"/>
        <v>0</v>
      </c>
      <c r="EJ35" s="383">
        <f t="shared" si="147"/>
        <v>0</v>
      </c>
      <c r="EK35" s="380">
        <f t="shared" si="36"/>
        <v>0</v>
      </c>
      <c r="EL35" s="380">
        <f t="shared" si="148"/>
        <v>0</v>
      </c>
      <c r="EM35" s="383">
        <f t="shared" si="149"/>
        <v>0</v>
      </c>
      <c r="EN35" s="383">
        <f t="shared" si="150"/>
        <v>0</v>
      </c>
      <c r="EO35" s="383">
        <f t="shared" si="151"/>
        <v>0</v>
      </c>
      <c r="EP35" s="380">
        <f t="shared" si="37"/>
        <v>0</v>
      </c>
      <c r="EQ35" s="380">
        <f t="shared" si="152"/>
        <v>0</v>
      </c>
      <c r="ER35" s="383">
        <f t="shared" si="153"/>
        <v>0</v>
      </c>
      <c r="ES35" s="383">
        <f t="shared" si="154"/>
        <v>0</v>
      </c>
      <c r="ET35" s="383">
        <f t="shared" si="155"/>
        <v>0</v>
      </c>
      <c r="EU35" s="380">
        <f t="shared" si="38"/>
        <v>0</v>
      </c>
      <c r="EV35" s="380">
        <f t="shared" si="156"/>
        <v>0</v>
      </c>
      <c r="EW35" s="383">
        <f t="shared" si="157"/>
        <v>0</v>
      </c>
      <c r="EX35" s="383">
        <f t="shared" si="158"/>
        <v>0</v>
      </c>
      <c r="EY35" s="383">
        <f t="shared" si="159"/>
        <v>0</v>
      </c>
      <c r="EZ35" s="380">
        <f t="shared" si="39"/>
        <v>0</v>
      </c>
      <c r="FA35" s="380">
        <f t="shared" si="160"/>
        <v>0</v>
      </c>
      <c r="FB35" s="383">
        <f t="shared" si="161"/>
        <v>0</v>
      </c>
      <c r="FC35" s="383">
        <f t="shared" si="162"/>
        <v>0</v>
      </c>
      <c r="FD35" s="383">
        <f t="shared" si="163"/>
        <v>0</v>
      </c>
      <c r="FE35" s="380">
        <f t="shared" si="40"/>
        <v>0</v>
      </c>
      <c r="FF35" s="380">
        <f t="shared" si="164"/>
        <v>0</v>
      </c>
      <c r="FG35" s="384">
        <f t="shared" si="165"/>
        <v>0</v>
      </c>
      <c r="FH35" s="385">
        <f t="shared" si="41"/>
        <v>0</v>
      </c>
      <c r="FI35" s="380">
        <f t="shared" si="42"/>
        <v>0</v>
      </c>
      <c r="FJ35" s="380">
        <f t="shared" si="43"/>
        <v>0</v>
      </c>
      <c r="FK35" s="380">
        <f t="shared" si="166"/>
        <v>0</v>
      </c>
      <c r="FL35" s="380">
        <f t="shared" si="44"/>
        <v>0</v>
      </c>
      <c r="FM35" s="380">
        <f t="shared" si="45"/>
        <v>0</v>
      </c>
      <c r="FN35" s="380">
        <f t="shared" si="46"/>
        <v>0</v>
      </c>
      <c r="FO35" s="380">
        <f t="shared" si="47"/>
        <v>0</v>
      </c>
      <c r="FP35" s="380">
        <f t="shared" si="167"/>
        <v>0</v>
      </c>
      <c r="FQ35" s="380">
        <f t="shared" si="48"/>
        <v>0</v>
      </c>
      <c r="FR35" s="380">
        <f t="shared" si="49"/>
        <v>0</v>
      </c>
      <c r="FS35" s="380">
        <f t="shared" si="50"/>
        <v>0</v>
      </c>
      <c r="FT35" s="380">
        <f t="shared" si="51"/>
        <v>0</v>
      </c>
      <c r="FU35" s="380">
        <f t="shared" si="168"/>
        <v>0</v>
      </c>
      <c r="FV35" s="380">
        <f t="shared" si="52"/>
        <v>0</v>
      </c>
      <c r="FW35" s="380">
        <f t="shared" si="53"/>
        <v>0</v>
      </c>
      <c r="FX35" s="380">
        <f t="shared" si="54"/>
        <v>0</v>
      </c>
      <c r="FY35" s="380">
        <f t="shared" si="55"/>
        <v>0</v>
      </c>
      <c r="FZ35" s="380">
        <f t="shared" si="169"/>
        <v>0</v>
      </c>
      <c r="GA35" s="380">
        <f t="shared" si="56"/>
        <v>0</v>
      </c>
      <c r="GB35" s="380">
        <f t="shared" si="57"/>
        <v>0</v>
      </c>
      <c r="GC35" s="380">
        <f t="shared" si="58"/>
        <v>0</v>
      </c>
      <c r="GD35" s="380">
        <f t="shared" si="59"/>
        <v>0</v>
      </c>
      <c r="GE35" s="380">
        <f t="shared" si="170"/>
        <v>0</v>
      </c>
      <c r="GF35" s="380">
        <f t="shared" si="60"/>
        <v>0</v>
      </c>
      <c r="GG35" s="380">
        <f t="shared" si="61"/>
        <v>0</v>
      </c>
      <c r="GH35" s="380">
        <f t="shared" si="62"/>
        <v>0</v>
      </c>
      <c r="GI35" s="380">
        <f t="shared" si="63"/>
        <v>0</v>
      </c>
      <c r="GJ35" s="380">
        <f t="shared" si="171"/>
        <v>0</v>
      </c>
      <c r="GK35" s="380">
        <f t="shared" si="64"/>
        <v>0</v>
      </c>
      <c r="GL35" s="380">
        <f t="shared" si="65"/>
        <v>0</v>
      </c>
      <c r="GM35" s="380">
        <f t="shared" si="66"/>
        <v>0</v>
      </c>
      <c r="GN35" s="380">
        <f t="shared" si="67"/>
        <v>0</v>
      </c>
      <c r="GO35" s="380">
        <f t="shared" si="172"/>
        <v>0</v>
      </c>
      <c r="GP35" s="380">
        <f t="shared" si="68"/>
        <v>0</v>
      </c>
      <c r="GQ35" s="380">
        <f t="shared" si="69"/>
        <v>0</v>
      </c>
      <c r="GR35" s="380">
        <f t="shared" si="70"/>
        <v>0</v>
      </c>
      <c r="GS35" s="380">
        <f t="shared" si="71"/>
        <v>0</v>
      </c>
      <c r="GT35" s="380">
        <f t="shared" si="173"/>
        <v>0</v>
      </c>
      <c r="GU35" s="380">
        <f t="shared" si="72"/>
        <v>0</v>
      </c>
      <c r="GV35" s="386">
        <f t="shared" si="90"/>
        <v>8806.4</v>
      </c>
      <c r="GW35" s="380">
        <f t="shared" si="77"/>
        <v>8326.2999999999993</v>
      </c>
      <c r="GX35" s="380">
        <f t="shared" si="77"/>
        <v>5304</v>
      </c>
      <c r="GY35" s="380">
        <f t="shared" si="77"/>
        <v>3022.3</v>
      </c>
      <c r="GZ35" s="380">
        <f t="shared" si="77"/>
        <v>480.1</v>
      </c>
      <c r="HA35" s="387"/>
      <c r="HB35" s="387"/>
      <c r="HC35" s="388"/>
      <c r="HD35" s="388"/>
      <c r="HE35" s="389"/>
      <c r="HF35" s="390">
        <f t="shared" si="174"/>
        <v>181</v>
      </c>
      <c r="HG35" s="391">
        <v>15.3</v>
      </c>
      <c r="HH35" s="392">
        <f t="shared" si="78"/>
        <v>22188</v>
      </c>
      <c r="HI35" s="393"/>
      <c r="HJ35" s="394"/>
      <c r="HK35" s="388">
        <f t="shared" si="74"/>
        <v>0</v>
      </c>
      <c r="HL35" s="388">
        <f t="shared" si="79"/>
        <v>8806.4</v>
      </c>
      <c r="HM35" s="394">
        <f t="shared" si="80"/>
        <v>5304</v>
      </c>
      <c r="HN35" s="394"/>
      <c r="HO35" s="395"/>
    </row>
    <row r="36" spans="1:314">
      <c r="A36" s="372" t="s">
        <v>738</v>
      </c>
      <c r="B36" s="373">
        <v>0</v>
      </c>
      <c r="C36" s="373">
        <v>0</v>
      </c>
      <c r="D36" s="374">
        <v>45</v>
      </c>
      <c r="E36" s="375">
        <v>0</v>
      </c>
      <c r="F36" s="374"/>
      <c r="G36" s="373">
        <v>0</v>
      </c>
      <c r="H36" s="374">
        <v>276</v>
      </c>
      <c r="I36" s="375">
        <v>0</v>
      </c>
      <c r="J36" s="374"/>
      <c r="K36" s="374"/>
      <c r="L36" s="374"/>
      <c r="M36" s="373">
        <v>0</v>
      </c>
      <c r="N36" s="375">
        <v>0</v>
      </c>
      <c r="O36" s="374"/>
      <c r="P36" s="373"/>
      <c r="Q36" s="374">
        <v>30</v>
      </c>
      <c r="R36" s="375">
        <v>0</v>
      </c>
      <c r="S36" s="374"/>
      <c r="T36" s="376">
        <v>0</v>
      </c>
      <c r="U36" s="403">
        <v>0</v>
      </c>
      <c r="V36" s="403">
        <v>0</v>
      </c>
      <c r="W36" s="375">
        <v>0</v>
      </c>
      <c r="X36" s="375">
        <v>0</v>
      </c>
      <c r="Y36" s="375">
        <v>0</v>
      </c>
      <c r="Z36" s="375">
        <v>0</v>
      </c>
      <c r="AA36" s="375">
        <v>0</v>
      </c>
      <c r="AB36" s="375">
        <v>0</v>
      </c>
      <c r="AC36" s="375">
        <v>0</v>
      </c>
      <c r="AD36" s="377">
        <v>0</v>
      </c>
      <c r="AE36" s="377">
        <v>0</v>
      </c>
      <c r="AF36" s="377">
        <v>0</v>
      </c>
      <c r="AG36" s="377">
        <v>0</v>
      </c>
      <c r="AH36" s="374"/>
      <c r="AI36" s="377">
        <v>0</v>
      </c>
      <c r="AJ36" s="378">
        <f t="shared" si="75"/>
        <v>45</v>
      </c>
      <c r="AK36" s="378">
        <f t="shared" si="76"/>
        <v>306</v>
      </c>
      <c r="AL36" s="379">
        <f t="shared" si="0"/>
        <v>0</v>
      </c>
      <c r="AM36" s="380">
        <f t="shared" si="91"/>
        <v>0</v>
      </c>
      <c r="AN36" s="380">
        <f t="shared" si="1"/>
        <v>0</v>
      </c>
      <c r="AO36" s="380">
        <f t="shared" si="92"/>
        <v>0</v>
      </c>
      <c r="AP36" s="380">
        <f t="shared" si="93"/>
        <v>0</v>
      </c>
      <c r="AQ36" s="380">
        <f t="shared" si="2"/>
        <v>0</v>
      </c>
      <c r="AR36" s="380">
        <f t="shared" si="3"/>
        <v>0</v>
      </c>
      <c r="AS36" s="380">
        <f t="shared" si="4"/>
        <v>0</v>
      </c>
      <c r="AT36" s="380">
        <f t="shared" si="94"/>
        <v>0</v>
      </c>
      <c r="AU36" s="380">
        <f t="shared" si="95"/>
        <v>0</v>
      </c>
      <c r="AV36" s="380">
        <f t="shared" si="96"/>
        <v>2368.5</v>
      </c>
      <c r="AW36" s="380">
        <f t="shared" si="97"/>
        <v>2255.4</v>
      </c>
      <c r="AX36" s="380">
        <f t="shared" si="5"/>
        <v>1436.7</v>
      </c>
      <c r="AY36" s="380">
        <f t="shared" si="98"/>
        <v>818.7</v>
      </c>
      <c r="AZ36" s="380">
        <f t="shared" si="6"/>
        <v>113.1</v>
      </c>
      <c r="BA36" s="380">
        <f t="shared" si="99"/>
        <v>0</v>
      </c>
      <c r="BB36" s="380">
        <f t="shared" si="100"/>
        <v>0</v>
      </c>
      <c r="BC36" s="380">
        <f t="shared" si="7"/>
        <v>0</v>
      </c>
      <c r="BD36" s="380">
        <f t="shared" si="101"/>
        <v>0</v>
      </c>
      <c r="BE36" s="380">
        <f t="shared" si="8"/>
        <v>0</v>
      </c>
      <c r="BF36" s="380">
        <f t="shared" si="102"/>
        <v>0</v>
      </c>
      <c r="BG36" s="380">
        <f t="shared" si="103"/>
        <v>0</v>
      </c>
      <c r="BH36" s="380">
        <f t="shared" si="9"/>
        <v>0</v>
      </c>
      <c r="BI36" s="380">
        <f t="shared" si="104"/>
        <v>0</v>
      </c>
      <c r="BJ36" s="380">
        <f t="shared" si="105"/>
        <v>0</v>
      </c>
      <c r="BK36" s="380">
        <f t="shared" si="106"/>
        <v>0</v>
      </c>
      <c r="BL36" s="380">
        <f t="shared" si="107"/>
        <v>0</v>
      </c>
      <c r="BM36" s="380">
        <f t="shared" si="10"/>
        <v>0</v>
      </c>
      <c r="BN36" s="380">
        <f t="shared" si="108"/>
        <v>0</v>
      </c>
      <c r="BO36" s="380">
        <f t="shared" si="109"/>
        <v>0</v>
      </c>
      <c r="BP36" s="380">
        <f t="shared" si="110"/>
        <v>12782.9</v>
      </c>
      <c r="BQ36" s="380">
        <f t="shared" si="111"/>
        <v>12028.6</v>
      </c>
      <c r="BR36" s="380">
        <f t="shared" si="11"/>
        <v>7662.3</v>
      </c>
      <c r="BS36" s="380">
        <f t="shared" si="112"/>
        <v>4366.3</v>
      </c>
      <c r="BT36" s="380">
        <f t="shared" si="12"/>
        <v>754.3</v>
      </c>
      <c r="BU36" s="380"/>
      <c r="BV36" s="380">
        <f t="shared" si="81"/>
        <v>0</v>
      </c>
      <c r="BW36" s="380">
        <f t="shared" si="82"/>
        <v>0</v>
      </c>
      <c r="BX36" s="380">
        <f t="shared" si="83"/>
        <v>0</v>
      </c>
      <c r="BY36" s="380">
        <f t="shared" si="84"/>
        <v>0</v>
      </c>
      <c r="BZ36" s="380">
        <f t="shared" si="85"/>
        <v>0</v>
      </c>
      <c r="CA36" s="380">
        <f t="shared" si="86"/>
        <v>0</v>
      </c>
      <c r="CB36" s="380">
        <f t="shared" si="87"/>
        <v>0</v>
      </c>
      <c r="CC36" s="380">
        <f t="shared" si="88"/>
        <v>0</v>
      </c>
      <c r="CD36" s="380">
        <f t="shared" si="89"/>
        <v>0</v>
      </c>
      <c r="CE36" s="381">
        <f t="shared" si="13"/>
        <v>0</v>
      </c>
      <c r="CF36" s="380">
        <f t="shared" si="113"/>
        <v>0</v>
      </c>
      <c r="CG36" s="380">
        <f t="shared" si="114"/>
        <v>0</v>
      </c>
      <c r="CH36" s="380">
        <f t="shared" si="14"/>
        <v>0</v>
      </c>
      <c r="CI36" s="380">
        <f t="shared" si="115"/>
        <v>0</v>
      </c>
      <c r="CJ36" s="381">
        <f t="shared" si="15"/>
        <v>0</v>
      </c>
      <c r="CK36" s="380">
        <f t="shared" si="116"/>
        <v>0</v>
      </c>
      <c r="CL36" s="380">
        <f t="shared" si="117"/>
        <v>0</v>
      </c>
      <c r="CM36" s="380">
        <f t="shared" si="16"/>
        <v>0</v>
      </c>
      <c r="CN36" s="380">
        <f t="shared" si="118"/>
        <v>0</v>
      </c>
      <c r="CO36" s="381">
        <f t="shared" si="17"/>
        <v>0</v>
      </c>
      <c r="CP36" s="380">
        <f t="shared" si="119"/>
        <v>0</v>
      </c>
      <c r="CQ36" s="380">
        <f t="shared" si="120"/>
        <v>0</v>
      </c>
      <c r="CR36" s="380">
        <f t="shared" si="18"/>
        <v>0</v>
      </c>
      <c r="CS36" s="380">
        <f t="shared" si="121"/>
        <v>0</v>
      </c>
      <c r="CT36" s="381">
        <f t="shared" si="19"/>
        <v>0</v>
      </c>
      <c r="CU36" s="380">
        <f t="shared" si="122"/>
        <v>0</v>
      </c>
      <c r="CV36" s="380">
        <f t="shared" si="123"/>
        <v>0</v>
      </c>
      <c r="CW36" s="380">
        <f t="shared" si="20"/>
        <v>0</v>
      </c>
      <c r="CX36" s="380">
        <f t="shared" si="124"/>
        <v>0</v>
      </c>
      <c r="CY36" s="380">
        <f t="shared" si="21"/>
        <v>0</v>
      </c>
      <c r="CZ36" s="380">
        <f t="shared" si="125"/>
        <v>0</v>
      </c>
      <c r="DA36" s="380">
        <f t="shared" si="126"/>
        <v>0</v>
      </c>
      <c r="DB36" s="380">
        <f t="shared" si="22"/>
        <v>0</v>
      </c>
      <c r="DC36" s="380">
        <f t="shared" si="127"/>
        <v>0</v>
      </c>
      <c r="DD36" s="380">
        <f t="shared" si="23"/>
        <v>0</v>
      </c>
      <c r="DE36" s="380">
        <f t="shared" si="24"/>
        <v>3506</v>
      </c>
      <c r="DF36" s="380">
        <f t="shared" si="25"/>
        <v>3399.5</v>
      </c>
      <c r="DG36" s="380">
        <f t="shared" si="26"/>
        <v>2165.5</v>
      </c>
      <c r="DH36" s="380">
        <f t="shared" si="128"/>
        <v>1234</v>
      </c>
      <c r="DI36" s="380">
        <f t="shared" si="27"/>
        <v>106.5</v>
      </c>
      <c r="DJ36" s="380">
        <f t="shared" si="28"/>
        <v>0</v>
      </c>
      <c r="DK36" s="380">
        <f t="shared" si="29"/>
        <v>0</v>
      </c>
      <c r="DL36" s="380">
        <f t="shared" si="30"/>
        <v>0</v>
      </c>
      <c r="DM36" s="380">
        <f t="shared" si="129"/>
        <v>0</v>
      </c>
      <c r="DN36" s="380">
        <f t="shared" si="31"/>
        <v>0</v>
      </c>
      <c r="DO36" s="380">
        <f t="shared" si="130"/>
        <v>0</v>
      </c>
      <c r="DP36" s="380">
        <f t="shared" si="131"/>
        <v>0</v>
      </c>
      <c r="DQ36" s="380">
        <f t="shared" si="132"/>
        <v>0</v>
      </c>
      <c r="DR36" s="380">
        <f t="shared" si="133"/>
        <v>0</v>
      </c>
      <c r="DS36" s="380">
        <f t="shared" si="32"/>
        <v>0</v>
      </c>
      <c r="DT36" s="382">
        <f t="shared" si="134"/>
        <v>0</v>
      </c>
      <c r="DU36" s="383">
        <f t="shared" si="135"/>
        <v>0</v>
      </c>
      <c r="DV36" s="380">
        <f t="shared" si="33"/>
        <v>0</v>
      </c>
      <c r="DW36" s="380">
        <f t="shared" si="136"/>
        <v>0</v>
      </c>
      <c r="DX36" s="383">
        <f t="shared" si="137"/>
        <v>0</v>
      </c>
      <c r="DY36" s="383">
        <f t="shared" si="138"/>
        <v>0</v>
      </c>
      <c r="DZ36" s="383">
        <f t="shared" si="139"/>
        <v>0</v>
      </c>
      <c r="EA36" s="380">
        <f t="shared" si="34"/>
        <v>0</v>
      </c>
      <c r="EB36" s="380">
        <f t="shared" si="140"/>
        <v>0</v>
      </c>
      <c r="EC36" s="383">
        <f t="shared" si="141"/>
        <v>0</v>
      </c>
      <c r="ED36" s="383">
        <f t="shared" si="142"/>
        <v>0</v>
      </c>
      <c r="EE36" s="383">
        <f t="shared" si="143"/>
        <v>0</v>
      </c>
      <c r="EF36" s="380">
        <f t="shared" si="35"/>
        <v>0</v>
      </c>
      <c r="EG36" s="380">
        <f t="shared" si="144"/>
        <v>0</v>
      </c>
      <c r="EH36" s="383">
        <f t="shared" si="145"/>
        <v>0</v>
      </c>
      <c r="EI36" s="383">
        <f t="shared" si="146"/>
        <v>0</v>
      </c>
      <c r="EJ36" s="383">
        <f t="shared" si="147"/>
        <v>0</v>
      </c>
      <c r="EK36" s="380">
        <f t="shared" si="36"/>
        <v>0</v>
      </c>
      <c r="EL36" s="380">
        <f t="shared" si="148"/>
        <v>0</v>
      </c>
      <c r="EM36" s="383">
        <f t="shared" si="149"/>
        <v>0</v>
      </c>
      <c r="EN36" s="383">
        <f t="shared" si="150"/>
        <v>0</v>
      </c>
      <c r="EO36" s="383">
        <f t="shared" si="151"/>
        <v>0</v>
      </c>
      <c r="EP36" s="380">
        <f t="shared" si="37"/>
        <v>0</v>
      </c>
      <c r="EQ36" s="380">
        <f t="shared" si="152"/>
        <v>0</v>
      </c>
      <c r="ER36" s="383">
        <f t="shared" si="153"/>
        <v>0</v>
      </c>
      <c r="ES36" s="383">
        <f t="shared" si="154"/>
        <v>0</v>
      </c>
      <c r="ET36" s="383">
        <f t="shared" si="155"/>
        <v>0</v>
      </c>
      <c r="EU36" s="380">
        <f t="shared" si="38"/>
        <v>0</v>
      </c>
      <c r="EV36" s="380">
        <f t="shared" si="156"/>
        <v>0</v>
      </c>
      <c r="EW36" s="383">
        <f t="shared" si="157"/>
        <v>0</v>
      </c>
      <c r="EX36" s="383">
        <f t="shared" si="158"/>
        <v>0</v>
      </c>
      <c r="EY36" s="383">
        <f t="shared" si="159"/>
        <v>0</v>
      </c>
      <c r="EZ36" s="380">
        <f t="shared" si="39"/>
        <v>0</v>
      </c>
      <c r="FA36" s="380">
        <f t="shared" si="160"/>
        <v>0</v>
      </c>
      <c r="FB36" s="383">
        <f t="shared" si="161"/>
        <v>0</v>
      </c>
      <c r="FC36" s="383">
        <f t="shared" si="162"/>
        <v>0</v>
      </c>
      <c r="FD36" s="383">
        <f t="shared" si="163"/>
        <v>0</v>
      </c>
      <c r="FE36" s="380">
        <f t="shared" si="40"/>
        <v>0</v>
      </c>
      <c r="FF36" s="380">
        <f t="shared" si="164"/>
        <v>0</v>
      </c>
      <c r="FG36" s="384">
        <f t="shared" si="165"/>
        <v>0</v>
      </c>
      <c r="FH36" s="385">
        <f t="shared" si="41"/>
        <v>0</v>
      </c>
      <c r="FI36" s="380">
        <f t="shared" si="42"/>
        <v>0</v>
      </c>
      <c r="FJ36" s="380">
        <f t="shared" si="43"/>
        <v>0</v>
      </c>
      <c r="FK36" s="380">
        <f t="shared" si="166"/>
        <v>0</v>
      </c>
      <c r="FL36" s="380">
        <f t="shared" si="44"/>
        <v>0</v>
      </c>
      <c r="FM36" s="380">
        <f t="shared" si="45"/>
        <v>0</v>
      </c>
      <c r="FN36" s="380">
        <f t="shared" si="46"/>
        <v>0</v>
      </c>
      <c r="FO36" s="380">
        <f t="shared" si="47"/>
        <v>0</v>
      </c>
      <c r="FP36" s="380">
        <f t="shared" si="167"/>
        <v>0</v>
      </c>
      <c r="FQ36" s="380">
        <f t="shared" si="48"/>
        <v>0</v>
      </c>
      <c r="FR36" s="380">
        <f t="shared" si="49"/>
        <v>0</v>
      </c>
      <c r="FS36" s="380">
        <f t="shared" si="50"/>
        <v>0</v>
      </c>
      <c r="FT36" s="380">
        <f t="shared" si="51"/>
        <v>0</v>
      </c>
      <c r="FU36" s="380">
        <f t="shared" si="168"/>
        <v>0</v>
      </c>
      <c r="FV36" s="380">
        <f t="shared" si="52"/>
        <v>0</v>
      </c>
      <c r="FW36" s="380">
        <f t="shared" si="53"/>
        <v>0</v>
      </c>
      <c r="FX36" s="380">
        <f t="shared" si="54"/>
        <v>0</v>
      </c>
      <c r="FY36" s="380">
        <f t="shared" si="55"/>
        <v>0</v>
      </c>
      <c r="FZ36" s="380">
        <f t="shared" si="169"/>
        <v>0</v>
      </c>
      <c r="GA36" s="380">
        <f t="shared" si="56"/>
        <v>0</v>
      </c>
      <c r="GB36" s="380">
        <f t="shared" si="57"/>
        <v>0</v>
      </c>
      <c r="GC36" s="380">
        <f t="shared" si="58"/>
        <v>0</v>
      </c>
      <c r="GD36" s="380">
        <f t="shared" si="59"/>
        <v>0</v>
      </c>
      <c r="GE36" s="380">
        <f t="shared" si="170"/>
        <v>0</v>
      </c>
      <c r="GF36" s="380">
        <f t="shared" si="60"/>
        <v>0</v>
      </c>
      <c r="GG36" s="380">
        <f t="shared" si="61"/>
        <v>0</v>
      </c>
      <c r="GH36" s="380">
        <f t="shared" si="62"/>
        <v>0</v>
      </c>
      <c r="GI36" s="380">
        <f t="shared" si="63"/>
        <v>0</v>
      </c>
      <c r="GJ36" s="380">
        <f t="shared" si="171"/>
        <v>0</v>
      </c>
      <c r="GK36" s="380">
        <f t="shared" si="64"/>
        <v>0</v>
      </c>
      <c r="GL36" s="380">
        <f t="shared" si="65"/>
        <v>0</v>
      </c>
      <c r="GM36" s="380">
        <f t="shared" si="66"/>
        <v>0</v>
      </c>
      <c r="GN36" s="380">
        <f t="shared" si="67"/>
        <v>0</v>
      </c>
      <c r="GO36" s="380">
        <f t="shared" si="172"/>
        <v>0</v>
      </c>
      <c r="GP36" s="380">
        <f t="shared" si="68"/>
        <v>0</v>
      </c>
      <c r="GQ36" s="380">
        <f t="shared" si="69"/>
        <v>0</v>
      </c>
      <c r="GR36" s="380">
        <f t="shared" si="70"/>
        <v>0</v>
      </c>
      <c r="GS36" s="380">
        <f t="shared" si="71"/>
        <v>0</v>
      </c>
      <c r="GT36" s="380">
        <f t="shared" si="173"/>
        <v>0</v>
      </c>
      <c r="GU36" s="380">
        <f t="shared" si="72"/>
        <v>0</v>
      </c>
      <c r="GV36" s="386">
        <f t="shared" si="90"/>
        <v>18657.400000000001</v>
      </c>
      <c r="GW36" s="380">
        <f t="shared" si="77"/>
        <v>17683.5</v>
      </c>
      <c r="GX36" s="380">
        <f t="shared" si="77"/>
        <v>11264.5</v>
      </c>
      <c r="GY36" s="380">
        <f t="shared" si="77"/>
        <v>6419</v>
      </c>
      <c r="GZ36" s="380">
        <f t="shared" si="77"/>
        <v>973.9</v>
      </c>
      <c r="HA36" s="387"/>
      <c r="HB36" s="387"/>
      <c r="HC36" s="388"/>
      <c r="HD36" s="388"/>
      <c r="HE36" s="389"/>
      <c r="HF36" s="390">
        <f t="shared" si="174"/>
        <v>351</v>
      </c>
      <c r="HG36" s="391">
        <v>29.2</v>
      </c>
      <c r="HH36" s="392">
        <f t="shared" si="78"/>
        <v>24691</v>
      </c>
      <c r="HI36" s="393"/>
      <c r="HJ36" s="394"/>
      <c r="HK36" s="388">
        <f t="shared" si="74"/>
        <v>0</v>
      </c>
      <c r="HL36" s="388">
        <f t="shared" si="79"/>
        <v>18657.400000000001</v>
      </c>
      <c r="HM36" s="394">
        <f t="shared" si="80"/>
        <v>11264.5</v>
      </c>
      <c r="HN36" s="394"/>
      <c r="HO36" s="395"/>
    </row>
    <row r="37" spans="1:314">
      <c r="A37" s="372" t="s">
        <v>827</v>
      </c>
      <c r="B37" s="373">
        <v>0</v>
      </c>
      <c r="C37" s="373">
        <v>0</v>
      </c>
      <c r="D37" s="374">
        <v>87</v>
      </c>
      <c r="E37" s="375">
        <v>0</v>
      </c>
      <c r="F37" s="374"/>
      <c r="G37" s="373">
        <v>0</v>
      </c>
      <c r="H37" s="374">
        <v>196</v>
      </c>
      <c r="I37" s="375">
        <v>0</v>
      </c>
      <c r="J37" s="374"/>
      <c r="K37" s="374"/>
      <c r="L37" s="374"/>
      <c r="M37" s="373">
        <v>0</v>
      </c>
      <c r="N37" s="375">
        <v>0</v>
      </c>
      <c r="O37" s="374"/>
      <c r="P37" s="373">
        <v>0</v>
      </c>
      <c r="Q37" s="374">
        <v>15</v>
      </c>
      <c r="R37" s="375">
        <v>0</v>
      </c>
      <c r="S37" s="374"/>
      <c r="T37" s="376">
        <v>0</v>
      </c>
      <c r="U37" s="403">
        <v>0</v>
      </c>
      <c r="V37" s="403">
        <v>0</v>
      </c>
      <c r="W37" s="375">
        <v>0</v>
      </c>
      <c r="X37" s="375">
        <v>0</v>
      </c>
      <c r="Y37" s="375">
        <v>0</v>
      </c>
      <c r="Z37" s="375">
        <v>0</v>
      </c>
      <c r="AA37" s="375">
        <v>0</v>
      </c>
      <c r="AB37" s="375">
        <v>0</v>
      </c>
      <c r="AC37" s="375">
        <v>0</v>
      </c>
      <c r="AD37" s="377">
        <v>0</v>
      </c>
      <c r="AE37" s="377">
        <v>0</v>
      </c>
      <c r="AF37" s="377">
        <v>0</v>
      </c>
      <c r="AG37" s="377">
        <v>0</v>
      </c>
      <c r="AH37" s="374"/>
      <c r="AI37" s="377">
        <v>0</v>
      </c>
      <c r="AJ37" s="378">
        <f t="shared" si="75"/>
        <v>87</v>
      </c>
      <c r="AK37" s="378">
        <f t="shared" si="76"/>
        <v>211</v>
      </c>
      <c r="AL37" s="379">
        <f t="shared" si="0"/>
        <v>0</v>
      </c>
      <c r="AM37" s="380">
        <f t="shared" si="91"/>
        <v>0</v>
      </c>
      <c r="AN37" s="380">
        <f t="shared" si="1"/>
        <v>0</v>
      </c>
      <c r="AO37" s="380">
        <f t="shared" si="92"/>
        <v>0</v>
      </c>
      <c r="AP37" s="380">
        <f t="shared" si="93"/>
        <v>0</v>
      </c>
      <c r="AQ37" s="380">
        <f t="shared" si="2"/>
        <v>0</v>
      </c>
      <c r="AR37" s="380">
        <f t="shared" si="3"/>
        <v>0</v>
      </c>
      <c r="AS37" s="380">
        <f t="shared" si="4"/>
        <v>0</v>
      </c>
      <c r="AT37" s="380">
        <f t="shared" si="94"/>
        <v>0</v>
      </c>
      <c r="AU37" s="380">
        <f t="shared" si="95"/>
        <v>0</v>
      </c>
      <c r="AV37" s="380">
        <f t="shared" si="96"/>
        <v>4579.2</v>
      </c>
      <c r="AW37" s="380">
        <f t="shared" si="97"/>
        <v>4360.3999999999996</v>
      </c>
      <c r="AX37" s="380">
        <f t="shared" si="5"/>
        <v>2777.6</v>
      </c>
      <c r="AY37" s="380">
        <f t="shared" si="98"/>
        <v>1582.8</v>
      </c>
      <c r="AZ37" s="380">
        <f t="shared" si="6"/>
        <v>218.8</v>
      </c>
      <c r="BA37" s="380">
        <f t="shared" si="99"/>
        <v>0</v>
      </c>
      <c r="BB37" s="380">
        <f t="shared" si="100"/>
        <v>0</v>
      </c>
      <c r="BC37" s="380">
        <f t="shared" si="7"/>
        <v>0</v>
      </c>
      <c r="BD37" s="380">
        <f t="shared" si="101"/>
        <v>0</v>
      </c>
      <c r="BE37" s="380">
        <f t="shared" si="8"/>
        <v>0</v>
      </c>
      <c r="BF37" s="380">
        <f t="shared" si="102"/>
        <v>0</v>
      </c>
      <c r="BG37" s="380">
        <f t="shared" si="103"/>
        <v>0</v>
      </c>
      <c r="BH37" s="380">
        <f t="shared" si="9"/>
        <v>0</v>
      </c>
      <c r="BI37" s="380">
        <f t="shared" si="104"/>
        <v>0</v>
      </c>
      <c r="BJ37" s="380">
        <f t="shared" si="105"/>
        <v>0</v>
      </c>
      <c r="BK37" s="380">
        <f t="shared" si="106"/>
        <v>0</v>
      </c>
      <c r="BL37" s="380">
        <f t="shared" si="107"/>
        <v>0</v>
      </c>
      <c r="BM37" s="380">
        <f t="shared" si="10"/>
        <v>0</v>
      </c>
      <c r="BN37" s="380">
        <f t="shared" si="108"/>
        <v>0</v>
      </c>
      <c r="BO37" s="380">
        <f t="shared" si="109"/>
        <v>0</v>
      </c>
      <c r="BP37" s="380">
        <f t="shared" si="110"/>
        <v>9077.7000000000007</v>
      </c>
      <c r="BQ37" s="380">
        <f t="shared" si="111"/>
        <v>8542.1</v>
      </c>
      <c r="BR37" s="380">
        <f t="shared" si="11"/>
        <v>5441.4</v>
      </c>
      <c r="BS37" s="380">
        <f t="shared" si="112"/>
        <v>3100.7</v>
      </c>
      <c r="BT37" s="380">
        <f t="shared" si="12"/>
        <v>535.6</v>
      </c>
      <c r="BU37" s="380"/>
      <c r="BV37" s="380">
        <f t="shared" si="81"/>
        <v>0</v>
      </c>
      <c r="BW37" s="380">
        <f t="shared" si="82"/>
        <v>0</v>
      </c>
      <c r="BX37" s="380">
        <f t="shared" si="83"/>
        <v>0</v>
      </c>
      <c r="BY37" s="380">
        <f t="shared" si="84"/>
        <v>0</v>
      </c>
      <c r="BZ37" s="380">
        <f t="shared" si="85"/>
        <v>0</v>
      </c>
      <c r="CA37" s="380">
        <f t="shared" si="86"/>
        <v>0</v>
      </c>
      <c r="CB37" s="380">
        <f t="shared" si="87"/>
        <v>0</v>
      </c>
      <c r="CC37" s="380">
        <f t="shared" si="88"/>
        <v>0</v>
      </c>
      <c r="CD37" s="380">
        <f t="shared" si="89"/>
        <v>0</v>
      </c>
      <c r="CE37" s="381">
        <f t="shared" si="13"/>
        <v>0</v>
      </c>
      <c r="CF37" s="380">
        <f t="shared" si="113"/>
        <v>0</v>
      </c>
      <c r="CG37" s="380">
        <f t="shared" si="114"/>
        <v>0</v>
      </c>
      <c r="CH37" s="380">
        <f t="shared" si="14"/>
        <v>0</v>
      </c>
      <c r="CI37" s="380">
        <f t="shared" si="115"/>
        <v>0</v>
      </c>
      <c r="CJ37" s="381">
        <f t="shared" si="15"/>
        <v>0</v>
      </c>
      <c r="CK37" s="380">
        <f t="shared" si="116"/>
        <v>0</v>
      </c>
      <c r="CL37" s="380">
        <f t="shared" si="117"/>
        <v>0</v>
      </c>
      <c r="CM37" s="380">
        <f t="shared" si="16"/>
        <v>0</v>
      </c>
      <c r="CN37" s="380">
        <f t="shared" si="118"/>
        <v>0</v>
      </c>
      <c r="CO37" s="381">
        <f t="shared" si="17"/>
        <v>0</v>
      </c>
      <c r="CP37" s="380">
        <f t="shared" si="119"/>
        <v>0</v>
      </c>
      <c r="CQ37" s="380">
        <f t="shared" si="120"/>
        <v>0</v>
      </c>
      <c r="CR37" s="380">
        <f t="shared" si="18"/>
        <v>0</v>
      </c>
      <c r="CS37" s="380">
        <f t="shared" si="121"/>
        <v>0</v>
      </c>
      <c r="CT37" s="381">
        <f t="shared" si="19"/>
        <v>0</v>
      </c>
      <c r="CU37" s="380">
        <f t="shared" si="122"/>
        <v>0</v>
      </c>
      <c r="CV37" s="380">
        <f t="shared" si="123"/>
        <v>0</v>
      </c>
      <c r="CW37" s="380">
        <f t="shared" si="20"/>
        <v>0</v>
      </c>
      <c r="CX37" s="380">
        <f t="shared" si="124"/>
        <v>0</v>
      </c>
      <c r="CY37" s="380">
        <f t="shared" si="21"/>
        <v>0</v>
      </c>
      <c r="CZ37" s="380">
        <f t="shared" si="125"/>
        <v>0</v>
      </c>
      <c r="DA37" s="380">
        <f t="shared" si="126"/>
        <v>0</v>
      </c>
      <c r="DB37" s="380">
        <f t="shared" si="22"/>
        <v>0</v>
      </c>
      <c r="DC37" s="380">
        <f t="shared" si="127"/>
        <v>0</v>
      </c>
      <c r="DD37" s="380">
        <f t="shared" si="23"/>
        <v>0</v>
      </c>
      <c r="DE37" s="380">
        <f t="shared" si="24"/>
        <v>1753</v>
      </c>
      <c r="DF37" s="380">
        <f t="shared" si="25"/>
        <v>1699.7</v>
      </c>
      <c r="DG37" s="380">
        <f t="shared" si="26"/>
        <v>1082.7</v>
      </c>
      <c r="DH37" s="380">
        <f t="shared" si="128"/>
        <v>617</v>
      </c>
      <c r="DI37" s="380">
        <f t="shared" si="27"/>
        <v>53.3</v>
      </c>
      <c r="DJ37" s="380">
        <f t="shared" si="28"/>
        <v>0</v>
      </c>
      <c r="DK37" s="380">
        <f t="shared" si="29"/>
        <v>0</v>
      </c>
      <c r="DL37" s="380">
        <f t="shared" si="30"/>
        <v>0</v>
      </c>
      <c r="DM37" s="380">
        <f t="shared" si="129"/>
        <v>0</v>
      </c>
      <c r="DN37" s="380">
        <f t="shared" si="31"/>
        <v>0</v>
      </c>
      <c r="DO37" s="380">
        <f t="shared" si="130"/>
        <v>0</v>
      </c>
      <c r="DP37" s="380">
        <f t="shared" si="131"/>
        <v>0</v>
      </c>
      <c r="DQ37" s="380">
        <f t="shared" si="132"/>
        <v>0</v>
      </c>
      <c r="DR37" s="380">
        <f t="shared" si="133"/>
        <v>0</v>
      </c>
      <c r="DS37" s="380">
        <f t="shared" si="32"/>
        <v>0</v>
      </c>
      <c r="DT37" s="382">
        <f t="shared" si="134"/>
        <v>0</v>
      </c>
      <c r="DU37" s="383">
        <f t="shared" si="135"/>
        <v>0</v>
      </c>
      <c r="DV37" s="380">
        <f t="shared" si="33"/>
        <v>0</v>
      </c>
      <c r="DW37" s="380">
        <f t="shared" si="136"/>
        <v>0</v>
      </c>
      <c r="DX37" s="383">
        <f t="shared" si="137"/>
        <v>0</v>
      </c>
      <c r="DY37" s="383">
        <f t="shared" si="138"/>
        <v>0</v>
      </c>
      <c r="DZ37" s="383">
        <f t="shared" si="139"/>
        <v>0</v>
      </c>
      <c r="EA37" s="380">
        <f t="shared" si="34"/>
        <v>0</v>
      </c>
      <c r="EB37" s="380">
        <f t="shared" si="140"/>
        <v>0</v>
      </c>
      <c r="EC37" s="383">
        <f t="shared" si="141"/>
        <v>0</v>
      </c>
      <c r="ED37" s="383">
        <f t="shared" si="142"/>
        <v>0</v>
      </c>
      <c r="EE37" s="383">
        <f t="shared" si="143"/>
        <v>0</v>
      </c>
      <c r="EF37" s="380">
        <f t="shared" si="35"/>
        <v>0</v>
      </c>
      <c r="EG37" s="380">
        <f t="shared" si="144"/>
        <v>0</v>
      </c>
      <c r="EH37" s="383">
        <f t="shared" si="145"/>
        <v>0</v>
      </c>
      <c r="EI37" s="383">
        <f t="shared" si="146"/>
        <v>0</v>
      </c>
      <c r="EJ37" s="383">
        <f t="shared" si="147"/>
        <v>0</v>
      </c>
      <c r="EK37" s="380">
        <f t="shared" si="36"/>
        <v>0</v>
      </c>
      <c r="EL37" s="380">
        <f t="shared" si="148"/>
        <v>0</v>
      </c>
      <c r="EM37" s="383">
        <f t="shared" si="149"/>
        <v>0</v>
      </c>
      <c r="EN37" s="383">
        <f t="shared" si="150"/>
        <v>0</v>
      </c>
      <c r="EO37" s="383">
        <f t="shared" si="151"/>
        <v>0</v>
      </c>
      <c r="EP37" s="380">
        <f t="shared" si="37"/>
        <v>0</v>
      </c>
      <c r="EQ37" s="380">
        <f t="shared" si="152"/>
        <v>0</v>
      </c>
      <c r="ER37" s="383">
        <f t="shared" si="153"/>
        <v>0</v>
      </c>
      <c r="ES37" s="383">
        <f t="shared" si="154"/>
        <v>0</v>
      </c>
      <c r="ET37" s="383">
        <f t="shared" si="155"/>
        <v>0</v>
      </c>
      <c r="EU37" s="380">
        <f t="shared" si="38"/>
        <v>0</v>
      </c>
      <c r="EV37" s="380">
        <f t="shared" si="156"/>
        <v>0</v>
      </c>
      <c r="EW37" s="383">
        <f t="shared" si="157"/>
        <v>0</v>
      </c>
      <c r="EX37" s="383">
        <f t="shared" si="158"/>
        <v>0</v>
      </c>
      <c r="EY37" s="383">
        <f t="shared" si="159"/>
        <v>0</v>
      </c>
      <c r="EZ37" s="380">
        <f t="shared" si="39"/>
        <v>0</v>
      </c>
      <c r="FA37" s="380">
        <f t="shared" si="160"/>
        <v>0</v>
      </c>
      <c r="FB37" s="383">
        <f t="shared" si="161"/>
        <v>0</v>
      </c>
      <c r="FC37" s="383">
        <f t="shared" si="162"/>
        <v>0</v>
      </c>
      <c r="FD37" s="383">
        <f t="shared" si="163"/>
        <v>0</v>
      </c>
      <c r="FE37" s="380">
        <f t="shared" si="40"/>
        <v>0</v>
      </c>
      <c r="FF37" s="380">
        <f t="shared" si="164"/>
        <v>0</v>
      </c>
      <c r="FG37" s="384">
        <f t="shared" si="165"/>
        <v>0</v>
      </c>
      <c r="FH37" s="385">
        <f t="shared" si="41"/>
        <v>0</v>
      </c>
      <c r="FI37" s="380">
        <f t="shared" si="42"/>
        <v>0</v>
      </c>
      <c r="FJ37" s="380">
        <f t="shared" si="43"/>
        <v>0</v>
      </c>
      <c r="FK37" s="380">
        <f t="shared" si="166"/>
        <v>0</v>
      </c>
      <c r="FL37" s="380">
        <f t="shared" si="44"/>
        <v>0</v>
      </c>
      <c r="FM37" s="380">
        <f t="shared" si="45"/>
        <v>0</v>
      </c>
      <c r="FN37" s="380">
        <f t="shared" si="46"/>
        <v>0</v>
      </c>
      <c r="FO37" s="380">
        <f t="shared" si="47"/>
        <v>0</v>
      </c>
      <c r="FP37" s="380">
        <f t="shared" si="167"/>
        <v>0</v>
      </c>
      <c r="FQ37" s="380">
        <f t="shared" si="48"/>
        <v>0</v>
      </c>
      <c r="FR37" s="380">
        <f t="shared" si="49"/>
        <v>0</v>
      </c>
      <c r="FS37" s="380">
        <f t="shared" si="50"/>
        <v>0</v>
      </c>
      <c r="FT37" s="380">
        <f t="shared" si="51"/>
        <v>0</v>
      </c>
      <c r="FU37" s="380">
        <f t="shared" si="168"/>
        <v>0</v>
      </c>
      <c r="FV37" s="380">
        <f t="shared" si="52"/>
        <v>0</v>
      </c>
      <c r="FW37" s="380">
        <f t="shared" si="53"/>
        <v>0</v>
      </c>
      <c r="FX37" s="380">
        <f t="shared" si="54"/>
        <v>0</v>
      </c>
      <c r="FY37" s="380">
        <f t="shared" si="55"/>
        <v>0</v>
      </c>
      <c r="FZ37" s="380">
        <f t="shared" si="169"/>
        <v>0</v>
      </c>
      <c r="GA37" s="380">
        <f t="shared" si="56"/>
        <v>0</v>
      </c>
      <c r="GB37" s="380">
        <f t="shared" si="57"/>
        <v>0</v>
      </c>
      <c r="GC37" s="380">
        <f t="shared" si="58"/>
        <v>0</v>
      </c>
      <c r="GD37" s="380">
        <f t="shared" si="59"/>
        <v>0</v>
      </c>
      <c r="GE37" s="380">
        <f t="shared" si="170"/>
        <v>0</v>
      </c>
      <c r="GF37" s="380">
        <f t="shared" si="60"/>
        <v>0</v>
      </c>
      <c r="GG37" s="380">
        <f t="shared" si="61"/>
        <v>0</v>
      </c>
      <c r="GH37" s="380">
        <f t="shared" si="62"/>
        <v>0</v>
      </c>
      <c r="GI37" s="380">
        <f t="shared" si="63"/>
        <v>0</v>
      </c>
      <c r="GJ37" s="380">
        <f t="shared" si="171"/>
        <v>0</v>
      </c>
      <c r="GK37" s="380">
        <f t="shared" si="64"/>
        <v>0</v>
      </c>
      <c r="GL37" s="380">
        <f t="shared" si="65"/>
        <v>0</v>
      </c>
      <c r="GM37" s="380">
        <f t="shared" si="66"/>
        <v>0</v>
      </c>
      <c r="GN37" s="380">
        <f t="shared" si="67"/>
        <v>0</v>
      </c>
      <c r="GO37" s="380">
        <f t="shared" si="172"/>
        <v>0</v>
      </c>
      <c r="GP37" s="380">
        <f t="shared" si="68"/>
        <v>0</v>
      </c>
      <c r="GQ37" s="380">
        <f t="shared" si="69"/>
        <v>0</v>
      </c>
      <c r="GR37" s="380">
        <f t="shared" si="70"/>
        <v>0</v>
      </c>
      <c r="GS37" s="380">
        <f t="shared" si="71"/>
        <v>0</v>
      </c>
      <c r="GT37" s="380">
        <f t="shared" si="173"/>
        <v>0</v>
      </c>
      <c r="GU37" s="380">
        <f t="shared" si="72"/>
        <v>0</v>
      </c>
      <c r="GV37" s="386">
        <f t="shared" si="90"/>
        <v>15409.9</v>
      </c>
      <c r="GW37" s="380">
        <f t="shared" si="77"/>
        <v>14602.2</v>
      </c>
      <c r="GX37" s="380">
        <f t="shared" si="77"/>
        <v>9301.7000000000007</v>
      </c>
      <c r="GY37" s="380">
        <f t="shared" si="77"/>
        <v>5300.5</v>
      </c>
      <c r="GZ37" s="380">
        <f t="shared" si="77"/>
        <v>807.7</v>
      </c>
      <c r="HA37" s="387"/>
      <c r="HB37" s="387"/>
      <c r="HC37" s="388"/>
      <c r="HD37" s="388"/>
      <c r="HE37" s="389"/>
      <c r="HF37" s="390">
        <f t="shared" si="174"/>
        <v>298</v>
      </c>
      <c r="HG37" s="391">
        <v>24.3</v>
      </c>
      <c r="HH37" s="392">
        <f t="shared" si="78"/>
        <v>24500</v>
      </c>
      <c r="HI37" s="393"/>
      <c r="HJ37" s="394"/>
      <c r="HK37" s="388">
        <f t="shared" si="74"/>
        <v>0</v>
      </c>
      <c r="HL37" s="388">
        <f t="shared" si="79"/>
        <v>15409.9</v>
      </c>
      <c r="HM37" s="394">
        <f t="shared" si="80"/>
        <v>9301.7000000000007</v>
      </c>
      <c r="HN37" s="394"/>
      <c r="HO37" s="395"/>
    </row>
    <row r="38" spans="1:314">
      <c r="A38" s="372" t="s">
        <v>828</v>
      </c>
      <c r="B38" s="373">
        <v>0</v>
      </c>
      <c r="C38" s="373">
        <v>0</v>
      </c>
      <c r="D38" s="374">
        <v>27</v>
      </c>
      <c r="E38" s="375">
        <v>0</v>
      </c>
      <c r="F38" s="374"/>
      <c r="G38" s="373">
        <v>0</v>
      </c>
      <c r="H38" s="374">
        <v>203</v>
      </c>
      <c r="I38" s="375">
        <v>0</v>
      </c>
      <c r="J38" s="374"/>
      <c r="K38" s="374"/>
      <c r="L38" s="374"/>
      <c r="M38" s="373">
        <v>0</v>
      </c>
      <c r="N38" s="375">
        <v>0</v>
      </c>
      <c r="O38" s="374"/>
      <c r="P38" s="375">
        <v>0</v>
      </c>
      <c r="Q38" s="374"/>
      <c r="R38" s="375">
        <v>0</v>
      </c>
      <c r="S38" s="374"/>
      <c r="T38" s="376">
        <v>0</v>
      </c>
      <c r="U38" s="403">
        <v>0</v>
      </c>
      <c r="V38" s="403">
        <v>0</v>
      </c>
      <c r="W38" s="375">
        <v>0</v>
      </c>
      <c r="X38" s="375">
        <v>0</v>
      </c>
      <c r="Y38" s="375">
        <v>0</v>
      </c>
      <c r="Z38" s="375">
        <v>0</v>
      </c>
      <c r="AA38" s="375">
        <v>0</v>
      </c>
      <c r="AB38" s="375">
        <v>0</v>
      </c>
      <c r="AC38" s="375">
        <v>0</v>
      </c>
      <c r="AD38" s="377">
        <v>0</v>
      </c>
      <c r="AE38" s="377">
        <v>0</v>
      </c>
      <c r="AF38" s="377">
        <v>0</v>
      </c>
      <c r="AG38" s="377">
        <v>0</v>
      </c>
      <c r="AH38" s="374"/>
      <c r="AI38" s="377">
        <v>0</v>
      </c>
      <c r="AJ38" s="378">
        <f t="shared" si="75"/>
        <v>27</v>
      </c>
      <c r="AK38" s="378">
        <f t="shared" si="76"/>
        <v>203</v>
      </c>
      <c r="AL38" s="379">
        <f t="shared" si="0"/>
        <v>0</v>
      </c>
      <c r="AM38" s="380">
        <f t="shared" si="91"/>
        <v>0</v>
      </c>
      <c r="AN38" s="380">
        <f t="shared" si="1"/>
        <v>0</v>
      </c>
      <c r="AO38" s="380">
        <f t="shared" si="92"/>
        <v>0</v>
      </c>
      <c r="AP38" s="380">
        <f t="shared" si="93"/>
        <v>0</v>
      </c>
      <c r="AQ38" s="380">
        <f t="shared" si="2"/>
        <v>0</v>
      </c>
      <c r="AR38" s="380">
        <f t="shared" si="3"/>
        <v>0</v>
      </c>
      <c r="AS38" s="380">
        <f t="shared" si="4"/>
        <v>0</v>
      </c>
      <c r="AT38" s="380">
        <f t="shared" si="94"/>
        <v>0</v>
      </c>
      <c r="AU38" s="380">
        <f t="shared" si="95"/>
        <v>0</v>
      </c>
      <c r="AV38" s="380">
        <f t="shared" si="96"/>
        <v>1421.1</v>
      </c>
      <c r="AW38" s="380">
        <f t="shared" si="97"/>
        <v>1353.2</v>
      </c>
      <c r="AX38" s="380">
        <f t="shared" si="5"/>
        <v>862</v>
      </c>
      <c r="AY38" s="380">
        <f t="shared" si="98"/>
        <v>491.2</v>
      </c>
      <c r="AZ38" s="380">
        <f t="shared" si="6"/>
        <v>67.900000000000006</v>
      </c>
      <c r="BA38" s="380">
        <f t="shared" si="99"/>
        <v>0</v>
      </c>
      <c r="BB38" s="380">
        <f t="shared" si="100"/>
        <v>0</v>
      </c>
      <c r="BC38" s="380">
        <f t="shared" si="7"/>
        <v>0</v>
      </c>
      <c r="BD38" s="380">
        <f t="shared" si="101"/>
        <v>0</v>
      </c>
      <c r="BE38" s="380">
        <f t="shared" si="8"/>
        <v>0</v>
      </c>
      <c r="BF38" s="380">
        <f t="shared" si="102"/>
        <v>0</v>
      </c>
      <c r="BG38" s="380">
        <f t="shared" si="103"/>
        <v>0</v>
      </c>
      <c r="BH38" s="380">
        <f t="shared" si="9"/>
        <v>0</v>
      </c>
      <c r="BI38" s="380">
        <f t="shared" si="104"/>
        <v>0</v>
      </c>
      <c r="BJ38" s="380">
        <f t="shared" si="105"/>
        <v>0</v>
      </c>
      <c r="BK38" s="380">
        <f t="shared" si="106"/>
        <v>0</v>
      </c>
      <c r="BL38" s="380">
        <f t="shared" si="107"/>
        <v>0</v>
      </c>
      <c r="BM38" s="380">
        <f t="shared" si="10"/>
        <v>0</v>
      </c>
      <c r="BN38" s="380">
        <f t="shared" si="108"/>
        <v>0</v>
      </c>
      <c r="BO38" s="380">
        <f t="shared" si="109"/>
        <v>0</v>
      </c>
      <c r="BP38" s="380">
        <f t="shared" si="110"/>
        <v>9401.9</v>
      </c>
      <c r="BQ38" s="380">
        <f t="shared" si="111"/>
        <v>8847.1</v>
      </c>
      <c r="BR38" s="380">
        <f t="shared" si="11"/>
        <v>5635.7</v>
      </c>
      <c r="BS38" s="380">
        <f t="shared" si="112"/>
        <v>3211.4</v>
      </c>
      <c r="BT38" s="380">
        <f t="shared" si="12"/>
        <v>554.79999999999995</v>
      </c>
      <c r="BU38" s="380"/>
      <c r="BV38" s="380">
        <f t="shared" si="81"/>
        <v>0</v>
      </c>
      <c r="BW38" s="380">
        <f t="shared" si="82"/>
        <v>0</v>
      </c>
      <c r="BX38" s="380">
        <f t="shared" si="83"/>
        <v>0</v>
      </c>
      <c r="BY38" s="380">
        <f t="shared" si="84"/>
        <v>0</v>
      </c>
      <c r="BZ38" s="380">
        <f t="shared" si="85"/>
        <v>0</v>
      </c>
      <c r="CA38" s="380">
        <f t="shared" si="86"/>
        <v>0</v>
      </c>
      <c r="CB38" s="380">
        <f t="shared" si="87"/>
        <v>0</v>
      </c>
      <c r="CC38" s="380">
        <f t="shared" si="88"/>
        <v>0</v>
      </c>
      <c r="CD38" s="380">
        <f t="shared" si="89"/>
        <v>0</v>
      </c>
      <c r="CE38" s="381">
        <f t="shared" si="13"/>
        <v>0</v>
      </c>
      <c r="CF38" s="380">
        <f t="shared" si="113"/>
        <v>0</v>
      </c>
      <c r="CG38" s="380">
        <f t="shared" si="114"/>
        <v>0</v>
      </c>
      <c r="CH38" s="380">
        <f t="shared" si="14"/>
        <v>0</v>
      </c>
      <c r="CI38" s="380">
        <f t="shared" si="115"/>
        <v>0</v>
      </c>
      <c r="CJ38" s="381">
        <f t="shared" si="15"/>
        <v>0</v>
      </c>
      <c r="CK38" s="380">
        <f t="shared" si="116"/>
        <v>0</v>
      </c>
      <c r="CL38" s="380">
        <f t="shared" si="117"/>
        <v>0</v>
      </c>
      <c r="CM38" s="380">
        <f t="shared" si="16"/>
        <v>0</v>
      </c>
      <c r="CN38" s="380">
        <f t="shared" si="118"/>
        <v>0</v>
      </c>
      <c r="CO38" s="381">
        <f t="shared" si="17"/>
        <v>0</v>
      </c>
      <c r="CP38" s="380">
        <f t="shared" si="119"/>
        <v>0</v>
      </c>
      <c r="CQ38" s="380">
        <f t="shared" si="120"/>
        <v>0</v>
      </c>
      <c r="CR38" s="380">
        <f t="shared" si="18"/>
        <v>0</v>
      </c>
      <c r="CS38" s="380">
        <f t="shared" si="121"/>
        <v>0</v>
      </c>
      <c r="CT38" s="381">
        <f t="shared" si="19"/>
        <v>0</v>
      </c>
      <c r="CU38" s="380">
        <f t="shared" si="122"/>
        <v>0</v>
      </c>
      <c r="CV38" s="380">
        <f t="shared" si="123"/>
        <v>0</v>
      </c>
      <c r="CW38" s="380">
        <f t="shared" si="20"/>
        <v>0</v>
      </c>
      <c r="CX38" s="380">
        <f t="shared" si="124"/>
        <v>0</v>
      </c>
      <c r="CY38" s="380">
        <f t="shared" si="21"/>
        <v>0</v>
      </c>
      <c r="CZ38" s="380">
        <f t="shared" si="125"/>
        <v>0</v>
      </c>
      <c r="DA38" s="380">
        <f t="shared" si="126"/>
        <v>0</v>
      </c>
      <c r="DB38" s="380">
        <f t="shared" si="22"/>
        <v>0</v>
      </c>
      <c r="DC38" s="380">
        <f t="shared" si="127"/>
        <v>0</v>
      </c>
      <c r="DD38" s="380">
        <f t="shared" si="23"/>
        <v>0</v>
      </c>
      <c r="DE38" s="380">
        <f t="shared" si="24"/>
        <v>0</v>
      </c>
      <c r="DF38" s="380">
        <f t="shared" si="25"/>
        <v>0</v>
      </c>
      <c r="DG38" s="380">
        <f t="shared" si="26"/>
        <v>0</v>
      </c>
      <c r="DH38" s="380">
        <f t="shared" si="128"/>
        <v>0</v>
      </c>
      <c r="DI38" s="380">
        <f t="shared" si="27"/>
        <v>0</v>
      </c>
      <c r="DJ38" s="380">
        <f t="shared" si="28"/>
        <v>0</v>
      </c>
      <c r="DK38" s="380">
        <f t="shared" si="29"/>
        <v>0</v>
      </c>
      <c r="DL38" s="380">
        <f t="shared" si="30"/>
        <v>0</v>
      </c>
      <c r="DM38" s="380">
        <f t="shared" si="129"/>
        <v>0</v>
      </c>
      <c r="DN38" s="380">
        <f t="shared" si="31"/>
        <v>0</v>
      </c>
      <c r="DO38" s="380">
        <f t="shared" si="130"/>
        <v>0</v>
      </c>
      <c r="DP38" s="380">
        <f t="shared" si="131"/>
        <v>0</v>
      </c>
      <c r="DQ38" s="380">
        <f t="shared" si="132"/>
        <v>0</v>
      </c>
      <c r="DR38" s="380">
        <f t="shared" si="133"/>
        <v>0</v>
      </c>
      <c r="DS38" s="380">
        <f t="shared" si="32"/>
        <v>0</v>
      </c>
      <c r="DT38" s="382">
        <f t="shared" si="134"/>
        <v>0</v>
      </c>
      <c r="DU38" s="383">
        <f t="shared" si="135"/>
        <v>0</v>
      </c>
      <c r="DV38" s="380">
        <f t="shared" si="33"/>
        <v>0</v>
      </c>
      <c r="DW38" s="380">
        <f t="shared" si="136"/>
        <v>0</v>
      </c>
      <c r="DX38" s="383">
        <f t="shared" si="137"/>
        <v>0</v>
      </c>
      <c r="DY38" s="383">
        <f t="shared" si="138"/>
        <v>0</v>
      </c>
      <c r="DZ38" s="383">
        <f t="shared" si="139"/>
        <v>0</v>
      </c>
      <c r="EA38" s="380">
        <f t="shared" si="34"/>
        <v>0</v>
      </c>
      <c r="EB38" s="380">
        <f t="shared" si="140"/>
        <v>0</v>
      </c>
      <c r="EC38" s="383">
        <f t="shared" si="141"/>
        <v>0</v>
      </c>
      <c r="ED38" s="383">
        <f t="shared" si="142"/>
        <v>0</v>
      </c>
      <c r="EE38" s="383">
        <f t="shared" si="143"/>
        <v>0</v>
      </c>
      <c r="EF38" s="380">
        <f t="shared" si="35"/>
        <v>0</v>
      </c>
      <c r="EG38" s="380">
        <f t="shared" si="144"/>
        <v>0</v>
      </c>
      <c r="EH38" s="383">
        <f t="shared" si="145"/>
        <v>0</v>
      </c>
      <c r="EI38" s="383">
        <f t="shared" si="146"/>
        <v>0</v>
      </c>
      <c r="EJ38" s="383">
        <f t="shared" si="147"/>
        <v>0</v>
      </c>
      <c r="EK38" s="380">
        <f t="shared" si="36"/>
        <v>0</v>
      </c>
      <c r="EL38" s="380">
        <f t="shared" si="148"/>
        <v>0</v>
      </c>
      <c r="EM38" s="383">
        <f t="shared" si="149"/>
        <v>0</v>
      </c>
      <c r="EN38" s="383">
        <f t="shared" si="150"/>
        <v>0</v>
      </c>
      <c r="EO38" s="383">
        <f t="shared" si="151"/>
        <v>0</v>
      </c>
      <c r="EP38" s="380">
        <f t="shared" si="37"/>
        <v>0</v>
      </c>
      <c r="EQ38" s="380">
        <f t="shared" si="152"/>
        <v>0</v>
      </c>
      <c r="ER38" s="383">
        <f t="shared" si="153"/>
        <v>0</v>
      </c>
      <c r="ES38" s="383">
        <f t="shared" si="154"/>
        <v>0</v>
      </c>
      <c r="ET38" s="383">
        <f t="shared" si="155"/>
        <v>0</v>
      </c>
      <c r="EU38" s="380">
        <f t="shared" si="38"/>
        <v>0</v>
      </c>
      <c r="EV38" s="380">
        <f t="shared" si="156"/>
        <v>0</v>
      </c>
      <c r="EW38" s="383">
        <f t="shared" si="157"/>
        <v>0</v>
      </c>
      <c r="EX38" s="383">
        <f t="shared" si="158"/>
        <v>0</v>
      </c>
      <c r="EY38" s="383">
        <f t="shared" si="159"/>
        <v>0</v>
      </c>
      <c r="EZ38" s="380">
        <f t="shared" si="39"/>
        <v>0</v>
      </c>
      <c r="FA38" s="380">
        <f t="shared" si="160"/>
        <v>0</v>
      </c>
      <c r="FB38" s="383">
        <f t="shared" si="161"/>
        <v>0</v>
      </c>
      <c r="FC38" s="383">
        <f t="shared" si="162"/>
        <v>0</v>
      </c>
      <c r="FD38" s="383">
        <f t="shared" si="163"/>
        <v>0</v>
      </c>
      <c r="FE38" s="380">
        <f t="shared" si="40"/>
        <v>0</v>
      </c>
      <c r="FF38" s="380">
        <f t="shared" si="164"/>
        <v>0</v>
      </c>
      <c r="FG38" s="384">
        <f t="shared" si="165"/>
        <v>0</v>
      </c>
      <c r="FH38" s="385">
        <f t="shared" si="41"/>
        <v>0</v>
      </c>
      <c r="FI38" s="380">
        <f t="shared" si="42"/>
        <v>0</v>
      </c>
      <c r="FJ38" s="380">
        <f t="shared" si="43"/>
        <v>0</v>
      </c>
      <c r="FK38" s="380">
        <f t="shared" si="166"/>
        <v>0</v>
      </c>
      <c r="FL38" s="380">
        <f t="shared" si="44"/>
        <v>0</v>
      </c>
      <c r="FM38" s="380">
        <f t="shared" si="45"/>
        <v>0</v>
      </c>
      <c r="FN38" s="380">
        <f t="shared" si="46"/>
        <v>0</v>
      </c>
      <c r="FO38" s="380">
        <f t="shared" si="47"/>
        <v>0</v>
      </c>
      <c r="FP38" s="380">
        <f t="shared" si="167"/>
        <v>0</v>
      </c>
      <c r="FQ38" s="380">
        <f t="shared" si="48"/>
        <v>0</v>
      </c>
      <c r="FR38" s="380">
        <f t="shared" si="49"/>
        <v>0</v>
      </c>
      <c r="FS38" s="380">
        <f t="shared" si="50"/>
        <v>0</v>
      </c>
      <c r="FT38" s="380">
        <f t="shared" si="51"/>
        <v>0</v>
      </c>
      <c r="FU38" s="380">
        <f t="shared" si="168"/>
        <v>0</v>
      </c>
      <c r="FV38" s="380">
        <f t="shared" si="52"/>
        <v>0</v>
      </c>
      <c r="FW38" s="380">
        <f t="shared" si="53"/>
        <v>0</v>
      </c>
      <c r="FX38" s="380">
        <f t="shared" si="54"/>
        <v>0</v>
      </c>
      <c r="FY38" s="380">
        <f t="shared" si="55"/>
        <v>0</v>
      </c>
      <c r="FZ38" s="380">
        <f t="shared" si="169"/>
        <v>0</v>
      </c>
      <c r="GA38" s="380">
        <f t="shared" si="56"/>
        <v>0</v>
      </c>
      <c r="GB38" s="380">
        <f t="shared" si="57"/>
        <v>0</v>
      </c>
      <c r="GC38" s="380">
        <f t="shared" si="58"/>
        <v>0</v>
      </c>
      <c r="GD38" s="380">
        <f t="shared" si="59"/>
        <v>0</v>
      </c>
      <c r="GE38" s="380">
        <f t="shared" si="170"/>
        <v>0</v>
      </c>
      <c r="GF38" s="380">
        <f t="shared" si="60"/>
        <v>0</v>
      </c>
      <c r="GG38" s="380">
        <f t="shared" si="61"/>
        <v>0</v>
      </c>
      <c r="GH38" s="380">
        <f t="shared" si="62"/>
        <v>0</v>
      </c>
      <c r="GI38" s="380">
        <f t="shared" si="63"/>
        <v>0</v>
      </c>
      <c r="GJ38" s="380">
        <f t="shared" si="171"/>
        <v>0</v>
      </c>
      <c r="GK38" s="380">
        <f t="shared" si="64"/>
        <v>0</v>
      </c>
      <c r="GL38" s="380">
        <f t="shared" si="65"/>
        <v>0</v>
      </c>
      <c r="GM38" s="380">
        <f t="shared" si="66"/>
        <v>0</v>
      </c>
      <c r="GN38" s="380">
        <f t="shared" si="67"/>
        <v>0</v>
      </c>
      <c r="GO38" s="380">
        <f t="shared" si="172"/>
        <v>0</v>
      </c>
      <c r="GP38" s="380">
        <f t="shared" si="68"/>
        <v>0</v>
      </c>
      <c r="GQ38" s="380">
        <f t="shared" si="69"/>
        <v>0</v>
      </c>
      <c r="GR38" s="380">
        <f t="shared" si="70"/>
        <v>0</v>
      </c>
      <c r="GS38" s="380">
        <f t="shared" si="71"/>
        <v>0</v>
      </c>
      <c r="GT38" s="380">
        <f t="shared" si="173"/>
        <v>0</v>
      </c>
      <c r="GU38" s="380">
        <f t="shared" si="72"/>
        <v>0</v>
      </c>
      <c r="GV38" s="386">
        <f t="shared" si="90"/>
        <v>10823</v>
      </c>
      <c r="GW38" s="380">
        <f t="shared" si="77"/>
        <v>10200.299999999999</v>
      </c>
      <c r="GX38" s="380">
        <f t="shared" si="77"/>
        <v>6497.7</v>
      </c>
      <c r="GY38" s="380">
        <f t="shared" si="77"/>
        <v>3702.6</v>
      </c>
      <c r="GZ38" s="380">
        <f t="shared" si="77"/>
        <v>622.70000000000005</v>
      </c>
      <c r="HA38" s="387"/>
      <c r="HB38" s="387"/>
      <c r="HC38" s="388"/>
      <c r="HD38" s="388"/>
      <c r="HE38" s="389"/>
      <c r="HF38" s="390">
        <f t="shared" si="174"/>
        <v>230</v>
      </c>
      <c r="HG38" s="391">
        <v>16.399999999999999</v>
      </c>
      <c r="HH38" s="392">
        <f t="shared" si="78"/>
        <v>25359</v>
      </c>
      <c r="HI38" s="393"/>
      <c r="HJ38" s="394"/>
      <c r="HK38" s="388">
        <f t="shared" si="74"/>
        <v>0</v>
      </c>
      <c r="HL38" s="388">
        <f t="shared" si="79"/>
        <v>10823</v>
      </c>
      <c r="HM38" s="394">
        <f t="shared" si="80"/>
        <v>6497.7</v>
      </c>
      <c r="HN38" s="394"/>
      <c r="HO38" s="395"/>
    </row>
    <row r="39" spans="1:314">
      <c r="A39" s="372" t="s">
        <v>829</v>
      </c>
      <c r="B39" s="373">
        <v>0</v>
      </c>
      <c r="C39" s="373">
        <v>0</v>
      </c>
      <c r="D39" s="374">
        <v>21</v>
      </c>
      <c r="E39" s="375">
        <v>0</v>
      </c>
      <c r="F39" s="374"/>
      <c r="G39" s="373">
        <v>0</v>
      </c>
      <c r="H39" s="374">
        <v>132</v>
      </c>
      <c r="I39" s="375">
        <v>0</v>
      </c>
      <c r="J39" s="374"/>
      <c r="K39" s="374"/>
      <c r="L39" s="374"/>
      <c r="M39" s="373">
        <v>0</v>
      </c>
      <c r="N39" s="375">
        <v>0</v>
      </c>
      <c r="O39" s="374"/>
      <c r="P39" s="375">
        <v>0</v>
      </c>
      <c r="Q39" s="374"/>
      <c r="R39" s="375">
        <v>0</v>
      </c>
      <c r="S39" s="374"/>
      <c r="T39" s="376">
        <v>0</v>
      </c>
      <c r="U39" s="403">
        <v>0</v>
      </c>
      <c r="V39" s="403">
        <v>0</v>
      </c>
      <c r="W39" s="375">
        <v>0</v>
      </c>
      <c r="X39" s="375">
        <v>0</v>
      </c>
      <c r="Y39" s="375">
        <v>0</v>
      </c>
      <c r="Z39" s="375">
        <v>0</v>
      </c>
      <c r="AA39" s="375">
        <v>0</v>
      </c>
      <c r="AB39" s="375">
        <v>0</v>
      </c>
      <c r="AC39" s="375">
        <v>0</v>
      </c>
      <c r="AD39" s="377">
        <v>0</v>
      </c>
      <c r="AE39" s="377">
        <v>0</v>
      </c>
      <c r="AF39" s="377">
        <v>0</v>
      </c>
      <c r="AG39" s="377">
        <v>0</v>
      </c>
      <c r="AH39" s="374"/>
      <c r="AI39" s="377">
        <v>0</v>
      </c>
      <c r="AJ39" s="378">
        <f t="shared" si="75"/>
        <v>21</v>
      </c>
      <c r="AK39" s="378">
        <f t="shared" si="76"/>
        <v>132</v>
      </c>
      <c r="AL39" s="379">
        <f t="shared" si="0"/>
        <v>0</v>
      </c>
      <c r="AM39" s="380">
        <f t="shared" si="91"/>
        <v>0</v>
      </c>
      <c r="AN39" s="380">
        <f t="shared" si="1"/>
        <v>0</v>
      </c>
      <c r="AO39" s="380">
        <f t="shared" si="92"/>
        <v>0</v>
      </c>
      <c r="AP39" s="380">
        <f t="shared" si="93"/>
        <v>0</v>
      </c>
      <c r="AQ39" s="380">
        <f t="shared" si="2"/>
        <v>0</v>
      </c>
      <c r="AR39" s="380">
        <f t="shared" si="3"/>
        <v>0</v>
      </c>
      <c r="AS39" s="380">
        <f t="shared" si="4"/>
        <v>0</v>
      </c>
      <c r="AT39" s="380">
        <f t="shared" si="94"/>
        <v>0</v>
      </c>
      <c r="AU39" s="380">
        <f t="shared" si="95"/>
        <v>0</v>
      </c>
      <c r="AV39" s="380">
        <f t="shared" si="96"/>
        <v>1105.3</v>
      </c>
      <c r="AW39" s="380">
        <f t="shared" si="97"/>
        <v>1052.5</v>
      </c>
      <c r="AX39" s="380">
        <f t="shared" si="5"/>
        <v>670.5</v>
      </c>
      <c r="AY39" s="380">
        <f t="shared" si="98"/>
        <v>382</v>
      </c>
      <c r="AZ39" s="380">
        <f t="shared" si="6"/>
        <v>52.8</v>
      </c>
      <c r="BA39" s="380">
        <f t="shared" si="99"/>
        <v>0</v>
      </c>
      <c r="BB39" s="380">
        <f t="shared" si="100"/>
        <v>0</v>
      </c>
      <c r="BC39" s="380">
        <f t="shared" si="7"/>
        <v>0</v>
      </c>
      <c r="BD39" s="380">
        <f t="shared" si="101"/>
        <v>0</v>
      </c>
      <c r="BE39" s="380">
        <f t="shared" si="8"/>
        <v>0</v>
      </c>
      <c r="BF39" s="380">
        <f t="shared" si="102"/>
        <v>0</v>
      </c>
      <c r="BG39" s="380">
        <f t="shared" si="103"/>
        <v>0</v>
      </c>
      <c r="BH39" s="380">
        <f t="shared" si="9"/>
        <v>0</v>
      </c>
      <c r="BI39" s="380">
        <f t="shared" si="104"/>
        <v>0</v>
      </c>
      <c r="BJ39" s="380">
        <f t="shared" si="105"/>
        <v>0</v>
      </c>
      <c r="BK39" s="380">
        <f t="shared" si="106"/>
        <v>0</v>
      </c>
      <c r="BL39" s="380">
        <f t="shared" si="107"/>
        <v>0</v>
      </c>
      <c r="BM39" s="380">
        <f t="shared" si="10"/>
        <v>0</v>
      </c>
      <c r="BN39" s="380">
        <f t="shared" si="108"/>
        <v>0</v>
      </c>
      <c r="BO39" s="380">
        <f t="shared" si="109"/>
        <v>0</v>
      </c>
      <c r="BP39" s="380">
        <f t="shared" si="110"/>
        <v>6113.6</v>
      </c>
      <c r="BQ39" s="380">
        <f t="shared" si="111"/>
        <v>5752.8</v>
      </c>
      <c r="BR39" s="380">
        <f t="shared" si="11"/>
        <v>3664.6</v>
      </c>
      <c r="BS39" s="380">
        <f t="shared" si="112"/>
        <v>2088.1999999999998</v>
      </c>
      <c r="BT39" s="380">
        <f t="shared" si="12"/>
        <v>360.8</v>
      </c>
      <c r="BU39" s="380"/>
      <c r="BV39" s="380">
        <f t="shared" si="81"/>
        <v>0</v>
      </c>
      <c r="BW39" s="380">
        <f t="shared" si="82"/>
        <v>0</v>
      </c>
      <c r="BX39" s="380">
        <f t="shared" si="83"/>
        <v>0</v>
      </c>
      <c r="BY39" s="380">
        <f t="shared" si="84"/>
        <v>0</v>
      </c>
      <c r="BZ39" s="380">
        <f t="shared" si="85"/>
        <v>0</v>
      </c>
      <c r="CA39" s="380">
        <f t="shared" si="86"/>
        <v>0</v>
      </c>
      <c r="CB39" s="380">
        <f t="shared" si="87"/>
        <v>0</v>
      </c>
      <c r="CC39" s="380">
        <f t="shared" si="88"/>
        <v>0</v>
      </c>
      <c r="CD39" s="380">
        <f t="shared" si="89"/>
        <v>0</v>
      </c>
      <c r="CE39" s="381">
        <f t="shared" si="13"/>
        <v>0</v>
      </c>
      <c r="CF39" s="380">
        <f t="shared" si="113"/>
        <v>0</v>
      </c>
      <c r="CG39" s="380">
        <f t="shared" si="114"/>
        <v>0</v>
      </c>
      <c r="CH39" s="380">
        <f t="shared" si="14"/>
        <v>0</v>
      </c>
      <c r="CI39" s="380">
        <f t="shared" si="115"/>
        <v>0</v>
      </c>
      <c r="CJ39" s="381">
        <f t="shared" si="15"/>
        <v>0</v>
      </c>
      <c r="CK39" s="380">
        <f t="shared" si="116"/>
        <v>0</v>
      </c>
      <c r="CL39" s="380">
        <f t="shared" si="117"/>
        <v>0</v>
      </c>
      <c r="CM39" s="380">
        <f t="shared" si="16"/>
        <v>0</v>
      </c>
      <c r="CN39" s="380">
        <f t="shared" si="118"/>
        <v>0</v>
      </c>
      <c r="CO39" s="381">
        <f t="shared" si="17"/>
        <v>0</v>
      </c>
      <c r="CP39" s="380">
        <f t="shared" si="119"/>
        <v>0</v>
      </c>
      <c r="CQ39" s="380">
        <f t="shared" si="120"/>
        <v>0</v>
      </c>
      <c r="CR39" s="380">
        <f t="shared" si="18"/>
        <v>0</v>
      </c>
      <c r="CS39" s="380">
        <f t="shared" si="121"/>
        <v>0</v>
      </c>
      <c r="CT39" s="381">
        <f t="shared" si="19"/>
        <v>0</v>
      </c>
      <c r="CU39" s="380">
        <f t="shared" si="122"/>
        <v>0</v>
      </c>
      <c r="CV39" s="380">
        <f t="shared" si="123"/>
        <v>0</v>
      </c>
      <c r="CW39" s="380">
        <f t="shared" si="20"/>
        <v>0</v>
      </c>
      <c r="CX39" s="380">
        <f t="shared" si="124"/>
        <v>0</v>
      </c>
      <c r="CY39" s="380">
        <f t="shared" si="21"/>
        <v>0</v>
      </c>
      <c r="CZ39" s="380">
        <f t="shared" si="125"/>
        <v>0</v>
      </c>
      <c r="DA39" s="380">
        <f t="shared" si="126"/>
        <v>0</v>
      </c>
      <c r="DB39" s="380">
        <f t="shared" si="22"/>
        <v>0</v>
      </c>
      <c r="DC39" s="380">
        <f t="shared" si="127"/>
        <v>0</v>
      </c>
      <c r="DD39" s="380">
        <f t="shared" si="23"/>
        <v>0</v>
      </c>
      <c r="DE39" s="380">
        <f t="shared" si="24"/>
        <v>0</v>
      </c>
      <c r="DF39" s="380">
        <f t="shared" si="25"/>
        <v>0</v>
      </c>
      <c r="DG39" s="380">
        <f t="shared" si="26"/>
        <v>0</v>
      </c>
      <c r="DH39" s="380">
        <f t="shared" si="128"/>
        <v>0</v>
      </c>
      <c r="DI39" s="380">
        <f t="shared" si="27"/>
        <v>0</v>
      </c>
      <c r="DJ39" s="380">
        <f t="shared" si="28"/>
        <v>0</v>
      </c>
      <c r="DK39" s="380">
        <f t="shared" si="29"/>
        <v>0</v>
      </c>
      <c r="DL39" s="380">
        <f t="shared" si="30"/>
        <v>0</v>
      </c>
      <c r="DM39" s="380">
        <f t="shared" si="129"/>
        <v>0</v>
      </c>
      <c r="DN39" s="380">
        <f t="shared" si="31"/>
        <v>0</v>
      </c>
      <c r="DO39" s="380">
        <f t="shared" si="130"/>
        <v>0</v>
      </c>
      <c r="DP39" s="380">
        <f t="shared" si="131"/>
        <v>0</v>
      </c>
      <c r="DQ39" s="380">
        <f t="shared" si="132"/>
        <v>0</v>
      </c>
      <c r="DR39" s="380">
        <f t="shared" si="133"/>
        <v>0</v>
      </c>
      <c r="DS39" s="380">
        <f t="shared" si="32"/>
        <v>0</v>
      </c>
      <c r="DT39" s="382">
        <f t="shared" si="134"/>
        <v>0</v>
      </c>
      <c r="DU39" s="383">
        <f t="shared" si="135"/>
        <v>0</v>
      </c>
      <c r="DV39" s="380">
        <f t="shared" si="33"/>
        <v>0</v>
      </c>
      <c r="DW39" s="380">
        <f t="shared" si="136"/>
        <v>0</v>
      </c>
      <c r="DX39" s="383">
        <f t="shared" si="137"/>
        <v>0</v>
      </c>
      <c r="DY39" s="383">
        <f t="shared" si="138"/>
        <v>0</v>
      </c>
      <c r="DZ39" s="383">
        <f t="shared" si="139"/>
        <v>0</v>
      </c>
      <c r="EA39" s="380">
        <f t="shared" si="34"/>
        <v>0</v>
      </c>
      <c r="EB39" s="380">
        <f t="shared" si="140"/>
        <v>0</v>
      </c>
      <c r="EC39" s="383">
        <f t="shared" si="141"/>
        <v>0</v>
      </c>
      <c r="ED39" s="383">
        <f t="shared" si="142"/>
        <v>0</v>
      </c>
      <c r="EE39" s="383">
        <f t="shared" si="143"/>
        <v>0</v>
      </c>
      <c r="EF39" s="380">
        <f t="shared" si="35"/>
        <v>0</v>
      </c>
      <c r="EG39" s="380">
        <f t="shared" si="144"/>
        <v>0</v>
      </c>
      <c r="EH39" s="383">
        <f t="shared" si="145"/>
        <v>0</v>
      </c>
      <c r="EI39" s="383">
        <f t="shared" si="146"/>
        <v>0</v>
      </c>
      <c r="EJ39" s="383">
        <f t="shared" si="147"/>
        <v>0</v>
      </c>
      <c r="EK39" s="380">
        <f t="shared" si="36"/>
        <v>0</v>
      </c>
      <c r="EL39" s="380">
        <f t="shared" si="148"/>
        <v>0</v>
      </c>
      <c r="EM39" s="383">
        <f t="shared" si="149"/>
        <v>0</v>
      </c>
      <c r="EN39" s="383">
        <f t="shared" si="150"/>
        <v>0</v>
      </c>
      <c r="EO39" s="383">
        <f t="shared" si="151"/>
        <v>0</v>
      </c>
      <c r="EP39" s="380">
        <f t="shared" si="37"/>
        <v>0</v>
      </c>
      <c r="EQ39" s="380">
        <f t="shared" si="152"/>
        <v>0</v>
      </c>
      <c r="ER39" s="383">
        <f t="shared" si="153"/>
        <v>0</v>
      </c>
      <c r="ES39" s="383">
        <f t="shared" si="154"/>
        <v>0</v>
      </c>
      <c r="ET39" s="383">
        <f t="shared" si="155"/>
        <v>0</v>
      </c>
      <c r="EU39" s="380">
        <f t="shared" si="38"/>
        <v>0</v>
      </c>
      <c r="EV39" s="380">
        <f t="shared" si="156"/>
        <v>0</v>
      </c>
      <c r="EW39" s="383">
        <f t="shared" si="157"/>
        <v>0</v>
      </c>
      <c r="EX39" s="383">
        <f t="shared" si="158"/>
        <v>0</v>
      </c>
      <c r="EY39" s="383">
        <f t="shared" si="159"/>
        <v>0</v>
      </c>
      <c r="EZ39" s="380">
        <f t="shared" si="39"/>
        <v>0</v>
      </c>
      <c r="FA39" s="380">
        <f t="shared" si="160"/>
        <v>0</v>
      </c>
      <c r="FB39" s="383">
        <f t="shared" si="161"/>
        <v>0</v>
      </c>
      <c r="FC39" s="383">
        <f t="shared" si="162"/>
        <v>0</v>
      </c>
      <c r="FD39" s="383">
        <f t="shared" si="163"/>
        <v>0</v>
      </c>
      <c r="FE39" s="380">
        <f t="shared" si="40"/>
        <v>0</v>
      </c>
      <c r="FF39" s="380">
        <f t="shared" si="164"/>
        <v>0</v>
      </c>
      <c r="FG39" s="384">
        <f t="shared" si="165"/>
        <v>0</v>
      </c>
      <c r="FH39" s="385">
        <f t="shared" si="41"/>
        <v>0</v>
      </c>
      <c r="FI39" s="380">
        <f t="shared" si="42"/>
        <v>0</v>
      </c>
      <c r="FJ39" s="380">
        <f t="shared" si="43"/>
        <v>0</v>
      </c>
      <c r="FK39" s="380">
        <f t="shared" si="166"/>
        <v>0</v>
      </c>
      <c r="FL39" s="380">
        <f t="shared" si="44"/>
        <v>0</v>
      </c>
      <c r="FM39" s="380">
        <f t="shared" si="45"/>
        <v>0</v>
      </c>
      <c r="FN39" s="380">
        <f t="shared" si="46"/>
        <v>0</v>
      </c>
      <c r="FO39" s="380">
        <f t="shared" si="47"/>
        <v>0</v>
      </c>
      <c r="FP39" s="380">
        <f t="shared" si="167"/>
        <v>0</v>
      </c>
      <c r="FQ39" s="380">
        <f t="shared" si="48"/>
        <v>0</v>
      </c>
      <c r="FR39" s="380">
        <f t="shared" si="49"/>
        <v>0</v>
      </c>
      <c r="FS39" s="380">
        <f t="shared" si="50"/>
        <v>0</v>
      </c>
      <c r="FT39" s="380">
        <f t="shared" si="51"/>
        <v>0</v>
      </c>
      <c r="FU39" s="380">
        <f t="shared" si="168"/>
        <v>0</v>
      </c>
      <c r="FV39" s="380">
        <f t="shared" si="52"/>
        <v>0</v>
      </c>
      <c r="FW39" s="380">
        <f t="shared" si="53"/>
        <v>0</v>
      </c>
      <c r="FX39" s="380">
        <f t="shared" si="54"/>
        <v>0</v>
      </c>
      <c r="FY39" s="380">
        <f t="shared" si="55"/>
        <v>0</v>
      </c>
      <c r="FZ39" s="380">
        <f t="shared" si="169"/>
        <v>0</v>
      </c>
      <c r="GA39" s="380">
        <f t="shared" si="56"/>
        <v>0</v>
      </c>
      <c r="GB39" s="380">
        <f t="shared" si="57"/>
        <v>0</v>
      </c>
      <c r="GC39" s="380">
        <f t="shared" si="58"/>
        <v>0</v>
      </c>
      <c r="GD39" s="380">
        <f t="shared" si="59"/>
        <v>0</v>
      </c>
      <c r="GE39" s="380">
        <f t="shared" si="170"/>
        <v>0</v>
      </c>
      <c r="GF39" s="380">
        <f t="shared" si="60"/>
        <v>0</v>
      </c>
      <c r="GG39" s="380">
        <f t="shared" si="61"/>
        <v>0</v>
      </c>
      <c r="GH39" s="380">
        <f t="shared" si="62"/>
        <v>0</v>
      </c>
      <c r="GI39" s="380">
        <f t="shared" si="63"/>
        <v>0</v>
      </c>
      <c r="GJ39" s="380">
        <f t="shared" si="171"/>
        <v>0</v>
      </c>
      <c r="GK39" s="380">
        <f t="shared" si="64"/>
        <v>0</v>
      </c>
      <c r="GL39" s="380">
        <f t="shared" si="65"/>
        <v>0</v>
      </c>
      <c r="GM39" s="380">
        <f t="shared" si="66"/>
        <v>0</v>
      </c>
      <c r="GN39" s="380">
        <f t="shared" si="67"/>
        <v>0</v>
      </c>
      <c r="GO39" s="380">
        <f t="shared" si="172"/>
        <v>0</v>
      </c>
      <c r="GP39" s="380">
        <f t="shared" si="68"/>
        <v>0</v>
      </c>
      <c r="GQ39" s="380">
        <f t="shared" si="69"/>
        <v>0</v>
      </c>
      <c r="GR39" s="380">
        <f t="shared" si="70"/>
        <v>0</v>
      </c>
      <c r="GS39" s="380">
        <f t="shared" si="71"/>
        <v>0</v>
      </c>
      <c r="GT39" s="380">
        <f t="shared" si="173"/>
        <v>0</v>
      </c>
      <c r="GU39" s="380">
        <f t="shared" si="72"/>
        <v>0</v>
      </c>
      <c r="GV39" s="386">
        <f t="shared" si="90"/>
        <v>7218.9</v>
      </c>
      <c r="GW39" s="380">
        <f t="shared" si="77"/>
        <v>6805.3</v>
      </c>
      <c r="GX39" s="380">
        <f t="shared" si="77"/>
        <v>4335.1000000000004</v>
      </c>
      <c r="GY39" s="380">
        <f t="shared" si="77"/>
        <v>2470.1999999999998</v>
      </c>
      <c r="GZ39" s="380">
        <f t="shared" si="77"/>
        <v>413.6</v>
      </c>
      <c r="HA39" s="387"/>
      <c r="HB39" s="387"/>
      <c r="HC39" s="388"/>
      <c r="HD39" s="388"/>
      <c r="HE39" s="389"/>
      <c r="HF39" s="390">
        <f t="shared" si="174"/>
        <v>153</v>
      </c>
      <c r="HG39" s="391">
        <v>11.3</v>
      </c>
      <c r="HH39" s="392">
        <f t="shared" si="78"/>
        <v>24554</v>
      </c>
      <c r="HI39" s="393"/>
      <c r="HJ39" s="394"/>
      <c r="HK39" s="388">
        <f t="shared" si="74"/>
        <v>0</v>
      </c>
      <c r="HL39" s="388">
        <f t="shared" si="79"/>
        <v>7218.9</v>
      </c>
      <c r="HM39" s="394">
        <f t="shared" si="80"/>
        <v>4335.1000000000004</v>
      </c>
      <c r="HN39" s="394"/>
      <c r="HO39" s="395"/>
    </row>
    <row r="40" spans="1:314" ht="31.5">
      <c r="A40" s="372" t="s">
        <v>830</v>
      </c>
      <c r="B40" s="373">
        <v>0</v>
      </c>
      <c r="C40" s="373">
        <v>0</v>
      </c>
      <c r="D40" s="374">
        <v>23</v>
      </c>
      <c r="E40" s="375">
        <v>0</v>
      </c>
      <c r="F40" s="374"/>
      <c r="G40" s="373">
        <v>0</v>
      </c>
      <c r="H40" s="374">
        <v>126</v>
      </c>
      <c r="I40" s="375">
        <v>0</v>
      </c>
      <c r="J40" s="374"/>
      <c r="K40" s="374"/>
      <c r="L40" s="374"/>
      <c r="M40" s="373">
        <v>0</v>
      </c>
      <c r="N40" s="375">
        <v>0</v>
      </c>
      <c r="O40" s="374"/>
      <c r="P40" s="375">
        <v>0</v>
      </c>
      <c r="Q40" s="374"/>
      <c r="R40" s="375">
        <v>0</v>
      </c>
      <c r="S40" s="374"/>
      <c r="T40" s="376">
        <v>0</v>
      </c>
      <c r="U40" s="403">
        <v>0</v>
      </c>
      <c r="V40" s="403">
        <v>0</v>
      </c>
      <c r="W40" s="375">
        <v>0</v>
      </c>
      <c r="X40" s="375">
        <v>0</v>
      </c>
      <c r="Y40" s="375">
        <v>0</v>
      </c>
      <c r="Z40" s="375">
        <v>0</v>
      </c>
      <c r="AA40" s="375">
        <v>0</v>
      </c>
      <c r="AB40" s="375">
        <v>0</v>
      </c>
      <c r="AC40" s="375">
        <v>0</v>
      </c>
      <c r="AD40" s="377">
        <v>0</v>
      </c>
      <c r="AE40" s="377">
        <v>0</v>
      </c>
      <c r="AF40" s="377">
        <v>0</v>
      </c>
      <c r="AG40" s="377">
        <v>0</v>
      </c>
      <c r="AH40" s="374"/>
      <c r="AI40" s="377">
        <v>0</v>
      </c>
      <c r="AJ40" s="378">
        <f t="shared" si="75"/>
        <v>23</v>
      </c>
      <c r="AK40" s="378">
        <f t="shared" si="76"/>
        <v>126</v>
      </c>
      <c r="AL40" s="379">
        <f t="shared" si="0"/>
        <v>0</v>
      </c>
      <c r="AM40" s="380">
        <f t="shared" si="91"/>
        <v>0</v>
      </c>
      <c r="AN40" s="380">
        <f t="shared" si="1"/>
        <v>0</v>
      </c>
      <c r="AO40" s="380">
        <f t="shared" si="92"/>
        <v>0</v>
      </c>
      <c r="AP40" s="380">
        <f t="shared" si="93"/>
        <v>0</v>
      </c>
      <c r="AQ40" s="380">
        <f t="shared" si="2"/>
        <v>0</v>
      </c>
      <c r="AR40" s="380">
        <f t="shared" si="3"/>
        <v>0</v>
      </c>
      <c r="AS40" s="380">
        <f t="shared" si="4"/>
        <v>0</v>
      </c>
      <c r="AT40" s="380">
        <f t="shared" si="94"/>
        <v>0</v>
      </c>
      <c r="AU40" s="380">
        <f t="shared" si="95"/>
        <v>0</v>
      </c>
      <c r="AV40" s="380">
        <f t="shared" si="96"/>
        <v>1210.5999999999999</v>
      </c>
      <c r="AW40" s="380">
        <f t="shared" si="97"/>
        <v>1152.8</v>
      </c>
      <c r="AX40" s="380">
        <f t="shared" si="5"/>
        <v>734.3</v>
      </c>
      <c r="AY40" s="380">
        <f t="shared" si="98"/>
        <v>418.5</v>
      </c>
      <c r="AZ40" s="380">
        <f t="shared" si="6"/>
        <v>57.8</v>
      </c>
      <c r="BA40" s="380">
        <f t="shared" si="99"/>
        <v>0</v>
      </c>
      <c r="BB40" s="380">
        <f t="shared" si="100"/>
        <v>0</v>
      </c>
      <c r="BC40" s="380">
        <f t="shared" si="7"/>
        <v>0</v>
      </c>
      <c r="BD40" s="380">
        <f t="shared" si="101"/>
        <v>0</v>
      </c>
      <c r="BE40" s="380">
        <f t="shared" si="8"/>
        <v>0</v>
      </c>
      <c r="BF40" s="380">
        <f t="shared" si="102"/>
        <v>0</v>
      </c>
      <c r="BG40" s="380">
        <f t="shared" si="103"/>
        <v>0</v>
      </c>
      <c r="BH40" s="380">
        <f t="shared" si="9"/>
        <v>0</v>
      </c>
      <c r="BI40" s="380">
        <f t="shared" si="104"/>
        <v>0</v>
      </c>
      <c r="BJ40" s="380">
        <f t="shared" si="105"/>
        <v>0</v>
      </c>
      <c r="BK40" s="380">
        <f t="shared" si="106"/>
        <v>0</v>
      </c>
      <c r="BL40" s="380">
        <f t="shared" si="107"/>
        <v>0</v>
      </c>
      <c r="BM40" s="380">
        <f t="shared" si="10"/>
        <v>0</v>
      </c>
      <c r="BN40" s="380">
        <f t="shared" si="108"/>
        <v>0</v>
      </c>
      <c r="BO40" s="380">
        <f t="shared" si="109"/>
        <v>0</v>
      </c>
      <c r="BP40" s="380">
        <f t="shared" si="110"/>
        <v>5835.7</v>
      </c>
      <c r="BQ40" s="380">
        <f t="shared" si="111"/>
        <v>5491.3</v>
      </c>
      <c r="BR40" s="380">
        <f t="shared" si="11"/>
        <v>3498</v>
      </c>
      <c r="BS40" s="380">
        <f t="shared" si="112"/>
        <v>1993.3</v>
      </c>
      <c r="BT40" s="380">
        <f t="shared" si="12"/>
        <v>344.4</v>
      </c>
      <c r="BU40" s="380"/>
      <c r="BV40" s="380">
        <f t="shared" si="81"/>
        <v>0</v>
      </c>
      <c r="BW40" s="380">
        <f t="shared" si="82"/>
        <v>0</v>
      </c>
      <c r="BX40" s="380">
        <f t="shared" si="83"/>
        <v>0</v>
      </c>
      <c r="BY40" s="380">
        <f t="shared" si="84"/>
        <v>0</v>
      </c>
      <c r="BZ40" s="380">
        <f t="shared" si="85"/>
        <v>0</v>
      </c>
      <c r="CA40" s="380">
        <f t="shared" si="86"/>
        <v>0</v>
      </c>
      <c r="CB40" s="380">
        <f t="shared" si="87"/>
        <v>0</v>
      </c>
      <c r="CC40" s="380">
        <f t="shared" si="88"/>
        <v>0</v>
      </c>
      <c r="CD40" s="380">
        <f t="shared" si="89"/>
        <v>0</v>
      </c>
      <c r="CE40" s="381">
        <f t="shared" si="13"/>
        <v>0</v>
      </c>
      <c r="CF40" s="380">
        <f t="shared" si="113"/>
        <v>0</v>
      </c>
      <c r="CG40" s="380">
        <f t="shared" si="114"/>
        <v>0</v>
      </c>
      <c r="CH40" s="380">
        <f t="shared" si="14"/>
        <v>0</v>
      </c>
      <c r="CI40" s="380">
        <f t="shared" si="115"/>
        <v>0</v>
      </c>
      <c r="CJ40" s="381">
        <f t="shared" si="15"/>
        <v>0</v>
      </c>
      <c r="CK40" s="380">
        <f t="shared" si="116"/>
        <v>0</v>
      </c>
      <c r="CL40" s="380">
        <f t="shared" si="117"/>
        <v>0</v>
      </c>
      <c r="CM40" s="380">
        <f t="shared" si="16"/>
        <v>0</v>
      </c>
      <c r="CN40" s="380">
        <f t="shared" si="118"/>
        <v>0</v>
      </c>
      <c r="CO40" s="381">
        <f t="shared" si="17"/>
        <v>0</v>
      </c>
      <c r="CP40" s="380">
        <f t="shared" si="119"/>
        <v>0</v>
      </c>
      <c r="CQ40" s="380">
        <f t="shared" si="120"/>
        <v>0</v>
      </c>
      <c r="CR40" s="380">
        <f t="shared" si="18"/>
        <v>0</v>
      </c>
      <c r="CS40" s="380">
        <f t="shared" si="121"/>
        <v>0</v>
      </c>
      <c r="CT40" s="381">
        <f t="shared" si="19"/>
        <v>0</v>
      </c>
      <c r="CU40" s="380">
        <f t="shared" si="122"/>
        <v>0</v>
      </c>
      <c r="CV40" s="380">
        <f t="shared" si="123"/>
        <v>0</v>
      </c>
      <c r="CW40" s="380">
        <f t="shared" si="20"/>
        <v>0</v>
      </c>
      <c r="CX40" s="380">
        <f t="shared" si="124"/>
        <v>0</v>
      </c>
      <c r="CY40" s="380">
        <f t="shared" si="21"/>
        <v>0</v>
      </c>
      <c r="CZ40" s="380">
        <f t="shared" si="125"/>
        <v>0</v>
      </c>
      <c r="DA40" s="380">
        <f t="shared" si="126"/>
        <v>0</v>
      </c>
      <c r="DB40" s="380">
        <f t="shared" si="22"/>
        <v>0</v>
      </c>
      <c r="DC40" s="380">
        <f t="shared" si="127"/>
        <v>0</v>
      </c>
      <c r="DD40" s="380">
        <f t="shared" si="23"/>
        <v>0</v>
      </c>
      <c r="DE40" s="380">
        <f t="shared" si="24"/>
        <v>0</v>
      </c>
      <c r="DF40" s="380">
        <f t="shared" si="25"/>
        <v>0</v>
      </c>
      <c r="DG40" s="380">
        <f t="shared" si="26"/>
        <v>0</v>
      </c>
      <c r="DH40" s="380">
        <f t="shared" si="128"/>
        <v>0</v>
      </c>
      <c r="DI40" s="380">
        <f t="shared" si="27"/>
        <v>0</v>
      </c>
      <c r="DJ40" s="380">
        <f t="shared" si="28"/>
        <v>0</v>
      </c>
      <c r="DK40" s="380">
        <f t="shared" si="29"/>
        <v>0</v>
      </c>
      <c r="DL40" s="380">
        <f t="shared" si="30"/>
        <v>0</v>
      </c>
      <c r="DM40" s="380">
        <f t="shared" si="129"/>
        <v>0</v>
      </c>
      <c r="DN40" s="380">
        <f t="shared" si="31"/>
        <v>0</v>
      </c>
      <c r="DO40" s="380">
        <f t="shared" si="130"/>
        <v>0</v>
      </c>
      <c r="DP40" s="380">
        <f t="shared" si="131"/>
        <v>0</v>
      </c>
      <c r="DQ40" s="380">
        <f t="shared" si="132"/>
        <v>0</v>
      </c>
      <c r="DR40" s="380">
        <f t="shared" si="133"/>
        <v>0</v>
      </c>
      <c r="DS40" s="380">
        <f t="shared" si="32"/>
        <v>0</v>
      </c>
      <c r="DT40" s="382">
        <f t="shared" si="134"/>
        <v>0</v>
      </c>
      <c r="DU40" s="383">
        <f t="shared" si="135"/>
        <v>0</v>
      </c>
      <c r="DV40" s="380">
        <f t="shared" si="33"/>
        <v>0</v>
      </c>
      <c r="DW40" s="380">
        <f t="shared" si="136"/>
        <v>0</v>
      </c>
      <c r="DX40" s="383">
        <f t="shared" si="137"/>
        <v>0</v>
      </c>
      <c r="DY40" s="383">
        <f t="shared" si="138"/>
        <v>0</v>
      </c>
      <c r="DZ40" s="383">
        <f t="shared" si="139"/>
        <v>0</v>
      </c>
      <c r="EA40" s="380">
        <f t="shared" si="34"/>
        <v>0</v>
      </c>
      <c r="EB40" s="380">
        <f t="shared" si="140"/>
        <v>0</v>
      </c>
      <c r="EC40" s="383">
        <f t="shared" si="141"/>
        <v>0</v>
      </c>
      <c r="ED40" s="383">
        <f t="shared" si="142"/>
        <v>0</v>
      </c>
      <c r="EE40" s="383">
        <f t="shared" si="143"/>
        <v>0</v>
      </c>
      <c r="EF40" s="380">
        <f t="shared" si="35"/>
        <v>0</v>
      </c>
      <c r="EG40" s="380">
        <f t="shared" si="144"/>
        <v>0</v>
      </c>
      <c r="EH40" s="383">
        <f t="shared" si="145"/>
        <v>0</v>
      </c>
      <c r="EI40" s="383">
        <f t="shared" si="146"/>
        <v>0</v>
      </c>
      <c r="EJ40" s="383">
        <f t="shared" si="147"/>
        <v>0</v>
      </c>
      <c r="EK40" s="380">
        <f t="shared" si="36"/>
        <v>0</v>
      </c>
      <c r="EL40" s="380">
        <f t="shared" si="148"/>
        <v>0</v>
      </c>
      <c r="EM40" s="383">
        <f t="shared" si="149"/>
        <v>0</v>
      </c>
      <c r="EN40" s="383">
        <f t="shared" si="150"/>
        <v>0</v>
      </c>
      <c r="EO40" s="383">
        <f t="shared" si="151"/>
        <v>0</v>
      </c>
      <c r="EP40" s="380">
        <f t="shared" si="37"/>
        <v>0</v>
      </c>
      <c r="EQ40" s="380">
        <f t="shared" si="152"/>
        <v>0</v>
      </c>
      <c r="ER40" s="383">
        <f t="shared" si="153"/>
        <v>0</v>
      </c>
      <c r="ES40" s="383">
        <f t="shared" si="154"/>
        <v>0</v>
      </c>
      <c r="ET40" s="383">
        <f t="shared" si="155"/>
        <v>0</v>
      </c>
      <c r="EU40" s="380">
        <f t="shared" si="38"/>
        <v>0</v>
      </c>
      <c r="EV40" s="380">
        <f t="shared" si="156"/>
        <v>0</v>
      </c>
      <c r="EW40" s="383">
        <f t="shared" si="157"/>
        <v>0</v>
      </c>
      <c r="EX40" s="383">
        <f t="shared" si="158"/>
        <v>0</v>
      </c>
      <c r="EY40" s="383">
        <f t="shared" si="159"/>
        <v>0</v>
      </c>
      <c r="EZ40" s="380">
        <f t="shared" si="39"/>
        <v>0</v>
      </c>
      <c r="FA40" s="380">
        <f t="shared" si="160"/>
        <v>0</v>
      </c>
      <c r="FB40" s="383">
        <f t="shared" si="161"/>
        <v>0</v>
      </c>
      <c r="FC40" s="383">
        <f t="shared" si="162"/>
        <v>0</v>
      </c>
      <c r="FD40" s="383">
        <f t="shared" si="163"/>
        <v>0</v>
      </c>
      <c r="FE40" s="380">
        <f t="shared" si="40"/>
        <v>0</v>
      </c>
      <c r="FF40" s="380">
        <f t="shared" si="164"/>
        <v>0</v>
      </c>
      <c r="FG40" s="384">
        <f t="shared" si="165"/>
        <v>0</v>
      </c>
      <c r="FH40" s="385">
        <f t="shared" si="41"/>
        <v>0</v>
      </c>
      <c r="FI40" s="380">
        <f t="shared" si="42"/>
        <v>0</v>
      </c>
      <c r="FJ40" s="380">
        <f t="shared" si="43"/>
        <v>0</v>
      </c>
      <c r="FK40" s="380">
        <f t="shared" si="166"/>
        <v>0</v>
      </c>
      <c r="FL40" s="380">
        <f t="shared" si="44"/>
        <v>0</v>
      </c>
      <c r="FM40" s="380">
        <f t="shared" si="45"/>
        <v>0</v>
      </c>
      <c r="FN40" s="380">
        <f t="shared" si="46"/>
        <v>0</v>
      </c>
      <c r="FO40" s="380">
        <f t="shared" si="47"/>
        <v>0</v>
      </c>
      <c r="FP40" s="380">
        <f t="shared" si="167"/>
        <v>0</v>
      </c>
      <c r="FQ40" s="380">
        <f t="shared" si="48"/>
        <v>0</v>
      </c>
      <c r="FR40" s="380">
        <f t="shared" si="49"/>
        <v>0</v>
      </c>
      <c r="FS40" s="380">
        <f t="shared" si="50"/>
        <v>0</v>
      </c>
      <c r="FT40" s="380">
        <f t="shared" si="51"/>
        <v>0</v>
      </c>
      <c r="FU40" s="380">
        <f t="shared" si="168"/>
        <v>0</v>
      </c>
      <c r="FV40" s="380">
        <f t="shared" si="52"/>
        <v>0</v>
      </c>
      <c r="FW40" s="380">
        <f t="shared" si="53"/>
        <v>0</v>
      </c>
      <c r="FX40" s="380">
        <f t="shared" si="54"/>
        <v>0</v>
      </c>
      <c r="FY40" s="380">
        <f t="shared" si="55"/>
        <v>0</v>
      </c>
      <c r="FZ40" s="380">
        <f t="shared" si="169"/>
        <v>0</v>
      </c>
      <c r="GA40" s="380">
        <f t="shared" si="56"/>
        <v>0</v>
      </c>
      <c r="GB40" s="380">
        <f t="shared" si="57"/>
        <v>0</v>
      </c>
      <c r="GC40" s="380">
        <f t="shared" si="58"/>
        <v>0</v>
      </c>
      <c r="GD40" s="380">
        <f t="shared" si="59"/>
        <v>0</v>
      </c>
      <c r="GE40" s="380">
        <f t="shared" si="170"/>
        <v>0</v>
      </c>
      <c r="GF40" s="380">
        <f t="shared" si="60"/>
        <v>0</v>
      </c>
      <c r="GG40" s="380">
        <f t="shared" si="61"/>
        <v>0</v>
      </c>
      <c r="GH40" s="380">
        <f t="shared" si="62"/>
        <v>0</v>
      </c>
      <c r="GI40" s="380">
        <f t="shared" si="63"/>
        <v>0</v>
      </c>
      <c r="GJ40" s="380">
        <f t="shared" si="171"/>
        <v>0</v>
      </c>
      <c r="GK40" s="380">
        <f t="shared" si="64"/>
        <v>0</v>
      </c>
      <c r="GL40" s="380">
        <f t="shared" si="65"/>
        <v>0</v>
      </c>
      <c r="GM40" s="380">
        <f t="shared" si="66"/>
        <v>0</v>
      </c>
      <c r="GN40" s="380">
        <f t="shared" si="67"/>
        <v>0</v>
      </c>
      <c r="GO40" s="380">
        <f t="shared" si="172"/>
        <v>0</v>
      </c>
      <c r="GP40" s="380">
        <f t="shared" si="68"/>
        <v>0</v>
      </c>
      <c r="GQ40" s="380">
        <f t="shared" si="69"/>
        <v>0</v>
      </c>
      <c r="GR40" s="380">
        <f t="shared" si="70"/>
        <v>0</v>
      </c>
      <c r="GS40" s="380">
        <f t="shared" si="71"/>
        <v>0</v>
      </c>
      <c r="GT40" s="380">
        <f t="shared" si="173"/>
        <v>0</v>
      </c>
      <c r="GU40" s="380">
        <f t="shared" si="72"/>
        <v>0</v>
      </c>
      <c r="GV40" s="386">
        <f t="shared" si="90"/>
        <v>7046.3</v>
      </c>
      <c r="GW40" s="380">
        <f t="shared" si="77"/>
        <v>6644.1</v>
      </c>
      <c r="GX40" s="380">
        <f t="shared" si="77"/>
        <v>4232.3</v>
      </c>
      <c r="GY40" s="380">
        <f t="shared" si="77"/>
        <v>2411.8000000000002</v>
      </c>
      <c r="GZ40" s="380">
        <f t="shared" si="77"/>
        <v>402.2</v>
      </c>
      <c r="HA40" s="387"/>
      <c r="HB40" s="387"/>
      <c r="HC40" s="388"/>
      <c r="HD40" s="388"/>
      <c r="HE40" s="389"/>
      <c r="HF40" s="390">
        <f t="shared" si="174"/>
        <v>149</v>
      </c>
      <c r="HG40" s="391">
        <v>9.6999999999999993</v>
      </c>
      <c r="HH40" s="392">
        <f t="shared" si="78"/>
        <v>27926</v>
      </c>
      <c r="HI40" s="393"/>
      <c r="HJ40" s="394"/>
      <c r="HK40" s="388">
        <f t="shared" si="74"/>
        <v>0</v>
      </c>
      <c r="HL40" s="388">
        <f t="shared" si="79"/>
        <v>7046.3</v>
      </c>
      <c r="HM40" s="394">
        <f t="shared" si="80"/>
        <v>4232.3</v>
      </c>
      <c r="HN40" s="394"/>
      <c r="HO40" s="395"/>
    </row>
    <row r="41" spans="1:314" s="400" customFormat="1">
      <c r="A41" s="372" t="s">
        <v>743</v>
      </c>
      <c r="B41" s="373">
        <v>0</v>
      </c>
      <c r="C41" s="373">
        <v>0</v>
      </c>
      <c r="D41" s="374">
        <v>25</v>
      </c>
      <c r="E41" s="375">
        <v>0</v>
      </c>
      <c r="F41" s="374"/>
      <c r="G41" s="373">
        <v>0</v>
      </c>
      <c r="H41" s="374">
        <v>146</v>
      </c>
      <c r="I41" s="375">
        <v>0</v>
      </c>
      <c r="J41" s="374"/>
      <c r="K41" s="374"/>
      <c r="L41" s="374"/>
      <c r="M41" s="373">
        <v>0</v>
      </c>
      <c r="N41" s="375">
        <v>0</v>
      </c>
      <c r="O41" s="374"/>
      <c r="P41" s="375">
        <v>0</v>
      </c>
      <c r="Q41" s="374">
        <v>73</v>
      </c>
      <c r="R41" s="375">
        <v>0</v>
      </c>
      <c r="S41" s="374"/>
      <c r="T41" s="376">
        <v>0</v>
      </c>
      <c r="U41" s="403">
        <v>0</v>
      </c>
      <c r="V41" s="403">
        <v>0</v>
      </c>
      <c r="W41" s="375">
        <v>0</v>
      </c>
      <c r="X41" s="375">
        <v>0</v>
      </c>
      <c r="Y41" s="375">
        <v>0</v>
      </c>
      <c r="Z41" s="375">
        <v>0</v>
      </c>
      <c r="AA41" s="375">
        <v>0</v>
      </c>
      <c r="AB41" s="375">
        <v>0</v>
      </c>
      <c r="AC41" s="375">
        <v>0</v>
      </c>
      <c r="AD41" s="377">
        <v>0</v>
      </c>
      <c r="AE41" s="377">
        <v>0</v>
      </c>
      <c r="AF41" s="377">
        <v>0</v>
      </c>
      <c r="AG41" s="377">
        <v>0</v>
      </c>
      <c r="AH41" s="374">
        <v>63</v>
      </c>
      <c r="AI41" s="377">
        <v>0</v>
      </c>
      <c r="AJ41" s="378">
        <f t="shared" si="75"/>
        <v>25</v>
      </c>
      <c r="AK41" s="378">
        <f t="shared" si="76"/>
        <v>282</v>
      </c>
      <c r="AL41" s="379">
        <f t="shared" si="0"/>
        <v>0</v>
      </c>
      <c r="AM41" s="380">
        <f t="shared" si="91"/>
        <v>0</v>
      </c>
      <c r="AN41" s="380">
        <f t="shared" si="1"/>
        <v>0</v>
      </c>
      <c r="AO41" s="380">
        <f t="shared" si="92"/>
        <v>0</v>
      </c>
      <c r="AP41" s="380">
        <f t="shared" si="93"/>
        <v>0</v>
      </c>
      <c r="AQ41" s="380">
        <f t="shared" si="2"/>
        <v>0</v>
      </c>
      <c r="AR41" s="380">
        <f t="shared" si="3"/>
        <v>0</v>
      </c>
      <c r="AS41" s="380">
        <f t="shared" si="4"/>
        <v>0</v>
      </c>
      <c r="AT41" s="380">
        <f t="shared" si="94"/>
        <v>0</v>
      </c>
      <c r="AU41" s="380">
        <f t="shared" si="95"/>
        <v>0</v>
      </c>
      <c r="AV41" s="380">
        <f t="shared" si="96"/>
        <v>1315.9</v>
      </c>
      <c r="AW41" s="380">
        <f t="shared" si="97"/>
        <v>1253</v>
      </c>
      <c r="AX41" s="380">
        <f t="shared" si="5"/>
        <v>798.2</v>
      </c>
      <c r="AY41" s="380">
        <f t="shared" si="98"/>
        <v>454.8</v>
      </c>
      <c r="AZ41" s="380">
        <f t="shared" si="6"/>
        <v>62.9</v>
      </c>
      <c r="BA41" s="380">
        <f t="shared" si="99"/>
        <v>0</v>
      </c>
      <c r="BB41" s="380">
        <f t="shared" si="100"/>
        <v>0</v>
      </c>
      <c r="BC41" s="380">
        <f t="shared" si="7"/>
        <v>0</v>
      </c>
      <c r="BD41" s="380">
        <f t="shared" si="101"/>
        <v>0</v>
      </c>
      <c r="BE41" s="380">
        <f t="shared" si="8"/>
        <v>0</v>
      </c>
      <c r="BF41" s="380">
        <f t="shared" si="102"/>
        <v>0</v>
      </c>
      <c r="BG41" s="380">
        <f t="shared" si="103"/>
        <v>0</v>
      </c>
      <c r="BH41" s="380">
        <f t="shared" si="9"/>
        <v>0</v>
      </c>
      <c r="BI41" s="380">
        <f t="shared" si="104"/>
        <v>0</v>
      </c>
      <c r="BJ41" s="380">
        <f t="shared" si="105"/>
        <v>0</v>
      </c>
      <c r="BK41" s="380">
        <f t="shared" si="106"/>
        <v>0</v>
      </c>
      <c r="BL41" s="380">
        <f t="shared" si="107"/>
        <v>0</v>
      </c>
      <c r="BM41" s="380">
        <f t="shared" si="10"/>
        <v>0</v>
      </c>
      <c r="BN41" s="380">
        <f t="shared" si="108"/>
        <v>0</v>
      </c>
      <c r="BO41" s="380">
        <f t="shared" si="109"/>
        <v>0</v>
      </c>
      <c r="BP41" s="380">
        <f t="shared" si="110"/>
        <v>6762</v>
      </c>
      <c r="BQ41" s="380">
        <f t="shared" si="111"/>
        <v>6363</v>
      </c>
      <c r="BR41" s="380">
        <f t="shared" si="11"/>
        <v>4053.3</v>
      </c>
      <c r="BS41" s="380">
        <f t="shared" si="112"/>
        <v>2309.6999999999998</v>
      </c>
      <c r="BT41" s="380">
        <f t="shared" si="12"/>
        <v>399</v>
      </c>
      <c r="BU41" s="380"/>
      <c r="BV41" s="380">
        <f t="shared" si="81"/>
        <v>0</v>
      </c>
      <c r="BW41" s="380">
        <f t="shared" si="82"/>
        <v>0</v>
      </c>
      <c r="BX41" s="380">
        <f t="shared" si="83"/>
        <v>0</v>
      </c>
      <c r="BY41" s="380">
        <f t="shared" si="84"/>
        <v>0</v>
      </c>
      <c r="BZ41" s="380">
        <f t="shared" si="85"/>
        <v>0</v>
      </c>
      <c r="CA41" s="380">
        <f t="shared" si="86"/>
        <v>0</v>
      </c>
      <c r="CB41" s="380">
        <f t="shared" si="87"/>
        <v>0</v>
      </c>
      <c r="CC41" s="380">
        <f t="shared" si="88"/>
        <v>0</v>
      </c>
      <c r="CD41" s="380">
        <f t="shared" si="89"/>
        <v>0</v>
      </c>
      <c r="CE41" s="381">
        <f t="shared" si="13"/>
        <v>0</v>
      </c>
      <c r="CF41" s="380">
        <f t="shared" si="113"/>
        <v>0</v>
      </c>
      <c r="CG41" s="380">
        <f t="shared" si="114"/>
        <v>0</v>
      </c>
      <c r="CH41" s="380">
        <f t="shared" si="14"/>
        <v>0</v>
      </c>
      <c r="CI41" s="380">
        <f t="shared" si="115"/>
        <v>0</v>
      </c>
      <c r="CJ41" s="381">
        <f t="shared" si="15"/>
        <v>0</v>
      </c>
      <c r="CK41" s="380">
        <f t="shared" si="116"/>
        <v>0</v>
      </c>
      <c r="CL41" s="380">
        <f t="shared" si="117"/>
        <v>0</v>
      </c>
      <c r="CM41" s="380">
        <f t="shared" si="16"/>
        <v>0</v>
      </c>
      <c r="CN41" s="380">
        <f t="shared" si="118"/>
        <v>0</v>
      </c>
      <c r="CO41" s="381">
        <f t="shared" si="17"/>
        <v>0</v>
      </c>
      <c r="CP41" s="380">
        <f t="shared" si="119"/>
        <v>0</v>
      </c>
      <c r="CQ41" s="380">
        <f t="shared" si="120"/>
        <v>0</v>
      </c>
      <c r="CR41" s="380">
        <f t="shared" si="18"/>
        <v>0</v>
      </c>
      <c r="CS41" s="380">
        <f t="shared" si="121"/>
        <v>0</v>
      </c>
      <c r="CT41" s="381">
        <f t="shared" si="19"/>
        <v>0</v>
      </c>
      <c r="CU41" s="380">
        <f t="shared" si="122"/>
        <v>0</v>
      </c>
      <c r="CV41" s="380">
        <f t="shared" si="123"/>
        <v>0</v>
      </c>
      <c r="CW41" s="380">
        <f t="shared" si="20"/>
        <v>0</v>
      </c>
      <c r="CX41" s="380">
        <f t="shared" si="124"/>
        <v>0</v>
      </c>
      <c r="CY41" s="380">
        <f t="shared" si="21"/>
        <v>0</v>
      </c>
      <c r="CZ41" s="380">
        <f t="shared" si="125"/>
        <v>0</v>
      </c>
      <c r="DA41" s="380">
        <f t="shared" si="126"/>
        <v>0</v>
      </c>
      <c r="DB41" s="380">
        <f t="shared" si="22"/>
        <v>0</v>
      </c>
      <c r="DC41" s="380">
        <f t="shared" si="127"/>
        <v>0</v>
      </c>
      <c r="DD41" s="380">
        <f t="shared" si="23"/>
        <v>0</v>
      </c>
      <c r="DE41" s="380">
        <f t="shared" si="24"/>
        <v>8531.4</v>
      </c>
      <c r="DF41" s="380">
        <f t="shared" si="25"/>
        <v>8272</v>
      </c>
      <c r="DG41" s="380">
        <f t="shared" si="26"/>
        <v>5269.3</v>
      </c>
      <c r="DH41" s="380">
        <f t="shared" si="128"/>
        <v>3002.7</v>
      </c>
      <c r="DI41" s="380">
        <f t="shared" si="27"/>
        <v>259.39999999999998</v>
      </c>
      <c r="DJ41" s="380">
        <f t="shared" si="28"/>
        <v>0</v>
      </c>
      <c r="DK41" s="380">
        <f t="shared" si="29"/>
        <v>0</v>
      </c>
      <c r="DL41" s="380">
        <f t="shared" si="30"/>
        <v>0</v>
      </c>
      <c r="DM41" s="380">
        <f t="shared" si="129"/>
        <v>0</v>
      </c>
      <c r="DN41" s="380">
        <f t="shared" si="31"/>
        <v>0</v>
      </c>
      <c r="DO41" s="380">
        <f t="shared" si="130"/>
        <v>0</v>
      </c>
      <c r="DP41" s="380">
        <f t="shared" si="131"/>
        <v>0</v>
      </c>
      <c r="DQ41" s="380">
        <f t="shared" si="132"/>
        <v>0</v>
      </c>
      <c r="DR41" s="380">
        <f t="shared" si="133"/>
        <v>0</v>
      </c>
      <c r="DS41" s="380">
        <f t="shared" si="32"/>
        <v>0</v>
      </c>
      <c r="DT41" s="382">
        <f t="shared" si="134"/>
        <v>0</v>
      </c>
      <c r="DU41" s="383">
        <f t="shared" si="135"/>
        <v>0</v>
      </c>
      <c r="DV41" s="380">
        <f t="shared" si="33"/>
        <v>0</v>
      </c>
      <c r="DW41" s="380">
        <f t="shared" si="136"/>
        <v>0</v>
      </c>
      <c r="DX41" s="383">
        <f t="shared" si="137"/>
        <v>0</v>
      </c>
      <c r="DY41" s="383">
        <f t="shared" si="138"/>
        <v>0</v>
      </c>
      <c r="DZ41" s="383">
        <f t="shared" si="139"/>
        <v>0</v>
      </c>
      <c r="EA41" s="380">
        <f t="shared" si="34"/>
        <v>0</v>
      </c>
      <c r="EB41" s="380">
        <f t="shared" si="140"/>
        <v>0</v>
      </c>
      <c r="EC41" s="383">
        <f t="shared" si="141"/>
        <v>0</v>
      </c>
      <c r="ED41" s="383">
        <f t="shared" si="142"/>
        <v>0</v>
      </c>
      <c r="EE41" s="383">
        <f t="shared" si="143"/>
        <v>0</v>
      </c>
      <c r="EF41" s="380">
        <f t="shared" si="35"/>
        <v>0</v>
      </c>
      <c r="EG41" s="380">
        <f t="shared" si="144"/>
        <v>0</v>
      </c>
      <c r="EH41" s="383">
        <f t="shared" si="145"/>
        <v>0</v>
      </c>
      <c r="EI41" s="383">
        <f t="shared" si="146"/>
        <v>0</v>
      </c>
      <c r="EJ41" s="383">
        <f t="shared" si="147"/>
        <v>0</v>
      </c>
      <c r="EK41" s="380">
        <f t="shared" si="36"/>
        <v>0</v>
      </c>
      <c r="EL41" s="380">
        <f t="shared" si="148"/>
        <v>0</v>
      </c>
      <c r="EM41" s="383">
        <f t="shared" si="149"/>
        <v>0</v>
      </c>
      <c r="EN41" s="383">
        <f t="shared" si="150"/>
        <v>0</v>
      </c>
      <c r="EO41" s="383">
        <f t="shared" si="151"/>
        <v>0</v>
      </c>
      <c r="EP41" s="380">
        <f t="shared" si="37"/>
        <v>0</v>
      </c>
      <c r="EQ41" s="380">
        <f t="shared" si="152"/>
        <v>0</v>
      </c>
      <c r="ER41" s="383">
        <f t="shared" si="153"/>
        <v>0</v>
      </c>
      <c r="ES41" s="383">
        <f t="shared" si="154"/>
        <v>0</v>
      </c>
      <c r="ET41" s="383">
        <f t="shared" si="155"/>
        <v>0</v>
      </c>
      <c r="EU41" s="380">
        <f t="shared" si="38"/>
        <v>0</v>
      </c>
      <c r="EV41" s="380">
        <f t="shared" si="156"/>
        <v>0</v>
      </c>
      <c r="EW41" s="383">
        <f t="shared" si="157"/>
        <v>0</v>
      </c>
      <c r="EX41" s="383">
        <f t="shared" si="158"/>
        <v>0</v>
      </c>
      <c r="EY41" s="383">
        <f t="shared" si="159"/>
        <v>0</v>
      </c>
      <c r="EZ41" s="380">
        <f t="shared" si="39"/>
        <v>0</v>
      </c>
      <c r="FA41" s="380">
        <f t="shared" si="160"/>
        <v>0</v>
      </c>
      <c r="FB41" s="383">
        <f t="shared" si="161"/>
        <v>0</v>
      </c>
      <c r="FC41" s="383">
        <f t="shared" si="162"/>
        <v>0</v>
      </c>
      <c r="FD41" s="383">
        <f t="shared" si="163"/>
        <v>0</v>
      </c>
      <c r="FE41" s="380">
        <f t="shared" si="40"/>
        <v>0</v>
      </c>
      <c r="FF41" s="380">
        <f t="shared" si="164"/>
        <v>0</v>
      </c>
      <c r="FG41" s="384">
        <f t="shared" si="165"/>
        <v>0</v>
      </c>
      <c r="FH41" s="385">
        <f t="shared" si="41"/>
        <v>0</v>
      </c>
      <c r="FI41" s="380">
        <f t="shared" si="42"/>
        <v>0</v>
      </c>
      <c r="FJ41" s="380">
        <f t="shared" si="43"/>
        <v>0</v>
      </c>
      <c r="FK41" s="380">
        <f t="shared" si="166"/>
        <v>0</v>
      </c>
      <c r="FL41" s="380">
        <f t="shared" si="44"/>
        <v>0</v>
      </c>
      <c r="FM41" s="380">
        <f t="shared" si="45"/>
        <v>0</v>
      </c>
      <c r="FN41" s="380">
        <f t="shared" si="46"/>
        <v>0</v>
      </c>
      <c r="FO41" s="380">
        <f t="shared" si="47"/>
        <v>0</v>
      </c>
      <c r="FP41" s="380">
        <f t="shared" si="167"/>
        <v>0</v>
      </c>
      <c r="FQ41" s="380">
        <f t="shared" si="48"/>
        <v>0</v>
      </c>
      <c r="FR41" s="380">
        <f t="shared" si="49"/>
        <v>0</v>
      </c>
      <c r="FS41" s="380">
        <f t="shared" si="50"/>
        <v>0</v>
      </c>
      <c r="FT41" s="380">
        <f t="shared" si="51"/>
        <v>0</v>
      </c>
      <c r="FU41" s="380">
        <f t="shared" si="168"/>
        <v>0</v>
      </c>
      <c r="FV41" s="380">
        <f t="shared" si="52"/>
        <v>0</v>
      </c>
      <c r="FW41" s="380">
        <f t="shared" si="53"/>
        <v>0</v>
      </c>
      <c r="FX41" s="380">
        <f t="shared" si="54"/>
        <v>0</v>
      </c>
      <c r="FY41" s="380">
        <f t="shared" si="55"/>
        <v>0</v>
      </c>
      <c r="FZ41" s="380">
        <f t="shared" si="169"/>
        <v>0</v>
      </c>
      <c r="GA41" s="380">
        <f t="shared" si="56"/>
        <v>0</v>
      </c>
      <c r="GB41" s="380">
        <f t="shared" si="57"/>
        <v>0</v>
      </c>
      <c r="GC41" s="380">
        <f t="shared" si="58"/>
        <v>0</v>
      </c>
      <c r="GD41" s="380">
        <f t="shared" si="59"/>
        <v>0</v>
      </c>
      <c r="GE41" s="380">
        <f t="shared" si="170"/>
        <v>0</v>
      </c>
      <c r="GF41" s="380">
        <f t="shared" si="60"/>
        <v>0</v>
      </c>
      <c r="GG41" s="380">
        <f t="shared" si="61"/>
        <v>0</v>
      </c>
      <c r="GH41" s="380">
        <f t="shared" si="62"/>
        <v>0</v>
      </c>
      <c r="GI41" s="380">
        <f t="shared" si="63"/>
        <v>0</v>
      </c>
      <c r="GJ41" s="380">
        <f t="shared" si="171"/>
        <v>0</v>
      </c>
      <c r="GK41" s="380">
        <f t="shared" si="64"/>
        <v>0</v>
      </c>
      <c r="GL41" s="380">
        <f t="shared" si="65"/>
        <v>3355.6</v>
      </c>
      <c r="GM41" s="380">
        <f t="shared" si="66"/>
        <v>3157.6</v>
      </c>
      <c r="GN41" s="380">
        <f t="shared" si="67"/>
        <v>2011.4</v>
      </c>
      <c r="GO41" s="380">
        <f t="shared" si="172"/>
        <v>1146.2</v>
      </c>
      <c r="GP41" s="380">
        <f t="shared" si="68"/>
        <v>198</v>
      </c>
      <c r="GQ41" s="380">
        <f t="shared" si="69"/>
        <v>0</v>
      </c>
      <c r="GR41" s="380">
        <f t="shared" si="70"/>
        <v>0</v>
      </c>
      <c r="GS41" s="380">
        <f t="shared" si="71"/>
        <v>0</v>
      </c>
      <c r="GT41" s="380">
        <f t="shared" si="173"/>
        <v>0</v>
      </c>
      <c r="GU41" s="380">
        <f t="shared" si="72"/>
        <v>0</v>
      </c>
      <c r="GV41" s="386">
        <f t="shared" si="90"/>
        <v>19964.900000000001</v>
      </c>
      <c r="GW41" s="380">
        <f t="shared" si="77"/>
        <v>19045.599999999999</v>
      </c>
      <c r="GX41" s="380">
        <f t="shared" si="77"/>
        <v>12132.2</v>
      </c>
      <c r="GY41" s="380">
        <f t="shared" si="77"/>
        <v>6913.4</v>
      </c>
      <c r="GZ41" s="380">
        <f t="shared" si="77"/>
        <v>919.3</v>
      </c>
      <c r="HA41" s="387"/>
      <c r="HB41" s="387"/>
      <c r="HC41" s="388"/>
      <c r="HD41" s="388"/>
      <c r="HE41" s="389"/>
      <c r="HF41" s="390">
        <f t="shared" si="174"/>
        <v>307</v>
      </c>
      <c r="HG41" s="391">
        <v>34.6</v>
      </c>
      <c r="HH41" s="392">
        <f t="shared" si="78"/>
        <v>22442</v>
      </c>
      <c r="HI41" s="393"/>
      <c r="HJ41" s="394"/>
      <c r="HK41" s="388">
        <f t="shared" si="74"/>
        <v>0</v>
      </c>
      <c r="HL41" s="388">
        <f t="shared" si="79"/>
        <v>19964.900000000001</v>
      </c>
      <c r="HM41" s="394">
        <f t="shared" si="80"/>
        <v>12132.2</v>
      </c>
      <c r="HN41" s="394"/>
      <c r="HO41" s="395"/>
      <c r="HP41" s="301"/>
      <c r="HQ41" s="301"/>
      <c r="HR41" s="301"/>
      <c r="HS41" s="301"/>
      <c r="HT41" s="301"/>
      <c r="HU41" s="301"/>
      <c r="HV41" s="301"/>
      <c r="HW41" s="301"/>
      <c r="HX41" s="301"/>
      <c r="HY41" s="301"/>
      <c r="HZ41" s="301"/>
      <c r="IA41" s="301"/>
      <c r="IB41" s="301"/>
      <c r="IC41" s="301"/>
      <c r="ID41" s="301"/>
      <c r="IE41" s="301"/>
      <c r="IF41" s="301"/>
      <c r="IG41" s="301"/>
      <c r="IH41" s="301"/>
      <c r="II41" s="301"/>
      <c r="IJ41" s="301"/>
      <c r="IK41" s="301"/>
      <c r="IL41" s="301"/>
      <c r="IM41" s="301"/>
      <c r="IN41" s="301"/>
      <c r="IO41" s="301"/>
      <c r="IP41" s="301"/>
      <c r="IQ41" s="301"/>
      <c r="IR41" s="301"/>
      <c r="IS41" s="301"/>
      <c r="IT41" s="301"/>
      <c r="IU41" s="301"/>
      <c r="IV41" s="301"/>
      <c r="IW41" s="301"/>
      <c r="IX41" s="301"/>
      <c r="IY41" s="301"/>
      <c r="IZ41" s="301"/>
      <c r="JA41" s="301"/>
      <c r="JB41" s="301"/>
      <c r="JC41" s="301"/>
      <c r="JD41" s="301"/>
      <c r="JE41" s="301"/>
      <c r="JF41" s="301"/>
      <c r="JG41" s="301"/>
      <c r="JH41" s="301"/>
      <c r="JI41" s="301"/>
      <c r="JJ41" s="301"/>
      <c r="JK41" s="301"/>
      <c r="JL41" s="301"/>
      <c r="JM41" s="301"/>
      <c r="JN41" s="301"/>
      <c r="JO41" s="301"/>
      <c r="JP41" s="301"/>
      <c r="JQ41" s="301"/>
      <c r="JR41" s="301"/>
      <c r="JS41" s="301"/>
      <c r="JT41" s="301"/>
      <c r="JU41" s="301"/>
      <c r="JV41" s="301"/>
      <c r="JW41" s="301"/>
      <c r="JX41" s="301"/>
      <c r="JY41" s="301"/>
      <c r="JZ41" s="301"/>
      <c r="KA41" s="301"/>
      <c r="KB41" s="301"/>
      <c r="KC41" s="301"/>
      <c r="KD41" s="301"/>
      <c r="KE41" s="301"/>
      <c r="KF41" s="301"/>
      <c r="KG41" s="301"/>
      <c r="KH41" s="301"/>
      <c r="KI41" s="301"/>
      <c r="KJ41" s="301"/>
      <c r="KK41" s="301"/>
      <c r="KL41" s="301"/>
      <c r="KM41" s="301"/>
      <c r="KN41" s="301"/>
      <c r="KO41" s="301"/>
      <c r="KP41" s="301"/>
      <c r="KQ41" s="301"/>
      <c r="KR41" s="301"/>
      <c r="KS41" s="301"/>
      <c r="KT41" s="301"/>
      <c r="KU41" s="301"/>
      <c r="KV41" s="301"/>
      <c r="KW41" s="301"/>
      <c r="KX41" s="301"/>
      <c r="KY41" s="301"/>
      <c r="KZ41" s="301"/>
      <c r="LA41" s="301"/>
      <c r="LB41" s="301"/>
    </row>
    <row r="42" spans="1:314">
      <c r="A42" s="372" t="s">
        <v>744</v>
      </c>
      <c r="B42" s="373">
        <v>0</v>
      </c>
      <c r="C42" s="373">
        <v>0</v>
      </c>
      <c r="D42" s="374"/>
      <c r="E42" s="375">
        <v>0</v>
      </c>
      <c r="F42" s="374"/>
      <c r="G42" s="373">
        <v>0</v>
      </c>
      <c r="H42" s="374">
        <v>21</v>
      </c>
      <c r="I42" s="375">
        <v>0</v>
      </c>
      <c r="J42" s="374"/>
      <c r="K42" s="374"/>
      <c r="L42" s="374"/>
      <c r="M42" s="373">
        <v>0</v>
      </c>
      <c r="N42" s="375">
        <v>0</v>
      </c>
      <c r="O42" s="374"/>
      <c r="P42" s="375">
        <v>0</v>
      </c>
      <c r="Q42" s="374">
        <v>16</v>
      </c>
      <c r="R42" s="373">
        <v>11</v>
      </c>
      <c r="S42" s="374">
        <v>57</v>
      </c>
      <c r="T42" s="376">
        <v>0</v>
      </c>
      <c r="U42" s="403">
        <v>0</v>
      </c>
      <c r="V42" s="403">
        <v>0</v>
      </c>
      <c r="W42" s="375">
        <v>0</v>
      </c>
      <c r="X42" s="375">
        <v>0</v>
      </c>
      <c r="Y42" s="375">
        <v>0</v>
      </c>
      <c r="Z42" s="375">
        <v>0</v>
      </c>
      <c r="AA42" s="375">
        <v>0</v>
      </c>
      <c r="AB42" s="375">
        <v>0</v>
      </c>
      <c r="AC42" s="375">
        <v>0</v>
      </c>
      <c r="AD42" s="377">
        <v>0</v>
      </c>
      <c r="AE42" s="377">
        <v>0</v>
      </c>
      <c r="AF42" s="377">
        <v>0</v>
      </c>
      <c r="AG42" s="377">
        <v>0</v>
      </c>
      <c r="AH42" s="374"/>
      <c r="AI42" s="377">
        <v>0</v>
      </c>
      <c r="AJ42" s="378">
        <f t="shared" si="75"/>
        <v>11</v>
      </c>
      <c r="AK42" s="378">
        <f t="shared" si="76"/>
        <v>94</v>
      </c>
      <c r="AL42" s="379">
        <f t="shared" si="0"/>
        <v>0</v>
      </c>
      <c r="AM42" s="380">
        <f t="shared" si="91"/>
        <v>0</v>
      </c>
      <c r="AN42" s="380">
        <f t="shared" si="1"/>
        <v>0</v>
      </c>
      <c r="AO42" s="380">
        <f t="shared" si="92"/>
        <v>0</v>
      </c>
      <c r="AP42" s="380">
        <f t="shared" si="93"/>
        <v>0</v>
      </c>
      <c r="AQ42" s="380">
        <f t="shared" si="2"/>
        <v>0</v>
      </c>
      <c r="AR42" s="380">
        <f t="shared" si="3"/>
        <v>0</v>
      </c>
      <c r="AS42" s="380">
        <f t="shared" si="4"/>
        <v>0</v>
      </c>
      <c r="AT42" s="380">
        <f t="shared" si="94"/>
        <v>0</v>
      </c>
      <c r="AU42" s="380">
        <f t="shared" si="95"/>
        <v>0</v>
      </c>
      <c r="AV42" s="380">
        <f t="shared" si="96"/>
        <v>0</v>
      </c>
      <c r="AW42" s="380">
        <f t="shared" si="97"/>
        <v>0</v>
      </c>
      <c r="AX42" s="380">
        <f t="shared" si="5"/>
        <v>0</v>
      </c>
      <c r="AY42" s="380">
        <f t="shared" si="98"/>
        <v>0</v>
      </c>
      <c r="AZ42" s="380">
        <f t="shared" si="6"/>
        <v>0</v>
      </c>
      <c r="BA42" s="380">
        <f t="shared" si="99"/>
        <v>0</v>
      </c>
      <c r="BB42" s="380">
        <f t="shared" si="100"/>
        <v>0</v>
      </c>
      <c r="BC42" s="380">
        <f t="shared" si="7"/>
        <v>0</v>
      </c>
      <c r="BD42" s="380">
        <f t="shared" si="101"/>
        <v>0</v>
      </c>
      <c r="BE42" s="380">
        <f t="shared" si="8"/>
        <v>0</v>
      </c>
      <c r="BF42" s="380">
        <f t="shared" si="102"/>
        <v>0</v>
      </c>
      <c r="BG42" s="380">
        <f t="shared" si="103"/>
        <v>0</v>
      </c>
      <c r="BH42" s="380">
        <f t="shared" si="9"/>
        <v>0</v>
      </c>
      <c r="BI42" s="380">
        <f t="shared" si="104"/>
        <v>0</v>
      </c>
      <c r="BJ42" s="380">
        <f t="shared" si="105"/>
        <v>0</v>
      </c>
      <c r="BK42" s="380">
        <f t="shared" si="106"/>
        <v>0</v>
      </c>
      <c r="BL42" s="380">
        <f t="shared" si="107"/>
        <v>0</v>
      </c>
      <c r="BM42" s="380">
        <f t="shared" si="10"/>
        <v>0</v>
      </c>
      <c r="BN42" s="380">
        <f t="shared" si="108"/>
        <v>0</v>
      </c>
      <c r="BO42" s="380">
        <f t="shared" si="109"/>
        <v>0</v>
      </c>
      <c r="BP42" s="380">
        <f t="shared" si="110"/>
        <v>972.6</v>
      </c>
      <c r="BQ42" s="380">
        <f t="shared" si="111"/>
        <v>915.2</v>
      </c>
      <c r="BR42" s="380">
        <f t="shared" si="11"/>
        <v>583</v>
      </c>
      <c r="BS42" s="380">
        <f t="shared" si="112"/>
        <v>332.2</v>
      </c>
      <c r="BT42" s="380">
        <f t="shared" si="12"/>
        <v>57.4</v>
      </c>
      <c r="BU42" s="380"/>
      <c r="BV42" s="380">
        <f t="shared" si="81"/>
        <v>0</v>
      </c>
      <c r="BW42" s="380">
        <f t="shared" si="82"/>
        <v>0</v>
      </c>
      <c r="BX42" s="380">
        <f t="shared" si="83"/>
        <v>0</v>
      </c>
      <c r="BY42" s="380">
        <f t="shared" si="84"/>
        <v>0</v>
      </c>
      <c r="BZ42" s="380">
        <f t="shared" si="85"/>
        <v>0</v>
      </c>
      <c r="CA42" s="380">
        <f t="shared" si="86"/>
        <v>0</v>
      </c>
      <c r="CB42" s="380">
        <f t="shared" si="87"/>
        <v>0</v>
      </c>
      <c r="CC42" s="380">
        <f t="shared" si="88"/>
        <v>0</v>
      </c>
      <c r="CD42" s="380">
        <f t="shared" si="89"/>
        <v>0</v>
      </c>
      <c r="CE42" s="381">
        <f t="shared" si="13"/>
        <v>0</v>
      </c>
      <c r="CF42" s="380">
        <f t="shared" si="113"/>
        <v>0</v>
      </c>
      <c r="CG42" s="380">
        <f t="shared" si="114"/>
        <v>0</v>
      </c>
      <c r="CH42" s="380">
        <f t="shared" si="14"/>
        <v>0</v>
      </c>
      <c r="CI42" s="380">
        <f t="shared" si="115"/>
        <v>0</v>
      </c>
      <c r="CJ42" s="381">
        <f t="shared" si="15"/>
        <v>0</v>
      </c>
      <c r="CK42" s="380">
        <f t="shared" si="116"/>
        <v>0</v>
      </c>
      <c r="CL42" s="380">
        <f t="shared" si="117"/>
        <v>0</v>
      </c>
      <c r="CM42" s="380">
        <f t="shared" si="16"/>
        <v>0</v>
      </c>
      <c r="CN42" s="380">
        <f t="shared" si="118"/>
        <v>0</v>
      </c>
      <c r="CO42" s="381">
        <f t="shared" si="17"/>
        <v>0</v>
      </c>
      <c r="CP42" s="380">
        <f t="shared" si="119"/>
        <v>0</v>
      </c>
      <c r="CQ42" s="380">
        <f t="shared" si="120"/>
        <v>0</v>
      </c>
      <c r="CR42" s="380">
        <f t="shared" si="18"/>
        <v>0</v>
      </c>
      <c r="CS42" s="380">
        <f t="shared" si="121"/>
        <v>0</v>
      </c>
      <c r="CT42" s="381">
        <f t="shared" si="19"/>
        <v>0</v>
      </c>
      <c r="CU42" s="380">
        <f t="shared" si="122"/>
        <v>0</v>
      </c>
      <c r="CV42" s="380">
        <f t="shared" si="123"/>
        <v>0</v>
      </c>
      <c r="CW42" s="380">
        <f t="shared" si="20"/>
        <v>0</v>
      </c>
      <c r="CX42" s="380">
        <f t="shared" si="124"/>
        <v>0</v>
      </c>
      <c r="CY42" s="380">
        <f t="shared" si="21"/>
        <v>0</v>
      </c>
      <c r="CZ42" s="380">
        <f t="shared" si="125"/>
        <v>0</v>
      </c>
      <c r="DA42" s="380">
        <f t="shared" si="126"/>
        <v>0</v>
      </c>
      <c r="DB42" s="380">
        <f t="shared" si="22"/>
        <v>0</v>
      </c>
      <c r="DC42" s="380">
        <f t="shared" si="127"/>
        <v>0</v>
      </c>
      <c r="DD42" s="380">
        <f t="shared" si="23"/>
        <v>0</v>
      </c>
      <c r="DE42" s="380">
        <f t="shared" si="24"/>
        <v>1869.9</v>
      </c>
      <c r="DF42" s="380">
        <f t="shared" si="25"/>
        <v>1813</v>
      </c>
      <c r="DG42" s="380">
        <f t="shared" si="26"/>
        <v>1154.9000000000001</v>
      </c>
      <c r="DH42" s="380">
        <f t="shared" si="128"/>
        <v>658.1</v>
      </c>
      <c r="DI42" s="380">
        <f t="shared" si="27"/>
        <v>56.9</v>
      </c>
      <c r="DJ42" s="380">
        <f t="shared" si="28"/>
        <v>2811.4</v>
      </c>
      <c r="DK42" s="380">
        <f t="shared" si="29"/>
        <v>2756.6</v>
      </c>
      <c r="DL42" s="380">
        <f t="shared" si="30"/>
        <v>1756</v>
      </c>
      <c r="DM42" s="380">
        <f t="shared" si="129"/>
        <v>1000.6</v>
      </c>
      <c r="DN42" s="380">
        <f t="shared" si="31"/>
        <v>54.8</v>
      </c>
      <c r="DO42" s="380">
        <f t="shared" si="130"/>
        <v>12732.7</v>
      </c>
      <c r="DP42" s="380">
        <f t="shared" si="131"/>
        <v>12421.2</v>
      </c>
      <c r="DQ42" s="380">
        <f t="shared" si="132"/>
        <v>7912.3</v>
      </c>
      <c r="DR42" s="380">
        <f t="shared" si="133"/>
        <v>4508.8999999999996</v>
      </c>
      <c r="DS42" s="380">
        <f t="shared" si="32"/>
        <v>311.5</v>
      </c>
      <c r="DT42" s="382">
        <f t="shared" si="134"/>
        <v>0</v>
      </c>
      <c r="DU42" s="383">
        <f t="shared" si="135"/>
        <v>0</v>
      </c>
      <c r="DV42" s="380">
        <f t="shared" si="33"/>
        <v>0</v>
      </c>
      <c r="DW42" s="380">
        <f t="shared" si="136"/>
        <v>0</v>
      </c>
      <c r="DX42" s="383">
        <f t="shared" si="137"/>
        <v>0</v>
      </c>
      <c r="DY42" s="383">
        <f t="shared" si="138"/>
        <v>0</v>
      </c>
      <c r="DZ42" s="383">
        <f t="shared" si="139"/>
        <v>0</v>
      </c>
      <c r="EA42" s="380">
        <f t="shared" si="34"/>
        <v>0</v>
      </c>
      <c r="EB42" s="380">
        <f t="shared" si="140"/>
        <v>0</v>
      </c>
      <c r="EC42" s="383">
        <f t="shared" si="141"/>
        <v>0</v>
      </c>
      <c r="ED42" s="383">
        <f t="shared" si="142"/>
        <v>0</v>
      </c>
      <c r="EE42" s="383">
        <f t="shared" si="143"/>
        <v>0</v>
      </c>
      <c r="EF42" s="380">
        <f t="shared" si="35"/>
        <v>0</v>
      </c>
      <c r="EG42" s="380">
        <f t="shared" si="144"/>
        <v>0</v>
      </c>
      <c r="EH42" s="383">
        <f t="shared" si="145"/>
        <v>0</v>
      </c>
      <c r="EI42" s="383">
        <f t="shared" si="146"/>
        <v>0</v>
      </c>
      <c r="EJ42" s="383">
        <f t="shared" si="147"/>
        <v>0</v>
      </c>
      <c r="EK42" s="380">
        <f t="shared" si="36"/>
        <v>0</v>
      </c>
      <c r="EL42" s="380">
        <f t="shared" si="148"/>
        <v>0</v>
      </c>
      <c r="EM42" s="383">
        <f t="shared" si="149"/>
        <v>0</v>
      </c>
      <c r="EN42" s="383">
        <f t="shared" si="150"/>
        <v>0</v>
      </c>
      <c r="EO42" s="383">
        <f t="shared" si="151"/>
        <v>0</v>
      </c>
      <c r="EP42" s="380">
        <f t="shared" si="37"/>
        <v>0</v>
      </c>
      <c r="EQ42" s="380">
        <f t="shared" si="152"/>
        <v>0</v>
      </c>
      <c r="ER42" s="383">
        <f t="shared" si="153"/>
        <v>0</v>
      </c>
      <c r="ES42" s="383">
        <f t="shared" si="154"/>
        <v>0</v>
      </c>
      <c r="ET42" s="383">
        <f t="shared" si="155"/>
        <v>0</v>
      </c>
      <c r="EU42" s="380">
        <f t="shared" si="38"/>
        <v>0</v>
      </c>
      <c r="EV42" s="380">
        <f t="shared" si="156"/>
        <v>0</v>
      </c>
      <c r="EW42" s="383">
        <f t="shared" si="157"/>
        <v>0</v>
      </c>
      <c r="EX42" s="383">
        <f t="shared" si="158"/>
        <v>0</v>
      </c>
      <c r="EY42" s="383">
        <f t="shared" si="159"/>
        <v>0</v>
      </c>
      <c r="EZ42" s="380">
        <f t="shared" si="39"/>
        <v>0</v>
      </c>
      <c r="FA42" s="380">
        <f t="shared" si="160"/>
        <v>0</v>
      </c>
      <c r="FB42" s="383">
        <f t="shared" si="161"/>
        <v>0</v>
      </c>
      <c r="FC42" s="383">
        <f t="shared" si="162"/>
        <v>0</v>
      </c>
      <c r="FD42" s="383">
        <f t="shared" si="163"/>
        <v>0</v>
      </c>
      <c r="FE42" s="380">
        <f t="shared" si="40"/>
        <v>0</v>
      </c>
      <c r="FF42" s="380">
        <f t="shared" si="164"/>
        <v>0</v>
      </c>
      <c r="FG42" s="384">
        <f t="shared" si="165"/>
        <v>0</v>
      </c>
      <c r="FH42" s="385">
        <f t="shared" si="41"/>
        <v>0</v>
      </c>
      <c r="FI42" s="380">
        <f t="shared" si="42"/>
        <v>0</v>
      </c>
      <c r="FJ42" s="380">
        <f t="shared" si="43"/>
        <v>0</v>
      </c>
      <c r="FK42" s="380">
        <f t="shared" si="166"/>
        <v>0</v>
      </c>
      <c r="FL42" s="380">
        <f t="shared" si="44"/>
        <v>0</v>
      </c>
      <c r="FM42" s="380">
        <f t="shared" si="45"/>
        <v>0</v>
      </c>
      <c r="FN42" s="380">
        <f t="shared" si="46"/>
        <v>0</v>
      </c>
      <c r="FO42" s="380">
        <f t="shared" si="47"/>
        <v>0</v>
      </c>
      <c r="FP42" s="380">
        <f t="shared" si="167"/>
        <v>0</v>
      </c>
      <c r="FQ42" s="380">
        <f t="shared" si="48"/>
        <v>0</v>
      </c>
      <c r="FR42" s="380">
        <f t="shared" si="49"/>
        <v>0</v>
      </c>
      <c r="FS42" s="380">
        <f t="shared" si="50"/>
        <v>0</v>
      </c>
      <c r="FT42" s="380">
        <f t="shared" si="51"/>
        <v>0</v>
      </c>
      <c r="FU42" s="380">
        <f t="shared" si="168"/>
        <v>0</v>
      </c>
      <c r="FV42" s="380">
        <f t="shared" si="52"/>
        <v>0</v>
      </c>
      <c r="FW42" s="380">
        <f t="shared" si="53"/>
        <v>0</v>
      </c>
      <c r="FX42" s="380">
        <f t="shared" si="54"/>
        <v>0</v>
      </c>
      <c r="FY42" s="380">
        <f t="shared" si="55"/>
        <v>0</v>
      </c>
      <c r="FZ42" s="380">
        <f t="shared" si="169"/>
        <v>0</v>
      </c>
      <c r="GA42" s="380">
        <f t="shared" si="56"/>
        <v>0</v>
      </c>
      <c r="GB42" s="380">
        <f t="shared" si="57"/>
        <v>0</v>
      </c>
      <c r="GC42" s="380">
        <f t="shared" si="58"/>
        <v>0</v>
      </c>
      <c r="GD42" s="380">
        <f t="shared" si="59"/>
        <v>0</v>
      </c>
      <c r="GE42" s="380">
        <f t="shared" si="170"/>
        <v>0</v>
      </c>
      <c r="GF42" s="380">
        <f t="shared" si="60"/>
        <v>0</v>
      </c>
      <c r="GG42" s="380">
        <f t="shared" si="61"/>
        <v>0</v>
      </c>
      <c r="GH42" s="380">
        <f t="shared" si="62"/>
        <v>0</v>
      </c>
      <c r="GI42" s="380">
        <f t="shared" si="63"/>
        <v>0</v>
      </c>
      <c r="GJ42" s="380">
        <f t="shared" si="171"/>
        <v>0</v>
      </c>
      <c r="GK42" s="380">
        <f t="shared" si="64"/>
        <v>0</v>
      </c>
      <c r="GL42" s="380">
        <f t="shared" si="65"/>
        <v>0</v>
      </c>
      <c r="GM42" s="380">
        <f t="shared" si="66"/>
        <v>0</v>
      </c>
      <c r="GN42" s="380">
        <f t="shared" si="67"/>
        <v>0</v>
      </c>
      <c r="GO42" s="380">
        <f t="shared" si="172"/>
        <v>0</v>
      </c>
      <c r="GP42" s="380">
        <f t="shared" si="68"/>
        <v>0</v>
      </c>
      <c r="GQ42" s="380">
        <f t="shared" si="69"/>
        <v>0</v>
      </c>
      <c r="GR42" s="380">
        <f t="shared" si="70"/>
        <v>0</v>
      </c>
      <c r="GS42" s="380">
        <f t="shared" si="71"/>
        <v>0</v>
      </c>
      <c r="GT42" s="380">
        <f t="shared" si="173"/>
        <v>0</v>
      </c>
      <c r="GU42" s="380">
        <f t="shared" si="72"/>
        <v>0</v>
      </c>
      <c r="GV42" s="386">
        <f t="shared" si="90"/>
        <v>18386.599999999999</v>
      </c>
      <c r="GW42" s="380">
        <f t="shared" si="77"/>
        <v>17906</v>
      </c>
      <c r="GX42" s="380">
        <f t="shared" si="77"/>
        <v>11406.2</v>
      </c>
      <c r="GY42" s="380">
        <f t="shared" si="77"/>
        <v>6499.8</v>
      </c>
      <c r="GZ42" s="380">
        <f t="shared" si="77"/>
        <v>480.6</v>
      </c>
      <c r="HA42" s="404"/>
      <c r="HB42" s="387"/>
      <c r="HC42" s="388"/>
      <c r="HD42" s="388"/>
      <c r="HE42" s="389"/>
      <c r="HF42" s="390">
        <f t="shared" si="174"/>
        <v>105</v>
      </c>
      <c r="HG42" s="391">
        <v>16.3</v>
      </c>
      <c r="HH42" s="392">
        <f t="shared" si="78"/>
        <v>44788</v>
      </c>
      <c r="HI42" s="393"/>
      <c r="HJ42" s="394"/>
      <c r="HK42" s="388">
        <f t="shared" si="74"/>
        <v>0</v>
      </c>
      <c r="HL42" s="388">
        <f t="shared" si="79"/>
        <v>18386.599999999999</v>
      </c>
      <c r="HM42" s="394">
        <f>GX42+HK42-4831.2</f>
        <v>6575</v>
      </c>
      <c r="HN42" s="394"/>
      <c r="HO42" s="395"/>
      <c r="HQ42" s="395"/>
    </row>
    <row r="43" spans="1:314" s="400" customFormat="1" ht="31.5">
      <c r="A43" s="372" t="s">
        <v>831</v>
      </c>
      <c r="B43" s="373">
        <v>0</v>
      </c>
      <c r="C43" s="373">
        <v>0</v>
      </c>
      <c r="D43" s="374">
        <v>29</v>
      </c>
      <c r="E43" s="375">
        <v>0</v>
      </c>
      <c r="F43" s="374"/>
      <c r="G43" s="373">
        <v>0</v>
      </c>
      <c r="H43" s="374">
        <v>128</v>
      </c>
      <c r="I43" s="375">
        <v>0</v>
      </c>
      <c r="J43" s="374"/>
      <c r="K43" s="374"/>
      <c r="L43" s="374"/>
      <c r="M43" s="373">
        <v>0</v>
      </c>
      <c r="N43" s="375">
        <v>0</v>
      </c>
      <c r="O43" s="374"/>
      <c r="P43" s="375">
        <v>0</v>
      </c>
      <c r="Q43" s="374"/>
      <c r="R43" s="375">
        <v>0</v>
      </c>
      <c r="S43" s="374"/>
      <c r="T43" s="376">
        <v>0</v>
      </c>
      <c r="U43" s="403">
        <v>0</v>
      </c>
      <c r="V43" s="403">
        <v>0</v>
      </c>
      <c r="W43" s="375">
        <v>0</v>
      </c>
      <c r="X43" s="375">
        <v>0</v>
      </c>
      <c r="Y43" s="375">
        <v>0</v>
      </c>
      <c r="Z43" s="375">
        <v>0</v>
      </c>
      <c r="AA43" s="375">
        <v>0</v>
      </c>
      <c r="AB43" s="375">
        <v>0</v>
      </c>
      <c r="AC43" s="375">
        <v>0</v>
      </c>
      <c r="AD43" s="377">
        <v>0</v>
      </c>
      <c r="AE43" s="377">
        <v>0</v>
      </c>
      <c r="AF43" s="377">
        <v>0</v>
      </c>
      <c r="AG43" s="377">
        <v>0</v>
      </c>
      <c r="AH43" s="374"/>
      <c r="AI43" s="377">
        <v>0</v>
      </c>
      <c r="AJ43" s="378">
        <f t="shared" si="75"/>
        <v>29</v>
      </c>
      <c r="AK43" s="378">
        <f t="shared" si="76"/>
        <v>128</v>
      </c>
      <c r="AL43" s="379">
        <f t="shared" si="0"/>
        <v>0</v>
      </c>
      <c r="AM43" s="380">
        <f t="shared" si="91"/>
        <v>0</v>
      </c>
      <c r="AN43" s="380">
        <f t="shared" si="1"/>
        <v>0</v>
      </c>
      <c r="AO43" s="380">
        <f t="shared" si="92"/>
        <v>0</v>
      </c>
      <c r="AP43" s="380">
        <f t="shared" si="93"/>
        <v>0</v>
      </c>
      <c r="AQ43" s="380">
        <f t="shared" si="2"/>
        <v>0</v>
      </c>
      <c r="AR43" s="380">
        <f t="shared" si="3"/>
        <v>0</v>
      </c>
      <c r="AS43" s="380">
        <f t="shared" si="4"/>
        <v>0</v>
      </c>
      <c r="AT43" s="380">
        <f t="shared" si="94"/>
        <v>0</v>
      </c>
      <c r="AU43" s="380">
        <f t="shared" si="95"/>
        <v>0</v>
      </c>
      <c r="AV43" s="380">
        <f t="shared" si="96"/>
        <v>1526.4</v>
      </c>
      <c r="AW43" s="380">
        <f t="shared" si="97"/>
        <v>1453.5</v>
      </c>
      <c r="AX43" s="380">
        <f t="shared" si="5"/>
        <v>925.9</v>
      </c>
      <c r="AY43" s="380">
        <f t="shared" si="98"/>
        <v>527.6</v>
      </c>
      <c r="AZ43" s="380">
        <f t="shared" si="6"/>
        <v>72.900000000000006</v>
      </c>
      <c r="BA43" s="380">
        <f t="shared" si="99"/>
        <v>0</v>
      </c>
      <c r="BB43" s="380">
        <f t="shared" si="100"/>
        <v>0</v>
      </c>
      <c r="BC43" s="380">
        <f t="shared" si="7"/>
        <v>0</v>
      </c>
      <c r="BD43" s="380">
        <f t="shared" si="101"/>
        <v>0</v>
      </c>
      <c r="BE43" s="380">
        <f t="shared" si="8"/>
        <v>0</v>
      </c>
      <c r="BF43" s="380">
        <f t="shared" si="102"/>
        <v>0</v>
      </c>
      <c r="BG43" s="380">
        <f t="shared" si="103"/>
        <v>0</v>
      </c>
      <c r="BH43" s="380">
        <f t="shared" si="9"/>
        <v>0</v>
      </c>
      <c r="BI43" s="380">
        <f t="shared" si="104"/>
        <v>0</v>
      </c>
      <c r="BJ43" s="380">
        <f t="shared" si="105"/>
        <v>0</v>
      </c>
      <c r="BK43" s="380">
        <f t="shared" si="106"/>
        <v>0</v>
      </c>
      <c r="BL43" s="380">
        <f t="shared" si="107"/>
        <v>0</v>
      </c>
      <c r="BM43" s="380">
        <f t="shared" si="10"/>
        <v>0</v>
      </c>
      <c r="BN43" s="380">
        <f t="shared" si="108"/>
        <v>0</v>
      </c>
      <c r="BO43" s="380">
        <f t="shared" si="109"/>
        <v>0</v>
      </c>
      <c r="BP43" s="380">
        <f t="shared" si="110"/>
        <v>5928.3</v>
      </c>
      <c r="BQ43" s="380">
        <f t="shared" si="111"/>
        <v>5578.5</v>
      </c>
      <c r="BR43" s="380">
        <f t="shared" si="11"/>
        <v>3553.5</v>
      </c>
      <c r="BS43" s="380">
        <f t="shared" si="112"/>
        <v>2025</v>
      </c>
      <c r="BT43" s="380">
        <f t="shared" si="12"/>
        <v>349.8</v>
      </c>
      <c r="BU43" s="380"/>
      <c r="BV43" s="380">
        <f t="shared" si="81"/>
        <v>0</v>
      </c>
      <c r="BW43" s="380">
        <f t="shared" si="82"/>
        <v>0</v>
      </c>
      <c r="BX43" s="380">
        <f t="shared" si="83"/>
        <v>0</v>
      </c>
      <c r="BY43" s="380">
        <f t="shared" si="84"/>
        <v>0</v>
      </c>
      <c r="BZ43" s="380">
        <f t="shared" si="85"/>
        <v>0</v>
      </c>
      <c r="CA43" s="380">
        <f t="shared" si="86"/>
        <v>0</v>
      </c>
      <c r="CB43" s="380">
        <f t="shared" si="87"/>
        <v>0</v>
      </c>
      <c r="CC43" s="380">
        <f t="shared" si="88"/>
        <v>0</v>
      </c>
      <c r="CD43" s="380">
        <f t="shared" si="89"/>
        <v>0</v>
      </c>
      <c r="CE43" s="381">
        <f t="shared" si="13"/>
        <v>0</v>
      </c>
      <c r="CF43" s="380">
        <f t="shared" si="113"/>
        <v>0</v>
      </c>
      <c r="CG43" s="380">
        <f t="shared" si="114"/>
        <v>0</v>
      </c>
      <c r="CH43" s="380">
        <f t="shared" si="14"/>
        <v>0</v>
      </c>
      <c r="CI43" s="380">
        <f t="shared" si="115"/>
        <v>0</v>
      </c>
      <c r="CJ43" s="381">
        <f t="shared" si="15"/>
        <v>0</v>
      </c>
      <c r="CK43" s="380">
        <f t="shared" si="116"/>
        <v>0</v>
      </c>
      <c r="CL43" s="380">
        <f t="shared" si="117"/>
        <v>0</v>
      </c>
      <c r="CM43" s="380">
        <f t="shared" si="16"/>
        <v>0</v>
      </c>
      <c r="CN43" s="380">
        <f t="shared" si="118"/>
        <v>0</v>
      </c>
      <c r="CO43" s="381">
        <f t="shared" si="17"/>
        <v>0</v>
      </c>
      <c r="CP43" s="380">
        <f t="shared" si="119"/>
        <v>0</v>
      </c>
      <c r="CQ43" s="380">
        <f t="shared" si="120"/>
        <v>0</v>
      </c>
      <c r="CR43" s="380">
        <f t="shared" si="18"/>
        <v>0</v>
      </c>
      <c r="CS43" s="380">
        <f t="shared" si="121"/>
        <v>0</v>
      </c>
      <c r="CT43" s="381">
        <f t="shared" si="19"/>
        <v>0</v>
      </c>
      <c r="CU43" s="380">
        <f t="shared" si="122"/>
        <v>0</v>
      </c>
      <c r="CV43" s="380">
        <f t="shared" si="123"/>
        <v>0</v>
      </c>
      <c r="CW43" s="380">
        <f t="shared" si="20"/>
        <v>0</v>
      </c>
      <c r="CX43" s="380">
        <f t="shared" si="124"/>
        <v>0</v>
      </c>
      <c r="CY43" s="380">
        <f t="shared" si="21"/>
        <v>0</v>
      </c>
      <c r="CZ43" s="380">
        <f t="shared" si="125"/>
        <v>0</v>
      </c>
      <c r="DA43" s="380">
        <f t="shared" si="126"/>
        <v>0</v>
      </c>
      <c r="DB43" s="380">
        <f t="shared" si="22"/>
        <v>0</v>
      </c>
      <c r="DC43" s="380">
        <f t="shared" si="127"/>
        <v>0</v>
      </c>
      <c r="DD43" s="380">
        <f t="shared" si="23"/>
        <v>0</v>
      </c>
      <c r="DE43" s="380">
        <f t="shared" si="24"/>
        <v>0</v>
      </c>
      <c r="DF43" s="380">
        <f t="shared" si="25"/>
        <v>0</v>
      </c>
      <c r="DG43" s="380">
        <f t="shared" si="26"/>
        <v>0</v>
      </c>
      <c r="DH43" s="380">
        <f t="shared" si="128"/>
        <v>0</v>
      </c>
      <c r="DI43" s="380">
        <f t="shared" si="27"/>
        <v>0</v>
      </c>
      <c r="DJ43" s="380">
        <f t="shared" si="28"/>
        <v>0</v>
      </c>
      <c r="DK43" s="380">
        <f t="shared" si="29"/>
        <v>0</v>
      </c>
      <c r="DL43" s="380">
        <f t="shared" si="30"/>
        <v>0</v>
      </c>
      <c r="DM43" s="380">
        <f t="shared" si="129"/>
        <v>0</v>
      </c>
      <c r="DN43" s="380">
        <f t="shared" si="31"/>
        <v>0</v>
      </c>
      <c r="DO43" s="380">
        <f t="shared" si="130"/>
        <v>0</v>
      </c>
      <c r="DP43" s="380">
        <f t="shared" si="131"/>
        <v>0</v>
      </c>
      <c r="DQ43" s="380">
        <f t="shared" si="132"/>
        <v>0</v>
      </c>
      <c r="DR43" s="380">
        <f t="shared" si="133"/>
        <v>0</v>
      </c>
      <c r="DS43" s="380">
        <f t="shared" si="32"/>
        <v>0</v>
      </c>
      <c r="DT43" s="382">
        <f t="shared" si="134"/>
        <v>0</v>
      </c>
      <c r="DU43" s="383">
        <f t="shared" si="135"/>
        <v>0</v>
      </c>
      <c r="DV43" s="380">
        <f t="shared" si="33"/>
        <v>0</v>
      </c>
      <c r="DW43" s="380">
        <f t="shared" si="136"/>
        <v>0</v>
      </c>
      <c r="DX43" s="383">
        <f t="shared" si="137"/>
        <v>0</v>
      </c>
      <c r="DY43" s="383">
        <f t="shared" si="138"/>
        <v>0</v>
      </c>
      <c r="DZ43" s="383">
        <f t="shared" si="139"/>
        <v>0</v>
      </c>
      <c r="EA43" s="380">
        <f t="shared" si="34"/>
        <v>0</v>
      </c>
      <c r="EB43" s="380">
        <f t="shared" si="140"/>
        <v>0</v>
      </c>
      <c r="EC43" s="383">
        <f t="shared" si="141"/>
        <v>0</v>
      </c>
      <c r="ED43" s="383">
        <f t="shared" si="142"/>
        <v>0</v>
      </c>
      <c r="EE43" s="383">
        <f t="shared" si="143"/>
        <v>0</v>
      </c>
      <c r="EF43" s="380">
        <f t="shared" si="35"/>
        <v>0</v>
      </c>
      <c r="EG43" s="380">
        <f t="shared" si="144"/>
        <v>0</v>
      </c>
      <c r="EH43" s="383">
        <f t="shared" si="145"/>
        <v>0</v>
      </c>
      <c r="EI43" s="383">
        <f t="shared" si="146"/>
        <v>0</v>
      </c>
      <c r="EJ43" s="383">
        <f t="shared" si="147"/>
        <v>0</v>
      </c>
      <c r="EK43" s="380">
        <f t="shared" si="36"/>
        <v>0</v>
      </c>
      <c r="EL43" s="380">
        <f t="shared" si="148"/>
        <v>0</v>
      </c>
      <c r="EM43" s="383">
        <f t="shared" si="149"/>
        <v>0</v>
      </c>
      <c r="EN43" s="383">
        <f t="shared" si="150"/>
        <v>0</v>
      </c>
      <c r="EO43" s="383">
        <f t="shared" si="151"/>
        <v>0</v>
      </c>
      <c r="EP43" s="380">
        <f t="shared" si="37"/>
        <v>0</v>
      </c>
      <c r="EQ43" s="380">
        <f t="shared" si="152"/>
        <v>0</v>
      </c>
      <c r="ER43" s="383">
        <f t="shared" si="153"/>
        <v>0</v>
      </c>
      <c r="ES43" s="383">
        <f t="shared" si="154"/>
        <v>0</v>
      </c>
      <c r="ET43" s="383">
        <f t="shared" si="155"/>
        <v>0</v>
      </c>
      <c r="EU43" s="380">
        <f t="shared" si="38"/>
        <v>0</v>
      </c>
      <c r="EV43" s="380">
        <f t="shared" si="156"/>
        <v>0</v>
      </c>
      <c r="EW43" s="383">
        <f t="shared" si="157"/>
        <v>0</v>
      </c>
      <c r="EX43" s="383">
        <f t="shared" si="158"/>
        <v>0</v>
      </c>
      <c r="EY43" s="383">
        <f t="shared" si="159"/>
        <v>0</v>
      </c>
      <c r="EZ43" s="380">
        <f t="shared" si="39"/>
        <v>0</v>
      </c>
      <c r="FA43" s="380">
        <f t="shared" si="160"/>
        <v>0</v>
      </c>
      <c r="FB43" s="383">
        <f t="shared" si="161"/>
        <v>0</v>
      </c>
      <c r="FC43" s="383">
        <f t="shared" si="162"/>
        <v>0</v>
      </c>
      <c r="FD43" s="383">
        <f t="shared" si="163"/>
        <v>0</v>
      </c>
      <c r="FE43" s="380">
        <f t="shared" si="40"/>
        <v>0</v>
      </c>
      <c r="FF43" s="380">
        <f t="shared" si="164"/>
        <v>0</v>
      </c>
      <c r="FG43" s="384">
        <f t="shared" si="165"/>
        <v>0</v>
      </c>
      <c r="FH43" s="385">
        <f t="shared" si="41"/>
        <v>0</v>
      </c>
      <c r="FI43" s="380">
        <f t="shared" si="42"/>
        <v>0</v>
      </c>
      <c r="FJ43" s="380">
        <f t="shared" si="43"/>
        <v>0</v>
      </c>
      <c r="FK43" s="380">
        <f t="shared" si="166"/>
        <v>0</v>
      </c>
      <c r="FL43" s="380">
        <f t="shared" si="44"/>
        <v>0</v>
      </c>
      <c r="FM43" s="380">
        <f t="shared" si="45"/>
        <v>0</v>
      </c>
      <c r="FN43" s="380">
        <f t="shared" si="46"/>
        <v>0</v>
      </c>
      <c r="FO43" s="380">
        <f t="shared" si="47"/>
        <v>0</v>
      </c>
      <c r="FP43" s="380">
        <f t="shared" si="167"/>
        <v>0</v>
      </c>
      <c r="FQ43" s="380">
        <f t="shared" si="48"/>
        <v>0</v>
      </c>
      <c r="FR43" s="380">
        <f t="shared" si="49"/>
        <v>0</v>
      </c>
      <c r="FS43" s="380">
        <f t="shared" si="50"/>
        <v>0</v>
      </c>
      <c r="FT43" s="380">
        <f t="shared" si="51"/>
        <v>0</v>
      </c>
      <c r="FU43" s="380">
        <f t="shared" si="168"/>
        <v>0</v>
      </c>
      <c r="FV43" s="380">
        <f t="shared" si="52"/>
        <v>0</v>
      </c>
      <c r="FW43" s="380">
        <f t="shared" si="53"/>
        <v>0</v>
      </c>
      <c r="FX43" s="380">
        <f t="shared" si="54"/>
        <v>0</v>
      </c>
      <c r="FY43" s="380">
        <f t="shared" si="55"/>
        <v>0</v>
      </c>
      <c r="FZ43" s="380">
        <f t="shared" si="169"/>
        <v>0</v>
      </c>
      <c r="GA43" s="380">
        <f t="shared" si="56"/>
        <v>0</v>
      </c>
      <c r="GB43" s="380">
        <f t="shared" si="57"/>
        <v>0</v>
      </c>
      <c r="GC43" s="380">
        <f t="shared" si="58"/>
        <v>0</v>
      </c>
      <c r="GD43" s="380">
        <f t="shared" si="59"/>
        <v>0</v>
      </c>
      <c r="GE43" s="380">
        <f t="shared" si="170"/>
        <v>0</v>
      </c>
      <c r="GF43" s="380">
        <f t="shared" si="60"/>
        <v>0</v>
      </c>
      <c r="GG43" s="380">
        <f t="shared" si="61"/>
        <v>0</v>
      </c>
      <c r="GH43" s="380">
        <f t="shared" si="62"/>
        <v>0</v>
      </c>
      <c r="GI43" s="380">
        <f t="shared" si="63"/>
        <v>0</v>
      </c>
      <c r="GJ43" s="380">
        <f t="shared" si="171"/>
        <v>0</v>
      </c>
      <c r="GK43" s="380">
        <f t="shared" si="64"/>
        <v>0</v>
      </c>
      <c r="GL43" s="380">
        <f t="shared" si="65"/>
        <v>0</v>
      </c>
      <c r="GM43" s="380">
        <f t="shared" si="66"/>
        <v>0</v>
      </c>
      <c r="GN43" s="380">
        <f t="shared" si="67"/>
        <v>0</v>
      </c>
      <c r="GO43" s="380">
        <f t="shared" si="172"/>
        <v>0</v>
      </c>
      <c r="GP43" s="380">
        <f t="shared" si="68"/>
        <v>0</v>
      </c>
      <c r="GQ43" s="380">
        <f t="shared" si="69"/>
        <v>0</v>
      </c>
      <c r="GR43" s="380">
        <f t="shared" si="70"/>
        <v>0</v>
      </c>
      <c r="GS43" s="380">
        <f t="shared" si="71"/>
        <v>0</v>
      </c>
      <c r="GT43" s="380">
        <f t="shared" si="173"/>
        <v>0</v>
      </c>
      <c r="GU43" s="380">
        <f t="shared" si="72"/>
        <v>0</v>
      </c>
      <c r="GV43" s="386">
        <f t="shared" si="90"/>
        <v>7454.7</v>
      </c>
      <c r="GW43" s="380">
        <f t="shared" si="77"/>
        <v>7032</v>
      </c>
      <c r="GX43" s="380">
        <f t="shared" si="77"/>
        <v>4479.3999999999996</v>
      </c>
      <c r="GY43" s="380">
        <f t="shared" si="77"/>
        <v>2552.6</v>
      </c>
      <c r="GZ43" s="380">
        <f t="shared" si="77"/>
        <v>422.7</v>
      </c>
      <c r="HA43" s="387"/>
      <c r="HB43" s="387"/>
      <c r="HC43" s="388"/>
      <c r="HD43" s="388"/>
      <c r="HE43" s="389"/>
      <c r="HF43" s="390">
        <f t="shared" si="174"/>
        <v>157</v>
      </c>
      <c r="HG43" s="391">
        <v>13.7</v>
      </c>
      <c r="HH43" s="392">
        <f t="shared" si="78"/>
        <v>20927</v>
      </c>
      <c r="HI43" s="393"/>
      <c r="HJ43" s="394"/>
      <c r="HK43" s="388">
        <f t="shared" si="74"/>
        <v>0</v>
      </c>
      <c r="HL43" s="388">
        <f t="shared" si="79"/>
        <v>7454.7</v>
      </c>
      <c r="HM43" s="394">
        <f>GX43+HK43</f>
        <v>4479.3999999999996</v>
      </c>
      <c r="HN43" s="394"/>
      <c r="HO43" s="395"/>
      <c r="HP43" s="301"/>
      <c r="HQ43" s="301"/>
      <c r="HR43" s="301"/>
      <c r="HS43" s="301"/>
      <c r="HT43" s="301"/>
      <c r="HU43" s="301"/>
      <c r="HV43" s="301"/>
      <c r="HW43" s="301"/>
      <c r="HX43" s="301"/>
      <c r="HY43" s="301"/>
      <c r="HZ43" s="301"/>
      <c r="IA43" s="301"/>
      <c r="IB43" s="301"/>
      <c r="IC43" s="301"/>
      <c r="ID43" s="301"/>
      <c r="IE43" s="301"/>
      <c r="IF43" s="301"/>
      <c r="IG43" s="301"/>
      <c r="IH43" s="301"/>
      <c r="II43" s="301"/>
      <c r="IJ43" s="301"/>
      <c r="IK43" s="301"/>
      <c r="IL43" s="301"/>
      <c r="IM43" s="301"/>
      <c r="IN43" s="301"/>
      <c r="IO43" s="301"/>
      <c r="IP43" s="301"/>
      <c r="IQ43" s="301"/>
      <c r="IR43" s="301"/>
      <c r="IS43" s="301"/>
      <c r="IT43" s="301"/>
      <c r="IU43" s="301"/>
      <c r="IV43" s="301"/>
      <c r="IW43" s="301"/>
      <c r="IX43" s="301"/>
      <c r="IY43" s="301"/>
      <c r="IZ43" s="301"/>
      <c r="JA43" s="301"/>
      <c r="JB43" s="301"/>
      <c r="JC43" s="301"/>
      <c r="JD43" s="301"/>
      <c r="JE43" s="301"/>
      <c r="JF43" s="301"/>
      <c r="JG43" s="301"/>
      <c r="JH43" s="301"/>
      <c r="JI43" s="301"/>
      <c r="JJ43" s="301"/>
      <c r="JK43" s="301"/>
      <c r="JL43" s="301"/>
      <c r="JM43" s="301"/>
      <c r="JN43" s="301"/>
      <c r="JO43" s="301"/>
      <c r="JP43" s="301"/>
      <c r="JQ43" s="301"/>
      <c r="JR43" s="301"/>
      <c r="JS43" s="301"/>
      <c r="JT43" s="301"/>
      <c r="JU43" s="301"/>
      <c r="JV43" s="301"/>
      <c r="JW43" s="301"/>
      <c r="JX43" s="301"/>
      <c r="JY43" s="301"/>
      <c r="JZ43" s="301"/>
      <c r="KA43" s="301"/>
      <c r="KB43" s="301"/>
      <c r="KC43" s="301"/>
      <c r="KD43" s="301"/>
      <c r="KE43" s="301"/>
      <c r="KF43" s="301"/>
      <c r="KG43" s="301"/>
      <c r="KH43" s="301"/>
      <c r="KI43" s="301"/>
      <c r="KJ43" s="301"/>
      <c r="KK43" s="301"/>
      <c r="KL43" s="301"/>
      <c r="KM43" s="301"/>
      <c r="KN43" s="301"/>
      <c r="KO43" s="301"/>
      <c r="KP43" s="301"/>
      <c r="KQ43" s="301"/>
      <c r="KR43" s="301"/>
      <c r="KS43" s="301"/>
      <c r="KT43" s="301"/>
      <c r="KU43" s="301"/>
      <c r="KV43" s="301"/>
      <c r="KW43" s="301"/>
      <c r="KX43" s="301"/>
      <c r="KY43" s="301"/>
      <c r="KZ43" s="301"/>
      <c r="LA43" s="301"/>
      <c r="LB43" s="301"/>
    </row>
    <row r="44" spans="1:314" s="400" customFormat="1">
      <c r="A44" s="372" t="s">
        <v>832</v>
      </c>
      <c r="B44" s="373">
        <v>0</v>
      </c>
      <c r="C44" s="373">
        <v>0</v>
      </c>
      <c r="D44" s="374">
        <v>66</v>
      </c>
      <c r="E44" s="375">
        <v>0</v>
      </c>
      <c r="F44" s="374"/>
      <c r="G44" s="373">
        <v>0</v>
      </c>
      <c r="H44" s="374">
        <v>200</v>
      </c>
      <c r="I44" s="375">
        <v>0</v>
      </c>
      <c r="J44" s="374"/>
      <c r="K44" s="374"/>
      <c r="L44" s="374"/>
      <c r="M44" s="373">
        <v>0</v>
      </c>
      <c r="N44" s="375">
        <v>0</v>
      </c>
      <c r="O44" s="374"/>
      <c r="P44" s="375">
        <v>0</v>
      </c>
      <c r="Q44" s="374"/>
      <c r="R44" s="375">
        <v>0</v>
      </c>
      <c r="S44" s="374"/>
      <c r="T44" s="376">
        <v>0</v>
      </c>
      <c r="U44" s="403">
        <v>0</v>
      </c>
      <c r="V44" s="403">
        <v>0</v>
      </c>
      <c r="W44" s="375">
        <v>0</v>
      </c>
      <c r="X44" s="375">
        <v>0</v>
      </c>
      <c r="Y44" s="375">
        <v>0</v>
      </c>
      <c r="Z44" s="375">
        <v>0</v>
      </c>
      <c r="AA44" s="375">
        <v>0</v>
      </c>
      <c r="AB44" s="375">
        <v>0</v>
      </c>
      <c r="AC44" s="375">
        <v>0</v>
      </c>
      <c r="AD44" s="377">
        <v>0</v>
      </c>
      <c r="AE44" s="377">
        <v>0</v>
      </c>
      <c r="AF44" s="377">
        <v>0</v>
      </c>
      <c r="AG44" s="377">
        <v>0</v>
      </c>
      <c r="AH44" s="374">
        <v>64</v>
      </c>
      <c r="AI44" s="377">
        <v>0</v>
      </c>
      <c r="AJ44" s="378">
        <f t="shared" si="75"/>
        <v>66</v>
      </c>
      <c r="AK44" s="378">
        <f t="shared" si="76"/>
        <v>264</v>
      </c>
      <c r="AL44" s="379">
        <f t="shared" si="0"/>
        <v>0</v>
      </c>
      <c r="AM44" s="380">
        <f t="shared" si="91"/>
        <v>0</v>
      </c>
      <c r="AN44" s="380">
        <f t="shared" si="1"/>
        <v>0</v>
      </c>
      <c r="AO44" s="380">
        <f t="shared" si="92"/>
        <v>0</v>
      </c>
      <c r="AP44" s="380">
        <f t="shared" si="93"/>
        <v>0</v>
      </c>
      <c r="AQ44" s="380">
        <f t="shared" si="2"/>
        <v>0</v>
      </c>
      <c r="AR44" s="380">
        <f t="shared" si="3"/>
        <v>0</v>
      </c>
      <c r="AS44" s="380">
        <f t="shared" si="4"/>
        <v>0</v>
      </c>
      <c r="AT44" s="380">
        <f t="shared" si="94"/>
        <v>0</v>
      </c>
      <c r="AU44" s="380">
        <f t="shared" si="95"/>
        <v>0</v>
      </c>
      <c r="AV44" s="380">
        <f t="shared" si="96"/>
        <v>3473.8</v>
      </c>
      <c r="AW44" s="380">
        <f t="shared" si="97"/>
        <v>3307.9</v>
      </c>
      <c r="AX44" s="380">
        <f t="shared" si="5"/>
        <v>2107.1999999999998</v>
      </c>
      <c r="AY44" s="380">
        <f t="shared" si="98"/>
        <v>1200.7</v>
      </c>
      <c r="AZ44" s="380">
        <f t="shared" si="6"/>
        <v>165.9</v>
      </c>
      <c r="BA44" s="380">
        <f t="shared" si="99"/>
        <v>0</v>
      </c>
      <c r="BB44" s="380">
        <f t="shared" si="100"/>
        <v>0</v>
      </c>
      <c r="BC44" s="380">
        <f t="shared" si="7"/>
        <v>0</v>
      </c>
      <c r="BD44" s="380">
        <f t="shared" si="101"/>
        <v>0</v>
      </c>
      <c r="BE44" s="380">
        <f t="shared" si="8"/>
        <v>0</v>
      </c>
      <c r="BF44" s="380">
        <f t="shared" si="102"/>
        <v>0</v>
      </c>
      <c r="BG44" s="380">
        <f t="shared" si="103"/>
        <v>0</v>
      </c>
      <c r="BH44" s="380">
        <f t="shared" si="9"/>
        <v>0</v>
      </c>
      <c r="BI44" s="380">
        <f t="shared" si="104"/>
        <v>0</v>
      </c>
      <c r="BJ44" s="380">
        <f t="shared" si="105"/>
        <v>0</v>
      </c>
      <c r="BK44" s="380">
        <f t="shared" si="106"/>
        <v>0</v>
      </c>
      <c r="BL44" s="380">
        <f t="shared" si="107"/>
        <v>0</v>
      </c>
      <c r="BM44" s="380">
        <f t="shared" si="10"/>
        <v>0</v>
      </c>
      <c r="BN44" s="380">
        <f t="shared" si="108"/>
        <v>0</v>
      </c>
      <c r="BO44" s="380">
        <f t="shared" si="109"/>
        <v>0</v>
      </c>
      <c r="BP44" s="380">
        <f t="shared" si="110"/>
        <v>9263</v>
      </c>
      <c r="BQ44" s="380">
        <f t="shared" si="111"/>
        <v>8716.4</v>
      </c>
      <c r="BR44" s="380">
        <f t="shared" si="11"/>
        <v>5552.4</v>
      </c>
      <c r="BS44" s="380">
        <f t="shared" si="112"/>
        <v>3164</v>
      </c>
      <c r="BT44" s="380">
        <f t="shared" si="12"/>
        <v>546.6</v>
      </c>
      <c r="BU44" s="380"/>
      <c r="BV44" s="380">
        <f t="shared" si="81"/>
        <v>0</v>
      </c>
      <c r="BW44" s="380">
        <f t="shared" si="82"/>
        <v>0</v>
      </c>
      <c r="BX44" s="380">
        <f t="shared" si="83"/>
        <v>0</v>
      </c>
      <c r="BY44" s="380">
        <f t="shared" si="84"/>
        <v>0</v>
      </c>
      <c r="BZ44" s="380">
        <f t="shared" si="85"/>
        <v>0</v>
      </c>
      <c r="CA44" s="380">
        <f t="shared" si="86"/>
        <v>0</v>
      </c>
      <c r="CB44" s="380">
        <f t="shared" si="87"/>
        <v>0</v>
      </c>
      <c r="CC44" s="380">
        <f t="shared" si="88"/>
        <v>0</v>
      </c>
      <c r="CD44" s="380">
        <f t="shared" si="89"/>
        <v>0</v>
      </c>
      <c r="CE44" s="381">
        <f t="shared" si="13"/>
        <v>0</v>
      </c>
      <c r="CF44" s="380">
        <f t="shared" si="113"/>
        <v>0</v>
      </c>
      <c r="CG44" s="380">
        <f t="shared" si="114"/>
        <v>0</v>
      </c>
      <c r="CH44" s="380">
        <f t="shared" si="14"/>
        <v>0</v>
      </c>
      <c r="CI44" s="380">
        <f t="shared" si="115"/>
        <v>0</v>
      </c>
      <c r="CJ44" s="381">
        <f t="shared" si="15"/>
        <v>0</v>
      </c>
      <c r="CK44" s="380">
        <f t="shared" si="116"/>
        <v>0</v>
      </c>
      <c r="CL44" s="380">
        <f t="shared" si="117"/>
        <v>0</v>
      </c>
      <c r="CM44" s="380">
        <f t="shared" si="16"/>
        <v>0</v>
      </c>
      <c r="CN44" s="380">
        <f t="shared" si="118"/>
        <v>0</v>
      </c>
      <c r="CO44" s="381">
        <f t="shared" si="17"/>
        <v>0</v>
      </c>
      <c r="CP44" s="380">
        <f t="shared" si="119"/>
        <v>0</v>
      </c>
      <c r="CQ44" s="380">
        <f t="shared" si="120"/>
        <v>0</v>
      </c>
      <c r="CR44" s="380">
        <f t="shared" si="18"/>
        <v>0</v>
      </c>
      <c r="CS44" s="380">
        <f t="shared" si="121"/>
        <v>0</v>
      </c>
      <c r="CT44" s="381">
        <f t="shared" si="19"/>
        <v>0</v>
      </c>
      <c r="CU44" s="380">
        <f t="shared" si="122"/>
        <v>0</v>
      </c>
      <c r="CV44" s="380">
        <f t="shared" si="123"/>
        <v>0</v>
      </c>
      <c r="CW44" s="380">
        <f t="shared" si="20"/>
        <v>0</v>
      </c>
      <c r="CX44" s="380">
        <f t="shared" si="124"/>
        <v>0</v>
      </c>
      <c r="CY44" s="380">
        <f t="shared" si="21"/>
        <v>0</v>
      </c>
      <c r="CZ44" s="380">
        <f t="shared" si="125"/>
        <v>0</v>
      </c>
      <c r="DA44" s="380">
        <f t="shared" si="126"/>
        <v>0</v>
      </c>
      <c r="DB44" s="380">
        <f t="shared" si="22"/>
        <v>0</v>
      </c>
      <c r="DC44" s="380">
        <f t="shared" si="127"/>
        <v>0</v>
      </c>
      <c r="DD44" s="380">
        <f t="shared" si="23"/>
        <v>0</v>
      </c>
      <c r="DE44" s="380">
        <f t="shared" si="24"/>
        <v>0</v>
      </c>
      <c r="DF44" s="380">
        <f t="shared" si="25"/>
        <v>0</v>
      </c>
      <c r="DG44" s="380">
        <f t="shared" si="26"/>
        <v>0</v>
      </c>
      <c r="DH44" s="380">
        <f t="shared" si="128"/>
        <v>0</v>
      </c>
      <c r="DI44" s="380">
        <f t="shared" si="27"/>
        <v>0</v>
      </c>
      <c r="DJ44" s="380">
        <f t="shared" si="28"/>
        <v>0</v>
      </c>
      <c r="DK44" s="380">
        <f t="shared" si="29"/>
        <v>0</v>
      </c>
      <c r="DL44" s="380">
        <f t="shared" si="30"/>
        <v>0</v>
      </c>
      <c r="DM44" s="380">
        <f t="shared" si="129"/>
        <v>0</v>
      </c>
      <c r="DN44" s="380">
        <f t="shared" si="31"/>
        <v>0</v>
      </c>
      <c r="DO44" s="380">
        <f t="shared" si="130"/>
        <v>0</v>
      </c>
      <c r="DP44" s="380">
        <f t="shared" si="131"/>
        <v>0</v>
      </c>
      <c r="DQ44" s="380">
        <f t="shared" si="132"/>
        <v>0</v>
      </c>
      <c r="DR44" s="380">
        <f t="shared" si="133"/>
        <v>0</v>
      </c>
      <c r="DS44" s="380">
        <f t="shared" si="32"/>
        <v>0</v>
      </c>
      <c r="DT44" s="382">
        <f t="shared" si="134"/>
        <v>0</v>
      </c>
      <c r="DU44" s="383">
        <f t="shared" si="135"/>
        <v>0</v>
      </c>
      <c r="DV44" s="380">
        <f t="shared" si="33"/>
        <v>0</v>
      </c>
      <c r="DW44" s="380">
        <f t="shared" si="136"/>
        <v>0</v>
      </c>
      <c r="DX44" s="383">
        <f t="shared" si="137"/>
        <v>0</v>
      </c>
      <c r="DY44" s="383">
        <f t="shared" si="138"/>
        <v>0</v>
      </c>
      <c r="DZ44" s="383">
        <f t="shared" si="139"/>
        <v>0</v>
      </c>
      <c r="EA44" s="380">
        <f t="shared" si="34"/>
        <v>0</v>
      </c>
      <c r="EB44" s="380">
        <f t="shared" si="140"/>
        <v>0</v>
      </c>
      <c r="EC44" s="383">
        <f t="shared" si="141"/>
        <v>0</v>
      </c>
      <c r="ED44" s="383">
        <f t="shared" si="142"/>
        <v>0</v>
      </c>
      <c r="EE44" s="383">
        <f t="shared" si="143"/>
        <v>0</v>
      </c>
      <c r="EF44" s="380">
        <f t="shared" si="35"/>
        <v>0</v>
      </c>
      <c r="EG44" s="380">
        <f t="shared" si="144"/>
        <v>0</v>
      </c>
      <c r="EH44" s="383">
        <f t="shared" si="145"/>
        <v>0</v>
      </c>
      <c r="EI44" s="383">
        <f t="shared" si="146"/>
        <v>0</v>
      </c>
      <c r="EJ44" s="383">
        <f t="shared" si="147"/>
        <v>0</v>
      </c>
      <c r="EK44" s="380">
        <f t="shared" si="36"/>
        <v>0</v>
      </c>
      <c r="EL44" s="380">
        <f t="shared" si="148"/>
        <v>0</v>
      </c>
      <c r="EM44" s="383">
        <f t="shared" si="149"/>
        <v>0</v>
      </c>
      <c r="EN44" s="383">
        <f t="shared" si="150"/>
        <v>0</v>
      </c>
      <c r="EO44" s="383">
        <f t="shared" si="151"/>
        <v>0</v>
      </c>
      <c r="EP44" s="380">
        <f t="shared" si="37"/>
        <v>0</v>
      </c>
      <c r="EQ44" s="380">
        <f t="shared" si="152"/>
        <v>0</v>
      </c>
      <c r="ER44" s="383">
        <f t="shared" si="153"/>
        <v>0</v>
      </c>
      <c r="ES44" s="383">
        <f t="shared" si="154"/>
        <v>0</v>
      </c>
      <c r="ET44" s="383">
        <f t="shared" si="155"/>
        <v>0</v>
      </c>
      <c r="EU44" s="380">
        <f t="shared" si="38"/>
        <v>0</v>
      </c>
      <c r="EV44" s="380">
        <f t="shared" si="156"/>
        <v>0</v>
      </c>
      <c r="EW44" s="383">
        <f t="shared" si="157"/>
        <v>0</v>
      </c>
      <c r="EX44" s="383">
        <f t="shared" si="158"/>
        <v>0</v>
      </c>
      <c r="EY44" s="383">
        <f t="shared" si="159"/>
        <v>0</v>
      </c>
      <c r="EZ44" s="380">
        <f t="shared" si="39"/>
        <v>0</v>
      </c>
      <c r="FA44" s="380">
        <f t="shared" si="160"/>
        <v>0</v>
      </c>
      <c r="FB44" s="383">
        <f t="shared" si="161"/>
        <v>0</v>
      </c>
      <c r="FC44" s="383">
        <f t="shared" si="162"/>
        <v>0</v>
      </c>
      <c r="FD44" s="383">
        <f t="shared" si="163"/>
        <v>0</v>
      </c>
      <c r="FE44" s="380">
        <f t="shared" si="40"/>
        <v>0</v>
      </c>
      <c r="FF44" s="380">
        <f t="shared" si="164"/>
        <v>0</v>
      </c>
      <c r="FG44" s="384">
        <f t="shared" si="165"/>
        <v>0</v>
      </c>
      <c r="FH44" s="385">
        <f t="shared" si="41"/>
        <v>0</v>
      </c>
      <c r="FI44" s="380">
        <f t="shared" si="42"/>
        <v>0</v>
      </c>
      <c r="FJ44" s="380">
        <f t="shared" si="43"/>
        <v>0</v>
      </c>
      <c r="FK44" s="380">
        <f t="shared" si="166"/>
        <v>0</v>
      </c>
      <c r="FL44" s="380">
        <f t="shared" si="44"/>
        <v>0</v>
      </c>
      <c r="FM44" s="380">
        <f t="shared" si="45"/>
        <v>0</v>
      </c>
      <c r="FN44" s="380">
        <f t="shared" si="46"/>
        <v>0</v>
      </c>
      <c r="FO44" s="380">
        <f t="shared" si="47"/>
        <v>0</v>
      </c>
      <c r="FP44" s="380">
        <f t="shared" si="167"/>
        <v>0</v>
      </c>
      <c r="FQ44" s="380">
        <f t="shared" si="48"/>
        <v>0</v>
      </c>
      <c r="FR44" s="380">
        <f t="shared" si="49"/>
        <v>0</v>
      </c>
      <c r="FS44" s="380">
        <f t="shared" si="50"/>
        <v>0</v>
      </c>
      <c r="FT44" s="380">
        <f t="shared" si="51"/>
        <v>0</v>
      </c>
      <c r="FU44" s="380">
        <f t="shared" si="168"/>
        <v>0</v>
      </c>
      <c r="FV44" s="380">
        <f t="shared" si="52"/>
        <v>0</v>
      </c>
      <c r="FW44" s="380">
        <f t="shared" si="53"/>
        <v>0</v>
      </c>
      <c r="FX44" s="380">
        <f t="shared" si="54"/>
        <v>0</v>
      </c>
      <c r="FY44" s="380">
        <f t="shared" si="55"/>
        <v>0</v>
      </c>
      <c r="FZ44" s="380">
        <f t="shared" si="169"/>
        <v>0</v>
      </c>
      <c r="GA44" s="380">
        <f t="shared" si="56"/>
        <v>0</v>
      </c>
      <c r="GB44" s="380">
        <f t="shared" si="57"/>
        <v>0</v>
      </c>
      <c r="GC44" s="380">
        <f t="shared" si="58"/>
        <v>0</v>
      </c>
      <c r="GD44" s="380">
        <f t="shared" si="59"/>
        <v>0</v>
      </c>
      <c r="GE44" s="380">
        <f t="shared" si="170"/>
        <v>0</v>
      </c>
      <c r="GF44" s="380">
        <f t="shared" si="60"/>
        <v>0</v>
      </c>
      <c r="GG44" s="380">
        <f t="shared" si="61"/>
        <v>0</v>
      </c>
      <c r="GH44" s="380">
        <f t="shared" si="62"/>
        <v>0</v>
      </c>
      <c r="GI44" s="380">
        <f t="shared" si="63"/>
        <v>0</v>
      </c>
      <c r="GJ44" s="380">
        <f t="shared" si="171"/>
        <v>0</v>
      </c>
      <c r="GK44" s="380">
        <f t="shared" si="64"/>
        <v>0</v>
      </c>
      <c r="GL44" s="380">
        <f t="shared" si="65"/>
        <v>3408.8</v>
      </c>
      <c r="GM44" s="380">
        <f t="shared" si="66"/>
        <v>3207.7</v>
      </c>
      <c r="GN44" s="380">
        <f t="shared" si="67"/>
        <v>2043.3</v>
      </c>
      <c r="GO44" s="380">
        <f t="shared" si="172"/>
        <v>1164.4000000000001</v>
      </c>
      <c r="GP44" s="380">
        <f t="shared" si="68"/>
        <v>201.1</v>
      </c>
      <c r="GQ44" s="380">
        <f t="shared" si="69"/>
        <v>0</v>
      </c>
      <c r="GR44" s="380">
        <f t="shared" si="70"/>
        <v>0</v>
      </c>
      <c r="GS44" s="380">
        <f t="shared" si="71"/>
        <v>0</v>
      </c>
      <c r="GT44" s="380">
        <f t="shared" si="173"/>
        <v>0</v>
      </c>
      <c r="GU44" s="380">
        <f t="shared" si="72"/>
        <v>0</v>
      </c>
      <c r="GV44" s="386">
        <f t="shared" si="90"/>
        <v>16145.6</v>
      </c>
      <c r="GW44" s="380">
        <f t="shared" si="77"/>
        <v>15232</v>
      </c>
      <c r="GX44" s="380">
        <f t="shared" si="77"/>
        <v>9702.9</v>
      </c>
      <c r="GY44" s="380">
        <f t="shared" si="77"/>
        <v>5529.1</v>
      </c>
      <c r="GZ44" s="380">
        <f t="shared" si="77"/>
        <v>913.6</v>
      </c>
      <c r="HA44" s="387"/>
      <c r="HB44" s="387"/>
      <c r="HC44" s="388"/>
      <c r="HD44" s="388"/>
      <c r="HE44" s="389"/>
      <c r="HF44" s="390">
        <f t="shared" si="174"/>
        <v>330</v>
      </c>
      <c r="HG44" s="391">
        <v>26.9</v>
      </c>
      <c r="HH44" s="392">
        <f t="shared" si="78"/>
        <v>23086</v>
      </c>
      <c r="HI44" s="393"/>
      <c r="HJ44" s="394"/>
      <c r="HK44" s="388">
        <f t="shared" si="74"/>
        <v>0</v>
      </c>
      <c r="HL44" s="388">
        <f t="shared" si="79"/>
        <v>16145.6</v>
      </c>
      <c r="HM44" s="394">
        <f t="shared" ref="HM44:HM64" si="175">GX44+HK44</f>
        <v>9702.9</v>
      </c>
      <c r="HN44" s="394"/>
      <c r="HO44" s="395"/>
      <c r="HP44" s="301"/>
      <c r="HQ44" s="301"/>
      <c r="HR44" s="301"/>
      <c r="HS44" s="301"/>
      <c r="HT44" s="301"/>
      <c r="HU44" s="301"/>
      <c r="HV44" s="301"/>
      <c r="HW44" s="301"/>
      <c r="HX44" s="301"/>
      <c r="HY44" s="301"/>
      <c r="HZ44" s="301"/>
      <c r="IA44" s="301"/>
      <c r="IB44" s="301"/>
      <c r="IC44" s="301"/>
      <c r="ID44" s="301"/>
      <c r="IE44" s="301"/>
      <c r="IF44" s="301"/>
      <c r="IG44" s="301"/>
      <c r="IH44" s="301"/>
      <c r="II44" s="301"/>
      <c r="IJ44" s="301"/>
      <c r="IK44" s="301"/>
      <c r="IL44" s="301"/>
      <c r="IM44" s="301"/>
      <c r="IN44" s="301"/>
      <c r="IO44" s="301"/>
      <c r="IP44" s="301"/>
      <c r="IQ44" s="301"/>
      <c r="IR44" s="301"/>
      <c r="IS44" s="301"/>
      <c r="IT44" s="301"/>
      <c r="IU44" s="301"/>
      <c r="IV44" s="301"/>
      <c r="IW44" s="301"/>
      <c r="IX44" s="301"/>
      <c r="IY44" s="301"/>
      <c r="IZ44" s="301"/>
      <c r="JA44" s="301"/>
      <c r="JB44" s="301"/>
      <c r="JC44" s="301"/>
      <c r="JD44" s="301"/>
      <c r="JE44" s="301"/>
      <c r="JF44" s="301"/>
      <c r="JG44" s="301"/>
      <c r="JH44" s="301"/>
      <c r="JI44" s="301"/>
      <c r="JJ44" s="301"/>
      <c r="JK44" s="301"/>
      <c r="JL44" s="301"/>
      <c r="JM44" s="301"/>
      <c r="JN44" s="301"/>
      <c r="JO44" s="301"/>
      <c r="JP44" s="301"/>
      <c r="JQ44" s="301"/>
      <c r="JR44" s="301"/>
      <c r="JS44" s="301"/>
      <c r="JT44" s="301"/>
      <c r="JU44" s="301"/>
      <c r="JV44" s="301"/>
      <c r="JW44" s="301"/>
      <c r="JX44" s="301"/>
      <c r="JY44" s="301"/>
      <c r="JZ44" s="301"/>
      <c r="KA44" s="301"/>
      <c r="KB44" s="301"/>
      <c r="KC44" s="301"/>
      <c r="KD44" s="301"/>
      <c r="KE44" s="301"/>
      <c r="KF44" s="301"/>
      <c r="KG44" s="301"/>
      <c r="KH44" s="301"/>
      <c r="KI44" s="301"/>
      <c r="KJ44" s="301"/>
      <c r="KK44" s="301"/>
      <c r="KL44" s="301"/>
      <c r="KM44" s="301"/>
      <c r="KN44" s="301"/>
      <c r="KO44" s="301"/>
      <c r="KP44" s="301"/>
      <c r="KQ44" s="301"/>
      <c r="KR44" s="301"/>
      <c r="KS44" s="301"/>
      <c r="KT44" s="301"/>
      <c r="KU44" s="301"/>
      <c r="KV44" s="301"/>
      <c r="KW44" s="301"/>
      <c r="KX44" s="301"/>
      <c r="KY44" s="301"/>
      <c r="KZ44" s="301"/>
      <c r="LA44" s="301"/>
      <c r="LB44" s="301"/>
    </row>
    <row r="45" spans="1:314">
      <c r="A45" s="372" t="s">
        <v>747</v>
      </c>
      <c r="B45" s="373">
        <v>0</v>
      </c>
      <c r="C45" s="373">
        <v>0</v>
      </c>
      <c r="D45" s="374"/>
      <c r="E45" s="375">
        <v>0</v>
      </c>
      <c r="F45" s="374"/>
      <c r="G45" s="373">
        <v>0</v>
      </c>
      <c r="H45" s="374">
        <v>91</v>
      </c>
      <c r="I45" s="375">
        <v>0</v>
      </c>
      <c r="J45" s="374">
        <v>34</v>
      </c>
      <c r="K45" s="374"/>
      <c r="L45" s="374"/>
      <c r="M45" s="373">
        <v>0</v>
      </c>
      <c r="N45" s="375">
        <v>0</v>
      </c>
      <c r="O45" s="374"/>
      <c r="P45" s="375">
        <v>0</v>
      </c>
      <c r="Q45" s="374"/>
      <c r="R45" s="375">
        <v>0</v>
      </c>
      <c r="S45" s="374">
        <v>28</v>
      </c>
      <c r="T45" s="376">
        <v>0</v>
      </c>
      <c r="U45" s="403">
        <v>0</v>
      </c>
      <c r="V45" s="403">
        <v>0</v>
      </c>
      <c r="W45" s="375">
        <v>0</v>
      </c>
      <c r="X45" s="375">
        <v>0</v>
      </c>
      <c r="Y45" s="375">
        <v>0</v>
      </c>
      <c r="Z45" s="375">
        <v>0</v>
      </c>
      <c r="AA45" s="375">
        <v>0</v>
      </c>
      <c r="AB45" s="375">
        <v>0</v>
      </c>
      <c r="AC45" s="375">
        <v>0</v>
      </c>
      <c r="AD45" s="377">
        <v>0</v>
      </c>
      <c r="AE45" s="377">
        <v>0</v>
      </c>
      <c r="AF45" s="377">
        <v>0</v>
      </c>
      <c r="AG45" s="377">
        <v>0</v>
      </c>
      <c r="AH45" s="374"/>
      <c r="AI45" s="377">
        <v>0</v>
      </c>
      <c r="AJ45" s="378">
        <f t="shared" si="75"/>
        <v>34</v>
      </c>
      <c r="AK45" s="378">
        <f t="shared" si="76"/>
        <v>119</v>
      </c>
      <c r="AL45" s="379">
        <f t="shared" si="0"/>
        <v>0</v>
      </c>
      <c r="AM45" s="380">
        <f t="shared" si="91"/>
        <v>0</v>
      </c>
      <c r="AN45" s="380">
        <f t="shared" si="1"/>
        <v>0</v>
      </c>
      <c r="AO45" s="380">
        <f t="shared" si="92"/>
        <v>0</v>
      </c>
      <c r="AP45" s="380">
        <f t="shared" si="93"/>
        <v>0</v>
      </c>
      <c r="AQ45" s="380">
        <f t="shared" si="2"/>
        <v>0</v>
      </c>
      <c r="AR45" s="380">
        <f t="shared" si="3"/>
        <v>0</v>
      </c>
      <c r="AS45" s="380">
        <f t="shared" si="4"/>
        <v>0</v>
      </c>
      <c r="AT45" s="380">
        <f t="shared" si="94"/>
        <v>0</v>
      </c>
      <c r="AU45" s="380">
        <f t="shared" si="95"/>
        <v>0</v>
      </c>
      <c r="AV45" s="380">
        <f t="shared" si="96"/>
        <v>0</v>
      </c>
      <c r="AW45" s="380">
        <f t="shared" si="97"/>
        <v>0</v>
      </c>
      <c r="AX45" s="380">
        <f t="shared" si="5"/>
        <v>0</v>
      </c>
      <c r="AY45" s="380">
        <f t="shared" si="98"/>
        <v>0</v>
      </c>
      <c r="AZ45" s="380">
        <f t="shared" si="6"/>
        <v>0</v>
      </c>
      <c r="BA45" s="380">
        <f t="shared" si="99"/>
        <v>0</v>
      </c>
      <c r="BB45" s="380">
        <f t="shared" si="100"/>
        <v>0</v>
      </c>
      <c r="BC45" s="380">
        <f t="shared" si="7"/>
        <v>0</v>
      </c>
      <c r="BD45" s="380">
        <f t="shared" si="101"/>
        <v>0</v>
      </c>
      <c r="BE45" s="380">
        <f t="shared" si="8"/>
        <v>0</v>
      </c>
      <c r="BF45" s="380">
        <f t="shared" si="102"/>
        <v>0</v>
      </c>
      <c r="BG45" s="380">
        <f t="shared" si="103"/>
        <v>0</v>
      </c>
      <c r="BH45" s="380">
        <f t="shared" si="9"/>
        <v>0</v>
      </c>
      <c r="BI45" s="380">
        <f t="shared" si="104"/>
        <v>0</v>
      </c>
      <c r="BJ45" s="380">
        <f t="shared" si="105"/>
        <v>0</v>
      </c>
      <c r="BK45" s="380">
        <f t="shared" si="106"/>
        <v>0</v>
      </c>
      <c r="BL45" s="380">
        <f t="shared" si="107"/>
        <v>0</v>
      </c>
      <c r="BM45" s="380">
        <f t="shared" si="10"/>
        <v>0</v>
      </c>
      <c r="BN45" s="380">
        <f t="shared" si="108"/>
        <v>0</v>
      </c>
      <c r="BO45" s="380">
        <f t="shared" si="109"/>
        <v>0</v>
      </c>
      <c r="BP45" s="380">
        <f t="shared" si="110"/>
        <v>4214.7</v>
      </c>
      <c r="BQ45" s="380">
        <f t="shared" si="111"/>
        <v>3966</v>
      </c>
      <c r="BR45" s="380">
        <f t="shared" si="11"/>
        <v>2526.3000000000002</v>
      </c>
      <c r="BS45" s="380">
        <f t="shared" si="112"/>
        <v>1439.7</v>
      </c>
      <c r="BT45" s="380">
        <f t="shared" si="12"/>
        <v>248.7</v>
      </c>
      <c r="BU45" s="380"/>
      <c r="BV45" s="380">
        <f t="shared" si="81"/>
        <v>2204.6</v>
      </c>
      <c r="BW45" s="380">
        <f>ROUND(J45*$BW$8/1000,1)</f>
        <v>2074.5</v>
      </c>
      <c r="BX45" s="380">
        <f t="shared" si="83"/>
        <v>1321.5</v>
      </c>
      <c r="BY45" s="380">
        <f t="shared" si="84"/>
        <v>753.1</v>
      </c>
      <c r="BZ45" s="380">
        <f t="shared" si="85"/>
        <v>130.1</v>
      </c>
      <c r="CA45" s="380">
        <f t="shared" si="86"/>
        <v>0</v>
      </c>
      <c r="CB45" s="380">
        <f t="shared" si="87"/>
        <v>0</v>
      </c>
      <c r="CC45" s="380">
        <f t="shared" si="88"/>
        <v>0</v>
      </c>
      <c r="CD45" s="380">
        <f t="shared" si="89"/>
        <v>0</v>
      </c>
      <c r="CE45" s="381">
        <f t="shared" si="13"/>
        <v>0</v>
      </c>
      <c r="CF45" s="380">
        <f t="shared" si="113"/>
        <v>0</v>
      </c>
      <c r="CG45" s="380">
        <f t="shared" si="114"/>
        <v>0</v>
      </c>
      <c r="CH45" s="380">
        <f t="shared" si="14"/>
        <v>0</v>
      </c>
      <c r="CI45" s="380">
        <f t="shared" si="115"/>
        <v>0</v>
      </c>
      <c r="CJ45" s="381">
        <f t="shared" si="15"/>
        <v>0</v>
      </c>
      <c r="CK45" s="380">
        <f t="shared" si="116"/>
        <v>0</v>
      </c>
      <c r="CL45" s="380">
        <f t="shared" si="117"/>
        <v>0</v>
      </c>
      <c r="CM45" s="380">
        <f t="shared" si="16"/>
        <v>0</v>
      </c>
      <c r="CN45" s="380">
        <f t="shared" si="118"/>
        <v>0</v>
      </c>
      <c r="CO45" s="381">
        <f t="shared" si="17"/>
        <v>0</v>
      </c>
      <c r="CP45" s="380">
        <f t="shared" si="119"/>
        <v>0</v>
      </c>
      <c r="CQ45" s="380">
        <f t="shared" si="120"/>
        <v>0</v>
      </c>
      <c r="CR45" s="380">
        <f t="shared" si="18"/>
        <v>0</v>
      </c>
      <c r="CS45" s="380">
        <f t="shared" si="121"/>
        <v>0</v>
      </c>
      <c r="CT45" s="381">
        <f t="shared" si="19"/>
        <v>0</v>
      </c>
      <c r="CU45" s="380">
        <f t="shared" si="122"/>
        <v>0</v>
      </c>
      <c r="CV45" s="380">
        <f t="shared" si="123"/>
        <v>0</v>
      </c>
      <c r="CW45" s="380">
        <f t="shared" si="20"/>
        <v>0</v>
      </c>
      <c r="CX45" s="380">
        <f t="shared" si="124"/>
        <v>0</v>
      </c>
      <c r="CY45" s="380">
        <f t="shared" si="21"/>
        <v>0</v>
      </c>
      <c r="CZ45" s="380">
        <f t="shared" si="125"/>
        <v>0</v>
      </c>
      <c r="DA45" s="380">
        <f t="shared" si="126"/>
        <v>0</v>
      </c>
      <c r="DB45" s="380">
        <f t="shared" si="22"/>
        <v>0</v>
      </c>
      <c r="DC45" s="380">
        <f t="shared" si="127"/>
        <v>0</v>
      </c>
      <c r="DD45" s="380">
        <f t="shared" si="23"/>
        <v>0</v>
      </c>
      <c r="DE45" s="380">
        <f t="shared" si="24"/>
        <v>0</v>
      </c>
      <c r="DF45" s="380">
        <f t="shared" si="25"/>
        <v>0</v>
      </c>
      <c r="DG45" s="380">
        <f t="shared" si="26"/>
        <v>0</v>
      </c>
      <c r="DH45" s="380">
        <f t="shared" si="128"/>
        <v>0</v>
      </c>
      <c r="DI45" s="380">
        <f t="shared" si="27"/>
        <v>0</v>
      </c>
      <c r="DJ45" s="380">
        <f t="shared" si="28"/>
        <v>0</v>
      </c>
      <c r="DK45" s="380">
        <f t="shared" si="29"/>
        <v>0</v>
      </c>
      <c r="DL45" s="380">
        <f t="shared" si="30"/>
        <v>0</v>
      </c>
      <c r="DM45" s="380">
        <f t="shared" si="129"/>
        <v>0</v>
      </c>
      <c r="DN45" s="380">
        <f t="shared" si="31"/>
        <v>0</v>
      </c>
      <c r="DO45" s="380">
        <f t="shared" si="130"/>
        <v>6254.7</v>
      </c>
      <c r="DP45" s="380">
        <f t="shared" si="131"/>
        <v>6101.6</v>
      </c>
      <c r="DQ45" s="380">
        <f t="shared" si="132"/>
        <v>3886.7</v>
      </c>
      <c r="DR45" s="380">
        <f t="shared" si="133"/>
        <v>2214.9</v>
      </c>
      <c r="DS45" s="380">
        <f t="shared" si="32"/>
        <v>153.1</v>
      </c>
      <c r="DT45" s="382">
        <f t="shared" si="134"/>
        <v>0</v>
      </c>
      <c r="DU45" s="383">
        <f t="shared" si="135"/>
        <v>0</v>
      </c>
      <c r="DV45" s="380">
        <f t="shared" si="33"/>
        <v>0</v>
      </c>
      <c r="DW45" s="380">
        <f t="shared" si="136"/>
        <v>0</v>
      </c>
      <c r="DX45" s="383">
        <f t="shared" si="137"/>
        <v>0</v>
      </c>
      <c r="DY45" s="383">
        <f t="shared" si="138"/>
        <v>0</v>
      </c>
      <c r="DZ45" s="383">
        <f t="shared" si="139"/>
        <v>0</v>
      </c>
      <c r="EA45" s="380">
        <f t="shared" si="34"/>
        <v>0</v>
      </c>
      <c r="EB45" s="380">
        <f t="shared" si="140"/>
        <v>0</v>
      </c>
      <c r="EC45" s="383">
        <f t="shared" si="141"/>
        <v>0</v>
      </c>
      <c r="ED45" s="383">
        <f t="shared" si="142"/>
        <v>0</v>
      </c>
      <c r="EE45" s="383">
        <f t="shared" si="143"/>
        <v>0</v>
      </c>
      <c r="EF45" s="380">
        <f t="shared" si="35"/>
        <v>0</v>
      </c>
      <c r="EG45" s="380">
        <f t="shared" si="144"/>
        <v>0</v>
      </c>
      <c r="EH45" s="383">
        <f t="shared" si="145"/>
        <v>0</v>
      </c>
      <c r="EI45" s="383">
        <f t="shared" si="146"/>
        <v>0</v>
      </c>
      <c r="EJ45" s="383">
        <f t="shared" si="147"/>
        <v>0</v>
      </c>
      <c r="EK45" s="380">
        <f t="shared" si="36"/>
        <v>0</v>
      </c>
      <c r="EL45" s="380">
        <f t="shared" si="148"/>
        <v>0</v>
      </c>
      <c r="EM45" s="383">
        <f t="shared" si="149"/>
        <v>0</v>
      </c>
      <c r="EN45" s="383">
        <f t="shared" si="150"/>
        <v>0</v>
      </c>
      <c r="EO45" s="383">
        <f t="shared" si="151"/>
        <v>0</v>
      </c>
      <c r="EP45" s="380">
        <f t="shared" si="37"/>
        <v>0</v>
      </c>
      <c r="EQ45" s="380">
        <f t="shared" si="152"/>
        <v>0</v>
      </c>
      <c r="ER45" s="383">
        <f t="shared" si="153"/>
        <v>0</v>
      </c>
      <c r="ES45" s="383">
        <f t="shared" si="154"/>
        <v>0</v>
      </c>
      <c r="ET45" s="383">
        <f t="shared" si="155"/>
        <v>0</v>
      </c>
      <c r="EU45" s="380">
        <f t="shared" si="38"/>
        <v>0</v>
      </c>
      <c r="EV45" s="380">
        <f t="shared" si="156"/>
        <v>0</v>
      </c>
      <c r="EW45" s="383">
        <f t="shared" si="157"/>
        <v>0</v>
      </c>
      <c r="EX45" s="383">
        <f t="shared" si="158"/>
        <v>0</v>
      </c>
      <c r="EY45" s="383">
        <f t="shared" si="159"/>
        <v>0</v>
      </c>
      <c r="EZ45" s="380">
        <f t="shared" si="39"/>
        <v>0</v>
      </c>
      <c r="FA45" s="380">
        <f t="shared" si="160"/>
        <v>0</v>
      </c>
      <c r="FB45" s="383">
        <f t="shared" si="161"/>
        <v>0</v>
      </c>
      <c r="FC45" s="383">
        <f t="shared" si="162"/>
        <v>0</v>
      </c>
      <c r="FD45" s="383">
        <f t="shared" si="163"/>
        <v>0</v>
      </c>
      <c r="FE45" s="380">
        <f t="shared" si="40"/>
        <v>0</v>
      </c>
      <c r="FF45" s="380">
        <f t="shared" si="164"/>
        <v>0</v>
      </c>
      <c r="FG45" s="384">
        <f t="shared" si="165"/>
        <v>0</v>
      </c>
      <c r="FH45" s="385">
        <f t="shared" si="41"/>
        <v>0</v>
      </c>
      <c r="FI45" s="380">
        <f t="shared" si="42"/>
        <v>0</v>
      </c>
      <c r="FJ45" s="380">
        <f t="shared" si="43"/>
        <v>0</v>
      </c>
      <c r="FK45" s="380">
        <f t="shared" si="166"/>
        <v>0</v>
      </c>
      <c r="FL45" s="380">
        <f t="shared" si="44"/>
        <v>0</v>
      </c>
      <c r="FM45" s="380">
        <f t="shared" si="45"/>
        <v>0</v>
      </c>
      <c r="FN45" s="380">
        <f t="shared" si="46"/>
        <v>0</v>
      </c>
      <c r="FO45" s="380">
        <f t="shared" si="47"/>
        <v>0</v>
      </c>
      <c r="FP45" s="380">
        <f t="shared" si="167"/>
        <v>0</v>
      </c>
      <c r="FQ45" s="380">
        <f t="shared" si="48"/>
        <v>0</v>
      </c>
      <c r="FR45" s="380">
        <f t="shared" si="49"/>
        <v>0</v>
      </c>
      <c r="FS45" s="380">
        <f t="shared" si="50"/>
        <v>0</v>
      </c>
      <c r="FT45" s="380">
        <f t="shared" si="51"/>
        <v>0</v>
      </c>
      <c r="FU45" s="380">
        <f t="shared" si="168"/>
        <v>0</v>
      </c>
      <c r="FV45" s="380">
        <f t="shared" si="52"/>
        <v>0</v>
      </c>
      <c r="FW45" s="380">
        <f t="shared" si="53"/>
        <v>0</v>
      </c>
      <c r="FX45" s="380">
        <f t="shared" si="54"/>
        <v>0</v>
      </c>
      <c r="FY45" s="380">
        <f t="shared" si="55"/>
        <v>0</v>
      </c>
      <c r="FZ45" s="380">
        <f t="shared" si="169"/>
        <v>0</v>
      </c>
      <c r="GA45" s="380">
        <f t="shared" si="56"/>
        <v>0</v>
      </c>
      <c r="GB45" s="380">
        <f t="shared" si="57"/>
        <v>0</v>
      </c>
      <c r="GC45" s="380">
        <f t="shared" si="58"/>
        <v>0</v>
      </c>
      <c r="GD45" s="380">
        <f t="shared" si="59"/>
        <v>0</v>
      </c>
      <c r="GE45" s="380">
        <f t="shared" si="170"/>
        <v>0</v>
      </c>
      <c r="GF45" s="380">
        <f t="shared" si="60"/>
        <v>0</v>
      </c>
      <c r="GG45" s="380">
        <f t="shared" si="61"/>
        <v>0</v>
      </c>
      <c r="GH45" s="380">
        <f t="shared" si="62"/>
        <v>0</v>
      </c>
      <c r="GI45" s="380">
        <f t="shared" si="63"/>
        <v>0</v>
      </c>
      <c r="GJ45" s="380">
        <f t="shared" si="171"/>
        <v>0</v>
      </c>
      <c r="GK45" s="380">
        <f t="shared" si="64"/>
        <v>0</v>
      </c>
      <c r="GL45" s="380">
        <f t="shared" si="65"/>
        <v>0</v>
      </c>
      <c r="GM45" s="380">
        <f t="shared" si="66"/>
        <v>0</v>
      </c>
      <c r="GN45" s="380">
        <f t="shared" si="67"/>
        <v>0</v>
      </c>
      <c r="GO45" s="380">
        <f t="shared" si="172"/>
        <v>0</v>
      </c>
      <c r="GP45" s="380">
        <f t="shared" si="68"/>
        <v>0</v>
      </c>
      <c r="GQ45" s="380">
        <f t="shared" si="69"/>
        <v>0</v>
      </c>
      <c r="GR45" s="380">
        <f t="shared" si="70"/>
        <v>0</v>
      </c>
      <c r="GS45" s="380">
        <f t="shared" si="71"/>
        <v>0</v>
      </c>
      <c r="GT45" s="380">
        <f t="shared" si="173"/>
        <v>0</v>
      </c>
      <c r="GU45" s="380">
        <f t="shared" si="72"/>
        <v>0</v>
      </c>
      <c r="GV45" s="386">
        <f t="shared" si="90"/>
        <v>12674</v>
      </c>
      <c r="GW45" s="380">
        <f t="shared" si="77"/>
        <v>12142.1</v>
      </c>
      <c r="GX45" s="380">
        <f t="shared" si="77"/>
        <v>7734.5</v>
      </c>
      <c r="GY45" s="380">
        <f t="shared" si="77"/>
        <v>4407.7</v>
      </c>
      <c r="GZ45" s="380">
        <f t="shared" si="77"/>
        <v>531.9</v>
      </c>
      <c r="HA45" s="387"/>
      <c r="HB45" s="387"/>
      <c r="HC45" s="388"/>
      <c r="HD45" s="388"/>
      <c r="HE45" s="389"/>
      <c r="HF45" s="390">
        <f t="shared" si="174"/>
        <v>153</v>
      </c>
      <c r="HG45" s="391">
        <v>17</v>
      </c>
      <c r="HH45" s="392">
        <f t="shared" si="78"/>
        <v>29120</v>
      </c>
      <c r="HI45" s="393"/>
      <c r="HJ45" s="394"/>
      <c r="HK45" s="388">
        <f t="shared" si="74"/>
        <v>0</v>
      </c>
      <c r="HL45" s="388">
        <f t="shared" si="79"/>
        <v>12674</v>
      </c>
      <c r="HM45" s="394">
        <f t="shared" si="175"/>
        <v>7734.5</v>
      </c>
      <c r="HN45" s="394"/>
      <c r="HO45" s="395"/>
    </row>
    <row r="46" spans="1:314" ht="31.5">
      <c r="A46" s="372" t="s">
        <v>833</v>
      </c>
      <c r="B46" s="373">
        <v>0</v>
      </c>
      <c r="C46" s="373">
        <v>0</v>
      </c>
      <c r="D46" s="374"/>
      <c r="E46" s="375">
        <v>0</v>
      </c>
      <c r="F46" s="374"/>
      <c r="G46" s="373">
        <v>0</v>
      </c>
      <c r="H46" s="374">
        <v>127</v>
      </c>
      <c r="I46" s="375">
        <v>0</v>
      </c>
      <c r="J46" s="374"/>
      <c r="K46" s="374"/>
      <c r="L46" s="374">
        <v>14</v>
      </c>
      <c r="M46" s="373">
        <v>0</v>
      </c>
      <c r="N46" s="375">
        <v>0</v>
      </c>
      <c r="O46" s="374"/>
      <c r="P46" s="375">
        <v>0</v>
      </c>
      <c r="Q46" s="374"/>
      <c r="R46" s="375">
        <v>0</v>
      </c>
      <c r="S46" s="374"/>
      <c r="T46" s="376">
        <v>0</v>
      </c>
      <c r="U46" s="403">
        <v>0</v>
      </c>
      <c r="V46" s="403">
        <v>0</v>
      </c>
      <c r="W46" s="375">
        <v>0</v>
      </c>
      <c r="X46" s="375">
        <v>0</v>
      </c>
      <c r="Y46" s="375">
        <v>0</v>
      </c>
      <c r="Z46" s="375">
        <v>0</v>
      </c>
      <c r="AA46" s="375">
        <v>0</v>
      </c>
      <c r="AB46" s="375">
        <v>0</v>
      </c>
      <c r="AC46" s="375">
        <v>0</v>
      </c>
      <c r="AD46" s="377">
        <v>0</v>
      </c>
      <c r="AE46" s="377">
        <v>0</v>
      </c>
      <c r="AF46" s="377">
        <v>0</v>
      </c>
      <c r="AG46" s="377">
        <v>0</v>
      </c>
      <c r="AH46" s="374"/>
      <c r="AI46" s="377">
        <v>0</v>
      </c>
      <c r="AJ46" s="378">
        <f t="shared" si="75"/>
        <v>0</v>
      </c>
      <c r="AK46" s="378">
        <f t="shared" si="76"/>
        <v>141</v>
      </c>
      <c r="AL46" s="379">
        <f t="shared" si="0"/>
        <v>0</v>
      </c>
      <c r="AM46" s="380">
        <f t="shared" si="91"/>
        <v>0</v>
      </c>
      <c r="AN46" s="380">
        <f t="shared" si="1"/>
        <v>0</v>
      </c>
      <c r="AO46" s="380">
        <f t="shared" si="92"/>
        <v>0</v>
      </c>
      <c r="AP46" s="380">
        <f t="shared" si="93"/>
        <v>0</v>
      </c>
      <c r="AQ46" s="380">
        <f t="shared" si="2"/>
        <v>0</v>
      </c>
      <c r="AR46" s="380">
        <f t="shared" si="3"/>
        <v>0</v>
      </c>
      <c r="AS46" s="380">
        <f t="shared" si="4"/>
        <v>0</v>
      </c>
      <c r="AT46" s="380">
        <f t="shared" si="94"/>
        <v>0</v>
      </c>
      <c r="AU46" s="380">
        <f t="shared" si="95"/>
        <v>0</v>
      </c>
      <c r="AV46" s="380">
        <f t="shared" si="96"/>
        <v>0</v>
      </c>
      <c r="AW46" s="380">
        <f t="shared" si="97"/>
        <v>0</v>
      </c>
      <c r="AX46" s="380">
        <f t="shared" si="5"/>
        <v>0</v>
      </c>
      <c r="AY46" s="380">
        <f t="shared" si="98"/>
        <v>0</v>
      </c>
      <c r="AZ46" s="380">
        <f t="shared" si="6"/>
        <v>0</v>
      </c>
      <c r="BA46" s="380">
        <f t="shared" si="99"/>
        <v>0</v>
      </c>
      <c r="BB46" s="380">
        <f t="shared" si="100"/>
        <v>0</v>
      </c>
      <c r="BC46" s="380">
        <f t="shared" si="7"/>
        <v>0</v>
      </c>
      <c r="BD46" s="380">
        <f t="shared" si="101"/>
        <v>0</v>
      </c>
      <c r="BE46" s="380">
        <f t="shared" si="8"/>
        <v>0</v>
      </c>
      <c r="BF46" s="380">
        <f t="shared" si="102"/>
        <v>0</v>
      </c>
      <c r="BG46" s="380">
        <f t="shared" si="103"/>
        <v>0</v>
      </c>
      <c r="BH46" s="380">
        <f t="shared" si="9"/>
        <v>0</v>
      </c>
      <c r="BI46" s="380">
        <f t="shared" si="104"/>
        <v>0</v>
      </c>
      <c r="BJ46" s="380">
        <f t="shared" si="105"/>
        <v>0</v>
      </c>
      <c r="BK46" s="380">
        <f t="shared" si="106"/>
        <v>0</v>
      </c>
      <c r="BL46" s="380">
        <f t="shared" si="107"/>
        <v>0</v>
      </c>
      <c r="BM46" s="380">
        <f t="shared" si="10"/>
        <v>0</v>
      </c>
      <c r="BN46" s="380">
        <f t="shared" si="108"/>
        <v>0</v>
      </c>
      <c r="BO46" s="380">
        <f t="shared" si="109"/>
        <v>0</v>
      </c>
      <c r="BP46" s="380">
        <f t="shared" si="110"/>
        <v>5882</v>
      </c>
      <c r="BQ46" s="380">
        <f t="shared" si="111"/>
        <v>5534.9</v>
      </c>
      <c r="BR46" s="380">
        <f t="shared" si="11"/>
        <v>3525.8</v>
      </c>
      <c r="BS46" s="380">
        <f t="shared" si="112"/>
        <v>2009.1</v>
      </c>
      <c r="BT46" s="380">
        <f t="shared" si="12"/>
        <v>347.1</v>
      </c>
      <c r="BU46" s="380"/>
      <c r="BV46" s="380">
        <f t="shared" si="81"/>
        <v>0</v>
      </c>
      <c r="BW46" s="380">
        <f t="shared" si="82"/>
        <v>0</v>
      </c>
      <c r="BX46" s="380">
        <f t="shared" si="83"/>
        <v>0</v>
      </c>
      <c r="BY46" s="380">
        <f t="shared" si="84"/>
        <v>0</v>
      </c>
      <c r="BZ46" s="380">
        <f t="shared" si="85"/>
        <v>0</v>
      </c>
      <c r="CA46" s="380">
        <f t="shared" si="86"/>
        <v>0</v>
      </c>
      <c r="CB46" s="380">
        <f t="shared" si="87"/>
        <v>0</v>
      </c>
      <c r="CC46" s="380">
        <f t="shared" si="88"/>
        <v>0</v>
      </c>
      <c r="CD46" s="380">
        <f t="shared" si="89"/>
        <v>0</v>
      </c>
      <c r="CE46" s="381">
        <f t="shared" si="13"/>
        <v>0</v>
      </c>
      <c r="CF46" s="380">
        <f t="shared" si="113"/>
        <v>648.4</v>
      </c>
      <c r="CG46" s="380">
        <f t="shared" si="114"/>
        <v>610.1</v>
      </c>
      <c r="CH46" s="380">
        <f t="shared" si="14"/>
        <v>388.7</v>
      </c>
      <c r="CI46" s="380">
        <f t="shared" si="115"/>
        <v>221.4</v>
      </c>
      <c r="CJ46" s="381">
        <f t="shared" si="15"/>
        <v>38.299999999999997</v>
      </c>
      <c r="CK46" s="380">
        <f t="shared" si="116"/>
        <v>0</v>
      </c>
      <c r="CL46" s="380">
        <f t="shared" si="117"/>
        <v>0</v>
      </c>
      <c r="CM46" s="380">
        <f t="shared" si="16"/>
        <v>0</v>
      </c>
      <c r="CN46" s="380">
        <f t="shared" si="118"/>
        <v>0</v>
      </c>
      <c r="CO46" s="381">
        <f t="shared" si="17"/>
        <v>0</v>
      </c>
      <c r="CP46" s="380">
        <f t="shared" si="119"/>
        <v>0</v>
      </c>
      <c r="CQ46" s="380">
        <f t="shared" si="120"/>
        <v>0</v>
      </c>
      <c r="CR46" s="380">
        <f t="shared" si="18"/>
        <v>0</v>
      </c>
      <c r="CS46" s="380">
        <f t="shared" si="121"/>
        <v>0</v>
      </c>
      <c r="CT46" s="381">
        <f t="shared" si="19"/>
        <v>0</v>
      </c>
      <c r="CU46" s="380">
        <f t="shared" si="122"/>
        <v>0</v>
      </c>
      <c r="CV46" s="380">
        <f t="shared" si="123"/>
        <v>0</v>
      </c>
      <c r="CW46" s="380">
        <f t="shared" si="20"/>
        <v>0</v>
      </c>
      <c r="CX46" s="380">
        <f t="shared" si="124"/>
        <v>0</v>
      </c>
      <c r="CY46" s="380">
        <f t="shared" si="21"/>
        <v>0</v>
      </c>
      <c r="CZ46" s="380">
        <f t="shared" si="125"/>
        <v>0</v>
      </c>
      <c r="DA46" s="380">
        <f t="shared" si="126"/>
        <v>0</v>
      </c>
      <c r="DB46" s="380">
        <f t="shared" si="22"/>
        <v>0</v>
      </c>
      <c r="DC46" s="380">
        <f t="shared" si="127"/>
        <v>0</v>
      </c>
      <c r="DD46" s="380">
        <f t="shared" si="23"/>
        <v>0</v>
      </c>
      <c r="DE46" s="380">
        <f t="shared" si="24"/>
        <v>0</v>
      </c>
      <c r="DF46" s="380">
        <f t="shared" si="25"/>
        <v>0</v>
      </c>
      <c r="DG46" s="380">
        <f t="shared" si="26"/>
        <v>0</v>
      </c>
      <c r="DH46" s="380">
        <f t="shared" si="128"/>
        <v>0</v>
      </c>
      <c r="DI46" s="380">
        <f t="shared" si="27"/>
        <v>0</v>
      </c>
      <c r="DJ46" s="380">
        <f t="shared" si="28"/>
        <v>0</v>
      </c>
      <c r="DK46" s="380">
        <f t="shared" si="29"/>
        <v>0</v>
      </c>
      <c r="DL46" s="380">
        <f t="shared" si="30"/>
        <v>0</v>
      </c>
      <c r="DM46" s="380">
        <f t="shared" si="129"/>
        <v>0</v>
      </c>
      <c r="DN46" s="380">
        <f t="shared" si="31"/>
        <v>0</v>
      </c>
      <c r="DO46" s="380">
        <f t="shared" si="130"/>
        <v>0</v>
      </c>
      <c r="DP46" s="380">
        <f t="shared" si="131"/>
        <v>0</v>
      </c>
      <c r="DQ46" s="380">
        <f t="shared" si="132"/>
        <v>0</v>
      </c>
      <c r="DR46" s="380">
        <f t="shared" si="133"/>
        <v>0</v>
      </c>
      <c r="DS46" s="380">
        <f t="shared" si="32"/>
        <v>0</v>
      </c>
      <c r="DT46" s="382">
        <f t="shared" si="134"/>
        <v>0</v>
      </c>
      <c r="DU46" s="383">
        <f t="shared" si="135"/>
        <v>0</v>
      </c>
      <c r="DV46" s="380">
        <f t="shared" si="33"/>
        <v>0</v>
      </c>
      <c r="DW46" s="380">
        <f t="shared" si="136"/>
        <v>0</v>
      </c>
      <c r="DX46" s="383">
        <f t="shared" si="137"/>
        <v>0</v>
      </c>
      <c r="DY46" s="383">
        <f t="shared" si="138"/>
        <v>0</v>
      </c>
      <c r="DZ46" s="383">
        <f t="shared" si="139"/>
        <v>0</v>
      </c>
      <c r="EA46" s="380">
        <f t="shared" si="34"/>
        <v>0</v>
      </c>
      <c r="EB46" s="380">
        <f t="shared" si="140"/>
        <v>0</v>
      </c>
      <c r="EC46" s="383">
        <f t="shared" si="141"/>
        <v>0</v>
      </c>
      <c r="ED46" s="383">
        <f t="shared" si="142"/>
        <v>0</v>
      </c>
      <c r="EE46" s="383">
        <f t="shared" si="143"/>
        <v>0</v>
      </c>
      <c r="EF46" s="380">
        <f t="shared" si="35"/>
        <v>0</v>
      </c>
      <c r="EG46" s="380">
        <f t="shared" si="144"/>
        <v>0</v>
      </c>
      <c r="EH46" s="383">
        <f t="shared" si="145"/>
        <v>0</v>
      </c>
      <c r="EI46" s="383">
        <f t="shared" si="146"/>
        <v>0</v>
      </c>
      <c r="EJ46" s="383">
        <f t="shared" si="147"/>
        <v>0</v>
      </c>
      <c r="EK46" s="380">
        <f t="shared" si="36"/>
        <v>0</v>
      </c>
      <c r="EL46" s="380">
        <f t="shared" si="148"/>
        <v>0</v>
      </c>
      <c r="EM46" s="383">
        <f t="shared" si="149"/>
        <v>0</v>
      </c>
      <c r="EN46" s="383">
        <f t="shared" si="150"/>
        <v>0</v>
      </c>
      <c r="EO46" s="383">
        <f t="shared" si="151"/>
        <v>0</v>
      </c>
      <c r="EP46" s="380">
        <f t="shared" si="37"/>
        <v>0</v>
      </c>
      <c r="EQ46" s="380">
        <f t="shared" si="152"/>
        <v>0</v>
      </c>
      <c r="ER46" s="383">
        <f t="shared" si="153"/>
        <v>0</v>
      </c>
      <c r="ES46" s="383">
        <f t="shared" si="154"/>
        <v>0</v>
      </c>
      <c r="ET46" s="383">
        <f t="shared" si="155"/>
        <v>0</v>
      </c>
      <c r="EU46" s="380">
        <f t="shared" si="38"/>
        <v>0</v>
      </c>
      <c r="EV46" s="380">
        <f t="shared" si="156"/>
        <v>0</v>
      </c>
      <c r="EW46" s="383">
        <f t="shared" si="157"/>
        <v>0</v>
      </c>
      <c r="EX46" s="383">
        <f t="shared" si="158"/>
        <v>0</v>
      </c>
      <c r="EY46" s="383">
        <f t="shared" si="159"/>
        <v>0</v>
      </c>
      <c r="EZ46" s="380">
        <f t="shared" si="39"/>
        <v>0</v>
      </c>
      <c r="FA46" s="380">
        <f t="shared" si="160"/>
        <v>0</v>
      </c>
      <c r="FB46" s="383">
        <f t="shared" si="161"/>
        <v>0</v>
      </c>
      <c r="FC46" s="383">
        <f t="shared" si="162"/>
        <v>0</v>
      </c>
      <c r="FD46" s="383">
        <f t="shared" si="163"/>
        <v>0</v>
      </c>
      <c r="FE46" s="380">
        <f t="shared" si="40"/>
        <v>0</v>
      </c>
      <c r="FF46" s="380">
        <f t="shared" si="164"/>
        <v>0</v>
      </c>
      <c r="FG46" s="384">
        <f t="shared" si="165"/>
        <v>0</v>
      </c>
      <c r="FH46" s="385">
        <f t="shared" si="41"/>
        <v>0</v>
      </c>
      <c r="FI46" s="380">
        <f t="shared" si="42"/>
        <v>0</v>
      </c>
      <c r="FJ46" s="380">
        <f t="shared" si="43"/>
        <v>0</v>
      </c>
      <c r="FK46" s="380">
        <f t="shared" si="166"/>
        <v>0</v>
      </c>
      <c r="FL46" s="380">
        <f t="shared" si="44"/>
        <v>0</v>
      </c>
      <c r="FM46" s="380">
        <f t="shared" si="45"/>
        <v>0</v>
      </c>
      <c r="FN46" s="380">
        <f t="shared" si="46"/>
        <v>0</v>
      </c>
      <c r="FO46" s="380">
        <f t="shared" si="47"/>
        <v>0</v>
      </c>
      <c r="FP46" s="380">
        <f t="shared" si="167"/>
        <v>0</v>
      </c>
      <c r="FQ46" s="380">
        <f t="shared" si="48"/>
        <v>0</v>
      </c>
      <c r="FR46" s="380">
        <f t="shared" si="49"/>
        <v>0</v>
      </c>
      <c r="FS46" s="380">
        <f t="shared" si="50"/>
        <v>0</v>
      </c>
      <c r="FT46" s="380">
        <f t="shared" si="51"/>
        <v>0</v>
      </c>
      <c r="FU46" s="380">
        <f t="shared" si="168"/>
        <v>0</v>
      </c>
      <c r="FV46" s="380">
        <f t="shared" si="52"/>
        <v>0</v>
      </c>
      <c r="FW46" s="380">
        <f t="shared" si="53"/>
        <v>0</v>
      </c>
      <c r="FX46" s="380">
        <f t="shared" si="54"/>
        <v>0</v>
      </c>
      <c r="FY46" s="380">
        <f t="shared" si="55"/>
        <v>0</v>
      </c>
      <c r="FZ46" s="380">
        <f t="shared" si="169"/>
        <v>0</v>
      </c>
      <c r="GA46" s="380">
        <f t="shared" si="56"/>
        <v>0</v>
      </c>
      <c r="GB46" s="380">
        <f t="shared" si="57"/>
        <v>0</v>
      </c>
      <c r="GC46" s="380">
        <f t="shared" si="58"/>
        <v>0</v>
      </c>
      <c r="GD46" s="380">
        <f t="shared" si="59"/>
        <v>0</v>
      </c>
      <c r="GE46" s="380">
        <f t="shared" si="170"/>
        <v>0</v>
      </c>
      <c r="GF46" s="380">
        <f t="shared" si="60"/>
        <v>0</v>
      </c>
      <c r="GG46" s="380">
        <f t="shared" si="61"/>
        <v>0</v>
      </c>
      <c r="GH46" s="380">
        <f t="shared" si="62"/>
        <v>0</v>
      </c>
      <c r="GI46" s="380">
        <f t="shared" si="63"/>
        <v>0</v>
      </c>
      <c r="GJ46" s="380">
        <f t="shared" si="171"/>
        <v>0</v>
      </c>
      <c r="GK46" s="380">
        <f t="shared" si="64"/>
        <v>0</v>
      </c>
      <c r="GL46" s="380">
        <f t="shared" si="65"/>
        <v>0</v>
      </c>
      <c r="GM46" s="380">
        <f t="shared" si="66"/>
        <v>0</v>
      </c>
      <c r="GN46" s="380">
        <f t="shared" si="67"/>
        <v>0</v>
      </c>
      <c r="GO46" s="380">
        <f t="shared" si="172"/>
        <v>0</v>
      </c>
      <c r="GP46" s="380">
        <f t="shared" si="68"/>
        <v>0</v>
      </c>
      <c r="GQ46" s="380">
        <f t="shared" si="69"/>
        <v>0</v>
      </c>
      <c r="GR46" s="380">
        <f t="shared" si="70"/>
        <v>0</v>
      </c>
      <c r="GS46" s="380">
        <f t="shared" si="71"/>
        <v>0</v>
      </c>
      <c r="GT46" s="380">
        <f t="shared" si="173"/>
        <v>0</v>
      </c>
      <c r="GU46" s="380">
        <f t="shared" si="72"/>
        <v>0</v>
      </c>
      <c r="GV46" s="386">
        <f t="shared" si="90"/>
        <v>6530.4</v>
      </c>
      <c r="GW46" s="380">
        <f t="shared" si="77"/>
        <v>6145</v>
      </c>
      <c r="GX46" s="380">
        <f t="shared" si="77"/>
        <v>3914.5</v>
      </c>
      <c r="GY46" s="380">
        <f t="shared" si="77"/>
        <v>2230.5</v>
      </c>
      <c r="GZ46" s="380">
        <f t="shared" si="77"/>
        <v>385.4</v>
      </c>
      <c r="HA46" s="396"/>
      <c r="HB46" s="387"/>
      <c r="HC46" s="388"/>
      <c r="HD46" s="388"/>
      <c r="HE46" s="389"/>
      <c r="HF46" s="390">
        <f t="shared" si="174"/>
        <v>141</v>
      </c>
      <c r="HG46" s="391">
        <v>8.5</v>
      </c>
      <c r="HH46" s="392">
        <f t="shared" si="78"/>
        <v>29476</v>
      </c>
      <c r="HI46" s="393"/>
      <c r="HJ46" s="394"/>
      <c r="HK46" s="388">
        <f t="shared" si="74"/>
        <v>0</v>
      </c>
      <c r="HL46" s="388">
        <f t="shared" si="79"/>
        <v>6530.4</v>
      </c>
      <c r="HM46" s="394">
        <f t="shared" si="175"/>
        <v>3914.5</v>
      </c>
      <c r="HN46" s="394"/>
      <c r="HO46" s="395"/>
    </row>
    <row r="47" spans="1:314">
      <c r="A47" s="372" t="s">
        <v>748</v>
      </c>
      <c r="B47" s="373">
        <v>0</v>
      </c>
      <c r="C47" s="373">
        <v>0</v>
      </c>
      <c r="D47" s="374">
        <v>31</v>
      </c>
      <c r="E47" s="375">
        <v>0</v>
      </c>
      <c r="F47" s="374"/>
      <c r="G47" s="373">
        <v>0</v>
      </c>
      <c r="H47" s="374">
        <v>200</v>
      </c>
      <c r="I47" s="375">
        <v>0</v>
      </c>
      <c r="J47" s="374"/>
      <c r="K47" s="374"/>
      <c r="L47" s="374"/>
      <c r="M47" s="373">
        <v>0</v>
      </c>
      <c r="N47" s="375">
        <v>0</v>
      </c>
      <c r="O47" s="374"/>
      <c r="P47" s="375">
        <v>0</v>
      </c>
      <c r="Q47" s="374"/>
      <c r="R47" s="375">
        <v>0</v>
      </c>
      <c r="S47" s="374"/>
      <c r="T47" s="376">
        <v>0</v>
      </c>
      <c r="U47" s="403">
        <v>0</v>
      </c>
      <c r="V47" s="403">
        <v>0</v>
      </c>
      <c r="W47" s="375">
        <v>0</v>
      </c>
      <c r="X47" s="375">
        <v>0</v>
      </c>
      <c r="Y47" s="375">
        <v>0</v>
      </c>
      <c r="Z47" s="375">
        <v>0</v>
      </c>
      <c r="AA47" s="375">
        <v>0</v>
      </c>
      <c r="AB47" s="375">
        <v>0</v>
      </c>
      <c r="AC47" s="375">
        <v>0</v>
      </c>
      <c r="AD47" s="377">
        <v>0</v>
      </c>
      <c r="AE47" s="377">
        <v>0</v>
      </c>
      <c r="AF47" s="377">
        <v>0</v>
      </c>
      <c r="AG47" s="377">
        <v>0</v>
      </c>
      <c r="AH47" s="374"/>
      <c r="AI47" s="377">
        <v>0</v>
      </c>
      <c r="AJ47" s="378">
        <f t="shared" si="75"/>
        <v>31</v>
      </c>
      <c r="AK47" s="378">
        <f t="shared" si="76"/>
        <v>200</v>
      </c>
      <c r="AL47" s="379">
        <f t="shared" si="0"/>
        <v>0</v>
      </c>
      <c r="AM47" s="380">
        <f t="shared" si="91"/>
        <v>0</v>
      </c>
      <c r="AN47" s="380">
        <f t="shared" si="1"/>
        <v>0</v>
      </c>
      <c r="AO47" s="380">
        <f t="shared" si="92"/>
        <v>0</v>
      </c>
      <c r="AP47" s="380">
        <f t="shared" si="93"/>
        <v>0</v>
      </c>
      <c r="AQ47" s="380">
        <f t="shared" si="2"/>
        <v>0</v>
      </c>
      <c r="AR47" s="380">
        <f t="shared" si="3"/>
        <v>0</v>
      </c>
      <c r="AS47" s="380">
        <f t="shared" si="4"/>
        <v>0</v>
      </c>
      <c r="AT47" s="380">
        <f t="shared" si="94"/>
        <v>0</v>
      </c>
      <c r="AU47" s="380">
        <f t="shared" si="95"/>
        <v>0</v>
      </c>
      <c r="AV47" s="380">
        <f t="shared" si="96"/>
        <v>1631.7</v>
      </c>
      <c r="AW47" s="380">
        <f t="shared" si="97"/>
        <v>1553.7</v>
      </c>
      <c r="AX47" s="380">
        <f t="shared" si="5"/>
        <v>989.7</v>
      </c>
      <c r="AY47" s="380">
        <f t="shared" si="98"/>
        <v>564</v>
      </c>
      <c r="AZ47" s="380">
        <f t="shared" si="6"/>
        <v>78</v>
      </c>
      <c r="BA47" s="380">
        <f t="shared" si="99"/>
        <v>0</v>
      </c>
      <c r="BB47" s="380">
        <f t="shared" si="100"/>
        <v>0</v>
      </c>
      <c r="BC47" s="380">
        <f t="shared" si="7"/>
        <v>0</v>
      </c>
      <c r="BD47" s="380">
        <f t="shared" si="101"/>
        <v>0</v>
      </c>
      <c r="BE47" s="380">
        <f t="shared" si="8"/>
        <v>0</v>
      </c>
      <c r="BF47" s="380">
        <f t="shared" si="102"/>
        <v>0</v>
      </c>
      <c r="BG47" s="380">
        <f t="shared" si="103"/>
        <v>0</v>
      </c>
      <c r="BH47" s="380">
        <f t="shared" si="9"/>
        <v>0</v>
      </c>
      <c r="BI47" s="380">
        <f t="shared" si="104"/>
        <v>0</v>
      </c>
      <c r="BJ47" s="380">
        <f t="shared" si="105"/>
        <v>0</v>
      </c>
      <c r="BK47" s="380">
        <f t="shared" si="106"/>
        <v>0</v>
      </c>
      <c r="BL47" s="380">
        <f t="shared" si="107"/>
        <v>0</v>
      </c>
      <c r="BM47" s="380">
        <f t="shared" si="10"/>
        <v>0</v>
      </c>
      <c r="BN47" s="380">
        <f t="shared" si="108"/>
        <v>0</v>
      </c>
      <c r="BO47" s="380">
        <f t="shared" si="109"/>
        <v>0</v>
      </c>
      <c r="BP47" s="380">
        <f t="shared" si="110"/>
        <v>9263</v>
      </c>
      <c r="BQ47" s="380">
        <f t="shared" si="111"/>
        <v>8716.4</v>
      </c>
      <c r="BR47" s="380">
        <f t="shared" si="11"/>
        <v>5552.4</v>
      </c>
      <c r="BS47" s="380">
        <f t="shared" si="112"/>
        <v>3164</v>
      </c>
      <c r="BT47" s="380">
        <f t="shared" si="12"/>
        <v>546.6</v>
      </c>
      <c r="BU47" s="380"/>
      <c r="BV47" s="380">
        <f t="shared" si="81"/>
        <v>0</v>
      </c>
      <c r="BW47" s="380">
        <f t="shared" si="82"/>
        <v>0</v>
      </c>
      <c r="BX47" s="380">
        <f t="shared" si="83"/>
        <v>0</v>
      </c>
      <c r="BY47" s="380">
        <f t="shared" si="84"/>
        <v>0</v>
      </c>
      <c r="BZ47" s="380">
        <f t="shared" si="85"/>
        <v>0</v>
      </c>
      <c r="CA47" s="380">
        <f t="shared" si="86"/>
        <v>0</v>
      </c>
      <c r="CB47" s="380">
        <f t="shared" si="87"/>
        <v>0</v>
      </c>
      <c r="CC47" s="380">
        <f t="shared" si="88"/>
        <v>0</v>
      </c>
      <c r="CD47" s="380">
        <f t="shared" si="89"/>
        <v>0</v>
      </c>
      <c r="CE47" s="381">
        <f t="shared" si="13"/>
        <v>0</v>
      </c>
      <c r="CF47" s="380">
        <f t="shared" si="113"/>
        <v>0</v>
      </c>
      <c r="CG47" s="380">
        <f t="shared" si="114"/>
        <v>0</v>
      </c>
      <c r="CH47" s="380">
        <f t="shared" si="14"/>
        <v>0</v>
      </c>
      <c r="CI47" s="380">
        <f t="shared" si="115"/>
        <v>0</v>
      </c>
      <c r="CJ47" s="381">
        <f t="shared" si="15"/>
        <v>0</v>
      </c>
      <c r="CK47" s="380">
        <f t="shared" si="116"/>
        <v>0</v>
      </c>
      <c r="CL47" s="380">
        <f t="shared" si="117"/>
        <v>0</v>
      </c>
      <c r="CM47" s="380">
        <f t="shared" si="16"/>
        <v>0</v>
      </c>
      <c r="CN47" s="380">
        <f t="shared" si="118"/>
        <v>0</v>
      </c>
      <c r="CO47" s="381">
        <f t="shared" si="17"/>
        <v>0</v>
      </c>
      <c r="CP47" s="380">
        <f t="shared" si="119"/>
        <v>0</v>
      </c>
      <c r="CQ47" s="380">
        <f t="shared" si="120"/>
        <v>0</v>
      </c>
      <c r="CR47" s="380">
        <f t="shared" si="18"/>
        <v>0</v>
      </c>
      <c r="CS47" s="380">
        <f t="shared" si="121"/>
        <v>0</v>
      </c>
      <c r="CT47" s="381">
        <f t="shared" si="19"/>
        <v>0</v>
      </c>
      <c r="CU47" s="380">
        <f t="shared" si="122"/>
        <v>0</v>
      </c>
      <c r="CV47" s="380">
        <f t="shared" si="123"/>
        <v>0</v>
      </c>
      <c r="CW47" s="380">
        <f t="shared" si="20"/>
        <v>0</v>
      </c>
      <c r="CX47" s="380">
        <f t="shared" si="124"/>
        <v>0</v>
      </c>
      <c r="CY47" s="380">
        <f t="shared" si="21"/>
        <v>0</v>
      </c>
      <c r="CZ47" s="380">
        <f t="shared" si="125"/>
        <v>0</v>
      </c>
      <c r="DA47" s="380">
        <f t="shared" si="126"/>
        <v>0</v>
      </c>
      <c r="DB47" s="380">
        <f t="shared" si="22"/>
        <v>0</v>
      </c>
      <c r="DC47" s="380">
        <f t="shared" si="127"/>
        <v>0</v>
      </c>
      <c r="DD47" s="380">
        <f t="shared" si="23"/>
        <v>0</v>
      </c>
      <c r="DE47" s="380">
        <f t="shared" si="24"/>
        <v>0</v>
      </c>
      <c r="DF47" s="380">
        <f t="shared" si="25"/>
        <v>0</v>
      </c>
      <c r="DG47" s="380">
        <f t="shared" si="26"/>
        <v>0</v>
      </c>
      <c r="DH47" s="380">
        <f t="shared" si="128"/>
        <v>0</v>
      </c>
      <c r="DI47" s="380">
        <f t="shared" si="27"/>
        <v>0</v>
      </c>
      <c r="DJ47" s="380">
        <f t="shared" si="28"/>
        <v>0</v>
      </c>
      <c r="DK47" s="380">
        <f t="shared" si="29"/>
        <v>0</v>
      </c>
      <c r="DL47" s="380">
        <f t="shared" si="30"/>
        <v>0</v>
      </c>
      <c r="DM47" s="380">
        <f t="shared" si="129"/>
        <v>0</v>
      </c>
      <c r="DN47" s="380">
        <f t="shared" si="31"/>
        <v>0</v>
      </c>
      <c r="DO47" s="380">
        <f t="shared" si="130"/>
        <v>0</v>
      </c>
      <c r="DP47" s="380">
        <f t="shared" si="131"/>
        <v>0</v>
      </c>
      <c r="DQ47" s="380">
        <f t="shared" si="132"/>
        <v>0</v>
      </c>
      <c r="DR47" s="380">
        <f t="shared" si="133"/>
        <v>0</v>
      </c>
      <c r="DS47" s="380">
        <f t="shared" si="32"/>
        <v>0</v>
      </c>
      <c r="DT47" s="382">
        <f t="shared" si="134"/>
        <v>0</v>
      </c>
      <c r="DU47" s="383">
        <f t="shared" si="135"/>
        <v>0</v>
      </c>
      <c r="DV47" s="380">
        <f t="shared" si="33"/>
        <v>0</v>
      </c>
      <c r="DW47" s="380">
        <f t="shared" si="136"/>
        <v>0</v>
      </c>
      <c r="DX47" s="383">
        <f t="shared" si="137"/>
        <v>0</v>
      </c>
      <c r="DY47" s="383">
        <f t="shared" si="138"/>
        <v>0</v>
      </c>
      <c r="DZ47" s="383">
        <f t="shared" si="139"/>
        <v>0</v>
      </c>
      <c r="EA47" s="380">
        <f t="shared" si="34"/>
        <v>0</v>
      </c>
      <c r="EB47" s="380">
        <f t="shared" si="140"/>
        <v>0</v>
      </c>
      <c r="EC47" s="383">
        <f t="shared" si="141"/>
        <v>0</v>
      </c>
      <c r="ED47" s="383">
        <f t="shared" si="142"/>
        <v>0</v>
      </c>
      <c r="EE47" s="383">
        <f t="shared" si="143"/>
        <v>0</v>
      </c>
      <c r="EF47" s="380">
        <f t="shared" si="35"/>
        <v>0</v>
      </c>
      <c r="EG47" s="380">
        <f t="shared" si="144"/>
        <v>0</v>
      </c>
      <c r="EH47" s="383">
        <f t="shared" si="145"/>
        <v>0</v>
      </c>
      <c r="EI47" s="383">
        <f t="shared" si="146"/>
        <v>0</v>
      </c>
      <c r="EJ47" s="383">
        <f t="shared" si="147"/>
        <v>0</v>
      </c>
      <c r="EK47" s="380">
        <f t="shared" si="36"/>
        <v>0</v>
      </c>
      <c r="EL47" s="380">
        <f t="shared" si="148"/>
        <v>0</v>
      </c>
      <c r="EM47" s="383">
        <f t="shared" si="149"/>
        <v>0</v>
      </c>
      <c r="EN47" s="383">
        <f t="shared" si="150"/>
        <v>0</v>
      </c>
      <c r="EO47" s="383">
        <f t="shared" si="151"/>
        <v>0</v>
      </c>
      <c r="EP47" s="380">
        <f t="shared" si="37"/>
        <v>0</v>
      </c>
      <c r="EQ47" s="380">
        <f t="shared" si="152"/>
        <v>0</v>
      </c>
      <c r="ER47" s="383">
        <f t="shared" si="153"/>
        <v>0</v>
      </c>
      <c r="ES47" s="383">
        <f t="shared" si="154"/>
        <v>0</v>
      </c>
      <c r="ET47" s="383">
        <f t="shared" si="155"/>
        <v>0</v>
      </c>
      <c r="EU47" s="380">
        <f t="shared" si="38"/>
        <v>0</v>
      </c>
      <c r="EV47" s="380">
        <f t="shared" si="156"/>
        <v>0</v>
      </c>
      <c r="EW47" s="383">
        <f t="shared" si="157"/>
        <v>0</v>
      </c>
      <c r="EX47" s="383">
        <f t="shared" si="158"/>
        <v>0</v>
      </c>
      <c r="EY47" s="383">
        <f t="shared" si="159"/>
        <v>0</v>
      </c>
      <c r="EZ47" s="380">
        <f t="shared" si="39"/>
        <v>0</v>
      </c>
      <c r="FA47" s="380">
        <f t="shared" si="160"/>
        <v>0</v>
      </c>
      <c r="FB47" s="383">
        <f t="shared" si="161"/>
        <v>0</v>
      </c>
      <c r="FC47" s="383">
        <f t="shared" si="162"/>
        <v>0</v>
      </c>
      <c r="FD47" s="383">
        <f t="shared" si="163"/>
        <v>0</v>
      </c>
      <c r="FE47" s="380">
        <f t="shared" si="40"/>
        <v>0</v>
      </c>
      <c r="FF47" s="380">
        <f t="shared" si="164"/>
        <v>0</v>
      </c>
      <c r="FG47" s="384">
        <f t="shared" si="165"/>
        <v>0</v>
      </c>
      <c r="FH47" s="385">
        <f t="shared" si="41"/>
        <v>0</v>
      </c>
      <c r="FI47" s="380">
        <f t="shared" si="42"/>
        <v>0</v>
      </c>
      <c r="FJ47" s="380">
        <f t="shared" si="43"/>
        <v>0</v>
      </c>
      <c r="FK47" s="380">
        <f t="shared" si="166"/>
        <v>0</v>
      </c>
      <c r="FL47" s="380">
        <f t="shared" si="44"/>
        <v>0</v>
      </c>
      <c r="FM47" s="380">
        <f t="shared" si="45"/>
        <v>0</v>
      </c>
      <c r="FN47" s="380">
        <f t="shared" si="46"/>
        <v>0</v>
      </c>
      <c r="FO47" s="380">
        <f t="shared" si="47"/>
        <v>0</v>
      </c>
      <c r="FP47" s="380">
        <f t="shared" si="167"/>
        <v>0</v>
      </c>
      <c r="FQ47" s="380">
        <f t="shared" si="48"/>
        <v>0</v>
      </c>
      <c r="FR47" s="380">
        <f t="shared" si="49"/>
        <v>0</v>
      </c>
      <c r="FS47" s="380">
        <f t="shared" si="50"/>
        <v>0</v>
      </c>
      <c r="FT47" s="380">
        <f t="shared" si="51"/>
        <v>0</v>
      </c>
      <c r="FU47" s="380">
        <f t="shared" si="168"/>
        <v>0</v>
      </c>
      <c r="FV47" s="380">
        <f t="shared" si="52"/>
        <v>0</v>
      </c>
      <c r="FW47" s="380">
        <f t="shared" si="53"/>
        <v>0</v>
      </c>
      <c r="FX47" s="380">
        <f t="shared" si="54"/>
        <v>0</v>
      </c>
      <c r="FY47" s="380">
        <f t="shared" si="55"/>
        <v>0</v>
      </c>
      <c r="FZ47" s="380">
        <f t="shared" si="169"/>
        <v>0</v>
      </c>
      <c r="GA47" s="380">
        <f t="shared" si="56"/>
        <v>0</v>
      </c>
      <c r="GB47" s="380">
        <f t="shared" si="57"/>
        <v>0</v>
      </c>
      <c r="GC47" s="380">
        <f t="shared" si="58"/>
        <v>0</v>
      </c>
      <c r="GD47" s="380">
        <f t="shared" si="59"/>
        <v>0</v>
      </c>
      <c r="GE47" s="380">
        <f t="shared" si="170"/>
        <v>0</v>
      </c>
      <c r="GF47" s="380">
        <f t="shared" si="60"/>
        <v>0</v>
      </c>
      <c r="GG47" s="380">
        <f t="shared" si="61"/>
        <v>0</v>
      </c>
      <c r="GH47" s="380">
        <f t="shared" si="62"/>
        <v>0</v>
      </c>
      <c r="GI47" s="380">
        <f t="shared" si="63"/>
        <v>0</v>
      </c>
      <c r="GJ47" s="380">
        <f t="shared" si="171"/>
        <v>0</v>
      </c>
      <c r="GK47" s="380">
        <f t="shared" si="64"/>
        <v>0</v>
      </c>
      <c r="GL47" s="380">
        <f t="shared" si="65"/>
        <v>0</v>
      </c>
      <c r="GM47" s="380">
        <f t="shared" si="66"/>
        <v>0</v>
      </c>
      <c r="GN47" s="380">
        <f t="shared" si="67"/>
        <v>0</v>
      </c>
      <c r="GO47" s="380">
        <f t="shared" si="172"/>
        <v>0</v>
      </c>
      <c r="GP47" s="380">
        <f t="shared" si="68"/>
        <v>0</v>
      </c>
      <c r="GQ47" s="380">
        <f t="shared" si="69"/>
        <v>0</v>
      </c>
      <c r="GR47" s="380">
        <f t="shared" si="70"/>
        <v>0</v>
      </c>
      <c r="GS47" s="380">
        <f t="shared" si="71"/>
        <v>0</v>
      </c>
      <c r="GT47" s="380">
        <f t="shared" si="173"/>
        <v>0</v>
      </c>
      <c r="GU47" s="380">
        <f t="shared" si="72"/>
        <v>0</v>
      </c>
      <c r="GV47" s="386">
        <f t="shared" si="90"/>
        <v>10894.7</v>
      </c>
      <c r="GW47" s="380">
        <f t="shared" si="77"/>
        <v>10270.1</v>
      </c>
      <c r="GX47" s="380">
        <f t="shared" si="77"/>
        <v>6542.1</v>
      </c>
      <c r="GY47" s="380">
        <f t="shared" si="77"/>
        <v>3728</v>
      </c>
      <c r="GZ47" s="380">
        <f t="shared" si="77"/>
        <v>624.6</v>
      </c>
      <c r="HA47" s="396"/>
      <c r="HB47" s="387"/>
      <c r="HC47" s="388"/>
      <c r="HD47" s="388"/>
      <c r="HE47" s="389"/>
      <c r="HF47" s="390">
        <f t="shared" si="174"/>
        <v>231</v>
      </c>
      <c r="HG47" s="391">
        <v>14</v>
      </c>
      <c r="HH47" s="392">
        <f t="shared" si="78"/>
        <v>29909</v>
      </c>
      <c r="HI47" s="393"/>
      <c r="HJ47" s="394"/>
      <c r="HK47" s="388">
        <f t="shared" si="74"/>
        <v>0</v>
      </c>
      <c r="HL47" s="388">
        <f t="shared" si="79"/>
        <v>10894.7</v>
      </c>
      <c r="HM47" s="394">
        <f t="shared" si="175"/>
        <v>6542.1</v>
      </c>
      <c r="HN47" s="394"/>
      <c r="HO47" s="395"/>
    </row>
    <row r="48" spans="1:314">
      <c r="A48" s="372" t="s">
        <v>749</v>
      </c>
      <c r="B48" s="373">
        <v>0</v>
      </c>
      <c r="C48" s="373">
        <v>0</v>
      </c>
      <c r="D48" s="374"/>
      <c r="E48" s="375">
        <v>0</v>
      </c>
      <c r="F48" s="374"/>
      <c r="G48" s="373">
        <v>0</v>
      </c>
      <c r="H48" s="374"/>
      <c r="I48" s="375">
        <v>0</v>
      </c>
      <c r="J48" s="374"/>
      <c r="K48" s="374">
        <v>63</v>
      </c>
      <c r="L48" s="374"/>
      <c r="M48" s="373">
        <v>0</v>
      </c>
      <c r="N48" s="375">
        <v>0</v>
      </c>
      <c r="O48" s="374"/>
      <c r="P48" s="375">
        <v>0</v>
      </c>
      <c r="Q48" s="374"/>
      <c r="R48" s="375">
        <v>0</v>
      </c>
      <c r="S48" s="374"/>
      <c r="T48" s="376">
        <v>0</v>
      </c>
      <c r="U48" s="403">
        <v>0</v>
      </c>
      <c r="V48" s="403">
        <v>0</v>
      </c>
      <c r="W48" s="375">
        <v>0</v>
      </c>
      <c r="X48" s="375">
        <v>0</v>
      </c>
      <c r="Y48" s="375">
        <v>0</v>
      </c>
      <c r="Z48" s="375">
        <v>0</v>
      </c>
      <c r="AA48" s="375">
        <v>0</v>
      </c>
      <c r="AB48" s="375">
        <v>0</v>
      </c>
      <c r="AC48" s="375">
        <v>0</v>
      </c>
      <c r="AD48" s="377">
        <v>0</v>
      </c>
      <c r="AE48" s="377">
        <v>0</v>
      </c>
      <c r="AF48" s="377">
        <v>0</v>
      </c>
      <c r="AG48" s="377">
        <v>0</v>
      </c>
      <c r="AH48" s="374"/>
      <c r="AI48" s="377">
        <v>0</v>
      </c>
      <c r="AJ48" s="378">
        <f t="shared" si="75"/>
        <v>0</v>
      </c>
      <c r="AK48" s="378">
        <f t="shared" si="76"/>
        <v>63</v>
      </c>
      <c r="AL48" s="379">
        <f t="shared" si="0"/>
        <v>0</v>
      </c>
      <c r="AM48" s="380">
        <f t="shared" si="91"/>
        <v>0</v>
      </c>
      <c r="AN48" s="380">
        <f t="shared" si="1"/>
        <v>0</v>
      </c>
      <c r="AO48" s="380">
        <f t="shared" si="92"/>
        <v>0</v>
      </c>
      <c r="AP48" s="380">
        <f t="shared" si="93"/>
        <v>0</v>
      </c>
      <c r="AQ48" s="380">
        <f t="shared" si="2"/>
        <v>0</v>
      </c>
      <c r="AR48" s="380">
        <f t="shared" si="3"/>
        <v>0</v>
      </c>
      <c r="AS48" s="380">
        <f t="shared" si="4"/>
        <v>0</v>
      </c>
      <c r="AT48" s="380">
        <f t="shared" si="94"/>
        <v>0</v>
      </c>
      <c r="AU48" s="380">
        <f t="shared" si="95"/>
        <v>0</v>
      </c>
      <c r="AV48" s="380">
        <f t="shared" si="96"/>
        <v>0</v>
      </c>
      <c r="AW48" s="380">
        <f t="shared" si="97"/>
        <v>0</v>
      </c>
      <c r="AX48" s="380">
        <f t="shared" si="5"/>
        <v>0</v>
      </c>
      <c r="AY48" s="380">
        <f t="shared" si="98"/>
        <v>0</v>
      </c>
      <c r="AZ48" s="380">
        <f t="shared" si="6"/>
        <v>0</v>
      </c>
      <c r="BA48" s="380">
        <f t="shared" si="99"/>
        <v>0</v>
      </c>
      <c r="BB48" s="380">
        <f t="shared" si="100"/>
        <v>0</v>
      </c>
      <c r="BC48" s="380">
        <f t="shared" si="7"/>
        <v>0</v>
      </c>
      <c r="BD48" s="380">
        <f t="shared" si="101"/>
        <v>0</v>
      </c>
      <c r="BE48" s="380">
        <f t="shared" si="8"/>
        <v>0</v>
      </c>
      <c r="BF48" s="380">
        <f t="shared" si="102"/>
        <v>0</v>
      </c>
      <c r="BG48" s="380">
        <f t="shared" si="103"/>
        <v>0</v>
      </c>
      <c r="BH48" s="380">
        <f t="shared" si="9"/>
        <v>0</v>
      </c>
      <c r="BI48" s="380">
        <f t="shared" si="104"/>
        <v>0</v>
      </c>
      <c r="BJ48" s="380">
        <f t="shared" si="105"/>
        <v>0</v>
      </c>
      <c r="BK48" s="380">
        <f t="shared" si="106"/>
        <v>0</v>
      </c>
      <c r="BL48" s="380">
        <f t="shared" si="107"/>
        <v>0</v>
      </c>
      <c r="BM48" s="380">
        <f t="shared" si="10"/>
        <v>0</v>
      </c>
      <c r="BN48" s="380">
        <f t="shared" si="108"/>
        <v>0</v>
      </c>
      <c r="BO48" s="380">
        <f t="shared" si="109"/>
        <v>0</v>
      </c>
      <c r="BP48" s="380">
        <f t="shared" si="110"/>
        <v>0</v>
      </c>
      <c r="BQ48" s="380">
        <f t="shared" si="111"/>
        <v>0</v>
      </c>
      <c r="BR48" s="380">
        <f t="shared" si="11"/>
        <v>0</v>
      </c>
      <c r="BS48" s="380">
        <f t="shared" si="112"/>
        <v>0</v>
      </c>
      <c r="BT48" s="380">
        <f t="shared" si="12"/>
        <v>0</v>
      </c>
      <c r="BU48" s="380"/>
      <c r="BV48" s="380">
        <f t="shared" si="81"/>
        <v>0</v>
      </c>
      <c r="BW48" s="380">
        <f t="shared" si="82"/>
        <v>0</v>
      </c>
      <c r="BX48" s="380">
        <f t="shared" si="83"/>
        <v>0</v>
      </c>
      <c r="BY48" s="380">
        <f t="shared" si="84"/>
        <v>0</v>
      </c>
      <c r="BZ48" s="380">
        <f t="shared" si="85"/>
        <v>0</v>
      </c>
      <c r="CA48" s="380">
        <f t="shared" si="86"/>
        <v>2917.8</v>
      </c>
      <c r="CB48" s="380">
        <f t="shared" si="87"/>
        <v>2745.7</v>
      </c>
      <c r="CC48" s="380">
        <f t="shared" si="88"/>
        <v>1749</v>
      </c>
      <c r="CD48" s="380">
        <f t="shared" si="89"/>
        <v>996.7</v>
      </c>
      <c r="CE48" s="381">
        <f t="shared" si="13"/>
        <v>172.1</v>
      </c>
      <c r="CF48" s="380">
        <f t="shared" si="113"/>
        <v>0</v>
      </c>
      <c r="CG48" s="380">
        <f t="shared" si="114"/>
        <v>0</v>
      </c>
      <c r="CH48" s="380">
        <f t="shared" si="14"/>
        <v>0</v>
      </c>
      <c r="CI48" s="380">
        <f t="shared" si="115"/>
        <v>0</v>
      </c>
      <c r="CJ48" s="381">
        <f t="shared" si="15"/>
        <v>0</v>
      </c>
      <c r="CK48" s="380">
        <f t="shared" si="116"/>
        <v>0</v>
      </c>
      <c r="CL48" s="380">
        <f t="shared" si="117"/>
        <v>0</v>
      </c>
      <c r="CM48" s="380">
        <f t="shared" si="16"/>
        <v>0</v>
      </c>
      <c r="CN48" s="380">
        <f t="shared" si="118"/>
        <v>0</v>
      </c>
      <c r="CO48" s="381">
        <f t="shared" si="17"/>
        <v>0</v>
      </c>
      <c r="CP48" s="380">
        <f t="shared" si="119"/>
        <v>0</v>
      </c>
      <c r="CQ48" s="380">
        <f t="shared" si="120"/>
        <v>0</v>
      </c>
      <c r="CR48" s="380">
        <f t="shared" si="18"/>
        <v>0</v>
      </c>
      <c r="CS48" s="380">
        <f t="shared" si="121"/>
        <v>0</v>
      </c>
      <c r="CT48" s="381">
        <f t="shared" si="19"/>
        <v>0</v>
      </c>
      <c r="CU48" s="380">
        <f t="shared" si="122"/>
        <v>0</v>
      </c>
      <c r="CV48" s="380">
        <f t="shared" si="123"/>
        <v>0</v>
      </c>
      <c r="CW48" s="380">
        <f t="shared" si="20"/>
        <v>0</v>
      </c>
      <c r="CX48" s="380">
        <f t="shared" si="124"/>
        <v>0</v>
      </c>
      <c r="CY48" s="380">
        <f t="shared" si="21"/>
        <v>0</v>
      </c>
      <c r="CZ48" s="380">
        <f t="shared" si="125"/>
        <v>0</v>
      </c>
      <c r="DA48" s="380">
        <f t="shared" si="126"/>
        <v>0</v>
      </c>
      <c r="DB48" s="380">
        <f t="shared" si="22"/>
        <v>0</v>
      </c>
      <c r="DC48" s="380">
        <f t="shared" si="127"/>
        <v>0</v>
      </c>
      <c r="DD48" s="380">
        <f t="shared" si="23"/>
        <v>0</v>
      </c>
      <c r="DE48" s="380">
        <f t="shared" si="24"/>
        <v>0</v>
      </c>
      <c r="DF48" s="380">
        <f t="shared" si="25"/>
        <v>0</v>
      </c>
      <c r="DG48" s="380">
        <f t="shared" si="26"/>
        <v>0</v>
      </c>
      <c r="DH48" s="380">
        <f t="shared" si="128"/>
        <v>0</v>
      </c>
      <c r="DI48" s="380">
        <f t="shared" si="27"/>
        <v>0</v>
      </c>
      <c r="DJ48" s="380">
        <f t="shared" si="28"/>
        <v>0</v>
      </c>
      <c r="DK48" s="380">
        <f t="shared" si="29"/>
        <v>0</v>
      </c>
      <c r="DL48" s="380">
        <f t="shared" si="30"/>
        <v>0</v>
      </c>
      <c r="DM48" s="380">
        <f t="shared" si="129"/>
        <v>0</v>
      </c>
      <c r="DN48" s="380">
        <f t="shared" si="31"/>
        <v>0</v>
      </c>
      <c r="DO48" s="380">
        <f t="shared" si="130"/>
        <v>0</v>
      </c>
      <c r="DP48" s="380">
        <f t="shared" si="131"/>
        <v>0</v>
      </c>
      <c r="DQ48" s="380">
        <f t="shared" si="132"/>
        <v>0</v>
      </c>
      <c r="DR48" s="380">
        <f t="shared" si="133"/>
        <v>0</v>
      </c>
      <c r="DS48" s="380">
        <f t="shared" si="32"/>
        <v>0</v>
      </c>
      <c r="DT48" s="382">
        <f t="shared" si="134"/>
        <v>0</v>
      </c>
      <c r="DU48" s="383">
        <f t="shared" si="135"/>
        <v>0</v>
      </c>
      <c r="DV48" s="380">
        <f t="shared" si="33"/>
        <v>0</v>
      </c>
      <c r="DW48" s="380">
        <f t="shared" si="136"/>
        <v>0</v>
      </c>
      <c r="DX48" s="383">
        <f t="shared" si="137"/>
        <v>0</v>
      </c>
      <c r="DY48" s="383">
        <f t="shared" si="138"/>
        <v>0</v>
      </c>
      <c r="DZ48" s="383">
        <f t="shared" si="139"/>
        <v>0</v>
      </c>
      <c r="EA48" s="380">
        <f t="shared" si="34"/>
        <v>0</v>
      </c>
      <c r="EB48" s="380">
        <f t="shared" si="140"/>
        <v>0</v>
      </c>
      <c r="EC48" s="383">
        <f t="shared" si="141"/>
        <v>0</v>
      </c>
      <c r="ED48" s="383">
        <f t="shared" si="142"/>
        <v>0</v>
      </c>
      <c r="EE48" s="383">
        <f t="shared" si="143"/>
        <v>0</v>
      </c>
      <c r="EF48" s="380">
        <f t="shared" si="35"/>
        <v>0</v>
      </c>
      <c r="EG48" s="380">
        <f t="shared" si="144"/>
        <v>0</v>
      </c>
      <c r="EH48" s="383">
        <f t="shared" si="145"/>
        <v>0</v>
      </c>
      <c r="EI48" s="383">
        <f t="shared" si="146"/>
        <v>0</v>
      </c>
      <c r="EJ48" s="383">
        <f t="shared" si="147"/>
        <v>0</v>
      </c>
      <c r="EK48" s="380">
        <f t="shared" si="36"/>
        <v>0</v>
      </c>
      <c r="EL48" s="380">
        <f t="shared" si="148"/>
        <v>0</v>
      </c>
      <c r="EM48" s="383">
        <f t="shared" si="149"/>
        <v>0</v>
      </c>
      <c r="EN48" s="383">
        <f t="shared" si="150"/>
        <v>0</v>
      </c>
      <c r="EO48" s="383">
        <f t="shared" si="151"/>
        <v>0</v>
      </c>
      <c r="EP48" s="380">
        <f t="shared" si="37"/>
        <v>0</v>
      </c>
      <c r="EQ48" s="380">
        <f t="shared" si="152"/>
        <v>0</v>
      </c>
      <c r="ER48" s="383">
        <f t="shared" si="153"/>
        <v>0</v>
      </c>
      <c r="ES48" s="383">
        <f t="shared" si="154"/>
        <v>0</v>
      </c>
      <c r="ET48" s="383">
        <f t="shared" si="155"/>
        <v>0</v>
      </c>
      <c r="EU48" s="380">
        <f t="shared" si="38"/>
        <v>0</v>
      </c>
      <c r="EV48" s="380">
        <f t="shared" si="156"/>
        <v>0</v>
      </c>
      <c r="EW48" s="383">
        <f t="shared" si="157"/>
        <v>0</v>
      </c>
      <c r="EX48" s="383">
        <f t="shared" si="158"/>
        <v>0</v>
      </c>
      <c r="EY48" s="383">
        <f t="shared" si="159"/>
        <v>0</v>
      </c>
      <c r="EZ48" s="380">
        <f t="shared" si="39"/>
        <v>0</v>
      </c>
      <c r="FA48" s="380">
        <f t="shared" si="160"/>
        <v>0</v>
      </c>
      <c r="FB48" s="383">
        <f t="shared" si="161"/>
        <v>0</v>
      </c>
      <c r="FC48" s="383">
        <f t="shared" si="162"/>
        <v>0</v>
      </c>
      <c r="FD48" s="383">
        <f t="shared" si="163"/>
        <v>0</v>
      </c>
      <c r="FE48" s="380">
        <f t="shared" si="40"/>
        <v>0</v>
      </c>
      <c r="FF48" s="380">
        <f t="shared" si="164"/>
        <v>0</v>
      </c>
      <c r="FG48" s="384">
        <f t="shared" si="165"/>
        <v>0</v>
      </c>
      <c r="FH48" s="385">
        <f t="shared" si="41"/>
        <v>0</v>
      </c>
      <c r="FI48" s="380">
        <f t="shared" si="42"/>
        <v>0</v>
      </c>
      <c r="FJ48" s="380">
        <f t="shared" si="43"/>
        <v>0</v>
      </c>
      <c r="FK48" s="380">
        <f t="shared" si="166"/>
        <v>0</v>
      </c>
      <c r="FL48" s="380">
        <f t="shared" si="44"/>
        <v>0</v>
      </c>
      <c r="FM48" s="380">
        <f t="shared" si="45"/>
        <v>0</v>
      </c>
      <c r="FN48" s="380">
        <f t="shared" si="46"/>
        <v>0</v>
      </c>
      <c r="FO48" s="380">
        <f t="shared" si="47"/>
        <v>0</v>
      </c>
      <c r="FP48" s="380">
        <f t="shared" si="167"/>
        <v>0</v>
      </c>
      <c r="FQ48" s="380">
        <f t="shared" si="48"/>
        <v>0</v>
      </c>
      <c r="FR48" s="380">
        <f t="shared" si="49"/>
        <v>0</v>
      </c>
      <c r="FS48" s="380">
        <f t="shared" si="50"/>
        <v>0</v>
      </c>
      <c r="FT48" s="380">
        <f t="shared" si="51"/>
        <v>0</v>
      </c>
      <c r="FU48" s="380">
        <f t="shared" si="168"/>
        <v>0</v>
      </c>
      <c r="FV48" s="380">
        <f t="shared" si="52"/>
        <v>0</v>
      </c>
      <c r="FW48" s="380">
        <f t="shared" si="53"/>
        <v>0</v>
      </c>
      <c r="FX48" s="380">
        <f t="shared" si="54"/>
        <v>0</v>
      </c>
      <c r="FY48" s="380">
        <f t="shared" si="55"/>
        <v>0</v>
      </c>
      <c r="FZ48" s="380">
        <f t="shared" si="169"/>
        <v>0</v>
      </c>
      <c r="GA48" s="380">
        <f t="shared" si="56"/>
        <v>0</v>
      </c>
      <c r="GB48" s="380">
        <f t="shared" si="57"/>
        <v>0</v>
      </c>
      <c r="GC48" s="380">
        <f t="shared" si="58"/>
        <v>0</v>
      </c>
      <c r="GD48" s="380">
        <f t="shared" si="59"/>
        <v>0</v>
      </c>
      <c r="GE48" s="380">
        <f t="shared" si="170"/>
        <v>0</v>
      </c>
      <c r="GF48" s="380">
        <f t="shared" si="60"/>
        <v>0</v>
      </c>
      <c r="GG48" s="380">
        <f t="shared" si="61"/>
        <v>0</v>
      </c>
      <c r="GH48" s="380">
        <f t="shared" si="62"/>
        <v>0</v>
      </c>
      <c r="GI48" s="380">
        <f t="shared" si="63"/>
        <v>0</v>
      </c>
      <c r="GJ48" s="380">
        <f t="shared" si="171"/>
        <v>0</v>
      </c>
      <c r="GK48" s="380">
        <f t="shared" si="64"/>
        <v>0</v>
      </c>
      <c r="GL48" s="380">
        <f t="shared" si="65"/>
        <v>0</v>
      </c>
      <c r="GM48" s="380">
        <f t="shared" si="66"/>
        <v>0</v>
      </c>
      <c r="GN48" s="380">
        <f t="shared" si="67"/>
        <v>0</v>
      </c>
      <c r="GO48" s="380">
        <f t="shared" si="172"/>
        <v>0</v>
      </c>
      <c r="GP48" s="380">
        <f t="shared" si="68"/>
        <v>0</v>
      </c>
      <c r="GQ48" s="380">
        <f t="shared" si="69"/>
        <v>0</v>
      </c>
      <c r="GR48" s="380">
        <f t="shared" si="70"/>
        <v>0</v>
      </c>
      <c r="GS48" s="380">
        <f t="shared" si="71"/>
        <v>0</v>
      </c>
      <c r="GT48" s="380">
        <f t="shared" si="173"/>
        <v>0</v>
      </c>
      <c r="GU48" s="380">
        <f t="shared" si="72"/>
        <v>0</v>
      </c>
      <c r="GV48" s="386">
        <f t="shared" si="90"/>
        <v>2917.8</v>
      </c>
      <c r="GW48" s="380">
        <f t="shared" si="77"/>
        <v>2745.7</v>
      </c>
      <c r="GX48" s="380">
        <f t="shared" si="77"/>
        <v>1749</v>
      </c>
      <c r="GY48" s="380">
        <f t="shared" si="77"/>
        <v>996.7</v>
      </c>
      <c r="GZ48" s="380">
        <f t="shared" si="77"/>
        <v>172.1</v>
      </c>
      <c r="HA48" s="396"/>
      <c r="HB48" s="387"/>
      <c r="HC48" s="388"/>
      <c r="HD48" s="388"/>
      <c r="HE48" s="389"/>
      <c r="HF48" s="390">
        <f t="shared" si="174"/>
        <v>63</v>
      </c>
      <c r="HG48" s="391">
        <v>3.3</v>
      </c>
      <c r="HH48" s="392">
        <f t="shared" si="78"/>
        <v>33922</v>
      </c>
      <c r="HI48" s="393"/>
      <c r="HJ48" s="394"/>
      <c r="HK48" s="388">
        <f t="shared" si="74"/>
        <v>0</v>
      </c>
      <c r="HL48" s="388">
        <f t="shared" si="79"/>
        <v>2917.8</v>
      </c>
      <c r="HM48" s="394">
        <f t="shared" si="175"/>
        <v>1749</v>
      </c>
      <c r="HN48" s="394"/>
      <c r="HO48" s="395"/>
    </row>
    <row r="49" spans="1:225">
      <c r="A49" s="372" t="s">
        <v>750</v>
      </c>
      <c r="B49" s="373">
        <v>0</v>
      </c>
      <c r="C49" s="373">
        <v>0</v>
      </c>
      <c r="D49" s="374">
        <v>51</v>
      </c>
      <c r="E49" s="375">
        <v>0</v>
      </c>
      <c r="F49" s="374"/>
      <c r="G49" s="373">
        <v>0</v>
      </c>
      <c r="H49" s="374">
        <v>112</v>
      </c>
      <c r="I49" s="375">
        <v>0</v>
      </c>
      <c r="J49" s="374"/>
      <c r="K49" s="374"/>
      <c r="L49" s="374"/>
      <c r="M49" s="373">
        <v>0</v>
      </c>
      <c r="N49" s="375">
        <v>0</v>
      </c>
      <c r="O49" s="374"/>
      <c r="P49" s="375">
        <v>0</v>
      </c>
      <c r="Q49" s="374"/>
      <c r="R49" s="375">
        <v>0</v>
      </c>
      <c r="S49" s="374"/>
      <c r="T49" s="376">
        <v>0</v>
      </c>
      <c r="U49" s="403">
        <v>0</v>
      </c>
      <c r="V49" s="403">
        <v>0</v>
      </c>
      <c r="W49" s="375">
        <v>0</v>
      </c>
      <c r="X49" s="375">
        <v>0</v>
      </c>
      <c r="Y49" s="375">
        <v>0</v>
      </c>
      <c r="Z49" s="375">
        <v>0</v>
      </c>
      <c r="AA49" s="375">
        <v>0</v>
      </c>
      <c r="AB49" s="375">
        <v>0</v>
      </c>
      <c r="AC49" s="375">
        <v>0</v>
      </c>
      <c r="AD49" s="377">
        <v>0</v>
      </c>
      <c r="AE49" s="377">
        <v>0</v>
      </c>
      <c r="AF49" s="377">
        <v>0</v>
      </c>
      <c r="AG49" s="377">
        <v>0</v>
      </c>
      <c r="AH49" s="374"/>
      <c r="AI49" s="377">
        <v>0</v>
      </c>
      <c r="AJ49" s="378">
        <f t="shared" si="75"/>
        <v>51</v>
      </c>
      <c r="AK49" s="378">
        <f t="shared" si="76"/>
        <v>112</v>
      </c>
      <c r="AL49" s="379">
        <f t="shared" si="0"/>
        <v>0</v>
      </c>
      <c r="AM49" s="380">
        <f t="shared" si="91"/>
        <v>0</v>
      </c>
      <c r="AN49" s="380">
        <f t="shared" si="1"/>
        <v>0</v>
      </c>
      <c r="AO49" s="380">
        <f t="shared" si="92"/>
        <v>0</v>
      </c>
      <c r="AP49" s="380">
        <f t="shared" si="93"/>
        <v>0</v>
      </c>
      <c r="AQ49" s="380">
        <f t="shared" si="2"/>
        <v>0</v>
      </c>
      <c r="AR49" s="380">
        <f t="shared" si="3"/>
        <v>0</v>
      </c>
      <c r="AS49" s="380">
        <f t="shared" si="4"/>
        <v>0</v>
      </c>
      <c r="AT49" s="380">
        <f t="shared" si="94"/>
        <v>0</v>
      </c>
      <c r="AU49" s="380">
        <f t="shared" si="95"/>
        <v>0</v>
      </c>
      <c r="AV49" s="380">
        <f t="shared" si="96"/>
        <v>2684.3</v>
      </c>
      <c r="AW49" s="380">
        <f t="shared" si="97"/>
        <v>2556.1</v>
      </c>
      <c r="AX49" s="380">
        <f t="shared" si="5"/>
        <v>1628.3</v>
      </c>
      <c r="AY49" s="380">
        <f t="shared" si="98"/>
        <v>927.8</v>
      </c>
      <c r="AZ49" s="380">
        <f t="shared" si="6"/>
        <v>128.19999999999999</v>
      </c>
      <c r="BA49" s="380">
        <f t="shared" si="99"/>
        <v>0</v>
      </c>
      <c r="BB49" s="380">
        <f t="shared" si="100"/>
        <v>0</v>
      </c>
      <c r="BC49" s="380">
        <f t="shared" si="7"/>
        <v>0</v>
      </c>
      <c r="BD49" s="380">
        <f t="shared" si="101"/>
        <v>0</v>
      </c>
      <c r="BE49" s="380">
        <f t="shared" si="8"/>
        <v>0</v>
      </c>
      <c r="BF49" s="380">
        <f t="shared" si="102"/>
        <v>0</v>
      </c>
      <c r="BG49" s="380">
        <f t="shared" si="103"/>
        <v>0</v>
      </c>
      <c r="BH49" s="380">
        <f t="shared" si="9"/>
        <v>0</v>
      </c>
      <c r="BI49" s="380">
        <f t="shared" si="104"/>
        <v>0</v>
      </c>
      <c r="BJ49" s="380">
        <f t="shared" si="105"/>
        <v>0</v>
      </c>
      <c r="BK49" s="380">
        <f t="shared" si="106"/>
        <v>0</v>
      </c>
      <c r="BL49" s="380">
        <f t="shared" si="107"/>
        <v>0</v>
      </c>
      <c r="BM49" s="380">
        <f t="shared" si="10"/>
        <v>0</v>
      </c>
      <c r="BN49" s="380">
        <f t="shared" si="108"/>
        <v>0</v>
      </c>
      <c r="BO49" s="380">
        <f t="shared" si="109"/>
        <v>0</v>
      </c>
      <c r="BP49" s="380">
        <f t="shared" si="110"/>
        <v>5187.3</v>
      </c>
      <c r="BQ49" s="380">
        <f t="shared" si="111"/>
        <v>4881.2</v>
      </c>
      <c r="BR49" s="380">
        <f t="shared" si="11"/>
        <v>3109.3</v>
      </c>
      <c r="BS49" s="380">
        <f t="shared" si="112"/>
        <v>1771.9</v>
      </c>
      <c r="BT49" s="380">
        <f t="shared" si="12"/>
        <v>306.10000000000002</v>
      </c>
      <c r="BU49" s="380"/>
      <c r="BV49" s="380">
        <f t="shared" si="81"/>
        <v>0</v>
      </c>
      <c r="BW49" s="380">
        <f t="shared" si="82"/>
        <v>0</v>
      </c>
      <c r="BX49" s="380">
        <f t="shared" si="83"/>
        <v>0</v>
      </c>
      <c r="BY49" s="380">
        <f t="shared" si="84"/>
        <v>0</v>
      </c>
      <c r="BZ49" s="380">
        <f t="shared" si="85"/>
        <v>0</v>
      </c>
      <c r="CA49" s="380">
        <f t="shared" si="86"/>
        <v>0</v>
      </c>
      <c r="CB49" s="380">
        <f t="shared" si="87"/>
        <v>0</v>
      </c>
      <c r="CC49" s="380">
        <f t="shared" si="88"/>
        <v>0</v>
      </c>
      <c r="CD49" s="380">
        <f t="shared" si="89"/>
        <v>0</v>
      </c>
      <c r="CE49" s="381">
        <f t="shared" si="13"/>
        <v>0</v>
      </c>
      <c r="CF49" s="380">
        <f t="shared" si="113"/>
        <v>0</v>
      </c>
      <c r="CG49" s="380">
        <f t="shared" si="114"/>
        <v>0</v>
      </c>
      <c r="CH49" s="380">
        <f t="shared" si="14"/>
        <v>0</v>
      </c>
      <c r="CI49" s="380">
        <f t="shared" si="115"/>
        <v>0</v>
      </c>
      <c r="CJ49" s="381">
        <f t="shared" si="15"/>
        <v>0</v>
      </c>
      <c r="CK49" s="380">
        <f t="shared" si="116"/>
        <v>0</v>
      </c>
      <c r="CL49" s="380">
        <f t="shared" si="117"/>
        <v>0</v>
      </c>
      <c r="CM49" s="380">
        <f t="shared" si="16"/>
        <v>0</v>
      </c>
      <c r="CN49" s="380">
        <f t="shared" si="118"/>
        <v>0</v>
      </c>
      <c r="CO49" s="381">
        <f t="shared" si="17"/>
        <v>0</v>
      </c>
      <c r="CP49" s="380">
        <f t="shared" si="119"/>
        <v>0</v>
      </c>
      <c r="CQ49" s="380">
        <f t="shared" si="120"/>
        <v>0</v>
      </c>
      <c r="CR49" s="380">
        <f t="shared" si="18"/>
        <v>0</v>
      </c>
      <c r="CS49" s="380">
        <f t="shared" si="121"/>
        <v>0</v>
      </c>
      <c r="CT49" s="381">
        <f t="shared" si="19"/>
        <v>0</v>
      </c>
      <c r="CU49" s="380">
        <f t="shared" si="122"/>
        <v>0</v>
      </c>
      <c r="CV49" s="380">
        <f t="shared" si="123"/>
        <v>0</v>
      </c>
      <c r="CW49" s="380">
        <f t="shared" si="20"/>
        <v>0</v>
      </c>
      <c r="CX49" s="380">
        <f t="shared" si="124"/>
        <v>0</v>
      </c>
      <c r="CY49" s="380">
        <f t="shared" si="21"/>
        <v>0</v>
      </c>
      <c r="CZ49" s="380">
        <f t="shared" si="125"/>
        <v>0</v>
      </c>
      <c r="DA49" s="380">
        <f t="shared" si="126"/>
        <v>0</v>
      </c>
      <c r="DB49" s="380">
        <f t="shared" si="22"/>
        <v>0</v>
      </c>
      <c r="DC49" s="380">
        <f t="shared" si="127"/>
        <v>0</v>
      </c>
      <c r="DD49" s="380">
        <f t="shared" si="23"/>
        <v>0</v>
      </c>
      <c r="DE49" s="380">
        <f t="shared" si="24"/>
        <v>0</v>
      </c>
      <c r="DF49" s="380">
        <f t="shared" si="25"/>
        <v>0</v>
      </c>
      <c r="DG49" s="380">
        <f t="shared" si="26"/>
        <v>0</v>
      </c>
      <c r="DH49" s="380">
        <f t="shared" si="128"/>
        <v>0</v>
      </c>
      <c r="DI49" s="380">
        <f t="shared" si="27"/>
        <v>0</v>
      </c>
      <c r="DJ49" s="380">
        <f t="shared" si="28"/>
        <v>0</v>
      </c>
      <c r="DK49" s="380">
        <f t="shared" si="29"/>
        <v>0</v>
      </c>
      <c r="DL49" s="380">
        <f t="shared" si="30"/>
        <v>0</v>
      </c>
      <c r="DM49" s="380">
        <f t="shared" si="129"/>
        <v>0</v>
      </c>
      <c r="DN49" s="380">
        <f t="shared" si="31"/>
        <v>0</v>
      </c>
      <c r="DO49" s="380">
        <f t="shared" si="130"/>
        <v>0</v>
      </c>
      <c r="DP49" s="380">
        <f t="shared" si="131"/>
        <v>0</v>
      </c>
      <c r="DQ49" s="380">
        <f t="shared" si="132"/>
        <v>0</v>
      </c>
      <c r="DR49" s="380">
        <f t="shared" si="133"/>
        <v>0</v>
      </c>
      <c r="DS49" s="380">
        <f t="shared" si="32"/>
        <v>0</v>
      </c>
      <c r="DT49" s="382">
        <f t="shared" si="134"/>
        <v>0</v>
      </c>
      <c r="DU49" s="383">
        <f t="shared" si="135"/>
        <v>0</v>
      </c>
      <c r="DV49" s="380">
        <f t="shared" si="33"/>
        <v>0</v>
      </c>
      <c r="DW49" s="380">
        <f t="shared" si="136"/>
        <v>0</v>
      </c>
      <c r="DX49" s="383">
        <f t="shared" si="137"/>
        <v>0</v>
      </c>
      <c r="DY49" s="383">
        <f t="shared" si="138"/>
        <v>0</v>
      </c>
      <c r="DZ49" s="383">
        <f t="shared" si="139"/>
        <v>0</v>
      </c>
      <c r="EA49" s="380">
        <f t="shared" si="34"/>
        <v>0</v>
      </c>
      <c r="EB49" s="380">
        <f t="shared" si="140"/>
        <v>0</v>
      </c>
      <c r="EC49" s="383">
        <f t="shared" si="141"/>
        <v>0</v>
      </c>
      <c r="ED49" s="383">
        <f t="shared" si="142"/>
        <v>0</v>
      </c>
      <c r="EE49" s="383">
        <f t="shared" si="143"/>
        <v>0</v>
      </c>
      <c r="EF49" s="380">
        <f t="shared" si="35"/>
        <v>0</v>
      </c>
      <c r="EG49" s="380">
        <f t="shared" si="144"/>
        <v>0</v>
      </c>
      <c r="EH49" s="383">
        <f t="shared" si="145"/>
        <v>0</v>
      </c>
      <c r="EI49" s="383">
        <f t="shared" si="146"/>
        <v>0</v>
      </c>
      <c r="EJ49" s="383">
        <f t="shared" si="147"/>
        <v>0</v>
      </c>
      <c r="EK49" s="380">
        <f t="shared" si="36"/>
        <v>0</v>
      </c>
      <c r="EL49" s="380">
        <f t="shared" si="148"/>
        <v>0</v>
      </c>
      <c r="EM49" s="383">
        <f t="shared" si="149"/>
        <v>0</v>
      </c>
      <c r="EN49" s="383">
        <f t="shared" si="150"/>
        <v>0</v>
      </c>
      <c r="EO49" s="383">
        <f t="shared" si="151"/>
        <v>0</v>
      </c>
      <c r="EP49" s="380">
        <f t="shared" si="37"/>
        <v>0</v>
      </c>
      <c r="EQ49" s="380">
        <f t="shared" si="152"/>
        <v>0</v>
      </c>
      <c r="ER49" s="383">
        <f t="shared" si="153"/>
        <v>0</v>
      </c>
      <c r="ES49" s="383">
        <f t="shared" si="154"/>
        <v>0</v>
      </c>
      <c r="ET49" s="383">
        <f t="shared" si="155"/>
        <v>0</v>
      </c>
      <c r="EU49" s="380">
        <f t="shared" si="38"/>
        <v>0</v>
      </c>
      <c r="EV49" s="380">
        <f t="shared" si="156"/>
        <v>0</v>
      </c>
      <c r="EW49" s="383">
        <f t="shared" si="157"/>
        <v>0</v>
      </c>
      <c r="EX49" s="383">
        <f t="shared" si="158"/>
        <v>0</v>
      </c>
      <c r="EY49" s="383">
        <f t="shared" si="159"/>
        <v>0</v>
      </c>
      <c r="EZ49" s="380">
        <f t="shared" si="39"/>
        <v>0</v>
      </c>
      <c r="FA49" s="380">
        <f t="shared" si="160"/>
        <v>0</v>
      </c>
      <c r="FB49" s="383">
        <f t="shared" si="161"/>
        <v>0</v>
      </c>
      <c r="FC49" s="383">
        <f t="shared" si="162"/>
        <v>0</v>
      </c>
      <c r="FD49" s="383">
        <f t="shared" si="163"/>
        <v>0</v>
      </c>
      <c r="FE49" s="380">
        <f t="shared" si="40"/>
        <v>0</v>
      </c>
      <c r="FF49" s="380">
        <f t="shared" si="164"/>
        <v>0</v>
      </c>
      <c r="FG49" s="384">
        <f t="shared" si="165"/>
        <v>0</v>
      </c>
      <c r="FH49" s="385">
        <f t="shared" si="41"/>
        <v>0</v>
      </c>
      <c r="FI49" s="380">
        <f t="shared" si="42"/>
        <v>0</v>
      </c>
      <c r="FJ49" s="380">
        <f t="shared" si="43"/>
        <v>0</v>
      </c>
      <c r="FK49" s="380">
        <f t="shared" si="166"/>
        <v>0</v>
      </c>
      <c r="FL49" s="380">
        <f t="shared" si="44"/>
        <v>0</v>
      </c>
      <c r="FM49" s="380">
        <f t="shared" si="45"/>
        <v>0</v>
      </c>
      <c r="FN49" s="380">
        <f t="shared" si="46"/>
        <v>0</v>
      </c>
      <c r="FO49" s="380">
        <f t="shared" si="47"/>
        <v>0</v>
      </c>
      <c r="FP49" s="380">
        <f t="shared" si="167"/>
        <v>0</v>
      </c>
      <c r="FQ49" s="380">
        <f t="shared" si="48"/>
        <v>0</v>
      </c>
      <c r="FR49" s="380">
        <f t="shared" si="49"/>
        <v>0</v>
      </c>
      <c r="FS49" s="380">
        <f t="shared" si="50"/>
        <v>0</v>
      </c>
      <c r="FT49" s="380">
        <f t="shared" si="51"/>
        <v>0</v>
      </c>
      <c r="FU49" s="380">
        <f t="shared" si="168"/>
        <v>0</v>
      </c>
      <c r="FV49" s="380">
        <f t="shared" si="52"/>
        <v>0</v>
      </c>
      <c r="FW49" s="380">
        <f t="shared" si="53"/>
        <v>0</v>
      </c>
      <c r="FX49" s="380">
        <f t="shared" si="54"/>
        <v>0</v>
      </c>
      <c r="FY49" s="380">
        <f t="shared" si="55"/>
        <v>0</v>
      </c>
      <c r="FZ49" s="380">
        <f t="shared" si="169"/>
        <v>0</v>
      </c>
      <c r="GA49" s="380">
        <f t="shared" si="56"/>
        <v>0</v>
      </c>
      <c r="GB49" s="380">
        <f t="shared" si="57"/>
        <v>0</v>
      </c>
      <c r="GC49" s="380">
        <f t="shared" si="58"/>
        <v>0</v>
      </c>
      <c r="GD49" s="380">
        <f t="shared" si="59"/>
        <v>0</v>
      </c>
      <c r="GE49" s="380">
        <f t="shared" si="170"/>
        <v>0</v>
      </c>
      <c r="GF49" s="380">
        <f t="shared" si="60"/>
        <v>0</v>
      </c>
      <c r="GG49" s="380">
        <f t="shared" si="61"/>
        <v>0</v>
      </c>
      <c r="GH49" s="380">
        <f t="shared" si="62"/>
        <v>0</v>
      </c>
      <c r="GI49" s="380">
        <f t="shared" si="63"/>
        <v>0</v>
      </c>
      <c r="GJ49" s="380">
        <f t="shared" si="171"/>
        <v>0</v>
      </c>
      <c r="GK49" s="380">
        <f t="shared" si="64"/>
        <v>0</v>
      </c>
      <c r="GL49" s="380">
        <f t="shared" si="65"/>
        <v>0</v>
      </c>
      <c r="GM49" s="380">
        <f t="shared" si="66"/>
        <v>0</v>
      </c>
      <c r="GN49" s="380">
        <f t="shared" si="67"/>
        <v>0</v>
      </c>
      <c r="GO49" s="380">
        <f t="shared" si="172"/>
        <v>0</v>
      </c>
      <c r="GP49" s="380">
        <f t="shared" si="68"/>
        <v>0</v>
      </c>
      <c r="GQ49" s="380">
        <f t="shared" si="69"/>
        <v>0</v>
      </c>
      <c r="GR49" s="380">
        <f t="shared" si="70"/>
        <v>0</v>
      </c>
      <c r="GS49" s="380">
        <f t="shared" si="71"/>
        <v>0</v>
      </c>
      <c r="GT49" s="380">
        <f t="shared" si="173"/>
        <v>0</v>
      </c>
      <c r="GU49" s="380">
        <f t="shared" si="72"/>
        <v>0</v>
      </c>
      <c r="GV49" s="386">
        <f t="shared" si="90"/>
        <v>7871.6</v>
      </c>
      <c r="GW49" s="380">
        <f t="shared" si="77"/>
        <v>7437.3</v>
      </c>
      <c r="GX49" s="380">
        <f t="shared" si="77"/>
        <v>4737.6000000000004</v>
      </c>
      <c r="GY49" s="380">
        <f t="shared" si="77"/>
        <v>2699.7</v>
      </c>
      <c r="GZ49" s="380">
        <f t="shared" si="77"/>
        <v>434.3</v>
      </c>
      <c r="HA49" s="387"/>
      <c r="HB49" s="387"/>
      <c r="HC49" s="388"/>
      <c r="HD49" s="388"/>
      <c r="HE49" s="389"/>
      <c r="HF49" s="390">
        <f t="shared" si="174"/>
        <v>163</v>
      </c>
      <c r="HG49" s="391">
        <v>10.5</v>
      </c>
      <c r="HH49" s="392">
        <f t="shared" si="78"/>
        <v>28879</v>
      </c>
      <c r="HI49" s="393"/>
      <c r="HJ49" s="394"/>
      <c r="HK49" s="388">
        <f t="shared" si="74"/>
        <v>0</v>
      </c>
      <c r="HL49" s="388">
        <f t="shared" si="79"/>
        <v>7871.6</v>
      </c>
      <c r="HM49" s="394">
        <f t="shared" si="175"/>
        <v>4737.6000000000004</v>
      </c>
      <c r="HN49" s="394"/>
      <c r="HO49" s="395"/>
    </row>
    <row r="50" spans="1:225">
      <c r="A50" s="372" t="s">
        <v>751</v>
      </c>
      <c r="B50" s="373">
        <v>0</v>
      </c>
      <c r="C50" s="373">
        <v>0</v>
      </c>
      <c r="D50" s="374">
        <v>27</v>
      </c>
      <c r="E50" s="375">
        <v>0</v>
      </c>
      <c r="F50" s="374"/>
      <c r="G50" s="373">
        <v>0</v>
      </c>
      <c r="H50" s="374">
        <v>126</v>
      </c>
      <c r="I50" s="375">
        <v>0</v>
      </c>
      <c r="J50" s="374"/>
      <c r="K50" s="374"/>
      <c r="L50" s="374"/>
      <c r="M50" s="373">
        <v>0</v>
      </c>
      <c r="N50" s="375">
        <v>0</v>
      </c>
      <c r="O50" s="374"/>
      <c r="P50" s="375">
        <v>0</v>
      </c>
      <c r="Q50" s="374"/>
      <c r="R50" s="375">
        <v>0</v>
      </c>
      <c r="S50" s="374"/>
      <c r="T50" s="376">
        <v>0</v>
      </c>
      <c r="U50" s="403">
        <v>0</v>
      </c>
      <c r="V50" s="403">
        <v>0</v>
      </c>
      <c r="W50" s="375">
        <v>0</v>
      </c>
      <c r="X50" s="375">
        <v>0</v>
      </c>
      <c r="Y50" s="375">
        <v>0</v>
      </c>
      <c r="Z50" s="375">
        <v>0</v>
      </c>
      <c r="AA50" s="375">
        <v>0</v>
      </c>
      <c r="AB50" s="375">
        <v>0</v>
      </c>
      <c r="AC50" s="375">
        <v>0</v>
      </c>
      <c r="AD50" s="377">
        <v>0</v>
      </c>
      <c r="AE50" s="377">
        <v>0</v>
      </c>
      <c r="AF50" s="377">
        <v>0</v>
      </c>
      <c r="AG50" s="377">
        <v>0</v>
      </c>
      <c r="AH50" s="374"/>
      <c r="AI50" s="377">
        <v>0</v>
      </c>
      <c r="AJ50" s="378">
        <f t="shared" si="75"/>
        <v>27</v>
      </c>
      <c r="AK50" s="378">
        <f t="shared" si="76"/>
        <v>126</v>
      </c>
      <c r="AL50" s="379">
        <f t="shared" si="0"/>
        <v>0</v>
      </c>
      <c r="AM50" s="380">
        <f t="shared" si="91"/>
        <v>0</v>
      </c>
      <c r="AN50" s="380">
        <f t="shared" si="1"/>
        <v>0</v>
      </c>
      <c r="AO50" s="380">
        <f t="shared" si="92"/>
        <v>0</v>
      </c>
      <c r="AP50" s="380">
        <f t="shared" si="93"/>
        <v>0</v>
      </c>
      <c r="AQ50" s="380">
        <f t="shared" si="2"/>
        <v>0</v>
      </c>
      <c r="AR50" s="380">
        <f t="shared" si="3"/>
        <v>0</v>
      </c>
      <c r="AS50" s="380">
        <f t="shared" si="4"/>
        <v>0</v>
      </c>
      <c r="AT50" s="380">
        <f t="shared" si="94"/>
        <v>0</v>
      </c>
      <c r="AU50" s="380">
        <f t="shared" si="95"/>
        <v>0</v>
      </c>
      <c r="AV50" s="380">
        <f t="shared" si="96"/>
        <v>1421.1</v>
      </c>
      <c r="AW50" s="380">
        <f t="shared" si="97"/>
        <v>1353.2</v>
      </c>
      <c r="AX50" s="380">
        <f t="shared" si="5"/>
        <v>862</v>
      </c>
      <c r="AY50" s="380">
        <f t="shared" si="98"/>
        <v>491.2</v>
      </c>
      <c r="AZ50" s="380">
        <f t="shared" si="6"/>
        <v>67.900000000000006</v>
      </c>
      <c r="BA50" s="380">
        <f t="shared" si="99"/>
        <v>0</v>
      </c>
      <c r="BB50" s="380">
        <f t="shared" si="100"/>
        <v>0</v>
      </c>
      <c r="BC50" s="380">
        <f t="shared" si="7"/>
        <v>0</v>
      </c>
      <c r="BD50" s="380">
        <f t="shared" si="101"/>
        <v>0</v>
      </c>
      <c r="BE50" s="380">
        <f t="shared" si="8"/>
        <v>0</v>
      </c>
      <c r="BF50" s="380">
        <f t="shared" si="102"/>
        <v>0</v>
      </c>
      <c r="BG50" s="380">
        <f t="shared" si="103"/>
        <v>0</v>
      </c>
      <c r="BH50" s="380">
        <f t="shared" si="9"/>
        <v>0</v>
      </c>
      <c r="BI50" s="380">
        <f t="shared" si="104"/>
        <v>0</v>
      </c>
      <c r="BJ50" s="380">
        <f t="shared" si="105"/>
        <v>0</v>
      </c>
      <c r="BK50" s="380">
        <f t="shared" si="106"/>
        <v>0</v>
      </c>
      <c r="BL50" s="380">
        <f t="shared" si="107"/>
        <v>0</v>
      </c>
      <c r="BM50" s="380">
        <f t="shared" si="10"/>
        <v>0</v>
      </c>
      <c r="BN50" s="380">
        <f t="shared" si="108"/>
        <v>0</v>
      </c>
      <c r="BO50" s="380">
        <f t="shared" si="109"/>
        <v>0</v>
      </c>
      <c r="BP50" s="380">
        <f t="shared" si="110"/>
        <v>5835.7</v>
      </c>
      <c r="BQ50" s="380">
        <f t="shared" si="111"/>
        <v>5491.3</v>
      </c>
      <c r="BR50" s="380">
        <f t="shared" si="11"/>
        <v>3498</v>
      </c>
      <c r="BS50" s="380">
        <f t="shared" si="112"/>
        <v>1993.3</v>
      </c>
      <c r="BT50" s="380">
        <f t="shared" si="12"/>
        <v>344.4</v>
      </c>
      <c r="BU50" s="380"/>
      <c r="BV50" s="380">
        <f t="shared" si="81"/>
        <v>0</v>
      </c>
      <c r="BW50" s="380">
        <f t="shared" si="82"/>
        <v>0</v>
      </c>
      <c r="BX50" s="380">
        <f t="shared" si="83"/>
        <v>0</v>
      </c>
      <c r="BY50" s="380">
        <f t="shared" si="84"/>
        <v>0</v>
      </c>
      <c r="BZ50" s="380">
        <f t="shared" si="85"/>
        <v>0</v>
      </c>
      <c r="CA50" s="380">
        <f t="shared" si="86"/>
        <v>0</v>
      </c>
      <c r="CB50" s="380">
        <f t="shared" si="87"/>
        <v>0</v>
      </c>
      <c r="CC50" s="380">
        <f t="shared" si="88"/>
        <v>0</v>
      </c>
      <c r="CD50" s="380">
        <f t="shared" si="89"/>
        <v>0</v>
      </c>
      <c r="CE50" s="381">
        <f t="shared" si="13"/>
        <v>0</v>
      </c>
      <c r="CF50" s="380">
        <f t="shared" si="113"/>
        <v>0</v>
      </c>
      <c r="CG50" s="380">
        <f t="shared" si="114"/>
        <v>0</v>
      </c>
      <c r="CH50" s="380">
        <f t="shared" si="14"/>
        <v>0</v>
      </c>
      <c r="CI50" s="380">
        <f t="shared" si="115"/>
        <v>0</v>
      </c>
      <c r="CJ50" s="381">
        <f t="shared" si="15"/>
        <v>0</v>
      </c>
      <c r="CK50" s="380">
        <f t="shared" si="116"/>
        <v>0</v>
      </c>
      <c r="CL50" s="380">
        <f t="shared" si="117"/>
        <v>0</v>
      </c>
      <c r="CM50" s="380">
        <f t="shared" si="16"/>
        <v>0</v>
      </c>
      <c r="CN50" s="380">
        <f t="shared" si="118"/>
        <v>0</v>
      </c>
      <c r="CO50" s="381">
        <f t="shared" si="17"/>
        <v>0</v>
      </c>
      <c r="CP50" s="380">
        <f t="shared" si="119"/>
        <v>0</v>
      </c>
      <c r="CQ50" s="380">
        <f t="shared" si="120"/>
        <v>0</v>
      </c>
      <c r="CR50" s="380">
        <f t="shared" si="18"/>
        <v>0</v>
      </c>
      <c r="CS50" s="380">
        <f t="shared" si="121"/>
        <v>0</v>
      </c>
      <c r="CT50" s="381">
        <f t="shared" si="19"/>
        <v>0</v>
      </c>
      <c r="CU50" s="380">
        <f t="shared" si="122"/>
        <v>0</v>
      </c>
      <c r="CV50" s="380">
        <f t="shared" si="123"/>
        <v>0</v>
      </c>
      <c r="CW50" s="380">
        <f t="shared" si="20"/>
        <v>0</v>
      </c>
      <c r="CX50" s="380">
        <f t="shared" si="124"/>
        <v>0</v>
      </c>
      <c r="CY50" s="380">
        <f t="shared" si="21"/>
        <v>0</v>
      </c>
      <c r="CZ50" s="380">
        <f t="shared" si="125"/>
        <v>0</v>
      </c>
      <c r="DA50" s="380">
        <f t="shared" si="126"/>
        <v>0</v>
      </c>
      <c r="DB50" s="380">
        <f t="shared" si="22"/>
        <v>0</v>
      </c>
      <c r="DC50" s="380">
        <f t="shared" si="127"/>
        <v>0</v>
      </c>
      <c r="DD50" s="380">
        <f t="shared" si="23"/>
        <v>0</v>
      </c>
      <c r="DE50" s="380">
        <f t="shared" si="24"/>
        <v>0</v>
      </c>
      <c r="DF50" s="380">
        <f t="shared" si="25"/>
        <v>0</v>
      </c>
      <c r="DG50" s="380">
        <f t="shared" si="26"/>
        <v>0</v>
      </c>
      <c r="DH50" s="380">
        <f t="shared" si="128"/>
        <v>0</v>
      </c>
      <c r="DI50" s="380">
        <f t="shared" si="27"/>
        <v>0</v>
      </c>
      <c r="DJ50" s="380">
        <f t="shared" si="28"/>
        <v>0</v>
      </c>
      <c r="DK50" s="380">
        <f t="shared" si="29"/>
        <v>0</v>
      </c>
      <c r="DL50" s="380">
        <f t="shared" si="30"/>
        <v>0</v>
      </c>
      <c r="DM50" s="380">
        <f t="shared" si="129"/>
        <v>0</v>
      </c>
      <c r="DN50" s="380">
        <f t="shared" si="31"/>
        <v>0</v>
      </c>
      <c r="DO50" s="380">
        <f t="shared" si="130"/>
        <v>0</v>
      </c>
      <c r="DP50" s="380">
        <f t="shared" si="131"/>
        <v>0</v>
      </c>
      <c r="DQ50" s="380">
        <f t="shared" si="132"/>
        <v>0</v>
      </c>
      <c r="DR50" s="380">
        <f t="shared" si="133"/>
        <v>0</v>
      </c>
      <c r="DS50" s="380">
        <f t="shared" si="32"/>
        <v>0</v>
      </c>
      <c r="DT50" s="382">
        <f t="shared" si="134"/>
        <v>0</v>
      </c>
      <c r="DU50" s="383">
        <f t="shared" si="135"/>
        <v>0</v>
      </c>
      <c r="DV50" s="380">
        <f t="shared" si="33"/>
        <v>0</v>
      </c>
      <c r="DW50" s="380">
        <f t="shared" si="136"/>
        <v>0</v>
      </c>
      <c r="DX50" s="383">
        <f t="shared" si="137"/>
        <v>0</v>
      </c>
      <c r="DY50" s="383">
        <f t="shared" si="138"/>
        <v>0</v>
      </c>
      <c r="DZ50" s="383">
        <f t="shared" si="139"/>
        <v>0</v>
      </c>
      <c r="EA50" s="380">
        <f t="shared" si="34"/>
        <v>0</v>
      </c>
      <c r="EB50" s="380">
        <f t="shared" si="140"/>
        <v>0</v>
      </c>
      <c r="EC50" s="383">
        <f t="shared" si="141"/>
        <v>0</v>
      </c>
      <c r="ED50" s="383">
        <f t="shared" si="142"/>
        <v>0</v>
      </c>
      <c r="EE50" s="383">
        <f t="shared" si="143"/>
        <v>0</v>
      </c>
      <c r="EF50" s="380">
        <f t="shared" si="35"/>
        <v>0</v>
      </c>
      <c r="EG50" s="380">
        <f t="shared" si="144"/>
        <v>0</v>
      </c>
      <c r="EH50" s="383">
        <f t="shared" si="145"/>
        <v>0</v>
      </c>
      <c r="EI50" s="383">
        <f t="shared" si="146"/>
        <v>0</v>
      </c>
      <c r="EJ50" s="383">
        <f t="shared" si="147"/>
        <v>0</v>
      </c>
      <c r="EK50" s="380">
        <f t="shared" si="36"/>
        <v>0</v>
      </c>
      <c r="EL50" s="380">
        <f t="shared" si="148"/>
        <v>0</v>
      </c>
      <c r="EM50" s="383">
        <f t="shared" si="149"/>
        <v>0</v>
      </c>
      <c r="EN50" s="383">
        <f t="shared" si="150"/>
        <v>0</v>
      </c>
      <c r="EO50" s="383">
        <f t="shared" si="151"/>
        <v>0</v>
      </c>
      <c r="EP50" s="380">
        <f t="shared" si="37"/>
        <v>0</v>
      </c>
      <c r="EQ50" s="380">
        <f t="shared" si="152"/>
        <v>0</v>
      </c>
      <c r="ER50" s="383">
        <f t="shared" si="153"/>
        <v>0</v>
      </c>
      <c r="ES50" s="383">
        <f t="shared" si="154"/>
        <v>0</v>
      </c>
      <c r="ET50" s="383">
        <f t="shared" si="155"/>
        <v>0</v>
      </c>
      <c r="EU50" s="380">
        <f t="shared" si="38"/>
        <v>0</v>
      </c>
      <c r="EV50" s="380">
        <f t="shared" si="156"/>
        <v>0</v>
      </c>
      <c r="EW50" s="383">
        <f t="shared" si="157"/>
        <v>0</v>
      </c>
      <c r="EX50" s="383">
        <f t="shared" si="158"/>
        <v>0</v>
      </c>
      <c r="EY50" s="383">
        <f t="shared" si="159"/>
        <v>0</v>
      </c>
      <c r="EZ50" s="380">
        <f t="shared" si="39"/>
        <v>0</v>
      </c>
      <c r="FA50" s="380">
        <f t="shared" si="160"/>
        <v>0</v>
      </c>
      <c r="FB50" s="383">
        <f t="shared" si="161"/>
        <v>0</v>
      </c>
      <c r="FC50" s="383">
        <f t="shared" si="162"/>
        <v>0</v>
      </c>
      <c r="FD50" s="383">
        <f t="shared" si="163"/>
        <v>0</v>
      </c>
      <c r="FE50" s="380">
        <f t="shared" si="40"/>
        <v>0</v>
      </c>
      <c r="FF50" s="380">
        <f t="shared" si="164"/>
        <v>0</v>
      </c>
      <c r="FG50" s="384">
        <f t="shared" si="165"/>
        <v>0</v>
      </c>
      <c r="FH50" s="385">
        <f t="shared" si="41"/>
        <v>0</v>
      </c>
      <c r="FI50" s="380">
        <f t="shared" si="42"/>
        <v>0</v>
      </c>
      <c r="FJ50" s="380">
        <f t="shared" si="43"/>
        <v>0</v>
      </c>
      <c r="FK50" s="380">
        <f t="shared" si="166"/>
        <v>0</v>
      </c>
      <c r="FL50" s="380">
        <f t="shared" si="44"/>
        <v>0</v>
      </c>
      <c r="FM50" s="380">
        <f t="shared" si="45"/>
        <v>0</v>
      </c>
      <c r="FN50" s="380">
        <f t="shared" si="46"/>
        <v>0</v>
      </c>
      <c r="FO50" s="380">
        <f t="shared" si="47"/>
        <v>0</v>
      </c>
      <c r="FP50" s="380">
        <f t="shared" si="167"/>
        <v>0</v>
      </c>
      <c r="FQ50" s="380">
        <f t="shared" si="48"/>
        <v>0</v>
      </c>
      <c r="FR50" s="380">
        <f t="shared" si="49"/>
        <v>0</v>
      </c>
      <c r="FS50" s="380">
        <f t="shared" si="50"/>
        <v>0</v>
      </c>
      <c r="FT50" s="380">
        <f t="shared" si="51"/>
        <v>0</v>
      </c>
      <c r="FU50" s="380">
        <f t="shared" si="168"/>
        <v>0</v>
      </c>
      <c r="FV50" s="380">
        <f t="shared" si="52"/>
        <v>0</v>
      </c>
      <c r="FW50" s="380">
        <f t="shared" si="53"/>
        <v>0</v>
      </c>
      <c r="FX50" s="380">
        <f t="shared" si="54"/>
        <v>0</v>
      </c>
      <c r="FY50" s="380">
        <f t="shared" si="55"/>
        <v>0</v>
      </c>
      <c r="FZ50" s="380">
        <f t="shared" si="169"/>
        <v>0</v>
      </c>
      <c r="GA50" s="380">
        <f t="shared" si="56"/>
        <v>0</v>
      </c>
      <c r="GB50" s="380">
        <f t="shared" si="57"/>
        <v>0</v>
      </c>
      <c r="GC50" s="380">
        <f t="shared" si="58"/>
        <v>0</v>
      </c>
      <c r="GD50" s="380">
        <f t="shared" si="59"/>
        <v>0</v>
      </c>
      <c r="GE50" s="380">
        <f t="shared" si="170"/>
        <v>0</v>
      </c>
      <c r="GF50" s="380">
        <f t="shared" si="60"/>
        <v>0</v>
      </c>
      <c r="GG50" s="380">
        <f t="shared" si="61"/>
        <v>0</v>
      </c>
      <c r="GH50" s="380">
        <f t="shared" si="62"/>
        <v>0</v>
      </c>
      <c r="GI50" s="380">
        <f t="shared" si="63"/>
        <v>0</v>
      </c>
      <c r="GJ50" s="380">
        <f t="shared" si="171"/>
        <v>0</v>
      </c>
      <c r="GK50" s="380">
        <f t="shared" si="64"/>
        <v>0</v>
      </c>
      <c r="GL50" s="380">
        <f t="shared" si="65"/>
        <v>0</v>
      </c>
      <c r="GM50" s="380">
        <f t="shared" si="66"/>
        <v>0</v>
      </c>
      <c r="GN50" s="380">
        <f t="shared" si="67"/>
        <v>0</v>
      </c>
      <c r="GO50" s="380">
        <f t="shared" si="172"/>
        <v>0</v>
      </c>
      <c r="GP50" s="380">
        <f t="shared" si="68"/>
        <v>0</v>
      </c>
      <c r="GQ50" s="380">
        <f t="shared" si="69"/>
        <v>0</v>
      </c>
      <c r="GR50" s="380">
        <f t="shared" si="70"/>
        <v>0</v>
      </c>
      <c r="GS50" s="380">
        <f t="shared" si="71"/>
        <v>0</v>
      </c>
      <c r="GT50" s="380">
        <f t="shared" si="173"/>
        <v>0</v>
      </c>
      <c r="GU50" s="380">
        <f t="shared" si="72"/>
        <v>0</v>
      </c>
      <c r="GV50" s="386">
        <f t="shared" si="90"/>
        <v>7256.8</v>
      </c>
      <c r="GW50" s="380">
        <f t="shared" si="77"/>
        <v>6844.5</v>
      </c>
      <c r="GX50" s="380">
        <f t="shared" si="77"/>
        <v>4360</v>
      </c>
      <c r="GY50" s="380">
        <f t="shared" si="77"/>
        <v>2484.5</v>
      </c>
      <c r="GZ50" s="380">
        <f t="shared" si="77"/>
        <v>412.3</v>
      </c>
      <c r="HA50" s="396"/>
      <c r="HB50" s="387"/>
      <c r="HC50" s="388"/>
      <c r="HD50" s="388"/>
      <c r="HE50" s="389"/>
      <c r="HF50" s="390">
        <f t="shared" si="174"/>
        <v>153</v>
      </c>
      <c r="HG50" s="391">
        <v>11</v>
      </c>
      <c r="HH50" s="392">
        <f t="shared" si="78"/>
        <v>25369</v>
      </c>
      <c r="HI50" s="393"/>
      <c r="HJ50" s="394"/>
      <c r="HK50" s="388">
        <f t="shared" si="74"/>
        <v>0</v>
      </c>
      <c r="HL50" s="388">
        <f t="shared" si="79"/>
        <v>7256.8</v>
      </c>
      <c r="HM50" s="394">
        <f t="shared" si="175"/>
        <v>4360</v>
      </c>
      <c r="HN50" s="394"/>
      <c r="HO50" s="395"/>
    </row>
    <row r="51" spans="1:225">
      <c r="A51" s="372" t="s">
        <v>834</v>
      </c>
      <c r="B51" s="373">
        <v>0</v>
      </c>
      <c r="C51" s="373">
        <v>0</v>
      </c>
      <c r="D51" s="374">
        <v>40</v>
      </c>
      <c r="E51" s="375">
        <v>0</v>
      </c>
      <c r="F51" s="374"/>
      <c r="G51" s="373">
        <v>0</v>
      </c>
      <c r="H51" s="374">
        <v>185</v>
      </c>
      <c r="I51" s="375">
        <v>0</v>
      </c>
      <c r="J51" s="374"/>
      <c r="K51" s="374"/>
      <c r="L51" s="374"/>
      <c r="M51" s="373">
        <v>0</v>
      </c>
      <c r="N51" s="375">
        <v>0</v>
      </c>
      <c r="O51" s="374"/>
      <c r="P51" s="375">
        <v>0</v>
      </c>
      <c r="Q51" s="374"/>
      <c r="R51" s="375">
        <v>0</v>
      </c>
      <c r="S51" s="374"/>
      <c r="T51" s="376">
        <v>0</v>
      </c>
      <c r="U51" s="403">
        <v>0</v>
      </c>
      <c r="V51" s="403">
        <v>0</v>
      </c>
      <c r="W51" s="375">
        <v>0</v>
      </c>
      <c r="X51" s="375">
        <v>0</v>
      </c>
      <c r="Y51" s="375">
        <v>0</v>
      </c>
      <c r="Z51" s="375">
        <v>0</v>
      </c>
      <c r="AA51" s="375">
        <v>0</v>
      </c>
      <c r="AB51" s="375">
        <v>0</v>
      </c>
      <c r="AC51" s="375">
        <v>0</v>
      </c>
      <c r="AD51" s="377">
        <v>0</v>
      </c>
      <c r="AE51" s="377">
        <v>0</v>
      </c>
      <c r="AF51" s="377">
        <v>0</v>
      </c>
      <c r="AG51" s="377">
        <v>0</v>
      </c>
      <c r="AH51" s="374"/>
      <c r="AI51" s="377">
        <v>0</v>
      </c>
      <c r="AJ51" s="378">
        <f t="shared" si="75"/>
        <v>40</v>
      </c>
      <c r="AK51" s="378">
        <f t="shared" si="76"/>
        <v>185</v>
      </c>
      <c r="AL51" s="379">
        <f t="shared" si="0"/>
        <v>0</v>
      </c>
      <c r="AM51" s="380">
        <f t="shared" si="91"/>
        <v>0</v>
      </c>
      <c r="AN51" s="380">
        <f t="shared" si="1"/>
        <v>0</v>
      </c>
      <c r="AO51" s="380">
        <f t="shared" si="92"/>
        <v>0</v>
      </c>
      <c r="AP51" s="380">
        <f t="shared" si="93"/>
        <v>0</v>
      </c>
      <c r="AQ51" s="380">
        <f t="shared" si="2"/>
        <v>0</v>
      </c>
      <c r="AR51" s="380">
        <f t="shared" si="3"/>
        <v>0</v>
      </c>
      <c r="AS51" s="380">
        <f t="shared" si="4"/>
        <v>0</v>
      </c>
      <c r="AT51" s="380">
        <f t="shared" si="94"/>
        <v>0</v>
      </c>
      <c r="AU51" s="380">
        <f t="shared" si="95"/>
        <v>0</v>
      </c>
      <c r="AV51" s="380">
        <f t="shared" si="96"/>
        <v>2105.4</v>
      </c>
      <c r="AW51" s="380">
        <f t="shared" si="97"/>
        <v>2004.8</v>
      </c>
      <c r="AX51" s="380">
        <f t="shared" si="5"/>
        <v>1277.0999999999999</v>
      </c>
      <c r="AY51" s="380">
        <f t="shared" si="98"/>
        <v>727.7</v>
      </c>
      <c r="AZ51" s="380">
        <f t="shared" si="6"/>
        <v>100.6</v>
      </c>
      <c r="BA51" s="380">
        <f t="shared" si="99"/>
        <v>0</v>
      </c>
      <c r="BB51" s="380">
        <f t="shared" si="100"/>
        <v>0</v>
      </c>
      <c r="BC51" s="380">
        <f t="shared" si="7"/>
        <v>0</v>
      </c>
      <c r="BD51" s="380">
        <f t="shared" si="101"/>
        <v>0</v>
      </c>
      <c r="BE51" s="380">
        <f t="shared" si="8"/>
        <v>0</v>
      </c>
      <c r="BF51" s="380">
        <f t="shared" si="102"/>
        <v>0</v>
      </c>
      <c r="BG51" s="380">
        <f t="shared" si="103"/>
        <v>0</v>
      </c>
      <c r="BH51" s="380">
        <f t="shared" si="9"/>
        <v>0</v>
      </c>
      <c r="BI51" s="380">
        <f t="shared" si="104"/>
        <v>0</v>
      </c>
      <c r="BJ51" s="380">
        <f t="shared" si="105"/>
        <v>0</v>
      </c>
      <c r="BK51" s="380">
        <f t="shared" si="106"/>
        <v>0</v>
      </c>
      <c r="BL51" s="380">
        <f t="shared" si="107"/>
        <v>0</v>
      </c>
      <c r="BM51" s="380">
        <f t="shared" si="10"/>
        <v>0</v>
      </c>
      <c r="BN51" s="380">
        <f t="shared" si="108"/>
        <v>0</v>
      </c>
      <c r="BO51" s="380">
        <f t="shared" si="109"/>
        <v>0</v>
      </c>
      <c r="BP51" s="380">
        <f t="shared" si="110"/>
        <v>8568.2999999999993</v>
      </c>
      <c r="BQ51" s="380">
        <f t="shared" si="111"/>
        <v>8062.7</v>
      </c>
      <c r="BR51" s="380">
        <f t="shared" si="11"/>
        <v>5136</v>
      </c>
      <c r="BS51" s="380">
        <f t="shared" si="112"/>
        <v>2926.7</v>
      </c>
      <c r="BT51" s="380">
        <f t="shared" si="12"/>
        <v>505.6</v>
      </c>
      <c r="BU51" s="380"/>
      <c r="BV51" s="380">
        <f t="shared" si="81"/>
        <v>0</v>
      </c>
      <c r="BW51" s="380">
        <f t="shared" si="82"/>
        <v>0</v>
      </c>
      <c r="BX51" s="380">
        <f t="shared" si="83"/>
        <v>0</v>
      </c>
      <c r="BY51" s="380">
        <f t="shared" si="84"/>
        <v>0</v>
      </c>
      <c r="BZ51" s="380">
        <f t="shared" si="85"/>
        <v>0</v>
      </c>
      <c r="CA51" s="380">
        <f t="shared" si="86"/>
        <v>0</v>
      </c>
      <c r="CB51" s="380">
        <f t="shared" si="87"/>
        <v>0</v>
      </c>
      <c r="CC51" s="380">
        <f t="shared" si="88"/>
        <v>0</v>
      </c>
      <c r="CD51" s="380">
        <f t="shared" si="89"/>
        <v>0</v>
      </c>
      <c r="CE51" s="381">
        <f t="shared" si="13"/>
        <v>0</v>
      </c>
      <c r="CF51" s="380">
        <f t="shared" si="113"/>
        <v>0</v>
      </c>
      <c r="CG51" s="380">
        <f t="shared" si="114"/>
        <v>0</v>
      </c>
      <c r="CH51" s="380">
        <f t="shared" si="14"/>
        <v>0</v>
      </c>
      <c r="CI51" s="380">
        <f t="shared" si="115"/>
        <v>0</v>
      </c>
      <c r="CJ51" s="381">
        <f t="shared" si="15"/>
        <v>0</v>
      </c>
      <c r="CK51" s="380">
        <f t="shared" si="116"/>
        <v>0</v>
      </c>
      <c r="CL51" s="380">
        <f t="shared" si="117"/>
        <v>0</v>
      </c>
      <c r="CM51" s="380">
        <f t="shared" si="16"/>
        <v>0</v>
      </c>
      <c r="CN51" s="380">
        <f t="shared" si="118"/>
        <v>0</v>
      </c>
      <c r="CO51" s="381">
        <f t="shared" si="17"/>
        <v>0</v>
      </c>
      <c r="CP51" s="380">
        <f t="shared" si="119"/>
        <v>0</v>
      </c>
      <c r="CQ51" s="380">
        <f t="shared" si="120"/>
        <v>0</v>
      </c>
      <c r="CR51" s="380">
        <f t="shared" si="18"/>
        <v>0</v>
      </c>
      <c r="CS51" s="380">
        <f t="shared" si="121"/>
        <v>0</v>
      </c>
      <c r="CT51" s="381">
        <f t="shared" si="19"/>
        <v>0</v>
      </c>
      <c r="CU51" s="380">
        <f t="shared" si="122"/>
        <v>0</v>
      </c>
      <c r="CV51" s="380">
        <f t="shared" si="123"/>
        <v>0</v>
      </c>
      <c r="CW51" s="380">
        <f t="shared" si="20"/>
        <v>0</v>
      </c>
      <c r="CX51" s="380">
        <f t="shared" si="124"/>
        <v>0</v>
      </c>
      <c r="CY51" s="380">
        <f t="shared" si="21"/>
        <v>0</v>
      </c>
      <c r="CZ51" s="380">
        <f t="shared" si="125"/>
        <v>0</v>
      </c>
      <c r="DA51" s="380">
        <f t="shared" si="126"/>
        <v>0</v>
      </c>
      <c r="DB51" s="380">
        <f t="shared" si="22"/>
        <v>0</v>
      </c>
      <c r="DC51" s="380">
        <f t="shared" si="127"/>
        <v>0</v>
      </c>
      <c r="DD51" s="380">
        <f t="shared" si="23"/>
        <v>0</v>
      </c>
      <c r="DE51" s="380">
        <f t="shared" si="24"/>
        <v>0</v>
      </c>
      <c r="DF51" s="380">
        <f t="shared" si="25"/>
        <v>0</v>
      </c>
      <c r="DG51" s="380">
        <f t="shared" si="26"/>
        <v>0</v>
      </c>
      <c r="DH51" s="380">
        <f t="shared" si="128"/>
        <v>0</v>
      </c>
      <c r="DI51" s="380">
        <f t="shared" si="27"/>
        <v>0</v>
      </c>
      <c r="DJ51" s="380">
        <f t="shared" si="28"/>
        <v>0</v>
      </c>
      <c r="DK51" s="380">
        <f t="shared" si="29"/>
        <v>0</v>
      </c>
      <c r="DL51" s="380">
        <f t="shared" si="30"/>
        <v>0</v>
      </c>
      <c r="DM51" s="380">
        <f t="shared" si="129"/>
        <v>0</v>
      </c>
      <c r="DN51" s="380">
        <f t="shared" si="31"/>
        <v>0</v>
      </c>
      <c r="DO51" s="380">
        <f t="shared" si="130"/>
        <v>0</v>
      </c>
      <c r="DP51" s="380">
        <f t="shared" si="131"/>
        <v>0</v>
      </c>
      <c r="DQ51" s="380">
        <f t="shared" si="132"/>
        <v>0</v>
      </c>
      <c r="DR51" s="380">
        <f t="shared" si="133"/>
        <v>0</v>
      </c>
      <c r="DS51" s="380">
        <f t="shared" si="32"/>
        <v>0</v>
      </c>
      <c r="DT51" s="382">
        <f t="shared" si="134"/>
        <v>0</v>
      </c>
      <c r="DU51" s="383">
        <f t="shared" si="135"/>
        <v>0</v>
      </c>
      <c r="DV51" s="380">
        <f t="shared" si="33"/>
        <v>0</v>
      </c>
      <c r="DW51" s="380">
        <f t="shared" si="136"/>
        <v>0</v>
      </c>
      <c r="DX51" s="383">
        <f t="shared" si="137"/>
        <v>0</v>
      </c>
      <c r="DY51" s="383">
        <f t="shared" si="138"/>
        <v>0</v>
      </c>
      <c r="DZ51" s="383">
        <f t="shared" si="139"/>
        <v>0</v>
      </c>
      <c r="EA51" s="380">
        <f t="shared" si="34"/>
        <v>0</v>
      </c>
      <c r="EB51" s="380">
        <f t="shared" si="140"/>
        <v>0</v>
      </c>
      <c r="EC51" s="383">
        <f t="shared" si="141"/>
        <v>0</v>
      </c>
      <c r="ED51" s="383">
        <f t="shared" si="142"/>
        <v>0</v>
      </c>
      <c r="EE51" s="383">
        <f t="shared" si="143"/>
        <v>0</v>
      </c>
      <c r="EF51" s="380">
        <f t="shared" si="35"/>
        <v>0</v>
      </c>
      <c r="EG51" s="380">
        <f t="shared" si="144"/>
        <v>0</v>
      </c>
      <c r="EH51" s="383">
        <f t="shared" si="145"/>
        <v>0</v>
      </c>
      <c r="EI51" s="383">
        <f t="shared" si="146"/>
        <v>0</v>
      </c>
      <c r="EJ51" s="383">
        <f t="shared" si="147"/>
        <v>0</v>
      </c>
      <c r="EK51" s="380">
        <f t="shared" si="36"/>
        <v>0</v>
      </c>
      <c r="EL51" s="380">
        <f t="shared" si="148"/>
        <v>0</v>
      </c>
      <c r="EM51" s="383">
        <f t="shared" si="149"/>
        <v>0</v>
      </c>
      <c r="EN51" s="383">
        <f t="shared" si="150"/>
        <v>0</v>
      </c>
      <c r="EO51" s="383">
        <f t="shared" si="151"/>
        <v>0</v>
      </c>
      <c r="EP51" s="380">
        <f t="shared" si="37"/>
        <v>0</v>
      </c>
      <c r="EQ51" s="380">
        <f t="shared" si="152"/>
        <v>0</v>
      </c>
      <c r="ER51" s="383">
        <f t="shared" si="153"/>
        <v>0</v>
      </c>
      <c r="ES51" s="383">
        <f t="shared" si="154"/>
        <v>0</v>
      </c>
      <c r="ET51" s="383">
        <f t="shared" si="155"/>
        <v>0</v>
      </c>
      <c r="EU51" s="380">
        <f t="shared" si="38"/>
        <v>0</v>
      </c>
      <c r="EV51" s="380">
        <f t="shared" si="156"/>
        <v>0</v>
      </c>
      <c r="EW51" s="383">
        <f t="shared" si="157"/>
        <v>0</v>
      </c>
      <c r="EX51" s="383">
        <f t="shared" si="158"/>
        <v>0</v>
      </c>
      <c r="EY51" s="383">
        <f t="shared" si="159"/>
        <v>0</v>
      </c>
      <c r="EZ51" s="380">
        <f t="shared" si="39"/>
        <v>0</v>
      </c>
      <c r="FA51" s="380">
        <f t="shared" si="160"/>
        <v>0</v>
      </c>
      <c r="FB51" s="383">
        <f t="shared" si="161"/>
        <v>0</v>
      </c>
      <c r="FC51" s="383">
        <f t="shared" si="162"/>
        <v>0</v>
      </c>
      <c r="FD51" s="383">
        <f t="shared" si="163"/>
        <v>0</v>
      </c>
      <c r="FE51" s="380">
        <f t="shared" si="40"/>
        <v>0</v>
      </c>
      <c r="FF51" s="380">
        <f t="shared" si="164"/>
        <v>0</v>
      </c>
      <c r="FG51" s="384">
        <f t="shared" si="165"/>
        <v>0</v>
      </c>
      <c r="FH51" s="385">
        <f t="shared" si="41"/>
        <v>0</v>
      </c>
      <c r="FI51" s="380">
        <f t="shared" si="42"/>
        <v>0</v>
      </c>
      <c r="FJ51" s="380">
        <f t="shared" si="43"/>
        <v>0</v>
      </c>
      <c r="FK51" s="380">
        <f t="shared" si="166"/>
        <v>0</v>
      </c>
      <c r="FL51" s="380">
        <f t="shared" si="44"/>
        <v>0</v>
      </c>
      <c r="FM51" s="380">
        <f t="shared" si="45"/>
        <v>0</v>
      </c>
      <c r="FN51" s="380">
        <f t="shared" si="46"/>
        <v>0</v>
      </c>
      <c r="FO51" s="380">
        <f t="shared" si="47"/>
        <v>0</v>
      </c>
      <c r="FP51" s="380">
        <f t="shared" si="167"/>
        <v>0</v>
      </c>
      <c r="FQ51" s="380">
        <f t="shared" si="48"/>
        <v>0</v>
      </c>
      <c r="FR51" s="380">
        <f t="shared" si="49"/>
        <v>0</v>
      </c>
      <c r="FS51" s="380">
        <f t="shared" si="50"/>
        <v>0</v>
      </c>
      <c r="FT51" s="380">
        <f t="shared" si="51"/>
        <v>0</v>
      </c>
      <c r="FU51" s="380">
        <f t="shared" si="168"/>
        <v>0</v>
      </c>
      <c r="FV51" s="380">
        <f t="shared" si="52"/>
        <v>0</v>
      </c>
      <c r="FW51" s="380">
        <f t="shared" si="53"/>
        <v>0</v>
      </c>
      <c r="FX51" s="380">
        <f t="shared" si="54"/>
        <v>0</v>
      </c>
      <c r="FY51" s="380">
        <f t="shared" si="55"/>
        <v>0</v>
      </c>
      <c r="FZ51" s="380">
        <f t="shared" si="169"/>
        <v>0</v>
      </c>
      <c r="GA51" s="380">
        <f t="shared" si="56"/>
        <v>0</v>
      </c>
      <c r="GB51" s="380">
        <f t="shared" si="57"/>
        <v>0</v>
      </c>
      <c r="GC51" s="380">
        <f t="shared" si="58"/>
        <v>0</v>
      </c>
      <c r="GD51" s="380">
        <f t="shared" si="59"/>
        <v>0</v>
      </c>
      <c r="GE51" s="380">
        <f t="shared" si="170"/>
        <v>0</v>
      </c>
      <c r="GF51" s="380">
        <f t="shared" si="60"/>
        <v>0</v>
      </c>
      <c r="GG51" s="380">
        <f t="shared" si="61"/>
        <v>0</v>
      </c>
      <c r="GH51" s="380">
        <f t="shared" si="62"/>
        <v>0</v>
      </c>
      <c r="GI51" s="380">
        <f t="shared" si="63"/>
        <v>0</v>
      </c>
      <c r="GJ51" s="380">
        <f t="shared" si="171"/>
        <v>0</v>
      </c>
      <c r="GK51" s="380">
        <f t="shared" si="64"/>
        <v>0</v>
      </c>
      <c r="GL51" s="380">
        <f t="shared" si="65"/>
        <v>0</v>
      </c>
      <c r="GM51" s="380">
        <f t="shared" si="66"/>
        <v>0</v>
      </c>
      <c r="GN51" s="380">
        <f t="shared" si="67"/>
        <v>0</v>
      </c>
      <c r="GO51" s="380">
        <f t="shared" si="172"/>
        <v>0</v>
      </c>
      <c r="GP51" s="380">
        <f t="shared" si="68"/>
        <v>0</v>
      </c>
      <c r="GQ51" s="380">
        <f t="shared" si="69"/>
        <v>0</v>
      </c>
      <c r="GR51" s="380">
        <f t="shared" si="70"/>
        <v>0</v>
      </c>
      <c r="GS51" s="380">
        <f t="shared" si="71"/>
        <v>0</v>
      </c>
      <c r="GT51" s="380">
        <f t="shared" si="173"/>
        <v>0</v>
      </c>
      <c r="GU51" s="380">
        <f t="shared" si="72"/>
        <v>0</v>
      </c>
      <c r="GV51" s="386">
        <f t="shared" si="90"/>
        <v>10673.7</v>
      </c>
      <c r="GW51" s="380">
        <f t="shared" si="77"/>
        <v>10067.5</v>
      </c>
      <c r="GX51" s="380">
        <f t="shared" si="77"/>
        <v>6413.1</v>
      </c>
      <c r="GY51" s="380">
        <f t="shared" si="77"/>
        <v>3654.4</v>
      </c>
      <c r="GZ51" s="380">
        <f t="shared" si="77"/>
        <v>606.20000000000005</v>
      </c>
      <c r="HA51" s="396"/>
      <c r="HB51" s="387"/>
      <c r="HC51" s="388"/>
      <c r="HD51" s="388"/>
      <c r="HE51" s="389"/>
      <c r="HF51" s="390">
        <f t="shared" si="174"/>
        <v>225</v>
      </c>
      <c r="HG51" s="391">
        <v>14</v>
      </c>
      <c r="HH51" s="392">
        <f t="shared" si="78"/>
        <v>29319</v>
      </c>
      <c r="HI51" s="393"/>
      <c r="HJ51" s="394"/>
      <c r="HK51" s="388">
        <f t="shared" si="74"/>
        <v>0</v>
      </c>
      <c r="HL51" s="388">
        <f t="shared" si="79"/>
        <v>10673.7</v>
      </c>
      <c r="HM51" s="394">
        <f t="shared" si="175"/>
        <v>6413.1</v>
      </c>
      <c r="HN51" s="394"/>
      <c r="HO51" s="395"/>
    </row>
    <row r="52" spans="1:225">
      <c r="A52" s="372" t="s">
        <v>753</v>
      </c>
      <c r="B52" s="373">
        <v>0</v>
      </c>
      <c r="C52" s="373">
        <v>0</v>
      </c>
      <c r="D52" s="374">
        <v>25</v>
      </c>
      <c r="E52" s="375">
        <v>0</v>
      </c>
      <c r="F52" s="374"/>
      <c r="G52" s="373">
        <v>0</v>
      </c>
      <c r="H52" s="374">
        <v>140</v>
      </c>
      <c r="I52" s="375">
        <v>0</v>
      </c>
      <c r="J52" s="374"/>
      <c r="K52" s="374"/>
      <c r="L52" s="374"/>
      <c r="M52" s="373">
        <v>0</v>
      </c>
      <c r="N52" s="375">
        <v>0</v>
      </c>
      <c r="O52" s="374"/>
      <c r="P52" s="375">
        <v>0</v>
      </c>
      <c r="Q52" s="374"/>
      <c r="R52" s="375">
        <v>0</v>
      </c>
      <c r="S52" s="374"/>
      <c r="T52" s="376">
        <v>0</v>
      </c>
      <c r="U52" s="403">
        <v>0</v>
      </c>
      <c r="V52" s="403">
        <v>0</v>
      </c>
      <c r="W52" s="375">
        <v>0</v>
      </c>
      <c r="X52" s="375">
        <v>0</v>
      </c>
      <c r="Y52" s="375">
        <v>0</v>
      </c>
      <c r="Z52" s="375">
        <v>0</v>
      </c>
      <c r="AA52" s="375">
        <v>0</v>
      </c>
      <c r="AB52" s="375">
        <v>0</v>
      </c>
      <c r="AC52" s="375">
        <v>0</v>
      </c>
      <c r="AD52" s="377">
        <v>0</v>
      </c>
      <c r="AE52" s="377">
        <v>0</v>
      </c>
      <c r="AF52" s="377">
        <v>0</v>
      </c>
      <c r="AG52" s="377">
        <v>0</v>
      </c>
      <c r="AH52" s="374"/>
      <c r="AI52" s="377">
        <v>0</v>
      </c>
      <c r="AJ52" s="378">
        <f t="shared" si="75"/>
        <v>25</v>
      </c>
      <c r="AK52" s="378">
        <f t="shared" si="76"/>
        <v>140</v>
      </c>
      <c r="AL52" s="379">
        <f t="shared" si="0"/>
        <v>0</v>
      </c>
      <c r="AM52" s="380">
        <f t="shared" si="91"/>
        <v>0</v>
      </c>
      <c r="AN52" s="380">
        <f t="shared" si="1"/>
        <v>0</v>
      </c>
      <c r="AO52" s="380">
        <f t="shared" si="92"/>
        <v>0</v>
      </c>
      <c r="AP52" s="380">
        <f t="shared" si="93"/>
        <v>0</v>
      </c>
      <c r="AQ52" s="380">
        <f t="shared" si="2"/>
        <v>0</v>
      </c>
      <c r="AR52" s="380">
        <f t="shared" si="3"/>
        <v>0</v>
      </c>
      <c r="AS52" s="380">
        <f t="shared" si="4"/>
        <v>0</v>
      </c>
      <c r="AT52" s="380">
        <f t="shared" si="94"/>
        <v>0</v>
      </c>
      <c r="AU52" s="380">
        <f t="shared" si="95"/>
        <v>0</v>
      </c>
      <c r="AV52" s="380">
        <f t="shared" si="96"/>
        <v>1315.9</v>
      </c>
      <c r="AW52" s="380">
        <f t="shared" si="97"/>
        <v>1253</v>
      </c>
      <c r="AX52" s="380">
        <f t="shared" si="5"/>
        <v>798.2</v>
      </c>
      <c r="AY52" s="380">
        <f t="shared" si="98"/>
        <v>454.8</v>
      </c>
      <c r="AZ52" s="380">
        <f t="shared" si="6"/>
        <v>62.9</v>
      </c>
      <c r="BA52" s="380">
        <f t="shared" si="99"/>
        <v>0</v>
      </c>
      <c r="BB52" s="380">
        <f t="shared" si="100"/>
        <v>0</v>
      </c>
      <c r="BC52" s="380">
        <f t="shared" si="7"/>
        <v>0</v>
      </c>
      <c r="BD52" s="380">
        <f t="shared" si="101"/>
        <v>0</v>
      </c>
      <c r="BE52" s="380">
        <f t="shared" si="8"/>
        <v>0</v>
      </c>
      <c r="BF52" s="380">
        <f t="shared" si="102"/>
        <v>0</v>
      </c>
      <c r="BG52" s="380">
        <f t="shared" si="103"/>
        <v>0</v>
      </c>
      <c r="BH52" s="380">
        <f t="shared" si="9"/>
        <v>0</v>
      </c>
      <c r="BI52" s="380">
        <f t="shared" si="104"/>
        <v>0</v>
      </c>
      <c r="BJ52" s="380">
        <f t="shared" si="105"/>
        <v>0</v>
      </c>
      <c r="BK52" s="380">
        <f t="shared" si="106"/>
        <v>0</v>
      </c>
      <c r="BL52" s="380">
        <f t="shared" si="107"/>
        <v>0</v>
      </c>
      <c r="BM52" s="380">
        <f t="shared" si="10"/>
        <v>0</v>
      </c>
      <c r="BN52" s="380">
        <f t="shared" si="108"/>
        <v>0</v>
      </c>
      <c r="BO52" s="380">
        <f t="shared" si="109"/>
        <v>0</v>
      </c>
      <c r="BP52" s="380">
        <f t="shared" si="110"/>
        <v>6484.1</v>
      </c>
      <c r="BQ52" s="380">
        <f t="shared" si="111"/>
        <v>6101.5</v>
      </c>
      <c r="BR52" s="380">
        <f t="shared" si="11"/>
        <v>3886.7</v>
      </c>
      <c r="BS52" s="380">
        <f t="shared" si="112"/>
        <v>2214.8000000000002</v>
      </c>
      <c r="BT52" s="380">
        <f t="shared" si="12"/>
        <v>382.6</v>
      </c>
      <c r="BU52" s="380"/>
      <c r="BV52" s="380">
        <f t="shared" si="81"/>
        <v>0</v>
      </c>
      <c r="BW52" s="380">
        <f t="shared" si="82"/>
        <v>0</v>
      </c>
      <c r="BX52" s="380">
        <f t="shared" si="83"/>
        <v>0</v>
      </c>
      <c r="BY52" s="380">
        <f t="shared" si="84"/>
        <v>0</v>
      </c>
      <c r="BZ52" s="380">
        <f t="shared" si="85"/>
        <v>0</v>
      </c>
      <c r="CA52" s="380">
        <f t="shared" si="86"/>
        <v>0</v>
      </c>
      <c r="CB52" s="380">
        <f t="shared" si="87"/>
        <v>0</v>
      </c>
      <c r="CC52" s="380">
        <f t="shared" si="88"/>
        <v>0</v>
      </c>
      <c r="CD52" s="380">
        <f t="shared" si="89"/>
        <v>0</v>
      </c>
      <c r="CE52" s="381">
        <f t="shared" si="13"/>
        <v>0</v>
      </c>
      <c r="CF52" s="380">
        <f t="shared" si="113"/>
        <v>0</v>
      </c>
      <c r="CG52" s="380">
        <f t="shared" si="114"/>
        <v>0</v>
      </c>
      <c r="CH52" s="380">
        <f t="shared" si="14"/>
        <v>0</v>
      </c>
      <c r="CI52" s="380">
        <f t="shared" si="115"/>
        <v>0</v>
      </c>
      <c r="CJ52" s="381">
        <f t="shared" si="15"/>
        <v>0</v>
      </c>
      <c r="CK52" s="380">
        <f t="shared" si="116"/>
        <v>0</v>
      </c>
      <c r="CL52" s="380">
        <f t="shared" si="117"/>
        <v>0</v>
      </c>
      <c r="CM52" s="380">
        <f t="shared" si="16"/>
        <v>0</v>
      </c>
      <c r="CN52" s="380">
        <f>CL52-CM52</f>
        <v>0</v>
      </c>
      <c r="CO52" s="381">
        <f t="shared" si="17"/>
        <v>0</v>
      </c>
      <c r="CP52" s="380">
        <f t="shared" si="119"/>
        <v>0</v>
      </c>
      <c r="CQ52" s="380">
        <f t="shared" si="120"/>
        <v>0</v>
      </c>
      <c r="CR52" s="380">
        <f t="shared" si="18"/>
        <v>0</v>
      </c>
      <c r="CS52" s="380">
        <f t="shared" si="121"/>
        <v>0</v>
      </c>
      <c r="CT52" s="381">
        <f t="shared" si="19"/>
        <v>0</v>
      </c>
      <c r="CU52" s="380">
        <f t="shared" si="122"/>
        <v>0</v>
      </c>
      <c r="CV52" s="380">
        <f t="shared" si="123"/>
        <v>0</v>
      </c>
      <c r="CW52" s="380">
        <f t="shared" si="20"/>
        <v>0</v>
      </c>
      <c r="CX52" s="380">
        <f t="shared" si="124"/>
        <v>0</v>
      </c>
      <c r="CY52" s="380">
        <f t="shared" si="21"/>
        <v>0</v>
      </c>
      <c r="CZ52" s="380">
        <f t="shared" si="125"/>
        <v>0</v>
      </c>
      <c r="DA52" s="380">
        <f t="shared" si="126"/>
        <v>0</v>
      </c>
      <c r="DB52" s="380">
        <f t="shared" si="22"/>
        <v>0</v>
      </c>
      <c r="DC52" s="380">
        <f t="shared" si="127"/>
        <v>0</v>
      </c>
      <c r="DD52" s="380">
        <f t="shared" si="23"/>
        <v>0</v>
      </c>
      <c r="DE52" s="380">
        <f t="shared" si="24"/>
        <v>0</v>
      </c>
      <c r="DF52" s="380">
        <f t="shared" si="25"/>
        <v>0</v>
      </c>
      <c r="DG52" s="380">
        <f t="shared" si="26"/>
        <v>0</v>
      </c>
      <c r="DH52" s="380">
        <f t="shared" si="128"/>
        <v>0</v>
      </c>
      <c r="DI52" s="380">
        <f t="shared" si="27"/>
        <v>0</v>
      </c>
      <c r="DJ52" s="380">
        <f t="shared" si="28"/>
        <v>0</v>
      </c>
      <c r="DK52" s="380">
        <f t="shared" si="29"/>
        <v>0</v>
      </c>
      <c r="DL52" s="380">
        <f t="shared" si="30"/>
        <v>0</v>
      </c>
      <c r="DM52" s="380">
        <f t="shared" si="129"/>
        <v>0</v>
      </c>
      <c r="DN52" s="380">
        <f t="shared" si="31"/>
        <v>0</v>
      </c>
      <c r="DO52" s="380">
        <f t="shared" si="130"/>
        <v>0</v>
      </c>
      <c r="DP52" s="380">
        <f t="shared" si="131"/>
        <v>0</v>
      </c>
      <c r="DQ52" s="380">
        <f t="shared" si="132"/>
        <v>0</v>
      </c>
      <c r="DR52" s="380">
        <f t="shared" si="133"/>
        <v>0</v>
      </c>
      <c r="DS52" s="380">
        <f t="shared" si="32"/>
        <v>0</v>
      </c>
      <c r="DT52" s="382">
        <f t="shared" si="134"/>
        <v>0</v>
      </c>
      <c r="DU52" s="383">
        <f t="shared" si="135"/>
        <v>0</v>
      </c>
      <c r="DV52" s="380">
        <f t="shared" si="33"/>
        <v>0</v>
      </c>
      <c r="DW52" s="380">
        <f t="shared" si="136"/>
        <v>0</v>
      </c>
      <c r="DX52" s="383">
        <f t="shared" si="137"/>
        <v>0</v>
      </c>
      <c r="DY52" s="383">
        <f t="shared" si="138"/>
        <v>0</v>
      </c>
      <c r="DZ52" s="383">
        <f t="shared" si="139"/>
        <v>0</v>
      </c>
      <c r="EA52" s="380">
        <f t="shared" si="34"/>
        <v>0</v>
      </c>
      <c r="EB52" s="380">
        <f t="shared" si="140"/>
        <v>0</v>
      </c>
      <c r="EC52" s="383">
        <f t="shared" si="141"/>
        <v>0</v>
      </c>
      <c r="ED52" s="383">
        <f t="shared" si="142"/>
        <v>0</v>
      </c>
      <c r="EE52" s="383">
        <f t="shared" si="143"/>
        <v>0</v>
      </c>
      <c r="EF52" s="380">
        <f t="shared" si="35"/>
        <v>0</v>
      </c>
      <c r="EG52" s="380">
        <f t="shared" si="144"/>
        <v>0</v>
      </c>
      <c r="EH52" s="383">
        <f t="shared" si="145"/>
        <v>0</v>
      </c>
      <c r="EI52" s="383">
        <f t="shared" si="146"/>
        <v>0</v>
      </c>
      <c r="EJ52" s="383">
        <f t="shared" si="147"/>
        <v>0</v>
      </c>
      <c r="EK52" s="380">
        <f t="shared" si="36"/>
        <v>0</v>
      </c>
      <c r="EL52" s="380">
        <f t="shared" si="148"/>
        <v>0</v>
      </c>
      <c r="EM52" s="383">
        <f t="shared" si="149"/>
        <v>0</v>
      </c>
      <c r="EN52" s="383">
        <f t="shared" si="150"/>
        <v>0</v>
      </c>
      <c r="EO52" s="383">
        <f t="shared" si="151"/>
        <v>0</v>
      </c>
      <c r="EP52" s="380">
        <f t="shared" si="37"/>
        <v>0</v>
      </c>
      <c r="EQ52" s="380">
        <f t="shared" si="152"/>
        <v>0</v>
      </c>
      <c r="ER52" s="383">
        <f t="shared" si="153"/>
        <v>0</v>
      </c>
      <c r="ES52" s="383">
        <f t="shared" si="154"/>
        <v>0</v>
      </c>
      <c r="ET52" s="383">
        <f t="shared" si="155"/>
        <v>0</v>
      </c>
      <c r="EU52" s="380">
        <f t="shared" si="38"/>
        <v>0</v>
      </c>
      <c r="EV52" s="380">
        <f t="shared" si="156"/>
        <v>0</v>
      </c>
      <c r="EW52" s="383">
        <f t="shared" si="157"/>
        <v>0</v>
      </c>
      <c r="EX52" s="383">
        <f t="shared" si="158"/>
        <v>0</v>
      </c>
      <c r="EY52" s="383">
        <f t="shared" si="159"/>
        <v>0</v>
      </c>
      <c r="EZ52" s="380">
        <f t="shared" si="39"/>
        <v>0</v>
      </c>
      <c r="FA52" s="380">
        <f t="shared" si="160"/>
        <v>0</v>
      </c>
      <c r="FB52" s="383">
        <f t="shared" si="161"/>
        <v>0</v>
      </c>
      <c r="FC52" s="383">
        <f t="shared" si="162"/>
        <v>0</v>
      </c>
      <c r="FD52" s="383">
        <f t="shared" si="163"/>
        <v>0</v>
      </c>
      <c r="FE52" s="380">
        <f t="shared" si="40"/>
        <v>0</v>
      </c>
      <c r="FF52" s="380">
        <f t="shared" si="164"/>
        <v>0</v>
      </c>
      <c r="FG52" s="384">
        <f t="shared" si="165"/>
        <v>0</v>
      </c>
      <c r="FH52" s="385">
        <f t="shared" si="41"/>
        <v>0</v>
      </c>
      <c r="FI52" s="380">
        <f t="shared" si="42"/>
        <v>0</v>
      </c>
      <c r="FJ52" s="380">
        <f t="shared" si="43"/>
        <v>0</v>
      </c>
      <c r="FK52" s="380">
        <f t="shared" si="166"/>
        <v>0</v>
      </c>
      <c r="FL52" s="380">
        <f t="shared" si="44"/>
        <v>0</v>
      </c>
      <c r="FM52" s="380">
        <f t="shared" si="45"/>
        <v>0</v>
      </c>
      <c r="FN52" s="380">
        <f t="shared" si="46"/>
        <v>0</v>
      </c>
      <c r="FO52" s="380">
        <f t="shared" si="47"/>
        <v>0</v>
      </c>
      <c r="FP52" s="380">
        <f t="shared" si="167"/>
        <v>0</v>
      </c>
      <c r="FQ52" s="380">
        <f t="shared" si="48"/>
        <v>0</v>
      </c>
      <c r="FR52" s="380">
        <f t="shared" si="49"/>
        <v>0</v>
      </c>
      <c r="FS52" s="380">
        <f t="shared" si="50"/>
        <v>0</v>
      </c>
      <c r="FT52" s="380">
        <f t="shared" si="51"/>
        <v>0</v>
      </c>
      <c r="FU52" s="380">
        <f t="shared" si="168"/>
        <v>0</v>
      </c>
      <c r="FV52" s="380">
        <f t="shared" si="52"/>
        <v>0</v>
      </c>
      <c r="FW52" s="380">
        <f t="shared" si="53"/>
        <v>0</v>
      </c>
      <c r="FX52" s="380">
        <f t="shared" si="54"/>
        <v>0</v>
      </c>
      <c r="FY52" s="380">
        <f t="shared" si="55"/>
        <v>0</v>
      </c>
      <c r="FZ52" s="380">
        <f t="shared" si="169"/>
        <v>0</v>
      </c>
      <c r="GA52" s="380">
        <f t="shared" si="56"/>
        <v>0</v>
      </c>
      <c r="GB52" s="380">
        <f t="shared" si="57"/>
        <v>0</v>
      </c>
      <c r="GC52" s="380">
        <f t="shared" si="58"/>
        <v>0</v>
      </c>
      <c r="GD52" s="380">
        <f t="shared" si="59"/>
        <v>0</v>
      </c>
      <c r="GE52" s="380">
        <f t="shared" si="170"/>
        <v>0</v>
      </c>
      <c r="GF52" s="380">
        <f t="shared" si="60"/>
        <v>0</v>
      </c>
      <c r="GG52" s="380">
        <f t="shared" si="61"/>
        <v>0</v>
      </c>
      <c r="GH52" s="380">
        <f t="shared" si="62"/>
        <v>0</v>
      </c>
      <c r="GI52" s="380">
        <f t="shared" si="63"/>
        <v>0</v>
      </c>
      <c r="GJ52" s="380">
        <f t="shared" si="171"/>
        <v>0</v>
      </c>
      <c r="GK52" s="380">
        <f t="shared" si="64"/>
        <v>0</v>
      </c>
      <c r="GL52" s="380">
        <f t="shared" si="65"/>
        <v>0</v>
      </c>
      <c r="GM52" s="380">
        <f t="shared" si="66"/>
        <v>0</v>
      </c>
      <c r="GN52" s="380">
        <f t="shared" si="67"/>
        <v>0</v>
      </c>
      <c r="GO52" s="380">
        <f t="shared" si="172"/>
        <v>0</v>
      </c>
      <c r="GP52" s="380">
        <f t="shared" si="68"/>
        <v>0</v>
      </c>
      <c r="GQ52" s="380">
        <f t="shared" si="69"/>
        <v>0</v>
      </c>
      <c r="GR52" s="380">
        <f t="shared" si="70"/>
        <v>0</v>
      </c>
      <c r="GS52" s="380">
        <f t="shared" si="71"/>
        <v>0</v>
      </c>
      <c r="GT52" s="380">
        <f t="shared" si="173"/>
        <v>0</v>
      </c>
      <c r="GU52" s="380">
        <f t="shared" si="72"/>
        <v>0</v>
      </c>
      <c r="GV52" s="386">
        <f t="shared" si="90"/>
        <v>7800</v>
      </c>
      <c r="GW52" s="380">
        <f t="shared" si="77"/>
        <v>7354.5</v>
      </c>
      <c r="GX52" s="380">
        <f t="shared" si="77"/>
        <v>4684.8999999999996</v>
      </c>
      <c r="GY52" s="380">
        <f t="shared" si="77"/>
        <v>2669.6</v>
      </c>
      <c r="GZ52" s="380">
        <f t="shared" si="77"/>
        <v>445.5</v>
      </c>
      <c r="HA52" s="396"/>
      <c r="HB52" s="387"/>
      <c r="HC52" s="388"/>
      <c r="HD52" s="388"/>
      <c r="HE52" s="389"/>
      <c r="HF52" s="390">
        <f t="shared" si="174"/>
        <v>165</v>
      </c>
      <c r="HG52" s="391">
        <v>13.6</v>
      </c>
      <c r="HH52" s="392">
        <f t="shared" si="78"/>
        <v>22048</v>
      </c>
      <c r="HI52" s="393"/>
      <c r="HJ52" s="394"/>
      <c r="HK52" s="388">
        <f t="shared" si="74"/>
        <v>0</v>
      </c>
      <c r="HL52" s="388">
        <f t="shared" si="79"/>
        <v>7800</v>
      </c>
      <c r="HM52" s="394">
        <f t="shared" si="175"/>
        <v>4684.8999999999996</v>
      </c>
      <c r="HN52" s="394"/>
      <c r="HO52" s="395"/>
    </row>
    <row r="53" spans="1:225">
      <c r="A53" s="372" t="s">
        <v>835</v>
      </c>
      <c r="B53" s="373">
        <v>0</v>
      </c>
      <c r="C53" s="373">
        <v>0</v>
      </c>
      <c r="D53" s="374">
        <v>28</v>
      </c>
      <c r="E53" s="375">
        <v>0</v>
      </c>
      <c r="F53" s="374"/>
      <c r="G53" s="373">
        <v>0</v>
      </c>
      <c r="H53" s="374">
        <v>120</v>
      </c>
      <c r="I53" s="375">
        <v>0</v>
      </c>
      <c r="J53" s="374"/>
      <c r="K53" s="374"/>
      <c r="L53" s="374">
        <v>23</v>
      </c>
      <c r="M53" s="373">
        <v>0</v>
      </c>
      <c r="N53" s="375">
        <v>0</v>
      </c>
      <c r="O53" s="374"/>
      <c r="P53" s="375">
        <v>0</v>
      </c>
      <c r="Q53" s="374"/>
      <c r="R53" s="375">
        <v>0</v>
      </c>
      <c r="S53" s="374"/>
      <c r="T53" s="376">
        <v>0</v>
      </c>
      <c r="U53" s="403">
        <v>0</v>
      </c>
      <c r="V53" s="403">
        <v>0</v>
      </c>
      <c r="W53" s="375">
        <v>0</v>
      </c>
      <c r="X53" s="375">
        <v>0</v>
      </c>
      <c r="Y53" s="375">
        <v>0</v>
      </c>
      <c r="Z53" s="375">
        <v>0</v>
      </c>
      <c r="AA53" s="375">
        <v>0</v>
      </c>
      <c r="AB53" s="375">
        <v>0</v>
      </c>
      <c r="AC53" s="375">
        <v>0</v>
      </c>
      <c r="AD53" s="377">
        <v>0</v>
      </c>
      <c r="AE53" s="377">
        <v>0</v>
      </c>
      <c r="AF53" s="377">
        <v>0</v>
      </c>
      <c r="AG53" s="377">
        <v>0</v>
      </c>
      <c r="AH53" s="374"/>
      <c r="AI53" s="377">
        <v>0</v>
      </c>
      <c r="AJ53" s="378">
        <f t="shared" si="75"/>
        <v>28</v>
      </c>
      <c r="AK53" s="378">
        <f t="shared" si="76"/>
        <v>143</v>
      </c>
      <c r="AL53" s="379">
        <f t="shared" si="0"/>
        <v>0</v>
      </c>
      <c r="AM53" s="380">
        <f t="shared" si="91"/>
        <v>0</v>
      </c>
      <c r="AN53" s="380">
        <f t="shared" si="1"/>
        <v>0</v>
      </c>
      <c r="AO53" s="380">
        <f t="shared" si="92"/>
        <v>0</v>
      </c>
      <c r="AP53" s="380">
        <f t="shared" si="93"/>
        <v>0</v>
      </c>
      <c r="AQ53" s="380">
        <f t="shared" si="2"/>
        <v>0</v>
      </c>
      <c r="AR53" s="380">
        <f t="shared" si="3"/>
        <v>0</v>
      </c>
      <c r="AS53" s="380">
        <f t="shared" si="4"/>
        <v>0</v>
      </c>
      <c r="AT53" s="380">
        <f t="shared" si="94"/>
        <v>0</v>
      </c>
      <c r="AU53" s="380">
        <f t="shared" si="95"/>
        <v>0</v>
      </c>
      <c r="AV53" s="380">
        <f t="shared" si="96"/>
        <v>1473.8</v>
      </c>
      <c r="AW53" s="380">
        <f t="shared" si="97"/>
        <v>1403.4</v>
      </c>
      <c r="AX53" s="380">
        <f t="shared" si="5"/>
        <v>894</v>
      </c>
      <c r="AY53" s="380">
        <f t="shared" si="98"/>
        <v>509.4</v>
      </c>
      <c r="AZ53" s="380">
        <f t="shared" si="6"/>
        <v>70.400000000000006</v>
      </c>
      <c r="BA53" s="380">
        <f t="shared" si="99"/>
        <v>0</v>
      </c>
      <c r="BB53" s="380">
        <f t="shared" si="100"/>
        <v>0</v>
      </c>
      <c r="BC53" s="380">
        <f t="shared" si="7"/>
        <v>0</v>
      </c>
      <c r="BD53" s="380">
        <f t="shared" si="101"/>
        <v>0</v>
      </c>
      <c r="BE53" s="380">
        <f t="shared" si="8"/>
        <v>0</v>
      </c>
      <c r="BF53" s="380">
        <f t="shared" si="102"/>
        <v>0</v>
      </c>
      <c r="BG53" s="380">
        <f t="shared" si="103"/>
        <v>0</v>
      </c>
      <c r="BH53" s="380">
        <f t="shared" si="9"/>
        <v>0</v>
      </c>
      <c r="BI53" s="380">
        <f t="shared" si="104"/>
        <v>0</v>
      </c>
      <c r="BJ53" s="380">
        <f t="shared" si="105"/>
        <v>0</v>
      </c>
      <c r="BK53" s="380">
        <f t="shared" si="106"/>
        <v>0</v>
      </c>
      <c r="BL53" s="380">
        <f t="shared" si="107"/>
        <v>0</v>
      </c>
      <c r="BM53" s="380">
        <f t="shared" si="10"/>
        <v>0</v>
      </c>
      <c r="BN53" s="380">
        <f t="shared" si="108"/>
        <v>0</v>
      </c>
      <c r="BO53" s="380">
        <f t="shared" si="109"/>
        <v>0</v>
      </c>
      <c r="BP53" s="380">
        <f t="shared" si="110"/>
        <v>5557.8</v>
      </c>
      <c r="BQ53" s="380">
        <f t="shared" si="111"/>
        <v>5229.8</v>
      </c>
      <c r="BR53" s="380">
        <f t="shared" si="11"/>
        <v>3331.4</v>
      </c>
      <c r="BS53" s="380">
        <f t="shared" si="112"/>
        <v>1898.4</v>
      </c>
      <c r="BT53" s="380">
        <f t="shared" si="12"/>
        <v>328</v>
      </c>
      <c r="BU53" s="380"/>
      <c r="BV53" s="380">
        <f t="shared" si="81"/>
        <v>0</v>
      </c>
      <c r="BW53" s="380">
        <f t="shared" si="82"/>
        <v>0</v>
      </c>
      <c r="BX53" s="380">
        <f t="shared" si="83"/>
        <v>0</v>
      </c>
      <c r="BY53" s="380">
        <f t="shared" si="84"/>
        <v>0</v>
      </c>
      <c r="BZ53" s="380">
        <f t="shared" si="85"/>
        <v>0</v>
      </c>
      <c r="CA53" s="380">
        <f t="shared" si="86"/>
        <v>0</v>
      </c>
      <c r="CB53" s="380">
        <f t="shared" si="87"/>
        <v>0</v>
      </c>
      <c r="CC53" s="380">
        <f t="shared" si="88"/>
        <v>0</v>
      </c>
      <c r="CD53" s="380">
        <f t="shared" si="89"/>
        <v>0</v>
      </c>
      <c r="CE53" s="381">
        <f t="shared" si="13"/>
        <v>0</v>
      </c>
      <c r="CF53" s="380">
        <f t="shared" si="113"/>
        <v>1065.2</v>
      </c>
      <c r="CG53" s="380">
        <f t="shared" si="114"/>
        <v>1002.4</v>
      </c>
      <c r="CH53" s="380">
        <f t="shared" si="14"/>
        <v>638.5</v>
      </c>
      <c r="CI53" s="380">
        <f t="shared" si="115"/>
        <v>363.9</v>
      </c>
      <c r="CJ53" s="381">
        <f t="shared" si="15"/>
        <v>62.8</v>
      </c>
      <c r="CK53" s="380">
        <f t="shared" si="116"/>
        <v>0</v>
      </c>
      <c r="CL53" s="380">
        <f t="shared" si="117"/>
        <v>0</v>
      </c>
      <c r="CM53" s="380">
        <f t="shared" si="16"/>
        <v>0</v>
      </c>
      <c r="CN53" s="380">
        <f t="shared" si="118"/>
        <v>0</v>
      </c>
      <c r="CO53" s="381">
        <f t="shared" si="17"/>
        <v>0</v>
      </c>
      <c r="CP53" s="380">
        <f t="shared" si="119"/>
        <v>0</v>
      </c>
      <c r="CQ53" s="380">
        <f t="shared" si="120"/>
        <v>0</v>
      </c>
      <c r="CR53" s="380">
        <f t="shared" si="18"/>
        <v>0</v>
      </c>
      <c r="CS53" s="380">
        <f t="shared" si="121"/>
        <v>0</v>
      </c>
      <c r="CT53" s="381">
        <f t="shared" si="19"/>
        <v>0</v>
      </c>
      <c r="CU53" s="380">
        <f t="shared" si="122"/>
        <v>0</v>
      </c>
      <c r="CV53" s="380">
        <f t="shared" si="123"/>
        <v>0</v>
      </c>
      <c r="CW53" s="380">
        <f t="shared" si="20"/>
        <v>0</v>
      </c>
      <c r="CX53" s="380">
        <f t="shared" si="124"/>
        <v>0</v>
      </c>
      <c r="CY53" s="380">
        <f t="shared" si="21"/>
        <v>0</v>
      </c>
      <c r="CZ53" s="380">
        <f t="shared" si="125"/>
        <v>0</v>
      </c>
      <c r="DA53" s="380">
        <f t="shared" si="126"/>
        <v>0</v>
      </c>
      <c r="DB53" s="380">
        <f t="shared" si="22"/>
        <v>0</v>
      </c>
      <c r="DC53" s="380">
        <f t="shared" si="127"/>
        <v>0</v>
      </c>
      <c r="DD53" s="380">
        <f t="shared" si="23"/>
        <v>0</v>
      </c>
      <c r="DE53" s="380">
        <f t="shared" si="24"/>
        <v>0</v>
      </c>
      <c r="DF53" s="380">
        <f t="shared" si="25"/>
        <v>0</v>
      </c>
      <c r="DG53" s="380">
        <f t="shared" si="26"/>
        <v>0</v>
      </c>
      <c r="DH53" s="380">
        <f t="shared" si="128"/>
        <v>0</v>
      </c>
      <c r="DI53" s="380">
        <f t="shared" si="27"/>
        <v>0</v>
      </c>
      <c r="DJ53" s="380">
        <f t="shared" si="28"/>
        <v>0</v>
      </c>
      <c r="DK53" s="380">
        <f t="shared" si="29"/>
        <v>0</v>
      </c>
      <c r="DL53" s="380">
        <f t="shared" si="30"/>
        <v>0</v>
      </c>
      <c r="DM53" s="380">
        <f t="shared" si="129"/>
        <v>0</v>
      </c>
      <c r="DN53" s="380">
        <f t="shared" si="31"/>
        <v>0</v>
      </c>
      <c r="DO53" s="380">
        <f t="shared" si="130"/>
        <v>0</v>
      </c>
      <c r="DP53" s="380">
        <f t="shared" si="131"/>
        <v>0</v>
      </c>
      <c r="DQ53" s="380">
        <f t="shared" si="132"/>
        <v>0</v>
      </c>
      <c r="DR53" s="380">
        <f t="shared" si="133"/>
        <v>0</v>
      </c>
      <c r="DS53" s="380">
        <f t="shared" si="32"/>
        <v>0</v>
      </c>
      <c r="DT53" s="382">
        <f t="shared" si="134"/>
        <v>0</v>
      </c>
      <c r="DU53" s="383">
        <f t="shared" si="135"/>
        <v>0</v>
      </c>
      <c r="DV53" s="380">
        <f t="shared" si="33"/>
        <v>0</v>
      </c>
      <c r="DW53" s="380">
        <f t="shared" si="136"/>
        <v>0</v>
      </c>
      <c r="DX53" s="383">
        <f t="shared" si="137"/>
        <v>0</v>
      </c>
      <c r="DY53" s="383">
        <f t="shared" si="138"/>
        <v>0</v>
      </c>
      <c r="DZ53" s="383">
        <f t="shared" si="139"/>
        <v>0</v>
      </c>
      <c r="EA53" s="380">
        <f t="shared" si="34"/>
        <v>0</v>
      </c>
      <c r="EB53" s="380">
        <f t="shared" si="140"/>
        <v>0</v>
      </c>
      <c r="EC53" s="383">
        <f t="shared" si="141"/>
        <v>0</v>
      </c>
      <c r="ED53" s="383">
        <f t="shared" si="142"/>
        <v>0</v>
      </c>
      <c r="EE53" s="383">
        <f t="shared" si="143"/>
        <v>0</v>
      </c>
      <c r="EF53" s="380">
        <f t="shared" si="35"/>
        <v>0</v>
      </c>
      <c r="EG53" s="380">
        <f t="shared" si="144"/>
        <v>0</v>
      </c>
      <c r="EH53" s="383">
        <f t="shared" si="145"/>
        <v>0</v>
      </c>
      <c r="EI53" s="383">
        <f t="shared" si="146"/>
        <v>0</v>
      </c>
      <c r="EJ53" s="383">
        <f t="shared" si="147"/>
        <v>0</v>
      </c>
      <c r="EK53" s="380">
        <f t="shared" si="36"/>
        <v>0</v>
      </c>
      <c r="EL53" s="380">
        <f t="shared" si="148"/>
        <v>0</v>
      </c>
      <c r="EM53" s="383">
        <f t="shared" si="149"/>
        <v>0</v>
      </c>
      <c r="EN53" s="383">
        <f t="shared" si="150"/>
        <v>0</v>
      </c>
      <c r="EO53" s="383">
        <f t="shared" si="151"/>
        <v>0</v>
      </c>
      <c r="EP53" s="380">
        <f t="shared" si="37"/>
        <v>0</v>
      </c>
      <c r="EQ53" s="380">
        <f t="shared" si="152"/>
        <v>0</v>
      </c>
      <c r="ER53" s="383">
        <f t="shared" si="153"/>
        <v>0</v>
      </c>
      <c r="ES53" s="383">
        <f t="shared" si="154"/>
        <v>0</v>
      </c>
      <c r="ET53" s="383">
        <f t="shared" si="155"/>
        <v>0</v>
      </c>
      <c r="EU53" s="380">
        <f t="shared" si="38"/>
        <v>0</v>
      </c>
      <c r="EV53" s="380">
        <f t="shared" si="156"/>
        <v>0</v>
      </c>
      <c r="EW53" s="383">
        <f t="shared" si="157"/>
        <v>0</v>
      </c>
      <c r="EX53" s="383">
        <f t="shared" si="158"/>
        <v>0</v>
      </c>
      <c r="EY53" s="383">
        <f t="shared" si="159"/>
        <v>0</v>
      </c>
      <c r="EZ53" s="380">
        <f t="shared" si="39"/>
        <v>0</v>
      </c>
      <c r="FA53" s="380">
        <f t="shared" si="160"/>
        <v>0</v>
      </c>
      <c r="FB53" s="383">
        <f t="shared" si="161"/>
        <v>0</v>
      </c>
      <c r="FC53" s="383">
        <f t="shared" si="162"/>
        <v>0</v>
      </c>
      <c r="FD53" s="383">
        <f t="shared" si="163"/>
        <v>0</v>
      </c>
      <c r="FE53" s="380">
        <f t="shared" si="40"/>
        <v>0</v>
      </c>
      <c r="FF53" s="380">
        <f t="shared" si="164"/>
        <v>0</v>
      </c>
      <c r="FG53" s="384">
        <f t="shared" si="165"/>
        <v>0</v>
      </c>
      <c r="FH53" s="385">
        <f t="shared" si="41"/>
        <v>0</v>
      </c>
      <c r="FI53" s="380">
        <f t="shared" si="42"/>
        <v>0</v>
      </c>
      <c r="FJ53" s="380">
        <f t="shared" si="43"/>
        <v>0</v>
      </c>
      <c r="FK53" s="380">
        <f t="shared" si="166"/>
        <v>0</v>
      </c>
      <c r="FL53" s="380">
        <f t="shared" si="44"/>
        <v>0</v>
      </c>
      <c r="FM53" s="380">
        <f t="shared" si="45"/>
        <v>0</v>
      </c>
      <c r="FN53" s="380">
        <f t="shared" si="46"/>
        <v>0</v>
      </c>
      <c r="FO53" s="380">
        <f t="shared" si="47"/>
        <v>0</v>
      </c>
      <c r="FP53" s="380">
        <f t="shared" si="167"/>
        <v>0</v>
      </c>
      <c r="FQ53" s="380">
        <f t="shared" si="48"/>
        <v>0</v>
      </c>
      <c r="FR53" s="380">
        <f t="shared" si="49"/>
        <v>0</v>
      </c>
      <c r="FS53" s="380">
        <f t="shared" si="50"/>
        <v>0</v>
      </c>
      <c r="FT53" s="380">
        <f t="shared" si="51"/>
        <v>0</v>
      </c>
      <c r="FU53" s="380">
        <f t="shared" si="168"/>
        <v>0</v>
      </c>
      <c r="FV53" s="380">
        <f t="shared" si="52"/>
        <v>0</v>
      </c>
      <c r="FW53" s="380">
        <f t="shared" si="53"/>
        <v>0</v>
      </c>
      <c r="FX53" s="380">
        <f t="shared" si="54"/>
        <v>0</v>
      </c>
      <c r="FY53" s="380">
        <f t="shared" si="55"/>
        <v>0</v>
      </c>
      <c r="FZ53" s="380">
        <f t="shared" si="169"/>
        <v>0</v>
      </c>
      <c r="GA53" s="380">
        <f t="shared" si="56"/>
        <v>0</v>
      </c>
      <c r="GB53" s="380">
        <f t="shared" si="57"/>
        <v>0</v>
      </c>
      <c r="GC53" s="380">
        <f t="shared" si="58"/>
        <v>0</v>
      </c>
      <c r="GD53" s="380">
        <f t="shared" si="59"/>
        <v>0</v>
      </c>
      <c r="GE53" s="380">
        <f t="shared" si="170"/>
        <v>0</v>
      </c>
      <c r="GF53" s="380">
        <f t="shared" si="60"/>
        <v>0</v>
      </c>
      <c r="GG53" s="380">
        <f t="shared" si="61"/>
        <v>0</v>
      </c>
      <c r="GH53" s="380">
        <f t="shared" si="62"/>
        <v>0</v>
      </c>
      <c r="GI53" s="380">
        <f t="shared" si="63"/>
        <v>0</v>
      </c>
      <c r="GJ53" s="380">
        <f t="shared" si="171"/>
        <v>0</v>
      </c>
      <c r="GK53" s="380">
        <f t="shared" si="64"/>
        <v>0</v>
      </c>
      <c r="GL53" s="380">
        <f t="shared" si="65"/>
        <v>0</v>
      </c>
      <c r="GM53" s="380">
        <f t="shared" si="66"/>
        <v>0</v>
      </c>
      <c r="GN53" s="380">
        <f t="shared" si="67"/>
        <v>0</v>
      </c>
      <c r="GO53" s="380">
        <f t="shared" si="172"/>
        <v>0</v>
      </c>
      <c r="GP53" s="380">
        <f t="shared" si="68"/>
        <v>0</v>
      </c>
      <c r="GQ53" s="380">
        <f t="shared" si="69"/>
        <v>0</v>
      </c>
      <c r="GR53" s="380">
        <f t="shared" si="70"/>
        <v>0</v>
      </c>
      <c r="GS53" s="380">
        <f t="shared" si="71"/>
        <v>0</v>
      </c>
      <c r="GT53" s="380">
        <f t="shared" si="173"/>
        <v>0</v>
      </c>
      <c r="GU53" s="380">
        <f t="shared" si="72"/>
        <v>0</v>
      </c>
      <c r="GV53" s="386">
        <f t="shared" si="90"/>
        <v>8096.8</v>
      </c>
      <c r="GW53" s="380">
        <f t="shared" si="77"/>
        <v>7635.6</v>
      </c>
      <c r="GX53" s="380">
        <f t="shared" si="77"/>
        <v>4863.8999999999996</v>
      </c>
      <c r="GY53" s="380">
        <f t="shared" si="77"/>
        <v>2771.7</v>
      </c>
      <c r="GZ53" s="380">
        <f t="shared" si="77"/>
        <v>461.2</v>
      </c>
      <c r="HA53" s="387"/>
      <c r="HB53" s="387"/>
      <c r="HC53" s="388"/>
      <c r="HD53" s="388"/>
      <c r="HE53" s="389"/>
      <c r="HF53" s="390">
        <f t="shared" si="174"/>
        <v>171</v>
      </c>
      <c r="HG53" s="391">
        <v>11.9</v>
      </c>
      <c r="HH53" s="392">
        <f t="shared" si="78"/>
        <v>26160</v>
      </c>
      <c r="HI53" s="393"/>
      <c r="HJ53" s="394"/>
      <c r="HK53" s="388">
        <f t="shared" si="74"/>
        <v>0</v>
      </c>
      <c r="HL53" s="388">
        <f t="shared" si="79"/>
        <v>8096.8</v>
      </c>
      <c r="HM53" s="394">
        <f t="shared" si="175"/>
        <v>4863.8999999999996</v>
      </c>
      <c r="HN53" s="394"/>
      <c r="HO53" s="395"/>
    </row>
    <row r="54" spans="1:225" ht="31.5">
      <c r="A54" s="372" t="s">
        <v>836</v>
      </c>
      <c r="B54" s="373">
        <v>0</v>
      </c>
      <c r="C54" s="373">
        <v>0</v>
      </c>
      <c r="D54" s="374">
        <v>27</v>
      </c>
      <c r="E54" s="375">
        <v>0</v>
      </c>
      <c r="F54" s="374"/>
      <c r="G54" s="373">
        <v>0</v>
      </c>
      <c r="H54" s="374">
        <v>123</v>
      </c>
      <c r="I54" s="375">
        <v>0</v>
      </c>
      <c r="J54" s="374"/>
      <c r="K54" s="374"/>
      <c r="L54" s="374"/>
      <c r="M54" s="373">
        <v>0</v>
      </c>
      <c r="N54" s="375">
        <v>0</v>
      </c>
      <c r="O54" s="374"/>
      <c r="P54" s="375">
        <v>0</v>
      </c>
      <c r="Q54" s="374"/>
      <c r="R54" s="375">
        <v>0</v>
      </c>
      <c r="S54" s="374"/>
      <c r="T54" s="376">
        <v>0</v>
      </c>
      <c r="U54" s="403">
        <v>0</v>
      </c>
      <c r="V54" s="403">
        <v>0</v>
      </c>
      <c r="W54" s="375">
        <v>0</v>
      </c>
      <c r="X54" s="375">
        <v>0</v>
      </c>
      <c r="Y54" s="375">
        <v>0</v>
      </c>
      <c r="Z54" s="375">
        <v>0</v>
      </c>
      <c r="AA54" s="375">
        <v>0</v>
      </c>
      <c r="AB54" s="375">
        <v>0</v>
      </c>
      <c r="AC54" s="375">
        <v>0</v>
      </c>
      <c r="AD54" s="377">
        <v>0</v>
      </c>
      <c r="AE54" s="377">
        <v>0</v>
      </c>
      <c r="AF54" s="377">
        <v>0</v>
      </c>
      <c r="AG54" s="377">
        <v>0</v>
      </c>
      <c r="AH54" s="374"/>
      <c r="AI54" s="377">
        <v>0</v>
      </c>
      <c r="AJ54" s="378">
        <f t="shared" si="75"/>
        <v>27</v>
      </c>
      <c r="AK54" s="378">
        <f t="shared" si="76"/>
        <v>123</v>
      </c>
      <c r="AL54" s="379">
        <f t="shared" si="0"/>
        <v>0</v>
      </c>
      <c r="AM54" s="380">
        <f t="shared" si="91"/>
        <v>0</v>
      </c>
      <c r="AN54" s="380">
        <f t="shared" si="1"/>
        <v>0</v>
      </c>
      <c r="AO54" s="380">
        <f t="shared" si="92"/>
        <v>0</v>
      </c>
      <c r="AP54" s="380">
        <f t="shared" si="93"/>
        <v>0</v>
      </c>
      <c r="AQ54" s="380">
        <f t="shared" si="2"/>
        <v>0</v>
      </c>
      <c r="AR54" s="380">
        <f t="shared" si="3"/>
        <v>0</v>
      </c>
      <c r="AS54" s="380">
        <f t="shared" si="4"/>
        <v>0</v>
      </c>
      <c r="AT54" s="380">
        <f t="shared" si="94"/>
        <v>0</v>
      </c>
      <c r="AU54" s="380">
        <f t="shared" si="95"/>
        <v>0</v>
      </c>
      <c r="AV54" s="380">
        <f t="shared" si="96"/>
        <v>1421.1</v>
      </c>
      <c r="AW54" s="380">
        <f t="shared" si="97"/>
        <v>1353.2</v>
      </c>
      <c r="AX54" s="380">
        <f t="shared" si="5"/>
        <v>862</v>
      </c>
      <c r="AY54" s="380">
        <f t="shared" si="98"/>
        <v>491.2</v>
      </c>
      <c r="AZ54" s="380">
        <f t="shared" si="6"/>
        <v>67.900000000000006</v>
      </c>
      <c r="BA54" s="380">
        <f t="shared" si="99"/>
        <v>0</v>
      </c>
      <c r="BB54" s="380">
        <f t="shared" si="100"/>
        <v>0</v>
      </c>
      <c r="BC54" s="380">
        <f t="shared" si="7"/>
        <v>0</v>
      </c>
      <c r="BD54" s="380">
        <f t="shared" si="101"/>
        <v>0</v>
      </c>
      <c r="BE54" s="380">
        <f t="shared" si="8"/>
        <v>0</v>
      </c>
      <c r="BF54" s="380">
        <f t="shared" si="102"/>
        <v>0</v>
      </c>
      <c r="BG54" s="380">
        <f t="shared" si="103"/>
        <v>0</v>
      </c>
      <c r="BH54" s="380">
        <f t="shared" si="9"/>
        <v>0</v>
      </c>
      <c r="BI54" s="380">
        <f t="shared" si="104"/>
        <v>0</v>
      </c>
      <c r="BJ54" s="380">
        <f t="shared" si="105"/>
        <v>0</v>
      </c>
      <c r="BK54" s="380">
        <f t="shared" si="106"/>
        <v>0</v>
      </c>
      <c r="BL54" s="380">
        <f t="shared" si="107"/>
        <v>0</v>
      </c>
      <c r="BM54" s="380">
        <f t="shared" si="10"/>
        <v>0</v>
      </c>
      <c r="BN54" s="380">
        <f t="shared" si="108"/>
        <v>0</v>
      </c>
      <c r="BO54" s="380">
        <f t="shared" si="109"/>
        <v>0</v>
      </c>
      <c r="BP54" s="380">
        <f t="shared" si="110"/>
        <v>5696.7</v>
      </c>
      <c r="BQ54" s="380">
        <f t="shared" si="111"/>
        <v>5360.6</v>
      </c>
      <c r="BR54" s="380">
        <f t="shared" si="11"/>
        <v>3414.7</v>
      </c>
      <c r="BS54" s="380">
        <f t="shared" si="112"/>
        <v>1945.9</v>
      </c>
      <c r="BT54" s="380">
        <f t="shared" si="12"/>
        <v>336.1</v>
      </c>
      <c r="BU54" s="380"/>
      <c r="BV54" s="380">
        <f t="shared" si="81"/>
        <v>0</v>
      </c>
      <c r="BW54" s="380">
        <f t="shared" si="82"/>
        <v>0</v>
      </c>
      <c r="BX54" s="380">
        <f t="shared" si="83"/>
        <v>0</v>
      </c>
      <c r="BY54" s="380">
        <f t="shared" si="84"/>
        <v>0</v>
      </c>
      <c r="BZ54" s="380">
        <f t="shared" si="85"/>
        <v>0</v>
      </c>
      <c r="CA54" s="380">
        <f t="shared" si="86"/>
        <v>0</v>
      </c>
      <c r="CB54" s="380">
        <f t="shared" si="87"/>
        <v>0</v>
      </c>
      <c r="CC54" s="380">
        <f t="shared" si="88"/>
        <v>0</v>
      </c>
      <c r="CD54" s="380">
        <f t="shared" si="89"/>
        <v>0</v>
      </c>
      <c r="CE54" s="381">
        <f t="shared" si="13"/>
        <v>0</v>
      </c>
      <c r="CF54" s="380">
        <f t="shared" si="113"/>
        <v>0</v>
      </c>
      <c r="CG54" s="380">
        <f t="shared" si="114"/>
        <v>0</v>
      </c>
      <c r="CH54" s="380">
        <f t="shared" si="14"/>
        <v>0</v>
      </c>
      <c r="CI54" s="380">
        <f t="shared" si="115"/>
        <v>0</v>
      </c>
      <c r="CJ54" s="381">
        <f t="shared" si="15"/>
        <v>0</v>
      </c>
      <c r="CK54" s="380">
        <f t="shared" si="116"/>
        <v>0</v>
      </c>
      <c r="CL54" s="380">
        <f t="shared" si="117"/>
        <v>0</v>
      </c>
      <c r="CM54" s="380">
        <f t="shared" si="16"/>
        <v>0</v>
      </c>
      <c r="CN54" s="380">
        <f t="shared" si="118"/>
        <v>0</v>
      </c>
      <c r="CO54" s="381">
        <f t="shared" si="17"/>
        <v>0</v>
      </c>
      <c r="CP54" s="380">
        <f t="shared" si="119"/>
        <v>0</v>
      </c>
      <c r="CQ54" s="380">
        <f t="shared" si="120"/>
        <v>0</v>
      </c>
      <c r="CR54" s="380">
        <f t="shared" si="18"/>
        <v>0</v>
      </c>
      <c r="CS54" s="380">
        <f t="shared" si="121"/>
        <v>0</v>
      </c>
      <c r="CT54" s="381">
        <f t="shared" si="19"/>
        <v>0</v>
      </c>
      <c r="CU54" s="380">
        <f t="shared" si="122"/>
        <v>0</v>
      </c>
      <c r="CV54" s="380">
        <f t="shared" si="123"/>
        <v>0</v>
      </c>
      <c r="CW54" s="380">
        <f t="shared" si="20"/>
        <v>0</v>
      </c>
      <c r="CX54" s="380">
        <f t="shared" si="124"/>
        <v>0</v>
      </c>
      <c r="CY54" s="380">
        <f t="shared" si="21"/>
        <v>0</v>
      </c>
      <c r="CZ54" s="380">
        <f t="shared" si="125"/>
        <v>0</v>
      </c>
      <c r="DA54" s="380">
        <f t="shared" si="126"/>
        <v>0</v>
      </c>
      <c r="DB54" s="380">
        <f t="shared" si="22"/>
        <v>0</v>
      </c>
      <c r="DC54" s="380">
        <f t="shared" si="127"/>
        <v>0</v>
      </c>
      <c r="DD54" s="380">
        <f t="shared" si="23"/>
        <v>0</v>
      </c>
      <c r="DE54" s="380">
        <f t="shared" si="24"/>
        <v>0</v>
      </c>
      <c r="DF54" s="380">
        <f t="shared" si="25"/>
        <v>0</v>
      </c>
      <c r="DG54" s="380">
        <f t="shared" si="26"/>
        <v>0</v>
      </c>
      <c r="DH54" s="380">
        <f t="shared" si="128"/>
        <v>0</v>
      </c>
      <c r="DI54" s="380">
        <f t="shared" si="27"/>
        <v>0</v>
      </c>
      <c r="DJ54" s="380">
        <f t="shared" si="28"/>
        <v>0</v>
      </c>
      <c r="DK54" s="380">
        <f t="shared" si="29"/>
        <v>0</v>
      </c>
      <c r="DL54" s="380">
        <f t="shared" si="30"/>
        <v>0</v>
      </c>
      <c r="DM54" s="380">
        <f t="shared" si="129"/>
        <v>0</v>
      </c>
      <c r="DN54" s="380">
        <f t="shared" si="31"/>
        <v>0</v>
      </c>
      <c r="DO54" s="380">
        <f t="shared" si="130"/>
        <v>0</v>
      </c>
      <c r="DP54" s="380">
        <f t="shared" si="131"/>
        <v>0</v>
      </c>
      <c r="DQ54" s="380">
        <f t="shared" si="132"/>
        <v>0</v>
      </c>
      <c r="DR54" s="380">
        <f t="shared" si="133"/>
        <v>0</v>
      </c>
      <c r="DS54" s="380">
        <f t="shared" si="32"/>
        <v>0</v>
      </c>
      <c r="DT54" s="382">
        <f t="shared" si="134"/>
        <v>0</v>
      </c>
      <c r="DU54" s="383">
        <f t="shared" si="135"/>
        <v>0</v>
      </c>
      <c r="DV54" s="380">
        <f t="shared" si="33"/>
        <v>0</v>
      </c>
      <c r="DW54" s="380">
        <f t="shared" si="136"/>
        <v>0</v>
      </c>
      <c r="DX54" s="383">
        <f t="shared" si="137"/>
        <v>0</v>
      </c>
      <c r="DY54" s="383">
        <f t="shared" si="138"/>
        <v>0</v>
      </c>
      <c r="DZ54" s="383">
        <f t="shared" si="139"/>
        <v>0</v>
      </c>
      <c r="EA54" s="380">
        <f t="shared" si="34"/>
        <v>0</v>
      </c>
      <c r="EB54" s="380">
        <f t="shared" si="140"/>
        <v>0</v>
      </c>
      <c r="EC54" s="383">
        <f t="shared" si="141"/>
        <v>0</v>
      </c>
      <c r="ED54" s="383">
        <f t="shared" si="142"/>
        <v>0</v>
      </c>
      <c r="EE54" s="383">
        <f t="shared" si="143"/>
        <v>0</v>
      </c>
      <c r="EF54" s="380">
        <f t="shared" si="35"/>
        <v>0</v>
      </c>
      <c r="EG54" s="380">
        <f t="shared" si="144"/>
        <v>0</v>
      </c>
      <c r="EH54" s="383">
        <f t="shared" si="145"/>
        <v>0</v>
      </c>
      <c r="EI54" s="383">
        <f t="shared" si="146"/>
        <v>0</v>
      </c>
      <c r="EJ54" s="383">
        <f t="shared" si="147"/>
        <v>0</v>
      </c>
      <c r="EK54" s="380">
        <f t="shared" si="36"/>
        <v>0</v>
      </c>
      <c r="EL54" s="380">
        <f t="shared" si="148"/>
        <v>0</v>
      </c>
      <c r="EM54" s="383">
        <f t="shared" si="149"/>
        <v>0</v>
      </c>
      <c r="EN54" s="383">
        <f t="shared" si="150"/>
        <v>0</v>
      </c>
      <c r="EO54" s="383">
        <f t="shared" si="151"/>
        <v>0</v>
      </c>
      <c r="EP54" s="380">
        <f t="shared" si="37"/>
        <v>0</v>
      </c>
      <c r="EQ54" s="380">
        <f t="shared" si="152"/>
        <v>0</v>
      </c>
      <c r="ER54" s="383">
        <f t="shared" si="153"/>
        <v>0</v>
      </c>
      <c r="ES54" s="383">
        <f t="shared" si="154"/>
        <v>0</v>
      </c>
      <c r="ET54" s="383">
        <f t="shared" si="155"/>
        <v>0</v>
      </c>
      <c r="EU54" s="380">
        <f t="shared" si="38"/>
        <v>0</v>
      </c>
      <c r="EV54" s="380">
        <f t="shared" si="156"/>
        <v>0</v>
      </c>
      <c r="EW54" s="383">
        <f t="shared" si="157"/>
        <v>0</v>
      </c>
      <c r="EX54" s="383">
        <f t="shared" si="158"/>
        <v>0</v>
      </c>
      <c r="EY54" s="383">
        <f t="shared" si="159"/>
        <v>0</v>
      </c>
      <c r="EZ54" s="380">
        <f t="shared" si="39"/>
        <v>0</v>
      </c>
      <c r="FA54" s="380">
        <f t="shared" si="160"/>
        <v>0</v>
      </c>
      <c r="FB54" s="383">
        <f t="shared" si="161"/>
        <v>0</v>
      </c>
      <c r="FC54" s="383">
        <f t="shared" si="162"/>
        <v>0</v>
      </c>
      <c r="FD54" s="383">
        <f t="shared" si="163"/>
        <v>0</v>
      </c>
      <c r="FE54" s="380">
        <f t="shared" si="40"/>
        <v>0</v>
      </c>
      <c r="FF54" s="380">
        <f t="shared" si="164"/>
        <v>0</v>
      </c>
      <c r="FG54" s="384">
        <f t="shared" si="165"/>
        <v>0</v>
      </c>
      <c r="FH54" s="385">
        <f t="shared" si="41"/>
        <v>0</v>
      </c>
      <c r="FI54" s="380">
        <f t="shared" si="42"/>
        <v>0</v>
      </c>
      <c r="FJ54" s="380">
        <f t="shared" si="43"/>
        <v>0</v>
      </c>
      <c r="FK54" s="380">
        <f t="shared" si="166"/>
        <v>0</v>
      </c>
      <c r="FL54" s="380">
        <f t="shared" si="44"/>
        <v>0</v>
      </c>
      <c r="FM54" s="380">
        <f t="shared" si="45"/>
        <v>0</v>
      </c>
      <c r="FN54" s="380">
        <f t="shared" si="46"/>
        <v>0</v>
      </c>
      <c r="FO54" s="380">
        <f t="shared" si="47"/>
        <v>0</v>
      </c>
      <c r="FP54" s="380">
        <f t="shared" si="167"/>
        <v>0</v>
      </c>
      <c r="FQ54" s="380">
        <f t="shared" si="48"/>
        <v>0</v>
      </c>
      <c r="FR54" s="380">
        <f t="shared" si="49"/>
        <v>0</v>
      </c>
      <c r="FS54" s="380">
        <f t="shared" si="50"/>
        <v>0</v>
      </c>
      <c r="FT54" s="380">
        <f t="shared" si="51"/>
        <v>0</v>
      </c>
      <c r="FU54" s="380">
        <f t="shared" si="168"/>
        <v>0</v>
      </c>
      <c r="FV54" s="380">
        <f t="shared" si="52"/>
        <v>0</v>
      </c>
      <c r="FW54" s="380">
        <f t="shared" si="53"/>
        <v>0</v>
      </c>
      <c r="FX54" s="380">
        <f t="shared" si="54"/>
        <v>0</v>
      </c>
      <c r="FY54" s="380">
        <f t="shared" si="55"/>
        <v>0</v>
      </c>
      <c r="FZ54" s="380">
        <f t="shared" si="169"/>
        <v>0</v>
      </c>
      <c r="GA54" s="380">
        <f t="shared" si="56"/>
        <v>0</v>
      </c>
      <c r="GB54" s="380">
        <f t="shared" si="57"/>
        <v>0</v>
      </c>
      <c r="GC54" s="380">
        <f t="shared" si="58"/>
        <v>0</v>
      </c>
      <c r="GD54" s="380">
        <f t="shared" si="59"/>
        <v>0</v>
      </c>
      <c r="GE54" s="380">
        <f t="shared" si="170"/>
        <v>0</v>
      </c>
      <c r="GF54" s="380">
        <f t="shared" si="60"/>
        <v>0</v>
      </c>
      <c r="GG54" s="380">
        <f t="shared" si="61"/>
        <v>0</v>
      </c>
      <c r="GH54" s="380">
        <f t="shared" si="62"/>
        <v>0</v>
      </c>
      <c r="GI54" s="380">
        <f t="shared" si="63"/>
        <v>0</v>
      </c>
      <c r="GJ54" s="380">
        <f t="shared" si="171"/>
        <v>0</v>
      </c>
      <c r="GK54" s="380">
        <f t="shared" si="64"/>
        <v>0</v>
      </c>
      <c r="GL54" s="380">
        <f t="shared" si="65"/>
        <v>0</v>
      </c>
      <c r="GM54" s="380">
        <f t="shared" si="66"/>
        <v>0</v>
      </c>
      <c r="GN54" s="380">
        <f t="shared" si="67"/>
        <v>0</v>
      </c>
      <c r="GO54" s="380">
        <f t="shared" si="172"/>
        <v>0</v>
      </c>
      <c r="GP54" s="380">
        <f t="shared" si="68"/>
        <v>0</v>
      </c>
      <c r="GQ54" s="380">
        <f t="shared" si="69"/>
        <v>0</v>
      </c>
      <c r="GR54" s="380">
        <f t="shared" si="70"/>
        <v>0</v>
      </c>
      <c r="GS54" s="380">
        <f t="shared" si="71"/>
        <v>0</v>
      </c>
      <c r="GT54" s="380">
        <f t="shared" si="173"/>
        <v>0</v>
      </c>
      <c r="GU54" s="380">
        <f t="shared" si="72"/>
        <v>0</v>
      </c>
      <c r="GV54" s="386">
        <f t="shared" si="90"/>
        <v>7117.8</v>
      </c>
      <c r="GW54" s="380">
        <f t="shared" si="77"/>
        <v>6713.8</v>
      </c>
      <c r="GX54" s="380">
        <f t="shared" si="77"/>
        <v>4276.7</v>
      </c>
      <c r="GY54" s="380">
        <f t="shared" si="77"/>
        <v>2437.1</v>
      </c>
      <c r="GZ54" s="380">
        <f t="shared" si="77"/>
        <v>404</v>
      </c>
      <c r="HA54" s="387"/>
      <c r="HB54" s="387"/>
      <c r="HC54" s="388"/>
      <c r="HD54" s="388"/>
      <c r="HE54" s="389"/>
      <c r="HF54" s="390">
        <f t="shared" si="174"/>
        <v>150</v>
      </c>
      <c r="HG54" s="391">
        <v>10.199999999999999</v>
      </c>
      <c r="HH54" s="392">
        <f t="shared" si="78"/>
        <v>26836</v>
      </c>
      <c r="HI54" s="393"/>
      <c r="HJ54" s="394"/>
      <c r="HK54" s="388">
        <f t="shared" si="74"/>
        <v>0</v>
      </c>
      <c r="HL54" s="388">
        <f t="shared" si="79"/>
        <v>7117.8</v>
      </c>
      <c r="HM54" s="394">
        <f t="shared" si="175"/>
        <v>4276.7</v>
      </c>
      <c r="HN54" s="394"/>
      <c r="HO54" s="395"/>
    </row>
    <row r="55" spans="1:225" ht="31.5">
      <c r="A55" s="372" t="s">
        <v>837</v>
      </c>
      <c r="B55" s="373">
        <v>0</v>
      </c>
      <c r="C55" s="373">
        <v>0</v>
      </c>
      <c r="D55" s="374">
        <v>26</v>
      </c>
      <c r="E55" s="375">
        <v>0</v>
      </c>
      <c r="F55" s="374"/>
      <c r="G55" s="373">
        <v>0</v>
      </c>
      <c r="H55" s="374">
        <v>262</v>
      </c>
      <c r="I55" s="375">
        <v>0</v>
      </c>
      <c r="J55" s="374"/>
      <c r="K55" s="374"/>
      <c r="L55" s="374"/>
      <c r="M55" s="373">
        <v>0</v>
      </c>
      <c r="N55" s="375">
        <v>0</v>
      </c>
      <c r="O55" s="374"/>
      <c r="P55" s="373">
        <v>0</v>
      </c>
      <c r="Q55" s="374">
        <v>47</v>
      </c>
      <c r="R55" s="375">
        <v>0</v>
      </c>
      <c r="S55" s="374"/>
      <c r="T55" s="376">
        <v>0</v>
      </c>
      <c r="U55" s="403">
        <v>0</v>
      </c>
      <c r="V55" s="403">
        <v>0</v>
      </c>
      <c r="W55" s="375">
        <v>0</v>
      </c>
      <c r="X55" s="375">
        <v>0</v>
      </c>
      <c r="Y55" s="375">
        <v>0</v>
      </c>
      <c r="Z55" s="373"/>
      <c r="AA55" s="375">
        <v>0</v>
      </c>
      <c r="AB55" s="375">
        <v>0</v>
      </c>
      <c r="AC55" s="375">
        <v>0</v>
      </c>
      <c r="AD55" s="377">
        <v>0</v>
      </c>
      <c r="AE55" s="377">
        <v>0</v>
      </c>
      <c r="AF55" s="377">
        <v>0</v>
      </c>
      <c r="AG55" s="377">
        <v>0</v>
      </c>
      <c r="AH55" s="374"/>
      <c r="AI55" s="377">
        <v>0</v>
      </c>
      <c r="AJ55" s="378">
        <f t="shared" si="75"/>
        <v>26</v>
      </c>
      <c r="AK55" s="378">
        <f t="shared" si="76"/>
        <v>309</v>
      </c>
      <c r="AL55" s="379">
        <f t="shared" si="0"/>
        <v>0</v>
      </c>
      <c r="AM55" s="380">
        <f t="shared" si="91"/>
        <v>0</v>
      </c>
      <c r="AN55" s="380">
        <f t="shared" si="1"/>
        <v>0</v>
      </c>
      <c r="AO55" s="380">
        <f t="shared" si="92"/>
        <v>0</v>
      </c>
      <c r="AP55" s="380">
        <f t="shared" si="93"/>
        <v>0</v>
      </c>
      <c r="AQ55" s="380">
        <f t="shared" si="2"/>
        <v>0</v>
      </c>
      <c r="AR55" s="380">
        <f t="shared" si="3"/>
        <v>0</v>
      </c>
      <c r="AS55" s="380">
        <f t="shared" si="4"/>
        <v>0</v>
      </c>
      <c r="AT55" s="380">
        <f t="shared" si="94"/>
        <v>0</v>
      </c>
      <c r="AU55" s="380">
        <f t="shared" si="95"/>
        <v>0</v>
      </c>
      <c r="AV55" s="380">
        <f t="shared" si="96"/>
        <v>1368.5</v>
      </c>
      <c r="AW55" s="380">
        <f t="shared" si="97"/>
        <v>1303.0999999999999</v>
      </c>
      <c r="AX55" s="380">
        <f t="shared" si="5"/>
        <v>830.1</v>
      </c>
      <c r="AY55" s="380">
        <f t="shared" si="98"/>
        <v>473</v>
      </c>
      <c r="AZ55" s="380">
        <f t="shared" si="6"/>
        <v>65.400000000000006</v>
      </c>
      <c r="BA55" s="380">
        <f t="shared" si="99"/>
        <v>0</v>
      </c>
      <c r="BB55" s="380">
        <f t="shared" si="100"/>
        <v>0</v>
      </c>
      <c r="BC55" s="380">
        <f t="shared" si="7"/>
        <v>0</v>
      </c>
      <c r="BD55" s="380">
        <f t="shared" si="101"/>
        <v>0</v>
      </c>
      <c r="BE55" s="380">
        <f t="shared" si="8"/>
        <v>0</v>
      </c>
      <c r="BF55" s="380">
        <f t="shared" si="102"/>
        <v>0</v>
      </c>
      <c r="BG55" s="380">
        <f t="shared" si="103"/>
        <v>0</v>
      </c>
      <c r="BH55" s="380">
        <f t="shared" si="9"/>
        <v>0</v>
      </c>
      <c r="BI55" s="380">
        <f t="shared" si="104"/>
        <v>0</v>
      </c>
      <c r="BJ55" s="380">
        <f t="shared" si="105"/>
        <v>0</v>
      </c>
      <c r="BK55" s="380">
        <f t="shared" si="106"/>
        <v>0</v>
      </c>
      <c r="BL55" s="380">
        <f t="shared" si="107"/>
        <v>0</v>
      </c>
      <c r="BM55" s="380">
        <f t="shared" si="10"/>
        <v>0</v>
      </c>
      <c r="BN55" s="380">
        <f t="shared" si="108"/>
        <v>0</v>
      </c>
      <c r="BO55" s="380">
        <f t="shared" si="109"/>
        <v>0</v>
      </c>
      <c r="BP55" s="380">
        <f t="shared" si="110"/>
        <v>12134.5</v>
      </c>
      <c r="BQ55" s="380">
        <f t="shared" si="111"/>
        <v>11418.5</v>
      </c>
      <c r="BR55" s="380">
        <f t="shared" si="11"/>
        <v>7273.6</v>
      </c>
      <c r="BS55" s="380">
        <f t="shared" si="112"/>
        <v>4144.8999999999996</v>
      </c>
      <c r="BT55" s="380">
        <f t="shared" si="12"/>
        <v>716</v>
      </c>
      <c r="BU55" s="380"/>
      <c r="BV55" s="380">
        <f t="shared" si="81"/>
        <v>0</v>
      </c>
      <c r="BW55" s="380">
        <f t="shared" si="82"/>
        <v>0</v>
      </c>
      <c r="BX55" s="380">
        <f t="shared" si="83"/>
        <v>0</v>
      </c>
      <c r="BY55" s="380">
        <f t="shared" si="84"/>
        <v>0</v>
      </c>
      <c r="BZ55" s="380">
        <f t="shared" si="85"/>
        <v>0</v>
      </c>
      <c r="CA55" s="380">
        <f t="shared" si="86"/>
        <v>0</v>
      </c>
      <c r="CB55" s="380">
        <f t="shared" si="87"/>
        <v>0</v>
      </c>
      <c r="CC55" s="380">
        <f t="shared" si="88"/>
        <v>0</v>
      </c>
      <c r="CD55" s="380">
        <f t="shared" si="89"/>
        <v>0</v>
      </c>
      <c r="CE55" s="381">
        <f t="shared" si="13"/>
        <v>0</v>
      </c>
      <c r="CF55" s="380">
        <f t="shared" si="113"/>
        <v>0</v>
      </c>
      <c r="CG55" s="380">
        <f t="shared" si="114"/>
        <v>0</v>
      </c>
      <c r="CH55" s="380">
        <f t="shared" si="14"/>
        <v>0</v>
      </c>
      <c r="CI55" s="380">
        <f t="shared" si="115"/>
        <v>0</v>
      </c>
      <c r="CJ55" s="381">
        <f t="shared" si="15"/>
        <v>0</v>
      </c>
      <c r="CK55" s="380">
        <f t="shared" si="116"/>
        <v>0</v>
      </c>
      <c r="CL55" s="380">
        <f t="shared" si="117"/>
        <v>0</v>
      </c>
      <c r="CM55" s="380">
        <f t="shared" si="16"/>
        <v>0</v>
      </c>
      <c r="CN55" s="380">
        <f t="shared" si="118"/>
        <v>0</v>
      </c>
      <c r="CO55" s="381">
        <f t="shared" si="17"/>
        <v>0</v>
      </c>
      <c r="CP55" s="380">
        <f t="shared" si="119"/>
        <v>0</v>
      </c>
      <c r="CQ55" s="380">
        <f t="shared" si="120"/>
        <v>0</v>
      </c>
      <c r="CR55" s="380">
        <f t="shared" si="18"/>
        <v>0</v>
      </c>
      <c r="CS55" s="380">
        <f t="shared" si="121"/>
        <v>0</v>
      </c>
      <c r="CT55" s="381">
        <f t="shared" si="19"/>
        <v>0</v>
      </c>
      <c r="CU55" s="380">
        <f t="shared" si="122"/>
        <v>0</v>
      </c>
      <c r="CV55" s="380">
        <f t="shared" si="123"/>
        <v>0</v>
      </c>
      <c r="CW55" s="380">
        <f t="shared" si="20"/>
        <v>0</v>
      </c>
      <c r="CX55" s="380">
        <f t="shared" si="124"/>
        <v>0</v>
      </c>
      <c r="CY55" s="380">
        <f t="shared" si="21"/>
        <v>0</v>
      </c>
      <c r="CZ55" s="380">
        <f t="shared" si="125"/>
        <v>0</v>
      </c>
      <c r="DA55" s="380">
        <f t="shared" si="126"/>
        <v>0</v>
      </c>
      <c r="DB55" s="380">
        <f t="shared" si="22"/>
        <v>0</v>
      </c>
      <c r="DC55" s="380">
        <f t="shared" si="127"/>
        <v>0</v>
      </c>
      <c r="DD55" s="380">
        <f t="shared" si="23"/>
        <v>0</v>
      </c>
      <c r="DE55" s="380">
        <f t="shared" si="24"/>
        <v>5492.8</v>
      </c>
      <c r="DF55" s="380">
        <f t="shared" si="25"/>
        <v>5325.8</v>
      </c>
      <c r="DG55" s="380">
        <f t="shared" si="26"/>
        <v>3392.6</v>
      </c>
      <c r="DH55" s="380">
        <f t="shared" si="128"/>
        <v>1933.2</v>
      </c>
      <c r="DI55" s="380">
        <f t="shared" si="27"/>
        <v>167</v>
      </c>
      <c r="DJ55" s="380">
        <f t="shared" si="28"/>
        <v>0</v>
      </c>
      <c r="DK55" s="380">
        <f t="shared" si="29"/>
        <v>0</v>
      </c>
      <c r="DL55" s="380">
        <f t="shared" si="30"/>
        <v>0</v>
      </c>
      <c r="DM55" s="380">
        <f t="shared" si="129"/>
        <v>0</v>
      </c>
      <c r="DN55" s="380">
        <f t="shared" si="31"/>
        <v>0</v>
      </c>
      <c r="DO55" s="380">
        <f t="shared" si="130"/>
        <v>0</v>
      </c>
      <c r="DP55" s="380">
        <f t="shared" si="131"/>
        <v>0</v>
      </c>
      <c r="DQ55" s="380">
        <f t="shared" si="132"/>
        <v>0</v>
      </c>
      <c r="DR55" s="380">
        <f t="shared" si="133"/>
        <v>0</v>
      </c>
      <c r="DS55" s="380">
        <f t="shared" si="32"/>
        <v>0</v>
      </c>
      <c r="DT55" s="382">
        <f t="shared" si="134"/>
        <v>0</v>
      </c>
      <c r="DU55" s="383">
        <f t="shared" si="135"/>
        <v>0</v>
      </c>
      <c r="DV55" s="380">
        <f t="shared" si="33"/>
        <v>0</v>
      </c>
      <c r="DW55" s="380">
        <f t="shared" si="136"/>
        <v>0</v>
      </c>
      <c r="DX55" s="383">
        <f t="shared" si="137"/>
        <v>0</v>
      </c>
      <c r="DY55" s="383">
        <f t="shared" si="138"/>
        <v>0</v>
      </c>
      <c r="DZ55" s="383">
        <f t="shared" si="139"/>
        <v>0</v>
      </c>
      <c r="EA55" s="380">
        <f t="shared" si="34"/>
        <v>0</v>
      </c>
      <c r="EB55" s="380">
        <f t="shared" si="140"/>
        <v>0</v>
      </c>
      <c r="EC55" s="383">
        <f t="shared" si="141"/>
        <v>0</v>
      </c>
      <c r="ED55" s="383">
        <f t="shared" si="142"/>
        <v>0</v>
      </c>
      <c r="EE55" s="383">
        <f t="shared" si="143"/>
        <v>0</v>
      </c>
      <c r="EF55" s="380">
        <f t="shared" si="35"/>
        <v>0</v>
      </c>
      <c r="EG55" s="380">
        <f t="shared" si="144"/>
        <v>0</v>
      </c>
      <c r="EH55" s="383">
        <f t="shared" si="145"/>
        <v>0</v>
      </c>
      <c r="EI55" s="383">
        <f t="shared" si="146"/>
        <v>0</v>
      </c>
      <c r="EJ55" s="383">
        <f t="shared" si="147"/>
        <v>0</v>
      </c>
      <c r="EK55" s="380">
        <f t="shared" si="36"/>
        <v>0</v>
      </c>
      <c r="EL55" s="380">
        <f t="shared" si="148"/>
        <v>0</v>
      </c>
      <c r="EM55" s="383">
        <f t="shared" si="149"/>
        <v>0</v>
      </c>
      <c r="EN55" s="383">
        <f t="shared" si="150"/>
        <v>0</v>
      </c>
      <c r="EO55" s="383">
        <f t="shared" si="151"/>
        <v>0</v>
      </c>
      <c r="EP55" s="380">
        <f t="shared" si="37"/>
        <v>0</v>
      </c>
      <c r="EQ55" s="380">
        <f t="shared" si="152"/>
        <v>0</v>
      </c>
      <c r="ER55" s="383">
        <f t="shared" si="153"/>
        <v>0</v>
      </c>
      <c r="ES55" s="383">
        <f t="shared" si="154"/>
        <v>0</v>
      </c>
      <c r="ET55" s="383">
        <f t="shared" si="155"/>
        <v>0</v>
      </c>
      <c r="EU55" s="380">
        <f t="shared" si="38"/>
        <v>0</v>
      </c>
      <c r="EV55" s="380">
        <f t="shared" si="156"/>
        <v>0</v>
      </c>
      <c r="EW55" s="383">
        <f t="shared" si="157"/>
        <v>0</v>
      </c>
      <c r="EX55" s="383">
        <f t="shared" si="158"/>
        <v>0</v>
      </c>
      <c r="EY55" s="383">
        <f t="shared" si="159"/>
        <v>0</v>
      </c>
      <c r="EZ55" s="380">
        <f t="shared" si="39"/>
        <v>0</v>
      </c>
      <c r="FA55" s="380">
        <f t="shared" si="160"/>
        <v>0</v>
      </c>
      <c r="FB55" s="383">
        <f t="shared" si="161"/>
        <v>0</v>
      </c>
      <c r="FC55" s="383">
        <f t="shared" si="162"/>
        <v>0</v>
      </c>
      <c r="FD55" s="383">
        <f t="shared" si="163"/>
        <v>0</v>
      </c>
      <c r="FE55" s="380">
        <f t="shared" si="40"/>
        <v>0</v>
      </c>
      <c r="FF55" s="380">
        <f t="shared" si="164"/>
        <v>0</v>
      </c>
      <c r="FG55" s="384">
        <f t="shared" si="165"/>
        <v>0</v>
      </c>
      <c r="FH55" s="385">
        <f t="shared" si="41"/>
        <v>0</v>
      </c>
      <c r="FI55" s="380">
        <f t="shared" si="42"/>
        <v>0</v>
      </c>
      <c r="FJ55" s="380">
        <f t="shared" si="43"/>
        <v>0</v>
      </c>
      <c r="FK55" s="380">
        <f t="shared" si="166"/>
        <v>0</v>
      </c>
      <c r="FL55" s="380">
        <f t="shared" si="44"/>
        <v>0</v>
      </c>
      <c r="FM55" s="380">
        <f t="shared" si="45"/>
        <v>0</v>
      </c>
      <c r="FN55" s="380">
        <f t="shared" si="46"/>
        <v>0</v>
      </c>
      <c r="FO55" s="380">
        <f t="shared" si="47"/>
        <v>0</v>
      </c>
      <c r="FP55" s="380">
        <f t="shared" si="167"/>
        <v>0</v>
      </c>
      <c r="FQ55" s="380">
        <f t="shared" si="48"/>
        <v>0</v>
      </c>
      <c r="FR55" s="380">
        <f t="shared" si="49"/>
        <v>0</v>
      </c>
      <c r="FS55" s="380">
        <f t="shared" si="50"/>
        <v>0</v>
      </c>
      <c r="FT55" s="380">
        <f t="shared" si="51"/>
        <v>0</v>
      </c>
      <c r="FU55" s="380">
        <f t="shared" si="168"/>
        <v>0</v>
      </c>
      <c r="FV55" s="380">
        <f t="shared" si="52"/>
        <v>0</v>
      </c>
      <c r="FW55" s="380">
        <f t="shared" si="53"/>
        <v>0</v>
      </c>
      <c r="FX55" s="380">
        <f t="shared" si="54"/>
        <v>0</v>
      </c>
      <c r="FY55" s="380">
        <f t="shared" si="55"/>
        <v>0</v>
      </c>
      <c r="FZ55" s="380">
        <f t="shared" si="169"/>
        <v>0</v>
      </c>
      <c r="GA55" s="380">
        <f t="shared" si="56"/>
        <v>0</v>
      </c>
      <c r="GB55" s="380">
        <f t="shared" si="57"/>
        <v>0</v>
      </c>
      <c r="GC55" s="380">
        <f t="shared" si="58"/>
        <v>0</v>
      </c>
      <c r="GD55" s="380">
        <f t="shared" si="59"/>
        <v>0</v>
      </c>
      <c r="GE55" s="380">
        <f t="shared" si="170"/>
        <v>0</v>
      </c>
      <c r="GF55" s="380">
        <f t="shared" si="60"/>
        <v>0</v>
      </c>
      <c r="GG55" s="380">
        <f t="shared" si="61"/>
        <v>0</v>
      </c>
      <c r="GH55" s="380">
        <f t="shared" si="62"/>
        <v>0</v>
      </c>
      <c r="GI55" s="380">
        <f t="shared" si="63"/>
        <v>0</v>
      </c>
      <c r="GJ55" s="380">
        <f t="shared" si="171"/>
        <v>0</v>
      </c>
      <c r="GK55" s="380">
        <f t="shared" si="64"/>
        <v>0</v>
      </c>
      <c r="GL55" s="380">
        <f t="shared" si="65"/>
        <v>0</v>
      </c>
      <c r="GM55" s="380">
        <f t="shared" si="66"/>
        <v>0</v>
      </c>
      <c r="GN55" s="380">
        <f t="shared" si="67"/>
        <v>0</v>
      </c>
      <c r="GO55" s="380">
        <f t="shared" si="172"/>
        <v>0</v>
      </c>
      <c r="GP55" s="380">
        <f t="shared" si="68"/>
        <v>0</v>
      </c>
      <c r="GQ55" s="380">
        <f t="shared" si="69"/>
        <v>0</v>
      </c>
      <c r="GR55" s="380">
        <f t="shared" si="70"/>
        <v>0</v>
      </c>
      <c r="GS55" s="380">
        <f t="shared" si="71"/>
        <v>0</v>
      </c>
      <c r="GT55" s="380">
        <f t="shared" si="173"/>
        <v>0</v>
      </c>
      <c r="GU55" s="380">
        <f t="shared" si="72"/>
        <v>0</v>
      </c>
      <c r="GV55" s="386">
        <f t="shared" si="90"/>
        <v>18995.8</v>
      </c>
      <c r="GW55" s="380">
        <f t="shared" si="77"/>
        <v>18047.400000000001</v>
      </c>
      <c r="GX55" s="380">
        <f t="shared" si="77"/>
        <v>11496.3</v>
      </c>
      <c r="GY55" s="380">
        <f t="shared" si="77"/>
        <v>6551.1</v>
      </c>
      <c r="GZ55" s="380">
        <f t="shared" si="77"/>
        <v>948.4</v>
      </c>
      <c r="HA55" s="406"/>
      <c r="HB55" s="387"/>
      <c r="HC55" s="388"/>
      <c r="HD55" s="388"/>
      <c r="HE55" s="389"/>
      <c r="HF55" s="390">
        <f t="shared" si="174"/>
        <v>335</v>
      </c>
      <c r="HG55" s="391">
        <v>34.4</v>
      </c>
      <c r="HH55" s="392">
        <f t="shared" si="78"/>
        <v>21390</v>
      </c>
      <c r="HI55" s="393"/>
      <c r="HJ55" s="394"/>
      <c r="HK55" s="388">
        <f t="shared" si="74"/>
        <v>0</v>
      </c>
      <c r="HL55" s="388">
        <f t="shared" si="79"/>
        <v>18995.8</v>
      </c>
      <c r="HM55" s="394">
        <f t="shared" si="175"/>
        <v>11496.3</v>
      </c>
      <c r="HN55" s="394"/>
      <c r="HO55" s="395"/>
    </row>
    <row r="56" spans="1:225">
      <c r="A56" s="372" t="s">
        <v>757</v>
      </c>
      <c r="B56" s="373">
        <v>0</v>
      </c>
      <c r="C56" s="373">
        <v>0</v>
      </c>
      <c r="D56" s="374">
        <v>25</v>
      </c>
      <c r="E56" s="375">
        <v>0</v>
      </c>
      <c r="F56" s="374"/>
      <c r="G56" s="373">
        <v>0</v>
      </c>
      <c r="H56" s="374">
        <v>237</v>
      </c>
      <c r="I56" s="375">
        <v>0</v>
      </c>
      <c r="J56" s="374"/>
      <c r="K56" s="374"/>
      <c r="L56" s="374"/>
      <c r="M56" s="373">
        <v>0</v>
      </c>
      <c r="N56" s="375">
        <v>0</v>
      </c>
      <c r="O56" s="374"/>
      <c r="P56" s="375">
        <v>0</v>
      </c>
      <c r="Q56" s="374">
        <v>35</v>
      </c>
      <c r="R56" s="375">
        <v>0</v>
      </c>
      <c r="S56" s="374"/>
      <c r="T56" s="376">
        <v>0</v>
      </c>
      <c r="U56" s="403">
        <v>0</v>
      </c>
      <c r="V56" s="403">
        <v>0</v>
      </c>
      <c r="W56" s="375">
        <v>0</v>
      </c>
      <c r="X56" s="375">
        <v>0</v>
      </c>
      <c r="Y56" s="375">
        <v>0</v>
      </c>
      <c r="Z56" s="375">
        <v>0</v>
      </c>
      <c r="AA56" s="375">
        <v>0</v>
      </c>
      <c r="AB56" s="375">
        <v>0</v>
      </c>
      <c r="AC56" s="375">
        <v>0</v>
      </c>
      <c r="AD56" s="377">
        <v>0</v>
      </c>
      <c r="AE56" s="377">
        <v>0</v>
      </c>
      <c r="AF56" s="377">
        <v>0</v>
      </c>
      <c r="AG56" s="377">
        <v>0</v>
      </c>
      <c r="AH56" s="374"/>
      <c r="AI56" s="377">
        <v>0</v>
      </c>
      <c r="AJ56" s="378">
        <f t="shared" si="75"/>
        <v>25</v>
      </c>
      <c r="AK56" s="378">
        <f t="shared" si="76"/>
        <v>272</v>
      </c>
      <c r="AL56" s="379">
        <f t="shared" si="0"/>
        <v>0</v>
      </c>
      <c r="AM56" s="380">
        <f t="shared" si="91"/>
        <v>0</v>
      </c>
      <c r="AN56" s="380">
        <f t="shared" si="1"/>
        <v>0</v>
      </c>
      <c r="AO56" s="380">
        <f t="shared" si="92"/>
        <v>0</v>
      </c>
      <c r="AP56" s="380">
        <f>AL56-AM56</f>
        <v>0</v>
      </c>
      <c r="AQ56" s="380">
        <f t="shared" si="2"/>
        <v>0</v>
      </c>
      <c r="AR56" s="380">
        <f t="shared" si="3"/>
        <v>0</v>
      </c>
      <c r="AS56" s="380">
        <f t="shared" si="4"/>
        <v>0</v>
      </c>
      <c r="AT56" s="380">
        <f t="shared" si="94"/>
        <v>0</v>
      </c>
      <c r="AU56" s="380">
        <f>AQ56-AR56</f>
        <v>0</v>
      </c>
      <c r="AV56" s="380">
        <f>ROUND(D56*$AV$8/1000,1)</f>
        <v>1315.9</v>
      </c>
      <c r="AW56" s="380">
        <f>ROUND(D56*$AW$8/1000,1)</f>
        <v>1253</v>
      </c>
      <c r="AX56" s="380">
        <f t="shared" si="5"/>
        <v>798.2</v>
      </c>
      <c r="AY56" s="380">
        <f t="shared" si="98"/>
        <v>454.8</v>
      </c>
      <c r="AZ56" s="380">
        <f t="shared" si="6"/>
        <v>62.9</v>
      </c>
      <c r="BA56" s="380">
        <f>ROUND(E56*$BA$8/1000,1)</f>
        <v>0</v>
      </c>
      <c r="BB56" s="380">
        <f>ROUND(E56*$BB$8/1000,1)</f>
        <v>0</v>
      </c>
      <c r="BC56" s="380">
        <f t="shared" si="7"/>
        <v>0</v>
      </c>
      <c r="BD56" s="380">
        <f t="shared" si="101"/>
        <v>0</v>
      </c>
      <c r="BE56" s="380">
        <f t="shared" si="8"/>
        <v>0</v>
      </c>
      <c r="BF56" s="380">
        <f>ROUND(F56*$BF$8/1000,1)</f>
        <v>0</v>
      </c>
      <c r="BG56" s="380">
        <f>ROUND(F56*$BG$8/1000,1)</f>
        <v>0</v>
      </c>
      <c r="BH56" s="380">
        <f t="shared" si="9"/>
        <v>0</v>
      </c>
      <c r="BI56" s="380">
        <f t="shared" si="104"/>
        <v>0</v>
      </c>
      <c r="BJ56" s="380">
        <f>BF56-BG56</f>
        <v>0</v>
      </c>
      <c r="BK56" s="380">
        <f>ROUND(G56*$BK$8/1000,1)</f>
        <v>0</v>
      </c>
      <c r="BL56" s="380">
        <f>ROUND(G56*$BL$8/1000,1)</f>
        <v>0</v>
      </c>
      <c r="BM56" s="380">
        <f t="shared" si="10"/>
        <v>0</v>
      </c>
      <c r="BN56" s="380">
        <f t="shared" si="108"/>
        <v>0</v>
      </c>
      <c r="BO56" s="380">
        <f>BK56-BL56</f>
        <v>0</v>
      </c>
      <c r="BP56" s="380">
        <f>ROUND(H56*$BP$8/1000,1)</f>
        <v>10976.7</v>
      </c>
      <c r="BQ56" s="380">
        <f>ROUND(H56*$BQ$8/1000,1)</f>
        <v>10328.9</v>
      </c>
      <c r="BR56" s="380">
        <f t="shared" si="11"/>
        <v>6579.6</v>
      </c>
      <c r="BS56" s="380">
        <f t="shared" si="112"/>
        <v>3749.3</v>
      </c>
      <c r="BT56" s="380">
        <f t="shared" si="12"/>
        <v>647.79999999999995</v>
      </c>
      <c r="BU56" s="380"/>
      <c r="BV56" s="380">
        <f t="shared" si="81"/>
        <v>0</v>
      </c>
      <c r="BW56" s="380">
        <f t="shared" si="82"/>
        <v>0</v>
      </c>
      <c r="BX56" s="380">
        <f t="shared" si="83"/>
        <v>0</v>
      </c>
      <c r="BY56" s="380">
        <f t="shared" si="84"/>
        <v>0</v>
      </c>
      <c r="BZ56" s="380">
        <f t="shared" si="85"/>
        <v>0</v>
      </c>
      <c r="CA56" s="380">
        <f t="shared" si="86"/>
        <v>0</v>
      </c>
      <c r="CB56" s="380">
        <f t="shared" si="87"/>
        <v>0</v>
      </c>
      <c r="CC56" s="380">
        <f t="shared" si="88"/>
        <v>0</v>
      </c>
      <c r="CD56" s="380">
        <f t="shared" si="89"/>
        <v>0</v>
      </c>
      <c r="CE56" s="381">
        <f t="shared" si="13"/>
        <v>0</v>
      </c>
      <c r="CF56" s="380">
        <f t="shared" si="113"/>
        <v>0</v>
      </c>
      <c r="CG56" s="380">
        <f t="shared" si="114"/>
        <v>0</v>
      </c>
      <c r="CH56" s="380">
        <f t="shared" si="14"/>
        <v>0</v>
      </c>
      <c r="CI56" s="380">
        <f t="shared" si="115"/>
        <v>0</v>
      </c>
      <c r="CJ56" s="381">
        <f t="shared" si="15"/>
        <v>0</v>
      </c>
      <c r="CK56" s="380">
        <f t="shared" si="116"/>
        <v>0</v>
      </c>
      <c r="CL56" s="380">
        <f t="shared" si="117"/>
        <v>0</v>
      </c>
      <c r="CM56" s="380">
        <f t="shared" si="16"/>
        <v>0</v>
      </c>
      <c r="CN56" s="380">
        <f t="shared" si="118"/>
        <v>0</v>
      </c>
      <c r="CO56" s="381">
        <f t="shared" si="17"/>
        <v>0</v>
      </c>
      <c r="CP56" s="380">
        <f t="shared" si="119"/>
        <v>0</v>
      </c>
      <c r="CQ56" s="380">
        <f t="shared" si="120"/>
        <v>0</v>
      </c>
      <c r="CR56" s="380">
        <f t="shared" si="18"/>
        <v>0</v>
      </c>
      <c r="CS56" s="380">
        <f t="shared" si="121"/>
        <v>0</v>
      </c>
      <c r="CT56" s="381">
        <f t="shared" si="19"/>
        <v>0</v>
      </c>
      <c r="CU56" s="380">
        <f t="shared" si="122"/>
        <v>0</v>
      </c>
      <c r="CV56" s="380">
        <f t="shared" si="123"/>
        <v>0</v>
      </c>
      <c r="CW56" s="380">
        <f t="shared" si="20"/>
        <v>0</v>
      </c>
      <c r="CX56" s="380">
        <f t="shared" si="124"/>
        <v>0</v>
      </c>
      <c r="CY56" s="380">
        <f t="shared" si="21"/>
        <v>0</v>
      </c>
      <c r="CZ56" s="380">
        <f t="shared" si="125"/>
        <v>0</v>
      </c>
      <c r="DA56" s="380">
        <f t="shared" si="126"/>
        <v>0</v>
      </c>
      <c r="DB56" s="380">
        <f t="shared" si="22"/>
        <v>0</v>
      </c>
      <c r="DC56" s="380">
        <f t="shared" si="127"/>
        <v>0</v>
      </c>
      <c r="DD56" s="380">
        <f t="shared" si="23"/>
        <v>0</v>
      </c>
      <c r="DE56" s="380">
        <f t="shared" si="24"/>
        <v>4090.4</v>
      </c>
      <c r="DF56" s="380">
        <f t="shared" si="25"/>
        <v>3966</v>
      </c>
      <c r="DG56" s="380">
        <f t="shared" si="26"/>
        <v>2526.4</v>
      </c>
      <c r="DH56" s="380">
        <f t="shared" si="128"/>
        <v>1439.6</v>
      </c>
      <c r="DI56" s="380">
        <f t="shared" si="27"/>
        <v>124.4</v>
      </c>
      <c r="DJ56" s="380">
        <f t="shared" si="28"/>
        <v>0</v>
      </c>
      <c r="DK56" s="380">
        <f t="shared" si="29"/>
        <v>0</v>
      </c>
      <c r="DL56" s="380">
        <f t="shared" si="30"/>
        <v>0</v>
      </c>
      <c r="DM56" s="380">
        <f t="shared" si="129"/>
        <v>0</v>
      </c>
      <c r="DN56" s="380">
        <f t="shared" si="31"/>
        <v>0</v>
      </c>
      <c r="DO56" s="380">
        <f t="shared" si="130"/>
        <v>0</v>
      </c>
      <c r="DP56" s="380">
        <f t="shared" si="131"/>
        <v>0</v>
      </c>
      <c r="DQ56" s="380">
        <f t="shared" si="132"/>
        <v>0</v>
      </c>
      <c r="DR56" s="380">
        <f t="shared" si="133"/>
        <v>0</v>
      </c>
      <c r="DS56" s="380">
        <f t="shared" si="32"/>
        <v>0</v>
      </c>
      <c r="DT56" s="382">
        <f t="shared" si="134"/>
        <v>0</v>
      </c>
      <c r="DU56" s="383">
        <f t="shared" si="135"/>
        <v>0</v>
      </c>
      <c r="DV56" s="380">
        <f t="shared" si="33"/>
        <v>0</v>
      </c>
      <c r="DW56" s="380">
        <f t="shared" si="136"/>
        <v>0</v>
      </c>
      <c r="DX56" s="383">
        <f t="shared" si="137"/>
        <v>0</v>
      </c>
      <c r="DY56" s="383">
        <f t="shared" si="138"/>
        <v>0</v>
      </c>
      <c r="DZ56" s="383">
        <f t="shared" si="139"/>
        <v>0</v>
      </c>
      <c r="EA56" s="380">
        <f t="shared" si="34"/>
        <v>0</v>
      </c>
      <c r="EB56" s="380">
        <f t="shared" si="140"/>
        <v>0</v>
      </c>
      <c r="EC56" s="383">
        <f t="shared" si="141"/>
        <v>0</v>
      </c>
      <c r="ED56" s="383">
        <f t="shared" si="142"/>
        <v>0</v>
      </c>
      <c r="EE56" s="383">
        <f t="shared" si="143"/>
        <v>0</v>
      </c>
      <c r="EF56" s="380">
        <f t="shared" si="35"/>
        <v>0</v>
      </c>
      <c r="EG56" s="380">
        <f t="shared" si="144"/>
        <v>0</v>
      </c>
      <c r="EH56" s="383">
        <f t="shared" si="145"/>
        <v>0</v>
      </c>
      <c r="EI56" s="383">
        <f t="shared" si="146"/>
        <v>0</v>
      </c>
      <c r="EJ56" s="383">
        <f t="shared" si="147"/>
        <v>0</v>
      </c>
      <c r="EK56" s="380">
        <f t="shared" si="36"/>
        <v>0</v>
      </c>
      <c r="EL56" s="380">
        <f t="shared" si="148"/>
        <v>0</v>
      </c>
      <c r="EM56" s="383">
        <f t="shared" si="149"/>
        <v>0</v>
      </c>
      <c r="EN56" s="383">
        <f t="shared" si="150"/>
        <v>0</v>
      </c>
      <c r="EO56" s="383">
        <f t="shared" si="151"/>
        <v>0</v>
      </c>
      <c r="EP56" s="380">
        <f t="shared" si="37"/>
        <v>0</v>
      </c>
      <c r="EQ56" s="380">
        <f t="shared" si="152"/>
        <v>0</v>
      </c>
      <c r="ER56" s="383">
        <f t="shared" si="153"/>
        <v>0</v>
      </c>
      <c r="ES56" s="383">
        <f t="shared" si="154"/>
        <v>0</v>
      </c>
      <c r="ET56" s="383">
        <f t="shared" si="155"/>
        <v>0</v>
      </c>
      <c r="EU56" s="380">
        <f t="shared" si="38"/>
        <v>0</v>
      </c>
      <c r="EV56" s="380">
        <f t="shared" si="156"/>
        <v>0</v>
      </c>
      <c r="EW56" s="383">
        <f t="shared" si="157"/>
        <v>0</v>
      </c>
      <c r="EX56" s="383">
        <f t="shared" si="158"/>
        <v>0</v>
      </c>
      <c r="EY56" s="383">
        <f t="shared" si="159"/>
        <v>0</v>
      </c>
      <c r="EZ56" s="380">
        <f t="shared" si="39"/>
        <v>0</v>
      </c>
      <c r="FA56" s="380">
        <f t="shared" si="160"/>
        <v>0</v>
      </c>
      <c r="FB56" s="383">
        <f t="shared" si="161"/>
        <v>0</v>
      </c>
      <c r="FC56" s="383">
        <f t="shared" si="162"/>
        <v>0</v>
      </c>
      <c r="FD56" s="383">
        <f t="shared" si="163"/>
        <v>0</v>
      </c>
      <c r="FE56" s="380">
        <f t="shared" si="40"/>
        <v>0</v>
      </c>
      <c r="FF56" s="380">
        <f t="shared" si="164"/>
        <v>0</v>
      </c>
      <c r="FG56" s="384">
        <f t="shared" si="165"/>
        <v>0</v>
      </c>
      <c r="FH56" s="385">
        <f t="shared" si="41"/>
        <v>0</v>
      </c>
      <c r="FI56" s="380">
        <f t="shared" si="42"/>
        <v>0</v>
      </c>
      <c r="FJ56" s="380">
        <f t="shared" si="43"/>
        <v>0</v>
      </c>
      <c r="FK56" s="380">
        <f t="shared" si="166"/>
        <v>0</v>
      </c>
      <c r="FL56" s="380">
        <f t="shared" si="44"/>
        <v>0</v>
      </c>
      <c r="FM56" s="380">
        <f t="shared" si="45"/>
        <v>0</v>
      </c>
      <c r="FN56" s="380">
        <f t="shared" si="46"/>
        <v>0</v>
      </c>
      <c r="FO56" s="380">
        <f t="shared" si="47"/>
        <v>0</v>
      </c>
      <c r="FP56" s="380">
        <f t="shared" si="167"/>
        <v>0</v>
      </c>
      <c r="FQ56" s="380">
        <f t="shared" si="48"/>
        <v>0</v>
      </c>
      <c r="FR56" s="380">
        <f t="shared" si="49"/>
        <v>0</v>
      </c>
      <c r="FS56" s="380">
        <f t="shared" si="50"/>
        <v>0</v>
      </c>
      <c r="FT56" s="380">
        <f t="shared" si="51"/>
        <v>0</v>
      </c>
      <c r="FU56" s="380">
        <f t="shared" si="168"/>
        <v>0</v>
      </c>
      <c r="FV56" s="380">
        <f t="shared" si="52"/>
        <v>0</v>
      </c>
      <c r="FW56" s="380">
        <f t="shared" si="53"/>
        <v>0</v>
      </c>
      <c r="FX56" s="380">
        <f t="shared" si="54"/>
        <v>0</v>
      </c>
      <c r="FY56" s="380">
        <f t="shared" si="55"/>
        <v>0</v>
      </c>
      <c r="FZ56" s="380">
        <f t="shared" si="169"/>
        <v>0</v>
      </c>
      <c r="GA56" s="380">
        <f t="shared" si="56"/>
        <v>0</v>
      </c>
      <c r="GB56" s="380">
        <f t="shared" si="57"/>
        <v>0</v>
      </c>
      <c r="GC56" s="380">
        <f t="shared" si="58"/>
        <v>0</v>
      </c>
      <c r="GD56" s="380">
        <f t="shared" si="59"/>
        <v>0</v>
      </c>
      <c r="GE56" s="380">
        <f t="shared" si="170"/>
        <v>0</v>
      </c>
      <c r="GF56" s="380">
        <f t="shared" si="60"/>
        <v>0</v>
      </c>
      <c r="GG56" s="380">
        <f t="shared" si="61"/>
        <v>0</v>
      </c>
      <c r="GH56" s="380">
        <f t="shared" si="62"/>
        <v>0</v>
      </c>
      <c r="GI56" s="380">
        <f t="shared" si="63"/>
        <v>0</v>
      </c>
      <c r="GJ56" s="380">
        <f t="shared" si="171"/>
        <v>0</v>
      </c>
      <c r="GK56" s="380">
        <f t="shared" si="64"/>
        <v>0</v>
      </c>
      <c r="GL56" s="380">
        <f t="shared" si="65"/>
        <v>0</v>
      </c>
      <c r="GM56" s="380">
        <f t="shared" si="66"/>
        <v>0</v>
      </c>
      <c r="GN56" s="380">
        <f t="shared" si="67"/>
        <v>0</v>
      </c>
      <c r="GO56" s="380">
        <f t="shared" si="172"/>
        <v>0</v>
      </c>
      <c r="GP56" s="380">
        <f t="shared" si="68"/>
        <v>0</v>
      </c>
      <c r="GQ56" s="380">
        <f t="shared" si="69"/>
        <v>0</v>
      </c>
      <c r="GR56" s="380">
        <f t="shared" si="70"/>
        <v>0</v>
      </c>
      <c r="GS56" s="380">
        <f t="shared" si="71"/>
        <v>0</v>
      </c>
      <c r="GT56" s="380">
        <f t="shared" si="173"/>
        <v>0</v>
      </c>
      <c r="GU56" s="380">
        <f t="shared" si="72"/>
        <v>0</v>
      </c>
      <c r="GV56" s="386">
        <f t="shared" si="90"/>
        <v>16383</v>
      </c>
      <c r="GW56" s="380">
        <f t="shared" si="77"/>
        <v>15547.9</v>
      </c>
      <c r="GX56" s="380">
        <f t="shared" si="77"/>
        <v>9904.2000000000007</v>
      </c>
      <c r="GY56" s="380">
        <f t="shared" si="77"/>
        <v>5643.7</v>
      </c>
      <c r="GZ56" s="380">
        <f t="shared" si="77"/>
        <v>835.1</v>
      </c>
      <c r="HA56" s="396"/>
      <c r="HB56" s="387"/>
      <c r="HC56" s="388"/>
      <c r="HD56" s="388"/>
      <c r="HE56" s="389"/>
      <c r="HF56" s="390">
        <f t="shared" si="174"/>
        <v>297</v>
      </c>
      <c r="HG56" s="391">
        <v>28.1</v>
      </c>
      <c r="HH56" s="392">
        <f t="shared" si="78"/>
        <v>22559</v>
      </c>
      <c r="HI56" s="393"/>
      <c r="HJ56" s="394"/>
      <c r="HK56" s="388">
        <f t="shared" si="74"/>
        <v>0</v>
      </c>
      <c r="HL56" s="388">
        <f t="shared" si="79"/>
        <v>16383</v>
      </c>
      <c r="HM56" s="394">
        <f t="shared" si="175"/>
        <v>9904.2000000000007</v>
      </c>
      <c r="HN56" s="394"/>
      <c r="HO56" s="395"/>
    </row>
    <row r="57" spans="1:225">
      <c r="A57" s="372" t="s">
        <v>758</v>
      </c>
      <c r="B57" s="373">
        <v>0</v>
      </c>
      <c r="C57" s="373">
        <v>0</v>
      </c>
      <c r="D57" s="374">
        <v>48</v>
      </c>
      <c r="E57" s="375">
        <v>0</v>
      </c>
      <c r="F57" s="374"/>
      <c r="G57" s="373">
        <v>0</v>
      </c>
      <c r="H57" s="374">
        <v>216</v>
      </c>
      <c r="I57" s="375">
        <v>0</v>
      </c>
      <c r="J57" s="374"/>
      <c r="K57" s="374"/>
      <c r="L57" s="374">
        <v>23</v>
      </c>
      <c r="M57" s="373">
        <v>0</v>
      </c>
      <c r="N57" s="375">
        <v>0</v>
      </c>
      <c r="O57" s="374"/>
      <c r="P57" s="375">
        <v>0</v>
      </c>
      <c r="Q57" s="374"/>
      <c r="R57" s="375">
        <v>0</v>
      </c>
      <c r="S57" s="374"/>
      <c r="T57" s="376">
        <v>0</v>
      </c>
      <c r="U57" s="403">
        <v>0</v>
      </c>
      <c r="V57" s="403">
        <v>0</v>
      </c>
      <c r="W57" s="375">
        <v>0</v>
      </c>
      <c r="X57" s="375">
        <v>0</v>
      </c>
      <c r="Y57" s="375">
        <v>0</v>
      </c>
      <c r="Z57" s="375">
        <v>0</v>
      </c>
      <c r="AA57" s="375">
        <v>0</v>
      </c>
      <c r="AB57" s="375">
        <v>0</v>
      </c>
      <c r="AC57" s="375">
        <v>0</v>
      </c>
      <c r="AD57" s="377">
        <v>0</v>
      </c>
      <c r="AE57" s="377">
        <v>0</v>
      </c>
      <c r="AF57" s="377">
        <v>0</v>
      </c>
      <c r="AG57" s="377">
        <v>0</v>
      </c>
      <c r="AH57" s="374">
        <v>23</v>
      </c>
      <c r="AI57" s="377">
        <v>0</v>
      </c>
      <c r="AJ57" s="378">
        <f t="shared" si="75"/>
        <v>48</v>
      </c>
      <c r="AK57" s="378">
        <f t="shared" si="76"/>
        <v>262</v>
      </c>
      <c r="AL57" s="379">
        <f t="shared" si="0"/>
        <v>0</v>
      </c>
      <c r="AM57" s="380">
        <f t="shared" si="91"/>
        <v>0</v>
      </c>
      <c r="AN57" s="380">
        <f t="shared" si="1"/>
        <v>0</v>
      </c>
      <c r="AO57" s="380">
        <f t="shared" si="92"/>
        <v>0</v>
      </c>
      <c r="AP57" s="380">
        <f t="shared" ref="AP57:AP64" si="176">AL57-AM57</f>
        <v>0</v>
      </c>
      <c r="AQ57" s="380">
        <f t="shared" si="2"/>
        <v>0</v>
      </c>
      <c r="AR57" s="380">
        <f t="shared" si="3"/>
        <v>0</v>
      </c>
      <c r="AS57" s="380">
        <f t="shared" si="4"/>
        <v>0</v>
      </c>
      <c r="AT57" s="380">
        <f t="shared" si="94"/>
        <v>0</v>
      </c>
      <c r="AU57" s="380">
        <f t="shared" ref="AU57:AU64" si="177">AQ57-AR57</f>
        <v>0</v>
      </c>
      <c r="AV57" s="380">
        <f t="shared" ref="AV57:AV64" si="178">ROUND(D57*$AV$8/1000,1)</f>
        <v>2526.4</v>
      </c>
      <c r="AW57" s="380">
        <f t="shared" ref="AW57:AW64" si="179">ROUND(D57*$AW$8/1000,1)</f>
        <v>2405.8000000000002</v>
      </c>
      <c r="AX57" s="380">
        <f t="shared" si="5"/>
        <v>1532.5</v>
      </c>
      <c r="AY57" s="380">
        <f t="shared" si="98"/>
        <v>873.3</v>
      </c>
      <c r="AZ57" s="380">
        <f t="shared" si="6"/>
        <v>120.6</v>
      </c>
      <c r="BA57" s="380">
        <f t="shared" ref="BA57:BA64" si="180">ROUND(E57*$BA$8/1000,1)</f>
        <v>0</v>
      </c>
      <c r="BB57" s="380">
        <f t="shared" ref="BB57:BB64" si="181">ROUND(E57*$BB$8/1000,1)</f>
        <v>0</v>
      </c>
      <c r="BC57" s="380">
        <f t="shared" si="7"/>
        <v>0</v>
      </c>
      <c r="BD57" s="380">
        <f t="shared" si="101"/>
        <v>0</v>
      </c>
      <c r="BE57" s="380">
        <f t="shared" si="8"/>
        <v>0</v>
      </c>
      <c r="BF57" s="380">
        <f t="shared" ref="BF57:BF64" si="182">ROUND(F57*$BF$8/1000,1)</f>
        <v>0</v>
      </c>
      <c r="BG57" s="380">
        <f t="shared" ref="BG57:BG64" si="183">ROUND(F57*$BG$8/1000,1)</f>
        <v>0</v>
      </c>
      <c r="BH57" s="380">
        <f t="shared" si="9"/>
        <v>0</v>
      </c>
      <c r="BI57" s="380">
        <f t="shared" si="104"/>
        <v>0</v>
      </c>
      <c r="BJ57" s="380">
        <f t="shared" ref="BJ57:BJ64" si="184">BF57-BG57</f>
        <v>0</v>
      </c>
      <c r="BK57" s="380">
        <f t="shared" ref="BK57:BK64" si="185">ROUND(G57*$BK$8/1000,1)</f>
        <v>0</v>
      </c>
      <c r="BL57" s="380">
        <f t="shared" ref="BL57:BL64" si="186">ROUND(G57*$BL$8/1000,1)</f>
        <v>0</v>
      </c>
      <c r="BM57" s="380">
        <f t="shared" si="10"/>
        <v>0</v>
      </c>
      <c r="BN57" s="380">
        <f t="shared" si="108"/>
        <v>0</v>
      </c>
      <c r="BO57" s="380">
        <f t="shared" ref="BO57:BO64" si="187">BK57-BL57</f>
        <v>0</v>
      </c>
      <c r="BP57" s="380">
        <f t="shared" ref="BP57:BP64" si="188">ROUND(H57*$BP$8/1000,1)</f>
        <v>10004</v>
      </c>
      <c r="BQ57" s="380">
        <f t="shared" ref="BQ57:BQ64" si="189">ROUND(H57*$BQ$8/1000,1)</f>
        <v>9413.7000000000007</v>
      </c>
      <c r="BR57" s="380">
        <f t="shared" si="11"/>
        <v>5996.6</v>
      </c>
      <c r="BS57" s="380">
        <f t="shared" si="112"/>
        <v>3417.1</v>
      </c>
      <c r="BT57" s="380">
        <f t="shared" si="12"/>
        <v>590.29999999999995</v>
      </c>
      <c r="BU57" s="380"/>
      <c r="BV57" s="380">
        <f t="shared" si="81"/>
        <v>0</v>
      </c>
      <c r="BW57" s="380">
        <f t="shared" si="82"/>
        <v>0</v>
      </c>
      <c r="BX57" s="380">
        <f t="shared" si="83"/>
        <v>0</v>
      </c>
      <c r="BY57" s="380">
        <f t="shared" si="84"/>
        <v>0</v>
      </c>
      <c r="BZ57" s="380">
        <f t="shared" si="85"/>
        <v>0</v>
      </c>
      <c r="CA57" s="380">
        <f t="shared" si="86"/>
        <v>0</v>
      </c>
      <c r="CB57" s="380">
        <f t="shared" si="87"/>
        <v>0</v>
      </c>
      <c r="CC57" s="380">
        <f t="shared" si="88"/>
        <v>0</v>
      </c>
      <c r="CD57" s="380">
        <f t="shared" si="89"/>
        <v>0</v>
      </c>
      <c r="CE57" s="381">
        <f t="shared" si="13"/>
        <v>0</v>
      </c>
      <c r="CF57" s="380">
        <f t="shared" si="113"/>
        <v>1065.2</v>
      </c>
      <c r="CG57" s="380">
        <f t="shared" si="114"/>
        <v>1002.4</v>
      </c>
      <c r="CH57" s="380">
        <f t="shared" si="14"/>
        <v>638.5</v>
      </c>
      <c r="CI57" s="380">
        <f t="shared" si="115"/>
        <v>363.9</v>
      </c>
      <c r="CJ57" s="381">
        <f t="shared" si="15"/>
        <v>62.8</v>
      </c>
      <c r="CK57" s="380">
        <f t="shared" si="116"/>
        <v>0</v>
      </c>
      <c r="CL57" s="380">
        <f t="shared" si="117"/>
        <v>0</v>
      </c>
      <c r="CM57" s="380">
        <f t="shared" si="16"/>
        <v>0</v>
      </c>
      <c r="CN57" s="380">
        <f t="shared" si="118"/>
        <v>0</v>
      </c>
      <c r="CO57" s="381">
        <f t="shared" si="17"/>
        <v>0</v>
      </c>
      <c r="CP57" s="380">
        <f t="shared" si="119"/>
        <v>0</v>
      </c>
      <c r="CQ57" s="380">
        <f t="shared" si="120"/>
        <v>0</v>
      </c>
      <c r="CR57" s="380">
        <f t="shared" si="18"/>
        <v>0</v>
      </c>
      <c r="CS57" s="380">
        <f t="shared" si="121"/>
        <v>0</v>
      </c>
      <c r="CT57" s="381">
        <f t="shared" si="19"/>
        <v>0</v>
      </c>
      <c r="CU57" s="380">
        <f t="shared" si="122"/>
        <v>0</v>
      </c>
      <c r="CV57" s="380">
        <f t="shared" si="123"/>
        <v>0</v>
      </c>
      <c r="CW57" s="380">
        <f t="shared" si="20"/>
        <v>0</v>
      </c>
      <c r="CX57" s="380">
        <f t="shared" si="124"/>
        <v>0</v>
      </c>
      <c r="CY57" s="380">
        <f t="shared" si="21"/>
        <v>0</v>
      </c>
      <c r="CZ57" s="380">
        <f t="shared" si="125"/>
        <v>0</v>
      </c>
      <c r="DA57" s="380">
        <f t="shared" si="126"/>
        <v>0</v>
      </c>
      <c r="DB57" s="380">
        <f t="shared" si="22"/>
        <v>0</v>
      </c>
      <c r="DC57" s="380">
        <f t="shared" si="127"/>
        <v>0</v>
      </c>
      <c r="DD57" s="380">
        <f t="shared" si="23"/>
        <v>0</v>
      </c>
      <c r="DE57" s="380">
        <f t="shared" si="24"/>
        <v>0</v>
      </c>
      <c r="DF57" s="380">
        <f t="shared" si="25"/>
        <v>0</v>
      </c>
      <c r="DG57" s="380">
        <f t="shared" si="26"/>
        <v>0</v>
      </c>
      <c r="DH57" s="380">
        <f t="shared" si="128"/>
        <v>0</v>
      </c>
      <c r="DI57" s="380">
        <f t="shared" si="27"/>
        <v>0</v>
      </c>
      <c r="DJ57" s="380">
        <f t="shared" si="28"/>
        <v>0</v>
      </c>
      <c r="DK57" s="380">
        <f t="shared" si="29"/>
        <v>0</v>
      </c>
      <c r="DL57" s="380">
        <f t="shared" si="30"/>
        <v>0</v>
      </c>
      <c r="DM57" s="380">
        <f t="shared" si="129"/>
        <v>0</v>
      </c>
      <c r="DN57" s="380">
        <f t="shared" si="31"/>
        <v>0</v>
      </c>
      <c r="DO57" s="380">
        <f t="shared" si="130"/>
        <v>0</v>
      </c>
      <c r="DP57" s="380">
        <f t="shared" si="131"/>
        <v>0</v>
      </c>
      <c r="DQ57" s="380">
        <f t="shared" si="132"/>
        <v>0</v>
      </c>
      <c r="DR57" s="380">
        <f t="shared" si="133"/>
        <v>0</v>
      </c>
      <c r="DS57" s="380">
        <f t="shared" si="32"/>
        <v>0</v>
      </c>
      <c r="DT57" s="382">
        <f t="shared" si="134"/>
        <v>0</v>
      </c>
      <c r="DU57" s="383">
        <f t="shared" si="135"/>
        <v>0</v>
      </c>
      <c r="DV57" s="380">
        <f t="shared" si="33"/>
        <v>0</v>
      </c>
      <c r="DW57" s="380">
        <f t="shared" si="136"/>
        <v>0</v>
      </c>
      <c r="DX57" s="383">
        <f t="shared" si="137"/>
        <v>0</v>
      </c>
      <c r="DY57" s="383">
        <f t="shared" si="138"/>
        <v>0</v>
      </c>
      <c r="DZ57" s="383">
        <f t="shared" si="139"/>
        <v>0</v>
      </c>
      <c r="EA57" s="380">
        <f t="shared" si="34"/>
        <v>0</v>
      </c>
      <c r="EB57" s="380">
        <f t="shared" si="140"/>
        <v>0</v>
      </c>
      <c r="EC57" s="383">
        <f t="shared" si="141"/>
        <v>0</v>
      </c>
      <c r="ED57" s="383">
        <f t="shared" si="142"/>
        <v>0</v>
      </c>
      <c r="EE57" s="383">
        <f t="shared" si="143"/>
        <v>0</v>
      </c>
      <c r="EF57" s="380">
        <f t="shared" si="35"/>
        <v>0</v>
      </c>
      <c r="EG57" s="380">
        <f t="shared" si="144"/>
        <v>0</v>
      </c>
      <c r="EH57" s="383">
        <f t="shared" si="145"/>
        <v>0</v>
      </c>
      <c r="EI57" s="383">
        <f t="shared" si="146"/>
        <v>0</v>
      </c>
      <c r="EJ57" s="383">
        <f t="shared" si="147"/>
        <v>0</v>
      </c>
      <c r="EK57" s="380">
        <f t="shared" si="36"/>
        <v>0</v>
      </c>
      <c r="EL57" s="380">
        <f t="shared" si="148"/>
        <v>0</v>
      </c>
      <c r="EM57" s="383">
        <f t="shared" si="149"/>
        <v>0</v>
      </c>
      <c r="EN57" s="383">
        <f t="shared" si="150"/>
        <v>0</v>
      </c>
      <c r="EO57" s="383">
        <f t="shared" si="151"/>
        <v>0</v>
      </c>
      <c r="EP57" s="380">
        <f t="shared" si="37"/>
        <v>0</v>
      </c>
      <c r="EQ57" s="380">
        <f t="shared" si="152"/>
        <v>0</v>
      </c>
      <c r="ER57" s="383">
        <f t="shared" si="153"/>
        <v>0</v>
      </c>
      <c r="ES57" s="383">
        <f t="shared" si="154"/>
        <v>0</v>
      </c>
      <c r="ET57" s="383">
        <f t="shared" si="155"/>
        <v>0</v>
      </c>
      <c r="EU57" s="380">
        <f t="shared" si="38"/>
        <v>0</v>
      </c>
      <c r="EV57" s="380">
        <f t="shared" si="156"/>
        <v>0</v>
      </c>
      <c r="EW57" s="383">
        <f t="shared" si="157"/>
        <v>0</v>
      </c>
      <c r="EX57" s="383">
        <f t="shared" si="158"/>
        <v>0</v>
      </c>
      <c r="EY57" s="383">
        <f t="shared" si="159"/>
        <v>0</v>
      </c>
      <c r="EZ57" s="380">
        <f t="shared" si="39"/>
        <v>0</v>
      </c>
      <c r="FA57" s="380">
        <f t="shared" si="160"/>
        <v>0</v>
      </c>
      <c r="FB57" s="383">
        <f t="shared" si="161"/>
        <v>0</v>
      </c>
      <c r="FC57" s="383">
        <f t="shared" si="162"/>
        <v>0</v>
      </c>
      <c r="FD57" s="383">
        <f t="shared" si="163"/>
        <v>0</v>
      </c>
      <c r="FE57" s="380">
        <f t="shared" si="40"/>
        <v>0</v>
      </c>
      <c r="FF57" s="380">
        <f t="shared" si="164"/>
        <v>0</v>
      </c>
      <c r="FG57" s="384">
        <f t="shared" si="165"/>
        <v>0</v>
      </c>
      <c r="FH57" s="385">
        <f t="shared" si="41"/>
        <v>0</v>
      </c>
      <c r="FI57" s="380">
        <f t="shared" si="42"/>
        <v>0</v>
      </c>
      <c r="FJ57" s="380">
        <f t="shared" si="43"/>
        <v>0</v>
      </c>
      <c r="FK57" s="380">
        <f t="shared" si="166"/>
        <v>0</v>
      </c>
      <c r="FL57" s="380">
        <f t="shared" si="44"/>
        <v>0</v>
      </c>
      <c r="FM57" s="380">
        <f t="shared" si="45"/>
        <v>0</v>
      </c>
      <c r="FN57" s="380">
        <f t="shared" si="46"/>
        <v>0</v>
      </c>
      <c r="FO57" s="380">
        <f t="shared" si="47"/>
        <v>0</v>
      </c>
      <c r="FP57" s="380">
        <f t="shared" si="167"/>
        <v>0</v>
      </c>
      <c r="FQ57" s="380">
        <f t="shared" si="48"/>
        <v>0</v>
      </c>
      <c r="FR57" s="380">
        <f t="shared" si="49"/>
        <v>0</v>
      </c>
      <c r="FS57" s="380">
        <f t="shared" si="50"/>
        <v>0</v>
      </c>
      <c r="FT57" s="380">
        <f t="shared" si="51"/>
        <v>0</v>
      </c>
      <c r="FU57" s="380">
        <f t="shared" si="168"/>
        <v>0</v>
      </c>
      <c r="FV57" s="380">
        <f t="shared" si="52"/>
        <v>0</v>
      </c>
      <c r="FW57" s="380">
        <f t="shared" si="53"/>
        <v>0</v>
      </c>
      <c r="FX57" s="380">
        <f t="shared" si="54"/>
        <v>0</v>
      </c>
      <c r="FY57" s="380">
        <f t="shared" si="55"/>
        <v>0</v>
      </c>
      <c r="FZ57" s="380">
        <f t="shared" si="169"/>
        <v>0</v>
      </c>
      <c r="GA57" s="380">
        <f t="shared" si="56"/>
        <v>0</v>
      </c>
      <c r="GB57" s="380">
        <f t="shared" si="57"/>
        <v>0</v>
      </c>
      <c r="GC57" s="380">
        <f t="shared" si="58"/>
        <v>0</v>
      </c>
      <c r="GD57" s="380">
        <f t="shared" si="59"/>
        <v>0</v>
      </c>
      <c r="GE57" s="380">
        <f t="shared" si="170"/>
        <v>0</v>
      </c>
      <c r="GF57" s="380">
        <f t="shared" si="60"/>
        <v>0</v>
      </c>
      <c r="GG57" s="380">
        <f t="shared" si="61"/>
        <v>0</v>
      </c>
      <c r="GH57" s="380">
        <f t="shared" si="62"/>
        <v>0</v>
      </c>
      <c r="GI57" s="380">
        <f t="shared" si="63"/>
        <v>0</v>
      </c>
      <c r="GJ57" s="380">
        <f t="shared" si="171"/>
        <v>0</v>
      </c>
      <c r="GK57" s="380">
        <f t="shared" si="64"/>
        <v>0</v>
      </c>
      <c r="GL57" s="380">
        <f t="shared" si="65"/>
        <v>1225</v>
      </c>
      <c r="GM57" s="380">
        <f t="shared" si="66"/>
        <v>1152.8</v>
      </c>
      <c r="GN57" s="380">
        <f t="shared" si="67"/>
        <v>734.3</v>
      </c>
      <c r="GO57" s="380">
        <f t="shared" si="172"/>
        <v>418.5</v>
      </c>
      <c r="GP57" s="380">
        <f t="shared" si="68"/>
        <v>72.2</v>
      </c>
      <c r="GQ57" s="380">
        <f t="shared" si="69"/>
        <v>0</v>
      </c>
      <c r="GR57" s="380">
        <f t="shared" si="70"/>
        <v>0</v>
      </c>
      <c r="GS57" s="380">
        <f t="shared" si="71"/>
        <v>0</v>
      </c>
      <c r="GT57" s="380">
        <f t="shared" si="173"/>
        <v>0</v>
      </c>
      <c r="GU57" s="380">
        <f t="shared" si="72"/>
        <v>0</v>
      </c>
      <c r="GV57" s="386">
        <f t="shared" si="90"/>
        <v>14820.6</v>
      </c>
      <c r="GW57" s="380">
        <f t="shared" si="77"/>
        <v>13974.7</v>
      </c>
      <c r="GX57" s="380">
        <f t="shared" si="77"/>
        <v>8901.9</v>
      </c>
      <c r="GY57" s="380">
        <f t="shared" si="77"/>
        <v>5072.8</v>
      </c>
      <c r="GZ57" s="380">
        <f t="shared" si="77"/>
        <v>845.9</v>
      </c>
      <c r="HA57" s="396"/>
      <c r="HB57" s="387"/>
      <c r="HC57" s="388"/>
      <c r="HD57" s="388"/>
      <c r="HE57" s="389"/>
      <c r="HF57" s="390">
        <f t="shared" si="174"/>
        <v>310</v>
      </c>
      <c r="HG57" s="391">
        <v>26.9</v>
      </c>
      <c r="HH57" s="392">
        <f t="shared" si="78"/>
        <v>21181</v>
      </c>
      <c r="HI57" s="393"/>
      <c r="HJ57" s="394"/>
      <c r="HK57" s="388">
        <f t="shared" si="74"/>
        <v>0</v>
      </c>
      <c r="HL57" s="388">
        <f t="shared" si="79"/>
        <v>14820.6</v>
      </c>
      <c r="HM57" s="394">
        <f t="shared" si="175"/>
        <v>8901.9</v>
      </c>
      <c r="HN57" s="394"/>
      <c r="HO57" s="395"/>
    </row>
    <row r="58" spans="1:225">
      <c r="A58" s="372" t="s">
        <v>759</v>
      </c>
      <c r="B58" s="373">
        <v>0</v>
      </c>
      <c r="C58" s="373">
        <v>0</v>
      </c>
      <c r="D58" s="374">
        <v>19</v>
      </c>
      <c r="E58" s="375">
        <v>0</v>
      </c>
      <c r="F58" s="374"/>
      <c r="G58" s="373">
        <v>0</v>
      </c>
      <c r="H58" s="374">
        <v>156</v>
      </c>
      <c r="I58" s="375">
        <v>0</v>
      </c>
      <c r="J58" s="374"/>
      <c r="K58" s="374"/>
      <c r="L58" s="374"/>
      <c r="M58" s="373">
        <v>0</v>
      </c>
      <c r="N58" s="375">
        <v>0</v>
      </c>
      <c r="O58" s="374"/>
      <c r="P58" s="375">
        <v>0</v>
      </c>
      <c r="Q58" s="374"/>
      <c r="R58" s="375">
        <v>0</v>
      </c>
      <c r="S58" s="374"/>
      <c r="T58" s="376">
        <v>0</v>
      </c>
      <c r="U58" s="403">
        <v>0</v>
      </c>
      <c r="V58" s="403">
        <v>0</v>
      </c>
      <c r="W58" s="375">
        <v>0</v>
      </c>
      <c r="X58" s="375">
        <v>0</v>
      </c>
      <c r="Y58" s="375">
        <v>0</v>
      </c>
      <c r="Z58" s="375">
        <v>0</v>
      </c>
      <c r="AA58" s="375">
        <v>0</v>
      </c>
      <c r="AB58" s="375">
        <v>0</v>
      </c>
      <c r="AC58" s="375">
        <v>0</v>
      </c>
      <c r="AD58" s="377">
        <v>0</v>
      </c>
      <c r="AE58" s="377">
        <v>0</v>
      </c>
      <c r="AF58" s="377">
        <v>0</v>
      </c>
      <c r="AG58" s="377">
        <v>0</v>
      </c>
      <c r="AH58" s="374"/>
      <c r="AI58" s="377">
        <v>0</v>
      </c>
      <c r="AJ58" s="378">
        <f t="shared" si="75"/>
        <v>19</v>
      </c>
      <c r="AK58" s="378">
        <f t="shared" si="76"/>
        <v>156</v>
      </c>
      <c r="AL58" s="379">
        <f t="shared" si="0"/>
        <v>0</v>
      </c>
      <c r="AM58" s="380">
        <f t="shared" si="91"/>
        <v>0</v>
      </c>
      <c r="AN58" s="380">
        <f t="shared" si="1"/>
        <v>0</v>
      </c>
      <c r="AO58" s="380">
        <f t="shared" si="92"/>
        <v>0</v>
      </c>
      <c r="AP58" s="380">
        <f t="shared" si="176"/>
        <v>0</v>
      </c>
      <c r="AQ58" s="380">
        <f t="shared" si="2"/>
        <v>0</v>
      </c>
      <c r="AR58" s="380">
        <f t="shared" si="3"/>
        <v>0</v>
      </c>
      <c r="AS58" s="380">
        <f t="shared" si="4"/>
        <v>0</v>
      </c>
      <c r="AT58" s="380">
        <f t="shared" si="94"/>
        <v>0</v>
      </c>
      <c r="AU58" s="380">
        <f t="shared" si="177"/>
        <v>0</v>
      </c>
      <c r="AV58" s="380">
        <f t="shared" si="178"/>
        <v>1000</v>
      </c>
      <c r="AW58" s="380">
        <f t="shared" si="179"/>
        <v>952.3</v>
      </c>
      <c r="AX58" s="380">
        <f t="shared" si="5"/>
        <v>606.6</v>
      </c>
      <c r="AY58" s="380">
        <f t="shared" si="98"/>
        <v>345.7</v>
      </c>
      <c r="AZ58" s="380">
        <f t="shared" si="6"/>
        <v>47.7</v>
      </c>
      <c r="BA58" s="380">
        <f t="shared" si="180"/>
        <v>0</v>
      </c>
      <c r="BB58" s="380">
        <f t="shared" si="181"/>
        <v>0</v>
      </c>
      <c r="BC58" s="380">
        <f t="shared" si="7"/>
        <v>0</v>
      </c>
      <c r="BD58" s="380">
        <f t="shared" si="101"/>
        <v>0</v>
      </c>
      <c r="BE58" s="380">
        <f t="shared" si="8"/>
        <v>0</v>
      </c>
      <c r="BF58" s="380">
        <f t="shared" si="182"/>
        <v>0</v>
      </c>
      <c r="BG58" s="380">
        <f t="shared" si="183"/>
        <v>0</v>
      </c>
      <c r="BH58" s="380">
        <f t="shared" si="9"/>
        <v>0</v>
      </c>
      <c r="BI58" s="380">
        <f t="shared" si="104"/>
        <v>0</v>
      </c>
      <c r="BJ58" s="380">
        <f t="shared" si="184"/>
        <v>0</v>
      </c>
      <c r="BK58" s="380">
        <f t="shared" si="185"/>
        <v>0</v>
      </c>
      <c r="BL58" s="380">
        <f t="shared" si="186"/>
        <v>0</v>
      </c>
      <c r="BM58" s="380">
        <f t="shared" si="10"/>
        <v>0</v>
      </c>
      <c r="BN58" s="380">
        <f t="shared" si="108"/>
        <v>0</v>
      </c>
      <c r="BO58" s="380">
        <f t="shared" si="187"/>
        <v>0</v>
      </c>
      <c r="BP58" s="380">
        <f t="shared" si="188"/>
        <v>7225.1</v>
      </c>
      <c r="BQ58" s="380">
        <f t="shared" si="189"/>
        <v>6798.8</v>
      </c>
      <c r="BR58" s="380">
        <f t="shared" si="11"/>
        <v>4330.8999999999996</v>
      </c>
      <c r="BS58" s="380">
        <f t="shared" si="112"/>
        <v>2467.9</v>
      </c>
      <c r="BT58" s="380">
        <f t="shared" si="12"/>
        <v>426.3</v>
      </c>
      <c r="BU58" s="380"/>
      <c r="BV58" s="380">
        <f t="shared" si="81"/>
        <v>0</v>
      </c>
      <c r="BW58" s="380">
        <f t="shared" si="82"/>
        <v>0</v>
      </c>
      <c r="BX58" s="380">
        <f t="shared" si="83"/>
        <v>0</v>
      </c>
      <c r="BY58" s="380">
        <f t="shared" si="84"/>
        <v>0</v>
      </c>
      <c r="BZ58" s="380">
        <f t="shared" si="85"/>
        <v>0</v>
      </c>
      <c r="CA58" s="380">
        <f t="shared" si="86"/>
        <v>0</v>
      </c>
      <c r="CB58" s="380">
        <f t="shared" si="87"/>
        <v>0</v>
      </c>
      <c r="CC58" s="380">
        <f t="shared" si="88"/>
        <v>0</v>
      </c>
      <c r="CD58" s="380">
        <f t="shared" si="89"/>
        <v>0</v>
      </c>
      <c r="CE58" s="381">
        <f t="shared" si="13"/>
        <v>0</v>
      </c>
      <c r="CF58" s="380">
        <f t="shared" si="113"/>
        <v>0</v>
      </c>
      <c r="CG58" s="380">
        <f t="shared" si="114"/>
        <v>0</v>
      </c>
      <c r="CH58" s="380">
        <f t="shared" si="14"/>
        <v>0</v>
      </c>
      <c r="CI58" s="380">
        <f t="shared" si="115"/>
        <v>0</v>
      </c>
      <c r="CJ58" s="381">
        <f t="shared" si="15"/>
        <v>0</v>
      </c>
      <c r="CK58" s="380">
        <f t="shared" si="116"/>
        <v>0</v>
      </c>
      <c r="CL58" s="380">
        <f t="shared" si="117"/>
        <v>0</v>
      </c>
      <c r="CM58" s="380">
        <f t="shared" si="16"/>
        <v>0</v>
      </c>
      <c r="CN58" s="380">
        <f t="shared" si="118"/>
        <v>0</v>
      </c>
      <c r="CO58" s="381">
        <f t="shared" si="17"/>
        <v>0</v>
      </c>
      <c r="CP58" s="380">
        <f t="shared" si="119"/>
        <v>0</v>
      </c>
      <c r="CQ58" s="380">
        <f t="shared" si="120"/>
        <v>0</v>
      </c>
      <c r="CR58" s="380">
        <f t="shared" si="18"/>
        <v>0</v>
      </c>
      <c r="CS58" s="380">
        <f t="shared" si="121"/>
        <v>0</v>
      </c>
      <c r="CT58" s="381">
        <f t="shared" si="19"/>
        <v>0</v>
      </c>
      <c r="CU58" s="380">
        <f t="shared" si="122"/>
        <v>0</v>
      </c>
      <c r="CV58" s="380">
        <f t="shared" si="123"/>
        <v>0</v>
      </c>
      <c r="CW58" s="380">
        <f t="shared" si="20"/>
        <v>0</v>
      </c>
      <c r="CX58" s="380">
        <f t="shared" si="124"/>
        <v>0</v>
      </c>
      <c r="CY58" s="380">
        <f t="shared" si="21"/>
        <v>0</v>
      </c>
      <c r="CZ58" s="380">
        <f t="shared" si="125"/>
        <v>0</v>
      </c>
      <c r="DA58" s="380">
        <f t="shared" si="126"/>
        <v>0</v>
      </c>
      <c r="DB58" s="380">
        <f t="shared" si="22"/>
        <v>0</v>
      </c>
      <c r="DC58" s="380">
        <f t="shared" si="127"/>
        <v>0</v>
      </c>
      <c r="DD58" s="380">
        <f t="shared" si="23"/>
        <v>0</v>
      </c>
      <c r="DE58" s="380">
        <f t="shared" si="24"/>
        <v>0</v>
      </c>
      <c r="DF58" s="380">
        <f t="shared" si="25"/>
        <v>0</v>
      </c>
      <c r="DG58" s="380">
        <f t="shared" si="26"/>
        <v>0</v>
      </c>
      <c r="DH58" s="380">
        <f t="shared" si="128"/>
        <v>0</v>
      </c>
      <c r="DI58" s="380">
        <f t="shared" si="27"/>
        <v>0</v>
      </c>
      <c r="DJ58" s="380">
        <f t="shared" si="28"/>
        <v>0</v>
      </c>
      <c r="DK58" s="380">
        <f t="shared" si="29"/>
        <v>0</v>
      </c>
      <c r="DL58" s="380">
        <f t="shared" si="30"/>
        <v>0</v>
      </c>
      <c r="DM58" s="380">
        <f t="shared" si="129"/>
        <v>0</v>
      </c>
      <c r="DN58" s="380">
        <f t="shared" si="31"/>
        <v>0</v>
      </c>
      <c r="DO58" s="380">
        <f t="shared" si="130"/>
        <v>0</v>
      </c>
      <c r="DP58" s="380">
        <f t="shared" si="131"/>
        <v>0</v>
      </c>
      <c r="DQ58" s="380">
        <f t="shared" si="132"/>
        <v>0</v>
      </c>
      <c r="DR58" s="380">
        <f t="shared" si="133"/>
        <v>0</v>
      </c>
      <c r="DS58" s="380">
        <f t="shared" si="32"/>
        <v>0</v>
      </c>
      <c r="DT58" s="382">
        <f t="shared" si="134"/>
        <v>0</v>
      </c>
      <c r="DU58" s="383">
        <f t="shared" si="135"/>
        <v>0</v>
      </c>
      <c r="DV58" s="380">
        <f t="shared" si="33"/>
        <v>0</v>
      </c>
      <c r="DW58" s="380">
        <f t="shared" si="136"/>
        <v>0</v>
      </c>
      <c r="DX58" s="383">
        <f t="shared" si="137"/>
        <v>0</v>
      </c>
      <c r="DY58" s="383">
        <f t="shared" si="138"/>
        <v>0</v>
      </c>
      <c r="DZ58" s="383">
        <f t="shared" si="139"/>
        <v>0</v>
      </c>
      <c r="EA58" s="380">
        <f t="shared" si="34"/>
        <v>0</v>
      </c>
      <c r="EB58" s="380">
        <f t="shared" si="140"/>
        <v>0</v>
      </c>
      <c r="EC58" s="383">
        <f t="shared" si="141"/>
        <v>0</v>
      </c>
      <c r="ED58" s="383">
        <f t="shared" si="142"/>
        <v>0</v>
      </c>
      <c r="EE58" s="383">
        <f t="shared" si="143"/>
        <v>0</v>
      </c>
      <c r="EF58" s="380">
        <f t="shared" si="35"/>
        <v>0</v>
      </c>
      <c r="EG58" s="380">
        <f t="shared" si="144"/>
        <v>0</v>
      </c>
      <c r="EH58" s="383">
        <f t="shared" si="145"/>
        <v>0</v>
      </c>
      <c r="EI58" s="383">
        <f t="shared" si="146"/>
        <v>0</v>
      </c>
      <c r="EJ58" s="383">
        <f t="shared" si="147"/>
        <v>0</v>
      </c>
      <c r="EK58" s="380">
        <f t="shared" si="36"/>
        <v>0</v>
      </c>
      <c r="EL58" s="380">
        <f t="shared" si="148"/>
        <v>0</v>
      </c>
      <c r="EM58" s="383">
        <f t="shared" si="149"/>
        <v>0</v>
      </c>
      <c r="EN58" s="383">
        <f t="shared" si="150"/>
        <v>0</v>
      </c>
      <c r="EO58" s="383">
        <f t="shared" si="151"/>
        <v>0</v>
      </c>
      <c r="EP58" s="380">
        <f t="shared" si="37"/>
        <v>0</v>
      </c>
      <c r="EQ58" s="380">
        <f t="shared" si="152"/>
        <v>0</v>
      </c>
      <c r="ER58" s="383">
        <f t="shared" si="153"/>
        <v>0</v>
      </c>
      <c r="ES58" s="383">
        <f t="shared" si="154"/>
        <v>0</v>
      </c>
      <c r="ET58" s="383">
        <f t="shared" si="155"/>
        <v>0</v>
      </c>
      <c r="EU58" s="380">
        <f t="shared" si="38"/>
        <v>0</v>
      </c>
      <c r="EV58" s="380">
        <f t="shared" si="156"/>
        <v>0</v>
      </c>
      <c r="EW58" s="383">
        <f t="shared" si="157"/>
        <v>0</v>
      </c>
      <c r="EX58" s="383">
        <f t="shared" si="158"/>
        <v>0</v>
      </c>
      <c r="EY58" s="383">
        <f t="shared" si="159"/>
        <v>0</v>
      </c>
      <c r="EZ58" s="380">
        <f t="shared" si="39"/>
        <v>0</v>
      </c>
      <c r="FA58" s="380">
        <f t="shared" si="160"/>
        <v>0</v>
      </c>
      <c r="FB58" s="383">
        <f t="shared" si="161"/>
        <v>0</v>
      </c>
      <c r="FC58" s="383">
        <f t="shared" si="162"/>
        <v>0</v>
      </c>
      <c r="FD58" s="383">
        <f t="shared" si="163"/>
        <v>0</v>
      </c>
      <c r="FE58" s="380">
        <f t="shared" si="40"/>
        <v>0</v>
      </c>
      <c r="FF58" s="380">
        <f t="shared" si="164"/>
        <v>0</v>
      </c>
      <c r="FG58" s="384">
        <f t="shared" si="165"/>
        <v>0</v>
      </c>
      <c r="FH58" s="385">
        <f t="shared" si="41"/>
        <v>0</v>
      </c>
      <c r="FI58" s="380">
        <f t="shared" si="42"/>
        <v>0</v>
      </c>
      <c r="FJ58" s="380">
        <f t="shared" si="43"/>
        <v>0</v>
      </c>
      <c r="FK58" s="380">
        <f t="shared" si="166"/>
        <v>0</v>
      </c>
      <c r="FL58" s="380">
        <f t="shared" si="44"/>
        <v>0</v>
      </c>
      <c r="FM58" s="380">
        <f t="shared" si="45"/>
        <v>0</v>
      </c>
      <c r="FN58" s="380">
        <f t="shared" si="46"/>
        <v>0</v>
      </c>
      <c r="FO58" s="380">
        <f t="shared" si="47"/>
        <v>0</v>
      </c>
      <c r="FP58" s="380">
        <f t="shared" si="167"/>
        <v>0</v>
      </c>
      <c r="FQ58" s="380">
        <f t="shared" si="48"/>
        <v>0</v>
      </c>
      <c r="FR58" s="380">
        <f t="shared" si="49"/>
        <v>0</v>
      </c>
      <c r="FS58" s="380">
        <f t="shared" si="50"/>
        <v>0</v>
      </c>
      <c r="FT58" s="380">
        <f t="shared" si="51"/>
        <v>0</v>
      </c>
      <c r="FU58" s="380">
        <f t="shared" si="168"/>
        <v>0</v>
      </c>
      <c r="FV58" s="380">
        <f t="shared" si="52"/>
        <v>0</v>
      </c>
      <c r="FW58" s="380">
        <f t="shared" si="53"/>
        <v>0</v>
      </c>
      <c r="FX58" s="380">
        <f t="shared" si="54"/>
        <v>0</v>
      </c>
      <c r="FY58" s="380">
        <f t="shared" si="55"/>
        <v>0</v>
      </c>
      <c r="FZ58" s="380">
        <f t="shared" si="169"/>
        <v>0</v>
      </c>
      <c r="GA58" s="380">
        <f t="shared" si="56"/>
        <v>0</v>
      </c>
      <c r="GB58" s="380">
        <f t="shared" si="57"/>
        <v>0</v>
      </c>
      <c r="GC58" s="380">
        <f t="shared" si="58"/>
        <v>0</v>
      </c>
      <c r="GD58" s="380">
        <f t="shared" si="59"/>
        <v>0</v>
      </c>
      <c r="GE58" s="380">
        <f t="shared" si="170"/>
        <v>0</v>
      </c>
      <c r="GF58" s="380">
        <f t="shared" si="60"/>
        <v>0</v>
      </c>
      <c r="GG58" s="380">
        <f t="shared" si="61"/>
        <v>0</v>
      </c>
      <c r="GH58" s="380">
        <f t="shared" si="62"/>
        <v>0</v>
      </c>
      <c r="GI58" s="380">
        <f t="shared" si="63"/>
        <v>0</v>
      </c>
      <c r="GJ58" s="380">
        <f t="shared" si="171"/>
        <v>0</v>
      </c>
      <c r="GK58" s="380">
        <f t="shared" si="64"/>
        <v>0</v>
      </c>
      <c r="GL58" s="380">
        <f t="shared" si="65"/>
        <v>0</v>
      </c>
      <c r="GM58" s="380">
        <f t="shared" si="66"/>
        <v>0</v>
      </c>
      <c r="GN58" s="380">
        <f t="shared" si="67"/>
        <v>0</v>
      </c>
      <c r="GO58" s="380">
        <f t="shared" si="172"/>
        <v>0</v>
      </c>
      <c r="GP58" s="380">
        <f t="shared" si="68"/>
        <v>0</v>
      </c>
      <c r="GQ58" s="380">
        <f t="shared" si="69"/>
        <v>0</v>
      </c>
      <c r="GR58" s="380">
        <f t="shared" si="70"/>
        <v>0</v>
      </c>
      <c r="GS58" s="380">
        <f t="shared" si="71"/>
        <v>0</v>
      </c>
      <c r="GT58" s="380">
        <f t="shared" si="173"/>
        <v>0</v>
      </c>
      <c r="GU58" s="380">
        <f t="shared" si="72"/>
        <v>0</v>
      </c>
      <c r="GV58" s="386">
        <f t="shared" si="90"/>
        <v>8225.1</v>
      </c>
      <c r="GW58" s="380">
        <f t="shared" si="77"/>
        <v>7751.1</v>
      </c>
      <c r="GX58" s="380">
        <f t="shared" si="77"/>
        <v>4937.5</v>
      </c>
      <c r="GY58" s="380">
        <f t="shared" si="77"/>
        <v>2813.6</v>
      </c>
      <c r="GZ58" s="380">
        <f t="shared" si="77"/>
        <v>474</v>
      </c>
      <c r="HA58" s="387"/>
      <c r="HB58" s="387"/>
      <c r="HC58" s="388"/>
      <c r="HD58" s="388"/>
      <c r="HE58" s="389"/>
      <c r="HF58" s="390">
        <f t="shared" si="174"/>
        <v>175</v>
      </c>
      <c r="HG58" s="391">
        <v>11.8</v>
      </c>
      <c r="HH58" s="392">
        <f t="shared" si="78"/>
        <v>26781</v>
      </c>
      <c r="HI58" s="393"/>
      <c r="HJ58" s="394"/>
      <c r="HK58" s="388">
        <f t="shared" si="74"/>
        <v>0</v>
      </c>
      <c r="HL58" s="388">
        <f t="shared" si="79"/>
        <v>8225.1</v>
      </c>
      <c r="HM58" s="394">
        <f t="shared" si="175"/>
        <v>4937.5</v>
      </c>
      <c r="HN58" s="394"/>
      <c r="HO58" s="395"/>
    </row>
    <row r="59" spans="1:225">
      <c r="A59" s="372" t="s">
        <v>838</v>
      </c>
      <c r="B59" s="373">
        <v>0</v>
      </c>
      <c r="C59" s="373">
        <v>0</v>
      </c>
      <c r="D59" s="374">
        <v>27</v>
      </c>
      <c r="E59" s="375">
        <v>0</v>
      </c>
      <c r="F59" s="374"/>
      <c r="G59" s="373">
        <v>0</v>
      </c>
      <c r="H59" s="374">
        <v>211</v>
      </c>
      <c r="I59" s="375">
        <v>0</v>
      </c>
      <c r="J59" s="374"/>
      <c r="K59" s="374"/>
      <c r="L59" s="374"/>
      <c r="M59" s="373">
        <v>0</v>
      </c>
      <c r="N59" s="375">
        <v>0</v>
      </c>
      <c r="O59" s="374"/>
      <c r="P59" s="375">
        <v>0</v>
      </c>
      <c r="Q59" s="374">
        <v>48</v>
      </c>
      <c r="R59" s="375">
        <v>0</v>
      </c>
      <c r="S59" s="374"/>
      <c r="T59" s="376">
        <v>0</v>
      </c>
      <c r="U59" s="403">
        <v>0</v>
      </c>
      <c r="V59" s="403">
        <v>0</v>
      </c>
      <c r="W59" s="375">
        <v>0</v>
      </c>
      <c r="X59" s="375">
        <v>0</v>
      </c>
      <c r="Y59" s="375">
        <v>0</v>
      </c>
      <c r="Z59" s="375">
        <v>0</v>
      </c>
      <c r="AA59" s="375">
        <v>0</v>
      </c>
      <c r="AB59" s="375">
        <v>0</v>
      </c>
      <c r="AC59" s="375">
        <v>0</v>
      </c>
      <c r="AD59" s="377">
        <v>0</v>
      </c>
      <c r="AE59" s="377">
        <v>0</v>
      </c>
      <c r="AF59" s="377">
        <v>0</v>
      </c>
      <c r="AG59" s="377">
        <v>0</v>
      </c>
      <c r="AH59" s="374"/>
      <c r="AI59" s="377">
        <v>0</v>
      </c>
      <c r="AJ59" s="378">
        <f t="shared" si="75"/>
        <v>27</v>
      </c>
      <c r="AK59" s="378">
        <f t="shared" si="76"/>
        <v>259</v>
      </c>
      <c r="AL59" s="379">
        <f t="shared" si="0"/>
        <v>0</v>
      </c>
      <c r="AM59" s="380">
        <f t="shared" si="91"/>
        <v>0</v>
      </c>
      <c r="AN59" s="380">
        <f t="shared" si="1"/>
        <v>0</v>
      </c>
      <c r="AO59" s="380">
        <f t="shared" si="92"/>
        <v>0</v>
      </c>
      <c r="AP59" s="380">
        <f t="shared" si="176"/>
        <v>0</v>
      </c>
      <c r="AQ59" s="380">
        <f t="shared" si="2"/>
        <v>0</v>
      </c>
      <c r="AR59" s="380">
        <f t="shared" si="3"/>
        <v>0</v>
      </c>
      <c r="AS59" s="380">
        <f t="shared" si="4"/>
        <v>0</v>
      </c>
      <c r="AT59" s="380">
        <f t="shared" si="94"/>
        <v>0</v>
      </c>
      <c r="AU59" s="380">
        <f t="shared" si="177"/>
        <v>0</v>
      </c>
      <c r="AV59" s="380">
        <f t="shared" si="178"/>
        <v>1421.1</v>
      </c>
      <c r="AW59" s="380">
        <f t="shared" si="179"/>
        <v>1353.2</v>
      </c>
      <c r="AX59" s="380">
        <f t="shared" si="5"/>
        <v>862</v>
      </c>
      <c r="AY59" s="380">
        <f t="shared" si="98"/>
        <v>491.2</v>
      </c>
      <c r="AZ59" s="380">
        <f t="shared" si="6"/>
        <v>67.900000000000006</v>
      </c>
      <c r="BA59" s="380">
        <f t="shared" si="180"/>
        <v>0</v>
      </c>
      <c r="BB59" s="380">
        <f t="shared" si="181"/>
        <v>0</v>
      </c>
      <c r="BC59" s="380">
        <f t="shared" si="7"/>
        <v>0</v>
      </c>
      <c r="BD59" s="380">
        <f t="shared" si="101"/>
        <v>0</v>
      </c>
      <c r="BE59" s="380">
        <f t="shared" si="8"/>
        <v>0</v>
      </c>
      <c r="BF59" s="380">
        <f t="shared" si="182"/>
        <v>0</v>
      </c>
      <c r="BG59" s="380">
        <f t="shared" si="183"/>
        <v>0</v>
      </c>
      <c r="BH59" s="380">
        <f t="shared" si="9"/>
        <v>0</v>
      </c>
      <c r="BI59" s="380">
        <f t="shared" si="104"/>
        <v>0</v>
      </c>
      <c r="BJ59" s="380">
        <f t="shared" si="184"/>
        <v>0</v>
      </c>
      <c r="BK59" s="380">
        <f t="shared" si="185"/>
        <v>0</v>
      </c>
      <c r="BL59" s="380">
        <f t="shared" si="186"/>
        <v>0</v>
      </c>
      <c r="BM59" s="380">
        <f t="shared" si="10"/>
        <v>0</v>
      </c>
      <c r="BN59" s="380">
        <f t="shared" si="108"/>
        <v>0</v>
      </c>
      <c r="BO59" s="380">
        <f t="shared" si="187"/>
        <v>0</v>
      </c>
      <c r="BP59" s="380">
        <f t="shared" si="188"/>
        <v>9772.5</v>
      </c>
      <c r="BQ59" s="380">
        <f t="shared" si="189"/>
        <v>9195.7999999999993</v>
      </c>
      <c r="BR59" s="380">
        <f t="shared" si="11"/>
        <v>5857.8</v>
      </c>
      <c r="BS59" s="380">
        <f t="shared" si="112"/>
        <v>3338</v>
      </c>
      <c r="BT59" s="380">
        <f t="shared" si="12"/>
        <v>576.70000000000005</v>
      </c>
      <c r="BU59" s="380"/>
      <c r="BV59" s="380">
        <f t="shared" si="81"/>
        <v>0</v>
      </c>
      <c r="BW59" s="380">
        <f t="shared" si="82"/>
        <v>0</v>
      </c>
      <c r="BX59" s="380">
        <f t="shared" si="83"/>
        <v>0</v>
      </c>
      <c r="BY59" s="380">
        <f t="shared" si="84"/>
        <v>0</v>
      </c>
      <c r="BZ59" s="380">
        <f t="shared" si="85"/>
        <v>0</v>
      </c>
      <c r="CA59" s="380">
        <f t="shared" si="86"/>
        <v>0</v>
      </c>
      <c r="CB59" s="380">
        <f t="shared" si="87"/>
        <v>0</v>
      </c>
      <c r="CC59" s="380">
        <f t="shared" si="88"/>
        <v>0</v>
      </c>
      <c r="CD59" s="380">
        <f t="shared" si="89"/>
        <v>0</v>
      </c>
      <c r="CE59" s="381">
        <f t="shared" si="13"/>
        <v>0</v>
      </c>
      <c r="CF59" s="380">
        <f t="shared" si="113"/>
        <v>0</v>
      </c>
      <c r="CG59" s="380">
        <f t="shared" si="114"/>
        <v>0</v>
      </c>
      <c r="CH59" s="380">
        <f t="shared" si="14"/>
        <v>0</v>
      </c>
      <c r="CI59" s="380">
        <f t="shared" si="115"/>
        <v>0</v>
      </c>
      <c r="CJ59" s="381">
        <f t="shared" si="15"/>
        <v>0</v>
      </c>
      <c r="CK59" s="380">
        <f t="shared" si="116"/>
        <v>0</v>
      </c>
      <c r="CL59" s="380">
        <f t="shared" si="117"/>
        <v>0</v>
      </c>
      <c r="CM59" s="380">
        <f t="shared" si="16"/>
        <v>0</v>
      </c>
      <c r="CN59" s="380">
        <f t="shared" si="118"/>
        <v>0</v>
      </c>
      <c r="CO59" s="381">
        <f t="shared" si="17"/>
        <v>0</v>
      </c>
      <c r="CP59" s="380">
        <f t="shared" si="119"/>
        <v>0</v>
      </c>
      <c r="CQ59" s="380">
        <f t="shared" si="120"/>
        <v>0</v>
      </c>
      <c r="CR59" s="380">
        <f t="shared" si="18"/>
        <v>0</v>
      </c>
      <c r="CS59" s="380">
        <f t="shared" si="121"/>
        <v>0</v>
      </c>
      <c r="CT59" s="381">
        <f t="shared" si="19"/>
        <v>0</v>
      </c>
      <c r="CU59" s="380">
        <f t="shared" si="122"/>
        <v>0</v>
      </c>
      <c r="CV59" s="380">
        <f t="shared" si="123"/>
        <v>0</v>
      </c>
      <c r="CW59" s="380">
        <f t="shared" si="20"/>
        <v>0</v>
      </c>
      <c r="CX59" s="380">
        <f t="shared" si="124"/>
        <v>0</v>
      </c>
      <c r="CY59" s="380">
        <f t="shared" si="21"/>
        <v>0</v>
      </c>
      <c r="CZ59" s="380">
        <f t="shared" si="125"/>
        <v>0</v>
      </c>
      <c r="DA59" s="380">
        <f t="shared" si="126"/>
        <v>0</v>
      </c>
      <c r="DB59" s="380">
        <f t="shared" si="22"/>
        <v>0</v>
      </c>
      <c r="DC59" s="380">
        <f t="shared" si="127"/>
        <v>0</v>
      </c>
      <c r="DD59" s="380">
        <f t="shared" si="23"/>
        <v>0</v>
      </c>
      <c r="DE59" s="380">
        <f t="shared" si="24"/>
        <v>5609.7</v>
      </c>
      <c r="DF59" s="380">
        <f t="shared" si="25"/>
        <v>5439.1</v>
      </c>
      <c r="DG59" s="380">
        <f t="shared" si="26"/>
        <v>3464.7</v>
      </c>
      <c r="DH59" s="380">
        <f t="shared" si="128"/>
        <v>1974.4</v>
      </c>
      <c r="DI59" s="380">
        <f t="shared" si="27"/>
        <v>170.6</v>
      </c>
      <c r="DJ59" s="380">
        <f t="shared" si="28"/>
        <v>0</v>
      </c>
      <c r="DK59" s="380">
        <f t="shared" si="29"/>
        <v>0</v>
      </c>
      <c r="DL59" s="380">
        <f t="shared" si="30"/>
        <v>0</v>
      </c>
      <c r="DM59" s="380">
        <f t="shared" si="129"/>
        <v>0</v>
      </c>
      <c r="DN59" s="380">
        <f t="shared" si="31"/>
        <v>0</v>
      </c>
      <c r="DO59" s="380">
        <f t="shared" si="130"/>
        <v>0</v>
      </c>
      <c r="DP59" s="380">
        <f t="shared" si="131"/>
        <v>0</v>
      </c>
      <c r="DQ59" s="380">
        <f t="shared" si="132"/>
        <v>0</v>
      </c>
      <c r="DR59" s="380">
        <f t="shared" si="133"/>
        <v>0</v>
      </c>
      <c r="DS59" s="380">
        <f t="shared" si="32"/>
        <v>0</v>
      </c>
      <c r="DT59" s="382">
        <f t="shared" si="134"/>
        <v>0</v>
      </c>
      <c r="DU59" s="383">
        <f t="shared" si="135"/>
        <v>0</v>
      </c>
      <c r="DV59" s="380">
        <f t="shared" si="33"/>
        <v>0</v>
      </c>
      <c r="DW59" s="380">
        <f t="shared" si="136"/>
        <v>0</v>
      </c>
      <c r="DX59" s="383">
        <f t="shared" si="137"/>
        <v>0</v>
      </c>
      <c r="DY59" s="383">
        <f t="shared" si="138"/>
        <v>0</v>
      </c>
      <c r="DZ59" s="383">
        <f t="shared" si="139"/>
        <v>0</v>
      </c>
      <c r="EA59" s="380">
        <f t="shared" si="34"/>
        <v>0</v>
      </c>
      <c r="EB59" s="380">
        <f t="shared" si="140"/>
        <v>0</v>
      </c>
      <c r="EC59" s="383">
        <f t="shared" si="141"/>
        <v>0</v>
      </c>
      <c r="ED59" s="383">
        <f t="shared" si="142"/>
        <v>0</v>
      </c>
      <c r="EE59" s="383">
        <f t="shared" si="143"/>
        <v>0</v>
      </c>
      <c r="EF59" s="380">
        <f t="shared" si="35"/>
        <v>0</v>
      </c>
      <c r="EG59" s="380">
        <f t="shared" si="144"/>
        <v>0</v>
      </c>
      <c r="EH59" s="383">
        <f t="shared" si="145"/>
        <v>0</v>
      </c>
      <c r="EI59" s="383">
        <f t="shared" si="146"/>
        <v>0</v>
      </c>
      <c r="EJ59" s="383">
        <f t="shared" si="147"/>
        <v>0</v>
      </c>
      <c r="EK59" s="380">
        <f t="shared" si="36"/>
        <v>0</v>
      </c>
      <c r="EL59" s="380">
        <f t="shared" si="148"/>
        <v>0</v>
      </c>
      <c r="EM59" s="383">
        <f t="shared" si="149"/>
        <v>0</v>
      </c>
      <c r="EN59" s="383">
        <f t="shared" si="150"/>
        <v>0</v>
      </c>
      <c r="EO59" s="383">
        <f t="shared" si="151"/>
        <v>0</v>
      </c>
      <c r="EP59" s="380">
        <f t="shared" si="37"/>
        <v>0</v>
      </c>
      <c r="EQ59" s="380">
        <f t="shared" si="152"/>
        <v>0</v>
      </c>
      <c r="ER59" s="383">
        <f t="shared" si="153"/>
        <v>0</v>
      </c>
      <c r="ES59" s="383">
        <f t="shared" si="154"/>
        <v>0</v>
      </c>
      <c r="ET59" s="383">
        <f t="shared" si="155"/>
        <v>0</v>
      </c>
      <c r="EU59" s="380">
        <f t="shared" si="38"/>
        <v>0</v>
      </c>
      <c r="EV59" s="380">
        <f t="shared" si="156"/>
        <v>0</v>
      </c>
      <c r="EW59" s="383">
        <f t="shared" si="157"/>
        <v>0</v>
      </c>
      <c r="EX59" s="383">
        <f t="shared" si="158"/>
        <v>0</v>
      </c>
      <c r="EY59" s="383">
        <f t="shared" si="159"/>
        <v>0</v>
      </c>
      <c r="EZ59" s="380">
        <f t="shared" si="39"/>
        <v>0</v>
      </c>
      <c r="FA59" s="380">
        <f t="shared" si="160"/>
        <v>0</v>
      </c>
      <c r="FB59" s="383">
        <f t="shared" si="161"/>
        <v>0</v>
      </c>
      <c r="FC59" s="383">
        <f t="shared" si="162"/>
        <v>0</v>
      </c>
      <c r="FD59" s="383">
        <f t="shared" si="163"/>
        <v>0</v>
      </c>
      <c r="FE59" s="380">
        <f t="shared" si="40"/>
        <v>0</v>
      </c>
      <c r="FF59" s="380">
        <f t="shared" si="164"/>
        <v>0</v>
      </c>
      <c r="FG59" s="384">
        <f t="shared" si="165"/>
        <v>0</v>
      </c>
      <c r="FH59" s="385">
        <f t="shared" si="41"/>
        <v>0</v>
      </c>
      <c r="FI59" s="380">
        <f t="shared" si="42"/>
        <v>0</v>
      </c>
      <c r="FJ59" s="380">
        <f t="shared" si="43"/>
        <v>0</v>
      </c>
      <c r="FK59" s="380">
        <f t="shared" si="166"/>
        <v>0</v>
      </c>
      <c r="FL59" s="380">
        <f t="shared" si="44"/>
        <v>0</v>
      </c>
      <c r="FM59" s="380">
        <f t="shared" si="45"/>
        <v>0</v>
      </c>
      <c r="FN59" s="380">
        <f t="shared" si="46"/>
        <v>0</v>
      </c>
      <c r="FO59" s="380">
        <f t="shared" si="47"/>
        <v>0</v>
      </c>
      <c r="FP59" s="380">
        <f t="shared" si="167"/>
        <v>0</v>
      </c>
      <c r="FQ59" s="380">
        <f t="shared" si="48"/>
        <v>0</v>
      </c>
      <c r="FR59" s="380">
        <f t="shared" si="49"/>
        <v>0</v>
      </c>
      <c r="FS59" s="380">
        <f t="shared" si="50"/>
        <v>0</v>
      </c>
      <c r="FT59" s="380">
        <f t="shared" si="51"/>
        <v>0</v>
      </c>
      <c r="FU59" s="380">
        <f t="shared" si="168"/>
        <v>0</v>
      </c>
      <c r="FV59" s="380">
        <f t="shared" si="52"/>
        <v>0</v>
      </c>
      <c r="FW59" s="380">
        <f t="shared" si="53"/>
        <v>0</v>
      </c>
      <c r="FX59" s="380">
        <f t="shared" si="54"/>
        <v>0</v>
      </c>
      <c r="FY59" s="380">
        <f t="shared" si="55"/>
        <v>0</v>
      </c>
      <c r="FZ59" s="380">
        <f t="shared" si="169"/>
        <v>0</v>
      </c>
      <c r="GA59" s="380">
        <f t="shared" si="56"/>
        <v>0</v>
      </c>
      <c r="GB59" s="380">
        <f t="shared" si="57"/>
        <v>0</v>
      </c>
      <c r="GC59" s="380">
        <f t="shared" si="58"/>
        <v>0</v>
      </c>
      <c r="GD59" s="380">
        <f t="shared" si="59"/>
        <v>0</v>
      </c>
      <c r="GE59" s="380">
        <f t="shared" si="170"/>
        <v>0</v>
      </c>
      <c r="GF59" s="380">
        <f t="shared" si="60"/>
        <v>0</v>
      </c>
      <c r="GG59" s="380">
        <f t="shared" si="61"/>
        <v>0</v>
      </c>
      <c r="GH59" s="380">
        <f t="shared" si="62"/>
        <v>0</v>
      </c>
      <c r="GI59" s="380">
        <f t="shared" si="63"/>
        <v>0</v>
      </c>
      <c r="GJ59" s="380">
        <f t="shared" si="171"/>
        <v>0</v>
      </c>
      <c r="GK59" s="380">
        <f t="shared" si="64"/>
        <v>0</v>
      </c>
      <c r="GL59" s="380">
        <f t="shared" si="65"/>
        <v>0</v>
      </c>
      <c r="GM59" s="380">
        <f t="shared" si="66"/>
        <v>0</v>
      </c>
      <c r="GN59" s="380">
        <f t="shared" si="67"/>
        <v>0</v>
      </c>
      <c r="GO59" s="380">
        <f t="shared" si="172"/>
        <v>0</v>
      </c>
      <c r="GP59" s="380">
        <f t="shared" si="68"/>
        <v>0</v>
      </c>
      <c r="GQ59" s="380">
        <f t="shared" si="69"/>
        <v>0</v>
      </c>
      <c r="GR59" s="380">
        <f t="shared" si="70"/>
        <v>0</v>
      </c>
      <c r="GS59" s="380">
        <f t="shared" si="71"/>
        <v>0</v>
      </c>
      <c r="GT59" s="380">
        <f t="shared" si="173"/>
        <v>0</v>
      </c>
      <c r="GU59" s="380">
        <f t="shared" si="72"/>
        <v>0</v>
      </c>
      <c r="GV59" s="386">
        <f t="shared" si="90"/>
        <v>16803.3</v>
      </c>
      <c r="GW59" s="380">
        <f t="shared" si="77"/>
        <v>15988.1</v>
      </c>
      <c r="GX59" s="380">
        <f t="shared" si="77"/>
        <v>10184.5</v>
      </c>
      <c r="GY59" s="380">
        <f t="shared" si="77"/>
        <v>5803.6</v>
      </c>
      <c r="GZ59" s="380">
        <f t="shared" si="77"/>
        <v>815.2</v>
      </c>
      <c r="HA59" s="387"/>
      <c r="HB59" s="387"/>
      <c r="HC59" s="388"/>
      <c r="HD59" s="388"/>
      <c r="HE59" s="389"/>
      <c r="HF59" s="390">
        <f t="shared" si="174"/>
        <v>286</v>
      </c>
      <c r="HG59" s="391">
        <v>29.4</v>
      </c>
      <c r="HH59" s="392">
        <f t="shared" si="78"/>
        <v>22172</v>
      </c>
      <c r="HI59" s="393"/>
      <c r="HJ59" s="394"/>
      <c r="HK59" s="388">
        <f t="shared" si="74"/>
        <v>0</v>
      </c>
      <c r="HL59" s="388">
        <f t="shared" si="79"/>
        <v>16803.3</v>
      </c>
      <c r="HM59" s="394">
        <f t="shared" si="175"/>
        <v>10184.5</v>
      </c>
      <c r="HN59" s="394"/>
      <c r="HO59" s="395"/>
    </row>
    <row r="60" spans="1:225">
      <c r="A60" s="372" t="s">
        <v>761</v>
      </c>
      <c r="B60" s="373">
        <v>0</v>
      </c>
      <c r="C60" s="373">
        <v>0</v>
      </c>
      <c r="D60" s="374">
        <v>27</v>
      </c>
      <c r="E60" s="375">
        <v>0</v>
      </c>
      <c r="F60" s="374"/>
      <c r="G60" s="373">
        <v>0</v>
      </c>
      <c r="H60" s="374">
        <v>158</v>
      </c>
      <c r="I60" s="375">
        <v>0</v>
      </c>
      <c r="J60" s="374"/>
      <c r="K60" s="374"/>
      <c r="L60" s="374"/>
      <c r="M60" s="373">
        <v>0</v>
      </c>
      <c r="N60" s="375">
        <v>0</v>
      </c>
      <c r="O60" s="374"/>
      <c r="P60" s="375">
        <v>0</v>
      </c>
      <c r="Q60" s="374"/>
      <c r="R60" s="375">
        <v>0</v>
      </c>
      <c r="S60" s="374"/>
      <c r="T60" s="376">
        <v>0</v>
      </c>
      <c r="U60" s="403">
        <v>0</v>
      </c>
      <c r="V60" s="403">
        <v>0</v>
      </c>
      <c r="W60" s="375">
        <v>0</v>
      </c>
      <c r="X60" s="375">
        <v>0</v>
      </c>
      <c r="Y60" s="375">
        <v>0</v>
      </c>
      <c r="Z60" s="375">
        <v>0</v>
      </c>
      <c r="AA60" s="375">
        <v>0</v>
      </c>
      <c r="AB60" s="375">
        <v>0</v>
      </c>
      <c r="AC60" s="375">
        <v>0</v>
      </c>
      <c r="AD60" s="377">
        <v>0</v>
      </c>
      <c r="AE60" s="377">
        <v>0</v>
      </c>
      <c r="AF60" s="377">
        <v>0</v>
      </c>
      <c r="AG60" s="377">
        <v>0</v>
      </c>
      <c r="AH60" s="374"/>
      <c r="AI60" s="377">
        <v>0</v>
      </c>
      <c r="AJ60" s="378">
        <f t="shared" si="75"/>
        <v>27</v>
      </c>
      <c r="AK60" s="378">
        <f t="shared" si="76"/>
        <v>158</v>
      </c>
      <c r="AL60" s="379">
        <f t="shared" si="0"/>
        <v>0</v>
      </c>
      <c r="AM60" s="380">
        <f t="shared" si="91"/>
        <v>0</v>
      </c>
      <c r="AN60" s="380">
        <f t="shared" si="1"/>
        <v>0</v>
      </c>
      <c r="AO60" s="380">
        <f t="shared" si="92"/>
        <v>0</v>
      </c>
      <c r="AP60" s="380">
        <f t="shared" si="176"/>
        <v>0</v>
      </c>
      <c r="AQ60" s="380">
        <f t="shared" si="2"/>
        <v>0</v>
      </c>
      <c r="AR60" s="380">
        <f t="shared" si="3"/>
        <v>0</v>
      </c>
      <c r="AS60" s="380">
        <f t="shared" si="4"/>
        <v>0</v>
      </c>
      <c r="AT60" s="380">
        <f t="shared" si="94"/>
        <v>0</v>
      </c>
      <c r="AU60" s="380">
        <f t="shared" si="177"/>
        <v>0</v>
      </c>
      <c r="AV60" s="380">
        <f t="shared" si="178"/>
        <v>1421.1</v>
      </c>
      <c r="AW60" s="380">
        <f t="shared" si="179"/>
        <v>1353.2</v>
      </c>
      <c r="AX60" s="380">
        <f t="shared" si="5"/>
        <v>862</v>
      </c>
      <c r="AY60" s="380">
        <f t="shared" si="98"/>
        <v>491.2</v>
      </c>
      <c r="AZ60" s="380">
        <f t="shared" si="6"/>
        <v>67.900000000000006</v>
      </c>
      <c r="BA60" s="380">
        <f t="shared" si="180"/>
        <v>0</v>
      </c>
      <c r="BB60" s="380">
        <f t="shared" si="181"/>
        <v>0</v>
      </c>
      <c r="BC60" s="380">
        <f t="shared" si="7"/>
        <v>0</v>
      </c>
      <c r="BD60" s="380">
        <f t="shared" si="101"/>
        <v>0</v>
      </c>
      <c r="BE60" s="380">
        <f t="shared" si="8"/>
        <v>0</v>
      </c>
      <c r="BF60" s="380">
        <f t="shared" si="182"/>
        <v>0</v>
      </c>
      <c r="BG60" s="380">
        <f t="shared" si="183"/>
        <v>0</v>
      </c>
      <c r="BH60" s="380">
        <f t="shared" si="9"/>
        <v>0</v>
      </c>
      <c r="BI60" s="380">
        <f t="shared" si="104"/>
        <v>0</v>
      </c>
      <c r="BJ60" s="380">
        <f t="shared" si="184"/>
        <v>0</v>
      </c>
      <c r="BK60" s="380">
        <f t="shared" si="185"/>
        <v>0</v>
      </c>
      <c r="BL60" s="380">
        <f t="shared" si="186"/>
        <v>0</v>
      </c>
      <c r="BM60" s="380">
        <f t="shared" si="10"/>
        <v>0</v>
      </c>
      <c r="BN60" s="380">
        <f t="shared" si="108"/>
        <v>0</v>
      </c>
      <c r="BO60" s="380">
        <f t="shared" si="187"/>
        <v>0</v>
      </c>
      <c r="BP60" s="380">
        <f t="shared" si="188"/>
        <v>7317.8</v>
      </c>
      <c r="BQ60" s="380">
        <f t="shared" si="189"/>
        <v>6886</v>
      </c>
      <c r="BR60" s="380">
        <f t="shared" si="11"/>
        <v>4386.3999999999996</v>
      </c>
      <c r="BS60" s="380">
        <f t="shared" si="112"/>
        <v>2499.6</v>
      </c>
      <c r="BT60" s="380">
        <f t="shared" si="12"/>
        <v>431.8</v>
      </c>
      <c r="BU60" s="380"/>
      <c r="BV60" s="380">
        <f t="shared" si="81"/>
        <v>0</v>
      </c>
      <c r="BW60" s="380">
        <f t="shared" si="82"/>
        <v>0</v>
      </c>
      <c r="BX60" s="380">
        <f t="shared" si="83"/>
        <v>0</v>
      </c>
      <c r="BY60" s="380">
        <f t="shared" si="84"/>
        <v>0</v>
      </c>
      <c r="BZ60" s="380">
        <f t="shared" si="85"/>
        <v>0</v>
      </c>
      <c r="CA60" s="380">
        <f t="shared" si="86"/>
        <v>0</v>
      </c>
      <c r="CB60" s="380">
        <f t="shared" si="87"/>
        <v>0</v>
      </c>
      <c r="CC60" s="380">
        <f t="shared" si="88"/>
        <v>0</v>
      </c>
      <c r="CD60" s="380">
        <f t="shared" si="89"/>
        <v>0</v>
      </c>
      <c r="CE60" s="381">
        <f t="shared" si="13"/>
        <v>0</v>
      </c>
      <c r="CF60" s="380">
        <f t="shared" si="113"/>
        <v>0</v>
      </c>
      <c r="CG60" s="380">
        <f t="shared" si="114"/>
        <v>0</v>
      </c>
      <c r="CH60" s="380">
        <f t="shared" si="14"/>
        <v>0</v>
      </c>
      <c r="CI60" s="380">
        <f t="shared" si="115"/>
        <v>0</v>
      </c>
      <c r="CJ60" s="381">
        <f t="shared" si="15"/>
        <v>0</v>
      </c>
      <c r="CK60" s="380">
        <f t="shared" si="116"/>
        <v>0</v>
      </c>
      <c r="CL60" s="380">
        <f t="shared" si="117"/>
        <v>0</v>
      </c>
      <c r="CM60" s="380">
        <f t="shared" si="16"/>
        <v>0</v>
      </c>
      <c r="CN60" s="380">
        <f t="shared" si="118"/>
        <v>0</v>
      </c>
      <c r="CO60" s="381">
        <f t="shared" si="17"/>
        <v>0</v>
      </c>
      <c r="CP60" s="380">
        <f t="shared" si="119"/>
        <v>0</v>
      </c>
      <c r="CQ60" s="380">
        <f t="shared" si="120"/>
        <v>0</v>
      </c>
      <c r="CR60" s="380">
        <f t="shared" si="18"/>
        <v>0</v>
      </c>
      <c r="CS60" s="380">
        <f t="shared" si="121"/>
        <v>0</v>
      </c>
      <c r="CT60" s="381">
        <f t="shared" si="19"/>
        <v>0</v>
      </c>
      <c r="CU60" s="380">
        <f t="shared" si="122"/>
        <v>0</v>
      </c>
      <c r="CV60" s="380">
        <f t="shared" si="123"/>
        <v>0</v>
      </c>
      <c r="CW60" s="380">
        <f t="shared" si="20"/>
        <v>0</v>
      </c>
      <c r="CX60" s="380">
        <f t="shared" si="124"/>
        <v>0</v>
      </c>
      <c r="CY60" s="380">
        <f t="shared" si="21"/>
        <v>0</v>
      </c>
      <c r="CZ60" s="380">
        <f t="shared" si="125"/>
        <v>0</v>
      </c>
      <c r="DA60" s="380">
        <f t="shared" si="126"/>
        <v>0</v>
      </c>
      <c r="DB60" s="380">
        <f t="shared" si="22"/>
        <v>0</v>
      </c>
      <c r="DC60" s="380">
        <f t="shared" si="127"/>
        <v>0</v>
      </c>
      <c r="DD60" s="380">
        <f t="shared" si="23"/>
        <v>0</v>
      </c>
      <c r="DE60" s="380">
        <f t="shared" si="24"/>
        <v>0</v>
      </c>
      <c r="DF60" s="380">
        <f t="shared" si="25"/>
        <v>0</v>
      </c>
      <c r="DG60" s="380">
        <f t="shared" si="26"/>
        <v>0</v>
      </c>
      <c r="DH60" s="380">
        <f t="shared" si="128"/>
        <v>0</v>
      </c>
      <c r="DI60" s="380">
        <f t="shared" si="27"/>
        <v>0</v>
      </c>
      <c r="DJ60" s="380">
        <f t="shared" si="28"/>
        <v>0</v>
      </c>
      <c r="DK60" s="380">
        <f t="shared" si="29"/>
        <v>0</v>
      </c>
      <c r="DL60" s="380">
        <f t="shared" si="30"/>
        <v>0</v>
      </c>
      <c r="DM60" s="380">
        <f t="shared" si="129"/>
        <v>0</v>
      </c>
      <c r="DN60" s="380">
        <f t="shared" si="31"/>
        <v>0</v>
      </c>
      <c r="DO60" s="380">
        <f t="shared" si="130"/>
        <v>0</v>
      </c>
      <c r="DP60" s="380">
        <f t="shared" si="131"/>
        <v>0</v>
      </c>
      <c r="DQ60" s="380">
        <f t="shared" si="132"/>
        <v>0</v>
      </c>
      <c r="DR60" s="380">
        <f t="shared" si="133"/>
        <v>0</v>
      </c>
      <c r="DS60" s="380">
        <f t="shared" si="32"/>
        <v>0</v>
      </c>
      <c r="DT60" s="382">
        <f t="shared" si="134"/>
        <v>0</v>
      </c>
      <c r="DU60" s="383">
        <f t="shared" si="135"/>
        <v>0</v>
      </c>
      <c r="DV60" s="380">
        <f t="shared" si="33"/>
        <v>0</v>
      </c>
      <c r="DW60" s="380">
        <f t="shared" si="136"/>
        <v>0</v>
      </c>
      <c r="DX60" s="383">
        <f t="shared" si="137"/>
        <v>0</v>
      </c>
      <c r="DY60" s="383">
        <f t="shared" si="138"/>
        <v>0</v>
      </c>
      <c r="DZ60" s="383">
        <f t="shared" si="139"/>
        <v>0</v>
      </c>
      <c r="EA60" s="380">
        <f t="shared" si="34"/>
        <v>0</v>
      </c>
      <c r="EB60" s="380">
        <f t="shared" si="140"/>
        <v>0</v>
      </c>
      <c r="EC60" s="383">
        <f t="shared" si="141"/>
        <v>0</v>
      </c>
      <c r="ED60" s="383">
        <f t="shared" si="142"/>
        <v>0</v>
      </c>
      <c r="EE60" s="383">
        <f t="shared" si="143"/>
        <v>0</v>
      </c>
      <c r="EF60" s="380">
        <f t="shared" si="35"/>
        <v>0</v>
      </c>
      <c r="EG60" s="380">
        <f t="shared" si="144"/>
        <v>0</v>
      </c>
      <c r="EH60" s="383">
        <f t="shared" si="145"/>
        <v>0</v>
      </c>
      <c r="EI60" s="383">
        <f t="shared" si="146"/>
        <v>0</v>
      </c>
      <c r="EJ60" s="383">
        <f t="shared" si="147"/>
        <v>0</v>
      </c>
      <c r="EK60" s="380">
        <f t="shared" si="36"/>
        <v>0</v>
      </c>
      <c r="EL60" s="380">
        <f t="shared" si="148"/>
        <v>0</v>
      </c>
      <c r="EM60" s="383">
        <f t="shared" si="149"/>
        <v>0</v>
      </c>
      <c r="EN60" s="383">
        <f t="shared" si="150"/>
        <v>0</v>
      </c>
      <c r="EO60" s="383">
        <f t="shared" si="151"/>
        <v>0</v>
      </c>
      <c r="EP60" s="380">
        <f t="shared" si="37"/>
        <v>0</v>
      </c>
      <c r="EQ60" s="380">
        <f t="shared" si="152"/>
        <v>0</v>
      </c>
      <c r="ER60" s="383">
        <f t="shared" si="153"/>
        <v>0</v>
      </c>
      <c r="ES60" s="383">
        <f t="shared" si="154"/>
        <v>0</v>
      </c>
      <c r="ET60" s="383">
        <f t="shared" si="155"/>
        <v>0</v>
      </c>
      <c r="EU60" s="380">
        <f t="shared" si="38"/>
        <v>0</v>
      </c>
      <c r="EV60" s="380">
        <f t="shared" si="156"/>
        <v>0</v>
      </c>
      <c r="EW60" s="383">
        <f t="shared" si="157"/>
        <v>0</v>
      </c>
      <c r="EX60" s="383">
        <f t="shared" si="158"/>
        <v>0</v>
      </c>
      <c r="EY60" s="383">
        <f t="shared" si="159"/>
        <v>0</v>
      </c>
      <c r="EZ60" s="380">
        <f t="shared" si="39"/>
        <v>0</v>
      </c>
      <c r="FA60" s="380">
        <f t="shared" si="160"/>
        <v>0</v>
      </c>
      <c r="FB60" s="383">
        <f t="shared" si="161"/>
        <v>0</v>
      </c>
      <c r="FC60" s="383">
        <f t="shared" si="162"/>
        <v>0</v>
      </c>
      <c r="FD60" s="383">
        <f t="shared" si="163"/>
        <v>0</v>
      </c>
      <c r="FE60" s="380">
        <f t="shared" si="40"/>
        <v>0</v>
      </c>
      <c r="FF60" s="380">
        <f t="shared" si="164"/>
        <v>0</v>
      </c>
      <c r="FG60" s="384">
        <f t="shared" si="165"/>
        <v>0</v>
      </c>
      <c r="FH60" s="385">
        <f t="shared" si="41"/>
        <v>0</v>
      </c>
      <c r="FI60" s="380">
        <f t="shared" si="42"/>
        <v>0</v>
      </c>
      <c r="FJ60" s="380">
        <f t="shared" si="43"/>
        <v>0</v>
      </c>
      <c r="FK60" s="380">
        <f t="shared" si="166"/>
        <v>0</v>
      </c>
      <c r="FL60" s="380">
        <f t="shared" si="44"/>
        <v>0</v>
      </c>
      <c r="FM60" s="380">
        <f t="shared" si="45"/>
        <v>0</v>
      </c>
      <c r="FN60" s="380">
        <f t="shared" si="46"/>
        <v>0</v>
      </c>
      <c r="FO60" s="380">
        <f t="shared" si="47"/>
        <v>0</v>
      </c>
      <c r="FP60" s="380">
        <f t="shared" si="167"/>
        <v>0</v>
      </c>
      <c r="FQ60" s="380">
        <f t="shared" si="48"/>
        <v>0</v>
      </c>
      <c r="FR60" s="380">
        <f t="shared" si="49"/>
        <v>0</v>
      </c>
      <c r="FS60" s="380">
        <f t="shared" si="50"/>
        <v>0</v>
      </c>
      <c r="FT60" s="380">
        <f t="shared" si="51"/>
        <v>0</v>
      </c>
      <c r="FU60" s="380">
        <f t="shared" si="168"/>
        <v>0</v>
      </c>
      <c r="FV60" s="380">
        <f t="shared" si="52"/>
        <v>0</v>
      </c>
      <c r="FW60" s="380">
        <f t="shared" si="53"/>
        <v>0</v>
      </c>
      <c r="FX60" s="380">
        <f t="shared" si="54"/>
        <v>0</v>
      </c>
      <c r="FY60" s="380">
        <f t="shared" si="55"/>
        <v>0</v>
      </c>
      <c r="FZ60" s="380">
        <f t="shared" si="169"/>
        <v>0</v>
      </c>
      <c r="GA60" s="380">
        <f t="shared" si="56"/>
        <v>0</v>
      </c>
      <c r="GB60" s="380">
        <f t="shared" si="57"/>
        <v>0</v>
      </c>
      <c r="GC60" s="380">
        <f t="shared" si="58"/>
        <v>0</v>
      </c>
      <c r="GD60" s="380">
        <f t="shared" si="59"/>
        <v>0</v>
      </c>
      <c r="GE60" s="380">
        <f t="shared" si="170"/>
        <v>0</v>
      </c>
      <c r="GF60" s="380">
        <f t="shared" si="60"/>
        <v>0</v>
      </c>
      <c r="GG60" s="380">
        <f t="shared" si="61"/>
        <v>0</v>
      </c>
      <c r="GH60" s="380">
        <f t="shared" si="62"/>
        <v>0</v>
      </c>
      <c r="GI60" s="380">
        <f t="shared" si="63"/>
        <v>0</v>
      </c>
      <c r="GJ60" s="380">
        <f t="shared" si="171"/>
        <v>0</v>
      </c>
      <c r="GK60" s="380">
        <f t="shared" si="64"/>
        <v>0</v>
      </c>
      <c r="GL60" s="380">
        <f t="shared" si="65"/>
        <v>0</v>
      </c>
      <c r="GM60" s="380">
        <f t="shared" si="66"/>
        <v>0</v>
      </c>
      <c r="GN60" s="380">
        <f t="shared" si="67"/>
        <v>0</v>
      </c>
      <c r="GO60" s="380">
        <f t="shared" si="172"/>
        <v>0</v>
      </c>
      <c r="GP60" s="380">
        <f t="shared" si="68"/>
        <v>0</v>
      </c>
      <c r="GQ60" s="380">
        <f t="shared" si="69"/>
        <v>0</v>
      </c>
      <c r="GR60" s="380">
        <f t="shared" si="70"/>
        <v>0</v>
      </c>
      <c r="GS60" s="380">
        <f t="shared" si="71"/>
        <v>0</v>
      </c>
      <c r="GT60" s="380">
        <f t="shared" si="173"/>
        <v>0</v>
      </c>
      <c r="GU60" s="380">
        <f t="shared" si="72"/>
        <v>0</v>
      </c>
      <c r="GV60" s="386">
        <f t="shared" si="90"/>
        <v>8738.9</v>
      </c>
      <c r="GW60" s="380">
        <f t="shared" si="77"/>
        <v>8239.2000000000007</v>
      </c>
      <c r="GX60" s="380">
        <f t="shared" si="77"/>
        <v>5248.4</v>
      </c>
      <c r="GY60" s="380">
        <f t="shared" si="77"/>
        <v>2990.8</v>
      </c>
      <c r="GZ60" s="380">
        <f t="shared" si="77"/>
        <v>499.7</v>
      </c>
      <c r="HA60" s="387"/>
      <c r="HB60" s="387"/>
      <c r="HC60" s="388"/>
      <c r="HD60" s="388"/>
      <c r="HE60" s="389"/>
      <c r="HF60" s="390">
        <f t="shared" si="174"/>
        <v>185</v>
      </c>
      <c r="HG60" s="391">
        <v>11.7</v>
      </c>
      <c r="HH60" s="392">
        <f t="shared" si="78"/>
        <v>28711</v>
      </c>
      <c r="HI60" s="393"/>
      <c r="HJ60" s="394"/>
      <c r="HK60" s="388">
        <f t="shared" si="74"/>
        <v>0</v>
      </c>
      <c r="HL60" s="388">
        <f t="shared" si="79"/>
        <v>8738.9</v>
      </c>
      <c r="HM60" s="394">
        <f t="shared" si="175"/>
        <v>5248.4</v>
      </c>
      <c r="HN60" s="394"/>
      <c r="HO60" s="395"/>
    </row>
    <row r="61" spans="1:225">
      <c r="A61" s="372" t="s">
        <v>839</v>
      </c>
      <c r="B61" s="373">
        <v>0</v>
      </c>
      <c r="C61" s="373">
        <v>0</v>
      </c>
      <c r="D61" s="374">
        <v>31</v>
      </c>
      <c r="E61" s="375">
        <v>0</v>
      </c>
      <c r="F61" s="374"/>
      <c r="G61" s="373">
        <v>0</v>
      </c>
      <c r="H61" s="374">
        <v>312</v>
      </c>
      <c r="I61" s="375">
        <v>0</v>
      </c>
      <c r="J61" s="374"/>
      <c r="K61" s="374"/>
      <c r="L61" s="374"/>
      <c r="M61" s="373">
        <v>0</v>
      </c>
      <c r="N61" s="375">
        <v>0</v>
      </c>
      <c r="O61" s="374"/>
      <c r="P61" s="375">
        <v>0</v>
      </c>
      <c r="Q61" s="374"/>
      <c r="R61" s="375">
        <v>0</v>
      </c>
      <c r="S61" s="374"/>
      <c r="T61" s="376">
        <v>0</v>
      </c>
      <c r="U61" s="403">
        <v>0</v>
      </c>
      <c r="V61" s="403">
        <v>0</v>
      </c>
      <c r="W61" s="375">
        <v>0</v>
      </c>
      <c r="X61" s="375">
        <v>0</v>
      </c>
      <c r="Y61" s="375">
        <v>0</v>
      </c>
      <c r="Z61" s="375">
        <v>0</v>
      </c>
      <c r="AA61" s="375">
        <v>0</v>
      </c>
      <c r="AB61" s="375">
        <v>0</v>
      </c>
      <c r="AC61" s="375">
        <v>0</v>
      </c>
      <c r="AD61" s="377">
        <v>0</v>
      </c>
      <c r="AE61" s="377">
        <v>0</v>
      </c>
      <c r="AF61" s="377">
        <v>0</v>
      </c>
      <c r="AG61" s="377">
        <v>0</v>
      </c>
      <c r="AH61" s="374"/>
      <c r="AI61" s="377">
        <v>0</v>
      </c>
      <c r="AJ61" s="378">
        <f t="shared" si="75"/>
        <v>31</v>
      </c>
      <c r="AK61" s="378">
        <f t="shared" si="76"/>
        <v>312</v>
      </c>
      <c r="AL61" s="379">
        <f t="shared" si="0"/>
        <v>0</v>
      </c>
      <c r="AM61" s="380">
        <f t="shared" si="91"/>
        <v>0</v>
      </c>
      <c r="AN61" s="380">
        <f t="shared" si="1"/>
        <v>0</v>
      </c>
      <c r="AO61" s="380">
        <f t="shared" si="92"/>
        <v>0</v>
      </c>
      <c r="AP61" s="380">
        <f t="shared" si="176"/>
        <v>0</v>
      </c>
      <c r="AQ61" s="380">
        <f t="shared" si="2"/>
        <v>0</v>
      </c>
      <c r="AR61" s="380">
        <f t="shared" si="3"/>
        <v>0</v>
      </c>
      <c r="AS61" s="380">
        <f t="shared" si="4"/>
        <v>0</v>
      </c>
      <c r="AT61" s="380">
        <f t="shared" si="94"/>
        <v>0</v>
      </c>
      <c r="AU61" s="380">
        <f t="shared" si="177"/>
        <v>0</v>
      </c>
      <c r="AV61" s="380">
        <f t="shared" si="178"/>
        <v>1631.7</v>
      </c>
      <c r="AW61" s="380">
        <f t="shared" si="179"/>
        <v>1553.7</v>
      </c>
      <c r="AX61" s="380">
        <f t="shared" si="5"/>
        <v>989.7</v>
      </c>
      <c r="AY61" s="380">
        <f t="shared" si="98"/>
        <v>564</v>
      </c>
      <c r="AZ61" s="380">
        <f t="shared" si="6"/>
        <v>78</v>
      </c>
      <c r="BA61" s="380">
        <f t="shared" si="180"/>
        <v>0</v>
      </c>
      <c r="BB61" s="380">
        <f t="shared" si="181"/>
        <v>0</v>
      </c>
      <c r="BC61" s="380">
        <f t="shared" si="7"/>
        <v>0</v>
      </c>
      <c r="BD61" s="380">
        <f t="shared" si="101"/>
        <v>0</v>
      </c>
      <c r="BE61" s="380">
        <f t="shared" si="8"/>
        <v>0</v>
      </c>
      <c r="BF61" s="380">
        <f t="shared" si="182"/>
        <v>0</v>
      </c>
      <c r="BG61" s="380">
        <f t="shared" si="183"/>
        <v>0</v>
      </c>
      <c r="BH61" s="380">
        <f t="shared" si="9"/>
        <v>0</v>
      </c>
      <c r="BI61" s="380">
        <f t="shared" si="104"/>
        <v>0</v>
      </c>
      <c r="BJ61" s="380">
        <f t="shared" si="184"/>
        <v>0</v>
      </c>
      <c r="BK61" s="380">
        <f t="shared" si="185"/>
        <v>0</v>
      </c>
      <c r="BL61" s="380">
        <f t="shared" si="186"/>
        <v>0</v>
      </c>
      <c r="BM61" s="380">
        <f t="shared" si="10"/>
        <v>0</v>
      </c>
      <c r="BN61" s="380">
        <f t="shared" si="108"/>
        <v>0</v>
      </c>
      <c r="BO61" s="380">
        <f t="shared" si="187"/>
        <v>0</v>
      </c>
      <c r="BP61" s="380">
        <f t="shared" si="188"/>
        <v>14450.3</v>
      </c>
      <c r="BQ61" s="380">
        <f t="shared" si="189"/>
        <v>13597.6</v>
      </c>
      <c r="BR61" s="380">
        <f t="shared" si="11"/>
        <v>8661.7000000000007</v>
      </c>
      <c r="BS61" s="380">
        <f t="shared" si="112"/>
        <v>4935.8999999999996</v>
      </c>
      <c r="BT61" s="380">
        <f t="shared" si="12"/>
        <v>852.7</v>
      </c>
      <c r="BU61" s="380"/>
      <c r="BV61" s="380">
        <f t="shared" si="81"/>
        <v>0</v>
      </c>
      <c r="BW61" s="380">
        <f t="shared" si="82"/>
        <v>0</v>
      </c>
      <c r="BX61" s="380">
        <f t="shared" si="83"/>
        <v>0</v>
      </c>
      <c r="BY61" s="380">
        <f t="shared" si="84"/>
        <v>0</v>
      </c>
      <c r="BZ61" s="380">
        <f t="shared" si="85"/>
        <v>0</v>
      </c>
      <c r="CA61" s="380">
        <f t="shared" si="86"/>
        <v>0</v>
      </c>
      <c r="CB61" s="380">
        <f t="shared" si="87"/>
        <v>0</v>
      </c>
      <c r="CC61" s="380">
        <f t="shared" si="88"/>
        <v>0</v>
      </c>
      <c r="CD61" s="380">
        <f t="shared" si="89"/>
        <v>0</v>
      </c>
      <c r="CE61" s="381">
        <f t="shared" si="13"/>
        <v>0</v>
      </c>
      <c r="CF61" s="380">
        <f t="shared" si="113"/>
        <v>0</v>
      </c>
      <c r="CG61" s="380">
        <f t="shared" si="114"/>
        <v>0</v>
      </c>
      <c r="CH61" s="380">
        <f t="shared" si="14"/>
        <v>0</v>
      </c>
      <c r="CI61" s="380">
        <f t="shared" si="115"/>
        <v>0</v>
      </c>
      <c r="CJ61" s="381">
        <f t="shared" si="15"/>
        <v>0</v>
      </c>
      <c r="CK61" s="380">
        <f t="shared" si="116"/>
        <v>0</v>
      </c>
      <c r="CL61" s="380">
        <f t="shared" si="117"/>
        <v>0</v>
      </c>
      <c r="CM61" s="380">
        <f t="shared" si="16"/>
        <v>0</v>
      </c>
      <c r="CN61" s="380">
        <f t="shared" si="118"/>
        <v>0</v>
      </c>
      <c r="CO61" s="381">
        <f t="shared" si="17"/>
        <v>0</v>
      </c>
      <c r="CP61" s="380">
        <f t="shared" si="119"/>
        <v>0</v>
      </c>
      <c r="CQ61" s="380">
        <f t="shared" si="120"/>
        <v>0</v>
      </c>
      <c r="CR61" s="380">
        <f t="shared" si="18"/>
        <v>0</v>
      </c>
      <c r="CS61" s="380">
        <f t="shared" si="121"/>
        <v>0</v>
      </c>
      <c r="CT61" s="381">
        <f t="shared" si="19"/>
        <v>0</v>
      </c>
      <c r="CU61" s="380">
        <f t="shared" si="122"/>
        <v>0</v>
      </c>
      <c r="CV61" s="380">
        <f t="shared" si="123"/>
        <v>0</v>
      </c>
      <c r="CW61" s="380">
        <f t="shared" si="20"/>
        <v>0</v>
      </c>
      <c r="CX61" s="380">
        <f t="shared" si="124"/>
        <v>0</v>
      </c>
      <c r="CY61" s="380">
        <f t="shared" si="21"/>
        <v>0</v>
      </c>
      <c r="CZ61" s="380">
        <f t="shared" si="125"/>
        <v>0</v>
      </c>
      <c r="DA61" s="380">
        <f t="shared" si="126"/>
        <v>0</v>
      </c>
      <c r="DB61" s="380">
        <f t="shared" si="22"/>
        <v>0</v>
      </c>
      <c r="DC61" s="380">
        <f t="shared" si="127"/>
        <v>0</v>
      </c>
      <c r="DD61" s="380">
        <f t="shared" si="23"/>
        <v>0</v>
      </c>
      <c r="DE61" s="380">
        <f t="shared" si="24"/>
        <v>0</v>
      </c>
      <c r="DF61" s="380">
        <f t="shared" si="25"/>
        <v>0</v>
      </c>
      <c r="DG61" s="380">
        <f t="shared" si="26"/>
        <v>0</v>
      </c>
      <c r="DH61" s="380">
        <f t="shared" si="128"/>
        <v>0</v>
      </c>
      <c r="DI61" s="380">
        <f t="shared" si="27"/>
        <v>0</v>
      </c>
      <c r="DJ61" s="380">
        <f t="shared" si="28"/>
        <v>0</v>
      </c>
      <c r="DK61" s="380">
        <f t="shared" si="29"/>
        <v>0</v>
      </c>
      <c r="DL61" s="380">
        <f t="shared" si="30"/>
        <v>0</v>
      </c>
      <c r="DM61" s="380">
        <f t="shared" si="129"/>
        <v>0</v>
      </c>
      <c r="DN61" s="380">
        <f t="shared" si="31"/>
        <v>0</v>
      </c>
      <c r="DO61" s="380">
        <f t="shared" si="130"/>
        <v>0</v>
      </c>
      <c r="DP61" s="380">
        <f t="shared" si="131"/>
        <v>0</v>
      </c>
      <c r="DQ61" s="380">
        <f t="shared" si="132"/>
        <v>0</v>
      </c>
      <c r="DR61" s="380">
        <f t="shared" si="133"/>
        <v>0</v>
      </c>
      <c r="DS61" s="380">
        <f t="shared" si="32"/>
        <v>0</v>
      </c>
      <c r="DT61" s="382">
        <f t="shared" si="134"/>
        <v>0</v>
      </c>
      <c r="DU61" s="383">
        <f t="shared" si="135"/>
        <v>0</v>
      </c>
      <c r="DV61" s="380">
        <f t="shared" si="33"/>
        <v>0</v>
      </c>
      <c r="DW61" s="380">
        <f t="shared" si="136"/>
        <v>0</v>
      </c>
      <c r="DX61" s="383">
        <f t="shared" si="137"/>
        <v>0</v>
      </c>
      <c r="DY61" s="383">
        <f t="shared" si="138"/>
        <v>0</v>
      </c>
      <c r="DZ61" s="383">
        <f t="shared" si="139"/>
        <v>0</v>
      </c>
      <c r="EA61" s="380">
        <f t="shared" si="34"/>
        <v>0</v>
      </c>
      <c r="EB61" s="380">
        <f t="shared" si="140"/>
        <v>0</v>
      </c>
      <c r="EC61" s="383">
        <f t="shared" si="141"/>
        <v>0</v>
      </c>
      <c r="ED61" s="383">
        <f t="shared" si="142"/>
        <v>0</v>
      </c>
      <c r="EE61" s="383">
        <f t="shared" si="143"/>
        <v>0</v>
      </c>
      <c r="EF61" s="380">
        <f t="shared" si="35"/>
        <v>0</v>
      </c>
      <c r="EG61" s="380">
        <f t="shared" si="144"/>
        <v>0</v>
      </c>
      <c r="EH61" s="383">
        <f t="shared" si="145"/>
        <v>0</v>
      </c>
      <c r="EI61" s="383">
        <f t="shared" si="146"/>
        <v>0</v>
      </c>
      <c r="EJ61" s="383">
        <f t="shared" si="147"/>
        <v>0</v>
      </c>
      <c r="EK61" s="380">
        <f t="shared" si="36"/>
        <v>0</v>
      </c>
      <c r="EL61" s="380">
        <f t="shared" si="148"/>
        <v>0</v>
      </c>
      <c r="EM61" s="383">
        <f t="shared" si="149"/>
        <v>0</v>
      </c>
      <c r="EN61" s="383">
        <f t="shared" si="150"/>
        <v>0</v>
      </c>
      <c r="EO61" s="383">
        <f t="shared" si="151"/>
        <v>0</v>
      </c>
      <c r="EP61" s="380">
        <f t="shared" si="37"/>
        <v>0</v>
      </c>
      <c r="EQ61" s="380">
        <f t="shared" si="152"/>
        <v>0</v>
      </c>
      <c r="ER61" s="383">
        <f t="shared" si="153"/>
        <v>0</v>
      </c>
      <c r="ES61" s="383">
        <f t="shared" si="154"/>
        <v>0</v>
      </c>
      <c r="ET61" s="383">
        <f t="shared" si="155"/>
        <v>0</v>
      </c>
      <c r="EU61" s="380">
        <f t="shared" si="38"/>
        <v>0</v>
      </c>
      <c r="EV61" s="380">
        <f t="shared" si="156"/>
        <v>0</v>
      </c>
      <c r="EW61" s="383">
        <f t="shared" si="157"/>
        <v>0</v>
      </c>
      <c r="EX61" s="383">
        <f t="shared" si="158"/>
        <v>0</v>
      </c>
      <c r="EY61" s="383">
        <f t="shared" si="159"/>
        <v>0</v>
      </c>
      <c r="EZ61" s="380">
        <f t="shared" si="39"/>
        <v>0</v>
      </c>
      <c r="FA61" s="380">
        <f t="shared" si="160"/>
        <v>0</v>
      </c>
      <c r="FB61" s="383">
        <f t="shared" si="161"/>
        <v>0</v>
      </c>
      <c r="FC61" s="383">
        <f t="shared" si="162"/>
        <v>0</v>
      </c>
      <c r="FD61" s="383">
        <f t="shared" si="163"/>
        <v>0</v>
      </c>
      <c r="FE61" s="380">
        <f t="shared" si="40"/>
        <v>0</v>
      </c>
      <c r="FF61" s="380">
        <f t="shared" si="164"/>
        <v>0</v>
      </c>
      <c r="FG61" s="384">
        <f t="shared" si="165"/>
        <v>0</v>
      </c>
      <c r="FH61" s="385">
        <f t="shared" si="41"/>
        <v>0</v>
      </c>
      <c r="FI61" s="380">
        <f t="shared" si="42"/>
        <v>0</v>
      </c>
      <c r="FJ61" s="380">
        <f t="shared" si="43"/>
        <v>0</v>
      </c>
      <c r="FK61" s="380">
        <f t="shared" si="166"/>
        <v>0</v>
      </c>
      <c r="FL61" s="380">
        <f t="shared" si="44"/>
        <v>0</v>
      </c>
      <c r="FM61" s="380">
        <f t="shared" si="45"/>
        <v>0</v>
      </c>
      <c r="FN61" s="380">
        <f t="shared" si="46"/>
        <v>0</v>
      </c>
      <c r="FO61" s="380">
        <f t="shared" si="47"/>
        <v>0</v>
      </c>
      <c r="FP61" s="380">
        <f t="shared" si="167"/>
        <v>0</v>
      </c>
      <c r="FQ61" s="380">
        <f t="shared" si="48"/>
        <v>0</v>
      </c>
      <c r="FR61" s="380">
        <f t="shared" si="49"/>
        <v>0</v>
      </c>
      <c r="FS61" s="380">
        <f t="shared" si="50"/>
        <v>0</v>
      </c>
      <c r="FT61" s="380">
        <f t="shared" si="51"/>
        <v>0</v>
      </c>
      <c r="FU61" s="380">
        <f t="shared" si="168"/>
        <v>0</v>
      </c>
      <c r="FV61" s="380">
        <f t="shared" si="52"/>
        <v>0</v>
      </c>
      <c r="FW61" s="380">
        <f t="shared" si="53"/>
        <v>0</v>
      </c>
      <c r="FX61" s="380">
        <f t="shared" si="54"/>
        <v>0</v>
      </c>
      <c r="FY61" s="380">
        <f t="shared" si="55"/>
        <v>0</v>
      </c>
      <c r="FZ61" s="380">
        <f t="shared" si="169"/>
        <v>0</v>
      </c>
      <c r="GA61" s="380">
        <f t="shared" si="56"/>
        <v>0</v>
      </c>
      <c r="GB61" s="380">
        <f t="shared" si="57"/>
        <v>0</v>
      </c>
      <c r="GC61" s="380">
        <f t="shared" si="58"/>
        <v>0</v>
      </c>
      <c r="GD61" s="380">
        <f t="shared" si="59"/>
        <v>0</v>
      </c>
      <c r="GE61" s="380">
        <f t="shared" si="170"/>
        <v>0</v>
      </c>
      <c r="GF61" s="380">
        <f t="shared" si="60"/>
        <v>0</v>
      </c>
      <c r="GG61" s="380">
        <f t="shared" si="61"/>
        <v>0</v>
      </c>
      <c r="GH61" s="380">
        <f t="shared" si="62"/>
        <v>0</v>
      </c>
      <c r="GI61" s="380">
        <f t="shared" si="63"/>
        <v>0</v>
      </c>
      <c r="GJ61" s="380">
        <f t="shared" si="171"/>
        <v>0</v>
      </c>
      <c r="GK61" s="380">
        <f t="shared" si="64"/>
        <v>0</v>
      </c>
      <c r="GL61" s="380">
        <f t="shared" si="65"/>
        <v>0</v>
      </c>
      <c r="GM61" s="380">
        <f t="shared" si="66"/>
        <v>0</v>
      </c>
      <c r="GN61" s="380">
        <f t="shared" si="67"/>
        <v>0</v>
      </c>
      <c r="GO61" s="380">
        <f t="shared" si="172"/>
        <v>0</v>
      </c>
      <c r="GP61" s="380">
        <f t="shared" si="68"/>
        <v>0</v>
      </c>
      <c r="GQ61" s="380">
        <f t="shared" si="69"/>
        <v>0</v>
      </c>
      <c r="GR61" s="380">
        <f t="shared" si="70"/>
        <v>0</v>
      </c>
      <c r="GS61" s="380">
        <f t="shared" si="71"/>
        <v>0</v>
      </c>
      <c r="GT61" s="380">
        <f t="shared" si="173"/>
        <v>0</v>
      </c>
      <c r="GU61" s="380">
        <f t="shared" si="72"/>
        <v>0</v>
      </c>
      <c r="GV61" s="386">
        <f t="shared" si="90"/>
        <v>16082</v>
      </c>
      <c r="GW61" s="380">
        <f t="shared" si="77"/>
        <v>15151.3</v>
      </c>
      <c r="GX61" s="380">
        <f t="shared" si="77"/>
        <v>9651.4</v>
      </c>
      <c r="GY61" s="380">
        <f t="shared" si="77"/>
        <v>5499.9</v>
      </c>
      <c r="GZ61" s="380">
        <f t="shared" si="77"/>
        <v>930.7</v>
      </c>
      <c r="HA61" s="387"/>
      <c r="HB61" s="387"/>
      <c r="HC61" s="388"/>
      <c r="HD61" s="388"/>
      <c r="HE61" s="389"/>
      <c r="HF61" s="390">
        <f t="shared" si="174"/>
        <v>343</v>
      </c>
      <c r="HG61" s="391">
        <v>24.8</v>
      </c>
      <c r="HH61" s="392">
        <f t="shared" si="78"/>
        <v>24908</v>
      </c>
      <c r="HI61" s="393"/>
      <c r="HJ61" s="394"/>
      <c r="HK61" s="388">
        <f t="shared" si="74"/>
        <v>0</v>
      </c>
      <c r="HL61" s="388">
        <f t="shared" si="79"/>
        <v>16082</v>
      </c>
      <c r="HM61" s="394">
        <f t="shared" si="175"/>
        <v>9651.4</v>
      </c>
      <c r="HN61" s="394"/>
      <c r="HO61" s="395"/>
    </row>
    <row r="62" spans="1:225">
      <c r="A62" s="372" t="s">
        <v>763</v>
      </c>
      <c r="B62" s="373">
        <v>0</v>
      </c>
      <c r="C62" s="373">
        <v>0</v>
      </c>
      <c r="D62" s="374">
        <v>54</v>
      </c>
      <c r="E62" s="375">
        <v>0</v>
      </c>
      <c r="F62" s="374"/>
      <c r="G62" s="373">
        <v>0</v>
      </c>
      <c r="H62" s="374">
        <v>237</v>
      </c>
      <c r="I62" s="375">
        <v>0</v>
      </c>
      <c r="J62" s="374"/>
      <c r="K62" s="374"/>
      <c r="L62" s="374"/>
      <c r="M62" s="373">
        <v>0</v>
      </c>
      <c r="N62" s="375">
        <v>0</v>
      </c>
      <c r="O62" s="374"/>
      <c r="P62" s="375">
        <v>0</v>
      </c>
      <c r="Q62" s="374">
        <v>26</v>
      </c>
      <c r="R62" s="375">
        <v>0</v>
      </c>
      <c r="S62" s="374"/>
      <c r="T62" s="376">
        <v>0</v>
      </c>
      <c r="U62" s="403">
        <v>0</v>
      </c>
      <c r="V62" s="403">
        <v>0</v>
      </c>
      <c r="W62" s="375">
        <v>0</v>
      </c>
      <c r="X62" s="375">
        <v>0</v>
      </c>
      <c r="Y62" s="375">
        <v>0</v>
      </c>
      <c r="Z62" s="375">
        <v>0</v>
      </c>
      <c r="AA62" s="375">
        <v>0</v>
      </c>
      <c r="AB62" s="375">
        <v>0</v>
      </c>
      <c r="AC62" s="375">
        <v>0</v>
      </c>
      <c r="AD62" s="377">
        <v>0</v>
      </c>
      <c r="AE62" s="377">
        <v>0</v>
      </c>
      <c r="AF62" s="377">
        <v>0</v>
      </c>
      <c r="AG62" s="377">
        <v>0</v>
      </c>
      <c r="AH62" s="374"/>
      <c r="AI62" s="377">
        <v>0</v>
      </c>
      <c r="AJ62" s="378">
        <f t="shared" si="75"/>
        <v>54</v>
      </c>
      <c r="AK62" s="378">
        <f t="shared" si="76"/>
        <v>263</v>
      </c>
      <c r="AL62" s="379">
        <f t="shared" si="0"/>
        <v>0</v>
      </c>
      <c r="AM62" s="380">
        <f t="shared" si="91"/>
        <v>0</v>
      </c>
      <c r="AN62" s="380">
        <f t="shared" si="1"/>
        <v>0</v>
      </c>
      <c r="AO62" s="380">
        <f t="shared" si="92"/>
        <v>0</v>
      </c>
      <c r="AP62" s="380">
        <f t="shared" si="176"/>
        <v>0</v>
      </c>
      <c r="AQ62" s="380">
        <f t="shared" si="2"/>
        <v>0</v>
      </c>
      <c r="AR62" s="380">
        <f t="shared" si="3"/>
        <v>0</v>
      </c>
      <c r="AS62" s="380">
        <f t="shared" si="4"/>
        <v>0</v>
      </c>
      <c r="AT62" s="380">
        <f t="shared" si="94"/>
        <v>0</v>
      </c>
      <c r="AU62" s="380">
        <f t="shared" si="177"/>
        <v>0</v>
      </c>
      <c r="AV62" s="380">
        <f t="shared" si="178"/>
        <v>2842.2</v>
      </c>
      <c r="AW62" s="380">
        <f t="shared" si="179"/>
        <v>2706.5</v>
      </c>
      <c r="AX62" s="380">
        <f t="shared" si="5"/>
        <v>1724.1</v>
      </c>
      <c r="AY62" s="380">
        <f t="shared" si="98"/>
        <v>982.4</v>
      </c>
      <c r="AZ62" s="380">
        <f t="shared" si="6"/>
        <v>135.69999999999999</v>
      </c>
      <c r="BA62" s="380">
        <f t="shared" si="180"/>
        <v>0</v>
      </c>
      <c r="BB62" s="380">
        <f t="shared" si="181"/>
        <v>0</v>
      </c>
      <c r="BC62" s="380">
        <f t="shared" si="7"/>
        <v>0</v>
      </c>
      <c r="BD62" s="380">
        <f t="shared" si="101"/>
        <v>0</v>
      </c>
      <c r="BE62" s="380">
        <f t="shared" si="8"/>
        <v>0</v>
      </c>
      <c r="BF62" s="380">
        <f t="shared" si="182"/>
        <v>0</v>
      </c>
      <c r="BG62" s="380">
        <f t="shared" si="183"/>
        <v>0</v>
      </c>
      <c r="BH62" s="380">
        <f t="shared" si="9"/>
        <v>0</v>
      </c>
      <c r="BI62" s="380">
        <f t="shared" si="104"/>
        <v>0</v>
      </c>
      <c r="BJ62" s="380">
        <f t="shared" si="184"/>
        <v>0</v>
      </c>
      <c r="BK62" s="380">
        <f t="shared" si="185"/>
        <v>0</v>
      </c>
      <c r="BL62" s="380">
        <f t="shared" si="186"/>
        <v>0</v>
      </c>
      <c r="BM62" s="380">
        <f t="shared" si="10"/>
        <v>0</v>
      </c>
      <c r="BN62" s="380">
        <f t="shared" si="108"/>
        <v>0</v>
      </c>
      <c r="BO62" s="380">
        <f t="shared" si="187"/>
        <v>0</v>
      </c>
      <c r="BP62" s="380">
        <f t="shared" si="188"/>
        <v>10976.7</v>
      </c>
      <c r="BQ62" s="380">
        <f t="shared" si="189"/>
        <v>10328.9</v>
      </c>
      <c r="BR62" s="380">
        <f t="shared" si="11"/>
        <v>6579.6</v>
      </c>
      <c r="BS62" s="380">
        <f t="shared" si="112"/>
        <v>3749.3</v>
      </c>
      <c r="BT62" s="380">
        <f t="shared" si="12"/>
        <v>647.79999999999995</v>
      </c>
      <c r="BU62" s="380"/>
      <c r="BV62" s="380">
        <f t="shared" si="81"/>
        <v>0</v>
      </c>
      <c r="BW62" s="380">
        <f t="shared" si="82"/>
        <v>0</v>
      </c>
      <c r="BX62" s="380">
        <f t="shared" si="83"/>
        <v>0</v>
      </c>
      <c r="BY62" s="380">
        <f t="shared" si="84"/>
        <v>0</v>
      </c>
      <c r="BZ62" s="380">
        <f t="shared" si="85"/>
        <v>0</v>
      </c>
      <c r="CA62" s="380">
        <f t="shared" si="86"/>
        <v>0</v>
      </c>
      <c r="CB62" s="380">
        <f t="shared" si="87"/>
        <v>0</v>
      </c>
      <c r="CC62" s="380">
        <f t="shared" si="88"/>
        <v>0</v>
      </c>
      <c r="CD62" s="380">
        <f t="shared" si="89"/>
        <v>0</v>
      </c>
      <c r="CE62" s="381">
        <f t="shared" si="13"/>
        <v>0</v>
      </c>
      <c r="CF62" s="380">
        <f t="shared" si="113"/>
        <v>0</v>
      </c>
      <c r="CG62" s="380">
        <f t="shared" si="114"/>
        <v>0</v>
      </c>
      <c r="CH62" s="380">
        <f t="shared" si="14"/>
        <v>0</v>
      </c>
      <c r="CI62" s="380">
        <f t="shared" si="115"/>
        <v>0</v>
      </c>
      <c r="CJ62" s="381">
        <f t="shared" si="15"/>
        <v>0</v>
      </c>
      <c r="CK62" s="380">
        <f t="shared" si="116"/>
        <v>0</v>
      </c>
      <c r="CL62" s="380">
        <f t="shared" si="117"/>
        <v>0</v>
      </c>
      <c r="CM62" s="380">
        <f t="shared" si="16"/>
        <v>0</v>
      </c>
      <c r="CN62" s="380">
        <f t="shared" si="118"/>
        <v>0</v>
      </c>
      <c r="CO62" s="381">
        <f t="shared" si="17"/>
        <v>0</v>
      </c>
      <c r="CP62" s="380">
        <f t="shared" si="119"/>
        <v>0</v>
      </c>
      <c r="CQ62" s="380">
        <f t="shared" si="120"/>
        <v>0</v>
      </c>
      <c r="CR62" s="380">
        <f t="shared" si="18"/>
        <v>0</v>
      </c>
      <c r="CS62" s="380">
        <f t="shared" si="121"/>
        <v>0</v>
      </c>
      <c r="CT62" s="381">
        <f t="shared" si="19"/>
        <v>0</v>
      </c>
      <c r="CU62" s="380">
        <f t="shared" si="122"/>
        <v>0</v>
      </c>
      <c r="CV62" s="380">
        <f t="shared" si="123"/>
        <v>0</v>
      </c>
      <c r="CW62" s="380">
        <f t="shared" si="20"/>
        <v>0</v>
      </c>
      <c r="CX62" s="380">
        <f t="shared" si="124"/>
        <v>0</v>
      </c>
      <c r="CY62" s="380">
        <f t="shared" si="21"/>
        <v>0</v>
      </c>
      <c r="CZ62" s="380">
        <f t="shared" si="125"/>
        <v>0</v>
      </c>
      <c r="DA62" s="380">
        <f t="shared" si="126"/>
        <v>0</v>
      </c>
      <c r="DB62" s="380">
        <f t="shared" si="22"/>
        <v>0</v>
      </c>
      <c r="DC62" s="380">
        <f t="shared" si="127"/>
        <v>0</v>
      </c>
      <c r="DD62" s="380">
        <f t="shared" si="23"/>
        <v>0</v>
      </c>
      <c r="DE62" s="380">
        <f t="shared" si="24"/>
        <v>3038.6</v>
      </c>
      <c r="DF62" s="380">
        <f t="shared" si="25"/>
        <v>2946.2</v>
      </c>
      <c r="DG62" s="380">
        <f t="shared" si="26"/>
        <v>1876.7</v>
      </c>
      <c r="DH62" s="380">
        <f t="shared" si="128"/>
        <v>1069.5</v>
      </c>
      <c r="DI62" s="380">
        <f t="shared" si="27"/>
        <v>92.4</v>
      </c>
      <c r="DJ62" s="380">
        <f t="shared" si="28"/>
        <v>0</v>
      </c>
      <c r="DK62" s="380">
        <f t="shared" si="29"/>
        <v>0</v>
      </c>
      <c r="DL62" s="380">
        <f t="shared" si="30"/>
        <v>0</v>
      </c>
      <c r="DM62" s="380">
        <f t="shared" si="129"/>
        <v>0</v>
      </c>
      <c r="DN62" s="380">
        <f t="shared" si="31"/>
        <v>0</v>
      </c>
      <c r="DO62" s="380">
        <f t="shared" si="130"/>
        <v>0</v>
      </c>
      <c r="DP62" s="380">
        <f t="shared" si="131"/>
        <v>0</v>
      </c>
      <c r="DQ62" s="380">
        <f t="shared" si="132"/>
        <v>0</v>
      </c>
      <c r="DR62" s="380">
        <f t="shared" si="133"/>
        <v>0</v>
      </c>
      <c r="DS62" s="380">
        <f t="shared" si="32"/>
        <v>0</v>
      </c>
      <c r="DT62" s="382">
        <f t="shared" si="134"/>
        <v>0</v>
      </c>
      <c r="DU62" s="383">
        <f t="shared" si="135"/>
        <v>0</v>
      </c>
      <c r="DV62" s="380">
        <f t="shared" si="33"/>
        <v>0</v>
      </c>
      <c r="DW62" s="380">
        <f t="shared" si="136"/>
        <v>0</v>
      </c>
      <c r="DX62" s="383">
        <f t="shared" si="137"/>
        <v>0</v>
      </c>
      <c r="DY62" s="383">
        <f t="shared" si="138"/>
        <v>0</v>
      </c>
      <c r="DZ62" s="383">
        <f t="shared" si="139"/>
        <v>0</v>
      </c>
      <c r="EA62" s="380">
        <f t="shared" si="34"/>
        <v>0</v>
      </c>
      <c r="EB62" s="380">
        <f t="shared" si="140"/>
        <v>0</v>
      </c>
      <c r="EC62" s="383">
        <f t="shared" si="141"/>
        <v>0</v>
      </c>
      <c r="ED62" s="383">
        <f t="shared" si="142"/>
        <v>0</v>
      </c>
      <c r="EE62" s="383">
        <f t="shared" si="143"/>
        <v>0</v>
      </c>
      <c r="EF62" s="380">
        <f t="shared" si="35"/>
        <v>0</v>
      </c>
      <c r="EG62" s="380">
        <f t="shared" si="144"/>
        <v>0</v>
      </c>
      <c r="EH62" s="383">
        <f t="shared" si="145"/>
        <v>0</v>
      </c>
      <c r="EI62" s="383">
        <f t="shared" si="146"/>
        <v>0</v>
      </c>
      <c r="EJ62" s="383">
        <f t="shared" si="147"/>
        <v>0</v>
      </c>
      <c r="EK62" s="380">
        <f t="shared" si="36"/>
        <v>0</v>
      </c>
      <c r="EL62" s="380">
        <f t="shared" si="148"/>
        <v>0</v>
      </c>
      <c r="EM62" s="383">
        <f t="shared" si="149"/>
        <v>0</v>
      </c>
      <c r="EN62" s="383">
        <f t="shared" si="150"/>
        <v>0</v>
      </c>
      <c r="EO62" s="383">
        <f t="shared" si="151"/>
        <v>0</v>
      </c>
      <c r="EP62" s="380">
        <f t="shared" si="37"/>
        <v>0</v>
      </c>
      <c r="EQ62" s="380">
        <f t="shared" si="152"/>
        <v>0</v>
      </c>
      <c r="ER62" s="383">
        <f t="shared" si="153"/>
        <v>0</v>
      </c>
      <c r="ES62" s="383">
        <f t="shared" si="154"/>
        <v>0</v>
      </c>
      <c r="ET62" s="383">
        <f t="shared" si="155"/>
        <v>0</v>
      </c>
      <c r="EU62" s="380">
        <f t="shared" si="38"/>
        <v>0</v>
      </c>
      <c r="EV62" s="380">
        <f t="shared" si="156"/>
        <v>0</v>
      </c>
      <c r="EW62" s="383">
        <f t="shared" si="157"/>
        <v>0</v>
      </c>
      <c r="EX62" s="383">
        <f t="shared" si="158"/>
        <v>0</v>
      </c>
      <c r="EY62" s="383">
        <f t="shared" si="159"/>
        <v>0</v>
      </c>
      <c r="EZ62" s="380">
        <f t="shared" si="39"/>
        <v>0</v>
      </c>
      <c r="FA62" s="380">
        <f t="shared" si="160"/>
        <v>0</v>
      </c>
      <c r="FB62" s="383">
        <f t="shared" si="161"/>
        <v>0</v>
      </c>
      <c r="FC62" s="383">
        <f t="shared" si="162"/>
        <v>0</v>
      </c>
      <c r="FD62" s="383">
        <f t="shared" si="163"/>
        <v>0</v>
      </c>
      <c r="FE62" s="380">
        <f t="shared" si="40"/>
        <v>0</v>
      </c>
      <c r="FF62" s="380">
        <f t="shared" si="164"/>
        <v>0</v>
      </c>
      <c r="FG62" s="384">
        <f t="shared" si="165"/>
        <v>0</v>
      </c>
      <c r="FH62" s="385">
        <f t="shared" si="41"/>
        <v>0</v>
      </c>
      <c r="FI62" s="380">
        <f t="shared" si="42"/>
        <v>0</v>
      </c>
      <c r="FJ62" s="380">
        <f t="shared" si="43"/>
        <v>0</v>
      </c>
      <c r="FK62" s="380">
        <f t="shared" si="166"/>
        <v>0</v>
      </c>
      <c r="FL62" s="380">
        <f t="shared" si="44"/>
        <v>0</v>
      </c>
      <c r="FM62" s="380">
        <f t="shared" si="45"/>
        <v>0</v>
      </c>
      <c r="FN62" s="380">
        <f t="shared" si="46"/>
        <v>0</v>
      </c>
      <c r="FO62" s="380">
        <f t="shared" si="47"/>
        <v>0</v>
      </c>
      <c r="FP62" s="380">
        <f t="shared" si="167"/>
        <v>0</v>
      </c>
      <c r="FQ62" s="380">
        <f t="shared" si="48"/>
        <v>0</v>
      </c>
      <c r="FR62" s="380">
        <f t="shared" si="49"/>
        <v>0</v>
      </c>
      <c r="FS62" s="380">
        <f t="shared" si="50"/>
        <v>0</v>
      </c>
      <c r="FT62" s="380">
        <f t="shared" si="51"/>
        <v>0</v>
      </c>
      <c r="FU62" s="380">
        <f t="shared" si="168"/>
        <v>0</v>
      </c>
      <c r="FV62" s="380">
        <f t="shared" si="52"/>
        <v>0</v>
      </c>
      <c r="FW62" s="380">
        <f t="shared" si="53"/>
        <v>0</v>
      </c>
      <c r="FX62" s="380">
        <f t="shared" si="54"/>
        <v>0</v>
      </c>
      <c r="FY62" s="380">
        <f t="shared" si="55"/>
        <v>0</v>
      </c>
      <c r="FZ62" s="380">
        <f t="shared" si="169"/>
        <v>0</v>
      </c>
      <c r="GA62" s="380">
        <f t="shared" si="56"/>
        <v>0</v>
      </c>
      <c r="GB62" s="380">
        <f t="shared" si="57"/>
        <v>0</v>
      </c>
      <c r="GC62" s="380">
        <f t="shared" si="58"/>
        <v>0</v>
      </c>
      <c r="GD62" s="380">
        <f t="shared" si="59"/>
        <v>0</v>
      </c>
      <c r="GE62" s="380">
        <f t="shared" si="170"/>
        <v>0</v>
      </c>
      <c r="GF62" s="380">
        <f t="shared" si="60"/>
        <v>0</v>
      </c>
      <c r="GG62" s="380">
        <f t="shared" si="61"/>
        <v>0</v>
      </c>
      <c r="GH62" s="380">
        <f t="shared" si="62"/>
        <v>0</v>
      </c>
      <c r="GI62" s="380">
        <f t="shared" si="63"/>
        <v>0</v>
      </c>
      <c r="GJ62" s="380">
        <f t="shared" si="171"/>
        <v>0</v>
      </c>
      <c r="GK62" s="380">
        <f t="shared" si="64"/>
        <v>0</v>
      </c>
      <c r="GL62" s="380">
        <f t="shared" si="65"/>
        <v>0</v>
      </c>
      <c r="GM62" s="380">
        <f t="shared" si="66"/>
        <v>0</v>
      </c>
      <c r="GN62" s="380">
        <f t="shared" si="67"/>
        <v>0</v>
      </c>
      <c r="GO62" s="380">
        <f t="shared" si="172"/>
        <v>0</v>
      </c>
      <c r="GP62" s="380">
        <f t="shared" si="68"/>
        <v>0</v>
      </c>
      <c r="GQ62" s="380">
        <f t="shared" si="69"/>
        <v>0</v>
      </c>
      <c r="GR62" s="380">
        <f t="shared" si="70"/>
        <v>0</v>
      </c>
      <c r="GS62" s="380">
        <f t="shared" si="71"/>
        <v>0</v>
      </c>
      <c r="GT62" s="380">
        <f t="shared" si="173"/>
        <v>0</v>
      </c>
      <c r="GU62" s="380">
        <f t="shared" si="72"/>
        <v>0</v>
      </c>
      <c r="GV62" s="386">
        <f t="shared" si="90"/>
        <v>16857.5</v>
      </c>
      <c r="GW62" s="380">
        <f t="shared" si="77"/>
        <v>15981.6</v>
      </c>
      <c r="GX62" s="380">
        <f t="shared" si="77"/>
        <v>10180.4</v>
      </c>
      <c r="GY62" s="380">
        <f t="shared" si="77"/>
        <v>5801.2</v>
      </c>
      <c r="GZ62" s="380">
        <f t="shared" si="77"/>
        <v>875.9</v>
      </c>
      <c r="HA62" s="387"/>
      <c r="HB62" s="387"/>
      <c r="HC62" s="388"/>
      <c r="HD62" s="388"/>
      <c r="HE62" s="389"/>
      <c r="HF62" s="390">
        <f t="shared" si="174"/>
        <v>317</v>
      </c>
      <c r="HG62" s="391">
        <v>28.8</v>
      </c>
      <c r="HH62" s="392">
        <f t="shared" si="78"/>
        <v>22625</v>
      </c>
      <c r="HI62" s="393"/>
      <c r="HJ62" s="394"/>
      <c r="HK62" s="388">
        <f t="shared" si="74"/>
        <v>0</v>
      </c>
      <c r="HL62" s="388">
        <f t="shared" si="79"/>
        <v>16857.5</v>
      </c>
      <c r="HM62" s="394">
        <f t="shared" si="175"/>
        <v>10180.4</v>
      </c>
      <c r="HN62" s="394"/>
      <c r="HO62" s="395"/>
    </row>
    <row r="63" spans="1:225">
      <c r="A63" s="372" t="s">
        <v>764</v>
      </c>
      <c r="B63" s="373">
        <v>0</v>
      </c>
      <c r="C63" s="373">
        <v>0</v>
      </c>
      <c r="D63" s="374">
        <v>50</v>
      </c>
      <c r="E63" s="375">
        <v>0</v>
      </c>
      <c r="F63" s="374"/>
      <c r="G63" s="373">
        <v>0</v>
      </c>
      <c r="H63" s="374">
        <v>471</v>
      </c>
      <c r="I63" s="375">
        <v>0</v>
      </c>
      <c r="J63" s="374"/>
      <c r="K63" s="374">
        <v>31</v>
      </c>
      <c r="L63" s="374"/>
      <c r="M63" s="373">
        <v>0</v>
      </c>
      <c r="N63" s="375">
        <v>0</v>
      </c>
      <c r="O63" s="374"/>
      <c r="P63" s="373">
        <v>0</v>
      </c>
      <c r="Q63" s="374">
        <v>21</v>
      </c>
      <c r="R63" s="375">
        <v>0</v>
      </c>
      <c r="S63" s="374"/>
      <c r="T63" s="376">
        <v>0</v>
      </c>
      <c r="U63" s="403">
        <v>0</v>
      </c>
      <c r="V63" s="403">
        <v>0</v>
      </c>
      <c r="W63" s="375">
        <v>0</v>
      </c>
      <c r="X63" s="375">
        <v>0</v>
      </c>
      <c r="Y63" s="375">
        <v>0</v>
      </c>
      <c r="Z63" s="375">
        <v>0</v>
      </c>
      <c r="AA63" s="375">
        <v>0</v>
      </c>
      <c r="AB63" s="375">
        <v>0</v>
      </c>
      <c r="AC63" s="375">
        <v>0</v>
      </c>
      <c r="AD63" s="377">
        <v>0</v>
      </c>
      <c r="AE63" s="377">
        <v>0</v>
      </c>
      <c r="AF63" s="377">
        <v>0</v>
      </c>
      <c r="AG63" s="377">
        <v>0</v>
      </c>
      <c r="AH63" s="374"/>
      <c r="AI63" s="377">
        <v>0</v>
      </c>
      <c r="AJ63" s="378">
        <f t="shared" si="75"/>
        <v>50</v>
      </c>
      <c r="AK63" s="378">
        <f t="shared" si="76"/>
        <v>523</v>
      </c>
      <c r="AL63" s="379">
        <f t="shared" si="0"/>
        <v>0</v>
      </c>
      <c r="AM63" s="380">
        <f t="shared" si="91"/>
        <v>0</v>
      </c>
      <c r="AN63" s="380">
        <f t="shared" si="1"/>
        <v>0</v>
      </c>
      <c r="AO63" s="380">
        <f t="shared" si="92"/>
        <v>0</v>
      </c>
      <c r="AP63" s="380">
        <f t="shared" si="176"/>
        <v>0</v>
      </c>
      <c r="AQ63" s="380">
        <f t="shared" si="2"/>
        <v>0</v>
      </c>
      <c r="AR63" s="380">
        <f t="shared" si="3"/>
        <v>0</v>
      </c>
      <c r="AS63" s="380">
        <f t="shared" si="4"/>
        <v>0</v>
      </c>
      <c r="AT63" s="380">
        <f t="shared" si="94"/>
        <v>0</v>
      </c>
      <c r="AU63" s="380">
        <f t="shared" si="177"/>
        <v>0</v>
      </c>
      <c r="AV63" s="380">
        <f t="shared" si="178"/>
        <v>2631.7</v>
      </c>
      <c r="AW63" s="380">
        <f t="shared" si="179"/>
        <v>2506</v>
      </c>
      <c r="AX63" s="380">
        <f t="shared" si="5"/>
        <v>1596.4</v>
      </c>
      <c r="AY63" s="380">
        <f t="shared" si="98"/>
        <v>909.6</v>
      </c>
      <c r="AZ63" s="380">
        <f t="shared" si="6"/>
        <v>125.7</v>
      </c>
      <c r="BA63" s="380">
        <f t="shared" si="180"/>
        <v>0</v>
      </c>
      <c r="BB63" s="380">
        <f t="shared" si="181"/>
        <v>0</v>
      </c>
      <c r="BC63" s="380">
        <f t="shared" si="7"/>
        <v>0</v>
      </c>
      <c r="BD63" s="380">
        <f t="shared" si="101"/>
        <v>0</v>
      </c>
      <c r="BE63" s="380">
        <f t="shared" si="8"/>
        <v>0</v>
      </c>
      <c r="BF63" s="380">
        <f t="shared" si="182"/>
        <v>0</v>
      </c>
      <c r="BG63" s="380">
        <f t="shared" si="183"/>
        <v>0</v>
      </c>
      <c r="BH63" s="380">
        <f t="shared" si="9"/>
        <v>0</v>
      </c>
      <c r="BI63" s="380">
        <f t="shared" si="104"/>
        <v>0</v>
      </c>
      <c r="BJ63" s="380">
        <f t="shared" si="184"/>
        <v>0</v>
      </c>
      <c r="BK63" s="380">
        <f t="shared" si="185"/>
        <v>0</v>
      </c>
      <c r="BL63" s="380">
        <f t="shared" si="186"/>
        <v>0</v>
      </c>
      <c r="BM63" s="380">
        <f t="shared" si="10"/>
        <v>0</v>
      </c>
      <c r="BN63" s="380">
        <f t="shared" si="108"/>
        <v>0</v>
      </c>
      <c r="BO63" s="380">
        <f t="shared" si="187"/>
        <v>0</v>
      </c>
      <c r="BP63" s="380">
        <f t="shared" si="188"/>
        <v>21814.400000000001</v>
      </c>
      <c r="BQ63" s="380">
        <f t="shared" si="189"/>
        <v>20527.099999999999</v>
      </c>
      <c r="BR63" s="380">
        <f t="shared" si="11"/>
        <v>13075.9</v>
      </c>
      <c r="BS63" s="380">
        <f t="shared" si="112"/>
        <v>7451.2</v>
      </c>
      <c r="BT63" s="380">
        <f t="shared" si="12"/>
        <v>1287.3</v>
      </c>
      <c r="BU63" s="380"/>
      <c r="BV63" s="380">
        <f t="shared" si="81"/>
        <v>0</v>
      </c>
      <c r="BW63" s="380">
        <f t="shared" si="82"/>
        <v>0</v>
      </c>
      <c r="BX63" s="380">
        <f t="shared" si="83"/>
        <v>0</v>
      </c>
      <c r="BY63" s="380">
        <f t="shared" si="84"/>
        <v>0</v>
      </c>
      <c r="BZ63" s="380">
        <f t="shared" si="85"/>
        <v>0</v>
      </c>
      <c r="CA63" s="380">
        <f t="shared" si="86"/>
        <v>1435.8</v>
      </c>
      <c r="CB63" s="380">
        <f t="shared" si="87"/>
        <v>1351</v>
      </c>
      <c r="CC63" s="380">
        <f t="shared" si="88"/>
        <v>860.6</v>
      </c>
      <c r="CD63" s="380">
        <f t="shared" si="89"/>
        <v>490.4</v>
      </c>
      <c r="CE63" s="381">
        <f t="shared" si="13"/>
        <v>84.8</v>
      </c>
      <c r="CF63" s="380">
        <f t="shared" si="113"/>
        <v>0</v>
      </c>
      <c r="CG63" s="380">
        <f t="shared" si="114"/>
        <v>0</v>
      </c>
      <c r="CH63" s="380">
        <f t="shared" si="14"/>
        <v>0</v>
      </c>
      <c r="CI63" s="380">
        <f t="shared" si="115"/>
        <v>0</v>
      </c>
      <c r="CJ63" s="381">
        <f t="shared" si="15"/>
        <v>0</v>
      </c>
      <c r="CK63" s="380">
        <f t="shared" si="116"/>
        <v>0</v>
      </c>
      <c r="CL63" s="380">
        <f t="shared" si="117"/>
        <v>0</v>
      </c>
      <c r="CM63" s="380">
        <f t="shared" si="16"/>
        <v>0</v>
      </c>
      <c r="CN63" s="380">
        <f t="shared" si="118"/>
        <v>0</v>
      </c>
      <c r="CO63" s="381">
        <f t="shared" si="17"/>
        <v>0</v>
      </c>
      <c r="CP63" s="380">
        <f t="shared" si="119"/>
        <v>0</v>
      </c>
      <c r="CQ63" s="380">
        <f t="shared" si="120"/>
        <v>0</v>
      </c>
      <c r="CR63" s="380">
        <f t="shared" si="18"/>
        <v>0</v>
      </c>
      <c r="CS63" s="380">
        <f t="shared" si="121"/>
        <v>0</v>
      </c>
      <c r="CT63" s="381">
        <f t="shared" si="19"/>
        <v>0</v>
      </c>
      <c r="CU63" s="380">
        <f t="shared" si="122"/>
        <v>0</v>
      </c>
      <c r="CV63" s="380">
        <f t="shared" si="123"/>
        <v>0</v>
      </c>
      <c r="CW63" s="380">
        <f t="shared" si="20"/>
        <v>0</v>
      </c>
      <c r="CX63" s="380">
        <f t="shared" si="124"/>
        <v>0</v>
      </c>
      <c r="CY63" s="380">
        <f t="shared" si="21"/>
        <v>0</v>
      </c>
      <c r="CZ63" s="380">
        <f t="shared" si="125"/>
        <v>0</v>
      </c>
      <c r="DA63" s="380">
        <f t="shared" si="126"/>
        <v>0</v>
      </c>
      <c r="DB63" s="380">
        <f t="shared" si="22"/>
        <v>0</v>
      </c>
      <c r="DC63" s="380">
        <f t="shared" si="127"/>
        <v>0</v>
      </c>
      <c r="DD63" s="380">
        <f t="shared" si="23"/>
        <v>0</v>
      </c>
      <c r="DE63" s="380">
        <f t="shared" si="24"/>
        <v>2454.1999999999998</v>
      </c>
      <c r="DF63" s="380">
        <f t="shared" si="25"/>
        <v>2379.6</v>
      </c>
      <c r="DG63" s="380">
        <f t="shared" si="26"/>
        <v>1515.8</v>
      </c>
      <c r="DH63" s="380">
        <f t="shared" si="128"/>
        <v>863.8</v>
      </c>
      <c r="DI63" s="380">
        <f t="shared" si="27"/>
        <v>74.599999999999994</v>
      </c>
      <c r="DJ63" s="380">
        <f t="shared" si="28"/>
        <v>0</v>
      </c>
      <c r="DK63" s="380">
        <f t="shared" si="29"/>
        <v>0</v>
      </c>
      <c r="DL63" s="380">
        <f t="shared" si="30"/>
        <v>0</v>
      </c>
      <c r="DM63" s="380">
        <f t="shared" si="129"/>
        <v>0</v>
      </c>
      <c r="DN63" s="380">
        <f t="shared" si="31"/>
        <v>0</v>
      </c>
      <c r="DO63" s="380">
        <f t="shared" si="130"/>
        <v>0</v>
      </c>
      <c r="DP63" s="380">
        <f t="shared" si="131"/>
        <v>0</v>
      </c>
      <c r="DQ63" s="380">
        <f t="shared" si="132"/>
        <v>0</v>
      </c>
      <c r="DR63" s="380">
        <f t="shared" si="133"/>
        <v>0</v>
      </c>
      <c r="DS63" s="380">
        <f t="shared" si="32"/>
        <v>0</v>
      </c>
      <c r="DT63" s="382">
        <f t="shared" si="134"/>
        <v>0</v>
      </c>
      <c r="DU63" s="383">
        <f t="shared" si="135"/>
        <v>0</v>
      </c>
      <c r="DV63" s="380">
        <f t="shared" si="33"/>
        <v>0</v>
      </c>
      <c r="DW63" s="380">
        <f t="shared" si="136"/>
        <v>0</v>
      </c>
      <c r="DX63" s="383">
        <f t="shared" si="137"/>
        <v>0</v>
      </c>
      <c r="DY63" s="383">
        <f t="shared" si="138"/>
        <v>0</v>
      </c>
      <c r="DZ63" s="383">
        <f t="shared" si="139"/>
        <v>0</v>
      </c>
      <c r="EA63" s="380">
        <f t="shared" si="34"/>
        <v>0</v>
      </c>
      <c r="EB63" s="380">
        <f t="shared" si="140"/>
        <v>0</v>
      </c>
      <c r="EC63" s="383">
        <f t="shared" si="141"/>
        <v>0</v>
      </c>
      <c r="ED63" s="383">
        <f t="shared" si="142"/>
        <v>0</v>
      </c>
      <c r="EE63" s="383">
        <f t="shared" si="143"/>
        <v>0</v>
      </c>
      <c r="EF63" s="380">
        <f t="shared" si="35"/>
        <v>0</v>
      </c>
      <c r="EG63" s="380">
        <f t="shared" si="144"/>
        <v>0</v>
      </c>
      <c r="EH63" s="383">
        <f t="shared" si="145"/>
        <v>0</v>
      </c>
      <c r="EI63" s="383">
        <f t="shared" si="146"/>
        <v>0</v>
      </c>
      <c r="EJ63" s="383">
        <f t="shared" si="147"/>
        <v>0</v>
      </c>
      <c r="EK63" s="380">
        <f t="shared" si="36"/>
        <v>0</v>
      </c>
      <c r="EL63" s="380">
        <f t="shared" si="148"/>
        <v>0</v>
      </c>
      <c r="EM63" s="383">
        <f t="shared" si="149"/>
        <v>0</v>
      </c>
      <c r="EN63" s="383">
        <f t="shared" si="150"/>
        <v>0</v>
      </c>
      <c r="EO63" s="383">
        <f t="shared" si="151"/>
        <v>0</v>
      </c>
      <c r="EP63" s="380">
        <f t="shared" si="37"/>
        <v>0</v>
      </c>
      <c r="EQ63" s="380">
        <f t="shared" si="152"/>
        <v>0</v>
      </c>
      <c r="ER63" s="383">
        <f t="shared" si="153"/>
        <v>0</v>
      </c>
      <c r="ES63" s="383">
        <f t="shared" si="154"/>
        <v>0</v>
      </c>
      <c r="ET63" s="383">
        <f t="shared" si="155"/>
        <v>0</v>
      </c>
      <c r="EU63" s="380">
        <f t="shared" si="38"/>
        <v>0</v>
      </c>
      <c r="EV63" s="380">
        <f t="shared" si="156"/>
        <v>0</v>
      </c>
      <c r="EW63" s="383">
        <f t="shared" si="157"/>
        <v>0</v>
      </c>
      <c r="EX63" s="383">
        <f t="shared" si="158"/>
        <v>0</v>
      </c>
      <c r="EY63" s="383">
        <f t="shared" si="159"/>
        <v>0</v>
      </c>
      <c r="EZ63" s="380">
        <f t="shared" si="39"/>
        <v>0</v>
      </c>
      <c r="FA63" s="380">
        <f t="shared" si="160"/>
        <v>0</v>
      </c>
      <c r="FB63" s="383">
        <f t="shared" si="161"/>
        <v>0</v>
      </c>
      <c r="FC63" s="383">
        <f t="shared" si="162"/>
        <v>0</v>
      </c>
      <c r="FD63" s="383">
        <f t="shared" si="163"/>
        <v>0</v>
      </c>
      <c r="FE63" s="380">
        <f t="shared" si="40"/>
        <v>0</v>
      </c>
      <c r="FF63" s="380">
        <f t="shared" si="164"/>
        <v>0</v>
      </c>
      <c r="FG63" s="384">
        <f t="shared" si="165"/>
        <v>0</v>
      </c>
      <c r="FH63" s="385">
        <f t="shared" si="41"/>
        <v>0</v>
      </c>
      <c r="FI63" s="380">
        <f t="shared" si="42"/>
        <v>0</v>
      </c>
      <c r="FJ63" s="380">
        <f t="shared" si="43"/>
        <v>0</v>
      </c>
      <c r="FK63" s="380">
        <f t="shared" si="166"/>
        <v>0</v>
      </c>
      <c r="FL63" s="380">
        <f t="shared" si="44"/>
        <v>0</v>
      </c>
      <c r="FM63" s="380">
        <f t="shared" si="45"/>
        <v>0</v>
      </c>
      <c r="FN63" s="380">
        <f t="shared" si="46"/>
        <v>0</v>
      </c>
      <c r="FO63" s="380">
        <f t="shared" si="47"/>
        <v>0</v>
      </c>
      <c r="FP63" s="380">
        <f t="shared" si="167"/>
        <v>0</v>
      </c>
      <c r="FQ63" s="380">
        <f t="shared" si="48"/>
        <v>0</v>
      </c>
      <c r="FR63" s="380">
        <f t="shared" si="49"/>
        <v>0</v>
      </c>
      <c r="FS63" s="380">
        <f t="shared" si="50"/>
        <v>0</v>
      </c>
      <c r="FT63" s="380">
        <f t="shared" si="51"/>
        <v>0</v>
      </c>
      <c r="FU63" s="380">
        <f t="shared" si="168"/>
        <v>0</v>
      </c>
      <c r="FV63" s="380">
        <f t="shared" si="52"/>
        <v>0</v>
      </c>
      <c r="FW63" s="380">
        <f t="shared" si="53"/>
        <v>0</v>
      </c>
      <c r="FX63" s="380">
        <f t="shared" si="54"/>
        <v>0</v>
      </c>
      <c r="FY63" s="380">
        <f t="shared" si="55"/>
        <v>0</v>
      </c>
      <c r="FZ63" s="380">
        <f t="shared" si="169"/>
        <v>0</v>
      </c>
      <c r="GA63" s="380">
        <f t="shared" si="56"/>
        <v>0</v>
      </c>
      <c r="GB63" s="380">
        <f t="shared" si="57"/>
        <v>0</v>
      </c>
      <c r="GC63" s="380">
        <f t="shared" si="58"/>
        <v>0</v>
      </c>
      <c r="GD63" s="380">
        <f t="shared" si="59"/>
        <v>0</v>
      </c>
      <c r="GE63" s="380">
        <f t="shared" si="170"/>
        <v>0</v>
      </c>
      <c r="GF63" s="380">
        <f t="shared" si="60"/>
        <v>0</v>
      </c>
      <c r="GG63" s="380">
        <f t="shared" si="61"/>
        <v>0</v>
      </c>
      <c r="GH63" s="380">
        <f t="shared" si="62"/>
        <v>0</v>
      </c>
      <c r="GI63" s="380">
        <f t="shared" si="63"/>
        <v>0</v>
      </c>
      <c r="GJ63" s="380">
        <f t="shared" si="171"/>
        <v>0</v>
      </c>
      <c r="GK63" s="380">
        <f t="shared" si="64"/>
        <v>0</v>
      </c>
      <c r="GL63" s="380">
        <f t="shared" si="65"/>
        <v>0</v>
      </c>
      <c r="GM63" s="380">
        <f t="shared" si="66"/>
        <v>0</v>
      </c>
      <c r="GN63" s="380">
        <f t="shared" si="67"/>
        <v>0</v>
      </c>
      <c r="GO63" s="380">
        <f t="shared" si="172"/>
        <v>0</v>
      </c>
      <c r="GP63" s="380">
        <f t="shared" si="68"/>
        <v>0</v>
      </c>
      <c r="GQ63" s="380">
        <f t="shared" si="69"/>
        <v>0</v>
      </c>
      <c r="GR63" s="380">
        <f t="shared" si="70"/>
        <v>0</v>
      </c>
      <c r="GS63" s="380">
        <f t="shared" si="71"/>
        <v>0</v>
      </c>
      <c r="GT63" s="380">
        <f t="shared" si="173"/>
        <v>0</v>
      </c>
      <c r="GU63" s="380">
        <f t="shared" si="72"/>
        <v>0</v>
      </c>
      <c r="GV63" s="386">
        <f t="shared" si="90"/>
        <v>28336.1</v>
      </c>
      <c r="GW63" s="380">
        <f t="shared" si="77"/>
        <v>26763.7</v>
      </c>
      <c r="GX63" s="380">
        <f t="shared" si="77"/>
        <v>17048.7</v>
      </c>
      <c r="GY63" s="380">
        <f t="shared" si="77"/>
        <v>9715</v>
      </c>
      <c r="GZ63" s="380">
        <f t="shared" si="77"/>
        <v>1572.4</v>
      </c>
      <c r="HA63" s="387"/>
      <c r="HB63" s="387"/>
      <c r="HC63" s="388"/>
      <c r="HD63" s="388"/>
      <c r="HE63" s="389"/>
      <c r="HF63" s="390">
        <f t="shared" si="174"/>
        <v>573</v>
      </c>
      <c r="HG63" s="391">
        <v>49.1</v>
      </c>
      <c r="HH63" s="392">
        <f t="shared" si="78"/>
        <v>22224</v>
      </c>
      <c r="HI63" s="393"/>
      <c r="HJ63" s="394"/>
      <c r="HK63" s="388">
        <f t="shared" si="74"/>
        <v>0</v>
      </c>
      <c r="HL63" s="388">
        <f t="shared" si="79"/>
        <v>28336.1</v>
      </c>
      <c r="HM63" s="394">
        <f t="shared" si="175"/>
        <v>17048.7</v>
      </c>
      <c r="HN63" s="394"/>
      <c r="HO63" s="395"/>
      <c r="HQ63" s="395"/>
    </row>
    <row r="64" spans="1:225">
      <c r="A64" s="372" t="s">
        <v>765</v>
      </c>
      <c r="B64" s="373">
        <v>0</v>
      </c>
      <c r="C64" s="373">
        <v>0</v>
      </c>
      <c r="D64" s="374">
        <v>52</v>
      </c>
      <c r="E64" s="375">
        <v>0</v>
      </c>
      <c r="F64" s="374"/>
      <c r="G64" s="373">
        <v>0</v>
      </c>
      <c r="H64" s="374">
        <v>281</v>
      </c>
      <c r="I64" s="375">
        <v>0</v>
      </c>
      <c r="J64" s="374"/>
      <c r="K64" s="374"/>
      <c r="L64" s="374"/>
      <c r="M64" s="373">
        <v>0</v>
      </c>
      <c r="N64" s="375">
        <v>0</v>
      </c>
      <c r="O64" s="374"/>
      <c r="P64" s="375">
        <v>0</v>
      </c>
      <c r="Q64" s="374">
        <v>27</v>
      </c>
      <c r="R64" s="375">
        <v>0</v>
      </c>
      <c r="S64" s="374"/>
      <c r="T64" s="376">
        <v>0</v>
      </c>
      <c r="U64" s="403">
        <v>0</v>
      </c>
      <c r="V64" s="403">
        <v>0</v>
      </c>
      <c r="W64" s="375">
        <v>0</v>
      </c>
      <c r="X64" s="375">
        <v>0</v>
      </c>
      <c r="Y64" s="375">
        <v>0</v>
      </c>
      <c r="Z64" s="375">
        <v>0</v>
      </c>
      <c r="AA64" s="375">
        <v>0</v>
      </c>
      <c r="AB64" s="375">
        <v>0</v>
      </c>
      <c r="AC64" s="375">
        <v>0</v>
      </c>
      <c r="AD64" s="377">
        <v>0</v>
      </c>
      <c r="AE64" s="377">
        <v>0</v>
      </c>
      <c r="AF64" s="377">
        <v>0</v>
      </c>
      <c r="AG64" s="377">
        <v>0</v>
      </c>
      <c r="AH64" s="374"/>
      <c r="AI64" s="377">
        <v>0</v>
      </c>
      <c r="AJ64" s="378">
        <f t="shared" si="75"/>
        <v>52</v>
      </c>
      <c r="AK64" s="378">
        <f t="shared" si="76"/>
        <v>308</v>
      </c>
      <c r="AL64" s="379">
        <f t="shared" si="0"/>
        <v>0</v>
      </c>
      <c r="AM64" s="380">
        <f t="shared" si="91"/>
        <v>0</v>
      </c>
      <c r="AN64" s="380">
        <f t="shared" si="1"/>
        <v>0</v>
      </c>
      <c r="AO64" s="380">
        <f t="shared" si="92"/>
        <v>0</v>
      </c>
      <c r="AP64" s="380">
        <f t="shared" si="176"/>
        <v>0</v>
      </c>
      <c r="AQ64" s="380">
        <f t="shared" si="2"/>
        <v>0</v>
      </c>
      <c r="AR64" s="380">
        <f t="shared" si="3"/>
        <v>0</v>
      </c>
      <c r="AS64" s="380">
        <f t="shared" si="4"/>
        <v>0</v>
      </c>
      <c r="AT64" s="380">
        <f t="shared" si="94"/>
        <v>0</v>
      </c>
      <c r="AU64" s="380">
        <f t="shared" si="177"/>
        <v>0</v>
      </c>
      <c r="AV64" s="380">
        <f t="shared" si="178"/>
        <v>2737</v>
      </c>
      <c r="AW64" s="380">
        <f t="shared" si="179"/>
        <v>2606.1999999999998</v>
      </c>
      <c r="AX64" s="380">
        <f t="shared" si="5"/>
        <v>1660.2</v>
      </c>
      <c r="AY64" s="380">
        <f t="shared" si="98"/>
        <v>946</v>
      </c>
      <c r="AZ64" s="380">
        <f t="shared" si="6"/>
        <v>130.80000000000001</v>
      </c>
      <c r="BA64" s="380">
        <f t="shared" si="180"/>
        <v>0</v>
      </c>
      <c r="BB64" s="380">
        <f t="shared" si="181"/>
        <v>0</v>
      </c>
      <c r="BC64" s="380">
        <f t="shared" si="7"/>
        <v>0</v>
      </c>
      <c r="BD64" s="380">
        <f t="shared" si="101"/>
        <v>0</v>
      </c>
      <c r="BE64" s="380">
        <f t="shared" si="8"/>
        <v>0</v>
      </c>
      <c r="BF64" s="380">
        <f t="shared" si="182"/>
        <v>0</v>
      </c>
      <c r="BG64" s="380">
        <f t="shared" si="183"/>
        <v>0</v>
      </c>
      <c r="BH64" s="380">
        <f t="shared" si="9"/>
        <v>0</v>
      </c>
      <c r="BI64" s="380">
        <f t="shared" si="104"/>
        <v>0</v>
      </c>
      <c r="BJ64" s="380">
        <f t="shared" si="184"/>
        <v>0</v>
      </c>
      <c r="BK64" s="380">
        <f t="shared" si="185"/>
        <v>0</v>
      </c>
      <c r="BL64" s="380">
        <f t="shared" si="186"/>
        <v>0</v>
      </c>
      <c r="BM64" s="380">
        <f t="shared" si="10"/>
        <v>0</v>
      </c>
      <c r="BN64" s="380">
        <f t="shared" si="108"/>
        <v>0</v>
      </c>
      <c r="BO64" s="380">
        <f t="shared" si="187"/>
        <v>0</v>
      </c>
      <c r="BP64" s="380">
        <f t="shared" si="188"/>
        <v>13014.5</v>
      </c>
      <c r="BQ64" s="380">
        <f t="shared" si="189"/>
        <v>12246.5</v>
      </c>
      <c r="BR64" s="380">
        <f t="shared" si="11"/>
        <v>7801.1</v>
      </c>
      <c r="BS64" s="380">
        <f t="shared" si="112"/>
        <v>4445.3999999999996</v>
      </c>
      <c r="BT64" s="380">
        <f t="shared" si="12"/>
        <v>768</v>
      </c>
      <c r="BU64" s="380"/>
      <c r="BV64" s="380">
        <f t="shared" si="81"/>
        <v>0</v>
      </c>
      <c r="BW64" s="380">
        <f t="shared" si="82"/>
        <v>0</v>
      </c>
      <c r="BX64" s="380">
        <f t="shared" si="83"/>
        <v>0</v>
      </c>
      <c r="BY64" s="380">
        <f t="shared" si="84"/>
        <v>0</v>
      </c>
      <c r="BZ64" s="380">
        <f t="shared" si="85"/>
        <v>0</v>
      </c>
      <c r="CA64" s="380">
        <f t="shared" si="86"/>
        <v>0</v>
      </c>
      <c r="CB64" s="380">
        <f t="shared" si="87"/>
        <v>0</v>
      </c>
      <c r="CC64" s="380">
        <f t="shared" si="88"/>
        <v>0</v>
      </c>
      <c r="CD64" s="380">
        <f t="shared" si="89"/>
        <v>0</v>
      </c>
      <c r="CE64" s="381">
        <f t="shared" si="13"/>
        <v>0</v>
      </c>
      <c r="CF64" s="380">
        <f t="shared" si="113"/>
        <v>0</v>
      </c>
      <c r="CG64" s="380">
        <f t="shared" si="114"/>
        <v>0</v>
      </c>
      <c r="CH64" s="380">
        <f t="shared" si="14"/>
        <v>0</v>
      </c>
      <c r="CI64" s="380">
        <f t="shared" si="115"/>
        <v>0</v>
      </c>
      <c r="CJ64" s="381">
        <f t="shared" si="15"/>
        <v>0</v>
      </c>
      <c r="CK64" s="380">
        <f t="shared" si="116"/>
        <v>0</v>
      </c>
      <c r="CL64" s="380">
        <f t="shared" si="117"/>
        <v>0</v>
      </c>
      <c r="CM64" s="380">
        <f t="shared" si="16"/>
        <v>0</v>
      </c>
      <c r="CN64" s="380">
        <f t="shared" si="118"/>
        <v>0</v>
      </c>
      <c r="CO64" s="381">
        <f t="shared" si="17"/>
        <v>0</v>
      </c>
      <c r="CP64" s="380">
        <f t="shared" si="119"/>
        <v>0</v>
      </c>
      <c r="CQ64" s="380">
        <f t="shared" si="120"/>
        <v>0</v>
      </c>
      <c r="CR64" s="380">
        <f t="shared" si="18"/>
        <v>0</v>
      </c>
      <c r="CS64" s="380">
        <f t="shared" si="121"/>
        <v>0</v>
      </c>
      <c r="CT64" s="381">
        <f t="shared" si="19"/>
        <v>0</v>
      </c>
      <c r="CU64" s="380">
        <f t="shared" si="122"/>
        <v>0</v>
      </c>
      <c r="CV64" s="380">
        <f t="shared" si="123"/>
        <v>0</v>
      </c>
      <c r="CW64" s="380">
        <f t="shared" si="20"/>
        <v>0</v>
      </c>
      <c r="CX64" s="380">
        <f t="shared" si="124"/>
        <v>0</v>
      </c>
      <c r="CY64" s="380">
        <f t="shared" si="21"/>
        <v>0</v>
      </c>
      <c r="CZ64" s="380">
        <f t="shared" si="125"/>
        <v>0</v>
      </c>
      <c r="DA64" s="380">
        <f t="shared" si="126"/>
        <v>0</v>
      </c>
      <c r="DB64" s="380">
        <f t="shared" si="22"/>
        <v>0</v>
      </c>
      <c r="DC64" s="380">
        <f t="shared" si="127"/>
        <v>0</v>
      </c>
      <c r="DD64" s="380">
        <f t="shared" si="23"/>
        <v>0</v>
      </c>
      <c r="DE64" s="380">
        <f t="shared" si="24"/>
        <v>3155.4</v>
      </c>
      <c r="DF64" s="380">
        <f t="shared" si="25"/>
        <v>3059.5</v>
      </c>
      <c r="DG64" s="380">
        <f t="shared" si="26"/>
        <v>1948.9</v>
      </c>
      <c r="DH64" s="380">
        <f t="shared" si="128"/>
        <v>1110.5999999999999</v>
      </c>
      <c r="DI64" s="380">
        <f t="shared" si="27"/>
        <v>95.9</v>
      </c>
      <c r="DJ64" s="380">
        <f t="shared" si="28"/>
        <v>0</v>
      </c>
      <c r="DK64" s="380">
        <f t="shared" si="29"/>
        <v>0</v>
      </c>
      <c r="DL64" s="380">
        <f t="shared" si="30"/>
        <v>0</v>
      </c>
      <c r="DM64" s="380">
        <f t="shared" si="129"/>
        <v>0</v>
      </c>
      <c r="DN64" s="380">
        <f t="shared" si="31"/>
        <v>0</v>
      </c>
      <c r="DO64" s="380">
        <f t="shared" si="130"/>
        <v>0</v>
      </c>
      <c r="DP64" s="380">
        <f t="shared" si="131"/>
        <v>0</v>
      </c>
      <c r="DQ64" s="380">
        <f t="shared" si="132"/>
        <v>0</v>
      </c>
      <c r="DR64" s="380">
        <f t="shared" si="133"/>
        <v>0</v>
      </c>
      <c r="DS64" s="380">
        <f t="shared" si="32"/>
        <v>0</v>
      </c>
      <c r="DT64" s="382">
        <f t="shared" si="134"/>
        <v>0</v>
      </c>
      <c r="DU64" s="383">
        <f t="shared" si="135"/>
        <v>0</v>
      </c>
      <c r="DV64" s="380">
        <f t="shared" si="33"/>
        <v>0</v>
      </c>
      <c r="DW64" s="380">
        <f t="shared" si="136"/>
        <v>0</v>
      </c>
      <c r="DX64" s="383">
        <f t="shared" si="137"/>
        <v>0</v>
      </c>
      <c r="DY64" s="383">
        <f t="shared" si="138"/>
        <v>0</v>
      </c>
      <c r="DZ64" s="383">
        <f t="shared" si="139"/>
        <v>0</v>
      </c>
      <c r="EA64" s="380">
        <f t="shared" si="34"/>
        <v>0</v>
      </c>
      <c r="EB64" s="380">
        <f t="shared" si="140"/>
        <v>0</v>
      </c>
      <c r="EC64" s="383">
        <f t="shared" si="141"/>
        <v>0</v>
      </c>
      <c r="ED64" s="383">
        <f t="shared" si="142"/>
        <v>0</v>
      </c>
      <c r="EE64" s="383">
        <f t="shared" si="143"/>
        <v>0</v>
      </c>
      <c r="EF64" s="380">
        <f t="shared" si="35"/>
        <v>0</v>
      </c>
      <c r="EG64" s="380">
        <f t="shared" si="144"/>
        <v>0</v>
      </c>
      <c r="EH64" s="383">
        <f t="shared" si="145"/>
        <v>0</v>
      </c>
      <c r="EI64" s="383">
        <f t="shared" si="146"/>
        <v>0</v>
      </c>
      <c r="EJ64" s="383">
        <f t="shared" si="147"/>
        <v>0</v>
      </c>
      <c r="EK64" s="380">
        <f t="shared" si="36"/>
        <v>0</v>
      </c>
      <c r="EL64" s="380">
        <f t="shared" si="148"/>
        <v>0</v>
      </c>
      <c r="EM64" s="383">
        <f t="shared" si="149"/>
        <v>0</v>
      </c>
      <c r="EN64" s="383">
        <f t="shared" si="150"/>
        <v>0</v>
      </c>
      <c r="EO64" s="383">
        <f t="shared" si="151"/>
        <v>0</v>
      </c>
      <c r="EP64" s="380">
        <f t="shared" si="37"/>
        <v>0</v>
      </c>
      <c r="EQ64" s="380">
        <f t="shared" si="152"/>
        <v>0</v>
      </c>
      <c r="ER64" s="383">
        <f t="shared" si="153"/>
        <v>0</v>
      </c>
      <c r="ES64" s="383">
        <f t="shared" si="154"/>
        <v>0</v>
      </c>
      <c r="ET64" s="383">
        <f t="shared" si="155"/>
        <v>0</v>
      </c>
      <c r="EU64" s="380">
        <f t="shared" si="38"/>
        <v>0</v>
      </c>
      <c r="EV64" s="380">
        <f t="shared" si="156"/>
        <v>0</v>
      </c>
      <c r="EW64" s="383">
        <f t="shared" si="157"/>
        <v>0</v>
      </c>
      <c r="EX64" s="383">
        <f t="shared" si="158"/>
        <v>0</v>
      </c>
      <c r="EY64" s="383">
        <f t="shared" si="159"/>
        <v>0</v>
      </c>
      <c r="EZ64" s="380">
        <f t="shared" si="39"/>
        <v>0</v>
      </c>
      <c r="FA64" s="380">
        <f t="shared" si="160"/>
        <v>0</v>
      </c>
      <c r="FB64" s="383">
        <f t="shared" si="161"/>
        <v>0</v>
      </c>
      <c r="FC64" s="383">
        <f t="shared" si="162"/>
        <v>0</v>
      </c>
      <c r="FD64" s="383">
        <f t="shared" si="163"/>
        <v>0</v>
      </c>
      <c r="FE64" s="380">
        <f t="shared" si="40"/>
        <v>0</v>
      </c>
      <c r="FF64" s="380">
        <f t="shared" si="164"/>
        <v>0</v>
      </c>
      <c r="FG64" s="384">
        <f t="shared" si="165"/>
        <v>0</v>
      </c>
      <c r="FH64" s="385">
        <f t="shared" si="41"/>
        <v>0</v>
      </c>
      <c r="FI64" s="380">
        <f t="shared" si="42"/>
        <v>0</v>
      </c>
      <c r="FJ64" s="380">
        <f t="shared" si="43"/>
        <v>0</v>
      </c>
      <c r="FK64" s="380">
        <f t="shared" si="166"/>
        <v>0</v>
      </c>
      <c r="FL64" s="380">
        <f t="shared" si="44"/>
        <v>0</v>
      </c>
      <c r="FM64" s="380">
        <f t="shared" si="45"/>
        <v>0</v>
      </c>
      <c r="FN64" s="380">
        <f t="shared" si="46"/>
        <v>0</v>
      </c>
      <c r="FO64" s="380">
        <f t="shared" si="47"/>
        <v>0</v>
      </c>
      <c r="FP64" s="380">
        <f t="shared" si="167"/>
        <v>0</v>
      </c>
      <c r="FQ64" s="380">
        <f t="shared" si="48"/>
        <v>0</v>
      </c>
      <c r="FR64" s="380">
        <f t="shared" si="49"/>
        <v>0</v>
      </c>
      <c r="FS64" s="380">
        <f t="shared" si="50"/>
        <v>0</v>
      </c>
      <c r="FT64" s="380">
        <f t="shared" si="51"/>
        <v>0</v>
      </c>
      <c r="FU64" s="380">
        <f t="shared" si="168"/>
        <v>0</v>
      </c>
      <c r="FV64" s="380">
        <f t="shared" si="52"/>
        <v>0</v>
      </c>
      <c r="FW64" s="380">
        <f t="shared" si="53"/>
        <v>0</v>
      </c>
      <c r="FX64" s="380">
        <f t="shared" si="54"/>
        <v>0</v>
      </c>
      <c r="FY64" s="380">
        <f t="shared" si="55"/>
        <v>0</v>
      </c>
      <c r="FZ64" s="380">
        <f t="shared" si="169"/>
        <v>0</v>
      </c>
      <c r="GA64" s="380">
        <f t="shared" si="56"/>
        <v>0</v>
      </c>
      <c r="GB64" s="380">
        <f t="shared" si="57"/>
        <v>0</v>
      </c>
      <c r="GC64" s="380">
        <f t="shared" si="58"/>
        <v>0</v>
      </c>
      <c r="GD64" s="380">
        <f t="shared" si="59"/>
        <v>0</v>
      </c>
      <c r="GE64" s="380">
        <f t="shared" si="170"/>
        <v>0</v>
      </c>
      <c r="GF64" s="380">
        <f t="shared" si="60"/>
        <v>0</v>
      </c>
      <c r="GG64" s="380">
        <f t="shared" si="61"/>
        <v>0</v>
      </c>
      <c r="GH64" s="380">
        <f t="shared" si="62"/>
        <v>0</v>
      </c>
      <c r="GI64" s="380">
        <f t="shared" si="63"/>
        <v>0</v>
      </c>
      <c r="GJ64" s="380">
        <f t="shared" si="171"/>
        <v>0</v>
      </c>
      <c r="GK64" s="380">
        <f t="shared" si="64"/>
        <v>0</v>
      </c>
      <c r="GL64" s="380">
        <f t="shared" si="65"/>
        <v>0</v>
      </c>
      <c r="GM64" s="380">
        <f t="shared" si="66"/>
        <v>0</v>
      </c>
      <c r="GN64" s="380">
        <f t="shared" si="67"/>
        <v>0</v>
      </c>
      <c r="GO64" s="380">
        <f t="shared" si="172"/>
        <v>0</v>
      </c>
      <c r="GP64" s="380">
        <f t="shared" si="68"/>
        <v>0</v>
      </c>
      <c r="GQ64" s="380">
        <f t="shared" si="69"/>
        <v>0</v>
      </c>
      <c r="GR64" s="380">
        <f t="shared" si="70"/>
        <v>0</v>
      </c>
      <c r="GS64" s="380">
        <f t="shared" si="71"/>
        <v>0</v>
      </c>
      <c r="GT64" s="380">
        <f t="shared" si="173"/>
        <v>0</v>
      </c>
      <c r="GU64" s="380">
        <f t="shared" si="72"/>
        <v>0</v>
      </c>
      <c r="GV64" s="386">
        <f>AL64+AQ64+AV64+BA64+BF64+BK64+BP64+BV64+CA64+CU64+DT64+DY64+ED64+EI64+EN64+ES64+EX64+FC64+FH64+FM64+FR64+FW64+GB64+GG64+GL64+GQ64+CF64+CK64+CP64+CZ64+DE64+DJ64+DO64-0.4</f>
        <v>18906.5</v>
      </c>
      <c r="GW64" s="386">
        <f>AM64+AR64+AW64+BB64+BG64+BL64+BQ64+BW64+CB64+CV64+DU64+DZ64+EE64+EJ64+EO64+ET64+EY64+FD64+FI64+FN64+FS64+FX64+GC64+GH64+GM64+GR64+CG64+CL64+CQ64+DA64+DF64+DK64+DP64-0.4</f>
        <v>17911.8</v>
      </c>
      <c r="GX64" s="386">
        <f>AN64+AS64+AX64+BC64+BH64+BM64+BR64+BX64+CC64+CW64+DV64+EA64+EF64+EK64+EP64+EU64+EZ64+FE64+FJ64+FO64+FT64+FY64+GD64+GI64+GN64+GS64+CH64+CM64+CR64+DB64+DG64+DL64+DQ64</f>
        <v>11410.2</v>
      </c>
      <c r="GY64" s="386">
        <f>AO64+AT64+AY64+BD64+BI64+BN64+BS64+BY64+CD64+CX64+DW64+EB64+EG64+EL64+EQ64+EV64+FA64+FF64+FK64+FP64+FU64+FZ64+GE64+GJ64+GO64+GT64+CI64+CN64+CS64+DC64+DH64+DM64+DR64</f>
        <v>6502</v>
      </c>
      <c r="GZ64" s="386">
        <f>AP64+AU64+AZ64+BE64+BJ64+BO64+BT64+BZ64+CE64+CY64+DX64+EC64+EH64+EM64+ER64+EW64+FB64+FG64+FL64+FQ64+FV64+GA64+GF64+GK64+GP64+GU64+CJ64+CO64+CT64+DD64+DI64+DN64+DS64</f>
        <v>994.7</v>
      </c>
      <c r="HA64" s="387"/>
      <c r="HB64" s="387"/>
      <c r="HC64" s="388"/>
      <c r="HD64" s="388"/>
      <c r="HE64" s="389"/>
      <c r="HF64" s="390">
        <f t="shared" si="174"/>
        <v>360</v>
      </c>
      <c r="HG64" s="391">
        <v>23.8</v>
      </c>
      <c r="HH64" s="392">
        <f t="shared" si="78"/>
        <v>30685</v>
      </c>
      <c r="HI64" s="393"/>
      <c r="HJ64" s="394"/>
      <c r="HK64" s="388">
        <f t="shared" si="74"/>
        <v>0</v>
      </c>
      <c r="HL64" s="388">
        <f>GV64+HK64</f>
        <v>18906.5</v>
      </c>
      <c r="HM64" s="394">
        <f t="shared" si="175"/>
        <v>11410.2</v>
      </c>
      <c r="HN64" s="394"/>
      <c r="HO64" s="395"/>
    </row>
    <row r="65" spans="1:223">
      <c r="A65" s="407" t="s">
        <v>840</v>
      </c>
      <c r="B65" s="408">
        <f t="shared" ref="B65:BQ65" si="190">SUM(B9:B64)</f>
        <v>0</v>
      </c>
      <c r="C65" s="408">
        <f t="shared" si="190"/>
        <v>0</v>
      </c>
      <c r="D65" s="408">
        <f t="shared" si="190"/>
        <v>1755</v>
      </c>
      <c r="E65" s="408">
        <f t="shared" si="190"/>
        <v>0</v>
      </c>
      <c r="F65" s="408">
        <f t="shared" si="190"/>
        <v>0</v>
      </c>
      <c r="G65" s="408">
        <f t="shared" si="190"/>
        <v>0</v>
      </c>
      <c r="H65" s="408">
        <f t="shared" si="190"/>
        <v>9085</v>
      </c>
      <c r="I65" s="408">
        <f t="shared" si="190"/>
        <v>0</v>
      </c>
      <c r="J65" s="408">
        <f t="shared" si="190"/>
        <v>34</v>
      </c>
      <c r="K65" s="408">
        <f t="shared" si="190"/>
        <v>152</v>
      </c>
      <c r="L65" s="408">
        <f t="shared" si="190"/>
        <v>117</v>
      </c>
      <c r="M65" s="408">
        <f t="shared" si="190"/>
        <v>0</v>
      </c>
      <c r="N65" s="408">
        <f t="shared" si="190"/>
        <v>0</v>
      </c>
      <c r="O65" s="408">
        <f t="shared" si="190"/>
        <v>0</v>
      </c>
      <c r="P65" s="408">
        <f t="shared" si="190"/>
        <v>0</v>
      </c>
      <c r="Q65" s="408">
        <f t="shared" si="190"/>
        <v>636</v>
      </c>
      <c r="R65" s="408">
        <f>SUM(R9:R64)</f>
        <v>11</v>
      </c>
      <c r="S65" s="408">
        <f t="shared" si="190"/>
        <v>124</v>
      </c>
      <c r="T65" s="408">
        <f t="shared" si="190"/>
        <v>0</v>
      </c>
      <c r="U65" s="408">
        <f t="shared" si="190"/>
        <v>0</v>
      </c>
      <c r="V65" s="408">
        <f t="shared" si="190"/>
        <v>0</v>
      </c>
      <c r="W65" s="408">
        <f t="shared" si="190"/>
        <v>0</v>
      </c>
      <c r="X65" s="408">
        <f t="shared" si="190"/>
        <v>0</v>
      </c>
      <c r="Y65" s="408">
        <f t="shared" si="190"/>
        <v>0</v>
      </c>
      <c r="Z65" s="408">
        <f t="shared" si="190"/>
        <v>25</v>
      </c>
      <c r="AA65" s="408">
        <f t="shared" si="190"/>
        <v>0</v>
      </c>
      <c r="AB65" s="408">
        <f t="shared" si="190"/>
        <v>0</v>
      </c>
      <c r="AC65" s="408">
        <f t="shared" si="190"/>
        <v>0</v>
      </c>
      <c r="AD65" s="408">
        <f t="shared" si="190"/>
        <v>0</v>
      </c>
      <c r="AE65" s="408">
        <f t="shared" si="190"/>
        <v>0</v>
      </c>
      <c r="AF65" s="408">
        <f t="shared" si="190"/>
        <v>0</v>
      </c>
      <c r="AG65" s="408">
        <f t="shared" si="190"/>
        <v>0</v>
      </c>
      <c r="AH65" s="408">
        <f t="shared" si="190"/>
        <v>150</v>
      </c>
      <c r="AI65" s="408">
        <f t="shared" si="190"/>
        <v>0</v>
      </c>
      <c r="AJ65" s="408">
        <f t="shared" si="190"/>
        <v>1800</v>
      </c>
      <c r="AK65" s="408">
        <f t="shared" si="190"/>
        <v>10289</v>
      </c>
      <c r="AL65" s="409">
        <f t="shared" si="190"/>
        <v>0</v>
      </c>
      <c r="AM65" s="410">
        <f t="shared" si="190"/>
        <v>0</v>
      </c>
      <c r="AN65" s="410">
        <f t="shared" si="190"/>
        <v>0</v>
      </c>
      <c r="AO65" s="410">
        <f t="shared" si="190"/>
        <v>0</v>
      </c>
      <c r="AP65" s="410">
        <f t="shared" si="190"/>
        <v>0</v>
      </c>
      <c r="AQ65" s="410">
        <f t="shared" si="190"/>
        <v>0</v>
      </c>
      <c r="AR65" s="410">
        <f t="shared" si="190"/>
        <v>0</v>
      </c>
      <c r="AS65" s="410">
        <f t="shared" si="190"/>
        <v>0</v>
      </c>
      <c r="AT65" s="410">
        <f t="shared" si="190"/>
        <v>0</v>
      </c>
      <c r="AU65" s="410">
        <f t="shared" si="190"/>
        <v>0</v>
      </c>
      <c r="AV65" s="410">
        <f t="shared" si="190"/>
        <v>92372.800000000003</v>
      </c>
      <c r="AW65" s="410">
        <f t="shared" si="190"/>
        <v>87960.2</v>
      </c>
      <c r="AX65" s="410">
        <f t="shared" si="190"/>
        <v>56031.9</v>
      </c>
      <c r="AY65" s="410">
        <f t="shared" si="190"/>
        <v>31928.3</v>
      </c>
      <c r="AZ65" s="410">
        <f t="shared" si="190"/>
        <v>4412.6000000000004</v>
      </c>
      <c r="BA65" s="410">
        <f t="shared" si="190"/>
        <v>0</v>
      </c>
      <c r="BB65" s="410">
        <f t="shared" si="190"/>
        <v>0</v>
      </c>
      <c r="BC65" s="410">
        <f t="shared" si="190"/>
        <v>0</v>
      </c>
      <c r="BD65" s="410">
        <f t="shared" si="190"/>
        <v>0</v>
      </c>
      <c r="BE65" s="410">
        <f t="shared" si="190"/>
        <v>0</v>
      </c>
      <c r="BF65" s="410">
        <f t="shared" si="190"/>
        <v>0</v>
      </c>
      <c r="BG65" s="410">
        <f t="shared" si="190"/>
        <v>0</v>
      </c>
      <c r="BH65" s="410">
        <f t="shared" si="190"/>
        <v>0</v>
      </c>
      <c r="BI65" s="410">
        <f t="shared" si="190"/>
        <v>0</v>
      </c>
      <c r="BJ65" s="410">
        <f t="shared" si="190"/>
        <v>0</v>
      </c>
      <c r="BK65" s="410">
        <f t="shared" si="190"/>
        <v>0</v>
      </c>
      <c r="BL65" s="410">
        <f t="shared" si="190"/>
        <v>0</v>
      </c>
      <c r="BM65" s="410">
        <f t="shared" si="190"/>
        <v>0</v>
      </c>
      <c r="BN65" s="410">
        <f t="shared" si="190"/>
        <v>0</v>
      </c>
      <c r="BO65" s="410">
        <f t="shared" si="190"/>
        <v>0</v>
      </c>
      <c r="BP65" s="410">
        <f t="shared" si="190"/>
        <v>420772.2</v>
      </c>
      <c r="BQ65" s="410">
        <f t="shared" si="190"/>
        <v>395942.2</v>
      </c>
      <c r="BR65" s="410">
        <f t="shared" ref="BR65:FY65" si="191">SUM(BR9:BR64)</f>
        <v>252217.7</v>
      </c>
      <c r="BS65" s="410">
        <f t="shared" si="191"/>
        <v>143724.5</v>
      </c>
      <c r="BT65" s="410">
        <f t="shared" si="191"/>
        <v>24830</v>
      </c>
      <c r="BU65" s="410">
        <f t="shared" si="191"/>
        <v>0</v>
      </c>
      <c r="BV65" s="410">
        <f t="shared" si="191"/>
        <v>2204.6</v>
      </c>
      <c r="BW65" s="410">
        <f t="shared" si="191"/>
        <v>2074.5</v>
      </c>
      <c r="BX65" s="410">
        <f t="shared" si="191"/>
        <v>1321.5</v>
      </c>
      <c r="BY65" s="410">
        <f t="shared" si="191"/>
        <v>753.1</v>
      </c>
      <c r="BZ65" s="410">
        <f t="shared" si="191"/>
        <v>130.1</v>
      </c>
      <c r="CA65" s="410">
        <f t="shared" si="191"/>
        <v>7039.9</v>
      </c>
      <c r="CB65" s="410">
        <f t="shared" si="191"/>
        <v>6624.4</v>
      </c>
      <c r="CC65" s="410">
        <f t="shared" si="191"/>
        <v>4219.8</v>
      </c>
      <c r="CD65" s="410">
        <f t="shared" si="191"/>
        <v>2404.6</v>
      </c>
      <c r="CE65" s="410">
        <f t="shared" si="191"/>
        <v>415.5</v>
      </c>
      <c r="CF65" s="410">
        <f t="shared" si="191"/>
        <v>5418.8</v>
      </c>
      <c r="CG65" s="410">
        <f t="shared" si="191"/>
        <v>5099.1000000000004</v>
      </c>
      <c r="CH65" s="410">
        <f t="shared" si="191"/>
        <v>3248.1</v>
      </c>
      <c r="CI65" s="410">
        <f t="shared" si="191"/>
        <v>1851</v>
      </c>
      <c r="CJ65" s="410">
        <f t="shared" si="191"/>
        <v>319.7</v>
      </c>
      <c r="CK65" s="410">
        <f t="shared" si="191"/>
        <v>0</v>
      </c>
      <c r="CL65" s="410">
        <f t="shared" si="191"/>
        <v>0</v>
      </c>
      <c r="CM65" s="410">
        <f t="shared" si="191"/>
        <v>0</v>
      </c>
      <c r="CN65" s="410">
        <f t="shared" si="191"/>
        <v>0</v>
      </c>
      <c r="CO65" s="410">
        <f t="shared" si="191"/>
        <v>0</v>
      </c>
      <c r="CP65" s="410">
        <f t="shared" si="191"/>
        <v>0</v>
      </c>
      <c r="CQ65" s="410">
        <f t="shared" si="191"/>
        <v>0</v>
      </c>
      <c r="CR65" s="410">
        <f t="shared" si="191"/>
        <v>0</v>
      </c>
      <c r="CS65" s="410">
        <f t="shared" si="191"/>
        <v>0</v>
      </c>
      <c r="CT65" s="410">
        <f t="shared" si="191"/>
        <v>0</v>
      </c>
      <c r="CU65" s="411">
        <f t="shared" si="191"/>
        <v>0</v>
      </c>
      <c r="CV65" s="411">
        <f t="shared" si="191"/>
        <v>0</v>
      </c>
      <c r="CW65" s="410">
        <f t="shared" si="191"/>
        <v>0</v>
      </c>
      <c r="CX65" s="410">
        <f t="shared" si="191"/>
        <v>0</v>
      </c>
      <c r="CY65" s="412">
        <f t="shared" si="191"/>
        <v>0</v>
      </c>
      <c r="CZ65" s="410">
        <f t="shared" si="191"/>
        <v>0</v>
      </c>
      <c r="DA65" s="410">
        <f t="shared" si="191"/>
        <v>0</v>
      </c>
      <c r="DB65" s="410">
        <f t="shared" si="191"/>
        <v>0</v>
      </c>
      <c r="DC65" s="410">
        <f t="shared" si="191"/>
        <v>0</v>
      </c>
      <c r="DD65" s="410">
        <f t="shared" si="191"/>
        <v>0</v>
      </c>
      <c r="DE65" s="410">
        <f t="shared" si="191"/>
        <v>74328</v>
      </c>
      <c r="DF65" s="410">
        <f t="shared" si="191"/>
        <v>72068.399999999994</v>
      </c>
      <c r="DG65" s="410">
        <f t="shared" si="191"/>
        <v>45907.7</v>
      </c>
      <c r="DH65" s="410">
        <f t="shared" si="191"/>
        <v>26160.7</v>
      </c>
      <c r="DI65" s="410">
        <f t="shared" si="191"/>
        <v>2259.6</v>
      </c>
      <c r="DJ65" s="410">
        <f>SUM(DJ9:DJ64)</f>
        <v>2811.4</v>
      </c>
      <c r="DK65" s="410">
        <f>SUM(DK9:DK64)</f>
        <v>2756.6</v>
      </c>
      <c r="DL65" s="410">
        <f>SUM(DL9:DL64)</f>
        <v>1756</v>
      </c>
      <c r="DM65" s="410">
        <f>SUM(DM9:DM64)</f>
        <v>1000.6</v>
      </c>
      <c r="DN65" s="410">
        <f>SUM(DN9:DN64)</f>
        <v>54.8</v>
      </c>
      <c r="DO65" s="410">
        <f t="shared" si="191"/>
        <v>27699.3</v>
      </c>
      <c r="DP65" s="410">
        <f t="shared" si="191"/>
        <v>27021.5</v>
      </c>
      <c r="DQ65" s="410">
        <f t="shared" si="191"/>
        <v>17212.7</v>
      </c>
      <c r="DR65" s="410">
        <f t="shared" si="191"/>
        <v>9808.7999999999993</v>
      </c>
      <c r="DS65" s="410">
        <f t="shared" si="191"/>
        <v>677.8</v>
      </c>
      <c r="DT65" s="409">
        <f t="shared" si="191"/>
        <v>0</v>
      </c>
      <c r="DU65" s="410">
        <f t="shared" si="191"/>
        <v>0</v>
      </c>
      <c r="DV65" s="410">
        <f t="shared" si="191"/>
        <v>0</v>
      </c>
      <c r="DW65" s="410">
        <f t="shared" si="191"/>
        <v>0</v>
      </c>
      <c r="DX65" s="410">
        <f t="shared" si="191"/>
        <v>0</v>
      </c>
      <c r="DY65" s="410">
        <f t="shared" si="191"/>
        <v>0</v>
      </c>
      <c r="DZ65" s="410">
        <f t="shared" si="191"/>
        <v>0</v>
      </c>
      <c r="EA65" s="410">
        <f t="shared" si="191"/>
        <v>0</v>
      </c>
      <c r="EB65" s="410">
        <f t="shared" si="191"/>
        <v>0</v>
      </c>
      <c r="EC65" s="410">
        <f t="shared" si="191"/>
        <v>0</v>
      </c>
      <c r="ED65" s="410">
        <f t="shared" si="191"/>
        <v>0</v>
      </c>
      <c r="EE65" s="410">
        <f t="shared" si="191"/>
        <v>0</v>
      </c>
      <c r="EF65" s="410">
        <f t="shared" si="191"/>
        <v>0</v>
      </c>
      <c r="EG65" s="410">
        <f t="shared" si="191"/>
        <v>0</v>
      </c>
      <c r="EH65" s="410">
        <f t="shared" si="191"/>
        <v>0</v>
      </c>
      <c r="EI65" s="410">
        <f t="shared" si="191"/>
        <v>0</v>
      </c>
      <c r="EJ65" s="410">
        <f t="shared" si="191"/>
        <v>0</v>
      </c>
      <c r="EK65" s="410">
        <f t="shared" si="191"/>
        <v>0</v>
      </c>
      <c r="EL65" s="410">
        <f t="shared" si="191"/>
        <v>0</v>
      </c>
      <c r="EM65" s="410">
        <f t="shared" si="191"/>
        <v>0</v>
      </c>
      <c r="EN65" s="410">
        <f t="shared" si="191"/>
        <v>0</v>
      </c>
      <c r="EO65" s="410">
        <f t="shared" si="191"/>
        <v>0</v>
      </c>
      <c r="EP65" s="410">
        <f t="shared" si="191"/>
        <v>0</v>
      </c>
      <c r="EQ65" s="410">
        <f t="shared" si="191"/>
        <v>0</v>
      </c>
      <c r="ER65" s="410">
        <f t="shared" si="191"/>
        <v>0</v>
      </c>
      <c r="ES65" s="410">
        <f t="shared" si="191"/>
        <v>0</v>
      </c>
      <c r="ET65" s="410">
        <f t="shared" si="191"/>
        <v>0</v>
      </c>
      <c r="EU65" s="410">
        <f t="shared" si="191"/>
        <v>0</v>
      </c>
      <c r="EV65" s="410">
        <f t="shared" si="191"/>
        <v>0</v>
      </c>
      <c r="EW65" s="410">
        <f t="shared" si="191"/>
        <v>0</v>
      </c>
      <c r="EX65" s="410">
        <f t="shared" si="191"/>
        <v>1544.7</v>
      </c>
      <c r="EY65" s="410">
        <f t="shared" si="191"/>
        <v>1470.9</v>
      </c>
      <c r="EZ65" s="410">
        <f t="shared" si="191"/>
        <v>937</v>
      </c>
      <c r="FA65" s="410">
        <f t="shared" si="191"/>
        <v>533.9</v>
      </c>
      <c r="FB65" s="410">
        <f t="shared" si="191"/>
        <v>73.8</v>
      </c>
      <c r="FC65" s="410">
        <f t="shared" si="191"/>
        <v>0</v>
      </c>
      <c r="FD65" s="410">
        <f t="shared" si="191"/>
        <v>0</v>
      </c>
      <c r="FE65" s="410">
        <f t="shared" si="191"/>
        <v>0</v>
      </c>
      <c r="FF65" s="410">
        <f t="shared" si="191"/>
        <v>0</v>
      </c>
      <c r="FG65" s="413">
        <f t="shared" si="191"/>
        <v>0</v>
      </c>
      <c r="FH65" s="414">
        <f t="shared" si="191"/>
        <v>0</v>
      </c>
      <c r="FI65" s="410">
        <f t="shared" si="191"/>
        <v>0</v>
      </c>
      <c r="FJ65" s="410">
        <f t="shared" si="191"/>
        <v>0</v>
      </c>
      <c r="FK65" s="410">
        <f t="shared" si="191"/>
        <v>0</v>
      </c>
      <c r="FL65" s="410">
        <f t="shared" si="191"/>
        <v>0</v>
      </c>
      <c r="FM65" s="410">
        <f t="shared" si="191"/>
        <v>0</v>
      </c>
      <c r="FN65" s="410">
        <f t="shared" si="191"/>
        <v>0</v>
      </c>
      <c r="FO65" s="410">
        <f t="shared" si="191"/>
        <v>0</v>
      </c>
      <c r="FP65" s="410">
        <f t="shared" si="191"/>
        <v>0</v>
      </c>
      <c r="FQ65" s="410">
        <f t="shared" si="191"/>
        <v>0</v>
      </c>
      <c r="FR65" s="410">
        <f t="shared" si="191"/>
        <v>0</v>
      </c>
      <c r="FS65" s="410">
        <f t="shared" si="191"/>
        <v>0</v>
      </c>
      <c r="FT65" s="410">
        <f t="shared" si="191"/>
        <v>0</v>
      </c>
      <c r="FU65" s="410">
        <f t="shared" si="191"/>
        <v>0</v>
      </c>
      <c r="FV65" s="410">
        <f t="shared" si="191"/>
        <v>0</v>
      </c>
      <c r="FW65" s="410">
        <f t="shared" si="191"/>
        <v>0</v>
      </c>
      <c r="FX65" s="410">
        <f t="shared" si="191"/>
        <v>0</v>
      </c>
      <c r="FY65" s="410">
        <f t="shared" si="191"/>
        <v>0</v>
      </c>
      <c r="FZ65" s="410">
        <f t="shared" ref="FZ65:HO65" si="192">SUM(FZ9:FZ64)</f>
        <v>0</v>
      </c>
      <c r="GA65" s="410">
        <f t="shared" si="192"/>
        <v>0</v>
      </c>
      <c r="GB65" s="410">
        <f t="shared" si="192"/>
        <v>0</v>
      </c>
      <c r="GC65" s="410">
        <f t="shared" si="192"/>
        <v>0</v>
      </c>
      <c r="GD65" s="410">
        <f t="shared" si="192"/>
        <v>0</v>
      </c>
      <c r="GE65" s="410">
        <f t="shared" si="192"/>
        <v>0</v>
      </c>
      <c r="GF65" s="410">
        <f t="shared" si="192"/>
        <v>0</v>
      </c>
      <c r="GG65" s="410">
        <f t="shared" si="192"/>
        <v>0</v>
      </c>
      <c r="GH65" s="410">
        <f t="shared" si="192"/>
        <v>0</v>
      </c>
      <c r="GI65" s="410">
        <f t="shared" si="192"/>
        <v>0</v>
      </c>
      <c r="GJ65" s="410">
        <f t="shared" si="192"/>
        <v>0</v>
      </c>
      <c r="GK65" s="410">
        <f t="shared" si="192"/>
        <v>0</v>
      </c>
      <c r="GL65" s="410">
        <f t="shared" si="192"/>
        <v>7989.4</v>
      </c>
      <c r="GM65" s="410">
        <f t="shared" si="192"/>
        <v>7518.1</v>
      </c>
      <c r="GN65" s="410">
        <f t="shared" si="192"/>
        <v>4789</v>
      </c>
      <c r="GO65" s="410">
        <f t="shared" si="192"/>
        <v>2729.1</v>
      </c>
      <c r="GP65" s="410">
        <f t="shared" si="192"/>
        <v>471.3</v>
      </c>
      <c r="GQ65" s="410">
        <f t="shared" si="192"/>
        <v>0</v>
      </c>
      <c r="GR65" s="410">
        <f t="shared" si="192"/>
        <v>0</v>
      </c>
      <c r="GS65" s="410">
        <f t="shared" si="192"/>
        <v>0</v>
      </c>
      <c r="GT65" s="410">
        <f t="shared" si="192"/>
        <v>0</v>
      </c>
      <c r="GU65" s="410">
        <f t="shared" si="192"/>
        <v>0</v>
      </c>
      <c r="GV65" s="410">
        <f>SUM(GV9:GV64)</f>
        <v>642180.69999999995</v>
      </c>
      <c r="GW65" s="410">
        <f t="shared" si="192"/>
        <v>608535.5</v>
      </c>
      <c r="GX65" s="410">
        <f t="shared" si="192"/>
        <v>387641.4</v>
      </c>
      <c r="GY65" s="410">
        <f t="shared" si="192"/>
        <v>220894.6</v>
      </c>
      <c r="GZ65" s="410">
        <f t="shared" si="192"/>
        <v>33645.199999999997</v>
      </c>
      <c r="HA65" s="410">
        <f t="shared" si="192"/>
        <v>0</v>
      </c>
      <c r="HB65" s="410">
        <f t="shared" si="192"/>
        <v>0</v>
      </c>
      <c r="HC65" s="410">
        <f t="shared" si="192"/>
        <v>0</v>
      </c>
      <c r="HD65" s="410">
        <f t="shared" si="192"/>
        <v>0</v>
      </c>
      <c r="HE65" s="410">
        <f t="shared" si="192"/>
        <v>0</v>
      </c>
      <c r="HF65" s="415">
        <f t="shared" si="192"/>
        <v>12089</v>
      </c>
      <c r="HG65" s="410">
        <f t="shared" si="192"/>
        <v>1021.1</v>
      </c>
      <c r="HH65" s="392">
        <f t="shared" si="78"/>
        <v>24298</v>
      </c>
      <c r="HI65" s="410">
        <f t="shared" si="192"/>
        <v>0</v>
      </c>
      <c r="HJ65" s="410">
        <f t="shared" si="192"/>
        <v>0</v>
      </c>
      <c r="HK65" s="410">
        <f t="shared" si="192"/>
        <v>0</v>
      </c>
      <c r="HL65" s="410">
        <f t="shared" si="192"/>
        <v>642180.69999999995</v>
      </c>
      <c r="HM65" s="410">
        <f t="shared" si="192"/>
        <v>382810.2</v>
      </c>
      <c r="HN65" s="410">
        <f t="shared" si="192"/>
        <v>0</v>
      </c>
      <c r="HO65" s="410">
        <f t="shared" si="192"/>
        <v>0</v>
      </c>
    </row>
    <row r="66" spans="1:223">
      <c r="A66" s="416" t="s">
        <v>841</v>
      </c>
      <c r="B66" s="417">
        <f t="shared" ref="B66:BQ66" si="193">B65-B67</f>
        <v>0</v>
      </c>
      <c r="C66" s="417">
        <f t="shared" si="193"/>
        <v>0</v>
      </c>
      <c r="D66" s="417">
        <f t="shared" si="193"/>
        <v>1673</v>
      </c>
      <c r="E66" s="417">
        <f t="shared" si="193"/>
        <v>0</v>
      </c>
      <c r="F66" s="417">
        <f t="shared" si="193"/>
        <v>0</v>
      </c>
      <c r="G66" s="417">
        <f t="shared" si="193"/>
        <v>0</v>
      </c>
      <c r="H66" s="417">
        <f t="shared" si="193"/>
        <v>8511</v>
      </c>
      <c r="I66" s="417">
        <f t="shared" si="193"/>
        <v>0</v>
      </c>
      <c r="J66" s="417">
        <f t="shared" si="193"/>
        <v>34</v>
      </c>
      <c r="K66" s="417">
        <f t="shared" si="193"/>
        <v>152</v>
      </c>
      <c r="L66" s="417">
        <f t="shared" si="193"/>
        <v>78</v>
      </c>
      <c r="M66" s="417">
        <f t="shared" si="193"/>
        <v>0</v>
      </c>
      <c r="N66" s="417">
        <f t="shared" si="193"/>
        <v>0</v>
      </c>
      <c r="O66" s="417">
        <f t="shared" si="193"/>
        <v>0</v>
      </c>
      <c r="P66" s="417">
        <f t="shared" si="193"/>
        <v>0</v>
      </c>
      <c r="Q66" s="417">
        <f t="shared" si="193"/>
        <v>608</v>
      </c>
      <c r="R66" s="417">
        <f t="shared" si="193"/>
        <v>11</v>
      </c>
      <c r="S66" s="417">
        <f t="shared" si="193"/>
        <v>124</v>
      </c>
      <c r="T66" s="417">
        <f t="shared" si="193"/>
        <v>0</v>
      </c>
      <c r="U66" s="417">
        <f t="shared" si="193"/>
        <v>0</v>
      </c>
      <c r="V66" s="417">
        <f t="shared" si="193"/>
        <v>0</v>
      </c>
      <c r="W66" s="417">
        <f t="shared" si="193"/>
        <v>0</v>
      </c>
      <c r="X66" s="417">
        <f t="shared" si="193"/>
        <v>0</v>
      </c>
      <c r="Y66" s="417">
        <f t="shared" si="193"/>
        <v>0</v>
      </c>
      <c r="Z66" s="417">
        <f t="shared" si="193"/>
        <v>25</v>
      </c>
      <c r="AA66" s="417">
        <f t="shared" si="193"/>
        <v>0</v>
      </c>
      <c r="AB66" s="417">
        <f t="shared" si="193"/>
        <v>0</v>
      </c>
      <c r="AC66" s="417">
        <f t="shared" si="193"/>
        <v>0</v>
      </c>
      <c r="AD66" s="417">
        <f t="shared" si="193"/>
        <v>0</v>
      </c>
      <c r="AE66" s="417">
        <f t="shared" si="193"/>
        <v>0</v>
      </c>
      <c r="AF66" s="417">
        <f t="shared" si="193"/>
        <v>0</v>
      </c>
      <c r="AG66" s="417">
        <f t="shared" si="193"/>
        <v>0</v>
      </c>
      <c r="AH66" s="417">
        <f t="shared" si="193"/>
        <v>86</v>
      </c>
      <c r="AI66" s="417">
        <f t="shared" si="193"/>
        <v>0</v>
      </c>
      <c r="AJ66" s="417"/>
      <c r="AK66" s="417"/>
      <c r="AL66" s="418">
        <f t="shared" si="193"/>
        <v>0</v>
      </c>
      <c r="AM66" s="418">
        <f t="shared" si="193"/>
        <v>0</v>
      </c>
      <c r="AN66" s="418">
        <f t="shared" si="193"/>
        <v>0</v>
      </c>
      <c r="AO66" s="418">
        <f t="shared" si="193"/>
        <v>0</v>
      </c>
      <c r="AP66" s="418">
        <f t="shared" si="193"/>
        <v>0</v>
      </c>
      <c r="AQ66" s="418">
        <f t="shared" si="193"/>
        <v>0</v>
      </c>
      <c r="AR66" s="418">
        <f t="shared" si="193"/>
        <v>0</v>
      </c>
      <c r="AS66" s="418">
        <f t="shared" si="193"/>
        <v>0</v>
      </c>
      <c r="AT66" s="418">
        <f t="shared" si="193"/>
        <v>0</v>
      </c>
      <c r="AU66" s="418">
        <f t="shared" si="193"/>
        <v>0</v>
      </c>
      <c r="AV66" s="418">
        <f t="shared" si="193"/>
        <v>88056.9</v>
      </c>
      <c r="AW66" s="418">
        <f t="shared" si="193"/>
        <v>83850.399999999994</v>
      </c>
      <c r="AX66" s="418">
        <f t="shared" si="193"/>
        <v>53413.9</v>
      </c>
      <c r="AY66" s="418">
        <f t="shared" si="193"/>
        <v>30436.5</v>
      </c>
      <c r="AZ66" s="418">
        <f t="shared" si="193"/>
        <v>4206.5</v>
      </c>
      <c r="BA66" s="418">
        <f t="shared" si="193"/>
        <v>0</v>
      </c>
      <c r="BB66" s="418">
        <f t="shared" si="193"/>
        <v>0</v>
      </c>
      <c r="BC66" s="418">
        <f t="shared" si="193"/>
        <v>0</v>
      </c>
      <c r="BD66" s="418">
        <f t="shared" si="193"/>
        <v>0</v>
      </c>
      <c r="BE66" s="418">
        <f t="shared" si="193"/>
        <v>0</v>
      </c>
      <c r="BF66" s="418">
        <f t="shared" si="193"/>
        <v>0</v>
      </c>
      <c r="BG66" s="418">
        <f t="shared" si="193"/>
        <v>0</v>
      </c>
      <c r="BH66" s="418">
        <f t="shared" si="193"/>
        <v>0</v>
      </c>
      <c r="BI66" s="418">
        <f t="shared" si="193"/>
        <v>0</v>
      </c>
      <c r="BJ66" s="418">
        <f t="shared" si="193"/>
        <v>0</v>
      </c>
      <c r="BK66" s="418">
        <f t="shared" si="193"/>
        <v>0</v>
      </c>
      <c r="BL66" s="418">
        <f t="shared" si="193"/>
        <v>0</v>
      </c>
      <c r="BM66" s="418">
        <f t="shared" si="193"/>
        <v>0</v>
      </c>
      <c r="BN66" s="418">
        <f t="shared" si="193"/>
        <v>0</v>
      </c>
      <c r="BO66" s="418">
        <f t="shared" si="193"/>
        <v>0</v>
      </c>
      <c r="BP66" s="418">
        <f t="shared" si="193"/>
        <v>394187.4</v>
      </c>
      <c r="BQ66" s="418">
        <f t="shared" si="193"/>
        <v>370926.1</v>
      </c>
      <c r="BR66" s="418">
        <f t="shared" ref="BR66:EI66" si="194">BR65-BR67</f>
        <v>236282.3</v>
      </c>
      <c r="BS66" s="418">
        <f t="shared" si="194"/>
        <v>134643.79999999999</v>
      </c>
      <c r="BT66" s="418">
        <f t="shared" si="194"/>
        <v>23261.3</v>
      </c>
      <c r="BU66" s="418">
        <f t="shared" si="194"/>
        <v>0</v>
      </c>
      <c r="BV66" s="418">
        <f t="shared" si="194"/>
        <v>2204.6</v>
      </c>
      <c r="BW66" s="418">
        <f t="shared" si="194"/>
        <v>2074.5</v>
      </c>
      <c r="BX66" s="418">
        <f t="shared" si="194"/>
        <v>1321.5</v>
      </c>
      <c r="BY66" s="418">
        <f t="shared" si="194"/>
        <v>753.1</v>
      </c>
      <c r="BZ66" s="418">
        <f t="shared" si="194"/>
        <v>130.1</v>
      </c>
      <c r="CA66" s="418">
        <f t="shared" si="194"/>
        <v>7039.9</v>
      </c>
      <c r="CB66" s="418">
        <f t="shared" si="194"/>
        <v>6624.4</v>
      </c>
      <c r="CC66" s="418">
        <f t="shared" si="194"/>
        <v>4219.8</v>
      </c>
      <c r="CD66" s="418">
        <f t="shared" si="194"/>
        <v>2404.6</v>
      </c>
      <c r="CE66" s="418">
        <f t="shared" si="194"/>
        <v>415.5</v>
      </c>
      <c r="CF66" s="418">
        <f t="shared" si="194"/>
        <v>3612.5</v>
      </c>
      <c r="CG66" s="418">
        <f t="shared" si="194"/>
        <v>3399.4</v>
      </c>
      <c r="CH66" s="418">
        <f t="shared" si="194"/>
        <v>2165.3000000000002</v>
      </c>
      <c r="CI66" s="418">
        <f t="shared" si="194"/>
        <v>1234.0999999999999</v>
      </c>
      <c r="CJ66" s="418">
        <f t="shared" si="194"/>
        <v>213.1</v>
      </c>
      <c r="CK66" s="418">
        <f t="shared" si="194"/>
        <v>0</v>
      </c>
      <c r="CL66" s="418">
        <f t="shared" si="194"/>
        <v>0</v>
      </c>
      <c r="CM66" s="418">
        <f t="shared" si="194"/>
        <v>0</v>
      </c>
      <c r="CN66" s="418">
        <f t="shared" si="194"/>
        <v>0</v>
      </c>
      <c r="CO66" s="418">
        <f t="shared" si="194"/>
        <v>0</v>
      </c>
      <c r="CP66" s="418">
        <f t="shared" si="194"/>
        <v>0</v>
      </c>
      <c r="CQ66" s="418">
        <f t="shared" si="194"/>
        <v>0</v>
      </c>
      <c r="CR66" s="418">
        <f t="shared" si="194"/>
        <v>0</v>
      </c>
      <c r="CS66" s="418">
        <f t="shared" si="194"/>
        <v>0</v>
      </c>
      <c r="CT66" s="418">
        <f t="shared" si="194"/>
        <v>0</v>
      </c>
      <c r="CU66" s="418">
        <f t="shared" si="194"/>
        <v>0</v>
      </c>
      <c r="CV66" s="418">
        <f t="shared" si="194"/>
        <v>0</v>
      </c>
      <c r="CW66" s="418">
        <f t="shared" si="194"/>
        <v>0</v>
      </c>
      <c r="CX66" s="418">
        <f t="shared" si="194"/>
        <v>0</v>
      </c>
      <c r="CY66" s="418">
        <f t="shared" si="194"/>
        <v>0</v>
      </c>
      <c r="CZ66" s="418">
        <f t="shared" si="194"/>
        <v>0</v>
      </c>
      <c r="DA66" s="418">
        <f t="shared" si="194"/>
        <v>0</v>
      </c>
      <c r="DB66" s="418">
        <f t="shared" si="194"/>
        <v>0</v>
      </c>
      <c r="DC66" s="418">
        <f t="shared" si="194"/>
        <v>0</v>
      </c>
      <c r="DD66" s="418">
        <f t="shared" si="194"/>
        <v>0</v>
      </c>
      <c r="DE66" s="418">
        <f t="shared" si="194"/>
        <v>71055.7</v>
      </c>
      <c r="DF66" s="418">
        <f t="shared" si="194"/>
        <v>68895.600000000006</v>
      </c>
      <c r="DG66" s="418">
        <f t="shared" si="194"/>
        <v>43886.6</v>
      </c>
      <c r="DH66" s="418">
        <f t="shared" si="194"/>
        <v>25009</v>
      </c>
      <c r="DI66" s="418">
        <f t="shared" si="194"/>
        <v>2160.1</v>
      </c>
      <c r="DJ66" s="418">
        <f t="shared" si="194"/>
        <v>2811.4</v>
      </c>
      <c r="DK66" s="418">
        <f t="shared" si="194"/>
        <v>2756.6</v>
      </c>
      <c r="DL66" s="418">
        <f t="shared" si="194"/>
        <v>1756</v>
      </c>
      <c r="DM66" s="418">
        <f t="shared" si="194"/>
        <v>1000.6</v>
      </c>
      <c r="DN66" s="418">
        <f t="shared" si="194"/>
        <v>54.8</v>
      </c>
      <c r="DO66" s="418">
        <f t="shared" si="194"/>
        <v>27699.3</v>
      </c>
      <c r="DP66" s="418">
        <f t="shared" si="194"/>
        <v>27021.5</v>
      </c>
      <c r="DQ66" s="418">
        <f t="shared" si="194"/>
        <v>17212.7</v>
      </c>
      <c r="DR66" s="418">
        <f t="shared" si="194"/>
        <v>9808.7999999999993</v>
      </c>
      <c r="DS66" s="418">
        <f t="shared" si="194"/>
        <v>677.8</v>
      </c>
      <c r="DT66" s="418">
        <f t="shared" si="194"/>
        <v>0</v>
      </c>
      <c r="DU66" s="418">
        <f t="shared" si="194"/>
        <v>0</v>
      </c>
      <c r="DV66" s="418">
        <f t="shared" si="194"/>
        <v>0</v>
      </c>
      <c r="DW66" s="418">
        <f t="shared" si="194"/>
        <v>0</v>
      </c>
      <c r="DX66" s="418">
        <f t="shared" si="194"/>
        <v>0</v>
      </c>
      <c r="DY66" s="418">
        <f t="shared" si="194"/>
        <v>0</v>
      </c>
      <c r="DZ66" s="418">
        <f t="shared" si="194"/>
        <v>0</v>
      </c>
      <c r="EA66" s="418">
        <f t="shared" si="194"/>
        <v>0</v>
      </c>
      <c r="EB66" s="418">
        <f t="shared" si="194"/>
        <v>0</v>
      </c>
      <c r="EC66" s="418">
        <f t="shared" si="194"/>
        <v>0</v>
      </c>
      <c r="ED66" s="418">
        <f t="shared" si="194"/>
        <v>0</v>
      </c>
      <c r="EE66" s="418">
        <f t="shared" si="194"/>
        <v>0</v>
      </c>
      <c r="EF66" s="418">
        <f t="shared" si="194"/>
        <v>0</v>
      </c>
      <c r="EG66" s="418">
        <f t="shared" si="194"/>
        <v>0</v>
      </c>
      <c r="EH66" s="418">
        <f t="shared" si="194"/>
        <v>0</v>
      </c>
      <c r="EI66" s="418">
        <f t="shared" si="194"/>
        <v>0</v>
      </c>
      <c r="EJ66" s="418">
        <f t="shared" ref="EJ66:GU66" si="195">EJ65-EJ67</f>
        <v>0</v>
      </c>
      <c r="EK66" s="418">
        <f t="shared" si="195"/>
        <v>0</v>
      </c>
      <c r="EL66" s="418">
        <f t="shared" si="195"/>
        <v>0</v>
      </c>
      <c r="EM66" s="418">
        <f t="shared" si="195"/>
        <v>0</v>
      </c>
      <c r="EN66" s="418">
        <f t="shared" si="195"/>
        <v>0</v>
      </c>
      <c r="EO66" s="418">
        <f t="shared" si="195"/>
        <v>0</v>
      </c>
      <c r="EP66" s="418">
        <f t="shared" si="195"/>
        <v>0</v>
      </c>
      <c r="EQ66" s="418">
        <f t="shared" si="195"/>
        <v>0</v>
      </c>
      <c r="ER66" s="418">
        <f t="shared" si="195"/>
        <v>0</v>
      </c>
      <c r="ES66" s="418">
        <f t="shared" si="195"/>
        <v>0</v>
      </c>
      <c r="ET66" s="418">
        <f t="shared" si="195"/>
        <v>0</v>
      </c>
      <c r="EU66" s="418">
        <f t="shared" si="195"/>
        <v>0</v>
      </c>
      <c r="EV66" s="418">
        <f t="shared" si="195"/>
        <v>0</v>
      </c>
      <c r="EW66" s="418">
        <f t="shared" si="195"/>
        <v>0</v>
      </c>
      <c r="EX66" s="418">
        <f t="shared" si="195"/>
        <v>1544.7</v>
      </c>
      <c r="EY66" s="418">
        <f t="shared" si="195"/>
        <v>1470.9</v>
      </c>
      <c r="EZ66" s="418">
        <f t="shared" si="195"/>
        <v>937</v>
      </c>
      <c r="FA66" s="418">
        <f t="shared" si="195"/>
        <v>533.9</v>
      </c>
      <c r="FB66" s="418">
        <f t="shared" si="195"/>
        <v>73.8</v>
      </c>
      <c r="FC66" s="418">
        <f t="shared" si="195"/>
        <v>0</v>
      </c>
      <c r="FD66" s="418">
        <f t="shared" si="195"/>
        <v>0</v>
      </c>
      <c r="FE66" s="418">
        <f t="shared" si="195"/>
        <v>0</v>
      </c>
      <c r="FF66" s="418">
        <f t="shared" si="195"/>
        <v>0</v>
      </c>
      <c r="FG66" s="418">
        <f t="shared" si="195"/>
        <v>0</v>
      </c>
      <c r="FH66" s="418">
        <f t="shared" si="195"/>
        <v>0</v>
      </c>
      <c r="FI66" s="418">
        <f t="shared" si="195"/>
        <v>0</v>
      </c>
      <c r="FJ66" s="418">
        <f t="shared" si="195"/>
        <v>0</v>
      </c>
      <c r="FK66" s="418">
        <f t="shared" si="195"/>
        <v>0</v>
      </c>
      <c r="FL66" s="418">
        <f t="shared" si="195"/>
        <v>0</v>
      </c>
      <c r="FM66" s="418">
        <f t="shared" si="195"/>
        <v>0</v>
      </c>
      <c r="FN66" s="418">
        <f t="shared" si="195"/>
        <v>0</v>
      </c>
      <c r="FO66" s="418">
        <f t="shared" si="195"/>
        <v>0</v>
      </c>
      <c r="FP66" s="418">
        <f t="shared" si="195"/>
        <v>0</v>
      </c>
      <c r="FQ66" s="418">
        <f t="shared" si="195"/>
        <v>0</v>
      </c>
      <c r="FR66" s="418">
        <f t="shared" si="195"/>
        <v>0</v>
      </c>
      <c r="FS66" s="418">
        <f t="shared" si="195"/>
        <v>0</v>
      </c>
      <c r="FT66" s="418">
        <f t="shared" si="195"/>
        <v>0</v>
      </c>
      <c r="FU66" s="418">
        <f t="shared" si="195"/>
        <v>0</v>
      </c>
      <c r="FV66" s="418">
        <f t="shared" si="195"/>
        <v>0</v>
      </c>
      <c r="FW66" s="418">
        <f t="shared" si="195"/>
        <v>0</v>
      </c>
      <c r="FX66" s="418">
        <f t="shared" si="195"/>
        <v>0</v>
      </c>
      <c r="FY66" s="418">
        <f t="shared" si="195"/>
        <v>0</v>
      </c>
      <c r="FZ66" s="418">
        <f t="shared" si="195"/>
        <v>0</v>
      </c>
      <c r="GA66" s="418">
        <f t="shared" si="195"/>
        <v>0</v>
      </c>
      <c r="GB66" s="418">
        <f t="shared" si="195"/>
        <v>0</v>
      </c>
      <c r="GC66" s="418">
        <f t="shared" si="195"/>
        <v>0</v>
      </c>
      <c r="GD66" s="418">
        <f t="shared" si="195"/>
        <v>0</v>
      </c>
      <c r="GE66" s="418">
        <f t="shared" si="195"/>
        <v>0</v>
      </c>
      <c r="GF66" s="418">
        <f t="shared" si="195"/>
        <v>0</v>
      </c>
      <c r="GG66" s="418">
        <f t="shared" si="195"/>
        <v>0</v>
      </c>
      <c r="GH66" s="418">
        <f t="shared" si="195"/>
        <v>0</v>
      </c>
      <c r="GI66" s="418">
        <f t="shared" si="195"/>
        <v>0</v>
      </c>
      <c r="GJ66" s="418">
        <f t="shared" si="195"/>
        <v>0</v>
      </c>
      <c r="GK66" s="418">
        <f t="shared" si="195"/>
        <v>0</v>
      </c>
      <c r="GL66" s="418">
        <f t="shared" si="195"/>
        <v>4580.6000000000004</v>
      </c>
      <c r="GM66" s="418">
        <f t="shared" si="195"/>
        <v>4310.3999999999996</v>
      </c>
      <c r="GN66" s="418">
        <f t="shared" si="195"/>
        <v>2745.7</v>
      </c>
      <c r="GO66" s="418">
        <f t="shared" si="195"/>
        <v>1564.7</v>
      </c>
      <c r="GP66" s="418">
        <f t="shared" si="195"/>
        <v>270.2</v>
      </c>
      <c r="GQ66" s="418">
        <f t="shared" si="195"/>
        <v>0</v>
      </c>
      <c r="GR66" s="418">
        <f t="shared" si="195"/>
        <v>0</v>
      </c>
      <c r="GS66" s="418">
        <f t="shared" si="195"/>
        <v>0</v>
      </c>
      <c r="GT66" s="418">
        <f t="shared" si="195"/>
        <v>0</v>
      </c>
      <c r="GU66" s="418">
        <f t="shared" si="195"/>
        <v>0</v>
      </c>
      <c r="GV66" s="418">
        <f t="shared" ref="GV66:HO66" si="196">GV65-GV67</f>
        <v>602792.6</v>
      </c>
      <c r="GW66" s="418">
        <f t="shared" si="196"/>
        <v>571329.4</v>
      </c>
      <c r="GX66" s="418">
        <f t="shared" si="196"/>
        <v>363940.8</v>
      </c>
      <c r="GY66" s="418">
        <f t="shared" si="196"/>
        <v>207389.1</v>
      </c>
      <c r="GZ66" s="418">
        <f t="shared" si="196"/>
        <v>31463.200000000001</v>
      </c>
      <c r="HA66" s="419">
        <f t="shared" si="196"/>
        <v>0</v>
      </c>
      <c r="HB66" s="419">
        <f t="shared" si="196"/>
        <v>0</v>
      </c>
      <c r="HC66" s="419">
        <f t="shared" si="196"/>
        <v>0</v>
      </c>
      <c r="HD66" s="419">
        <f t="shared" si="196"/>
        <v>0</v>
      </c>
      <c r="HE66" s="419">
        <f t="shared" si="196"/>
        <v>0</v>
      </c>
      <c r="HF66" s="420">
        <f t="shared" si="196"/>
        <v>11302</v>
      </c>
      <c r="HG66" s="420">
        <f t="shared" si="196"/>
        <v>959</v>
      </c>
      <c r="HH66" s="392">
        <f t="shared" si="78"/>
        <v>24290</v>
      </c>
      <c r="HI66" s="421">
        <f t="shared" si="196"/>
        <v>0</v>
      </c>
      <c r="HJ66" s="421">
        <f t="shared" si="196"/>
        <v>0</v>
      </c>
      <c r="HK66" s="421">
        <f t="shared" si="196"/>
        <v>0</v>
      </c>
      <c r="HL66" s="421">
        <f t="shared" si="196"/>
        <v>602792.6</v>
      </c>
      <c r="HM66" s="421">
        <f t="shared" si="196"/>
        <v>359109.6</v>
      </c>
      <c r="HN66" s="421">
        <f t="shared" si="196"/>
        <v>0</v>
      </c>
      <c r="HO66" s="421">
        <f t="shared" si="196"/>
        <v>0</v>
      </c>
    </row>
    <row r="67" spans="1:223">
      <c r="A67" s="416" t="s">
        <v>842</v>
      </c>
      <c r="B67" s="417">
        <f>B12+B44+B46+B15</f>
        <v>0</v>
      </c>
      <c r="C67" s="417">
        <f t="shared" ref="C67:BQ67" si="197">C12+C44+C46+C15</f>
        <v>0</v>
      </c>
      <c r="D67" s="417">
        <f t="shared" si="197"/>
        <v>82</v>
      </c>
      <c r="E67" s="417">
        <f t="shared" si="197"/>
        <v>0</v>
      </c>
      <c r="F67" s="417">
        <f t="shared" si="197"/>
        <v>0</v>
      </c>
      <c r="G67" s="417">
        <f t="shared" si="197"/>
        <v>0</v>
      </c>
      <c r="H67" s="417">
        <f t="shared" si="197"/>
        <v>574</v>
      </c>
      <c r="I67" s="417">
        <f t="shared" si="197"/>
        <v>0</v>
      </c>
      <c r="J67" s="417">
        <f t="shared" si="197"/>
        <v>0</v>
      </c>
      <c r="K67" s="417">
        <f t="shared" si="197"/>
        <v>0</v>
      </c>
      <c r="L67" s="417">
        <f t="shared" si="197"/>
        <v>39</v>
      </c>
      <c r="M67" s="417">
        <f t="shared" si="197"/>
        <v>0</v>
      </c>
      <c r="N67" s="417">
        <f t="shared" si="197"/>
        <v>0</v>
      </c>
      <c r="O67" s="417">
        <f t="shared" si="197"/>
        <v>0</v>
      </c>
      <c r="P67" s="417">
        <f t="shared" si="197"/>
        <v>0</v>
      </c>
      <c r="Q67" s="417">
        <f t="shared" si="197"/>
        <v>28</v>
      </c>
      <c r="R67" s="417">
        <f t="shared" si="197"/>
        <v>0</v>
      </c>
      <c r="S67" s="417">
        <f t="shared" si="197"/>
        <v>0</v>
      </c>
      <c r="T67" s="417">
        <f t="shared" si="197"/>
        <v>0</v>
      </c>
      <c r="U67" s="417">
        <f t="shared" si="197"/>
        <v>0</v>
      </c>
      <c r="V67" s="417">
        <f t="shared" si="197"/>
        <v>0</v>
      </c>
      <c r="W67" s="417">
        <f t="shared" si="197"/>
        <v>0</v>
      </c>
      <c r="X67" s="417">
        <f t="shared" si="197"/>
        <v>0</v>
      </c>
      <c r="Y67" s="417">
        <f t="shared" si="197"/>
        <v>0</v>
      </c>
      <c r="Z67" s="417">
        <f t="shared" si="197"/>
        <v>0</v>
      </c>
      <c r="AA67" s="417">
        <f t="shared" si="197"/>
        <v>0</v>
      </c>
      <c r="AB67" s="417">
        <f t="shared" si="197"/>
        <v>0</v>
      </c>
      <c r="AC67" s="417">
        <f t="shared" si="197"/>
        <v>0</v>
      </c>
      <c r="AD67" s="417">
        <f t="shared" si="197"/>
        <v>0</v>
      </c>
      <c r="AE67" s="417">
        <f t="shared" si="197"/>
        <v>0</v>
      </c>
      <c r="AF67" s="417">
        <f t="shared" si="197"/>
        <v>0</v>
      </c>
      <c r="AG67" s="417">
        <f t="shared" si="197"/>
        <v>0</v>
      </c>
      <c r="AH67" s="417">
        <f t="shared" si="197"/>
        <v>64</v>
      </c>
      <c r="AI67" s="417">
        <f t="shared" si="197"/>
        <v>0</v>
      </c>
      <c r="AJ67" s="417"/>
      <c r="AK67" s="417"/>
      <c r="AL67" s="418">
        <f t="shared" si="197"/>
        <v>0</v>
      </c>
      <c r="AM67" s="418">
        <f t="shared" si="197"/>
        <v>0</v>
      </c>
      <c r="AN67" s="418">
        <f t="shared" si="197"/>
        <v>0</v>
      </c>
      <c r="AO67" s="418">
        <f t="shared" si="197"/>
        <v>0</v>
      </c>
      <c r="AP67" s="418">
        <f t="shared" si="197"/>
        <v>0</v>
      </c>
      <c r="AQ67" s="418">
        <f t="shared" si="197"/>
        <v>0</v>
      </c>
      <c r="AR67" s="418">
        <f t="shared" si="197"/>
        <v>0</v>
      </c>
      <c r="AS67" s="418">
        <f t="shared" si="197"/>
        <v>0</v>
      </c>
      <c r="AT67" s="418">
        <f t="shared" si="197"/>
        <v>0</v>
      </c>
      <c r="AU67" s="418">
        <f t="shared" si="197"/>
        <v>0</v>
      </c>
      <c r="AV67" s="418">
        <f t="shared" si="197"/>
        <v>4315.8999999999996</v>
      </c>
      <c r="AW67" s="418">
        <f t="shared" si="197"/>
        <v>4109.8</v>
      </c>
      <c r="AX67" s="418">
        <f t="shared" si="197"/>
        <v>2618</v>
      </c>
      <c r="AY67" s="418">
        <f t="shared" si="197"/>
        <v>1491.8</v>
      </c>
      <c r="AZ67" s="418">
        <f t="shared" si="197"/>
        <v>206.1</v>
      </c>
      <c r="BA67" s="418">
        <f t="shared" si="197"/>
        <v>0</v>
      </c>
      <c r="BB67" s="418">
        <f t="shared" si="197"/>
        <v>0</v>
      </c>
      <c r="BC67" s="418">
        <f t="shared" si="197"/>
        <v>0</v>
      </c>
      <c r="BD67" s="418">
        <f t="shared" si="197"/>
        <v>0</v>
      </c>
      <c r="BE67" s="418">
        <f t="shared" si="197"/>
        <v>0</v>
      </c>
      <c r="BF67" s="418">
        <f t="shared" si="197"/>
        <v>0</v>
      </c>
      <c r="BG67" s="418">
        <f t="shared" si="197"/>
        <v>0</v>
      </c>
      <c r="BH67" s="418">
        <f t="shared" si="197"/>
        <v>0</v>
      </c>
      <c r="BI67" s="418">
        <f t="shared" si="197"/>
        <v>0</v>
      </c>
      <c r="BJ67" s="418">
        <f t="shared" si="197"/>
        <v>0</v>
      </c>
      <c r="BK67" s="418">
        <f t="shared" si="197"/>
        <v>0</v>
      </c>
      <c r="BL67" s="418">
        <f t="shared" si="197"/>
        <v>0</v>
      </c>
      <c r="BM67" s="418">
        <f t="shared" si="197"/>
        <v>0</v>
      </c>
      <c r="BN67" s="418">
        <f t="shared" si="197"/>
        <v>0</v>
      </c>
      <c r="BO67" s="418">
        <f t="shared" si="197"/>
        <v>0</v>
      </c>
      <c r="BP67" s="418">
        <f t="shared" si="197"/>
        <v>26584.799999999999</v>
      </c>
      <c r="BQ67" s="418">
        <f t="shared" si="197"/>
        <v>25016.1</v>
      </c>
      <c r="BR67" s="418">
        <f t="shared" ref="BR67:EI67" si="198">BR12+BR44+BR46+BR15</f>
        <v>15935.4</v>
      </c>
      <c r="BS67" s="418">
        <f t="shared" si="198"/>
        <v>9080.7000000000007</v>
      </c>
      <c r="BT67" s="418">
        <f t="shared" si="198"/>
        <v>1568.7</v>
      </c>
      <c r="BU67" s="418">
        <f t="shared" si="198"/>
        <v>0</v>
      </c>
      <c r="BV67" s="418">
        <f t="shared" si="198"/>
        <v>0</v>
      </c>
      <c r="BW67" s="418"/>
      <c r="BX67" s="418"/>
      <c r="BY67" s="418"/>
      <c r="BZ67" s="418"/>
      <c r="CA67" s="418">
        <f t="shared" si="198"/>
        <v>0</v>
      </c>
      <c r="CB67" s="418">
        <f t="shared" si="198"/>
        <v>0</v>
      </c>
      <c r="CC67" s="418">
        <f t="shared" si="198"/>
        <v>0</v>
      </c>
      <c r="CD67" s="418">
        <f t="shared" si="198"/>
        <v>0</v>
      </c>
      <c r="CE67" s="418">
        <f t="shared" si="198"/>
        <v>0</v>
      </c>
      <c r="CF67" s="418">
        <f t="shared" si="198"/>
        <v>1806.3</v>
      </c>
      <c r="CG67" s="418">
        <f t="shared" si="198"/>
        <v>1699.7</v>
      </c>
      <c r="CH67" s="418">
        <f t="shared" si="198"/>
        <v>1082.8</v>
      </c>
      <c r="CI67" s="418">
        <f t="shared" si="198"/>
        <v>616.9</v>
      </c>
      <c r="CJ67" s="418">
        <f t="shared" si="198"/>
        <v>106.6</v>
      </c>
      <c r="CK67" s="418">
        <f t="shared" si="198"/>
        <v>0</v>
      </c>
      <c r="CL67" s="418">
        <f t="shared" si="198"/>
        <v>0</v>
      </c>
      <c r="CM67" s="418">
        <f t="shared" si="198"/>
        <v>0</v>
      </c>
      <c r="CN67" s="418">
        <f t="shared" si="198"/>
        <v>0</v>
      </c>
      <c r="CO67" s="418">
        <f t="shared" si="198"/>
        <v>0</v>
      </c>
      <c r="CP67" s="418">
        <f t="shared" si="198"/>
        <v>0</v>
      </c>
      <c r="CQ67" s="418">
        <f t="shared" si="198"/>
        <v>0</v>
      </c>
      <c r="CR67" s="418">
        <f t="shared" si="198"/>
        <v>0</v>
      </c>
      <c r="CS67" s="418">
        <f t="shared" si="198"/>
        <v>0</v>
      </c>
      <c r="CT67" s="418">
        <f t="shared" si="198"/>
        <v>0</v>
      </c>
      <c r="CU67" s="418">
        <f t="shared" si="198"/>
        <v>0</v>
      </c>
      <c r="CV67" s="418">
        <f t="shared" si="198"/>
        <v>0</v>
      </c>
      <c r="CW67" s="418">
        <f t="shared" si="198"/>
        <v>0</v>
      </c>
      <c r="CX67" s="418">
        <f t="shared" si="198"/>
        <v>0</v>
      </c>
      <c r="CY67" s="418">
        <f t="shared" si="198"/>
        <v>0</v>
      </c>
      <c r="CZ67" s="418">
        <f t="shared" si="198"/>
        <v>0</v>
      </c>
      <c r="DA67" s="418">
        <f t="shared" si="198"/>
        <v>0</v>
      </c>
      <c r="DB67" s="418">
        <f t="shared" si="198"/>
        <v>0</v>
      </c>
      <c r="DC67" s="418">
        <f t="shared" si="198"/>
        <v>0</v>
      </c>
      <c r="DD67" s="418">
        <f t="shared" si="198"/>
        <v>0</v>
      </c>
      <c r="DE67" s="418">
        <f t="shared" si="198"/>
        <v>3272.3</v>
      </c>
      <c r="DF67" s="418">
        <f t="shared" si="198"/>
        <v>3172.8</v>
      </c>
      <c r="DG67" s="418">
        <f t="shared" si="198"/>
        <v>2021.1</v>
      </c>
      <c r="DH67" s="418">
        <f t="shared" si="198"/>
        <v>1151.7</v>
      </c>
      <c r="DI67" s="418">
        <f t="shared" si="198"/>
        <v>99.5</v>
      </c>
      <c r="DJ67" s="418">
        <f t="shared" si="198"/>
        <v>0</v>
      </c>
      <c r="DK67" s="418">
        <f t="shared" si="198"/>
        <v>0</v>
      </c>
      <c r="DL67" s="418">
        <f t="shared" si="198"/>
        <v>0</v>
      </c>
      <c r="DM67" s="418">
        <f t="shared" si="198"/>
        <v>0</v>
      </c>
      <c r="DN67" s="418">
        <f t="shared" si="198"/>
        <v>0</v>
      </c>
      <c r="DO67" s="418">
        <f t="shared" si="198"/>
        <v>0</v>
      </c>
      <c r="DP67" s="418">
        <f t="shared" si="198"/>
        <v>0</v>
      </c>
      <c r="DQ67" s="418">
        <f t="shared" si="198"/>
        <v>0</v>
      </c>
      <c r="DR67" s="418">
        <f t="shared" si="198"/>
        <v>0</v>
      </c>
      <c r="DS67" s="418">
        <f t="shared" si="198"/>
        <v>0</v>
      </c>
      <c r="DT67" s="418">
        <f t="shared" si="198"/>
        <v>0</v>
      </c>
      <c r="DU67" s="418">
        <f t="shared" si="198"/>
        <v>0</v>
      </c>
      <c r="DV67" s="418">
        <f t="shared" si="198"/>
        <v>0</v>
      </c>
      <c r="DW67" s="418">
        <f t="shared" si="198"/>
        <v>0</v>
      </c>
      <c r="DX67" s="418">
        <f t="shared" si="198"/>
        <v>0</v>
      </c>
      <c r="DY67" s="418">
        <f t="shared" si="198"/>
        <v>0</v>
      </c>
      <c r="DZ67" s="418">
        <f t="shared" si="198"/>
        <v>0</v>
      </c>
      <c r="EA67" s="418">
        <f t="shared" si="198"/>
        <v>0</v>
      </c>
      <c r="EB67" s="418">
        <f t="shared" si="198"/>
        <v>0</v>
      </c>
      <c r="EC67" s="418">
        <f t="shared" si="198"/>
        <v>0</v>
      </c>
      <c r="ED67" s="418">
        <f t="shared" si="198"/>
        <v>0</v>
      </c>
      <c r="EE67" s="418">
        <f t="shared" si="198"/>
        <v>0</v>
      </c>
      <c r="EF67" s="418">
        <f t="shared" si="198"/>
        <v>0</v>
      </c>
      <c r="EG67" s="418">
        <f t="shared" si="198"/>
        <v>0</v>
      </c>
      <c r="EH67" s="418">
        <f t="shared" si="198"/>
        <v>0</v>
      </c>
      <c r="EI67" s="418">
        <f t="shared" si="198"/>
        <v>0</v>
      </c>
      <c r="EJ67" s="418">
        <f t="shared" ref="EJ67:GU67" si="199">EJ12+EJ44+EJ46+EJ15</f>
        <v>0</v>
      </c>
      <c r="EK67" s="418">
        <f t="shared" si="199"/>
        <v>0</v>
      </c>
      <c r="EL67" s="418">
        <f t="shared" si="199"/>
        <v>0</v>
      </c>
      <c r="EM67" s="418">
        <f t="shared" si="199"/>
        <v>0</v>
      </c>
      <c r="EN67" s="418">
        <f t="shared" si="199"/>
        <v>0</v>
      </c>
      <c r="EO67" s="418">
        <f t="shared" si="199"/>
        <v>0</v>
      </c>
      <c r="EP67" s="418">
        <f t="shared" si="199"/>
        <v>0</v>
      </c>
      <c r="EQ67" s="418">
        <f t="shared" si="199"/>
        <v>0</v>
      </c>
      <c r="ER67" s="418">
        <f t="shared" si="199"/>
        <v>0</v>
      </c>
      <c r="ES67" s="418">
        <f t="shared" si="199"/>
        <v>0</v>
      </c>
      <c r="ET67" s="418">
        <f t="shared" si="199"/>
        <v>0</v>
      </c>
      <c r="EU67" s="418">
        <f t="shared" si="199"/>
        <v>0</v>
      </c>
      <c r="EV67" s="418">
        <f t="shared" si="199"/>
        <v>0</v>
      </c>
      <c r="EW67" s="418">
        <f t="shared" si="199"/>
        <v>0</v>
      </c>
      <c r="EX67" s="418">
        <f t="shared" si="199"/>
        <v>0</v>
      </c>
      <c r="EY67" s="418">
        <f t="shared" si="199"/>
        <v>0</v>
      </c>
      <c r="EZ67" s="418">
        <f t="shared" si="199"/>
        <v>0</v>
      </c>
      <c r="FA67" s="418">
        <f t="shared" si="199"/>
        <v>0</v>
      </c>
      <c r="FB67" s="418">
        <f t="shared" si="199"/>
        <v>0</v>
      </c>
      <c r="FC67" s="418">
        <f t="shared" si="199"/>
        <v>0</v>
      </c>
      <c r="FD67" s="418">
        <f t="shared" si="199"/>
        <v>0</v>
      </c>
      <c r="FE67" s="418">
        <f t="shared" si="199"/>
        <v>0</v>
      </c>
      <c r="FF67" s="418">
        <f t="shared" si="199"/>
        <v>0</v>
      </c>
      <c r="FG67" s="418">
        <f t="shared" si="199"/>
        <v>0</v>
      </c>
      <c r="FH67" s="418">
        <f t="shared" si="199"/>
        <v>0</v>
      </c>
      <c r="FI67" s="418">
        <f t="shared" si="199"/>
        <v>0</v>
      </c>
      <c r="FJ67" s="418">
        <f t="shared" si="199"/>
        <v>0</v>
      </c>
      <c r="FK67" s="418">
        <f t="shared" si="199"/>
        <v>0</v>
      </c>
      <c r="FL67" s="418">
        <f t="shared" si="199"/>
        <v>0</v>
      </c>
      <c r="FM67" s="418">
        <f t="shared" si="199"/>
        <v>0</v>
      </c>
      <c r="FN67" s="418">
        <f t="shared" si="199"/>
        <v>0</v>
      </c>
      <c r="FO67" s="418">
        <f t="shared" si="199"/>
        <v>0</v>
      </c>
      <c r="FP67" s="418">
        <f t="shared" si="199"/>
        <v>0</v>
      </c>
      <c r="FQ67" s="418">
        <f t="shared" si="199"/>
        <v>0</v>
      </c>
      <c r="FR67" s="418">
        <f t="shared" si="199"/>
        <v>0</v>
      </c>
      <c r="FS67" s="418">
        <f t="shared" si="199"/>
        <v>0</v>
      </c>
      <c r="FT67" s="418">
        <f t="shared" si="199"/>
        <v>0</v>
      </c>
      <c r="FU67" s="418">
        <f t="shared" si="199"/>
        <v>0</v>
      </c>
      <c r="FV67" s="418">
        <f t="shared" si="199"/>
        <v>0</v>
      </c>
      <c r="FW67" s="418">
        <f t="shared" si="199"/>
        <v>0</v>
      </c>
      <c r="FX67" s="418">
        <f t="shared" si="199"/>
        <v>0</v>
      </c>
      <c r="FY67" s="418">
        <f t="shared" si="199"/>
        <v>0</v>
      </c>
      <c r="FZ67" s="418">
        <f t="shared" si="199"/>
        <v>0</v>
      </c>
      <c r="GA67" s="418">
        <f t="shared" si="199"/>
        <v>0</v>
      </c>
      <c r="GB67" s="418">
        <f t="shared" si="199"/>
        <v>0</v>
      </c>
      <c r="GC67" s="418">
        <f t="shared" si="199"/>
        <v>0</v>
      </c>
      <c r="GD67" s="418">
        <f t="shared" si="199"/>
        <v>0</v>
      </c>
      <c r="GE67" s="418">
        <f t="shared" si="199"/>
        <v>0</v>
      </c>
      <c r="GF67" s="418">
        <f t="shared" si="199"/>
        <v>0</v>
      </c>
      <c r="GG67" s="418">
        <f t="shared" si="199"/>
        <v>0</v>
      </c>
      <c r="GH67" s="418">
        <f t="shared" si="199"/>
        <v>0</v>
      </c>
      <c r="GI67" s="418">
        <f t="shared" si="199"/>
        <v>0</v>
      </c>
      <c r="GJ67" s="418">
        <f t="shared" si="199"/>
        <v>0</v>
      </c>
      <c r="GK67" s="418">
        <f t="shared" si="199"/>
        <v>0</v>
      </c>
      <c r="GL67" s="418">
        <f t="shared" si="199"/>
        <v>3408.8</v>
      </c>
      <c r="GM67" s="418">
        <f t="shared" si="199"/>
        <v>3207.7</v>
      </c>
      <c r="GN67" s="418">
        <f t="shared" si="199"/>
        <v>2043.3</v>
      </c>
      <c r="GO67" s="418">
        <f t="shared" si="199"/>
        <v>1164.4000000000001</v>
      </c>
      <c r="GP67" s="418">
        <f t="shared" si="199"/>
        <v>201.1</v>
      </c>
      <c r="GQ67" s="418">
        <f t="shared" si="199"/>
        <v>0</v>
      </c>
      <c r="GR67" s="418">
        <f t="shared" si="199"/>
        <v>0</v>
      </c>
      <c r="GS67" s="418">
        <f t="shared" si="199"/>
        <v>0</v>
      </c>
      <c r="GT67" s="418">
        <f t="shared" si="199"/>
        <v>0</v>
      </c>
      <c r="GU67" s="418">
        <f t="shared" si="199"/>
        <v>0</v>
      </c>
      <c r="GV67" s="418">
        <f t="shared" ref="GV67:HE67" si="200">GV12+GV44+GV46+GV15</f>
        <v>39388.1</v>
      </c>
      <c r="GW67" s="418">
        <f t="shared" si="200"/>
        <v>37206.1</v>
      </c>
      <c r="GX67" s="418">
        <f t="shared" si="200"/>
        <v>23700.6</v>
      </c>
      <c r="GY67" s="418">
        <f t="shared" si="200"/>
        <v>13505.5</v>
      </c>
      <c r="GZ67" s="418">
        <f t="shared" si="200"/>
        <v>2182</v>
      </c>
      <c r="HA67" s="418">
        <f t="shared" si="200"/>
        <v>0</v>
      </c>
      <c r="HB67" s="418">
        <f t="shared" si="200"/>
        <v>0</v>
      </c>
      <c r="HC67" s="418">
        <f t="shared" si="200"/>
        <v>0</v>
      </c>
      <c r="HD67" s="418">
        <f t="shared" si="200"/>
        <v>0</v>
      </c>
      <c r="HE67" s="418">
        <f t="shared" si="200"/>
        <v>0</v>
      </c>
      <c r="HF67" s="418">
        <f>HF12+HF44+HF46+HF15</f>
        <v>787</v>
      </c>
      <c r="HG67" s="418">
        <f t="shared" ref="HG67:HO67" si="201">HG12+HG44+HG46+HG15</f>
        <v>61.7</v>
      </c>
      <c r="HH67" s="392">
        <f t="shared" si="78"/>
        <v>24586</v>
      </c>
      <c r="HI67" s="421">
        <f t="shared" si="201"/>
        <v>0</v>
      </c>
      <c r="HJ67" s="421">
        <f t="shared" si="201"/>
        <v>0</v>
      </c>
      <c r="HK67" s="421">
        <f t="shared" si="201"/>
        <v>0</v>
      </c>
      <c r="HL67" s="421">
        <f t="shared" si="201"/>
        <v>39388.1</v>
      </c>
      <c r="HM67" s="421">
        <f t="shared" si="201"/>
        <v>23700.6</v>
      </c>
      <c r="HN67" s="421">
        <f t="shared" si="201"/>
        <v>0</v>
      </c>
      <c r="HO67" s="421">
        <f t="shared" si="201"/>
        <v>0</v>
      </c>
    </row>
    <row r="68" spans="1:223">
      <c r="AK68" s="422"/>
      <c r="HA68" s="297" t="s">
        <v>843</v>
      </c>
      <c r="HC68" s="297" t="e">
        <f>#REF!-6922.2</f>
        <v>#REF!</v>
      </c>
    </row>
    <row r="81" spans="1:314" s="423" customFormat="1">
      <c r="A81" s="1"/>
      <c r="B81" s="297"/>
      <c r="C81" s="297"/>
      <c r="D81" s="301"/>
      <c r="E81" s="297"/>
      <c r="F81" s="297"/>
      <c r="G81" s="297"/>
      <c r="H81" s="297"/>
      <c r="I81" s="297"/>
      <c r="J81" s="297"/>
      <c r="K81" s="297"/>
      <c r="L81" s="297"/>
      <c r="M81" s="297"/>
      <c r="N81" s="297"/>
      <c r="O81" s="297"/>
      <c r="P81" s="297"/>
      <c r="Q81" s="297"/>
      <c r="R81" s="297"/>
      <c r="S81" s="297"/>
      <c r="T81" s="297"/>
      <c r="U81" s="297"/>
      <c r="V81" s="297"/>
      <c r="W81" s="297"/>
      <c r="X81" s="297"/>
      <c r="Y81" s="297"/>
      <c r="Z81" s="297"/>
      <c r="AA81" s="297"/>
      <c r="AB81" s="297"/>
      <c r="AC81" s="297"/>
      <c r="AD81" s="297"/>
      <c r="AE81" s="297"/>
      <c r="AF81" s="297"/>
      <c r="AG81" s="297"/>
      <c r="AH81" s="297"/>
      <c r="AI81" s="297"/>
      <c r="AJ81" s="297"/>
      <c r="AK81" s="297"/>
      <c r="AL81" s="301"/>
      <c r="AM81" s="301"/>
      <c r="AN81" s="301"/>
      <c r="AO81" s="301"/>
      <c r="AP81" s="297"/>
      <c r="AQ81" s="301"/>
      <c r="AR81" s="297"/>
      <c r="AS81" s="297"/>
      <c r="AT81" s="297"/>
      <c r="AU81" s="297"/>
      <c r="AV81" s="301"/>
      <c r="AW81" s="297"/>
      <c r="AX81" s="297"/>
      <c r="AY81" s="297"/>
      <c r="AZ81" s="297"/>
      <c r="BA81" s="301"/>
      <c r="BB81" s="297"/>
      <c r="BC81" s="297"/>
      <c r="BD81" s="297"/>
      <c r="BE81" s="297"/>
      <c r="BF81" s="301"/>
      <c r="BG81" s="297"/>
      <c r="BH81" s="297"/>
      <c r="BI81" s="297"/>
      <c r="BJ81" s="297"/>
      <c r="BK81" s="301"/>
      <c r="BL81" s="297"/>
      <c r="BM81" s="297"/>
      <c r="BN81" s="297"/>
      <c r="BO81" s="297"/>
      <c r="BP81" s="301"/>
      <c r="BQ81" s="301"/>
      <c r="BR81" s="301"/>
      <c r="BS81" s="301"/>
      <c r="BT81" s="297"/>
      <c r="BU81" s="297"/>
      <c r="BV81" s="297"/>
      <c r="BW81" s="297"/>
      <c r="BX81" s="297"/>
      <c r="BY81" s="297"/>
      <c r="BZ81" s="297"/>
      <c r="CA81" s="301"/>
      <c r="CB81" s="301"/>
      <c r="CC81" s="301"/>
      <c r="CD81" s="301"/>
      <c r="CE81" s="297"/>
      <c r="CF81" s="297"/>
      <c r="CG81" s="297"/>
      <c r="CH81" s="297"/>
      <c r="CI81" s="297"/>
      <c r="CJ81" s="297"/>
      <c r="CK81" s="297"/>
      <c r="CL81" s="297"/>
      <c r="CM81" s="297"/>
      <c r="CN81" s="297"/>
      <c r="CO81" s="297"/>
      <c r="CP81" s="297"/>
      <c r="CQ81" s="297"/>
      <c r="CR81" s="297"/>
      <c r="CS81" s="297"/>
      <c r="CT81" s="297"/>
      <c r="CU81" s="297"/>
      <c r="CV81" s="297"/>
      <c r="CW81" s="297"/>
      <c r="CX81" s="297"/>
      <c r="CY81" s="297"/>
      <c r="CZ81" s="297"/>
      <c r="DA81" s="297"/>
      <c r="DB81" s="297"/>
      <c r="DC81" s="297"/>
      <c r="DD81" s="297"/>
      <c r="DE81" s="297"/>
      <c r="DF81" s="297"/>
      <c r="DG81" s="297"/>
      <c r="DH81" s="297"/>
      <c r="DI81" s="297"/>
      <c r="DJ81" s="297"/>
      <c r="DK81" s="297"/>
      <c r="DL81" s="297"/>
      <c r="DM81" s="297"/>
      <c r="DN81" s="297"/>
      <c r="DO81" s="297"/>
      <c r="DP81" s="297"/>
      <c r="DQ81" s="297"/>
      <c r="DR81" s="297"/>
      <c r="DS81" s="297"/>
      <c r="DT81" s="301"/>
      <c r="DU81" s="301"/>
      <c r="DV81" s="301"/>
      <c r="DW81" s="301"/>
      <c r="DX81" s="297"/>
      <c r="DY81" s="301"/>
      <c r="DZ81" s="301"/>
      <c r="EA81" s="301"/>
      <c r="EB81" s="301"/>
      <c r="EC81" s="297"/>
      <c r="ED81" s="301"/>
      <c r="EE81" s="297"/>
      <c r="EF81" s="297"/>
      <c r="EG81" s="297"/>
      <c r="EH81" s="297"/>
      <c r="EI81" s="301"/>
      <c r="EJ81" s="297"/>
      <c r="EK81" s="297"/>
      <c r="EL81" s="297"/>
      <c r="EM81" s="297"/>
      <c r="EN81" s="301"/>
      <c r="EO81" s="297"/>
      <c r="EP81" s="297"/>
      <c r="EQ81" s="297"/>
      <c r="ER81" s="297"/>
      <c r="ES81" s="301"/>
      <c r="ET81" s="297"/>
      <c r="EU81" s="297"/>
      <c r="EV81" s="297"/>
      <c r="EW81" s="297"/>
      <c r="EX81" s="301"/>
      <c r="EY81" s="297"/>
      <c r="EZ81" s="297"/>
      <c r="FA81" s="297"/>
      <c r="FB81" s="297"/>
      <c r="FC81" s="301"/>
      <c r="FD81" s="297"/>
      <c r="FE81" s="297"/>
      <c r="FF81" s="297"/>
      <c r="FG81" s="297"/>
      <c r="FH81" s="301"/>
      <c r="FI81" s="297"/>
      <c r="FJ81" s="297"/>
      <c r="FK81" s="297"/>
      <c r="FL81" s="297"/>
      <c r="FM81" s="301"/>
      <c r="FN81" s="297"/>
      <c r="FO81" s="297"/>
      <c r="FP81" s="297"/>
      <c r="FQ81" s="297"/>
      <c r="FR81" s="301"/>
      <c r="FS81" s="297"/>
      <c r="FT81" s="297"/>
      <c r="FU81" s="297"/>
      <c r="FV81" s="297"/>
      <c r="FW81" s="301"/>
      <c r="FX81" s="297"/>
      <c r="FY81" s="297"/>
      <c r="FZ81" s="297"/>
      <c r="GA81" s="297"/>
      <c r="GB81" s="301"/>
      <c r="GC81" s="297"/>
      <c r="GD81" s="297"/>
      <c r="GE81" s="297"/>
      <c r="GF81" s="297"/>
      <c r="GG81" s="301"/>
      <c r="GH81" s="297"/>
      <c r="GI81" s="297"/>
      <c r="GJ81" s="297"/>
      <c r="GK81" s="297"/>
      <c r="GL81" s="301"/>
      <c r="GM81" s="297"/>
      <c r="GN81" s="297"/>
      <c r="GO81" s="297"/>
      <c r="GP81" s="297"/>
      <c r="GQ81" s="297"/>
      <c r="GR81" s="297"/>
      <c r="GS81" s="297"/>
      <c r="GT81" s="297"/>
      <c r="GU81" s="297"/>
      <c r="GV81" s="297"/>
      <c r="GW81" s="297"/>
      <c r="GX81" s="297"/>
      <c r="GY81" s="297"/>
      <c r="GZ81" s="297"/>
      <c r="HA81" s="297"/>
      <c r="HB81" s="297"/>
      <c r="HC81" s="297"/>
      <c r="HD81" s="297"/>
      <c r="HE81" s="297"/>
      <c r="HF81" s="422"/>
      <c r="HG81" s="301"/>
      <c r="HH81" s="301"/>
      <c r="HI81" s="301"/>
      <c r="HJ81" s="301"/>
      <c r="HK81" s="301"/>
      <c r="HL81" s="301"/>
      <c r="HM81" s="301"/>
      <c r="HN81" s="301"/>
      <c r="HO81" s="301"/>
      <c r="HP81" s="301"/>
      <c r="HQ81" s="301"/>
      <c r="HR81" s="301"/>
      <c r="HS81" s="301"/>
      <c r="HT81" s="301"/>
      <c r="HU81" s="301"/>
      <c r="HV81" s="301"/>
      <c r="HW81" s="301"/>
      <c r="HX81" s="301"/>
      <c r="HY81" s="301"/>
      <c r="HZ81" s="301"/>
      <c r="IA81" s="301"/>
      <c r="IB81" s="301"/>
      <c r="IC81" s="301"/>
      <c r="ID81" s="301"/>
      <c r="IE81" s="301"/>
      <c r="IF81" s="301"/>
      <c r="IG81" s="301"/>
      <c r="IH81" s="301"/>
      <c r="II81" s="301"/>
      <c r="IJ81" s="301"/>
      <c r="IK81" s="301"/>
      <c r="IL81" s="301"/>
      <c r="IM81" s="301"/>
      <c r="IN81" s="301"/>
      <c r="IO81" s="301"/>
      <c r="IP81" s="301"/>
      <c r="IQ81" s="301"/>
      <c r="IR81" s="301"/>
      <c r="IS81" s="301"/>
      <c r="IT81" s="301"/>
      <c r="IU81" s="301"/>
      <c r="IV81" s="301"/>
      <c r="IW81" s="301"/>
      <c r="IX81" s="301"/>
      <c r="IY81" s="301"/>
      <c r="IZ81" s="301"/>
      <c r="JA81" s="301"/>
      <c r="JB81" s="301"/>
      <c r="JC81" s="301"/>
      <c r="JD81" s="301"/>
      <c r="JE81" s="301"/>
      <c r="JF81" s="301"/>
      <c r="JG81" s="301"/>
      <c r="JH81" s="301"/>
      <c r="JI81" s="301"/>
      <c r="JJ81" s="301"/>
      <c r="JK81" s="301"/>
      <c r="JL81" s="301"/>
      <c r="JM81" s="301"/>
      <c r="JN81" s="301"/>
      <c r="JO81" s="301"/>
      <c r="JP81" s="301"/>
      <c r="JQ81" s="301"/>
      <c r="JR81" s="301"/>
      <c r="JS81" s="301"/>
      <c r="JT81" s="301"/>
      <c r="JU81" s="301"/>
      <c r="JV81" s="301"/>
      <c r="JW81" s="301"/>
      <c r="JX81" s="301"/>
      <c r="JY81" s="301"/>
      <c r="JZ81" s="301"/>
      <c r="KA81" s="301"/>
      <c r="KB81" s="301"/>
      <c r="KC81" s="301"/>
      <c r="KD81" s="301"/>
      <c r="KE81" s="301"/>
      <c r="KF81" s="301"/>
      <c r="KG81" s="301"/>
      <c r="KH81" s="301"/>
      <c r="KI81" s="301"/>
      <c r="KJ81" s="301"/>
      <c r="KK81" s="301"/>
      <c r="KL81" s="301"/>
      <c r="KM81" s="301"/>
      <c r="KN81" s="301"/>
      <c r="KO81" s="301"/>
      <c r="KP81" s="301"/>
      <c r="KQ81" s="301"/>
      <c r="KR81" s="301"/>
      <c r="KS81" s="301"/>
      <c r="KT81" s="301"/>
      <c r="KU81" s="301"/>
      <c r="KV81" s="301"/>
      <c r="KW81" s="301"/>
      <c r="KX81" s="301"/>
      <c r="KY81" s="301"/>
      <c r="KZ81" s="301"/>
      <c r="LA81" s="301"/>
      <c r="LB81" s="301"/>
    </row>
    <row r="82" spans="1:314" s="423" customFormat="1">
      <c r="A82" s="1"/>
      <c r="B82" s="297"/>
      <c r="C82" s="297"/>
      <c r="D82" s="301"/>
      <c r="E82" s="297"/>
      <c r="F82" s="297"/>
      <c r="G82" s="297"/>
      <c r="H82" s="297"/>
      <c r="I82" s="297"/>
      <c r="J82" s="297"/>
      <c r="K82" s="297"/>
      <c r="L82" s="297"/>
      <c r="M82" s="297"/>
      <c r="N82" s="297"/>
      <c r="O82" s="297"/>
      <c r="P82" s="297"/>
      <c r="Q82" s="297"/>
      <c r="R82" s="297"/>
      <c r="S82" s="297"/>
      <c r="T82" s="297"/>
      <c r="U82" s="297"/>
      <c r="V82" s="297"/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297"/>
      <c r="AJ82" s="297"/>
      <c r="AK82" s="297"/>
      <c r="AL82" s="301"/>
      <c r="AM82" s="301"/>
      <c r="AN82" s="301"/>
      <c r="AO82" s="301"/>
      <c r="AP82" s="297"/>
      <c r="AQ82" s="301"/>
      <c r="AR82" s="297"/>
      <c r="AS82" s="297"/>
      <c r="AT82" s="297"/>
      <c r="AU82" s="297"/>
      <c r="AV82" s="301"/>
      <c r="AW82" s="297"/>
      <c r="AX82" s="297"/>
      <c r="AY82" s="297"/>
      <c r="AZ82" s="297"/>
      <c r="BA82" s="301"/>
      <c r="BB82" s="297"/>
      <c r="BC82" s="297"/>
      <c r="BD82" s="297"/>
      <c r="BE82" s="297"/>
      <c r="BF82" s="301"/>
      <c r="BG82" s="297"/>
      <c r="BH82" s="297"/>
      <c r="BI82" s="297"/>
      <c r="BJ82" s="297"/>
      <c r="BK82" s="301"/>
      <c r="BL82" s="297"/>
      <c r="BM82" s="297"/>
      <c r="BN82" s="297"/>
      <c r="BO82" s="297"/>
      <c r="BP82" s="301"/>
      <c r="BQ82" s="301"/>
      <c r="BR82" s="301"/>
      <c r="BS82" s="301"/>
      <c r="BT82" s="297"/>
      <c r="BU82" s="297"/>
      <c r="BV82" s="297"/>
      <c r="BW82" s="297"/>
      <c r="BX82" s="297"/>
      <c r="BY82" s="297"/>
      <c r="BZ82" s="297"/>
      <c r="CA82" s="301"/>
      <c r="CB82" s="301"/>
      <c r="CC82" s="301"/>
      <c r="CD82" s="301"/>
      <c r="CE82" s="297"/>
      <c r="CF82" s="297"/>
      <c r="CG82" s="297"/>
      <c r="CH82" s="297"/>
      <c r="CI82" s="297"/>
      <c r="CJ82" s="297"/>
      <c r="CK82" s="297"/>
      <c r="CL82" s="297"/>
      <c r="CM82" s="297"/>
      <c r="CN82" s="297"/>
      <c r="CO82" s="297"/>
      <c r="CP82" s="297"/>
      <c r="CQ82" s="297"/>
      <c r="CR82" s="297"/>
      <c r="CS82" s="297"/>
      <c r="CT82" s="297"/>
      <c r="CU82" s="297"/>
      <c r="CV82" s="297"/>
      <c r="CW82" s="297"/>
      <c r="CX82" s="297"/>
      <c r="CY82" s="297"/>
      <c r="CZ82" s="297"/>
      <c r="DA82" s="297"/>
      <c r="DB82" s="297"/>
      <c r="DC82" s="297"/>
      <c r="DD82" s="297"/>
      <c r="DE82" s="297"/>
      <c r="DF82" s="297"/>
      <c r="DG82" s="297"/>
      <c r="DH82" s="297"/>
      <c r="DI82" s="297"/>
      <c r="DJ82" s="297"/>
      <c r="DK82" s="297"/>
      <c r="DL82" s="297"/>
      <c r="DM82" s="297"/>
      <c r="DN82" s="297"/>
      <c r="DO82" s="297"/>
      <c r="DP82" s="297"/>
      <c r="DQ82" s="297"/>
      <c r="DR82" s="297"/>
      <c r="DS82" s="297"/>
      <c r="DT82" s="301"/>
      <c r="DU82" s="301"/>
      <c r="DV82" s="301"/>
      <c r="DW82" s="301"/>
      <c r="DX82" s="297"/>
      <c r="DY82" s="301"/>
      <c r="DZ82" s="301"/>
      <c r="EA82" s="301"/>
      <c r="EB82" s="301"/>
      <c r="EC82" s="297"/>
      <c r="ED82" s="301"/>
      <c r="EE82" s="297"/>
      <c r="EF82" s="297"/>
      <c r="EG82" s="297"/>
      <c r="EH82" s="297"/>
      <c r="EI82" s="301"/>
      <c r="EJ82" s="297"/>
      <c r="EK82" s="297"/>
      <c r="EL82" s="297"/>
      <c r="EM82" s="297"/>
      <c r="EN82" s="301"/>
      <c r="EO82" s="297"/>
      <c r="EP82" s="297"/>
      <c r="EQ82" s="297"/>
      <c r="ER82" s="297"/>
      <c r="ES82" s="301"/>
      <c r="ET82" s="297"/>
      <c r="EU82" s="297"/>
      <c r="EV82" s="297"/>
      <c r="EW82" s="297"/>
      <c r="EX82" s="301"/>
      <c r="EY82" s="297"/>
      <c r="EZ82" s="297"/>
      <c r="FA82" s="297"/>
      <c r="FB82" s="297"/>
      <c r="FC82" s="301"/>
      <c r="FD82" s="297"/>
      <c r="FE82" s="297"/>
      <c r="FF82" s="297"/>
      <c r="FG82" s="297"/>
      <c r="FH82" s="301"/>
      <c r="FI82" s="297"/>
      <c r="FJ82" s="297"/>
      <c r="FK82" s="297"/>
      <c r="FL82" s="297"/>
      <c r="FM82" s="301"/>
      <c r="FN82" s="297"/>
      <c r="FO82" s="297"/>
      <c r="FP82" s="297"/>
      <c r="FQ82" s="297"/>
      <c r="FR82" s="301"/>
      <c r="FS82" s="297"/>
      <c r="FT82" s="297"/>
      <c r="FU82" s="297"/>
      <c r="FV82" s="297"/>
      <c r="FW82" s="301"/>
      <c r="FX82" s="297"/>
      <c r="FY82" s="297"/>
      <c r="FZ82" s="297"/>
      <c r="GA82" s="297"/>
      <c r="GB82" s="301"/>
      <c r="GC82" s="297"/>
      <c r="GD82" s="297"/>
      <c r="GE82" s="297"/>
      <c r="GF82" s="297"/>
      <c r="GG82" s="301"/>
      <c r="GH82" s="297"/>
      <c r="GI82" s="297"/>
      <c r="GJ82" s="297"/>
      <c r="GK82" s="297"/>
      <c r="GL82" s="301"/>
      <c r="GM82" s="297"/>
      <c r="GN82" s="297"/>
      <c r="GO82" s="297"/>
      <c r="GP82" s="297"/>
      <c r="GQ82" s="297"/>
      <c r="GR82" s="297"/>
      <c r="GS82" s="297"/>
      <c r="GT82" s="297"/>
      <c r="GU82" s="297"/>
      <c r="GV82" s="297"/>
      <c r="GW82" s="297"/>
      <c r="GX82" s="297"/>
      <c r="GY82" s="297"/>
      <c r="GZ82" s="297"/>
      <c r="HA82" s="297"/>
      <c r="HB82" s="297"/>
      <c r="HC82" s="297"/>
      <c r="HD82" s="297"/>
      <c r="HE82" s="297"/>
      <c r="HF82" s="422"/>
      <c r="HG82" s="301"/>
      <c r="HH82" s="301"/>
      <c r="HI82" s="301"/>
      <c r="HJ82" s="301"/>
      <c r="HK82" s="301"/>
      <c r="HL82" s="301"/>
      <c r="HM82" s="301"/>
      <c r="HN82" s="301"/>
      <c r="HO82" s="301"/>
      <c r="HP82" s="301"/>
      <c r="HQ82" s="301"/>
      <c r="HR82" s="301"/>
      <c r="HS82" s="301"/>
      <c r="HT82" s="301"/>
      <c r="HU82" s="301"/>
      <c r="HV82" s="301"/>
      <c r="HW82" s="301"/>
      <c r="HX82" s="301"/>
      <c r="HY82" s="301"/>
      <c r="HZ82" s="301"/>
      <c r="IA82" s="301"/>
      <c r="IB82" s="301"/>
      <c r="IC82" s="301"/>
      <c r="ID82" s="301"/>
      <c r="IE82" s="301"/>
      <c r="IF82" s="301"/>
      <c r="IG82" s="301"/>
      <c r="IH82" s="301"/>
      <c r="II82" s="301"/>
      <c r="IJ82" s="301"/>
      <c r="IK82" s="301"/>
      <c r="IL82" s="301"/>
      <c r="IM82" s="301"/>
      <c r="IN82" s="301"/>
      <c r="IO82" s="301"/>
      <c r="IP82" s="301"/>
      <c r="IQ82" s="301"/>
      <c r="IR82" s="301"/>
      <c r="IS82" s="301"/>
      <c r="IT82" s="301"/>
      <c r="IU82" s="301"/>
      <c r="IV82" s="301"/>
      <c r="IW82" s="301"/>
      <c r="IX82" s="301"/>
      <c r="IY82" s="301"/>
      <c r="IZ82" s="301"/>
      <c r="JA82" s="301"/>
      <c r="JB82" s="301"/>
      <c r="JC82" s="301"/>
      <c r="JD82" s="301"/>
      <c r="JE82" s="301"/>
      <c r="JF82" s="301"/>
      <c r="JG82" s="301"/>
      <c r="JH82" s="301"/>
      <c r="JI82" s="301"/>
      <c r="JJ82" s="301"/>
      <c r="JK82" s="301"/>
      <c r="JL82" s="301"/>
      <c r="JM82" s="301"/>
      <c r="JN82" s="301"/>
      <c r="JO82" s="301"/>
      <c r="JP82" s="301"/>
      <c r="JQ82" s="301"/>
      <c r="JR82" s="301"/>
      <c r="JS82" s="301"/>
      <c r="JT82" s="301"/>
      <c r="JU82" s="301"/>
      <c r="JV82" s="301"/>
      <c r="JW82" s="301"/>
      <c r="JX82" s="301"/>
      <c r="JY82" s="301"/>
      <c r="JZ82" s="301"/>
      <c r="KA82" s="301"/>
      <c r="KB82" s="301"/>
      <c r="KC82" s="301"/>
      <c r="KD82" s="301"/>
      <c r="KE82" s="301"/>
      <c r="KF82" s="301"/>
      <c r="KG82" s="301"/>
      <c r="KH82" s="301"/>
      <c r="KI82" s="301"/>
      <c r="KJ82" s="301"/>
      <c r="KK82" s="301"/>
      <c r="KL82" s="301"/>
      <c r="KM82" s="301"/>
      <c r="KN82" s="301"/>
      <c r="KO82" s="301"/>
      <c r="KP82" s="301"/>
      <c r="KQ82" s="301"/>
      <c r="KR82" s="301"/>
      <c r="KS82" s="301"/>
      <c r="KT82" s="301"/>
      <c r="KU82" s="301"/>
      <c r="KV82" s="301"/>
      <c r="KW82" s="301"/>
      <c r="KX82" s="301"/>
      <c r="KY82" s="301"/>
      <c r="KZ82" s="301"/>
      <c r="LA82" s="301"/>
      <c r="LB82" s="301"/>
    </row>
    <row r="83" spans="1:314" s="423" customFormat="1">
      <c r="A83" s="1"/>
      <c r="B83" s="297"/>
      <c r="C83" s="297"/>
      <c r="D83" s="301"/>
      <c r="E83" s="297"/>
      <c r="F83" s="297"/>
      <c r="G83" s="297"/>
      <c r="H83" s="297"/>
      <c r="I83" s="297"/>
      <c r="J83" s="297"/>
      <c r="K83" s="297"/>
      <c r="L83" s="297"/>
      <c r="M83" s="297"/>
      <c r="N83" s="297"/>
      <c r="O83" s="297"/>
      <c r="P83" s="297"/>
      <c r="Q83" s="297"/>
      <c r="R83" s="297"/>
      <c r="S83" s="297"/>
      <c r="T83" s="297"/>
      <c r="U83" s="297"/>
      <c r="V83" s="297"/>
      <c r="W83" s="297"/>
      <c r="X83" s="297"/>
      <c r="Y83" s="297"/>
      <c r="Z83" s="297"/>
      <c r="AA83" s="297"/>
      <c r="AB83" s="297"/>
      <c r="AC83" s="297"/>
      <c r="AD83" s="297"/>
      <c r="AE83" s="297"/>
      <c r="AF83" s="297"/>
      <c r="AG83" s="297"/>
      <c r="AH83" s="297"/>
      <c r="AI83" s="297"/>
      <c r="AJ83" s="297"/>
      <c r="AK83" s="297"/>
      <c r="AL83" s="301"/>
      <c r="AM83" s="301"/>
      <c r="AN83" s="301"/>
      <c r="AO83" s="301"/>
      <c r="AP83" s="297"/>
      <c r="AQ83" s="301"/>
      <c r="AR83" s="297"/>
      <c r="AS83" s="297"/>
      <c r="AT83" s="297"/>
      <c r="AU83" s="297"/>
      <c r="AV83" s="301"/>
      <c r="AW83" s="297"/>
      <c r="AX83" s="297"/>
      <c r="AY83" s="297"/>
      <c r="AZ83" s="297"/>
      <c r="BA83" s="301"/>
      <c r="BB83" s="297"/>
      <c r="BC83" s="297"/>
      <c r="BD83" s="297"/>
      <c r="BE83" s="297"/>
      <c r="BF83" s="301"/>
      <c r="BG83" s="297"/>
      <c r="BH83" s="297"/>
      <c r="BI83" s="297"/>
      <c r="BJ83" s="297"/>
      <c r="BK83" s="301"/>
      <c r="BL83" s="297"/>
      <c r="BM83" s="297"/>
      <c r="BN83" s="297"/>
      <c r="BO83" s="297"/>
      <c r="BP83" s="301"/>
      <c r="BQ83" s="301"/>
      <c r="BR83" s="301"/>
      <c r="BS83" s="301"/>
      <c r="BT83" s="297"/>
      <c r="BU83" s="297"/>
      <c r="BV83" s="297"/>
      <c r="BW83" s="297"/>
      <c r="BX83" s="297"/>
      <c r="BY83" s="297"/>
      <c r="BZ83" s="297"/>
      <c r="CA83" s="301"/>
      <c r="CB83" s="301"/>
      <c r="CC83" s="301"/>
      <c r="CD83" s="301"/>
      <c r="CE83" s="297"/>
      <c r="CF83" s="297"/>
      <c r="CG83" s="297"/>
      <c r="CH83" s="297"/>
      <c r="CI83" s="297"/>
      <c r="CJ83" s="297"/>
      <c r="CK83" s="297"/>
      <c r="CL83" s="297"/>
      <c r="CM83" s="297"/>
      <c r="CN83" s="297"/>
      <c r="CO83" s="297"/>
      <c r="CP83" s="297"/>
      <c r="CQ83" s="297"/>
      <c r="CR83" s="297"/>
      <c r="CS83" s="297"/>
      <c r="CT83" s="297"/>
      <c r="CU83" s="297"/>
      <c r="CV83" s="297"/>
      <c r="CW83" s="297"/>
      <c r="CX83" s="297"/>
      <c r="CY83" s="297"/>
      <c r="CZ83" s="297"/>
      <c r="DA83" s="297"/>
      <c r="DB83" s="297"/>
      <c r="DC83" s="297"/>
      <c r="DD83" s="297"/>
      <c r="DE83" s="297"/>
      <c r="DF83" s="297"/>
      <c r="DG83" s="297"/>
      <c r="DH83" s="297"/>
      <c r="DI83" s="297"/>
      <c r="DJ83" s="297"/>
      <c r="DK83" s="297"/>
      <c r="DL83" s="297"/>
      <c r="DM83" s="297"/>
      <c r="DN83" s="297"/>
      <c r="DO83" s="297"/>
      <c r="DP83" s="297"/>
      <c r="DQ83" s="297"/>
      <c r="DR83" s="297"/>
      <c r="DS83" s="297"/>
      <c r="DT83" s="301"/>
      <c r="DU83" s="301"/>
      <c r="DV83" s="301"/>
      <c r="DW83" s="301"/>
      <c r="DX83" s="297"/>
      <c r="DY83" s="301"/>
      <c r="DZ83" s="301"/>
      <c r="EA83" s="301"/>
      <c r="EB83" s="301"/>
      <c r="EC83" s="297"/>
      <c r="ED83" s="301"/>
      <c r="EE83" s="297"/>
      <c r="EF83" s="297"/>
      <c r="EG83" s="297"/>
      <c r="EH83" s="297"/>
      <c r="EI83" s="301"/>
      <c r="EJ83" s="297"/>
      <c r="EK83" s="297"/>
      <c r="EL83" s="297"/>
      <c r="EM83" s="297"/>
      <c r="EN83" s="301"/>
      <c r="EO83" s="297"/>
      <c r="EP83" s="297"/>
      <c r="EQ83" s="297"/>
      <c r="ER83" s="297"/>
      <c r="ES83" s="301"/>
      <c r="ET83" s="297"/>
      <c r="EU83" s="297"/>
      <c r="EV83" s="297"/>
      <c r="EW83" s="297"/>
      <c r="EX83" s="301"/>
      <c r="EY83" s="297"/>
      <c r="EZ83" s="297"/>
      <c r="FA83" s="297"/>
      <c r="FB83" s="297"/>
      <c r="FC83" s="301"/>
      <c r="FD83" s="297"/>
      <c r="FE83" s="297"/>
      <c r="FF83" s="297"/>
      <c r="FG83" s="297"/>
      <c r="FH83" s="301"/>
      <c r="FI83" s="297"/>
      <c r="FJ83" s="297"/>
      <c r="FK83" s="297"/>
      <c r="FL83" s="297"/>
      <c r="FM83" s="301"/>
      <c r="FN83" s="297"/>
      <c r="FO83" s="297"/>
      <c r="FP83" s="297"/>
      <c r="FQ83" s="297"/>
      <c r="FR83" s="301"/>
      <c r="FS83" s="297"/>
      <c r="FT83" s="297"/>
      <c r="FU83" s="297"/>
      <c r="FV83" s="297"/>
      <c r="FW83" s="301"/>
      <c r="FX83" s="297"/>
      <c r="FY83" s="297"/>
      <c r="FZ83" s="297"/>
      <c r="GA83" s="297"/>
      <c r="GB83" s="301"/>
      <c r="GC83" s="297"/>
      <c r="GD83" s="297"/>
      <c r="GE83" s="297"/>
      <c r="GF83" s="297"/>
      <c r="GG83" s="301"/>
      <c r="GH83" s="297"/>
      <c r="GI83" s="297"/>
      <c r="GJ83" s="297"/>
      <c r="GK83" s="297"/>
      <c r="GL83" s="301"/>
      <c r="GM83" s="297"/>
      <c r="GN83" s="297"/>
      <c r="GO83" s="297"/>
      <c r="GP83" s="297"/>
      <c r="GQ83" s="297"/>
      <c r="GR83" s="297"/>
      <c r="GS83" s="297"/>
      <c r="GT83" s="297"/>
      <c r="GU83" s="297"/>
      <c r="GV83" s="297"/>
      <c r="GW83" s="297"/>
      <c r="GX83" s="297"/>
      <c r="GY83" s="297"/>
      <c r="GZ83" s="297"/>
      <c r="HA83" s="297"/>
      <c r="HB83" s="297"/>
      <c r="HC83" s="297"/>
      <c r="HD83" s="297"/>
      <c r="HE83" s="297"/>
      <c r="HF83" s="422"/>
      <c r="HG83" s="301"/>
      <c r="HH83" s="301"/>
      <c r="HI83" s="301"/>
      <c r="HJ83" s="301"/>
      <c r="HK83" s="301"/>
      <c r="HL83" s="301"/>
      <c r="HM83" s="301"/>
      <c r="HN83" s="301"/>
      <c r="HO83" s="301"/>
      <c r="HP83" s="301"/>
      <c r="HQ83" s="301"/>
      <c r="HR83" s="301"/>
      <c r="HS83" s="301"/>
      <c r="HT83" s="301"/>
      <c r="HU83" s="301"/>
      <c r="HV83" s="301"/>
      <c r="HW83" s="301"/>
      <c r="HX83" s="301"/>
      <c r="HY83" s="301"/>
      <c r="HZ83" s="301"/>
      <c r="IA83" s="301"/>
      <c r="IB83" s="301"/>
      <c r="IC83" s="301"/>
      <c r="ID83" s="301"/>
      <c r="IE83" s="301"/>
      <c r="IF83" s="301"/>
      <c r="IG83" s="301"/>
      <c r="IH83" s="301"/>
      <c r="II83" s="301"/>
      <c r="IJ83" s="301"/>
      <c r="IK83" s="301"/>
      <c r="IL83" s="301"/>
      <c r="IM83" s="301"/>
      <c r="IN83" s="301"/>
      <c r="IO83" s="301"/>
      <c r="IP83" s="301"/>
      <c r="IQ83" s="301"/>
      <c r="IR83" s="301"/>
      <c r="IS83" s="301"/>
      <c r="IT83" s="301"/>
      <c r="IU83" s="301"/>
      <c r="IV83" s="301"/>
      <c r="IW83" s="301"/>
      <c r="IX83" s="301"/>
      <c r="IY83" s="301"/>
      <c r="IZ83" s="301"/>
      <c r="JA83" s="301"/>
      <c r="JB83" s="301"/>
      <c r="JC83" s="301"/>
      <c r="JD83" s="301"/>
      <c r="JE83" s="301"/>
      <c r="JF83" s="301"/>
      <c r="JG83" s="301"/>
      <c r="JH83" s="301"/>
      <c r="JI83" s="301"/>
      <c r="JJ83" s="301"/>
      <c r="JK83" s="301"/>
      <c r="JL83" s="301"/>
      <c r="JM83" s="301"/>
      <c r="JN83" s="301"/>
      <c r="JO83" s="301"/>
      <c r="JP83" s="301"/>
      <c r="JQ83" s="301"/>
      <c r="JR83" s="301"/>
      <c r="JS83" s="301"/>
      <c r="JT83" s="301"/>
      <c r="JU83" s="301"/>
      <c r="JV83" s="301"/>
      <c r="JW83" s="301"/>
      <c r="JX83" s="301"/>
      <c r="JY83" s="301"/>
      <c r="JZ83" s="301"/>
      <c r="KA83" s="301"/>
      <c r="KB83" s="301"/>
      <c r="KC83" s="301"/>
      <c r="KD83" s="301"/>
      <c r="KE83" s="301"/>
      <c r="KF83" s="301"/>
      <c r="KG83" s="301"/>
      <c r="KH83" s="301"/>
      <c r="KI83" s="301"/>
      <c r="KJ83" s="301"/>
      <c r="KK83" s="301"/>
      <c r="KL83" s="301"/>
      <c r="KM83" s="301"/>
      <c r="KN83" s="301"/>
      <c r="KO83" s="301"/>
      <c r="KP83" s="301"/>
      <c r="KQ83" s="301"/>
      <c r="KR83" s="301"/>
      <c r="KS83" s="301"/>
      <c r="KT83" s="301"/>
      <c r="KU83" s="301"/>
      <c r="KV83" s="301"/>
      <c r="KW83" s="301"/>
      <c r="KX83" s="301"/>
      <c r="KY83" s="301"/>
      <c r="KZ83" s="301"/>
      <c r="LA83" s="301"/>
      <c r="LB83" s="301"/>
    </row>
    <row r="84" spans="1:314" s="423" customFormat="1">
      <c r="A84" s="1"/>
      <c r="B84" s="297"/>
      <c r="C84" s="297"/>
      <c r="D84" s="301"/>
      <c r="E84" s="297"/>
      <c r="F84" s="297"/>
      <c r="G84" s="297"/>
      <c r="H84" s="297"/>
      <c r="I84" s="297"/>
      <c r="J84" s="297"/>
      <c r="K84" s="297"/>
      <c r="L84" s="297"/>
      <c r="M84" s="297"/>
      <c r="N84" s="297"/>
      <c r="O84" s="297"/>
      <c r="P84" s="297"/>
      <c r="Q84" s="297"/>
      <c r="R84" s="297"/>
      <c r="S84" s="297"/>
      <c r="T84" s="297"/>
      <c r="U84" s="297"/>
      <c r="V84" s="297"/>
      <c r="W84" s="297"/>
      <c r="X84" s="297"/>
      <c r="Y84" s="297"/>
      <c r="Z84" s="297"/>
      <c r="AA84" s="297"/>
      <c r="AB84" s="297"/>
      <c r="AC84" s="297"/>
      <c r="AD84" s="297"/>
      <c r="AE84" s="297"/>
      <c r="AF84" s="297"/>
      <c r="AG84" s="297"/>
      <c r="AH84" s="297"/>
      <c r="AI84" s="297"/>
      <c r="AJ84" s="297"/>
      <c r="AK84" s="297"/>
      <c r="AL84" s="301"/>
      <c r="AM84" s="301"/>
      <c r="AN84" s="301"/>
      <c r="AO84" s="301"/>
      <c r="AP84" s="297"/>
      <c r="AQ84" s="301"/>
      <c r="AR84" s="297"/>
      <c r="AS84" s="297"/>
      <c r="AT84" s="297"/>
      <c r="AU84" s="297"/>
      <c r="AV84" s="301"/>
      <c r="AW84" s="297"/>
      <c r="AX84" s="297"/>
      <c r="AY84" s="297"/>
      <c r="AZ84" s="297"/>
      <c r="BA84" s="301"/>
      <c r="BB84" s="297"/>
      <c r="BC84" s="297"/>
      <c r="BD84" s="297"/>
      <c r="BE84" s="297"/>
      <c r="BF84" s="301"/>
      <c r="BG84" s="297"/>
      <c r="BH84" s="297"/>
      <c r="BI84" s="297"/>
      <c r="BJ84" s="297"/>
      <c r="BK84" s="301"/>
      <c r="BL84" s="297"/>
      <c r="BM84" s="297"/>
      <c r="BN84" s="297"/>
      <c r="BO84" s="297"/>
      <c r="BP84" s="301"/>
      <c r="BQ84" s="301"/>
      <c r="BR84" s="301"/>
      <c r="BS84" s="301"/>
      <c r="BT84" s="297"/>
      <c r="BU84" s="297"/>
      <c r="BV84" s="297"/>
      <c r="BW84" s="297"/>
      <c r="BX84" s="297"/>
      <c r="BY84" s="297"/>
      <c r="BZ84" s="297"/>
      <c r="CA84" s="301"/>
      <c r="CB84" s="301"/>
      <c r="CC84" s="301"/>
      <c r="CD84" s="301"/>
      <c r="CE84" s="297"/>
      <c r="CF84" s="297"/>
      <c r="CG84" s="297"/>
      <c r="CH84" s="297"/>
      <c r="CI84" s="297"/>
      <c r="CJ84" s="297"/>
      <c r="CK84" s="297"/>
      <c r="CL84" s="297"/>
      <c r="CM84" s="297"/>
      <c r="CN84" s="297"/>
      <c r="CO84" s="297"/>
      <c r="CP84" s="297"/>
      <c r="CQ84" s="297"/>
      <c r="CR84" s="297"/>
      <c r="CS84" s="297"/>
      <c r="CT84" s="297"/>
      <c r="CU84" s="297"/>
      <c r="CV84" s="297"/>
      <c r="CW84" s="297"/>
      <c r="CX84" s="297"/>
      <c r="CY84" s="297"/>
      <c r="CZ84" s="297"/>
      <c r="DA84" s="297"/>
      <c r="DB84" s="297"/>
      <c r="DC84" s="297"/>
      <c r="DD84" s="297"/>
      <c r="DE84" s="297"/>
      <c r="DF84" s="297"/>
      <c r="DG84" s="297"/>
      <c r="DH84" s="297"/>
      <c r="DI84" s="297"/>
      <c r="DJ84" s="297"/>
      <c r="DK84" s="297"/>
      <c r="DL84" s="297"/>
      <c r="DM84" s="297"/>
      <c r="DN84" s="297"/>
      <c r="DO84" s="297"/>
      <c r="DP84" s="297"/>
      <c r="DQ84" s="297"/>
      <c r="DR84" s="297"/>
      <c r="DS84" s="297"/>
      <c r="DT84" s="301"/>
      <c r="DU84" s="301"/>
      <c r="DV84" s="301"/>
      <c r="DW84" s="301"/>
      <c r="DX84" s="297"/>
      <c r="DY84" s="301"/>
      <c r="DZ84" s="301"/>
      <c r="EA84" s="301"/>
      <c r="EB84" s="301"/>
      <c r="EC84" s="297"/>
      <c r="ED84" s="301"/>
      <c r="EE84" s="297"/>
      <c r="EF84" s="297"/>
      <c r="EG84" s="297"/>
      <c r="EH84" s="297"/>
      <c r="EI84" s="301"/>
      <c r="EJ84" s="297"/>
      <c r="EK84" s="297"/>
      <c r="EL84" s="297"/>
      <c r="EM84" s="297"/>
      <c r="EN84" s="301"/>
      <c r="EO84" s="297"/>
      <c r="EP84" s="297"/>
      <c r="EQ84" s="297"/>
      <c r="ER84" s="297"/>
      <c r="ES84" s="301"/>
      <c r="ET84" s="297"/>
      <c r="EU84" s="297"/>
      <c r="EV84" s="297"/>
      <c r="EW84" s="297"/>
      <c r="EX84" s="301"/>
      <c r="EY84" s="297"/>
      <c r="EZ84" s="297"/>
      <c r="FA84" s="297"/>
      <c r="FB84" s="297"/>
      <c r="FC84" s="301"/>
      <c r="FD84" s="297"/>
      <c r="FE84" s="297"/>
      <c r="FF84" s="297"/>
      <c r="FG84" s="297"/>
      <c r="FH84" s="301"/>
      <c r="FI84" s="297"/>
      <c r="FJ84" s="297"/>
      <c r="FK84" s="297"/>
      <c r="FL84" s="297"/>
      <c r="FM84" s="301"/>
      <c r="FN84" s="297"/>
      <c r="FO84" s="297"/>
      <c r="FP84" s="297"/>
      <c r="FQ84" s="297"/>
      <c r="FR84" s="301"/>
      <c r="FS84" s="297"/>
      <c r="FT84" s="297"/>
      <c r="FU84" s="297"/>
      <c r="FV84" s="297"/>
      <c r="FW84" s="301"/>
      <c r="FX84" s="297"/>
      <c r="FY84" s="297"/>
      <c r="FZ84" s="297"/>
      <c r="GA84" s="297"/>
      <c r="GB84" s="301"/>
      <c r="GC84" s="297"/>
      <c r="GD84" s="297"/>
      <c r="GE84" s="297"/>
      <c r="GF84" s="297"/>
      <c r="GG84" s="301"/>
      <c r="GH84" s="297"/>
      <c r="GI84" s="297"/>
      <c r="GJ84" s="297"/>
      <c r="GK84" s="297"/>
      <c r="GL84" s="301"/>
      <c r="GM84" s="297"/>
      <c r="GN84" s="297"/>
      <c r="GO84" s="297"/>
      <c r="GP84" s="297"/>
      <c r="GQ84" s="297"/>
      <c r="GR84" s="297"/>
      <c r="GS84" s="297"/>
      <c r="GT84" s="297"/>
      <c r="GU84" s="297"/>
      <c r="GV84" s="297"/>
      <c r="GW84" s="297"/>
      <c r="GX84" s="297"/>
      <c r="GY84" s="297"/>
      <c r="GZ84" s="297"/>
      <c r="HA84" s="297"/>
      <c r="HB84" s="297"/>
      <c r="HC84" s="297"/>
      <c r="HD84" s="297"/>
      <c r="HE84" s="297"/>
      <c r="HF84" s="422"/>
      <c r="HG84" s="301"/>
      <c r="HH84" s="301"/>
      <c r="HI84" s="301"/>
      <c r="HJ84" s="301"/>
      <c r="HK84" s="301"/>
      <c r="HL84" s="301"/>
      <c r="HM84" s="301"/>
      <c r="HN84" s="301"/>
      <c r="HO84" s="301"/>
      <c r="HP84" s="301"/>
      <c r="HQ84" s="301"/>
      <c r="HR84" s="301"/>
      <c r="HS84" s="301"/>
      <c r="HT84" s="301"/>
      <c r="HU84" s="301"/>
      <c r="HV84" s="301"/>
      <c r="HW84" s="301"/>
      <c r="HX84" s="301"/>
      <c r="HY84" s="301"/>
      <c r="HZ84" s="301"/>
      <c r="IA84" s="301"/>
      <c r="IB84" s="301"/>
      <c r="IC84" s="301"/>
      <c r="ID84" s="301"/>
      <c r="IE84" s="301"/>
      <c r="IF84" s="301"/>
      <c r="IG84" s="301"/>
      <c r="IH84" s="301"/>
      <c r="II84" s="301"/>
      <c r="IJ84" s="301"/>
      <c r="IK84" s="301"/>
      <c r="IL84" s="301"/>
      <c r="IM84" s="301"/>
      <c r="IN84" s="301"/>
      <c r="IO84" s="301"/>
      <c r="IP84" s="301"/>
      <c r="IQ84" s="301"/>
      <c r="IR84" s="301"/>
      <c r="IS84" s="301"/>
      <c r="IT84" s="301"/>
      <c r="IU84" s="301"/>
      <c r="IV84" s="301"/>
      <c r="IW84" s="301"/>
      <c r="IX84" s="301"/>
      <c r="IY84" s="301"/>
      <c r="IZ84" s="301"/>
      <c r="JA84" s="301"/>
      <c r="JB84" s="301"/>
      <c r="JC84" s="301"/>
      <c r="JD84" s="301"/>
      <c r="JE84" s="301"/>
      <c r="JF84" s="301"/>
      <c r="JG84" s="301"/>
      <c r="JH84" s="301"/>
      <c r="JI84" s="301"/>
      <c r="JJ84" s="301"/>
      <c r="JK84" s="301"/>
      <c r="JL84" s="301"/>
      <c r="JM84" s="301"/>
      <c r="JN84" s="301"/>
      <c r="JO84" s="301"/>
      <c r="JP84" s="301"/>
      <c r="JQ84" s="301"/>
      <c r="JR84" s="301"/>
      <c r="JS84" s="301"/>
      <c r="JT84" s="301"/>
      <c r="JU84" s="301"/>
      <c r="JV84" s="301"/>
      <c r="JW84" s="301"/>
      <c r="JX84" s="301"/>
      <c r="JY84" s="301"/>
      <c r="JZ84" s="301"/>
      <c r="KA84" s="301"/>
      <c r="KB84" s="301"/>
      <c r="KC84" s="301"/>
      <c r="KD84" s="301"/>
      <c r="KE84" s="301"/>
      <c r="KF84" s="301"/>
      <c r="KG84" s="301"/>
      <c r="KH84" s="301"/>
      <c r="KI84" s="301"/>
      <c r="KJ84" s="301"/>
      <c r="KK84" s="301"/>
      <c r="KL84" s="301"/>
      <c r="KM84" s="301"/>
      <c r="KN84" s="301"/>
      <c r="KO84" s="301"/>
      <c r="KP84" s="301"/>
      <c r="KQ84" s="301"/>
      <c r="KR84" s="301"/>
      <c r="KS84" s="301"/>
      <c r="KT84" s="301"/>
      <c r="KU84" s="301"/>
      <c r="KV84" s="301"/>
      <c r="KW84" s="301"/>
      <c r="KX84" s="301"/>
      <c r="KY84" s="301"/>
      <c r="KZ84" s="301"/>
      <c r="LA84" s="301"/>
      <c r="LB84" s="301"/>
    </row>
    <row r="85" spans="1:314" s="423" customFormat="1">
      <c r="A85" s="1"/>
      <c r="B85" s="297"/>
      <c r="C85" s="297"/>
      <c r="D85" s="301"/>
      <c r="E85" s="297"/>
      <c r="F85" s="297"/>
      <c r="G85" s="297"/>
      <c r="H85" s="297"/>
      <c r="I85" s="297"/>
      <c r="J85" s="297"/>
      <c r="K85" s="297"/>
      <c r="L85" s="297"/>
      <c r="M85" s="297"/>
      <c r="N85" s="297"/>
      <c r="O85" s="297"/>
      <c r="P85" s="297"/>
      <c r="Q85" s="297"/>
      <c r="R85" s="297"/>
      <c r="S85" s="297"/>
      <c r="T85" s="297"/>
      <c r="U85" s="297"/>
      <c r="V85" s="297"/>
      <c r="W85" s="297"/>
      <c r="X85" s="297"/>
      <c r="Y85" s="297"/>
      <c r="Z85" s="297"/>
      <c r="AA85" s="297"/>
      <c r="AB85" s="297"/>
      <c r="AC85" s="297"/>
      <c r="AD85" s="297"/>
      <c r="AE85" s="297"/>
      <c r="AF85" s="297"/>
      <c r="AG85" s="297"/>
      <c r="AH85" s="297"/>
      <c r="AI85" s="297"/>
      <c r="AJ85" s="297"/>
      <c r="AK85" s="297"/>
      <c r="AL85" s="301"/>
      <c r="AM85" s="301"/>
      <c r="AN85" s="301"/>
      <c r="AO85" s="301"/>
      <c r="AP85" s="297"/>
      <c r="AQ85" s="301"/>
      <c r="AR85" s="297"/>
      <c r="AS85" s="297"/>
      <c r="AT85" s="297"/>
      <c r="AU85" s="297"/>
      <c r="AV85" s="301"/>
      <c r="AW85" s="297"/>
      <c r="AX85" s="297"/>
      <c r="AY85" s="297"/>
      <c r="AZ85" s="297"/>
      <c r="BA85" s="301"/>
      <c r="BB85" s="297"/>
      <c r="BC85" s="297"/>
      <c r="BD85" s="297"/>
      <c r="BE85" s="297"/>
      <c r="BF85" s="301"/>
      <c r="BG85" s="297"/>
      <c r="BH85" s="297"/>
      <c r="BI85" s="297"/>
      <c r="BJ85" s="297"/>
      <c r="BK85" s="301"/>
      <c r="BL85" s="297"/>
      <c r="BM85" s="297"/>
      <c r="BN85" s="297"/>
      <c r="BO85" s="297"/>
      <c r="BP85" s="301"/>
      <c r="BQ85" s="301"/>
      <c r="BR85" s="301"/>
      <c r="BS85" s="301"/>
      <c r="BT85" s="297"/>
      <c r="BU85" s="297"/>
      <c r="BV85" s="297"/>
      <c r="BW85" s="297"/>
      <c r="BX85" s="297"/>
      <c r="BY85" s="297"/>
      <c r="BZ85" s="297"/>
      <c r="CA85" s="301"/>
      <c r="CB85" s="301"/>
      <c r="CC85" s="301"/>
      <c r="CD85" s="301"/>
      <c r="CE85" s="297"/>
      <c r="CF85" s="297"/>
      <c r="CG85" s="297"/>
      <c r="CH85" s="297"/>
      <c r="CI85" s="297"/>
      <c r="CJ85" s="297"/>
      <c r="CK85" s="297"/>
      <c r="CL85" s="297"/>
      <c r="CM85" s="297"/>
      <c r="CN85" s="297"/>
      <c r="CO85" s="297"/>
      <c r="CP85" s="297"/>
      <c r="CQ85" s="297"/>
      <c r="CR85" s="297"/>
      <c r="CS85" s="297"/>
      <c r="CT85" s="297"/>
      <c r="CU85" s="297"/>
      <c r="CV85" s="297"/>
      <c r="CW85" s="297"/>
      <c r="CX85" s="297"/>
      <c r="CY85" s="297"/>
      <c r="CZ85" s="297"/>
      <c r="DA85" s="297"/>
      <c r="DB85" s="297"/>
      <c r="DC85" s="297"/>
      <c r="DD85" s="297"/>
      <c r="DE85" s="297"/>
      <c r="DF85" s="297"/>
      <c r="DG85" s="297"/>
      <c r="DH85" s="297"/>
      <c r="DI85" s="297"/>
      <c r="DJ85" s="297"/>
      <c r="DK85" s="297"/>
      <c r="DL85" s="297"/>
      <c r="DM85" s="297"/>
      <c r="DN85" s="297"/>
      <c r="DO85" s="297"/>
      <c r="DP85" s="297"/>
      <c r="DQ85" s="297"/>
      <c r="DR85" s="297"/>
      <c r="DS85" s="297"/>
      <c r="DT85" s="301"/>
      <c r="DU85" s="301"/>
      <c r="DV85" s="301"/>
      <c r="DW85" s="301"/>
      <c r="DX85" s="297"/>
      <c r="DY85" s="301"/>
      <c r="DZ85" s="301"/>
      <c r="EA85" s="301"/>
      <c r="EB85" s="301"/>
      <c r="EC85" s="297"/>
      <c r="ED85" s="301"/>
      <c r="EE85" s="297"/>
      <c r="EF85" s="297"/>
      <c r="EG85" s="297"/>
      <c r="EH85" s="297"/>
      <c r="EI85" s="301"/>
      <c r="EJ85" s="297"/>
      <c r="EK85" s="297"/>
      <c r="EL85" s="297"/>
      <c r="EM85" s="297"/>
      <c r="EN85" s="301"/>
      <c r="EO85" s="297"/>
      <c r="EP85" s="297"/>
      <c r="EQ85" s="297"/>
      <c r="ER85" s="297"/>
      <c r="ES85" s="301"/>
      <c r="ET85" s="297"/>
      <c r="EU85" s="297"/>
      <c r="EV85" s="297"/>
      <c r="EW85" s="297"/>
      <c r="EX85" s="301"/>
      <c r="EY85" s="297"/>
      <c r="EZ85" s="297"/>
      <c r="FA85" s="297"/>
      <c r="FB85" s="297"/>
      <c r="FC85" s="301"/>
      <c r="FD85" s="297"/>
      <c r="FE85" s="297"/>
      <c r="FF85" s="297"/>
      <c r="FG85" s="297"/>
      <c r="FH85" s="301"/>
      <c r="FI85" s="297"/>
      <c r="FJ85" s="297"/>
      <c r="FK85" s="297"/>
      <c r="FL85" s="297"/>
      <c r="FM85" s="301"/>
      <c r="FN85" s="297"/>
      <c r="FO85" s="297"/>
      <c r="FP85" s="297"/>
      <c r="FQ85" s="297"/>
      <c r="FR85" s="301"/>
      <c r="FS85" s="297"/>
      <c r="FT85" s="297"/>
      <c r="FU85" s="297"/>
      <c r="FV85" s="297"/>
      <c r="FW85" s="301"/>
      <c r="FX85" s="297"/>
      <c r="FY85" s="297"/>
      <c r="FZ85" s="297"/>
      <c r="GA85" s="297"/>
      <c r="GB85" s="301"/>
      <c r="GC85" s="297"/>
      <c r="GD85" s="297"/>
      <c r="GE85" s="297"/>
      <c r="GF85" s="297"/>
      <c r="GG85" s="301"/>
      <c r="GH85" s="297"/>
      <c r="GI85" s="297"/>
      <c r="GJ85" s="297"/>
      <c r="GK85" s="297"/>
      <c r="GL85" s="301"/>
      <c r="GM85" s="297"/>
      <c r="GN85" s="297"/>
      <c r="GO85" s="297"/>
      <c r="GP85" s="297"/>
      <c r="GQ85" s="297"/>
      <c r="GR85" s="297"/>
      <c r="GS85" s="297"/>
      <c r="GT85" s="297"/>
      <c r="GU85" s="297"/>
      <c r="GV85" s="297"/>
      <c r="GW85" s="297"/>
      <c r="GX85" s="297"/>
      <c r="GY85" s="297"/>
      <c r="GZ85" s="297"/>
      <c r="HA85" s="297"/>
      <c r="HB85" s="297"/>
      <c r="HC85" s="297"/>
      <c r="HD85" s="297"/>
      <c r="HE85" s="297"/>
      <c r="HF85" s="422"/>
      <c r="HG85" s="301"/>
      <c r="HH85" s="301"/>
      <c r="HI85" s="301"/>
      <c r="HJ85" s="301"/>
      <c r="HK85" s="301"/>
      <c r="HL85" s="301"/>
      <c r="HM85" s="301"/>
      <c r="HN85" s="301"/>
      <c r="HO85" s="301"/>
      <c r="HP85" s="301"/>
      <c r="HQ85" s="301"/>
      <c r="HR85" s="301"/>
      <c r="HS85" s="301"/>
      <c r="HT85" s="301"/>
      <c r="HU85" s="301"/>
      <c r="HV85" s="301"/>
      <c r="HW85" s="301"/>
      <c r="HX85" s="301"/>
      <c r="HY85" s="301"/>
      <c r="HZ85" s="301"/>
      <c r="IA85" s="301"/>
      <c r="IB85" s="301"/>
      <c r="IC85" s="301"/>
      <c r="ID85" s="301"/>
      <c r="IE85" s="301"/>
      <c r="IF85" s="301"/>
      <c r="IG85" s="301"/>
      <c r="IH85" s="301"/>
      <c r="II85" s="301"/>
      <c r="IJ85" s="301"/>
      <c r="IK85" s="301"/>
      <c r="IL85" s="301"/>
      <c r="IM85" s="301"/>
      <c r="IN85" s="301"/>
      <c r="IO85" s="301"/>
      <c r="IP85" s="301"/>
      <c r="IQ85" s="301"/>
      <c r="IR85" s="301"/>
      <c r="IS85" s="301"/>
      <c r="IT85" s="301"/>
      <c r="IU85" s="301"/>
      <c r="IV85" s="301"/>
      <c r="IW85" s="301"/>
      <c r="IX85" s="301"/>
      <c r="IY85" s="301"/>
      <c r="IZ85" s="301"/>
      <c r="JA85" s="301"/>
      <c r="JB85" s="301"/>
      <c r="JC85" s="301"/>
      <c r="JD85" s="301"/>
      <c r="JE85" s="301"/>
      <c r="JF85" s="301"/>
      <c r="JG85" s="301"/>
      <c r="JH85" s="301"/>
      <c r="JI85" s="301"/>
      <c r="JJ85" s="301"/>
      <c r="JK85" s="301"/>
      <c r="JL85" s="301"/>
      <c r="JM85" s="301"/>
      <c r="JN85" s="301"/>
      <c r="JO85" s="301"/>
      <c r="JP85" s="301"/>
      <c r="JQ85" s="301"/>
      <c r="JR85" s="301"/>
      <c r="JS85" s="301"/>
      <c r="JT85" s="301"/>
      <c r="JU85" s="301"/>
      <c r="JV85" s="301"/>
      <c r="JW85" s="301"/>
      <c r="JX85" s="301"/>
      <c r="JY85" s="301"/>
      <c r="JZ85" s="301"/>
      <c r="KA85" s="301"/>
      <c r="KB85" s="301"/>
      <c r="KC85" s="301"/>
      <c r="KD85" s="301"/>
      <c r="KE85" s="301"/>
      <c r="KF85" s="301"/>
      <c r="KG85" s="301"/>
      <c r="KH85" s="301"/>
      <c r="KI85" s="301"/>
      <c r="KJ85" s="301"/>
      <c r="KK85" s="301"/>
      <c r="KL85" s="301"/>
      <c r="KM85" s="301"/>
      <c r="KN85" s="301"/>
      <c r="KO85" s="301"/>
      <c r="KP85" s="301"/>
      <c r="KQ85" s="301"/>
      <c r="KR85" s="301"/>
      <c r="KS85" s="301"/>
      <c r="KT85" s="301"/>
      <c r="KU85" s="301"/>
      <c r="KV85" s="301"/>
      <c r="KW85" s="301"/>
      <c r="KX85" s="301"/>
      <c r="KY85" s="301"/>
      <c r="KZ85" s="301"/>
      <c r="LA85" s="301"/>
      <c r="LB85" s="301"/>
    </row>
    <row r="86" spans="1:314" s="423" customFormat="1">
      <c r="A86" s="1"/>
      <c r="B86" s="297"/>
      <c r="C86" s="297"/>
      <c r="D86" s="301"/>
      <c r="E86" s="297"/>
      <c r="F86" s="297"/>
      <c r="G86" s="297"/>
      <c r="H86" s="297"/>
      <c r="I86" s="297"/>
      <c r="J86" s="297"/>
      <c r="K86" s="297"/>
      <c r="L86" s="297"/>
      <c r="M86" s="297"/>
      <c r="N86" s="297"/>
      <c r="O86" s="297"/>
      <c r="P86" s="297"/>
      <c r="Q86" s="297"/>
      <c r="R86" s="297"/>
      <c r="S86" s="297"/>
      <c r="T86" s="297"/>
      <c r="U86" s="297"/>
      <c r="V86" s="297"/>
      <c r="W86" s="297"/>
      <c r="X86" s="297"/>
      <c r="Y86" s="297"/>
      <c r="Z86" s="297"/>
      <c r="AA86" s="297"/>
      <c r="AB86" s="297"/>
      <c r="AC86" s="297"/>
      <c r="AD86" s="297"/>
      <c r="AE86" s="297"/>
      <c r="AF86" s="297"/>
      <c r="AG86" s="297"/>
      <c r="AH86" s="297"/>
      <c r="AI86" s="297"/>
      <c r="AJ86" s="297"/>
      <c r="AK86" s="297"/>
      <c r="AL86" s="301"/>
      <c r="AM86" s="301"/>
      <c r="AN86" s="301"/>
      <c r="AO86" s="301"/>
      <c r="AP86" s="297"/>
      <c r="AQ86" s="301"/>
      <c r="AR86" s="297"/>
      <c r="AS86" s="297"/>
      <c r="AT86" s="297"/>
      <c r="AU86" s="297"/>
      <c r="AV86" s="301"/>
      <c r="AW86" s="297"/>
      <c r="AX86" s="297"/>
      <c r="AY86" s="297"/>
      <c r="AZ86" s="297"/>
      <c r="BA86" s="301"/>
      <c r="BB86" s="297"/>
      <c r="BC86" s="297"/>
      <c r="BD86" s="297"/>
      <c r="BE86" s="297"/>
      <c r="BF86" s="301"/>
      <c r="BG86" s="297"/>
      <c r="BH86" s="297"/>
      <c r="BI86" s="297"/>
      <c r="BJ86" s="297"/>
      <c r="BK86" s="301"/>
      <c r="BL86" s="297"/>
      <c r="BM86" s="297"/>
      <c r="BN86" s="297"/>
      <c r="BO86" s="297"/>
      <c r="BP86" s="301"/>
      <c r="BQ86" s="301"/>
      <c r="BR86" s="301"/>
      <c r="BS86" s="301"/>
      <c r="BT86" s="297"/>
      <c r="BU86" s="297"/>
      <c r="BV86" s="297"/>
      <c r="BW86" s="297"/>
      <c r="BX86" s="297"/>
      <c r="BY86" s="297"/>
      <c r="BZ86" s="297"/>
      <c r="CA86" s="301"/>
      <c r="CB86" s="301"/>
      <c r="CC86" s="301"/>
      <c r="CD86" s="301"/>
      <c r="CE86" s="297"/>
      <c r="CF86" s="297"/>
      <c r="CG86" s="297"/>
      <c r="CH86" s="297"/>
      <c r="CI86" s="297"/>
      <c r="CJ86" s="297"/>
      <c r="CK86" s="297"/>
      <c r="CL86" s="297"/>
      <c r="CM86" s="297"/>
      <c r="CN86" s="297"/>
      <c r="CO86" s="297"/>
      <c r="CP86" s="297"/>
      <c r="CQ86" s="297"/>
      <c r="CR86" s="297"/>
      <c r="CS86" s="297"/>
      <c r="CT86" s="297"/>
      <c r="CU86" s="297"/>
      <c r="CV86" s="297"/>
      <c r="CW86" s="297"/>
      <c r="CX86" s="297"/>
      <c r="CY86" s="297"/>
      <c r="CZ86" s="297"/>
      <c r="DA86" s="297"/>
      <c r="DB86" s="297"/>
      <c r="DC86" s="297"/>
      <c r="DD86" s="297"/>
      <c r="DE86" s="297"/>
      <c r="DF86" s="297"/>
      <c r="DG86" s="297"/>
      <c r="DH86" s="297"/>
      <c r="DI86" s="297"/>
      <c r="DJ86" s="297"/>
      <c r="DK86" s="297"/>
      <c r="DL86" s="297"/>
      <c r="DM86" s="297"/>
      <c r="DN86" s="297"/>
      <c r="DO86" s="297"/>
      <c r="DP86" s="297"/>
      <c r="DQ86" s="297"/>
      <c r="DR86" s="297"/>
      <c r="DS86" s="297"/>
      <c r="DT86" s="301"/>
      <c r="DU86" s="301"/>
      <c r="DV86" s="301"/>
      <c r="DW86" s="301"/>
      <c r="DX86" s="297"/>
      <c r="DY86" s="301"/>
      <c r="DZ86" s="301"/>
      <c r="EA86" s="301"/>
      <c r="EB86" s="301"/>
      <c r="EC86" s="297"/>
      <c r="ED86" s="301"/>
      <c r="EE86" s="297"/>
      <c r="EF86" s="297"/>
      <c r="EG86" s="297"/>
      <c r="EH86" s="297"/>
      <c r="EI86" s="301"/>
      <c r="EJ86" s="297"/>
      <c r="EK86" s="297"/>
      <c r="EL86" s="297"/>
      <c r="EM86" s="297"/>
      <c r="EN86" s="301"/>
      <c r="EO86" s="297"/>
      <c r="EP86" s="297"/>
      <c r="EQ86" s="297"/>
      <c r="ER86" s="297"/>
      <c r="ES86" s="301"/>
      <c r="ET86" s="297"/>
      <c r="EU86" s="297"/>
      <c r="EV86" s="297"/>
      <c r="EW86" s="297"/>
      <c r="EX86" s="301"/>
      <c r="EY86" s="297"/>
      <c r="EZ86" s="297"/>
      <c r="FA86" s="297"/>
      <c r="FB86" s="297"/>
      <c r="FC86" s="301"/>
      <c r="FD86" s="297"/>
      <c r="FE86" s="297"/>
      <c r="FF86" s="297"/>
      <c r="FG86" s="297"/>
      <c r="FH86" s="301"/>
      <c r="FI86" s="297"/>
      <c r="FJ86" s="297"/>
      <c r="FK86" s="297"/>
      <c r="FL86" s="297"/>
      <c r="FM86" s="301"/>
      <c r="FN86" s="297"/>
      <c r="FO86" s="297"/>
      <c r="FP86" s="297"/>
      <c r="FQ86" s="297"/>
      <c r="FR86" s="301"/>
      <c r="FS86" s="297"/>
      <c r="FT86" s="297"/>
      <c r="FU86" s="297"/>
      <c r="FV86" s="297"/>
      <c r="FW86" s="301"/>
      <c r="FX86" s="297"/>
      <c r="FY86" s="297"/>
      <c r="FZ86" s="297"/>
      <c r="GA86" s="297"/>
      <c r="GB86" s="301"/>
      <c r="GC86" s="297"/>
      <c r="GD86" s="297"/>
      <c r="GE86" s="297"/>
      <c r="GF86" s="297"/>
      <c r="GG86" s="301"/>
      <c r="GH86" s="297"/>
      <c r="GI86" s="297"/>
      <c r="GJ86" s="297"/>
      <c r="GK86" s="297"/>
      <c r="GL86" s="301"/>
      <c r="GM86" s="297"/>
      <c r="GN86" s="297"/>
      <c r="GO86" s="297"/>
      <c r="GP86" s="297"/>
      <c r="GQ86" s="297"/>
      <c r="GR86" s="297"/>
      <c r="GS86" s="297"/>
      <c r="GT86" s="297"/>
      <c r="GU86" s="297"/>
      <c r="GV86" s="297"/>
      <c r="GW86" s="297"/>
      <c r="GX86" s="297"/>
      <c r="GY86" s="297"/>
      <c r="GZ86" s="297"/>
      <c r="HA86" s="297"/>
      <c r="HB86" s="297"/>
      <c r="HC86" s="297"/>
      <c r="HD86" s="297"/>
      <c r="HE86" s="297"/>
      <c r="HF86" s="422"/>
      <c r="HG86" s="301"/>
      <c r="HH86" s="301"/>
      <c r="HI86" s="301"/>
      <c r="HJ86" s="301"/>
      <c r="HK86" s="301"/>
      <c r="HL86" s="301"/>
      <c r="HM86" s="301"/>
      <c r="HN86" s="301"/>
      <c r="HO86" s="301"/>
      <c r="HP86" s="301"/>
      <c r="HQ86" s="301"/>
      <c r="HR86" s="301"/>
      <c r="HS86" s="301"/>
      <c r="HT86" s="301"/>
      <c r="HU86" s="301"/>
      <c r="HV86" s="301"/>
      <c r="HW86" s="301"/>
      <c r="HX86" s="301"/>
      <c r="HY86" s="301"/>
      <c r="HZ86" s="301"/>
      <c r="IA86" s="301"/>
      <c r="IB86" s="301"/>
      <c r="IC86" s="301"/>
      <c r="ID86" s="301"/>
      <c r="IE86" s="301"/>
      <c r="IF86" s="301"/>
      <c r="IG86" s="301"/>
      <c r="IH86" s="301"/>
      <c r="II86" s="301"/>
      <c r="IJ86" s="301"/>
      <c r="IK86" s="301"/>
      <c r="IL86" s="301"/>
      <c r="IM86" s="301"/>
      <c r="IN86" s="301"/>
      <c r="IO86" s="301"/>
      <c r="IP86" s="301"/>
      <c r="IQ86" s="301"/>
      <c r="IR86" s="301"/>
      <c r="IS86" s="301"/>
      <c r="IT86" s="301"/>
      <c r="IU86" s="301"/>
      <c r="IV86" s="301"/>
      <c r="IW86" s="301"/>
      <c r="IX86" s="301"/>
      <c r="IY86" s="301"/>
      <c r="IZ86" s="301"/>
      <c r="JA86" s="301"/>
      <c r="JB86" s="301"/>
      <c r="JC86" s="301"/>
      <c r="JD86" s="301"/>
      <c r="JE86" s="301"/>
      <c r="JF86" s="301"/>
      <c r="JG86" s="301"/>
      <c r="JH86" s="301"/>
      <c r="JI86" s="301"/>
      <c r="JJ86" s="301"/>
      <c r="JK86" s="301"/>
      <c r="JL86" s="301"/>
      <c r="JM86" s="301"/>
      <c r="JN86" s="301"/>
      <c r="JO86" s="301"/>
      <c r="JP86" s="301"/>
      <c r="JQ86" s="301"/>
      <c r="JR86" s="301"/>
      <c r="JS86" s="301"/>
      <c r="JT86" s="301"/>
      <c r="JU86" s="301"/>
      <c r="JV86" s="301"/>
      <c r="JW86" s="301"/>
      <c r="JX86" s="301"/>
      <c r="JY86" s="301"/>
      <c r="JZ86" s="301"/>
      <c r="KA86" s="301"/>
      <c r="KB86" s="301"/>
      <c r="KC86" s="301"/>
      <c r="KD86" s="301"/>
      <c r="KE86" s="301"/>
      <c r="KF86" s="301"/>
      <c r="KG86" s="301"/>
      <c r="KH86" s="301"/>
      <c r="KI86" s="301"/>
      <c r="KJ86" s="301"/>
      <c r="KK86" s="301"/>
      <c r="KL86" s="301"/>
      <c r="KM86" s="301"/>
      <c r="KN86" s="301"/>
      <c r="KO86" s="301"/>
      <c r="KP86" s="301"/>
      <c r="KQ86" s="301"/>
      <c r="KR86" s="301"/>
      <c r="KS86" s="301"/>
      <c r="KT86" s="301"/>
      <c r="KU86" s="301"/>
      <c r="KV86" s="301"/>
      <c r="KW86" s="301"/>
      <c r="KX86" s="301"/>
      <c r="KY86" s="301"/>
      <c r="KZ86" s="301"/>
      <c r="LA86" s="301"/>
      <c r="LB86" s="301"/>
    </row>
    <row r="87" spans="1:314" s="423" customFormat="1">
      <c r="A87" s="1"/>
      <c r="B87" s="297"/>
      <c r="C87" s="297"/>
      <c r="D87" s="301"/>
      <c r="E87" s="297"/>
      <c r="F87" s="297"/>
      <c r="G87" s="297"/>
      <c r="H87" s="297"/>
      <c r="I87" s="297"/>
      <c r="J87" s="297"/>
      <c r="K87" s="297"/>
      <c r="L87" s="297"/>
      <c r="M87" s="297"/>
      <c r="N87" s="297"/>
      <c r="O87" s="297"/>
      <c r="P87" s="297"/>
      <c r="Q87" s="297"/>
      <c r="R87" s="297"/>
      <c r="S87" s="297"/>
      <c r="T87" s="297"/>
      <c r="U87" s="297"/>
      <c r="V87" s="297"/>
      <c r="W87" s="297"/>
      <c r="X87" s="297"/>
      <c r="Y87" s="297"/>
      <c r="Z87" s="297"/>
      <c r="AA87" s="297"/>
      <c r="AB87" s="297"/>
      <c r="AC87" s="297"/>
      <c r="AD87" s="297"/>
      <c r="AE87" s="297"/>
      <c r="AF87" s="297"/>
      <c r="AG87" s="297"/>
      <c r="AH87" s="297"/>
      <c r="AI87" s="297"/>
      <c r="AJ87" s="297"/>
      <c r="AK87" s="297"/>
      <c r="AL87" s="301"/>
      <c r="AM87" s="301"/>
      <c r="AN87" s="301"/>
      <c r="AO87" s="301"/>
      <c r="AP87" s="297"/>
      <c r="AQ87" s="301"/>
      <c r="AR87" s="297"/>
      <c r="AS87" s="297"/>
      <c r="AT87" s="297"/>
      <c r="AU87" s="297"/>
      <c r="AV87" s="301"/>
      <c r="AW87" s="297"/>
      <c r="AX87" s="297"/>
      <c r="AY87" s="297"/>
      <c r="AZ87" s="297"/>
      <c r="BA87" s="301"/>
      <c r="BB87" s="297"/>
      <c r="BC87" s="297"/>
      <c r="BD87" s="297"/>
      <c r="BE87" s="297"/>
      <c r="BF87" s="301"/>
      <c r="BG87" s="297"/>
      <c r="BH87" s="297"/>
      <c r="BI87" s="297"/>
      <c r="BJ87" s="297"/>
      <c r="BK87" s="301"/>
      <c r="BL87" s="297"/>
      <c r="BM87" s="297"/>
      <c r="BN87" s="297"/>
      <c r="BO87" s="297"/>
      <c r="BP87" s="301"/>
      <c r="BQ87" s="301"/>
      <c r="BR87" s="301"/>
      <c r="BS87" s="301"/>
      <c r="BT87" s="297"/>
      <c r="BU87" s="297"/>
      <c r="BV87" s="297"/>
      <c r="BW87" s="297"/>
      <c r="BX87" s="297"/>
      <c r="BY87" s="297"/>
      <c r="BZ87" s="297"/>
      <c r="CA87" s="301"/>
      <c r="CB87" s="301"/>
      <c r="CC87" s="301"/>
      <c r="CD87" s="301"/>
      <c r="CE87" s="297"/>
      <c r="CF87" s="297"/>
      <c r="CG87" s="297"/>
      <c r="CH87" s="297"/>
      <c r="CI87" s="297"/>
      <c r="CJ87" s="297"/>
      <c r="CK87" s="297"/>
      <c r="CL87" s="297"/>
      <c r="CM87" s="297"/>
      <c r="CN87" s="297"/>
      <c r="CO87" s="297"/>
      <c r="CP87" s="297"/>
      <c r="CQ87" s="297"/>
      <c r="CR87" s="297"/>
      <c r="CS87" s="297"/>
      <c r="CT87" s="297"/>
      <c r="CU87" s="297"/>
      <c r="CV87" s="297"/>
      <c r="CW87" s="297"/>
      <c r="CX87" s="297"/>
      <c r="CY87" s="297"/>
      <c r="CZ87" s="297"/>
      <c r="DA87" s="297"/>
      <c r="DB87" s="297"/>
      <c r="DC87" s="297"/>
      <c r="DD87" s="297"/>
      <c r="DE87" s="297"/>
      <c r="DF87" s="297"/>
      <c r="DG87" s="297"/>
      <c r="DH87" s="297"/>
      <c r="DI87" s="297"/>
      <c r="DJ87" s="297"/>
      <c r="DK87" s="297"/>
      <c r="DL87" s="297"/>
      <c r="DM87" s="297"/>
      <c r="DN87" s="297"/>
      <c r="DO87" s="297"/>
      <c r="DP87" s="297"/>
      <c r="DQ87" s="297"/>
      <c r="DR87" s="297"/>
      <c r="DS87" s="297"/>
      <c r="DT87" s="301"/>
      <c r="DU87" s="301"/>
      <c r="DV87" s="301"/>
      <c r="DW87" s="301"/>
      <c r="DX87" s="297"/>
      <c r="DY87" s="301"/>
      <c r="DZ87" s="301"/>
      <c r="EA87" s="301"/>
      <c r="EB87" s="301"/>
      <c r="EC87" s="297"/>
      <c r="ED87" s="301"/>
      <c r="EE87" s="297"/>
      <c r="EF87" s="297"/>
      <c r="EG87" s="297"/>
      <c r="EH87" s="297"/>
      <c r="EI87" s="301"/>
      <c r="EJ87" s="297"/>
      <c r="EK87" s="297"/>
      <c r="EL87" s="297"/>
      <c r="EM87" s="297"/>
      <c r="EN87" s="301"/>
      <c r="EO87" s="297"/>
      <c r="EP87" s="297"/>
      <c r="EQ87" s="297"/>
      <c r="ER87" s="297"/>
      <c r="ES87" s="301"/>
      <c r="ET87" s="297"/>
      <c r="EU87" s="297"/>
      <c r="EV87" s="297"/>
      <c r="EW87" s="297"/>
      <c r="EX87" s="301"/>
      <c r="EY87" s="297"/>
      <c r="EZ87" s="297"/>
      <c r="FA87" s="297"/>
      <c r="FB87" s="297"/>
      <c r="FC87" s="301"/>
      <c r="FD87" s="297"/>
      <c r="FE87" s="297"/>
      <c r="FF87" s="297"/>
      <c r="FG87" s="297"/>
      <c r="FH87" s="301"/>
      <c r="FI87" s="297"/>
      <c r="FJ87" s="297"/>
      <c r="FK87" s="297"/>
      <c r="FL87" s="297"/>
      <c r="FM87" s="301"/>
      <c r="FN87" s="297"/>
      <c r="FO87" s="297"/>
      <c r="FP87" s="297"/>
      <c r="FQ87" s="297"/>
      <c r="FR87" s="301"/>
      <c r="FS87" s="297"/>
      <c r="FT87" s="297"/>
      <c r="FU87" s="297"/>
      <c r="FV87" s="297"/>
      <c r="FW87" s="301"/>
      <c r="FX87" s="297"/>
      <c r="FY87" s="297"/>
      <c r="FZ87" s="297"/>
      <c r="GA87" s="297"/>
      <c r="GB87" s="301"/>
      <c r="GC87" s="297"/>
      <c r="GD87" s="297"/>
      <c r="GE87" s="297"/>
      <c r="GF87" s="297"/>
      <c r="GG87" s="301"/>
      <c r="GH87" s="297"/>
      <c r="GI87" s="297"/>
      <c r="GJ87" s="297"/>
      <c r="GK87" s="297"/>
      <c r="GL87" s="301"/>
      <c r="GM87" s="297"/>
      <c r="GN87" s="297"/>
      <c r="GO87" s="297"/>
      <c r="GP87" s="297"/>
      <c r="GQ87" s="297"/>
      <c r="GR87" s="297"/>
      <c r="GS87" s="297"/>
      <c r="GT87" s="297"/>
      <c r="GU87" s="297"/>
      <c r="GV87" s="297"/>
      <c r="GW87" s="297"/>
      <c r="GX87" s="297"/>
      <c r="GY87" s="297"/>
      <c r="GZ87" s="297"/>
      <c r="HA87" s="297"/>
      <c r="HB87" s="297"/>
      <c r="HC87" s="297"/>
      <c r="HD87" s="297"/>
      <c r="HE87" s="297"/>
      <c r="HF87" s="422"/>
      <c r="HG87" s="301"/>
      <c r="HH87" s="301"/>
      <c r="HI87" s="301"/>
      <c r="HJ87" s="301"/>
      <c r="HK87" s="301"/>
      <c r="HL87" s="301"/>
      <c r="HM87" s="301"/>
      <c r="HN87" s="301"/>
      <c r="HO87" s="301"/>
      <c r="HP87" s="301"/>
      <c r="HQ87" s="301"/>
      <c r="HR87" s="301"/>
      <c r="HS87" s="301"/>
      <c r="HT87" s="301"/>
      <c r="HU87" s="301"/>
      <c r="HV87" s="301"/>
      <c r="HW87" s="301"/>
      <c r="HX87" s="301"/>
      <c r="HY87" s="301"/>
      <c r="HZ87" s="301"/>
      <c r="IA87" s="301"/>
      <c r="IB87" s="301"/>
      <c r="IC87" s="301"/>
      <c r="ID87" s="301"/>
      <c r="IE87" s="301"/>
      <c r="IF87" s="301"/>
      <c r="IG87" s="301"/>
      <c r="IH87" s="301"/>
      <c r="II87" s="301"/>
      <c r="IJ87" s="301"/>
      <c r="IK87" s="301"/>
      <c r="IL87" s="301"/>
      <c r="IM87" s="301"/>
      <c r="IN87" s="301"/>
      <c r="IO87" s="301"/>
      <c r="IP87" s="301"/>
      <c r="IQ87" s="301"/>
      <c r="IR87" s="301"/>
      <c r="IS87" s="301"/>
      <c r="IT87" s="301"/>
      <c r="IU87" s="301"/>
      <c r="IV87" s="301"/>
      <c r="IW87" s="301"/>
      <c r="IX87" s="301"/>
      <c r="IY87" s="301"/>
      <c r="IZ87" s="301"/>
      <c r="JA87" s="301"/>
      <c r="JB87" s="301"/>
      <c r="JC87" s="301"/>
      <c r="JD87" s="301"/>
      <c r="JE87" s="301"/>
      <c r="JF87" s="301"/>
      <c r="JG87" s="301"/>
      <c r="JH87" s="301"/>
      <c r="JI87" s="301"/>
      <c r="JJ87" s="301"/>
      <c r="JK87" s="301"/>
      <c r="JL87" s="301"/>
      <c r="JM87" s="301"/>
      <c r="JN87" s="301"/>
      <c r="JO87" s="301"/>
      <c r="JP87" s="301"/>
      <c r="JQ87" s="301"/>
      <c r="JR87" s="301"/>
      <c r="JS87" s="301"/>
      <c r="JT87" s="301"/>
      <c r="JU87" s="301"/>
      <c r="JV87" s="301"/>
      <c r="JW87" s="301"/>
      <c r="JX87" s="301"/>
      <c r="JY87" s="301"/>
      <c r="JZ87" s="301"/>
      <c r="KA87" s="301"/>
      <c r="KB87" s="301"/>
      <c r="KC87" s="301"/>
      <c r="KD87" s="301"/>
      <c r="KE87" s="301"/>
      <c r="KF87" s="301"/>
      <c r="KG87" s="301"/>
      <c r="KH87" s="301"/>
      <c r="KI87" s="301"/>
      <c r="KJ87" s="301"/>
      <c r="KK87" s="301"/>
      <c r="KL87" s="301"/>
      <c r="KM87" s="301"/>
      <c r="KN87" s="301"/>
      <c r="KO87" s="301"/>
      <c r="KP87" s="301"/>
      <c r="KQ87" s="301"/>
      <c r="KR87" s="301"/>
      <c r="KS87" s="301"/>
      <c r="KT87" s="301"/>
      <c r="KU87" s="301"/>
      <c r="KV87" s="301"/>
      <c r="KW87" s="301"/>
      <c r="KX87" s="301"/>
      <c r="KY87" s="301"/>
      <c r="KZ87" s="301"/>
      <c r="LA87" s="301"/>
      <c r="LB87" s="301"/>
    </row>
    <row r="88" spans="1:314" s="423" customFormat="1">
      <c r="A88" s="1"/>
      <c r="B88" s="297"/>
      <c r="C88" s="297"/>
      <c r="D88" s="301"/>
      <c r="E88" s="297"/>
      <c r="F88" s="297"/>
      <c r="G88" s="297"/>
      <c r="H88" s="297"/>
      <c r="I88" s="297"/>
      <c r="J88" s="297"/>
      <c r="K88" s="297"/>
      <c r="L88" s="297"/>
      <c r="M88" s="297"/>
      <c r="N88" s="297"/>
      <c r="O88" s="297"/>
      <c r="P88" s="297"/>
      <c r="Q88" s="297"/>
      <c r="R88" s="297"/>
      <c r="S88" s="297"/>
      <c r="T88" s="297"/>
      <c r="U88" s="297"/>
      <c r="V88" s="297"/>
      <c r="W88" s="297"/>
      <c r="X88" s="297"/>
      <c r="Y88" s="297"/>
      <c r="Z88" s="297"/>
      <c r="AA88" s="297"/>
      <c r="AB88" s="297"/>
      <c r="AC88" s="297"/>
      <c r="AD88" s="297"/>
      <c r="AE88" s="297"/>
      <c r="AF88" s="297"/>
      <c r="AG88" s="297"/>
      <c r="AH88" s="297"/>
      <c r="AI88" s="297"/>
      <c r="AJ88" s="297"/>
      <c r="AK88" s="297"/>
      <c r="AL88" s="301"/>
      <c r="AM88" s="301"/>
      <c r="AN88" s="301"/>
      <c r="AO88" s="301"/>
      <c r="AP88" s="297"/>
      <c r="AQ88" s="301"/>
      <c r="AR88" s="297"/>
      <c r="AS88" s="297"/>
      <c r="AT88" s="297"/>
      <c r="AU88" s="297"/>
      <c r="AV88" s="301"/>
      <c r="AW88" s="297"/>
      <c r="AX88" s="297"/>
      <c r="AY88" s="297"/>
      <c r="AZ88" s="297"/>
      <c r="BA88" s="301"/>
      <c r="BB88" s="297"/>
      <c r="BC88" s="297"/>
      <c r="BD88" s="297"/>
      <c r="BE88" s="297"/>
      <c r="BF88" s="301"/>
      <c r="BG88" s="297"/>
      <c r="BH88" s="297"/>
      <c r="BI88" s="297"/>
      <c r="BJ88" s="297"/>
      <c r="BK88" s="301"/>
      <c r="BL88" s="297"/>
      <c r="BM88" s="297"/>
      <c r="BN88" s="297"/>
      <c r="BO88" s="297"/>
      <c r="BP88" s="301"/>
      <c r="BQ88" s="301"/>
      <c r="BR88" s="301"/>
      <c r="BS88" s="301"/>
      <c r="BT88" s="297"/>
      <c r="BU88" s="297"/>
      <c r="BV88" s="297"/>
      <c r="BW88" s="297"/>
      <c r="BX88" s="297"/>
      <c r="BY88" s="297"/>
      <c r="BZ88" s="297"/>
      <c r="CA88" s="301"/>
      <c r="CB88" s="301"/>
      <c r="CC88" s="301"/>
      <c r="CD88" s="301"/>
      <c r="CE88" s="297"/>
      <c r="CF88" s="297"/>
      <c r="CG88" s="297"/>
      <c r="CH88" s="297"/>
      <c r="CI88" s="297"/>
      <c r="CJ88" s="297"/>
      <c r="CK88" s="297"/>
      <c r="CL88" s="297"/>
      <c r="CM88" s="297"/>
      <c r="CN88" s="297"/>
      <c r="CO88" s="297"/>
      <c r="CP88" s="297"/>
      <c r="CQ88" s="297"/>
      <c r="CR88" s="297"/>
      <c r="CS88" s="297"/>
      <c r="CT88" s="297"/>
      <c r="CU88" s="297"/>
      <c r="CV88" s="297"/>
      <c r="CW88" s="297"/>
      <c r="CX88" s="297"/>
      <c r="CY88" s="297"/>
      <c r="CZ88" s="297"/>
      <c r="DA88" s="297"/>
      <c r="DB88" s="297"/>
      <c r="DC88" s="297"/>
      <c r="DD88" s="297"/>
      <c r="DE88" s="297"/>
      <c r="DF88" s="297"/>
      <c r="DG88" s="297"/>
      <c r="DH88" s="297"/>
      <c r="DI88" s="297"/>
      <c r="DJ88" s="297"/>
      <c r="DK88" s="297"/>
      <c r="DL88" s="297"/>
      <c r="DM88" s="297"/>
      <c r="DN88" s="297"/>
      <c r="DO88" s="297"/>
      <c r="DP88" s="297"/>
      <c r="DQ88" s="297"/>
      <c r="DR88" s="297"/>
      <c r="DS88" s="297"/>
      <c r="DT88" s="301"/>
      <c r="DU88" s="301"/>
      <c r="DV88" s="301"/>
      <c r="DW88" s="301"/>
      <c r="DX88" s="297"/>
      <c r="DY88" s="301"/>
      <c r="DZ88" s="301"/>
      <c r="EA88" s="301"/>
      <c r="EB88" s="301"/>
      <c r="EC88" s="297"/>
      <c r="ED88" s="301"/>
      <c r="EE88" s="297"/>
      <c r="EF88" s="297"/>
      <c r="EG88" s="297"/>
      <c r="EH88" s="297"/>
      <c r="EI88" s="301"/>
      <c r="EJ88" s="297"/>
      <c r="EK88" s="297"/>
      <c r="EL88" s="297"/>
      <c r="EM88" s="297"/>
      <c r="EN88" s="301"/>
      <c r="EO88" s="297"/>
      <c r="EP88" s="297"/>
      <c r="EQ88" s="297"/>
      <c r="ER88" s="297"/>
      <c r="ES88" s="301"/>
      <c r="ET88" s="297"/>
      <c r="EU88" s="297"/>
      <c r="EV88" s="297"/>
      <c r="EW88" s="297"/>
      <c r="EX88" s="301"/>
      <c r="EY88" s="297"/>
      <c r="EZ88" s="297"/>
      <c r="FA88" s="297"/>
      <c r="FB88" s="297"/>
      <c r="FC88" s="301"/>
      <c r="FD88" s="297"/>
      <c r="FE88" s="297"/>
      <c r="FF88" s="297"/>
      <c r="FG88" s="297"/>
      <c r="FH88" s="301"/>
      <c r="FI88" s="297"/>
      <c r="FJ88" s="297"/>
      <c r="FK88" s="297"/>
      <c r="FL88" s="297"/>
      <c r="FM88" s="301"/>
      <c r="FN88" s="297"/>
      <c r="FO88" s="297"/>
      <c r="FP88" s="297"/>
      <c r="FQ88" s="297"/>
      <c r="FR88" s="301"/>
      <c r="FS88" s="297"/>
      <c r="FT88" s="297"/>
      <c r="FU88" s="297"/>
      <c r="FV88" s="297"/>
      <c r="FW88" s="301"/>
      <c r="FX88" s="297"/>
      <c r="FY88" s="297"/>
      <c r="FZ88" s="297"/>
      <c r="GA88" s="297"/>
      <c r="GB88" s="301"/>
      <c r="GC88" s="297"/>
      <c r="GD88" s="297"/>
      <c r="GE88" s="297"/>
      <c r="GF88" s="297"/>
      <c r="GG88" s="301"/>
      <c r="GH88" s="297"/>
      <c r="GI88" s="297"/>
      <c r="GJ88" s="297"/>
      <c r="GK88" s="297"/>
      <c r="GL88" s="301"/>
      <c r="GM88" s="297"/>
      <c r="GN88" s="297"/>
      <c r="GO88" s="297"/>
      <c r="GP88" s="297"/>
      <c r="GQ88" s="297"/>
      <c r="GR88" s="297"/>
      <c r="GS88" s="297"/>
      <c r="GT88" s="297"/>
      <c r="GU88" s="297"/>
      <c r="GV88" s="297"/>
      <c r="GW88" s="297"/>
      <c r="GX88" s="297"/>
      <c r="GY88" s="297"/>
      <c r="GZ88" s="297"/>
      <c r="HA88" s="297"/>
      <c r="HB88" s="297"/>
      <c r="HC88" s="297"/>
      <c r="HD88" s="297"/>
      <c r="HE88" s="297"/>
      <c r="HF88" s="422"/>
      <c r="HG88" s="301"/>
      <c r="HH88" s="301"/>
      <c r="HI88" s="301"/>
      <c r="HJ88" s="301"/>
      <c r="HK88" s="301"/>
      <c r="HL88" s="301"/>
      <c r="HM88" s="301"/>
      <c r="HN88" s="301"/>
      <c r="HO88" s="301"/>
      <c r="HP88" s="301"/>
      <c r="HQ88" s="301"/>
      <c r="HR88" s="301"/>
      <c r="HS88" s="301"/>
      <c r="HT88" s="301"/>
      <c r="HU88" s="301"/>
      <c r="HV88" s="301"/>
      <c r="HW88" s="301"/>
      <c r="HX88" s="301"/>
      <c r="HY88" s="301"/>
      <c r="HZ88" s="301"/>
      <c r="IA88" s="301"/>
      <c r="IB88" s="301"/>
      <c r="IC88" s="301"/>
      <c r="ID88" s="301"/>
      <c r="IE88" s="301"/>
      <c r="IF88" s="301"/>
      <c r="IG88" s="301"/>
      <c r="IH88" s="301"/>
      <c r="II88" s="301"/>
      <c r="IJ88" s="301"/>
      <c r="IK88" s="301"/>
      <c r="IL88" s="301"/>
      <c r="IM88" s="301"/>
      <c r="IN88" s="301"/>
      <c r="IO88" s="301"/>
      <c r="IP88" s="301"/>
      <c r="IQ88" s="301"/>
      <c r="IR88" s="301"/>
      <c r="IS88" s="301"/>
      <c r="IT88" s="301"/>
      <c r="IU88" s="301"/>
      <c r="IV88" s="301"/>
      <c r="IW88" s="301"/>
      <c r="IX88" s="301"/>
      <c r="IY88" s="301"/>
      <c r="IZ88" s="301"/>
      <c r="JA88" s="301"/>
      <c r="JB88" s="301"/>
      <c r="JC88" s="301"/>
      <c r="JD88" s="301"/>
      <c r="JE88" s="301"/>
      <c r="JF88" s="301"/>
      <c r="JG88" s="301"/>
      <c r="JH88" s="301"/>
      <c r="JI88" s="301"/>
      <c r="JJ88" s="301"/>
      <c r="JK88" s="301"/>
      <c r="JL88" s="301"/>
      <c r="JM88" s="301"/>
      <c r="JN88" s="301"/>
      <c r="JO88" s="301"/>
      <c r="JP88" s="301"/>
      <c r="JQ88" s="301"/>
      <c r="JR88" s="301"/>
      <c r="JS88" s="301"/>
      <c r="JT88" s="301"/>
      <c r="JU88" s="301"/>
      <c r="JV88" s="301"/>
      <c r="JW88" s="301"/>
      <c r="JX88" s="301"/>
      <c r="JY88" s="301"/>
      <c r="JZ88" s="301"/>
      <c r="KA88" s="301"/>
      <c r="KB88" s="301"/>
      <c r="KC88" s="301"/>
      <c r="KD88" s="301"/>
      <c r="KE88" s="301"/>
      <c r="KF88" s="301"/>
      <c r="KG88" s="301"/>
      <c r="KH88" s="301"/>
      <c r="KI88" s="301"/>
      <c r="KJ88" s="301"/>
      <c r="KK88" s="301"/>
      <c r="KL88" s="301"/>
      <c r="KM88" s="301"/>
      <c r="KN88" s="301"/>
      <c r="KO88" s="301"/>
      <c r="KP88" s="301"/>
      <c r="KQ88" s="301"/>
      <c r="KR88" s="301"/>
      <c r="KS88" s="301"/>
      <c r="KT88" s="301"/>
      <c r="KU88" s="301"/>
      <c r="KV88" s="301"/>
      <c r="KW88" s="301"/>
      <c r="KX88" s="301"/>
      <c r="KY88" s="301"/>
      <c r="KZ88" s="301"/>
      <c r="LA88" s="301"/>
      <c r="LB88" s="301"/>
    </row>
    <row r="89" spans="1:314" s="423" customFormat="1">
      <c r="A89" s="1"/>
      <c r="B89" s="297"/>
      <c r="C89" s="297"/>
      <c r="D89" s="301"/>
      <c r="E89" s="297"/>
      <c r="F89" s="297"/>
      <c r="G89" s="297"/>
      <c r="H89" s="297"/>
      <c r="I89" s="297"/>
      <c r="J89" s="297"/>
      <c r="K89" s="297"/>
      <c r="L89" s="297"/>
      <c r="M89" s="297"/>
      <c r="N89" s="297"/>
      <c r="O89" s="297"/>
      <c r="P89" s="297"/>
      <c r="Q89" s="297"/>
      <c r="R89" s="297"/>
      <c r="S89" s="297"/>
      <c r="T89" s="297"/>
      <c r="U89" s="297"/>
      <c r="V89" s="297"/>
      <c r="W89" s="297"/>
      <c r="X89" s="297"/>
      <c r="Y89" s="297"/>
      <c r="Z89" s="297"/>
      <c r="AA89" s="297"/>
      <c r="AB89" s="297"/>
      <c r="AC89" s="297"/>
      <c r="AD89" s="297"/>
      <c r="AE89" s="297"/>
      <c r="AF89" s="297"/>
      <c r="AG89" s="297"/>
      <c r="AH89" s="297"/>
      <c r="AI89" s="297"/>
      <c r="AJ89" s="297"/>
      <c r="AK89" s="297"/>
      <c r="AL89" s="301"/>
      <c r="AM89" s="301"/>
      <c r="AN89" s="301"/>
      <c r="AO89" s="301"/>
      <c r="AP89" s="297"/>
      <c r="AQ89" s="301"/>
      <c r="AR89" s="297"/>
      <c r="AS89" s="297"/>
      <c r="AT89" s="297"/>
      <c r="AU89" s="297"/>
      <c r="AV89" s="301"/>
      <c r="AW89" s="297"/>
      <c r="AX89" s="297"/>
      <c r="AY89" s="297"/>
      <c r="AZ89" s="297"/>
      <c r="BA89" s="301"/>
      <c r="BB89" s="297"/>
      <c r="BC89" s="297"/>
      <c r="BD89" s="297"/>
      <c r="BE89" s="297"/>
      <c r="BF89" s="301"/>
      <c r="BG89" s="297"/>
      <c r="BH89" s="297"/>
      <c r="BI89" s="297"/>
      <c r="BJ89" s="297"/>
      <c r="BK89" s="301"/>
      <c r="BL89" s="297"/>
      <c r="BM89" s="297"/>
      <c r="BN89" s="297"/>
      <c r="BO89" s="297"/>
      <c r="BP89" s="301"/>
      <c r="BQ89" s="301"/>
      <c r="BR89" s="301"/>
      <c r="BS89" s="301"/>
      <c r="BT89" s="297"/>
      <c r="BU89" s="297"/>
      <c r="BV89" s="297"/>
      <c r="BW89" s="297"/>
      <c r="BX89" s="297"/>
      <c r="BY89" s="297"/>
      <c r="BZ89" s="297"/>
      <c r="CA89" s="301"/>
      <c r="CB89" s="301"/>
      <c r="CC89" s="301"/>
      <c r="CD89" s="301"/>
      <c r="CE89" s="297"/>
      <c r="CF89" s="297"/>
      <c r="CG89" s="297"/>
      <c r="CH89" s="297"/>
      <c r="CI89" s="297"/>
      <c r="CJ89" s="297"/>
      <c r="CK89" s="297"/>
      <c r="CL89" s="297"/>
      <c r="CM89" s="297"/>
      <c r="CN89" s="297"/>
      <c r="CO89" s="297"/>
      <c r="CP89" s="297"/>
      <c r="CQ89" s="297"/>
      <c r="CR89" s="297"/>
      <c r="CS89" s="297"/>
      <c r="CT89" s="297"/>
      <c r="CU89" s="297"/>
      <c r="CV89" s="297"/>
      <c r="CW89" s="297"/>
      <c r="CX89" s="297"/>
      <c r="CY89" s="297"/>
      <c r="CZ89" s="297"/>
      <c r="DA89" s="297"/>
      <c r="DB89" s="297"/>
      <c r="DC89" s="297"/>
      <c r="DD89" s="297"/>
      <c r="DE89" s="297"/>
      <c r="DF89" s="297"/>
      <c r="DG89" s="297"/>
      <c r="DH89" s="297"/>
      <c r="DI89" s="297"/>
      <c r="DJ89" s="297"/>
      <c r="DK89" s="297"/>
      <c r="DL89" s="297"/>
      <c r="DM89" s="297"/>
      <c r="DN89" s="297"/>
      <c r="DO89" s="297"/>
      <c r="DP89" s="297"/>
      <c r="DQ89" s="297"/>
      <c r="DR89" s="297"/>
      <c r="DS89" s="297"/>
      <c r="DT89" s="301"/>
      <c r="DU89" s="301"/>
      <c r="DV89" s="301"/>
      <c r="DW89" s="301"/>
      <c r="DX89" s="297"/>
      <c r="DY89" s="301"/>
      <c r="DZ89" s="301"/>
      <c r="EA89" s="301"/>
      <c r="EB89" s="301"/>
      <c r="EC89" s="297"/>
      <c r="ED89" s="301"/>
      <c r="EE89" s="297"/>
      <c r="EF89" s="297"/>
      <c r="EG89" s="297"/>
      <c r="EH89" s="297"/>
      <c r="EI89" s="301"/>
      <c r="EJ89" s="297"/>
      <c r="EK89" s="297"/>
      <c r="EL89" s="297"/>
      <c r="EM89" s="297"/>
      <c r="EN89" s="301"/>
      <c r="EO89" s="297"/>
      <c r="EP89" s="297"/>
      <c r="EQ89" s="297"/>
      <c r="ER89" s="297"/>
      <c r="ES89" s="301"/>
      <c r="ET89" s="297"/>
      <c r="EU89" s="297"/>
      <c r="EV89" s="297"/>
      <c r="EW89" s="297"/>
      <c r="EX89" s="301"/>
      <c r="EY89" s="297"/>
      <c r="EZ89" s="297"/>
      <c r="FA89" s="297"/>
      <c r="FB89" s="297"/>
      <c r="FC89" s="301"/>
      <c r="FD89" s="297"/>
      <c r="FE89" s="297"/>
      <c r="FF89" s="297"/>
      <c r="FG89" s="297"/>
      <c r="FH89" s="301"/>
      <c r="FI89" s="297"/>
      <c r="FJ89" s="297"/>
      <c r="FK89" s="297"/>
      <c r="FL89" s="297"/>
      <c r="FM89" s="301"/>
      <c r="FN89" s="297"/>
      <c r="FO89" s="297"/>
      <c r="FP89" s="297"/>
      <c r="FQ89" s="297"/>
      <c r="FR89" s="301"/>
      <c r="FS89" s="297"/>
      <c r="FT89" s="297"/>
      <c r="FU89" s="297"/>
      <c r="FV89" s="297"/>
      <c r="FW89" s="301"/>
      <c r="FX89" s="297"/>
      <c r="FY89" s="297"/>
      <c r="FZ89" s="297"/>
      <c r="GA89" s="297"/>
      <c r="GB89" s="301"/>
      <c r="GC89" s="297"/>
      <c r="GD89" s="297"/>
      <c r="GE89" s="297"/>
      <c r="GF89" s="297"/>
      <c r="GG89" s="301"/>
      <c r="GH89" s="297"/>
      <c r="GI89" s="297"/>
      <c r="GJ89" s="297"/>
      <c r="GK89" s="297"/>
      <c r="GL89" s="301"/>
      <c r="GM89" s="297"/>
      <c r="GN89" s="297"/>
      <c r="GO89" s="297"/>
      <c r="GP89" s="297"/>
      <c r="GQ89" s="297"/>
      <c r="GR89" s="297"/>
      <c r="GS89" s="297"/>
      <c r="GT89" s="297"/>
      <c r="GU89" s="297"/>
      <c r="GV89" s="297"/>
      <c r="GW89" s="297"/>
      <c r="GX89" s="297"/>
      <c r="GY89" s="297"/>
      <c r="GZ89" s="297"/>
      <c r="HA89" s="297"/>
      <c r="HB89" s="297"/>
      <c r="HC89" s="297"/>
      <c r="HD89" s="297"/>
      <c r="HE89" s="297"/>
      <c r="HF89" s="422"/>
      <c r="HG89" s="301"/>
      <c r="HH89" s="301"/>
      <c r="HI89" s="301"/>
      <c r="HJ89" s="301"/>
      <c r="HK89" s="301"/>
      <c r="HL89" s="301"/>
      <c r="HM89" s="301"/>
      <c r="HN89" s="301"/>
      <c r="HO89" s="301"/>
      <c r="HP89" s="301"/>
      <c r="HQ89" s="301"/>
      <c r="HR89" s="301"/>
      <c r="HS89" s="301"/>
      <c r="HT89" s="301"/>
      <c r="HU89" s="301"/>
      <c r="HV89" s="301"/>
      <c r="HW89" s="301"/>
      <c r="HX89" s="301"/>
      <c r="HY89" s="301"/>
      <c r="HZ89" s="301"/>
      <c r="IA89" s="301"/>
      <c r="IB89" s="301"/>
      <c r="IC89" s="301"/>
      <c r="ID89" s="301"/>
      <c r="IE89" s="301"/>
      <c r="IF89" s="301"/>
      <c r="IG89" s="301"/>
      <c r="IH89" s="301"/>
      <c r="II89" s="301"/>
      <c r="IJ89" s="301"/>
      <c r="IK89" s="301"/>
      <c r="IL89" s="301"/>
      <c r="IM89" s="301"/>
      <c r="IN89" s="301"/>
      <c r="IO89" s="301"/>
      <c r="IP89" s="301"/>
      <c r="IQ89" s="301"/>
      <c r="IR89" s="301"/>
      <c r="IS89" s="301"/>
      <c r="IT89" s="301"/>
      <c r="IU89" s="301"/>
      <c r="IV89" s="301"/>
      <c r="IW89" s="301"/>
      <c r="IX89" s="301"/>
      <c r="IY89" s="301"/>
      <c r="IZ89" s="301"/>
      <c r="JA89" s="301"/>
      <c r="JB89" s="301"/>
      <c r="JC89" s="301"/>
      <c r="JD89" s="301"/>
      <c r="JE89" s="301"/>
      <c r="JF89" s="301"/>
      <c r="JG89" s="301"/>
      <c r="JH89" s="301"/>
      <c r="JI89" s="301"/>
      <c r="JJ89" s="301"/>
      <c r="JK89" s="301"/>
      <c r="JL89" s="301"/>
      <c r="JM89" s="301"/>
      <c r="JN89" s="301"/>
      <c r="JO89" s="301"/>
      <c r="JP89" s="301"/>
      <c r="JQ89" s="301"/>
      <c r="JR89" s="301"/>
      <c r="JS89" s="301"/>
      <c r="JT89" s="301"/>
      <c r="JU89" s="301"/>
      <c r="JV89" s="301"/>
      <c r="JW89" s="301"/>
      <c r="JX89" s="301"/>
      <c r="JY89" s="301"/>
      <c r="JZ89" s="301"/>
      <c r="KA89" s="301"/>
      <c r="KB89" s="301"/>
      <c r="KC89" s="301"/>
      <c r="KD89" s="301"/>
      <c r="KE89" s="301"/>
      <c r="KF89" s="301"/>
      <c r="KG89" s="301"/>
      <c r="KH89" s="301"/>
      <c r="KI89" s="301"/>
      <c r="KJ89" s="301"/>
      <c r="KK89" s="301"/>
      <c r="KL89" s="301"/>
      <c r="KM89" s="301"/>
      <c r="KN89" s="301"/>
      <c r="KO89" s="301"/>
      <c r="KP89" s="301"/>
      <c r="KQ89" s="301"/>
      <c r="KR89" s="301"/>
      <c r="KS89" s="301"/>
      <c r="KT89" s="301"/>
      <c r="KU89" s="301"/>
      <c r="KV89" s="301"/>
      <c r="KW89" s="301"/>
      <c r="KX89" s="301"/>
      <c r="KY89" s="301"/>
      <c r="KZ89" s="301"/>
      <c r="LA89" s="301"/>
      <c r="LB89" s="301"/>
    </row>
    <row r="90" spans="1:314" s="423" customFormat="1">
      <c r="A90" s="1"/>
      <c r="B90" s="297"/>
      <c r="C90" s="297"/>
      <c r="D90" s="301"/>
      <c r="E90" s="297"/>
      <c r="F90" s="297"/>
      <c r="G90" s="297"/>
      <c r="H90" s="297"/>
      <c r="I90" s="297"/>
      <c r="J90" s="297"/>
      <c r="K90" s="297"/>
      <c r="L90" s="297"/>
      <c r="M90" s="297"/>
      <c r="N90" s="297"/>
      <c r="O90" s="297"/>
      <c r="P90" s="297"/>
      <c r="Q90" s="297"/>
      <c r="R90" s="297"/>
      <c r="S90" s="297"/>
      <c r="T90" s="297"/>
      <c r="U90" s="297"/>
      <c r="V90" s="297"/>
      <c r="W90" s="297"/>
      <c r="X90" s="297"/>
      <c r="Y90" s="297"/>
      <c r="Z90" s="297"/>
      <c r="AA90" s="297"/>
      <c r="AB90" s="297"/>
      <c r="AC90" s="297"/>
      <c r="AD90" s="297"/>
      <c r="AE90" s="297"/>
      <c r="AF90" s="297"/>
      <c r="AG90" s="297"/>
      <c r="AH90" s="297"/>
      <c r="AI90" s="297"/>
      <c r="AJ90" s="297"/>
      <c r="AK90" s="297"/>
      <c r="AL90" s="301"/>
      <c r="AM90" s="301"/>
      <c r="AN90" s="301"/>
      <c r="AO90" s="301"/>
      <c r="AP90" s="297"/>
      <c r="AQ90" s="301"/>
      <c r="AR90" s="297"/>
      <c r="AS90" s="297"/>
      <c r="AT90" s="297"/>
      <c r="AU90" s="297"/>
      <c r="AV90" s="301"/>
      <c r="AW90" s="297"/>
      <c r="AX90" s="297"/>
      <c r="AY90" s="297"/>
      <c r="AZ90" s="297"/>
      <c r="BA90" s="301"/>
      <c r="BB90" s="297"/>
      <c r="BC90" s="297"/>
      <c r="BD90" s="297"/>
      <c r="BE90" s="297"/>
      <c r="BF90" s="301"/>
      <c r="BG90" s="297"/>
      <c r="BH90" s="297"/>
      <c r="BI90" s="297"/>
      <c r="BJ90" s="297"/>
      <c r="BK90" s="301"/>
      <c r="BL90" s="297"/>
      <c r="BM90" s="297"/>
      <c r="BN90" s="297"/>
      <c r="BO90" s="297"/>
      <c r="BP90" s="301"/>
      <c r="BQ90" s="301"/>
      <c r="BR90" s="301"/>
      <c r="BS90" s="301"/>
      <c r="BT90" s="297"/>
      <c r="BU90" s="297"/>
      <c r="BV90" s="297"/>
      <c r="BW90" s="297"/>
      <c r="BX90" s="297"/>
      <c r="BY90" s="297"/>
      <c r="BZ90" s="297"/>
      <c r="CA90" s="301"/>
      <c r="CB90" s="301"/>
      <c r="CC90" s="301"/>
      <c r="CD90" s="301"/>
      <c r="CE90" s="297"/>
      <c r="CF90" s="297"/>
      <c r="CG90" s="297"/>
      <c r="CH90" s="297"/>
      <c r="CI90" s="297"/>
      <c r="CJ90" s="297"/>
      <c r="CK90" s="297"/>
      <c r="CL90" s="297"/>
      <c r="CM90" s="297"/>
      <c r="CN90" s="297"/>
      <c r="CO90" s="297"/>
      <c r="CP90" s="297"/>
      <c r="CQ90" s="297"/>
      <c r="CR90" s="297"/>
      <c r="CS90" s="297"/>
      <c r="CT90" s="297"/>
      <c r="CU90" s="297"/>
      <c r="CV90" s="297"/>
      <c r="CW90" s="297"/>
      <c r="CX90" s="297"/>
      <c r="CY90" s="297"/>
      <c r="CZ90" s="297"/>
      <c r="DA90" s="297"/>
      <c r="DB90" s="297"/>
      <c r="DC90" s="297"/>
      <c r="DD90" s="297"/>
      <c r="DE90" s="297"/>
      <c r="DF90" s="297"/>
      <c r="DG90" s="297"/>
      <c r="DH90" s="297"/>
      <c r="DI90" s="297"/>
      <c r="DJ90" s="297"/>
      <c r="DK90" s="297"/>
      <c r="DL90" s="297"/>
      <c r="DM90" s="297"/>
      <c r="DN90" s="297"/>
      <c r="DO90" s="297"/>
      <c r="DP90" s="297"/>
      <c r="DQ90" s="297"/>
      <c r="DR90" s="297"/>
      <c r="DS90" s="297"/>
      <c r="DT90" s="301"/>
      <c r="DU90" s="301"/>
      <c r="DV90" s="301"/>
      <c r="DW90" s="301"/>
      <c r="DX90" s="297"/>
      <c r="DY90" s="301"/>
      <c r="DZ90" s="301"/>
      <c r="EA90" s="301"/>
      <c r="EB90" s="301"/>
      <c r="EC90" s="297"/>
      <c r="ED90" s="301"/>
      <c r="EE90" s="297"/>
      <c r="EF90" s="297"/>
      <c r="EG90" s="297"/>
      <c r="EH90" s="297"/>
      <c r="EI90" s="301"/>
      <c r="EJ90" s="297"/>
      <c r="EK90" s="297"/>
      <c r="EL90" s="297"/>
      <c r="EM90" s="297"/>
      <c r="EN90" s="301"/>
      <c r="EO90" s="297"/>
      <c r="EP90" s="297"/>
      <c r="EQ90" s="297"/>
      <c r="ER90" s="297"/>
      <c r="ES90" s="301"/>
      <c r="ET90" s="297"/>
      <c r="EU90" s="297"/>
      <c r="EV90" s="297"/>
      <c r="EW90" s="297"/>
      <c r="EX90" s="301"/>
      <c r="EY90" s="297"/>
      <c r="EZ90" s="297"/>
      <c r="FA90" s="297"/>
      <c r="FB90" s="297"/>
      <c r="FC90" s="301"/>
      <c r="FD90" s="297"/>
      <c r="FE90" s="297"/>
      <c r="FF90" s="297"/>
      <c r="FG90" s="297"/>
      <c r="FH90" s="301"/>
      <c r="FI90" s="297"/>
      <c r="FJ90" s="297"/>
      <c r="FK90" s="297"/>
      <c r="FL90" s="297"/>
      <c r="FM90" s="301"/>
      <c r="FN90" s="297"/>
      <c r="FO90" s="297"/>
      <c r="FP90" s="297"/>
      <c r="FQ90" s="297"/>
      <c r="FR90" s="301"/>
      <c r="FS90" s="297"/>
      <c r="FT90" s="297"/>
      <c r="FU90" s="297"/>
      <c r="FV90" s="297"/>
      <c r="FW90" s="301"/>
      <c r="FX90" s="297"/>
      <c r="FY90" s="297"/>
      <c r="FZ90" s="297"/>
      <c r="GA90" s="297"/>
      <c r="GB90" s="301"/>
      <c r="GC90" s="297"/>
      <c r="GD90" s="297"/>
      <c r="GE90" s="297"/>
      <c r="GF90" s="297"/>
      <c r="GG90" s="301"/>
      <c r="GH90" s="297"/>
      <c r="GI90" s="297"/>
      <c r="GJ90" s="297"/>
      <c r="GK90" s="297"/>
      <c r="GL90" s="301"/>
      <c r="GM90" s="297"/>
      <c r="GN90" s="297"/>
      <c r="GO90" s="297"/>
      <c r="GP90" s="297"/>
      <c r="GQ90" s="297"/>
      <c r="GR90" s="297"/>
      <c r="GS90" s="297"/>
      <c r="GT90" s="297"/>
      <c r="GU90" s="297"/>
      <c r="GV90" s="297"/>
      <c r="GW90" s="297"/>
      <c r="GX90" s="297"/>
      <c r="GY90" s="297"/>
      <c r="GZ90" s="297"/>
      <c r="HA90" s="297"/>
      <c r="HB90" s="297"/>
      <c r="HC90" s="297"/>
      <c r="HD90" s="297"/>
      <c r="HE90" s="297"/>
      <c r="HF90" s="422"/>
      <c r="HG90" s="301"/>
      <c r="HH90" s="301"/>
      <c r="HI90" s="301"/>
      <c r="HJ90" s="301"/>
      <c r="HK90" s="301"/>
      <c r="HL90" s="301"/>
      <c r="HM90" s="301"/>
      <c r="HN90" s="301"/>
      <c r="HO90" s="301"/>
      <c r="HP90" s="301"/>
      <c r="HQ90" s="301"/>
      <c r="HR90" s="301"/>
      <c r="HS90" s="301"/>
      <c r="HT90" s="301"/>
      <c r="HU90" s="301"/>
      <c r="HV90" s="301"/>
      <c r="HW90" s="301"/>
      <c r="HX90" s="301"/>
      <c r="HY90" s="301"/>
      <c r="HZ90" s="301"/>
      <c r="IA90" s="301"/>
      <c r="IB90" s="301"/>
      <c r="IC90" s="301"/>
      <c r="ID90" s="301"/>
      <c r="IE90" s="301"/>
      <c r="IF90" s="301"/>
      <c r="IG90" s="301"/>
      <c r="IH90" s="301"/>
      <c r="II90" s="301"/>
      <c r="IJ90" s="301"/>
      <c r="IK90" s="301"/>
      <c r="IL90" s="301"/>
      <c r="IM90" s="301"/>
      <c r="IN90" s="301"/>
      <c r="IO90" s="301"/>
      <c r="IP90" s="301"/>
      <c r="IQ90" s="301"/>
      <c r="IR90" s="301"/>
      <c r="IS90" s="301"/>
      <c r="IT90" s="301"/>
      <c r="IU90" s="301"/>
      <c r="IV90" s="301"/>
      <c r="IW90" s="301"/>
      <c r="IX90" s="301"/>
      <c r="IY90" s="301"/>
      <c r="IZ90" s="301"/>
      <c r="JA90" s="301"/>
      <c r="JB90" s="301"/>
      <c r="JC90" s="301"/>
      <c r="JD90" s="301"/>
      <c r="JE90" s="301"/>
      <c r="JF90" s="301"/>
      <c r="JG90" s="301"/>
      <c r="JH90" s="301"/>
      <c r="JI90" s="301"/>
      <c r="JJ90" s="301"/>
      <c r="JK90" s="301"/>
      <c r="JL90" s="301"/>
      <c r="JM90" s="301"/>
      <c r="JN90" s="301"/>
      <c r="JO90" s="301"/>
      <c r="JP90" s="301"/>
      <c r="JQ90" s="301"/>
      <c r="JR90" s="301"/>
      <c r="JS90" s="301"/>
      <c r="JT90" s="301"/>
      <c r="JU90" s="301"/>
      <c r="JV90" s="301"/>
      <c r="JW90" s="301"/>
      <c r="JX90" s="301"/>
      <c r="JY90" s="301"/>
      <c r="JZ90" s="301"/>
      <c r="KA90" s="301"/>
      <c r="KB90" s="301"/>
      <c r="KC90" s="301"/>
      <c r="KD90" s="301"/>
      <c r="KE90" s="301"/>
      <c r="KF90" s="301"/>
      <c r="KG90" s="301"/>
      <c r="KH90" s="301"/>
      <c r="KI90" s="301"/>
      <c r="KJ90" s="301"/>
      <c r="KK90" s="301"/>
      <c r="KL90" s="301"/>
      <c r="KM90" s="301"/>
      <c r="KN90" s="301"/>
      <c r="KO90" s="301"/>
      <c r="KP90" s="301"/>
      <c r="KQ90" s="301"/>
      <c r="KR90" s="301"/>
      <c r="KS90" s="301"/>
      <c r="KT90" s="301"/>
      <c r="KU90" s="301"/>
      <c r="KV90" s="301"/>
      <c r="KW90" s="301"/>
      <c r="KX90" s="301"/>
      <c r="KY90" s="301"/>
      <c r="KZ90" s="301"/>
      <c r="LA90" s="301"/>
      <c r="LB90" s="301"/>
    </row>
    <row r="91" spans="1:314" s="423" customFormat="1">
      <c r="A91" s="1"/>
      <c r="B91" s="297"/>
      <c r="C91" s="297"/>
      <c r="D91" s="301"/>
      <c r="E91" s="297"/>
      <c r="F91" s="297"/>
      <c r="G91" s="297"/>
      <c r="H91" s="297"/>
      <c r="I91" s="297"/>
      <c r="J91" s="297"/>
      <c r="K91" s="297"/>
      <c r="L91" s="297"/>
      <c r="M91" s="297"/>
      <c r="N91" s="297"/>
      <c r="O91" s="297"/>
      <c r="P91" s="297"/>
      <c r="Q91" s="297"/>
      <c r="R91" s="297"/>
      <c r="S91" s="297"/>
      <c r="T91" s="297"/>
      <c r="U91" s="297"/>
      <c r="V91" s="297"/>
      <c r="W91" s="297"/>
      <c r="X91" s="297"/>
      <c r="Y91" s="297"/>
      <c r="Z91" s="297"/>
      <c r="AA91" s="297"/>
      <c r="AB91" s="297"/>
      <c r="AC91" s="297"/>
      <c r="AD91" s="297"/>
      <c r="AE91" s="297"/>
      <c r="AF91" s="297"/>
      <c r="AG91" s="297"/>
      <c r="AH91" s="297"/>
      <c r="AI91" s="297"/>
      <c r="AJ91" s="297"/>
      <c r="AK91" s="297"/>
      <c r="AL91" s="301"/>
      <c r="AM91" s="301"/>
      <c r="AN91" s="301"/>
      <c r="AO91" s="301"/>
      <c r="AP91" s="297"/>
      <c r="AQ91" s="301"/>
      <c r="AR91" s="297"/>
      <c r="AS91" s="297"/>
      <c r="AT91" s="297"/>
      <c r="AU91" s="297"/>
      <c r="AV91" s="301"/>
      <c r="AW91" s="297"/>
      <c r="AX91" s="297"/>
      <c r="AY91" s="297"/>
      <c r="AZ91" s="297"/>
      <c r="BA91" s="301"/>
      <c r="BB91" s="297"/>
      <c r="BC91" s="297"/>
      <c r="BD91" s="297"/>
      <c r="BE91" s="297"/>
      <c r="BF91" s="301"/>
      <c r="BG91" s="297"/>
      <c r="BH91" s="297"/>
      <c r="BI91" s="297"/>
      <c r="BJ91" s="297"/>
      <c r="BK91" s="301"/>
      <c r="BL91" s="297"/>
      <c r="BM91" s="297"/>
      <c r="BN91" s="297"/>
      <c r="BO91" s="297"/>
      <c r="BP91" s="301"/>
      <c r="BQ91" s="301"/>
      <c r="BR91" s="301"/>
      <c r="BS91" s="301"/>
      <c r="BT91" s="297"/>
      <c r="BU91" s="297"/>
      <c r="BV91" s="297"/>
      <c r="BW91" s="297"/>
      <c r="BX91" s="297"/>
      <c r="BY91" s="297"/>
      <c r="BZ91" s="297"/>
      <c r="CA91" s="301"/>
      <c r="CB91" s="301"/>
      <c r="CC91" s="301"/>
      <c r="CD91" s="301"/>
      <c r="CE91" s="297"/>
      <c r="CF91" s="297"/>
      <c r="CG91" s="297"/>
      <c r="CH91" s="297"/>
      <c r="CI91" s="297"/>
      <c r="CJ91" s="297"/>
      <c r="CK91" s="297"/>
      <c r="CL91" s="297"/>
      <c r="CM91" s="297"/>
      <c r="CN91" s="297"/>
      <c r="CO91" s="297"/>
      <c r="CP91" s="297"/>
      <c r="CQ91" s="297"/>
      <c r="CR91" s="297"/>
      <c r="CS91" s="297"/>
      <c r="CT91" s="297"/>
      <c r="CU91" s="297"/>
      <c r="CV91" s="297"/>
      <c r="CW91" s="297"/>
      <c r="CX91" s="297"/>
      <c r="CY91" s="297"/>
      <c r="CZ91" s="297"/>
      <c r="DA91" s="297"/>
      <c r="DB91" s="297"/>
      <c r="DC91" s="297"/>
      <c r="DD91" s="297"/>
      <c r="DE91" s="297"/>
      <c r="DF91" s="297"/>
      <c r="DG91" s="297"/>
      <c r="DH91" s="297"/>
      <c r="DI91" s="297"/>
      <c r="DJ91" s="297"/>
      <c r="DK91" s="297"/>
      <c r="DL91" s="297"/>
      <c r="DM91" s="297"/>
      <c r="DN91" s="297"/>
      <c r="DO91" s="297"/>
      <c r="DP91" s="297"/>
      <c r="DQ91" s="297"/>
      <c r="DR91" s="297"/>
      <c r="DS91" s="297"/>
      <c r="DT91" s="301"/>
      <c r="DU91" s="301"/>
      <c r="DV91" s="301"/>
      <c r="DW91" s="301"/>
      <c r="DX91" s="297"/>
      <c r="DY91" s="301"/>
      <c r="DZ91" s="301"/>
      <c r="EA91" s="301"/>
      <c r="EB91" s="301"/>
      <c r="EC91" s="297"/>
      <c r="ED91" s="301"/>
      <c r="EE91" s="297"/>
      <c r="EF91" s="297"/>
      <c r="EG91" s="297"/>
      <c r="EH91" s="297"/>
      <c r="EI91" s="301"/>
      <c r="EJ91" s="297"/>
      <c r="EK91" s="297"/>
      <c r="EL91" s="297"/>
      <c r="EM91" s="297"/>
      <c r="EN91" s="301"/>
      <c r="EO91" s="297"/>
      <c r="EP91" s="297"/>
      <c r="EQ91" s="297"/>
      <c r="ER91" s="297"/>
      <c r="ES91" s="301"/>
      <c r="ET91" s="297"/>
      <c r="EU91" s="297"/>
      <c r="EV91" s="297"/>
      <c r="EW91" s="297"/>
      <c r="EX91" s="301"/>
      <c r="EY91" s="297"/>
      <c r="EZ91" s="297"/>
      <c r="FA91" s="297"/>
      <c r="FB91" s="297"/>
      <c r="FC91" s="301"/>
      <c r="FD91" s="297"/>
      <c r="FE91" s="297"/>
      <c r="FF91" s="297"/>
      <c r="FG91" s="297"/>
      <c r="FH91" s="301"/>
      <c r="FI91" s="297"/>
      <c r="FJ91" s="297"/>
      <c r="FK91" s="297"/>
      <c r="FL91" s="297"/>
      <c r="FM91" s="301"/>
      <c r="FN91" s="297"/>
      <c r="FO91" s="297"/>
      <c r="FP91" s="297"/>
      <c r="FQ91" s="297"/>
      <c r="FR91" s="301"/>
      <c r="FS91" s="297"/>
      <c r="FT91" s="297"/>
      <c r="FU91" s="297"/>
      <c r="FV91" s="297"/>
      <c r="FW91" s="301"/>
      <c r="FX91" s="297"/>
      <c r="FY91" s="297"/>
      <c r="FZ91" s="297"/>
      <c r="GA91" s="297"/>
      <c r="GB91" s="301"/>
      <c r="GC91" s="297"/>
      <c r="GD91" s="297"/>
      <c r="GE91" s="297"/>
      <c r="GF91" s="297"/>
      <c r="GG91" s="301"/>
      <c r="GH91" s="297"/>
      <c r="GI91" s="297"/>
      <c r="GJ91" s="297"/>
      <c r="GK91" s="297"/>
      <c r="GL91" s="301"/>
      <c r="GM91" s="297"/>
      <c r="GN91" s="297"/>
      <c r="GO91" s="297"/>
      <c r="GP91" s="297"/>
      <c r="GQ91" s="297"/>
      <c r="GR91" s="297"/>
      <c r="GS91" s="297"/>
      <c r="GT91" s="297"/>
      <c r="GU91" s="297"/>
      <c r="GV91" s="297"/>
      <c r="GW91" s="297"/>
      <c r="GX91" s="297"/>
      <c r="GY91" s="297"/>
      <c r="GZ91" s="297"/>
      <c r="HA91" s="297"/>
      <c r="HB91" s="297"/>
      <c r="HC91" s="297"/>
      <c r="HD91" s="297"/>
      <c r="HE91" s="297"/>
      <c r="HF91" s="422"/>
      <c r="HG91" s="301"/>
      <c r="HH91" s="301"/>
      <c r="HI91" s="301"/>
      <c r="HJ91" s="301"/>
      <c r="HK91" s="301"/>
      <c r="HL91" s="301"/>
      <c r="HM91" s="301"/>
      <c r="HN91" s="301"/>
      <c r="HO91" s="301"/>
      <c r="HP91" s="301"/>
      <c r="HQ91" s="301"/>
      <c r="HR91" s="301"/>
      <c r="HS91" s="301"/>
      <c r="HT91" s="301"/>
      <c r="HU91" s="301"/>
      <c r="HV91" s="301"/>
      <c r="HW91" s="301"/>
      <c r="HX91" s="301"/>
      <c r="HY91" s="301"/>
      <c r="HZ91" s="301"/>
      <c r="IA91" s="301"/>
      <c r="IB91" s="301"/>
      <c r="IC91" s="301"/>
      <c r="ID91" s="301"/>
      <c r="IE91" s="301"/>
      <c r="IF91" s="301"/>
      <c r="IG91" s="301"/>
      <c r="IH91" s="301"/>
      <c r="II91" s="301"/>
      <c r="IJ91" s="301"/>
      <c r="IK91" s="301"/>
      <c r="IL91" s="301"/>
      <c r="IM91" s="301"/>
      <c r="IN91" s="301"/>
      <c r="IO91" s="301"/>
      <c r="IP91" s="301"/>
      <c r="IQ91" s="301"/>
      <c r="IR91" s="301"/>
      <c r="IS91" s="301"/>
      <c r="IT91" s="301"/>
      <c r="IU91" s="301"/>
      <c r="IV91" s="301"/>
      <c r="IW91" s="301"/>
      <c r="IX91" s="301"/>
      <c r="IY91" s="301"/>
      <c r="IZ91" s="301"/>
      <c r="JA91" s="301"/>
      <c r="JB91" s="301"/>
      <c r="JC91" s="301"/>
      <c r="JD91" s="301"/>
      <c r="JE91" s="301"/>
      <c r="JF91" s="301"/>
      <c r="JG91" s="301"/>
      <c r="JH91" s="301"/>
      <c r="JI91" s="301"/>
      <c r="JJ91" s="301"/>
      <c r="JK91" s="301"/>
      <c r="JL91" s="301"/>
      <c r="JM91" s="301"/>
      <c r="JN91" s="301"/>
      <c r="JO91" s="301"/>
      <c r="JP91" s="301"/>
      <c r="JQ91" s="301"/>
      <c r="JR91" s="301"/>
      <c r="JS91" s="301"/>
      <c r="JT91" s="301"/>
      <c r="JU91" s="301"/>
      <c r="JV91" s="301"/>
      <c r="JW91" s="301"/>
      <c r="JX91" s="301"/>
      <c r="JY91" s="301"/>
      <c r="JZ91" s="301"/>
      <c r="KA91" s="301"/>
      <c r="KB91" s="301"/>
      <c r="KC91" s="301"/>
      <c r="KD91" s="301"/>
      <c r="KE91" s="301"/>
      <c r="KF91" s="301"/>
      <c r="KG91" s="301"/>
      <c r="KH91" s="301"/>
      <c r="KI91" s="301"/>
      <c r="KJ91" s="301"/>
      <c r="KK91" s="301"/>
      <c r="KL91" s="301"/>
      <c r="KM91" s="301"/>
      <c r="KN91" s="301"/>
      <c r="KO91" s="301"/>
      <c r="KP91" s="301"/>
      <c r="KQ91" s="301"/>
      <c r="KR91" s="301"/>
      <c r="KS91" s="301"/>
      <c r="KT91" s="301"/>
      <c r="KU91" s="301"/>
      <c r="KV91" s="301"/>
      <c r="KW91" s="301"/>
      <c r="KX91" s="301"/>
      <c r="KY91" s="301"/>
      <c r="KZ91" s="301"/>
      <c r="LA91" s="301"/>
      <c r="LB91" s="301"/>
    </row>
    <row r="92" spans="1:314" s="423" customFormat="1">
      <c r="A92" s="1"/>
      <c r="B92" s="297"/>
      <c r="C92" s="297"/>
      <c r="D92" s="301"/>
      <c r="E92" s="297"/>
      <c r="F92" s="297"/>
      <c r="G92" s="297"/>
      <c r="H92" s="297"/>
      <c r="I92" s="297"/>
      <c r="J92" s="297"/>
      <c r="K92" s="297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297"/>
      <c r="Y92" s="297"/>
      <c r="Z92" s="297"/>
      <c r="AA92" s="297"/>
      <c r="AB92" s="297"/>
      <c r="AC92" s="297"/>
      <c r="AD92" s="297"/>
      <c r="AE92" s="297"/>
      <c r="AF92" s="297"/>
      <c r="AG92" s="297"/>
      <c r="AH92" s="297"/>
      <c r="AI92" s="297"/>
      <c r="AJ92" s="297"/>
      <c r="AK92" s="297"/>
      <c r="AL92" s="301"/>
      <c r="AM92" s="301"/>
      <c r="AN92" s="301"/>
      <c r="AO92" s="301"/>
      <c r="AP92" s="297"/>
      <c r="AQ92" s="301"/>
      <c r="AR92" s="297"/>
      <c r="AS92" s="297"/>
      <c r="AT92" s="297"/>
      <c r="AU92" s="297"/>
      <c r="AV92" s="301"/>
      <c r="AW92" s="297"/>
      <c r="AX92" s="297"/>
      <c r="AY92" s="297"/>
      <c r="AZ92" s="297"/>
      <c r="BA92" s="301"/>
      <c r="BB92" s="297"/>
      <c r="BC92" s="297"/>
      <c r="BD92" s="297"/>
      <c r="BE92" s="297"/>
      <c r="BF92" s="301"/>
      <c r="BG92" s="297"/>
      <c r="BH92" s="297"/>
      <c r="BI92" s="297"/>
      <c r="BJ92" s="297"/>
      <c r="BK92" s="301"/>
      <c r="BL92" s="297"/>
      <c r="BM92" s="297"/>
      <c r="BN92" s="297"/>
      <c r="BO92" s="297"/>
      <c r="BP92" s="301"/>
      <c r="BQ92" s="301"/>
      <c r="BR92" s="301"/>
      <c r="BS92" s="301"/>
      <c r="BT92" s="297"/>
      <c r="BU92" s="297"/>
      <c r="BV92" s="297"/>
      <c r="BW92" s="297"/>
      <c r="BX92" s="297"/>
      <c r="BY92" s="297"/>
      <c r="BZ92" s="297"/>
      <c r="CA92" s="301"/>
      <c r="CB92" s="301"/>
      <c r="CC92" s="301"/>
      <c r="CD92" s="301"/>
      <c r="CE92" s="297"/>
      <c r="CF92" s="297"/>
      <c r="CG92" s="297"/>
      <c r="CH92" s="297"/>
      <c r="CI92" s="297"/>
      <c r="CJ92" s="297"/>
      <c r="CK92" s="297"/>
      <c r="CL92" s="297"/>
      <c r="CM92" s="297"/>
      <c r="CN92" s="297"/>
      <c r="CO92" s="297"/>
      <c r="CP92" s="297"/>
      <c r="CQ92" s="297"/>
      <c r="CR92" s="297"/>
      <c r="CS92" s="297"/>
      <c r="CT92" s="297"/>
      <c r="CU92" s="297"/>
      <c r="CV92" s="297"/>
      <c r="CW92" s="297"/>
      <c r="CX92" s="297"/>
      <c r="CY92" s="297"/>
      <c r="CZ92" s="297"/>
      <c r="DA92" s="297"/>
      <c r="DB92" s="297"/>
      <c r="DC92" s="297"/>
      <c r="DD92" s="297"/>
      <c r="DE92" s="297"/>
      <c r="DF92" s="297"/>
      <c r="DG92" s="297"/>
      <c r="DH92" s="297"/>
      <c r="DI92" s="297"/>
      <c r="DJ92" s="297"/>
      <c r="DK92" s="297"/>
      <c r="DL92" s="297"/>
      <c r="DM92" s="297"/>
      <c r="DN92" s="297"/>
      <c r="DO92" s="297"/>
      <c r="DP92" s="297"/>
      <c r="DQ92" s="297"/>
      <c r="DR92" s="297"/>
      <c r="DS92" s="297"/>
      <c r="DT92" s="301"/>
      <c r="DU92" s="301"/>
      <c r="DV92" s="301"/>
      <c r="DW92" s="301"/>
      <c r="DX92" s="297"/>
      <c r="DY92" s="301"/>
      <c r="DZ92" s="301"/>
      <c r="EA92" s="301"/>
      <c r="EB92" s="301"/>
      <c r="EC92" s="297"/>
      <c r="ED92" s="301"/>
      <c r="EE92" s="297"/>
      <c r="EF92" s="297"/>
      <c r="EG92" s="297"/>
      <c r="EH92" s="297"/>
      <c r="EI92" s="301"/>
      <c r="EJ92" s="297"/>
      <c r="EK92" s="297"/>
      <c r="EL92" s="297"/>
      <c r="EM92" s="297"/>
      <c r="EN92" s="301"/>
      <c r="EO92" s="297"/>
      <c r="EP92" s="297"/>
      <c r="EQ92" s="297"/>
      <c r="ER92" s="297"/>
      <c r="ES92" s="301"/>
      <c r="ET92" s="297"/>
      <c r="EU92" s="297"/>
      <c r="EV92" s="297"/>
      <c r="EW92" s="297"/>
      <c r="EX92" s="301"/>
      <c r="EY92" s="297"/>
      <c r="EZ92" s="297"/>
      <c r="FA92" s="297"/>
      <c r="FB92" s="297"/>
      <c r="FC92" s="301"/>
      <c r="FD92" s="297"/>
      <c r="FE92" s="297"/>
      <c r="FF92" s="297"/>
      <c r="FG92" s="297"/>
      <c r="FH92" s="301"/>
      <c r="FI92" s="297"/>
      <c r="FJ92" s="297"/>
      <c r="FK92" s="297"/>
      <c r="FL92" s="297"/>
      <c r="FM92" s="301"/>
      <c r="FN92" s="297"/>
      <c r="FO92" s="297"/>
      <c r="FP92" s="297"/>
      <c r="FQ92" s="297"/>
      <c r="FR92" s="301"/>
      <c r="FS92" s="297"/>
      <c r="FT92" s="297"/>
      <c r="FU92" s="297"/>
      <c r="FV92" s="297"/>
      <c r="FW92" s="301"/>
      <c r="FX92" s="297"/>
      <c r="FY92" s="297"/>
      <c r="FZ92" s="297"/>
      <c r="GA92" s="297"/>
      <c r="GB92" s="301"/>
      <c r="GC92" s="297"/>
      <c r="GD92" s="297"/>
      <c r="GE92" s="297"/>
      <c r="GF92" s="297"/>
      <c r="GG92" s="301"/>
      <c r="GH92" s="297"/>
      <c r="GI92" s="297"/>
      <c r="GJ92" s="297"/>
      <c r="GK92" s="297"/>
      <c r="GL92" s="301"/>
      <c r="GM92" s="297"/>
      <c r="GN92" s="297"/>
      <c r="GO92" s="297"/>
      <c r="GP92" s="297"/>
      <c r="GQ92" s="297"/>
      <c r="GR92" s="297"/>
      <c r="GS92" s="297"/>
      <c r="GT92" s="297"/>
      <c r="GU92" s="297"/>
      <c r="GV92" s="297"/>
      <c r="GW92" s="297"/>
      <c r="GX92" s="297"/>
      <c r="GY92" s="297"/>
      <c r="GZ92" s="297"/>
      <c r="HA92" s="297"/>
      <c r="HB92" s="297"/>
      <c r="HC92" s="297"/>
      <c r="HD92" s="297"/>
      <c r="HE92" s="297"/>
      <c r="HF92" s="422"/>
      <c r="HG92" s="301"/>
      <c r="HH92" s="301"/>
      <c r="HI92" s="301"/>
      <c r="HJ92" s="301"/>
      <c r="HK92" s="301"/>
      <c r="HL92" s="301"/>
      <c r="HM92" s="301"/>
      <c r="HN92" s="301"/>
      <c r="HO92" s="301"/>
      <c r="HP92" s="301"/>
      <c r="HQ92" s="301"/>
      <c r="HR92" s="301"/>
      <c r="HS92" s="301"/>
      <c r="HT92" s="301"/>
      <c r="HU92" s="301"/>
      <c r="HV92" s="301"/>
      <c r="HW92" s="301"/>
      <c r="HX92" s="301"/>
      <c r="HY92" s="301"/>
      <c r="HZ92" s="301"/>
      <c r="IA92" s="301"/>
      <c r="IB92" s="301"/>
      <c r="IC92" s="301"/>
      <c r="ID92" s="301"/>
      <c r="IE92" s="301"/>
      <c r="IF92" s="301"/>
      <c r="IG92" s="301"/>
      <c r="IH92" s="301"/>
      <c r="II92" s="301"/>
      <c r="IJ92" s="301"/>
      <c r="IK92" s="301"/>
      <c r="IL92" s="301"/>
      <c r="IM92" s="301"/>
      <c r="IN92" s="301"/>
      <c r="IO92" s="301"/>
      <c r="IP92" s="301"/>
      <c r="IQ92" s="301"/>
      <c r="IR92" s="301"/>
      <c r="IS92" s="301"/>
      <c r="IT92" s="301"/>
      <c r="IU92" s="301"/>
      <c r="IV92" s="301"/>
      <c r="IW92" s="301"/>
      <c r="IX92" s="301"/>
      <c r="IY92" s="301"/>
      <c r="IZ92" s="301"/>
      <c r="JA92" s="301"/>
      <c r="JB92" s="301"/>
      <c r="JC92" s="301"/>
      <c r="JD92" s="301"/>
      <c r="JE92" s="301"/>
      <c r="JF92" s="301"/>
      <c r="JG92" s="301"/>
      <c r="JH92" s="301"/>
      <c r="JI92" s="301"/>
      <c r="JJ92" s="301"/>
      <c r="JK92" s="301"/>
      <c r="JL92" s="301"/>
      <c r="JM92" s="301"/>
      <c r="JN92" s="301"/>
      <c r="JO92" s="301"/>
      <c r="JP92" s="301"/>
      <c r="JQ92" s="301"/>
      <c r="JR92" s="301"/>
      <c r="JS92" s="301"/>
      <c r="JT92" s="301"/>
      <c r="JU92" s="301"/>
      <c r="JV92" s="301"/>
      <c r="JW92" s="301"/>
      <c r="JX92" s="301"/>
      <c r="JY92" s="301"/>
      <c r="JZ92" s="301"/>
      <c r="KA92" s="301"/>
      <c r="KB92" s="301"/>
      <c r="KC92" s="301"/>
      <c r="KD92" s="301"/>
      <c r="KE92" s="301"/>
      <c r="KF92" s="301"/>
      <c r="KG92" s="301"/>
      <c r="KH92" s="301"/>
      <c r="KI92" s="301"/>
      <c r="KJ92" s="301"/>
      <c r="KK92" s="301"/>
      <c r="KL92" s="301"/>
      <c r="KM92" s="301"/>
      <c r="KN92" s="301"/>
      <c r="KO92" s="301"/>
      <c r="KP92" s="301"/>
      <c r="KQ92" s="301"/>
      <c r="KR92" s="301"/>
      <c r="KS92" s="301"/>
      <c r="KT92" s="301"/>
      <c r="KU92" s="301"/>
      <c r="KV92" s="301"/>
      <c r="KW92" s="301"/>
      <c r="KX92" s="301"/>
      <c r="KY92" s="301"/>
      <c r="KZ92" s="301"/>
      <c r="LA92" s="301"/>
      <c r="LB92" s="301"/>
    </row>
    <row r="93" spans="1:314" s="423" customFormat="1">
      <c r="A93" s="1"/>
      <c r="B93" s="297"/>
      <c r="C93" s="297"/>
      <c r="D93" s="301"/>
      <c r="E93" s="297"/>
      <c r="F93" s="297"/>
      <c r="G93" s="297"/>
      <c r="H93" s="297"/>
      <c r="I93" s="297"/>
      <c r="J93" s="297"/>
      <c r="K93" s="297"/>
      <c r="L93" s="297"/>
      <c r="M93" s="297"/>
      <c r="N93" s="297"/>
      <c r="O93" s="297"/>
      <c r="P93" s="297"/>
      <c r="Q93" s="297"/>
      <c r="R93" s="297"/>
      <c r="S93" s="297"/>
      <c r="T93" s="297"/>
      <c r="U93" s="297"/>
      <c r="V93" s="297"/>
      <c r="W93" s="297"/>
      <c r="X93" s="297"/>
      <c r="Y93" s="297"/>
      <c r="Z93" s="297"/>
      <c r="AA93" s="297"/>
      <c r="AB93" s="297"/>
      <c r="AC93" s="297"/>
      <c r="AD93" s="297"/>
      <c r="AE93" s="297"/>
      <c r="AF93" s="297"/>
      <c r="AG93" s="297"/>
      <c r="AH93" s="297"/>
      <c r="AI93" s="297"/>
      <c r="AJ93" s="297"/>
      <c r="AK93" s="297"/>
      <c r="AL93" s="301"/>
      <c r="AM93" s="301"/>
      <c r="AN93" s="301"/>
      <c r="AO93" s="301"/>
      <c r="AP93" s="297"/>
      <c r="AQ93" s="301"/>
      <c r="AR93" s="297"/>
      <c r="AS93" s="297"/>
      <c r="AT93" s="297"/>
      <c r="AU93" s="297"/>
      <c r="AV93" s="301"/>
      <c r="AW93" s="297"/>
      <c r="AX93" s="297"/>
      <c r="AY93" s="297"/>
      <c r="AZ93" s="297"/>
      <c r="BA93" s="301"/>
      <c r="BB93" s="297"/>
      <c r="BC93" s="297"/>
      <c r="BD93" s="297"/>
      <c r="BE93" s="297"/>
      <c r="BF93" s="301"/>
      <c r="BG93" s="297"/>
      <c r="BH93" s="297"/>
      <c r="BI93" s="297"/>
      <c r="BJ93" s="297"/>
      <c r="BK93" s="301"/>
      <c r="BL93" s="297"/>
      <c r="BM93" s="297"/>
      <c r="BN93" s="297"/>
      <c r="BO93" s="297"/>
      <c r="BP93" s="301"/>
      <c r="BQ93" s="301"/>
      <c r="BR93" s="301"/>
      <c r="BS93" s="301"/>
      <c r="BT93" s="297"/>
      <c r="BU93" s="297"/>
      <c r="BV93" s="297"/>
      <c r="BW93" s="297"/>
      <c r="BX93" s="297"/>
      <c r="BY93" s="297"/>
      <c r="BZ93" s="297"/>
      <c r="CA93" s="301"/>
      <c r="CB93" s="301"/>
      <c r="CC93" s="301"/>
      <c r="CD93" s="301"/>
      <c r="CE93" s="297"/>
      <c r="CF93" s="297"/>
      <c r="CG93" s="297"/>
      <c r="CH93" s="297"/>
      <c r="CI93" s="297"/>
      <c r="CJ93" s="297"/>
      <c r="CK93" s="297"/>
      <c r="CL93" s="297"/>
      <c r="CM93" s="297"/>
      <c r="CN93" s="297"/>
      <c r="CO93" s="297"/>
      <c r="CP93" s="297"/>
      <c r="CQ93" s="297"/>
      <c r="CR93" s="297"/>
      <c r="CS93" s="297"/>
      <c r="CT93" s="297"/>
      <c r="CU93" s="297"/>
      <c r="CV93" s="297"/>
      <c r="CW93" s="297"/>
      <c r="CX93" s="297"/>
      <c r="CY93" s="297"/>
      <c r="CZ93" s="297"/>
      <c r="DA93" s="297"/>
      <c r="DB93" s="297"/>
      <c r="DC93" s="297"/>
      <c r="DD93" s="297"/>
      <c r="DE93" s="297"/>
      <c r="DF93" s="297"/>
      <c r="DG93" s="297"/>
      <c r="DH93" s="297"/>
      <c r="DI93" s="297"/>
      <c r="DJ93" s="297"/>
      <c r="DK93" s="297"/>
      <c r="DL93" s="297"/>
      <c r="DM93" s="297"/>
      <c r="DN93" s="297"/>
      <c r="DO93" s="297"/>
      <c r="DP93" s="297"/>
      <c r="DQ93" s="297"/>
      <c r="DR93" s="297"/>
      <c r="DS93" s="297"/>
      <c r="DT93" s="301"/>
      <c r="DU93" s="301"/>
      <c r="DV93" s="301"/>
      <c r="DW93" s="301"/>
      <c r="DX93" s="297"/>
      <c r="DY93" s="301"/>
      <c r="DZ93" s="301"/>
      <c r="EA93" s="301"/>
      <c r="EB93" s="301"/>
      <c r="EC93" s="297"/>
      <c r="ED93" s="301"/>
      <c r="EE93" s="297"/>
      <c r="EF93" s="297"/>
      <c r="EG93" s="297"/>
      <c r="EH93" s="297"/>
      <c r="EI93" s="301"/>
      <c r="EJ93" s="297"/>
      <c r="EK93" s="297"/>
      <c r="EL93" s="297"/>
      <c r="EM93" s="297"/>
      <c r="EN93" s="301"/>
      <c r="EO93" s="297"/>
      <c r="EP93" s="297"/>
      <c r="EQ93" s="297"/>
      <c r="ER93" s="297"/>
      <c r="ES93" s="301"/>
      <c r="ET93" s="297"/>
      <c r="EU93" s="297"/>
      <c r="EV93" s="297"/>
      <c r="EW93" s="297"/>
      <c r="EX93" s="301"/>
      <c r="EY93" s="297"/>
      <c r="EZ93" s="297"/>
      <c r="FA93" s="297"/>
      <c r="FB93" s="297"/>
      <c r="FC93" s="301"/>
      <c r="FD93" s="297"/>
      <c r="FE93" s="297"/>
      <c r="FF93" s="297"/>
      <c r="FG93" s="297"/>
      <c r="FH93" s="301"/>
      <c r="FI93" s="297"/>
      <c r="FJ93" s="297"/>
      <c r="FK93" s="297"/>
      <c r="FL93" s="297"/>
      <c r="FM93" s="301"/>
      <c r="FN93" s="297"/>
      <c r="FO93" s="297"/>
      <c r="FP93" s="297"/>
      <c r="FQ93" s="297"/>
      <c r="FR93" s="301"/>
      <c r="FS93" s="297"/>
      <c r="FT93" s="297"/>
      <c r="FU93" s="297"/>
      <c r="FV93" s="297"/>
      <c r="FW93" s="301"/>
      <c r="FX93" s="297"/>
      <c r="FY93" s="297"/>
      <c r="FZ93" s="297"/>
      <c r="GA93" s="297"/>
      <c r="GB93" s="301"/>
      <c r="GC93" s="297"/>
      <c r="GD93" s="297"/>
      <c r="GE93" s="297"/>
      <c r="GF93" s="297"/>
      <c r="GG93" s="301"/>
      <c r="GH93" s="297"/>
      <c r="GI93" s="297"/>
      <c r="GJ93" s="297"/>
      <c r="GK93" s="297"/>
      <c r="GL93" s="301"/>
      <c r="GM93" s="297"/>
      <c r="GN93" s="297"/>
      <c r="GO93" s="297"/>
      <c r="GP93" s="297"/>
      <c r="GQ93" s="297"/>
      <c r="GR93" s="297"/>
      <c r="GS93" s="297"/>
      <c r="GT93" s="297"/>
      <c r="GU93" s="297"/>
      <c r="GV93" s="297"/>
      <c r="GW93" s="297"/>
      <c r="GX93" s="297"/>
      <c r="GY93" s="297"/>
      <c r="GZ93" s="297"/>
      <c r="HA93" s="297"/>
      <c r="HB93" s="297"/>
      <c r="HC93" s="297"/>
      <c r="HD93" s="297"/>
      <c r="HE93" s="297"/>
      <c r="HF93" s="422"/>
      <c r="HG93" s="301"/>
      <c r="HH93" s="301"/>
      <c r="HI93" s="301"/>
      <c r="HJ93" s="301"/>
      <c r="HK93" s="301"/>
      <c r="HL93" s="301"/>
      <c r="HM93" s="301"/>
      <c r="HN93" s="301"/>
      <c r="HO93" s="301"/>
      <c r="HP93" s="301"/>
      <c r="HQ93" s="301"/>
      <c r="HR93" s="301"/>
      <c r="HS93" s="301"/>
      <c r="HT93" s="301"/>
      <c r="HU93" s="301"/>
      <c r="HV93" s="301"/>
      <c r="HW93" s="301"/>
      <c r="HX93" s="301"/>
      <c r="HY93" s="301"/>
      <c r="HZ93" s="301"/>
      <c r="IA93" s="301"/>
      <c r="IB93" s="301"/>
      <c r="IC93" s="301"/>
      <c r="ID93" s="301"/>
      <c r="IE93" s="301"/>
      <c r="IF93" s="301"/>
      <c r="IG93" s="301"/>
      <c r="IH93" s="301"/>
      <c r="II93" s="301"/>
      <c r="IJ93" s="301"/>
      <c r="IK93" s="301"/>
      <c r="IL93" s="301"/>
      <c r="IM93" s="301"/>
      <c r="IN93" s="301"/>
      <c r="IO93" s="301"/>
      <c r="IP93" s="301"/>
      <c r="IQ93" s="301"/>
      <c r="IR93" s="301"/>
      <c r="IS93" s="301"/>
      <c r="IT93" s="301"/>
      <c r="IU93" s="301"/>
      <c r="IV93" s="301"/>
      <c r="IW93" s="301"/>
      <c r="IX93" s="301"/>
      <c r="IY93" s="301"/>
      <c r="IZ93" s="301"/>
      <c r="JA93" s="301"/>
      <c r="JB93" s="301"/>
      <c r="JC93" s="301"/>
      <c r="JD93" s="301"/>
      <c r="JE93" s="301"/>
      <c r="JF93" s="301"/>
      <c r="JG93" s="301"/>
      <c r="JH93" s="301"/>
      <c r="JI93" s="301"/>
      <c r="JJ93" s="301"/>
      <c r="JK93" s="301"/>
      <c r="JL93" s="301"/>
      <c r="JM93" s="301"/>
      <c r="JN93" s="301"/>
      <c r="JO93" s="301"/>
      <c r="JP93" s="301"/>
      <c r="JQ93" s="301"/>
      <c r="JR93" s="301"/>
      <c r="JS93" s="301"/>
      <c r="JT93" s="301"/>
      <c r="JU93" s="301"/>
      <c r="JV93" s="301"/>
      <c r="JW93" s="301"/>
      <c r="JX93" s="301"/>
      <c r="JY93" s="301"/>
      <c r="JZ93" s="301"/>
      <c r="KA93" s="301"/>
      <c r="KB93" s="301"/>
      <c r="KC93" s="301"/>
      <c r="KD93" s="301"/>
      <c r="KE93" s="301"/>
      <c r="KF93" s="301"/>
      <c r="KG93" s="301"/>
      <c r="KH93" s="301"/>
      <c r="KI93" s="301"/>
      <c r="KJ93" s="301"/>
      <c r="KK93" s="301"/>
      <c r="KL93" s="301"/>
      <c r="KM93" s="301"/>
      <c r="KN93" s="301"/>
      <c r="KO93" s="301"/>
      <c r="KP93" s="301"/>
      <c r="KQ93" s="301"/>
      <c r="KR93" s="301"/>
      <c r="KS93" s="301"/>
      <c r="KT93" s="301"/>
      <c r="KU93" s="301"/>
      <c r="KV93" s="301"/>
      <c r="KW93" s="301"/>
      <c r="KX93" s="301"/>
      <c r="KY93" s="301"/>
      <c r="KZ93" s="301"/>
      <c r="LA93" s="301"/>
      <c r="LB93" s="301"/>
    </row>
    <row r="94" spans="1:314" s="423" customFormat="1">
      <c r="A94" s="1"/>
      <c r="B94" s="297"/>
      <c r="C94" s="297"/>
      <c r="D94" s="301"/>
      <c r="E94" s="297"/>
      <c r="F94" s="297"/>
      <c r="G94" s="297"/>
      <c r="H94" s="297"/>
      <c r="I94" s="297"/>
      <c r="J94" s="297"/>
      <c r="K94" s="297"/>
      <c r="L94" s="297"/>
      <c r="M94" s="297"/>
      <c r="N94" s="297"/>
      <c r="O94" s="297"/>
      <c r="P94" s="297"/>
      <c r="Q94" s="297"/>
      <c r="R94" s="297"/>
      <c r="S94" s="297"/>
      <c r="T94" s="297"/>
      <c r="U94" s="297"/>
      <c r="V94" s="297"/>
      <c r="W94" s="297"/>
      <c r="X94" s="297"/>
      <c r="Y94" s="297"/>
      <c r="Z94" s="297"/>
      <c r="AA94" s="297"/>
      <c r="AB94" s="297"/>
      <c r="AC94" s="297"/>
      <c r="AD94" s="297"/>
      <c r="AE94" s="297"/>
      <c r="AF94" s="297"/>
      <c r="AG94" s="297"/>
      <c r="AH94" s="297"/>
      <c r="AI94" s="297"/>
      <c r="AJ94" s="297"/>
      <c r="AK94" s="297"/>
      <c r="AL94" s="301"/>
      <c r="AM94" s="301"/>
      <c r="AN94" s="301"/>
      <c r="AO94" s="301"/>
      <c r="AP94" s="297"/>
      <c r="AQ94" s="301"/>
      <c r="AR94" s="297"/>
      <c r="AS94" s="297"/>
      <c r="AT94" s="297"/>
      <c r="AU94" s="297"/>
      <c r="AV94" s="301"/>
      <c r="AW94" s="297"/>
      <c r="AX94" s="297"/>
      <c r="AY94" s="297"/>
      <c r="AZ94" s="297"/>
      <c r="BA94" s="301"/>
      <c r="BB94" s="297"/>
      <c r="BC94" s="297"/>
      <c r="BD94" s="297"/>
      <c r="BE94" s="297"/>
      <c r="BF94" s="301"/>
      <c r="BG94" s="297"/>
      <c r="BH94" s="297"/>
      <c r="BI94" s="297"/>
      <c r="BJ94" s="297"/>
      <c r="BK94" s="301"/>
      <c r="BL94" s="297"/>
      <c r="BM94" s="297"/>
      <c r="BN94" s="297"/>
      <c r="BO94" s="297"/>
      <c r="BP94" s="301"/>
      <c r="BQ94" s="301"/>
      <c r="BR94" s="301"/>
      <c r="BS94" s="301"/>
      <c r="BT94" s="297"/>
      <c r="BU94" s="297"/>
      <c r="BV94" s="297"/>
      <c r="BW94" s="297"/>
      <c r="BX94" s="297"/>
      <c r="BY94" s="297"/>
      <c r="BZ94" s="297"/>
      <c r="CA94" s="301"/>
      <c r="CB94" s="301"/>
      <c r="CC94" s="301"/>
      <c r="CD94" s="301"/>
      <c r="CE94" s="297"/>
      <c r="CF94" s="297"/>
      <c r="CG94" s="297"/>
      <c r="CH94" s="297"/>
      <c r="CI94" s="297"/>
      <c r="CJ94" s="297"/>
      <c r="CK94" s="297"/>
      <c r="CL94" s="297"/>
      <c r="CM94" s="297"/>
      <c r="CN94" s="297"/>
      <c r="CO94" s="297"/>
      <c r="CP94" s="297"/>
      <c r="CQ94" s="297"/>
      <c r="CR94" s="297"/>
      <c r="CS94" s="297"/>
      <c r="CT94" s="297"/>
      <c r="CU94" s="297"/>
      <c r="CV94" s="297"/>
      <c r="CW94" s="297"/>
      <c r="CX94" s="297"/>
      <c r="CY94" s="297"/>
      <c r="CZ94" s="297"/>
      <c r="DA94" s="297"/>
      <c r="DB94" s="297"/>
      <c r="DC94" s="297"/>
      <c r="DD94" s="297"/>
      <c r="DE94" s="297"/>
      <c r="DF94" s="297"/>
      <c r="DG94" s="297"/>
      <c r="DH94" s="297"/>
      <c r="DI94" s="297"/>
      <c r="DJ94" s="297"/>
      <c r="DK94" s="297"/>
      <c r="DL94" s="297"/>
      <c r="DM94" s="297"/>
      <c r="DN94" s="297"/>
      <c r="DO94" s="297"/>
      <c r="DP94" s="297"/>
      <c r="DQ94" s="297"/>
      <c r="DR94" s="297"/>
      <c r="DS94" s="297"/>
      <c r="DT94" s="301"/>
      <c r="DU94" s="301"/>
      <c r="DV94" s="301"/>
      <c r="DW94" s="301"/>
      <c r="DX94" s="297"/>
      <c r="DY94" s="301"/>
      <c r="DZ94" s="301"/>
      <c r="EA94" s="301"/>
      <c r="EB94" s="301"/>
      <c r="EC94" s="297"/>
      <c r="ED94" s="301"/>
      <c r="EE94" s="297"/>
      <c r="EF94" s="297"/>
      <c r="EG94" s="297"/>
      <c r="EH94" s="297"/>
      <c r="EI94" s="301"/>
      <c r="EJ94" s="297"/>
      <c r="EK94" s="297"/>
      <c r="EL94" s="297"/>
      <c r="EM94" s="297"/>
      <c r="EN94" s="301"/>
      <c r="EO94" s="297"/>
      <c r="EP94" s="297"/>
      <c r="EQ94" s="297"/>
      <c r="ER94" s="297"/>
      <c r="ES94" s="301"/>
      <c r="ET94" s="297"/>
      <c r="EU94" s="297"/>
      <c r="EV94" s="297"/>
      <c r="EW94" s="297"/>
      <c r="EX94" s="301"/>
      <c r="EY94" s="297"/>
      <c r="EZ94" s="297"/>
      <c r="FA94" s="297"/>
      <c r="FB94" s="297"/>
      <c r="FC94" s="301"/>
      <c r="FD94" s="297"/>
      <c r="FE94" s="297"/>
      <c r="FF94" s="297"/>
      <c r="FG94" s="297"/>
      <c r="FH94" s="301"/>
      <c r="FI94" s="297"/>
      <c r="FJ94" s="297"/>
      <c r="FK94" s="297"/>
      <c r="FL94" s="297"/>
      <c r="FM94" s="301"/>
      <c r="FN94" s="297"/>
      <c r="FO94" s="297"/>
      <c r="FP94" s="297"/>
      <c r="FQ94" s="297"/>
      <c r="FR94" s="301"/>
      <c r="FS94" s="297"/>
      <c r="FT94" s="297"/>
      <c r="FU94" s="297"/>
      <c r="FV94" s="297"/>
      <c r="FW94" s="301"/>
      <c r="FX94" s="297"/>
      <c r="FY94" s="297"/>
      <c r="FZ94" s="297"/>
      <c r="GA94" s="297"/>
      <c r="GB94" s="301"/>
      <c r="GC94" s="297"/>
      <c r="GD94" s="297"/>
      <c r="GE94" s="297"/>
      <c r="GF94" s="297"/>
      <c r="GG94" s="301"/>
      <c r="GH94" s="297"/>
      <c r="GI94" s="297"/>
      <c r="GJ94" s="297"/>
      <c r="GK94" s="297"/>
      <c r="GL94" s="301"/>
      <c r="GM94" s="297"/>
      <c r="GN94" s="297"/>
      <c r="GO94" s="297"/>
      <c r="GP94" s="297"/>
      <c r="GQ94" s="297"/>
      <c r="GR94" s="297"/>
      <c r="GS94" s="297"/>
      <c r="GT94" s="297"/>
      <c r="GU94" s="297"/>
      <c r="GV94" s="297"/>
      <c r="GW94" s="297"/>
      <c r="GX94" s="297"/>
      <c r="GY94" s="297"/>
      <c r="GZ94" s="297"/>
      <c r="HA94" s="297"/>
      <c r="HB94" s="297"/>
      <c r="HC94" s="297"/>
      <c r="HD94" s="297"/>
      <c r="HE94" s="297"/>
      <c r="HF94" s="422"/>
      <c r="HG94" s="301"/>
      <c r="HH94" s="301"/>
      <c r="HI94" s="301"/>
      <c r="HJ94" s="301"/>
      <c r="HK94" s="301"/>
      <c r="HL94" s="301"/>
      <c r="HM94" s="301"/>
      <c r="HN94" s="301"/>
      <c r="HO94" s="301"/>
      <c r="HP94" s="301"/>
      <c r="HQ94" s="301"/>
      <c r="HR94" s="301"/>
      <c r="HS94" s="301"/>
      <c r="HT94" s="301"/>
      <c r="HU94" s="301"/>
      <c r="HV94" s="301"/>
      <c r="HW94" s="301"/>
      <c r="HX94" s="301"/>
      <c r="HY94" s="301"/>
      <c r="HZ94" s="301"/>
      <c r="IA94" s="301"/>
      <c r="IB94" s="301"/>
      <c r="IC94" s="301"/>
      <c r="ID94" s="301"/>
      <c r="IE94" s="301"/>
      <c r="IF94" s="301"/>
      <c r="IG94" s="301"/>
      <c r="IH94" s="301"/>
      <c r="II94" s="301"/>
      <c r="IJ94" s="301"/>
      <c r="IK94" s="301"/>
      <c r="IL94" s="301"/>
      <c r="IM94" s="301"/>
      <c r="IN94" s="301"/>
      <c r="IO94" s="301"/>
      <c r="IP94" s="301"/>
      <c r="IQ94" s="301"/>
      <c r="IR94" s="301"/>
      <c r="IS94" s="301"/>
      <c r="IT94" s="301"/>
      <c r="IU94" s="301"/>
      <c r="IV94" s="301"/>
      <c r="IW94" s="301"/>
      <c r="IX94" s="301"/>
      <c r="IY94" s="301"/>
      <c r="IZ94" s="301"/>
      <c r="JA94" s="301"/>
      <c r="JB94" s="301"/>
      <c r="JC94" s="301"/>
      <c r="JD94" s="301"/>
      <c r="JE94" s="301"/>
      <c r="JF94" s="301"/>
      <c r="JG94" s="301"/>
      <c r="JH94" s="301"/>
      <c r="JI94" s="301"/>
      <c r="JJ94" s="301"/>
      <c r="JK94" s="301"/>
      <c r="JL94" s="301"/>
      <c r="JM94" s="301"/>
      <c r="JN94" s="301"/>
      <c r="JO94" s="301"/>
      <c r="JP94" s="301"/>
      <c r="JQ94" s="301"/>
      <c r="JR94" s="301"/>
      <c r="JS94" s="301"/>
      <c r="JT94" s="301"/>
      <c r="JU94" s="301"/>
      <c r="JV94" s="301"/>
      <c r="JW94" s="301"/>
      <c r="JX94" s="301"/>
      <c r="JY94" s="301"/>
      <c r="JZ94" s="301"/>
      <c r="KA94" s="301"/>
      <c r="KB94" s="301"/>
      <c r="KC94" s="301"/>
      <c r="KD94" s="301"/>
      <c r="KE94" s="301"/>
      <c r="KF94" s="301"/>
      <c r="KG94" s="301"/>
      <c r="KH94" s="301"/>
      <c r="KI94" s="301"/>
      <c r="KJ94" s="301"/>
      <c r="KK94" s="301"/>
      <c r="KL94" s="301"/>
      <c r="KM94" s="301"/>
      <c r="KN94" s="301"/>
      <c r="KO94" s="301"/>
      <c r="KP94" s="301"/>
      <c r="KQ94" s="301"/>
      <c r="KR94" s="301"/>
      <c r="KS94" s="301"/>
      <c r="KT94" s="301"/>
      <c r="KU94" s="301"/>
      <c r="KV94" s="301"/>
      <c r="KW94" s="301"/>
      <c r="KX94" s="301"/>
      <c r="KY94" s="301"/>
      <c r="KZ94" s="301"/>
      <c r="LA94" s="301"/>
      <c r="LB94" s="301"/>
    </row>
    <row r="95" spans="1:314" s="423" customFormat="1">
      <c r="A95" s="1"/>
      <c r="B95" s="297"/>
      <c r="C95" s="297"/>
      <c r="D95" s="301"/>
      <c r="E95" s="297"/>
      <c r="F95" s="297"/>
      <c r="G95" s="297"/>
      <c r="H95" s="297"/>
      <c r="I95" s="297"/>
      <c r="J95" s="297"/>
      <c r="K95" s="297"/>
      <c r="L95" s="297"/>
      <c r="M95" s="297"/>
      <c r="N95" s="297"/>
      <c r="O95" s="297"/>
      <c r="P95" s="297"/>
      <c r="Q95" s="297"/>
      <c r="R95" s="297"/>
      <c r="S95" s="297"/>
      <c r="T95" s="297"/>
      <c r="U95" s="297"/>
      <c r="V95" s="297"/>
      <c r="W95" s="297"/>
      <c r="X95" s="297"/>
      <c r="Y95" s="297"/>
      <c r="Z95" s="297"/>
      <c r="AA95" s="297"/>
      <c r="AB95" s="297"/>
      <c r="AC95" s="297"/>
      <c r="AD95" s="297"/>
      <c r="AE95" s="297"/>
      <c r="AF95" s="297"/>
      <c r="AG95" s="297"/>
      <c r="AH95" s="297"/>
      <c r="AI95" s="297"/>
      <c r="AJ95" s="297"/>
      <c r="AK95" s="297"/>
      <c r="AL95" s="301"/>
      <c r="AM95" s="301"/>
      <c r="AN95" s="301"/>
      <c r="AO95" s="301"/>
      <c r="AP95" s="297"/>
      <c r="AQ95" s="301"/>
      <c r="AR95" s="297"/>
      <c r="AS95" s="297"/>
      <c r="AT95" s="297"/>
      <c r="AU95" s="297"/>
      <c r="AV95" s="301"/>
      <c r="AW95" s="297"/>
      <c r="AX95" s="297"/>
      <c r="AY95" s="297"/>
      <c r="AZ95" s="297"/>
      <c r="BA95" s="301"/>
      <c r="BB95" s="297"/>
      <c r="BC95" s="297"/>
      <c r="BD95" s="297"/>
      <c r="BE95" s="297"/>
      <c r="BF95" s="301"/>
      <c r="BG95" s="297"/>
      <c r="BH95" s="297"/>
      <c r="BI95" s="297"/>
      <c r="BJ95" s="297"/>
      <c r="BK95" s="301"/>
      <c r="BL95" s="297"/>
      <c r="BM95" s="297"/>
      <c r="BN95" s="297"/>
      <c r="BO95" s="297"/>
      <c r="BP95" s="301"/>
      <c r="BQ95" s="301"/>
      <c r="BR95" s="301"/>
      <c r="BS95" s="301"/>
      <c r="BT95" s="297"/>
      <c r="BU95" s="297"/>
      <c r="BV95" s="297"/>
      <c r="BW95" s="297"/>
      <c r="BX95" s="297"/>
      <c r="BY95" s="297"/>
      <c r="BZ95" s="297"/>
      <c r="CA95" s="301"/>
      <c r="CB95" s="301"/>
      <c r="CC95" s="301"/>
      <c r="CD95" s="301"/>
      <c r="CE95" s="297"/>
      <c r="CF95" s="297"/>
      <c r="CG95" s="297"/>
      <c r="CH95" s="297"/>
      <c r="CI95" s="297"/>
      <c r="CJ95" s="297"/>
      <c r="CK95" s="297"/>
      <c r="CL95" s="297"/>
      <c r="CM95" s="297"/>
      <c r="CN95" s="297"/>
      <c r="CO95" s="297"/>
      <c r="CP95" s="297"/>
      <c r="CQ95" s="297"/>
      <c r="CR95" s="297"/>
      <c r="CS95" s="297"/>
      <c r="CT95" s="297"/>
      <c r="CU95" s="297"/>
      <c r="CV95" s="297"/>
      <c r="CW95" s="297"/>
      <c r="CX95" s="297"/>
      <c r="CY95" s="297"/>
      <c r="CZ95" s="297"/>
      <c r="DA95" s="297"/>
      <c r="DB95" s="297"/>
      <c r="DC95" s="297"/>
      <c r="DD95" s="297"/>
      <c r="DE95" s="297"/>
      <c r="DF95" s="297"/>
      <c r="DG95" s="297"/>
      <c r="DH95" s="297"/>
      <c r="DI95" s="297"/>
      <c r="DJ95" s="297"/>
      <c r="DK95" s="297"/>
      <c r="DL95" s="297"/>
      <c r="DM95" s="297"/>
      <c r="DN95" s="297"/>
      <c r="DO95" s="297"/>
      <c r="DP95" s="297"/>
      <c r="DQ95" s="297"/>
      <c r="DR95" s="297"/>
      <c r="DS95" s="297"/>
      <c r="DT95" s="301"/>
      <c r="DU95" s="301"/>
      <c r="DV95" s="301"/>
      <c r="DW95" s="301"/>
      <c r="DX95" s="297"/>
      <c r="DY95" s="301"/>
      <c r="DZ95" s="301"/>
      <c r="EA95" s="301"/>
      <c r="EB95" s="301"/>
      <c r="EC95" s="297"/>
      <c r="ED95" s="301"/>
      <c r="EE95" s="297"/>
      <c r="EF95" s="297"/>
      <c r="EG95" s="297"/>
      <c r="EH95" s="297"/>
      <c r="EI95" s="301"/>
      <c r="EJ95" s="297"/>
      <c r="EK95" s="297"/>
      <c r="EL95" s="297"/>
      <c r="EM95" s="297"/>
      <c r="EN95" s="301"/>
      <c r="EO95" s="297"/>
      <c r="EP95" s="297"/>
      <c r="EQ95" s="297"/>
      <c r="ER95" s="297"/>
      <c r="ES95" s="301"/>
      <c r="ET95" s="297"/>
      <c r="EU95" s="297"/>
      <c r="EV95" s="297"/>
      <c r="EW95" s="297"/>
      <c r="EX95" s="301"/>
      <c r="EY95" s="297"/>
      <c r="EZ95" s="297"/>
      <c r="FA95" s="297"/>
      <c r="FB95" s="297"/>
      <c r="FC95" s="301"/>
      <c r="FD95" s="297"/>
      <c r="FE95" s="297"/>
      <c r="FF95" s="297"/>
      <c r="FG95" s="297"/>
      <c r="FH95" s="301"/>
      <c r="FI95" s="297"/>
      <c r="FJ95" s="297"/>
      <c r="FK95" s="297"/>
      <c r="FL95" s="297"/>
      <c r="FM95" s="301"/>
      <c r="FN95" s="297"/>
      <c r="FO95" s="297"/>
      <c r="FP95" s="297"/>
      <c r="FQ95" s="297"/>
      <c r="FR95" s="301"/>
      <c r="FS95" s="297"/>
      <c r="FT95" s="297"/>
      <c r="FU95" s="297"/>
      <c r="FV95" s="297"/>
      <c r="FW95" s="301"/>
      <c r="FX95" s="297"/>
      <c r="FY95" s="297"/>
      <c r="FZ95" s="297"/>
      <c r="GA95" s="297"/>
      <c r="GB95" s="301"/>
      <c r="GC95" s="297"/>
      <c r="GD95" s="297"/>
      <c r="GE95" s="297"/>
      <c r="GF95" s="297"/>
      <c r="GG95" s="301"/>
      <c r="GH95" s="297"/>
      <c r="GI95" s="297"/>
      <c r="GJ95" s="297"/>
      <c r="GK95" s="297"/>
      <c r="GL95" s="301"/>
      <c r="GM95" s="297"/>
      <c r="GN95" s="297"/>
      <c r="GO95" s="297"/>
      <c r="GP95" s="297"/>
      <c r="GQ95" s="297"/>
      <c r="GR95" s="297"/>
      <c r="GS95" s="297"/>
      <c r="GT95" s="297"/>
      <c r="GU95" s="297"/>
      <c r="GV95" s="297"/>
      <c r="GW95" s="297"/>
      <c r="GX95" s="297"/>
      <c r="GY95" s="297"/>
      <c r="GZ95" s="297"/>
      <c r="HA95" s="297"/>
      <c r="HB95" s="297"/>
      <c r="HC95" s="297"/>
      <c r="HD95" s="297"/>
      <c r="HE95" s="297"/>
      <c r="HF95" s="422"/>
      <c r="HG95" s="301"/>
      <c r="HH95" s="301"/>
      <c r="HI95" s="301"/>
      <c r="HJ95" s="301"/>
      <c r="HK95" s="301"/>
      <c r="HL95" s="301"/>
      <c r="HM95" s="301"/>
      <c r="HN95" s="301"/>
      <c r="HO95" s="301"/>
      <c r="HP95" s="301"/>
      <c r="HQ95" s="301"/>
      <c r="HR95" s="301"/>
      <c r="HS95" s="301"/>
      <c r="HT95" s="301"/>
      <c r="HU95" s="301"/>
      <c r="HV95" s="301"/>
      <c r="HW95" s="301"/>
      <c r="HX95" s="301"/>
      <c r="HY95" s="301"/>
      <c r="HZ95" s="301"/>
      <c r="IA95" s="301"/>
      <c r="IB95" s="301"/>
      <c r="IC95" s="301"/>
      <c r="ID95" s="301"/>
      <c r="IE95" s="301"/>
      <c r="IF95" s="301"/>
      <c r="IG95" s="301"/>
      <c r="IH95" s="301"/>
      <c r="II95" s="301"/>
      <c r="IJ95" s="301"/>
      <c r="IK95" s="301"/>
      <c r="IL95" s="301"/>
      <c r="IM95" s="301"/>
      <c r="IN95" s="301"/>
      <c r="IO95" s="301"/>
      <c r="IP95" s="301"/>
      <c r="IQ95" s="301"/>
      <c r="IR95" s="301"/>
      <c r="IS95" s="301"/>
      <c r="IT95" s="301"/>
      <c r="IU95" s="301"/>
      <c r="IV95" s="301"/>
      <c r="IW95" s="301"/>
      <c r="IX95" s="301"/>
      <c r="IY95" s="301"/>
      <c r="IZ95" s="301"/>
      <c r="JA95" s="301"/>
      <c r="JB95" s="301"/>
      <c r="JC95" s="301"/>
      <c r="JD95" s="301"/>
      <c r="JE95" s="301"/>
      <c r="JF95" s="301"/>
      <c r="JG95" s="301"/>
      <c r="JH95" s="301"/>
      <c r="JI95" s="301"/>
      <c r="JJ95" s="301"/>
      <c r="JK95" s="301"/>
      <c r="JL95" s="301"/>
      <c r="JM95" s="301"/>
      <c r="JN95" s="301"/>
      <c r="JO95" s="301"/>
      <c r="JP95" s="301"/>
      <c r="JQ95" s="301"/>
      <c r="JR95" s="301"/>
      <c r="JS95" s="301"/>
      <c r="JT95" s="301"/>
      <c r="JU95" s="301"/>
      <c r="JV95" s="301"/>
      <c r="JW95" s="301"/>
      <c r="JX95" s="301"/>
      <c r="JY95" s="301"/>
      <c r="JZ95" s="301"/>
      <c r="KA95" s="301"/>
      <c r="KB95" s="301"/>
      <c r="KC95" s="301"/>
      <c r="KD95" s="301"/>
      <c r="KE95" s="301"/>
      <c r="KF95" s="301"/>
      <c r="KG95" s="301"/>
      <c r="KH95" s="301"/>
      <c r="KI95" s="301"/>
      <c r="KJ95" s="301"/>
      <c r="KK95" s="301"/>
      <c r="KL95" s="301"/>
      <c r="KM95" s="301"/>
      <c r="KN95" s="301"/>
      <c r="KO95" s="301"/>
      <c r="KP95" s="301"/>
      <c r="KQ95" s="301"/>
      <c r="KR95" s="301"/>
      <c r="KS95" s="301"/>
      <c r="KT95" s="301"/>
      <c r="KU95" s="301"/>
      <c r="KV95" s="301"/>
      <c r="KW95" s="301"/>
      <c r="KX95" s="301"/>
      <c r="KY95" s="301"/>
      <c r="KZ95" s="301"/>
      <c r="LA95" s="301"/>
      <c r="LB95" s="301"/>
    </row>
    <row r="96" spans="1:314" s="423" customFormat="1">
      <c r="A96" s="1"/>
      <c r="B96" s="297"/>
      <c r="C96" s="297"/>
      <c r="D96" s="301"/>
      <c r="E96" s="297"/>
      <c r="F96" s="297"/>
      <c r="G96" s="297"/>
      <c r="H96" s="297"/>
      <c r="I96" s="297"/>
      <c r="J96" s="297"/>
      <c r="K96" s="297"/>
      <c r="L96" s="297"/>
      <c r="M96" s="297"/>
      <c r="N96" s="297"/>
      <c r="O96" s="297"/>
      <c r="P96" s="297"/>
      <c r="Q96" s="297"/>
      <c r="R96" s="297"/>
      <c r="S96" s="297"/>
      <c r="T96" s="297"/>
      <c r="U96" s="297"/>
      <c r="V96" s="297"/>
      <c r="W96" s="297"/>
      <c r="X96" s="297"/>
      <c r="Y96" s="297"/>
      <c r="Z96" s="297"/>
      <c r="AA96" s="297"/>
      <c r="AB96" s="297"/>
      <c r="AC96" s="297"/>
      <c r="AD96" s="297"/>
      <c r="AE96" s="297"/>
      <c r="AF96" s="297"/>
      <c r="AG96" s="297"/>
      <c r="AH96" s="297"/>
      <c r="AI96" s="297"/>
      <c r="AJ96" s="297"/>
      <c r="AK96" s="297"/>
      <c r="AL96" s="301"/>
      <c r="AM96" s="301"/>
      <c r="AN96" s="301"/>
      <c r="AO96" s="301"/>
      <c r="AP96" s="297"/>
      <c r="AQ96" s="301"/>
      <c r="AR96" s="297"/>
      <c r="AS96" s="297"/>
      <c r="AT96" s="297"/>
      <c r="AU96" s="297"/>
      <c r="AV96" s="301"/>
      <c r="AW96" s="297"/>
      <c r="AX96" s="297"/>
      <c r="AY96" s="297"/>
      <c r="AZ96" s="297"/>
      <c r="BA96" s="301"/>
      <c r="BB96" s="297"/>
      <c r="BC96" s="297"/>
      <c r="BD96" s="297"/>
      <c r="BE96" s="297"/>
      <c r="BF96" s="301"/>
      <c r="BG96" s="297"/>
      <c r="BH96" s="297"/>
      <c r="BI96" s="297"/>
      <c r="BJ96" s="297"/>
      <c r="BK96" s="301"/>
      <c r="BL96" s="297"/>
      <c r="BM96" s="297"/>
      <c r="BN96" s="297"/>
      <c r="BO96" s="297"/>
      <c r="BP96" s="301"/>
      <c r="BQ96" s="301"/>
      <c r="BR96" s="301"/>
      <c r="BS96" s="301"/>
      <c r="BT96" s="297"/>
      <c r="BU96" s="297"/>
      <c r="BV96" s="297"/>
      <c r="BW96" s="297"/>
      <c r="BX96" s="297"/>
      <c r="BY96" s="297"/>
      <c r="BZ96" s="297"/>
      <c r="CA96" s="301"/>
      <c r="CB96" s="301"/>
      <c r="CC96" s="301"/>
      <c r="CD96" s="301"/>
      <c r="CE96" s="297"/>
      <c r="CF96" s="297"/>
      <c r="CG96" s="297"/>
      <c r="CH96" s="297"/>
      <c r="CI96" s="297"/>
      <c r="CJ96" s="297"/>
      <c r="CK96" s="297"/>
      <c r="CL96" s="297"/>
      <c r="CM96" s="297"/>
      <c r="CN96" s="297"/>
      <c r="CO96" s="297"/>
      <c r="CP96" s="297"/>
      <c r="CQ96" s="297"/>
      <c r="CR96" s="297"/>
      <c r="CS96" s="297"/>
      <c r="CT96" s="297"/>
      <c r="CU96" s="297"/>
      <c r="CV96" s="297"/>
      <c r="CW96" s="297"/>
      <c r="CX96" s="297"/>
      <c r="CY96" s="297"/>
      <c r="CZ96" s="297"/>
      <c r="DA96" s="297"/>
      <c r="DB96" s="297"/>
      <c r="DC96" s="297"/>
      <c r="DD96" s="297"/>
      <c r="DE96" s="297"/>
      <c r="DF96" s="297"/>
      <c r="DG96" s="297"/>
      <c r="DH96" s="297"/>
      <c r="DI96" s="297"/>
      <c r="DJ96" s="297"/>
      <c r="DK96" s="297"/>
      <c r="DL96" s="297"/>
      <c r="DM96" s="297"/>
      <c r="DN96" s="297"/>
      <c r="DO96" s="297"/>
      <c r="DP96" s="297"/>
      <c r="DQ96" s="297"/>
      <c r="DR96" s="297"/>
      <c r="DS96" s="297"/>
      <c r="DT96" s="301"/>
      <c r="DU96" s="301"/>
      <c r="DV96" s="301"/>
      <c r="DW96" s="301"/>
      <c r="DX96" s="297"/>
      <c r="DY96" s="301"/>
      <c r="DZ96" s="301"/>
      <c r="EA96" s="301"/>
      <c r="EB96" s="301"/>
      <c r="EC96" s="297"/>
      <c r="ED96" s="301"/>
      <c r="EE96" s="297"/>
      <c r="EF96" s="297"/>
      <c r="EG96" s="297"/>
      <c r="EH96" s="297"/>
      <c r="EI96" s="301"/>
      <c r="EJ96" s="297"/>
      <c r="EK96" s="297"/>
      <c r="EL96" s="297"/>
      <c r="EM96" s="297"/>
      <c r="EN96" s="301"/>
      <c r="EO96" s="297"/>
      <c r="EP96" s="297"/>
      <c r="EQ96" s="297"/>
      <c r="ER96" s="297"/>
      <c r="ES96" s="301"/>
      <c r="ET96" s="297"/>
      <c r="EU96" s="297"/>
      <c r="EV96" s="297"/>
      <c r="EW96" s="297"/>
      <c r="EX96" s="301"/>
      <c r="EY96" s="297"/>
      <c r="EZ96" s="297"/>
      <c r="FA96" s="297"/>
      <c r="FB96" s="297"/>
      <c r="FC96" s="301"/>
      <c r="FD96" s="297"/>
      <c r="FE96" s="297"/>
      <c r="FF96" s="297"/>
      <c r="FG96" s="297"/>
      <c r="FH96" s="301"/>
      <c r="FI96" s="297"/>
      <c r="FJ96" s="297"/>
      <c r="FK96" s="297"/>
      <c r="FL96" s="297"/>
      <c r="FM96" s="301"/>
      <c r="FN96" s="297"/>
      <c r="FO96" s="297"/>
      <c r="FP96" s="297"/>
      <c r="FQ96" s="297"/>
      <c r="FR96" s="301"/>
      <c r="FS96" s="297"/>
      <c r="FT96" s="297"/>
      <c r="FU96" s="297"/>
      <c r="FV96" s="297"/>
      <c r="FW96" s="301"/>
      <c r="FX96" s="297"/>
      <c r="FY96" s="297"/>
      <c r="FZ96" s="297"/>
      <c r="GA96" s="297"/>
      <c r="GB96" s="301"/>
      <c r="GC96" s="297"/>
      <c r="GD96" s="297"/>
      <c r="GE96" s="297"/>
      <c r="GF96" s="297"/>
      <c r="GG96" s="301"/>
      <c r="GH96" s="297"/>
      <c r="GI96" s="297"/>
      <c r="GJ96" s="297"/>
      <c r="GK96" s="297"/>
      <c r="GL96" s="301"/>
      <c r="GM96" s="297"/>
      <c r="GN96" s="297"/>
      <c r="GO96" s="297"/>
      <c r="GP96" s="297"/>
      <c r="GQ96" s="297"/>
      <c r="GR96" s="297"/>
      <c r="GS96" s="297"/>
      <c r="GT96" s="297"/>
      <c r="GU96" s="297"/>
      <c r="GV96" s="297"/>
      <c r="GW96" s="297"/>
      <c r="GX96" s="297"/>
      <c r="GY96" s="297"/>
      <c r="GZ96" s="297"/>
      <c r="HA96" s="297"/>
      <c r="HB96" s="297"/>
      <c r="HC96" s="297"/>
      <c r="HD96" s="297"/>
      <c r="HE96" s="297"/>
      <c r="HF96" s="422"/>
      <c r="HG96" s="301"/>
      <c r="HH96" s="301"/>
      <c r="HI96" s="301"/>
      <c r="HJ96" s="301"/>
      <c r="HK96" s="301"/>
      <c r="HL96" s="301"/>
      <c r="HM96" s="301"/>
      <c r="HN96" s="301"/>
      <c r="HO96" s="301"/>
      <c r="HP96" s="301"/>
      <c r="HQ96" s="301"/>
      <c r="HR96" s="301"/>
      <c r="HS96" s="301"/>
      <c r="HT96" s="301"/>
      <c r="HU96" s="301"/>
      <c r="HV96" s="301"/>
      <c r="HW96" s="301"/>
      <c r="HX96" s="301"/>
      <c r="HY96" s="301"/>
      <c r="HZ96" s="301"/>
      <c r="IA96" s="301"/>
      <c r="IB96" s="301"/>
      <c r="IC96" s="301"/>
      <c r="ID96" s="301"/>
      <c r="IE96" s="301"/>
      <c r="IF96" s="301"/>
      <c r="IG96" s="301"/>
      <c r="IH96" s="301"/>
      <c r="II96" s="301"/>
      <c r="IJ96" s="301"/>
      <c r="IK96" s="301"/>
      <c r="IL96" s="301"/>
      <c r="IM96" s="301"/>
      <c r="IN96" s="301"/>
      <c r="IO96" s="301"/>
      <c r="IP96" s="301"/>
      <c r="IQ96" s="301"/>
      <c r="IR96" s="301"/>
      <c r="IS96" s="301"/>
      <c r="IT96" s="301"/>
      <c r="IU96" s="301"/>
      <c r="IV96" s="301"/>
      <c r="IW96" s="301"/>
      <c r="IX96" s="301"/>
      <c r="IY96" s="301"/>
      <c r="IZ96" s="301"/>
      <c r="JA96" s="301"/>
      <c r="JB96" s="301"/>
      <c r="JC96" s="301"/>
      <c r="JD96" s="301"/>
      <c r="JE96" s="301"/>
      <c r="JF96" s="301"/>
      <c r="JG96" s="301"/>
      <c r="JH96" s="301"/>
      <c r="JI96" s="301"/>
      <c r="JJ96" s="301"/>
      <c r="JK96" s="301"/>
      <c r="JL96" s="301"/>
      <c r="JM96" s="301"/>
      <c r="JN96" s="301"/>
      <c r="JO96" s="301"/>
      <c r="JP96" s="301"/>
      <c r="JQ96" s="301"/>
      <c r="JR96" s="301"/>
      <c r="JS96" s="301"/>
      <c r="JT96" s="301"/>
      <c r="JU96" s="301"/>
      <c r="JV96" s="301"/>
      <c r="JW96" s="301"/>
      <c r="JX96" s="301"/>
      <c r="JY96" s="301"/>
      <c r="JZ96" s="301"/>
      <c r="KA96" s="301"/>
      <c r="KB96" s="301"/>
      <c r="KC96" s="301"/>
      <c r="KD96" s="301"/>
      <c r="KE96" s="301"/>
      <c r="KF96" s="301"/>
      <c r="KG96" s="301"/>
      <c r="KH96" s="301"/>
      <c r="KI96" s="301"/>
      <c r="KJ96" s="301"/>
      <c r="KK96" s="301"/>
      <c r="KL96" s="301"/>
      <c r="KM96" s="301"/>
      <c r="KN96" s="301"/>
      <c r="KO96" s="301"/>
      <c r="KP96" s="301"/>
      <c r="KQ96" s="301"/>
      <c r="KR96" s="301"/>
      <c r="KS96" s="301"/>
      <c r="KT96" s="301"/>
      <c r="KU96" s="301"/>
      <c r="KV96" s="301"/>
      <c r="KW96" s="301"/>
      <c r="KX96" s="301"/>
      <c r="KY96" s="301"/>
      <c r="KZ96" s="301"/>
      <c r="LA96" s="301"/>
      <c r="LB96" s="301"/>
    </row>
  </sheetData>
  <mergeCells count="161">
    <mergeCell ref="FH6:FH7"/>
    <mergeCell ref="FI6:FL6"/>
    <mergeCell ref="FM6:FM7"/>
    <mergeCell ref="FN6:FQ6"/>
    <mergeCell ref="FR6:FR7"/>
    <mergeCell ref="FS6:FV6"/>
    <mergeCell ref="ES6:ES7"/>
    <mergeCell ref="ET6:EW6"/>
    <mergeCell ref="EX6:EX7"/>
    <mergeCell ref="EY6:FB6"/>
    <mergeCell ref="FC6:FC7"/>
    <mergeCell ref="FD6:FG6"/>
    <mergeCell ref="ED6:ED7"/>
    <mergeCell ref="EE6:EH6"/>
    <mergeCell ref="EI6:EI7"/>
    <mergeCell ref="EJ6:EM6"/>
    <mergeCell ref="EN6:EN7"/>
    <mergeCell ref="EO6:ER6"/>
    <mergeCell ref="DO6:DO7"/>
    <mergeCell ref="DP6:DS6"/>
    <mergeCell ref="DT6:DT7"/>
    <mergeCell ref="DU6:DX6"/>
    <mergeCell ref="DY6:DY7"/>
    <mergeCell ref="DZ6:EC6"/>
    <mergeCell ref="CU6:CU7"/>
    <mergeCell ref="CV6:CY6"/>
    <mergeCell ref="DA6:DD6"/>
    <mergeCell ref="DF6:DI6"/>
    <mergeCell ref="DJ6:DJ7"/>
    <mergeCell ref="DK6:DN6"/>
    <mergeCell ref="CF6:CF7"/>
    <mergeCell ref="CG6:CJ6"/>
    <mergeCell ref="CK6:CK7"/>
    <mergeCell ref="CL6:CO6"/>
    <mergeCell ref="CP6:CP7"/>
    <mergeCell ref="CQ6:CT6"/>
    <mergeCell ref="CA5:CE5"/>
    <mergeCell ref="CF5:CJ5"/>
    <mergeCell ref="CK5:CO5"/>
    <mergeCell ref="BP6:BP7"/>
    <mergeCell ref="BQ6:BT6"/>
    <mergeCell ref="BV6:BV7"/>
    <mergeCell ref="BW6:BZ6"/>
    <mergeCell ref="CA6:CA7"/>
    <mergeCell ref="CB6:CE6"/>
    <mergeCell ref="ES5:EW5"/>
    <mergeCell ref="EX5:FB5"/>
    <mergeCell ref="FC5:FG5"/>
    <mergeCell ref="FH5:FL5"/>
    <mergeCell ref="DE5:DI5"/>
    <mergeCell ref="DJ5:DN5"/>
    <mergeCell ref="DO5:DS5"/>
    <mergeCell ref="DT5:DX5"/>
    <mergeCell ref="DY5:EC5"/>
    <mergeCell ref="ED5:EH5"/>
    <mergeCell ref="HC5:HC7"/>
    <mergeCell ref="HD5:HD7"/>
    <mergeCell ref="HE5:HE7"/>
    <mergeCell ref="FM5:FQ5"/>
    <mergeCell ref="FR5:FV5"/>
    <mergeCell ref="FW5:GA5"/>
    <mergeCell ref="GB5:GF5"/>
    <mergeCell ref="GG5:GK5"/>
    <mergeCell ref="GL5:GP5"/>
    <mergeCell ref="GQ5:GU5"/>
    <mergeCell ref="HA5:HA7"/>
    <mergeCell ref="HB5:HB7"/>
    <mergeCell ref="GL6:GL7"/>
    <mergeCell ref="GM6:GP6"/>
    <mergeCell ref="GQ6:GQ7"/>
    <mergeCell ref="GR6:GU6"/>
    <mergeCell ref="GV6:GV7"/>
    <mergeCell ref="GW6:GZ6"/>
    <mergeCell ref="FW6:FW7"/>
    <mergeCell ref="FX6:GA6"/>
    <mergeCell ref="GB6:GB7"/>
    <mergeCell ref="GC6:GF6"/>
    <mergeCell ref="GG6:GG7"/>
    <mergeCell ref="GH6:GK6"/>
    <mergeCell ref="CP5:CT5"/>
    <mergeCell ref="CU5:CY5"/>
    <mergeCell ref="CZ5:DD5"/>
    <mergeCell ref="FH4:GA4"/>
    <mergeCell ref="GB4:GU4"/>
    <mergeCell ref="AL5:AP5"/>
    <mergeCell ref="AQ5:AU5"/>
    <mergeCell ref="AV5:AZ5"/>
    <mergeCell ref="BA5:BE5"/>
    <mergeCell ref="BF5:BJ5"/>
    <mergeCell ref="BK5:BO5"/>
    <mergeCell ref="BP5:BT5"/>
    <mergeCell ref="BV5:BZ5"/>
    <mergeCell ref="CA4:CE4"/>
    <mergeCell ref="CF4:CJ4"/>
    <mergeCell ref="CK4:CO4"/>
    <mergeCell ref="CP4:CY4"/>
    <mergeCell ref="CZ4:DD4"/>
    <mergeCell ref="DE4:DI4"/>
    <mergeCell ref="DO4:DS4"/>
    <mergeCell ref="DT4:EM4"/>
    <mergeCell ref="EN4:FG4"/>
    <mergeCell ref="EI5:EM5"/>
    <mergeCell ref="EN5:ER5"/>
    <mergeCell ref="HM3:HM8"/>
    <mergeCell ref="HN3:HN8"/>
    <mergeCell ref="HO3:HO8"/>
    <mergeCell ref="B4:E4"/>
    <mergeCell ref="F4:I4"/>
    <mergeCell ref="N4:O4"/>
    <mergeCell ref="T4:W4"/>
    <mergeCell ref="X4:AA4"/>
    <mergeCell ref="AB4:AE4"/>
    <mergeCell ref="AF4:AI4"/>
    <mergeCell ref="HF3:HF8"/>
    <mergeCell ref="HG3:HG8"/>
    <mergeCell ref="HH3:HH8"/>
    <mergeCell ref="HJ3:HJ8"/>
    <mergeCell ref="HK3:HK8"/>
    <mergeCell ref="HL3:HL8"/>
    <mergeCell ref="HI6:HI8"/>
    <mergeCell ref="DE3:DI3"/>
    <mergeCell ref="DJ3:DS3"/>
    <mergeCell ref="DT3:FG3"/>
    <mergeCell ref="FH3:GU3"/>
    <mergeCell ref="GV3:GZ5"/>
    <mergeCell ref="HA3:HE4"/>
    <mergeCell ref="DJ4:DN4"/>
    <mergeCell ref="A3:A5"/>
    <mergeCell ref="B3:I3"/>
    <mergeCell ref="M3:O3"/>
    <mergeCell ref="R3:S3"/>
    <mergeCell ref="AL3:BT3"/>
    <mergeCell ref="BV3:BZ3"/>
    <mergeCell ref="AL4:AZ4"/>
    <mergeCell ref="BF4:BT4"/>
    <mergeCell ref="BV4:BZ4"/>
    <mergeCell ref="AJ4:AJ8"/>
    <mergeCell ref="AK4:AK8"/>
    <mergeCell ref="AL6:AL7"/>
    <mergeCell ref="AM6:AP6"/>
    <mergeCell ref="AQ6:AQ7"/>
    <mergeCell ref="AR6:AU6"/>
    <mergeCell ref="AV6:AV7"/>
    <mergeCell ref="AW6:AZ6"/>
    <mergeCell ref="BA6:BA7"/>
    <mergeCell ref="BB6:BE6"/>
    <mergeCell ref="BF6:BF7"/>
    <mergeCell ref="BG6:BJ6"/>
    <mergeCell ref="BK6:BK7"/>
    <mergeCell ref="BL6:BO6"/>
    <mergeCell ref="B2:O2"/>
    <mergeCell ref="P2:S2"/>
    <mergeCell ref="T2:AA3"/>
    <mergeCell ref="AB2:AI3"/>
    <mergeCell ref="AL2:CY2"/>
    <mergeCell ref="CZ2:DS2"/>
    <mergeCell ref="CA3:CE3"/>
    <mergeCell ref="CF3:CJ3"/>
    <mergeCell ref="CK3:CY3"/>
    <mergeCell ref="CZ3:DD3"/>
    <mergeCell ref="AJ2:AK3"/>
  </mergeCells>
  <pageMargins left="0.31496062992125984" right="0.11811023622047245" top="0.19685039370078741" bottom="0.19685039370078741" header="0.31496062992125984" footer="0.31496062992125984"/>
  <pageSetup paperSize="9" scale="46" fitToWidth="0" orientation="portrait" r:id="rId1"/>
  <colBreaks count="4" manualBreakCount="4">
    <brk id="47" max="66" man="1"/>
    <brk id="78" max="66" man="1"/>
    <brk id="113" max="66" man="1"/>
    <brk id="193" max="66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95F995"/>
    <pageSetUpPr fitToPage="1"/>
  </sheetPr>
  <dimension ref="A1:FL77"/>
  <sheetViews>
    <sheetView view="pageBreakPreview" zoomScale="60" zoomScaleNormal="60" workbookViewId="0">
      <pane xSplit="2" ySplit="8" topLeftCell="C9" activePane="bottomRight" state="frozen"/>
      <selection pane="topRight" activeCell="C1" sqref="C1"/>
      <selection pane="bottomLeft" activeCell="A8" sqref="A8"/>
      <selection pane="bottomRight" activeCell="AI1" sqref="AI1"/>
    </sheetView>
  </sheetViews>
  <sheetFormatPr defaultColWidth="9.140625" defaultRowHeight="18.75"/>
  <cols>
    <col min="1" max="1" width="17.140625" style="424" customWidth="1"/>
    <col min="2" max="2" width="36.28515625" style="424" customWidth="1"/>
    <col min="3" max="3" width="0.140625" style="424" customWidth="1"/>
    <col min="4" max="4" width="11.140625" style="424" hidden="1" customWidth="1"/>
    <col min="5" max="5" width="18.5703125" style="424" hidden="1" customWidth="1"/>
    <col min="6" max="6" width="0.42578125" style="424" customWidth="1"/>
    <col min="7" max="7" width="11.140625" style="424" hidden="1" customWidth="1"/>
    <col min="8" max="8" width="0.140625" style="424" customWidth="1"/>
    <col min="9" max="9" width="11.140625" style="424" hidden="1" customWidth="1"/>
    <col min="10" max="10" width="18.28515625" style="424" customWidth="1"/>
    <col min="11" max="11" width="0.42578125" style="424" customWidth="1"/>
    <col min="12" max="12" width="11.140625" style="424" hidden="1" customWidth="1"/>
    <col min="13" max="13" width="0.42578125" style="424" customWidth="1"/>
    <col min="14" max="14" width="11.140625" style="424" hidden="1" customWidth="1"/>
    <col min="15" max="15" width="18.28515625" style="424" customWidth="1"/>
    <col min="16" max="16" width="0.42578125" style="424" customWidth="1"/>
    <col min="17" max="17" width="11.140625" style="424" hidden="1" customWidth="1"/>
    <col min="18" max="18" width="0.28515625" style="424" customWidth="1"/>
    <col min="19" max="19" width="11.5703125" style="424" hidden="1" customWidth="1"/>
    <col min="20" max="20" width="18.28515625" style="424" hidden="1" customWidth="1"/>
    <col min="21" max="21" width="0.28515625" style="424" customWidth="1"/>
    <col min="22" max="22" width="11.5703125" style="424" hidden="1" customWidth="1"/>
    <col min="23" max="23" width="0.28515625" style="424" customWidth="1"/>
    <col min="24" max="24" width="11.5703125" style="424" hidden="1" customWidth="1"/>
    <col min="25" max="25" width="18.28515625" style="424" customWidth="1"/>
    <col min="26" max="26" width="0.28515625" style="424" customWidth="1"/>
    <col min="27" max="27" width="11.5703125" style="424" hidden="1" customWidth="1"/>
    <col min="28" max="28" width="0.28515625" style="424" customWidth="1"/>
    <col min="29" max="29" width="11.5703125" style="424" hidden="1" customWidth="1"/>
    <col min="30" max="30" width="18.28515625" style="424" customWidth="1"/>
    <col min="31" max="32" width="11.5703125" style="424" hidden="1" customWidth="1"/>
    <col min="33" max="33" width="0.28515625" style="424" customWidth="1"/>
    <col min="34" max="34" width="11.5703125" style="424" hidden="1" customWidth="1"/>
    <col min="35" max="35" width="18.28515625" style="424" customWidth="1"/>
    <col min="36" max="36" width="0.28515625" style="424" customWidth="1"/>
    <col min="37" max="37" width="11.5703125" style="424" hidden="1" customWidth="1"/>
    <col min="38" max="38" width="0.28515625" style="424" customWidth="1"/>
    <col min="39" max="39" width="11.5703125" style="424" hidden="1" customWidth="1"/>
    <col min="40" max="40" width="18.28515625" style="424" hidden="1" customWidth="1"/>
    <col min="41" max="41" width="0.28515625" style="424" hidden="1" customWidth="1"/>
    <col min="42" max="42" width="11.5703125" style="424" hidden="1" customWidth="1"/>
    <col min="43" max="43" width="0.28515625" style="424" hidden="1" customWidth="1"/>
    <col min="44" max="44" width="11.5703125" style="424" hidden="1" customWidth="1"/>
    <col min="45" max="45" width="18.28515625" style="424" hidden="1" customWidth="1"/>
    <col min="46" max="46" width="0.28515625" style="424" customWidth="1"/>
    <col min="47" max="47" width="11.5703125" style="424" hidden="1" customWidth="1"/>
    <col min="48" max="48" width="0.28515625" style="424" customWidth="1"/>
    <col min="49" max="49" width="11.5703125" style="424" hidden="1" customWidth="1"/>
    <col min="50" max="50" width="18.28515625" style="424" customWidth="1"/>
    <col min="51" max="51" width="0.5703125" style="424" customWidth="1"/>
    <col min="52" max="52" width="11.5703125" style="424" hidden="1" customWidth="1"/>
    <col min="53" max="53" width="0.28515625" style="424" customWidth="1"/>
    <col min="54" max="54" width="11.5703125" style="424" hidden="1" customWidth="1"/>
    <col min="55" max="55" width="18.28515625" style="424" hidden="1" customWidth="1"/>
    <col min="56" max="56" width="0.28515625" style="424" customWidth="1"/>
    <col min="57" max="57" width="11.5703125" style="424" hidden="1" customWidth="1"/>
    <col min="58" max="58" width="0.28515625" style="424" customWidth="1"/>
    <col min="59" max="59" width="11.5703125" style="424" hidden="1" customWidth="1"/>
    <col min="60" max="60" width="27.140625" style="424" customWidth="1"/>
    <col min="61" max="61" width="0.28515625" style="424" customWidth="1"/>
    <col min="62" max="62" width="11.5703125" style="424" hidden="1" customWidth="1"/>
    <col min="63" max="63" width="0.28515625" style="424" customWidth="1"/>
    <col min="64" max="64" width="11.5703125" style="424" hidden="1" customWidth="1"/>
    <col min="65" max="65" width="18.28515625" style="424" hidden="1" customWidth="1"/>
    <col min="66" max="66" width="0.28515625" style="424" hidden="1" customWidth="1"/>
    <col min="67" max="67" width="11.5703125" style="424" hidden="1" customWidth="1"/>
    <col min="68" max="68" width="0.28515625" style="424" hidden="1" customWidth="1"/>
    <col min="69" max="69" width="11.5703125" style="424" hidden="1" customWidth="1"/>
    <col min="70" max="70" width="18.28515625" style="424" hidden="1" customWidth="1"/>
    <col min="71" max="71" width="0.28515625" style="424" customWidth="1"/>
    <col min="72" max="72" width="11.5703125" style="424" hidden="1" customWidth="1"/>
    <col min="73" max="73" width="0.28515625" style="424" customWidth="1"/>
    <col min="74" max="74" width="11.5703125" style="424" hidden="1" customWidth="1"/>
    <col min="75" max="75" width="18.28515625" style="424" customWidth="1"/>
    <col min="76" max="76" width="0.28515625" style="424" customWidth="1"/>
    <col min="77" max="77" width="11.5703125" style="424" hidden="1" customWidth="1"/>
    <col min="78" max="78" width="0.28515625" style="424" customWidth="1"/>
    <col min="79" max="79" width="11.5703125" style="424" hidden="1" customWidth="1"/>
    <col min="80" max="80" width="18.28515625" style="424" customWidth="1"/>
    <col min="81" max="81" width="0.5703125" style="424" customWidth="1"/>
    <col min="82" max="82" width="11.5703125" style="424" hidden="1" customWidth="1"/>
    <col min="83" max="83" width="0.28515625" style="424" customWidth="1"/>
    <col min="84" max="84" width="11.5703125" style="424" hidden="1" customWidth="1"/>
    <col min="85" max="85" width="18.28515625" style="424" customWidth="1"/>
    <col min="86" max="86" width="0.28515625" style="424" customWidth="1"/>
    <col min="87" max="87" width="11.5703125" style="424" hidden="1" customWidth="1"/>
    <col min="88" max="88" width="0.28515625" style="424" customWidth="1"/>
    <col min="89" max="89" width="11.5703125" style="424" hidden="1" customWidth="1"/>
    <col min="90" max="90" width="18.28515625" style="424" customWidth="1"/>
    <col min="91" max="91" width="0.28515625" style="424" customWidth="1"/>
    <col min="92" max="92" width="11.5703125" style="424" hidden="1" customWidth="1"/>
    <col min="93" max="93" width="0.28515625" style="424" customWidth="1"/>
    <col min="94" max="94" width="11.5703125" style="424" hidden="1" customWidth="1"/>
    <col min="95" max="95" width="18.28515625" style="424" customWidth="1"/>
    <col min="96" max="96" width="0.28515625" style="424" customWidth="1"/>
    <col min="97" max="97" width="11.5703125" style="424" hidden="1" customWidth="1"/>
    <col min="98" max="98" width="0.28515625" style="424" customWidth="1"/>
    <col min="99" max="99" width="11.5703125" style="424" hidden="1" customWidth="1"/>
    <col min="100" max="100" width="18.28515625" style="424" customWidth="1"/>
    <col min="101" max="101" width="0.28515625" style="424" customWidth="1"/>
    <col min="102" max="102" width="11.5703125" style="424" hidden="1" customWidth="1"/>
    <col min="103" max="16384" width="9.140625" style="424"/>
  </cols>
  <sheetData>
    <row r="1" spans="1:168" ht="51" customHeight="1">
      <c r="A1" s="1005" t="s">
        <v>870</v>
      </c>
      <c r="B1" s="1005"/>
      <c r="C1" s="1005"/>
      <c r="D1" s="1005"/>
      <c r="E1" s="1005"/>
      <c r="F1" s="1005"/>
      <c r="G1" s="1005"/>
      <c r="H1" s="1005"/>
      <c r="I1" s="1005"/>
      <c r="J1" s="1005"/>
      <c r="K1" s="1005"/>
      <c r="L1" s="1005"/>
      <c r="M1" s="1005"/>
      <c r="N1" s="1005"/>
      <c r="O1" s="1005"/>
      <c r="P1" s="1005"/>
      <c r="Q1" s="1005"/>
      <c r="AI1" s="424" t="s">
        <v>878</v>
      </c>
    </row>
    <row r="2" spans="1:168" ht="42.75" customHeight="1">
      <c r="A2" s="1005"/>
      <c r="B2" s="1005"/>
      <c r="C2" s="1005"/>
      <c r="D2" s="1005"/>
      <c r="E2" s="1005"/>
      <c r="F2" s="1005"/>
      <c r="G2" s="1005"/>
      <c r="H2" s="1005"/>
      <c r="I2" s="1005"/>
      <c r="J2" s="1005"/>
      <c r="K2" s="1005"/>
      <c r="L2" s="1005"/>
      <c r="M2" s="1005"/>
      <c r="N2" s="1005"/>
      <c r="O2" s="1005"/>
      <c r="P2" s="1005"/>
      <c r="Q2" s="1005"/>
      <c r="R2" s="425"/>
      <c r="S2" s="425"/>
      <c r="T2" s="425"/>
      <c r="U2" s="425"/>
      <c r="V2" s="425"/>
      <c r="W2" s="425"/>
      <c r="X2" s="425"/>
      <c r="Y2" s="425"/>
      <c r="Z2" s="425"/>
      <c r="AA2" s="425"/>
      <c r="AB2" s="425"/>
      <c r="AC2" s="425"/>
      <c r="AD2" s="425"/>
      <c r="AE2" s="425"/>
      <c r="AF2" s="425"/>
      <c r="AG2" s="425"/>
      <c r="AH2" s="425"/>
      <c r="AI2" s="425"/>
      <c r="AJ2" s="425"/>
      <c r="AK2" s="425"/>
      <c r="AL2" s="425"/>
      <c r="AM2" s="425"/>
      <c r="AN2" s="425"/>
      <c r="AO2" s="425"/>
      <c r="AP2" s="425"/>
      <c r="AQ2" s="425"/>
      <c r="AR2" s="425"/>
      <c r="AS2" s="425"/>
      <c r="AT2" s="425"/>
      <c r="AU2" s="425"/>
      <c r="AV2" s="425"/>
      <c r="AW2" s="425"/>
      <c r="AX2" s="425"/>
      <c r="AY2" s="425"/>
      <c r="AZ2" s="425"/>
      <c r="BA2" s="425"/>
      <c r="BK2" s="425"/>
      <c r="BU2" s="425"/>
    </row>
    <row r="3" spans="1:168" ht="23.25" thickBot="1">
      <c r="A3" s="426"/>
      <c r="B3" s="426"/>
      <c r="C3" s="426"/>
      <c r="D3" s="426"/>
      <c r="E3" s="426"/>
      <c r="F3" s="426"/>
      <c r="G3" s="426"/>
      <c r="H3" s="426"/>
      <c r="I3" s="426"/>
      <c r="J3" s="426"/>
      <c r="K3" s="426"/>
      <c r="L3" s="426"/>
      <c r="M3" s="426"/>
      <c r="N3" s="426"/>
      <c r="O3" s="426"/>
      <c r="P3" s="426"/>
      <c r="Q3" s="426"/>
      <c r="R3" s="425"/>
      <c r="S3" s="425"/>
      <c r="T3" s="425"/>
      <c r="U3" s="425"/>
      <c r="V3" s="425"/>
      <c r="W3" s="425"/>
      <c r="X3" s="425"/>
      <c r="Y3" s="425"/>
      <c r="Z3" s="425"/>
      <c r="AA3" s="425"/>
      <c r="AB3" s="425"/>
      <c r="AC3" s="425"/>
      <c r="AD3" s="425"/>
      <c r="AE3" s="425"/>
      <c r="AF3" s="425"/>
      <c r="AG3" s="425"/>
      <c r="AH3" s="425"/>
      <c r="AI3" s="425"/>
      <c r="AJ3" s="425"/>
      <c r="AK3" s="425"/>
      <c r="AL3" s="425"/>
      <c r="AM3" s="425"/>
      <c r="AN3" s="425"/>
      <c r="AO3" s="425"/>
      <c r="AP3" s="425"/>
      <c r="AQ3" s="425"/>
      <c r="AR3" s="425"/>
      <c r="AS3" s="425"/>
      <c r="AT3" s="425"/>
      <c r="AU3" s="425"/>
      <c r="AV3" s="425"/>
      <c r="AW3" s="425"/>
      <c r="AX3" s="425"/>
      <c r="AY3" s="425"/>
      <c r="AZ3" s="425"/>
      <c r="BA3" s="425"/>
      <c r="BK3" s="425"/>
      <c r="BU3" s="425"/>
    </row>
    <row r="4" spans="1:168" ht="21" thickBot="1">
      <c r="A4" s="837" t="s">
        <v>847</v>
      </c>
      <c r="B4" s="840" t="s">
        <v>848</v>
      </c>
      <c r="C4" s="843" t="s">
        <v>769</v>
      </c>
      <c r="D4" s="843"/>
      <c r="E4" s="843"/>
      <c r="F4" s="843"/>
      <c r="G4" s="843"/>
      <c r="H4" s="843"/>
      <c r="I4" s="843"/>
      <c r="J4" s="843"/>
      <c r="K4" s="843"/>
      <c r="L4" s="843"/>
      <c r="M4" s="843"/>
      <c r="N4" s="843"/>
      <c r="O4" s="843"/>
      <c r="P4" s="843"/>
      <c r="Q4" s="843"/>
      <c r="R4" s="843"/>
      <c r="S4" s="843"/>
      <c r="T4" s="843"/>
      <c r="U4" s="843"/>
      <c r="V4" s="843"/>
      <c r="W4" s="843"/>
      <c r="X4" s="843"/>
      <c r="Y4" s="843"/>
      <c r="Z4" s="843"/>
      <c r="AA4" s="843"/>
      <c r="AB4" s="843"/>
      <c r="AC4" s="843"/>
      <c r="AD4" s="843"/>
      <c r="AE4" s="843"/>
      <c r="AF4" s="843"/>
      <c r="AG4" s="843"/>
      <c r="AH4" s="843"/>
      <c r="AI4" s="843"/>
      <c r="AJ4" s="843"/>
      <c r="AK4" s="843"/>
      <c r="AL4" s="843"/>
      <c r="AM4" s="843"/>
      <c r="AN4" s="843"/>
      <c r="AO4" s="843"/>
      <c r="AP4" s="843"/>
      <c r="AQ4" s="843"/>
      <c r="AR4" s="843"/>
      <c r="AS4" s="843"/>
      <c r="AT4" s="843"/>
      <c r="AU4" s="844"/>
      <c r="AV4" s="863" t="s">
        <v>770</v>
      </c>
      <c r="AW4" s="864"/>
      <c r="AX4" s="864"/>
      <c r="AY4" s="864"/>
      <c r="AZ4" s="864"/>
      <c r="BA4" s="864"/>
      <c r="BB4" s="864"/>
      <c r="BC4" s="864"/>
      <c r="BD4" s="864"/>
      <c r="BE4" s="864"/>
      <c r="BF4" s="864"/>
      <c r="BG4" s="864"/>
      <c r="BH4" s="864"/>
      <c r="BI4" s="864"/>
      <c r="BJ4" s="864"/>
      <c r="BK4" s="864"/>
      <c r="BL4" s="864"/>
      <c r="BM4" s="864"/>
      <c r="BN4" s="864"/>
      <c r="BO4" s="864"/>
      <c r="BP4" s="864"/>
      <c r="BQ4" s="864"/>
      <c r="BR4" s="864"/>
      <c r="BS4" s="864"/>
      <c r="BT4" s="864"/>
      <c r="BU4" s="864"/>
      <c r="BV4" s="864"/>
      <c r="BW4" s="864"/>
      <c r="BX4" s="864"/>
      <c r="BY4" s="864"/>
      <c r="BZ4" s="864"/>
      <c r="CA4" s="864"/>
      <c r="CB4" s="864"/>
      <c r="CC4" s="864"/>
      <c r="CD4" s="865"/>
      <c r="CE4" s="852" t="s">
        <v>771</v>
      </c>
      <c r="CF4" s="843"/>
      <c r="CG4" s="843"/>
      <c r="CH4" s="843"/>
      <c r="CI4" s="843"/>
      <c r="CJ4" s="843"/>
      <c r="CK4" s="843"/>
      <c r="CL4" s="843"/>
      <c r="CM4" s="843"/>
      <c r="CN4" s="844"/>
      <c r="CO4" s="852" t="s">
        <v>772</v>
      </c>
      <c r="CP4" s="843"/>
      <c r="CQ4" s="843"/>
      <c r="CR4" s="843"/>
      <c r="CS4" s="843"/>
      <c r="CT4" s="843"/>
      <c r="CU4" s="843"/>
      <c r="CV4" s="843"/>
      <c r="CW4" s="843"/>
      <c r="CX4" s="844"/>
    </row>
    <row r="5" spans="1:168" s="427" customFormat="1" ht="33" customHeight="1">
      <c r="A5" s="838"/>
      <c r="B5" s="841"/>
      <c r="C5" s="845"/>
      <c r="D5" s="845"/>
      <c r="E5" s="845"/>
      <c r="F5" s="845"/>
      <c r="G5" s="845"/>
      <c r="H5" s="845"/>
      <c r="I5" s="845"/>
      <c r="J5" s="845"/>
      <c r="K5" s="845"/>
      <c r="L5" s="845"/>
      <c r="M5" s="845"/>
      <c r="N5" s="845"/>
      <c r="O5" s="845"/>
      <c r="P5" s="845"/>
      <c r="Q5" s="845"/>
      <c r="R5" s="845"/>
      <c r="S5" s="845"/>
      <c r="T5" s="845"/>
      <c r="U5" s="845"/>
      <c r="V5" s="845"/>
      <c r="W5" s="845"/>
      <c r="X5" s="845"/>
      <c r="Y5" s="845"/>
      <c r="Z5" s="845"/>
      <c r="AA5" s="845"/>
      <c r="AB5" s="845"/>
      <c r="AC5" s="845"/>
      <c r="AD5" s="845"/>
      <c r="AE5" s="845"/>
      <c r="AF5" s="845"/>
      <c r="AG5" s="845"/>
      <c r="AH5" s="845"/>
      <c r="AI5" s="845"/>
      <c r="AJ5" s="845"/>
      <c r="AK5" s="845"/>
      <c r="AL5" s="845"/>
      <c r="AM5" s="845"/>
      <c r="AN5" s="845"/>
      <c r="AO5" s="845"/>
      <c r="AP5" s="845"/>
      <c r="AQ5" s="845"/>
      <c r="AR5" s="845"/>
      <c r="AS5" s="845"/>
      <c r="AT5" s="845"/>
      <c r="AU5" s="846"/>
      <c r="AV5" s="857" t="s">
        <v>779</v>
      </c>
      <c r="AW5" s="858"/>
      <c r="AX5" s="858"/>
      <c r="AY5" s="858"/>
      <c r="AZ5" s="859"/>
      <c r="BA5" s="857" t="s">
        <v>780</v>
      </c>
      <c r="BB5" s="858"/>
      <c r="BC5" s="858"/>
      <c r="BD5" s="858"/>
      <c r="BE5" s="858"/>
      <c r="BF5" s="858"/>
      <c r="BG5" s="858"/>
      <c r="BH5" s="858"/>
      <c r="BI5" s="858"/>
      <c r="BJ5" s="859"/>
      <c r="BK5" s="857" t="s">
        <v>849</v>
      </c>
      <c r="BL5" s="858"/>
      <c r="BM5" s="858"/>
      <c r="BN5" s="858"/>
      <c r="BO5" s="858"/>
      <c r="BP5" s="858"/>
      <c r="BQ5" s="858"/>
      <c r="BR5" s="858"/>
      <c r="BS5" s="858"/>
      <c r="BT5" s="859"/>
      <c r="BU5" s="857" t="s">
        <v>781</v>
      </c>
      <c r="BV5" s="858"/>
      <c r="BW5" s="858"/>
      <c r="BX5" s="858"/>
      <c r="BY5" s="858"/>
      <c r="BZ5" s="858"/>
      <c r="CA5" s="858"/>
      <c r="CB5" s="858"/>
      <c r="CC5" s="858"/>
      <c r="CD5" s="859"/>
      <c r="CE5" s="853"/>
      <c r="CF5" s="854"/>
      <c r="CG5" s="854"/>
      <c r="CH5" s="854"/>
      <c r="CI5" s="854"/>
      <c r="CJ5" s="854"/>
      <c r="CK5" s="854"/>
      <c r="CL5" s="854"/>
      <c r="CM5" s="854"/>
      <c r="CN5" s="855"/>
      <c r="CO5" s="853"/>
      <c r="CP5" s="854"/>
      <c r="CQ5" s="854"/>
      <c r="CR5" s="854"/>
      <c r="CS5" s="854"/>
      <c r="CT5" s="854"/>
      <c r="CU5" s="854"/>
      <c r="CV5" s="854"/>
      <c r="CW5" s="854"/>
      <c r="CX5" s="855"/>
    </row>
    <row r="6" spans="1:168" s="427" customFormat="1" ht="135.75" customHeight="1">
      <c r="A6" s="838"/>
      <c r="B6" s="841"/>
      <c r="C6" s="870" t="s">
        <v>782</v>
      </c>
      <c r="D6" s="849"/>
      <c r="E6" s="849"/>
      <c r="F6" s="849"/>
      <c r="G6" s="849"/>
      <c r="H6" s="849"/>
      <c r="I6" s="849"/>
      <c r="J6" s="849"/>
      <c r="K6" s="849"/>
      <c r="L6" s="849"/>
      <c r="M6" s="849"/>
      <c r="N6" s="849"/>
      <c r="O6" s="849"/>
      <c r="P6" s="849"/>
      <c r="Q6" s="850"/>
      <c r="R6" s="871" t="s">
        <v>850</v>
      </c>
      <c r="S6" s="872"/>
      <c r="T6" s="872"/>
      <c r="U6" s="872"/>
      <c r="V6" s="872"/>
      <c r="W6" s="872"/>
      <c r="X6" s="872"/>
      <c r="Y6" s="872"/>
      <c r="Z6" s="872"/>
      <c r="AA6" s="872"/>
      <c r="AB6" s="872"/>
      <c r="AC6" s="872"/>
      <c r="AD6" s="872"/>
      <c r="AE6" s="872"/>
      <c r="AF6" s="872"/>
      <c r="AG6" s="872"/>
      <c r="AH6" s="872"/>
      <c r="AI6" s="872"/>
      <c r="AJ6" s="872"/>
      <c r="AK6" s="872"/>
      <c r="AL6" s="869" t="s">
        <v>778</v>
      </c>
      <c r="AM6" s="849"/>
      <c r="AN6" s="849"/>
      <c r="AO6" s="849"/>
      <c r="AP6" s="849"/>
      <c r="AQ6" s="849"/>
      <c r="AR6" s="849"/>
      <c r="AS6" s="849"/>
      <c r="AT6" s="849"/>
      <c r="AU6" s="850"/>
      <c r="AV6" s="860"/>
      <c r="AW6" s="861"/>
      <c r="AX6" s="861"/>
      <c r="AY6" s="861"/>
      <c r="AZ6" s="862"/>
      <c r="BA6" s="860"/>
      <c r="BB6" s="861"/>
      <c r="BC6" s="861"/>
      <c r="BD6" s="861"/>
      <c r="BE6" s="861"/>
      <c r="BF6" s="861"/>
      <c r="BG6" s="861"/>
      <c r="BH6" s="861"/>
      <c r="BI6" s="861"/>
      <c r="BJ6" s="862"/>
      <c r="BK6" s="860"/>
      <c r="BL6" s="861"/>
      <c r="BM6" s="861"/>
      <c r="BN6" s="861"/>
      <c r="BO6" s="861"/>
      <c r="BP6" s="861"/>
      <c r="BQ6" s="861"/>
      <c r="BR6" s="861"/>
      <c r="BS6" s="861"/>
      <c r="BT6" s="862"/>
      <c r="BU6" s="860"/>
      <c r="BV6" s="861"/>
      <c r="BW6" s="861"/>
      <c r="BX6" s="861"/>
      <c r="BY6" s="861"/>
      <c r="BZ6" s="861"/>
      <c r="CA6" s="861"/>
      <c r="CB6" s="861"/>
      <c r="CC6" s="861"/>
      <c r="CD6" s="862"/>
      <c r="CE6" s="856"/>
      <c r="CF6" s="845"/>
      <c r="CG6" s="845"/>
      <c r="CH6" s="845"/>
      <c r="CI6" s="845"/>
      <c r="CJ6" s="845"/>
      <c r="CK6" s="845"/>
      <c r="CL6" s="845"/>
      <c r="CM6" s="845"/>
      <c r="CN6" s="846"/>
      <c r="CO6" s="856"/>
      <c r="CP6" s="845"/>
      <c r="CQ6" s="845"/>
      <c r="CR6" s="845"/>
      <c r="CS6" s="845"/>
      <c r="CT6" s="845"/>
      <c r="CU6" s="845"/>
      <c r="CV6" s="845"/>
      <c r="CW6" s="845"/>
      <c r="CX6" s="846"/>
    </row>
    <row r="7" spans="1:168" s="428" customFormat="1" ht="51.75" customHeight="1">
      <c r="A7" s="838"/>
      <c r="B7" s="841"/>
      <c r="C7" s="847" t="s">
        <v>851</v>
      </c>
      <c r="D7" s="848"/>
      <c r="E7" s="848"/>
      <c r="F7" s="848"/>
      <c r="G7" s="848"/>
      <c r="H7" s="1006" t="s">
        <v>852</v>
      </c>
      <c r="I7" s="1006"/>
      <c r="J7" s="1006"/>
      <c r="K7" s="1006"/>
      <c r="L7" s="1006"/>
      <c r="M7" s="1006" t="s">
        <v>797</v>
      </c>
      <c r="N7" s="1006"/>
      <c r="O7" s="1006"/>
      <c r="P7" s="1006"/>
      <c r="Q7" s="1007"/>
      <c r="R7" s="849" t="s">
        <v>853</v>
      </c>
      <c r="S7" s="849"/>
      <c r="T7" s="849"/>
      <c r="U7" s="849"/>
      <c r="V7" s="849"/>
      <c r="W7" s="1006" t="s">
        <v>854</v>
      </c>
      <c r="X7" s="1006"/>
      <c r="Y7" s="1006"/>
      <c r="Z7" s="1006"/>
      <c r="AA7" s="1006"/>
      <c r="AB7" s="1006" t="s">
        <v>855</v>
      </c>
      <c r="AC7" s="1006"/>
      <c r="AD7" s="1006"/>
      <c r="AE7" s="1006"/>
      <c r="AF7" s="1006"/>
      <c r="AG7" s="1006" t="s">
        <v>856</v>
      </c>
      <c r="AH7" s="1006"/>
      <c r="AI7" s="1006"/>
      <c r="AJ7" s="1006"/>
      <c r="AK7" s="1009"/>
      <c r="AL7" s="869" t="s">
        <v>796</v>
      </c>
      <c r="AM7" s="849"/>
      <c r="AN7" s="849"/>
      <c r="AO7" s="849"/>
      <c r="AP7" s="849"/>
      <c r="AQ7" s="849" t="s">
        <v>797</v>
      </c>
      <c r="AR7" s="849"/>
      <c r="AS7" s="849"/>
      <c r="AT7" s="849"/>
      <c r="AU7" s="850"/>
      <c r="AV7" s="869" t="s">
        <v>797</v>
      </c>
      <c r="AW7" s="849"/>
      <c r="AX7" s="849"/>
      <c r="AY7" s="849"/>
      <c r="AZ7" s="850"/>
      <c r="BA7" s="869" t="s">
        <v>796</v>
      </c>
      <c r="BB7" s="849"/>
      <c r="BC7" s="849"/>
      <c r="BD7" s="849"/>
      <c r="BE7" s="849"/>
      <c r="BF7" s="1006" t="s">
        <v>797</v>
      </c>
      <c r="BG7" s="1006"/>
      <c r="BH7" s="1006"/>
      <c r="BI7" s="1006"/>
      <c r="BJ7" s="1007"/>
      <c r="BK7" s="869" t="s">
        <v>796</v>
      </c>
      <c r="BL7" s="849"/>
      <c r="BM7" s="849"/>
      <c r="BN7" s="849"/>
      <c r="BO7" s="849"/>
      <c r="BP7" s="849" t="s">
        <v>797</v>
      </c>
      <c r="BQ7" s="849"/>
      <c r="BR7" s="849"/>
      <c r="BS7" s="849"/>
      <c r="BT7" s="850"/>
      <c r="BU7" s="1008" t="s">
        <v>796</v>
      </c>
      <c r="BV7" s="1006"/>
      <c r="BW7" s="1006"/>
      <c r="BX7" s="1006"/>
      <c r="BY7" s="1006"/>
      <c r="BZ7" s="1006" t="s">
        <v>797</v>
      </c>
      <c r="CA7" s="1006"/>
      <c r="CB7" s="1006"/>
      <c r="CC7" s="1006"/>
      <c r="CD7" s="1007"/>
      <c r="CE7" s="869" t="s">
        <v>796</v>
      </c>
      <c r="CF7" s="849"/>
      <c r="CG7" s="849"/>
      <c r="CH7" s="849"/>
      <c r="CI7" s="849"/>
      <c r="CJ7" s="1006" t="s">
        <v>797</v>
      </c>
      <c r="CK7" s="1006"/>
      <c r="CL7" s="1006"/>
      <c r="CM7" s="1006"/>
      <c r="CN7" s="1007"/>
      <c r="CO7" s="869" t="s">
        <v>796</v>
      </c>
      <c r="CP7" s="849"/>
      <c r="CQ7" s="849"/>
      <c r="CR7" s="849"/>
      <c r="CS7" s="849"/>
      <c r="CT7" s="1006" t="s">
        <v>797</v>
      </c>
      <c r="CU7" s="1006"/>
      <c r="CV7" s="1006"/>
      <c r="CW7" s="1006"/>
      <c r="CX7" s="1007"/>
    </row>
    <row r="8" spans="1:168" s="434" customFormat="1" ht="30" customHeight="1">
      <c r="A8" s="839"/>
      <c r="B8" s="842"/>
      <c r="C8" s="429" t="s">
        <v>798</v>
      </c>
      <c r="D8" s="430" t="s">
        <v>857</v>
      </c>
      <c r="E8" s="430" t="s">
        <v>800</v>
      </c>
      <c r="F8" s="430" t="s">
        <v>858</v>
      </c>
      <c r="G8" s="430" t="s">
        <v>859</v>
      </c>
      <c r="H8" s="430" t="s">
        <v>798</v>
      </c>
      <c r="I8" s="430" t="s">
        <v>857</v>
      </c>
      <c r="J8" s="430" t="s">
        <v>800</v>
      </c>
      <c r="K8" s="430" t="s">
        <v>858</v>
      </c>
      <c r="L8" s="430" t="s">
        <v>859</v>
      </c>
      <c r="M8" s="430" t="s">
        <v>798</v>
      </c>
      <c r="N8" s="430" t="s">
        <v>857</v>
      </c>
      <c r="O8" s="430" t="s">
        <v>800</v>
      </c>
      <c r="P8" s="430" t="s">
        <v>858</v>
      </c>
      <c r="Q8" s="431" t="s">
        <v>859</v>
      </c>
      <c r="R8" s="429" t="s">
        <v>798</v>
      </c>
      <c r="S8" s="430" t="s">
        <v>857</v>
      </c>
      <c r="T8" s="430" t="s">
        <v>800</v>
      </c>
      <c r="U8" s="430" t="s">
        <v>858</v>
      </c>
      <c r="V8" s="430" t="s">
        <v>859</v>
      </c>
      <c r="W8" s="430" t="s">
        <v>798</v>
      </c>
      <c r="X8" s="430" t="s">
        <v>857</v>
      </c>
      <c r="Y8" s="430" t="s">
        <v>800</v>
      </c>
      <c r="Z8" s="430" t="s">
        <v>858</v>
      </c>
      <c r="AA8" s="430" t="s">
        <v>859</v>
      </c>
      <c r="AB8" s="430" t="s">
        <v>798</v>
      </c>
      <c r="AC8" s="430" t="s">
        <v>857</v>
      </c>
      <c r="AD8" s="430" t="s">
        <v>800</v>
      </c>
      <c r="AE8" s="430" t="s">
        <v>858</v>
      </c>
      <c r="AF8" s="430" t="s">
        <v>859</v>
      </c>
      <c r="AG8" s="430" t="s">
        <v>798</v>
      </c>
      <c r="AH8" s="430" t="s">
        <v>857</v>
      </c>
      <c r="AI8" s="430" t="s">
        <v>800</v>
      </c>
      <c r="AJ8" s="430" t="s">
        <v>858</v>
      </c>
      <c r="AK8" s="432" t="s">
        <v>859</v>
      </c>
      <c r="AL8" s="433" t="s">
        <v>798</v>
      </c>
      <c r="AM8" s="430" t="s">
        <v>857</v>
      </c>
      <c r="AN8" s="430" t="s">
        <v>800</v>
      </c>
      <c r="AO8" s="430" t="s">
        <v>858</v>
      </c>
      <c r="AP8" s="430" t="s">
        <v>859</v>
      </c>
      <c r="AQ8" s="430" t="s">
        <v>798</v>
      </c>
      <c r="AR8" s="430" t="s">
        <v>857</v>
      </c>
      <c r="AS8" s="430" t="s">
        <v>800</v>
      </c>
      <c r="AT8" s="430" t="s">
        <v>858</v>
      </c>
      <c r="AU8" s="431" t="s">
        <v>859</v>
      </c>
      <c r="AV8" s="433" t="s">
        <v>798</v>
      </c>
      <c r="AW8" s="430" t="s">
        <v>857</v>
      </c>
      <c r="AX8" s="430" t="s">
        <v>800</v>
      </c>
      <c r="AY8" s="430" t="s">
        <v>858</v>
      </c>
      <c r="AZ8" s="431" t="s">
        <v>859</v>
      </c>
      <c r="BA8" s="433" t="s">
        <v>798</v>
      </c>
      <c r="BB8" s="430" t="s">
        <v>857</v>
      </c>
      <c r="BC8" s="430" t="s">
        <v>800</v>
      </c>
      <c r="BD8" s="430" t="s">
        <v>858</v>
      </c>
      <c r="BE8" s="430" t="s">
        <v>859</v>
      </c>
      <c r="BF8" s="430" t="s">
        <v>798</v>
      </c>
      <c r="BG8" s="430" t="s">
        <v>857</v>
      </c>
      <c r="BH8" s="430" t="s">
        <v>800</v>
      </c>
      <c r="BI8" s="430" t="s">
        <v>858</v>
      </c>
      <c r="BJ8" s="431" t="s">
        <v>859</v>
      </c>
      <c r="BK8" s="433" t="s">
        <v>798</v>
      </c>
      <c r="BL8" s="430" t="s">
        <v>857</v>
      </c>
      <c r="BM8" s="430" t="s">
        <v>800</v>
      </c>
      <c r="BN8" s="430" t="s">
        <v>858</v>
      </c>
      <c r="BO8" s="430" t="s">
        <v>859</v>
      </c>
      <c r="BP8" s="430" t="s">
        <v>798</v>
      </c>
      <c r="BQ8" s="430" t="s">
        <v>857</v>
      </c>
      <c r="BR8" s="430" t="s">
        <v>800</v>
      </c>
      <c r="BS8" s="430" t="s">
        <v>858</v>
      </c>
      <c r="BT8" s="431" t="s">
        <v>859</v>
      </c>
      <c r="BU8" s="433" t="s">
        <v>798</v>
      </c>
      <c r="BV8" s="430" t="s">
        <v>857</v>
      </c>
      <c r="BW8" s="430" t="s">
        <v>800</v>
      </c>
      <c r="BX8" s="430" t="s">
        <v>858</v>
      </c>
      <c r="BY8" s="430" t="s">
        <v>859</v>
      </c>
      <c r="BZ8" s="430" t="s">
        <v>798</v>
      </c>
      <c r="CA8" s="430" t="s">
        <v>857</v>
      </c>
      <c r="CB8" s="430" t="s">
        <v>800</v>
      </c>
      <c r="CC8" s="430" t="s">
        <v>858</v>
      </c>
      <c r="CD8" s="431" t="s">
        <v>859</v>
      </c>
      <c r="CE8" s="433" t="s">
        <v>798</v>
      </c>
      <c r="CF8" s="430" t="s">
        <v>857</v>
      </c>
      <c r="CG8" s="430" t="s">
        <v>800</v>
      </c>
      <c r="CH8" s="430" t="s">
        <v>858</v>
      </c>
      <c r="CI8" s="430" t="s">
        <v>859</v>
      </c>
      <c r="CJ8" s="430" t="s">
        <v>798</v>
      </c>
      <c r="CK8" s="430" t="s">
        <v>857</v>
      </c>
      <c r="CL8" s="430" t="s">
        <v>800</v>
      </c>
      <c r="CM8" s="430" t="s">
        <v>858</v>
      </c>
      <c r="CN8" s="431" t="s">
        <v>859</v>
      </c>
      <c r="CO8" s="433" t="s">
        <v>798</v>
      </c>
      <c r="CP8" s="430" t="s">
        <v>857</v>
      </c>
      <c r="CQ8" s="430" t="s">
        <v>800</v>
      </c>
      <c r="CR8" s="430" t="s">
        <v>858</v>
      </c>
      <c r="CS8" s="430" t="s">
        <v>859</v>
      </c>
      <c r="CT8" s="430" t="s">
        <v>798</v>
      </c>
      <c r="CU8" s="430" t="s">
        <v>857</v>
      </c>
      <c r="CV8" s="430" t="s">
        <v>800</v>
      </c>
      <c r="CW8" s="430" t="s">
        <v>858</v>
      </c>
      <c r="CX8" s="431" t="s">
        <v>859</v>
      </c>
    </row>
    <row r="9" spans="1:168" s="441" customFormat="1">
      <c r="A9" s="866" t="s">
        <v>860</v>
      </c>
      <c r="B9" s="435" t="s">
        <v>861</v>
      </c>
      <c r="C9" s="436">
        <f>ROUND(C10+C14,0)</f>
        <v>31230</v>
      </c>
      <c r="D9" s="437">
        <f t="shared" ref="D9:BO9" si="0">ROUND(D10+D14,0)</f>
        <v>45356</v>
      </c>
      <c r="E9" s="437">
        <f t="shared" si="0"/>
        <v>54774</v>
      </c>
      <c r="F9" s="437">
        <f t="shared" si="0"/>
        <v>59483</v>
      </c>
      <c r="G9" s="437">
        <f t="shared" si="0"/>
        <v>59483</v>
      </c>
      <c r="H9" s="437">
        <f t="shared" si="0"/>
        <v>31230</v>
      </c>
      <c r="I9" s="437">
        <f t="shared" si="0"/>
        <v>45356</v>
      </c>
      <c r="J9" s="437">
        <f t="shared" si="0"/>
        <v>54774</v>
      </c>
      <c r="K9" s="437">
        <f t="shared" si="0"/>
        <v>59483</v>
      </c>
      <c r="L9" s="437">
        <f t="shared" si="0"/>
        <v>59483</v>
      </c>
      <c r="M9" s="437">
        <f t="shared" si="0"/>
        <v>27438</v>
      </c>
      <c r="N9" s="437">
        <f t="shared" si="0"/>
        <v>39891</v>
      </c>
      <c r="O9" s="437">
        <f t="shared" si="0"/>
        <v>48193</v>
      </c>
      <c r="P9" s="437">
        <f t="shared" si="0"/>
        <v>52345</v>
      </c>
      <c r="Q9" s="435">
        <f t="shared" si="0"/>
        <v>52345</v>
      </c>
      <c r="R9" s="437">
        <f t="shared" si="0"/>
        <v>35304</v>
      </c>
      <c r="S9" s="437">
        <f t="shared" si="0"/>
        <v>51273</v>
      </c>
      <c r="T9" s="437">
        <f t="shared" si="0"/>
        <v>61919</v>
      </c>
      <c r="U9" s="437">
        <f t="shared" si="0"/>
        <v>67241</v>
      </c>
      <c r="V9" s="437">
        <f t="shared" si="0"/>
        <v>67241</v>
      </c>
      <c r="W9" s="436">
        <f t="shared" si="0"/>
        <v>38414</v>
      </c>
      <c r="X9" s="437">
        <f t="shared" si="0"/>
        <v>55847</v>
      </c>
      <c r="Y9" s="437">
        <f t="shared" si="0"/>
        <v>67470</v>
      </c>
      <c r="Z9" s="437">
        <f t="shared" si="0"/>
        <v>73281</v>
      </c>
      <c r="AA9" s="437">
        <f t="shared" si="0"/>
        <v>73281</v>
      </c>
      <c r="AB9" s="436">
        <f t="shared" si="0"/>
        <v>27438</v>
      </c>
      <c r="AC9" s="437">
        <f t="shared" si="0"/>
        <v>39891</v>
      </c>
      <c r="AD9" s="437">
        <f t="shared" si="0"/>
        <v>48193</v>
      </c>
      <c r="AE9" s="437">
        <f t="shared" si="0"/>
        <v>52345</v>
      </c>
      <c r="AF9" s="437">
        <f t="shared" si="0"/>
        <v>52345</v>
      </c>
      <c r="AG9" s="436">
        <f t="shared" si="0"/>
        <v>27438</v>
      </c>
      <c r="AH9" s="437">
        <f t="shared" si="0"/>
        <v>39891</v>
      </c>
      <c r="AI9" s="437">
        <f t="shared" si="0"/>
        <v>48193</v>
      </c>
      <c r="AJ9" s="437">
        <f t="shared" si="0"/>
        <v>52345</v>
      </c>
      <c r="AK9" s="438">
        <f t="shared" si="0"/>
        <v>52345</v>
      </c>
      <c r="AL9" s="439">
        <f t="shared" si="0"/>
        <v>31230</v>
      </c>
      <c r="AM9" s="437">
        <f t="shared" si="0"/>
        <v>45356</v>
      </c>
      <c r="AN9" s="437">
        <f t="shared" si="0"/>
        <v>54774</v>
      </c>
      <c r="AO9" s="437">
        <f t="shared" si="0"/>
        <v>59483</v>
      </c>
      <c r="AP9" s="437">
        <f t="shared" si="0"/>
        <v>59483</v>
      </c>
      <c r="AQ9" s="436">
        <f t="shared" si="0"/>
        <v>27438</v>
      </c>
      <c r="AR9" s="437">
        <f t="shared" si="0"/>
        <v>39891</v>
      </c>
      <c r="AS9" s="437">
        <f t="shared" si="0"/>
        <v>48193</v>
      </c>
      <c r="AT9" s="437">
        <f t="shared" si="0"/>
        <v>52345</v>
      </c>
      <c r="AU9" s="435">
        <f t="shared" si="0"/>
        <v>52345</v>
      </c>
      <c r="AV9" s="439">
        <f t="shared" si="0"/>
        <v>39368</v>
      </c>
      <c r="AW9" s="437">
        <f t="shared" si="0"/>
        <v>58979</v>
      </c>
      <c r="AX9" s="437">
        <f t="shared" si="0"/>
        <v>72052</v>
      </c>
      <c r="AY9" s="437">
        <f t="shared" si="0"/>
        <v>78589</v>
      </c>
      <c r="AZ9" s="440">
        <f t="shared" si="0"/>
        <v>78589</v>
      </c>
      <c r="BA9" s="439">
        <f t="shared" si="0"/>
        <v>79513</v>
      </c>
      <c r="BB9" s="437">
        <f t="shared" si="0"/>
        <v>115230</v>
      </c>
      <c r="BC9" s="437">
        <f t="shared" si="0"/>
        <v>139043</v>
      </c>
      <c r="BD9" s="437">
        <f t="shared" si="0"/>
        <v>150949</v>
      </c>
      <c r="BE9" s="436">
        <f t="shared" si="0"/>
        <v>150949</v>
      </c>
      <c r="BF9" s="437">
        <f t="shared" si="0"/>
        <v>69508</v>
      </c>
      <c r="BG9" s="437">
        <f t="shared" si="0"/>
        <v>100787</v>
      </c>
      <c r="BH9" s="437">
        <f t="shared" si="0"/>
        <v>121639</v>
      </c>
      <c r="BI9" s="437">
        <f t="shared" si="0"/>
        <v>132065</v>
      </c>
      <c r="BJ9" s="440">
        <f t="shared" si="0"/>
        <v>132065</v>
      </c>
      <c r="BK9" s="439">
        <f t="shared" si="0"/>
        <v>97646</v>
      </c>
      <c r="BL9" s="437">
        <f t="shared" si="0"/>
        <v>141477</v>
      </c>
      <c r="BM9" s="437">
        <f t="shared" si="0"/>
        <v>170697</v>
      </c>
      <c r="BN9" s="437">
        <f t="shared" si="0"/>
        <v>185307</v>
      </c>
      <c r="BO9" s="436">
        <f t="shared" si="0"/>
        <v>185307</v>
      </c>
      <c r="BP9" s="437">
        <f t="shared" ref="BP9:CX9" si="1">ROUND(BP10+BP14,0)</f>
        <v>85323</v>
      </c>
      <c r="BQ9" s="437">
        <f t="shared" si="1"/>
        <v>123684</v>
      </c>
      <c r="BR9" s="437">
        <f t="shared" si="1"/>
        <v>149258</v>
      </c>
      <c r="BS9" s="437">
        <f t="shared" si="1"/>
        <v>162046</v>
      </c>
      <c r="BT9" s="440">
        <f t="shared" si="1"/>
        <v>162046</v>
      </c>
      <c r="BU9" s="439">
        <f t="shared" si="1"/>
        <v>152235</v>
      </c>
      <c r="BV9" s="437">
        <f t="shared" si="1"/>
        <v>220517</v>
      </c>
      <c r="BW9" s="437">
        <f t="shared" si="1"/>
        <v>266039</v>
      </c>
      <c r="BX9" s="437">
        <f t="shared" si="1"/>
        <v>288800</v>
      </c>
      <c r="BY9" s="436">
        <f t="shared" si="1"/>
        <v>288800</v>
      </c>
      <c r="BZ9" s="437">
        <f t="shared" si="1"/>
        <v>132966</v>
      </c>
      <c r="CA9" s="437">
        <f t="shared" si="1"/>
        <v>192693</v>
      </c>
      <c r="CB9" s="437">
        <f t="shared" si="1"/>
        <v>232513</v>
      </c>
      <c r="CC9" s="437">
        <f t="shared" si="1"/>
        <v>252422</v>
      </c>
      <c r="CD9" s="440">
        <f t="shared" si="1"/>
        <v>252422</v>
      </c>
      <c r="CE9" s="439">
        <f t="shared" si="1"/>
        <v>41814</v>
      </c>
      <c r="CF9" s="437">
        <f t="shared" si="1"/>
        <v>60677</v>
      </c>
      <c r="CG9" s="437">
        <f t="shared" si="1"/>
        <v>73251</v>
      </c>
      <c r="CH9" s="437">
        <f t="shared" si="1"/>
        <v>79540</v>
      </c>
      <c r="CI9" s="436">
        <f t="shared" si="1"/>
        <v>79540</v>
      </c>
      <c r="CJ9" s="437">
        <f t="shared" si="1"/>
        <v>36661</v>
      </c>
      <c r="CK9" s="437">
        <f t="shared" si="1"/>
        <v>53245</v>
      </c>
      <c r="CL9" s="437">
        <f t="shared" si="1"/>
        <v>64299</v>
      </c>
      <c r="CM9" s="437">
        <f t="shared" si="1"/>
        <v>69827</v>
      </c>
      <c r="CN9" s="440">
        <f t="shared" si="1"/>
        <v>69827</v>
      </c>
      <c r="CO9" s="439">
        <f t="shared" si="1"/>
        <v>35914</v>
      </c>
      <c r="CP9" s="437">
        <f t="shared" si="1"/>
        <v>52160</v>
      </c>
      <c r="CQ9" s="437">
        <f t="shared" si="1"/>
        <v>62990</v>
      </c>
      <c r="CR9" s="437">
        <f t="shared" si="1"/>
        <v>68405</v>
      </c>
      <c r="CS9" s="436">
        <f t="shared" si="1"/>
        <v>68405</v>
      </c>
      <c r="CT9" s="437">
        <f t="shared" si="1"/>
        <v>31554</v>
      </c>
      <c r="CU9" s="437">
        <f t="shared" si="1"/>
        <v>45875</v>
      </c>
      <c r="CV9" s="437">
        <f t="shared" si="1"/>
        <v>55421</v>
      </c>
      <c r="CW9" s="437">
        <f t="shared" si="1"/>
        <v>60195</v>
      </c>
      <c r="CX9" s="440">
        <f t="shared" si="1"/>
        <v>60195</v>
      </c>
    </row>
    <row r="10" spans="1:168" s="448" customFormat="1">
      <c r="A10" s="867"/>
      <c r="B10" s="442" t="s">
        <v>862</v>
      </c>
      <c r="C10" s="443">
        <f>ROUND(C11+C12+C13,0)</f>
        <v>29934</v>
      </c>
      <c r="D10" s="444">
        <f t="shared" ref="D10:BO10" si="2">ROUND(D11+D12+D13,0)</f>
        <v>43283</v>
      </c>
      <c r="E10" s="444">
        <f t="shared" si="2"/>
        <v>52182</v>
      </c>
      <c r="F10" s="444">
        <f t="shared" si="2"/>
        <v>56632</v>
      </c>
      <c r="G10" s="444">
        <f t="shared" si="2"/>
        <v>56632</v>
      </c>
      <c r="H10" s="444">
        <f t="shared" si="2"/>
        <v>29934</v>
      </c>
      <c r="I10" s="444">
        <f t="shared" si="2"/>
        <v>43283</v>
      </c>
      <c r="J10" s="444">
        <f t="shared" si="2"/>
        <v>52182</v>
      </c>
      <c r="K10" s="444">
        <f t="shared" si="2"/>
        <v>56632</v>
      </c>
      <c r="L10" s="444">
        <f t="shared" si="2"/>
        <v>56632</v>
      </c>
      <c r="M10" s="444">
        <f t="shared" si="2"/>
        <v>26030</v>
      </c>
      <c r="N10" s="444">
        <f t="shared" si="2"/>
        <v>37638</v>
      </c>
      <c r="O10" s="444">
        <f t="shared" si="2"/>
        <v>45376</v>
      </c>
      <c r="P10" s="444">
        <f t="shared" si="2"/>
        <v>49246</v>
      </c>
      <c r="Q10" s="442">
        <f t="shared" si="2"/>
        <v>49246</v>
      </c>
      <c r="R10" s="444">
        <f t="shared" si="2"/>
        <v>33839</v>
      </c>
      <c r="S10" s="444">
        <f t="shared" si="2"/>
        <v>48929</v>
      </c>
      <c r="T10" s="444">
        <f t="shared" si="2"/>
        <v>58989</v>
      </c>
      <c r="U10" s="444">
        <f t="shared" si="2"/>
        <v>64019</v>
      </c>
      <c r="V10" s="444">
        <f t="shared" si="2"/>
        <v>64019</v>
      </c>
      <c r="W10" s="443">
        <f t="shared" si="2"/>
        <v>36442</v>
      </c>
      <c r="X10" s="444">
        <f t="shared" si="2"/>
        <v>52692</v>
      </c>
      <c r="Y10" s="444">
        <f t="shared" si="2"/>
        <v>63526</v>
      </c>
      <c r="Z10" s="444">
        <f t="shared" si="2"/>
        <v>68943</v>
      </c>
      <c r="AA10" s="444">
        <f t="shared" si="2"/>
        <v>68943</v>
      </c>
      <c r="AB10" s="443">
        <f t="shared" si="2"/>
        <v>26030</v>
      </c>
      <c r="AC10" s="444">
        <f t="shared" si="2"/>
        <v>37638</v>
      </c>
      <c r="AD10" s="444">
        <f t="shared" si="2"/>
        <v>45376</v>
      </c>
      <c r="AE10" s="444">
        <f t="shared" si="2"/>
        <v>49246</v>
      </c>
      <c r="AF10" s="444">
        <f t="shared" si="2"/>
        <v>49246</v>
      </c>
      <c r="AG10" s="443">
        <f t="shared" si="2"/>
        <v>26030</v>
      </c>
      <c r="AH10" s="444">
        <f t="shared" si="2"/>
        <v>37638</v>
      </c>
      <c r="AI10" s="444">
        <f t="shared" si="2"/>
        <v>45376</v>
      </c>
      <c r="AJ10" s="444">
        <f t="shared" si="2"/>
        <v>49246</v>
      </c>
      <c r="AK10" s="445">
        <f t="shared" si="2"/>
        <v>49246</v>
      </c>
      <c r="AL10" s="446">
        <f t="shared" si="2"/>
        <v>29934</v>
      </c>
      <c r="AM10" s="444">
        <f t="shared" si="2"/>
        <v>43283</v>
      </c>
      <c r="AN10" s="444">
        <f t="shared" si="2"/>
        <v>52182</v>
      </c>
      <c r="AO10" s="444">
        <f t="shared" si="2"/>
        <v>56632</v>
      </c>
      <c r="AP10" s="444">
        <f t="shared" si="2"/>
        <v>56632</v>
      </c>
      <c r="AQ10" s="443">
        <f t="shared" si="2"/>
        <v>26030</v>
      </c>
      <c r="AR10" s="444">
        <f t="shared" si="2"/>
        <v>37638</v>
      </c>
      <c r="AS10" s="444">
        <f t="shared" si="2"/>
        <v>45376</v>
      </c>
      <c r="AT10" s="444">
        <f t="shared" si="2"/>
        <v>49246</v>
      </c>
      <c r="AU10" s="442">
        <f t="shared" si="2"/>
        <v>49246</v>
      </c>
      <c r="AV10" s="446">
        <f t="shared" si="2"/>
        <v>37847</v>
      </c>
      <c r="AW10" s="444">
        <f t="shared" si="2"/>
        <v>56545</v>
      </c>
      <c r="AX10" s="444">
        <f t="shared" si="2"/>
        <v>69010</v>
      </c>
      <c r="AY10" s="444">
        <f t="shared" si="2"/>
        <v>75243</v>
      </c>
      <c r="AZ10" s="447">
        <f t="shared" si="2"/>
        <v>75243</v>
      </c>
      <c r="BA10" s="446">
        <f t="shared" si="2"/>
        <v>77829</v>
      </c>
      <c r="BB10" s="444">
        <f t="shared" si="2"/>
        <v>112535</v>
      </c>
      <c r="BC10" s="444">
        <f t="shared" si="2"/>
        <v>135674</v>
      </c>
      <c r="BD10" s="444">
        <f t="shared" si="2"/>
        <v>147243</v>
      </c>
      <c r="BE10" s="443">
        <f t="shared" si="2"/>
        <v>147243</v>
      </c>
      <c r="BF10" s="444">
        <f t="shared" si="2"/>
        <v>67677</v>
      </c>
      <c r="BG10" s="444">
        <f t="shared" si="2"/>
        <v>97857</v>
      </c>
      <c r="BH10" s="444">
        <f t="shared" si="2"/>
        <v>117977</v>
      </c>
      <c r="BI10" s="444">
        <f t="shared" si="2"/>
        <v>128037</v>
      </c>
      <c r="BJ10" s="447">
        <f t="shared" si="2"/>
        <v>128037</v>
      </c>
      <c r="BK10" s="446">
        <f t="shared" si="2"/>
        <v>95789</v>
      </c>
      <c r="BL10" s="444">
        <f t="shared" si="2"/>
        <v>138505</v>
      </c>
      <c r="BM10" s="444">
        <f t="shared" si="2"/>
        <v>166983</v>
      </c>
      <c r="BN10" s="444">
        <f t="shared" si="2"/>
        <v>181221</v>
      </c>
      <c r="BO10" s="443">
        <f t="shared" si="2"/>
        <v>181221</v>
      </c>
      <c r="BP10" s="444">
        <f t="shared" ref="BP10:CX10" si="3">ROUND(BP11+BP12+BP13,0)</f>
        <v>83295</v>
      </c>
      <c r="BQ10" s="444">
        <f t="shared" si="3"/>
        <v>120439</v>
      </c>
      <c r="BR10" s="444">
        <f t="shared" si="3"/>
        <v>145202</v>
      </c>
      <c r="BS10" s="444">
        <f t="shared" si="3"/>
        <v>157584</v>
      </c>
      <c r="BT10" s="447">
        <f t="shared" si="3"/>
        <v>157584</v>
      </c>
      <c r="BU10" s="446">
        <f t="shared" si="3"/>
        <v>149670</v>
      </c>
      <c r="BV10" s="444">
        <f t="shared" si="3"/>
        <v>216414</v>
      </c>
      <c r="BW10" s="444">
        <f t="shared" si="3"/>
        <v>260910</v>
      </c>
      <c r="BX10" s="444">
        <f t="shared" si="3"/>
        <v>283158</v>
      </c>
      <c r="BY10" s="443">
        <f t="shared" si="3"/>
        <v>283158</v>
      </c>
      <c r="BZ10" s="444">
        <f t="shared" si="3"/>
        <v>130149</v>
      </c>
      <c r="CA10" s="444">
        <f t="shared" si="3"/>
        <v>188186</v>
      </c>
      <c r="CB10" s="444">
        <f t="shared" si="3"/>
        <v>226879</v>
      </c>
      <c r="CC10" s="444">
        <f t="shared" si="3"/>
        <v>246225</v>
      </c>
      <c r="CD10" s="447">
        <f t="shared" si="3"/>
        <v>246225</v>
      </c>
      <c r="CE10" s="446">
        <f t="shared" si="3"/>
        <v>40411</v>
      </c>
      <c r="CF10" s="444">
        <f t="shared" si="3"/>
        <v>58432</v>
      </c>
      <c r="CG10" s="444">
        <f t="shared" si="3"/>
        <v>70445</v>
      </c>
      <c r="CH10" s="444">
        <f t="shared" si="3"/>
        <v>76453</v>
      </c>
      <c r="CI10" s="443">
        <f t="shared" si="3"/>
        <v>76453</v>
      </c>
      <c r="CJ10" s="444">
        <f t="shared" si="3"/>
        <v>35140</v>
      </c>
      <c r="CK10" s="444">
        <f t="shared" si="3"/>
        <v>50811</v>
      </c>
      <c r="CL10" s="444">
        <f t="shared" si="3"/>
        <v>61257</v>
      </c>
      <c r="CM10" s="444">
        <f t="shared" si="3"/>
        <v>66481</v>
      </c>
      <c r="CN10" s="447">
        <f t="shared" si="3"/>
        <v>66481</v>
      </c>
      <c r="CO10" s="446">
        <f t="shared" si="3"/>
        <v>34424</v>
      </c>
      <c r="CP10" s="444">
        <f t="shared" si="3"/>
        <v>49776</v>
      </c>
      <c r="CQ10" s="444">
        <f t="shared" si="3"/>
        <v>60010</v>
      </c>
      <c r="CR10" s="444">
        <f t="shared" si="3"/>
        <v>65127</v>
      </c>
      <c r="CS10" s="443">
        <f t="shared" si="3"/>
        <v>65127</v>
      </c>
      <c r="CT10" s="444">
        <f t="shared" si="3"/>
        <v>29934</v>
      </c>
      <c r="CU10" s="444">
        <f t="shared" si="3"/>
        <v>43283</v>
      </c>
      <c r="CV10" s="444">
        <f t="shared" si="3"/>
        <v>52182</v>
      </c>
      <c r="CW10" s="444">
        <f t="shared" si="3"/>
        <v>56632</v>
      </c>
      <c r="CX10" s="447">
        <f t="shared" si="3"/>
        <v>56632</v>
      </c>
      <c r="CY10" s="441"/>
      <c r="CZ10" s="441"/>
      <c r="DA10" s="441"/>
      <c r="DB10" s="441"/>
      <c r="DC10" s="441"/>
      <c r="DD10" s="441"/>
      <c r="DE10" s="441"/>
      <c r="DF10" s="441"/>
      <c r="DG10" s="441"/>
      <c r="DH10" s="441"/>
      <c r="DI10" s="441"/>
      <c r="DJ10" s="441"/>
      <c r="DK10" s="441"/>
      <c r="DL10" s="441"/>
      <c r="DM10" s="441"/>
      <c r="DN10" s="441"/>
      <c r="DO10" s="441"/>
      <c r="DP10" s="441"/>
      <c r="DQ10" s="441"/>
      <c r="DR10" s="441"/>
      <c r="DS10" s="441"/>
      <c r="DT10" s="441"/>
      <c r="DU10" s="441"/>
      <c r="DV10" s="441"/>
      <c r="DW10" s="441"/>
      <c r="DX10" s="441"/>
      <c r="DY10" s="441"/>
      <c r="DZ10" s="441"/>
      <c r="EA10" s="441"/>
      <c r="EB10" s="441"/>
      <c r="EC10" s="441"/>
      <c r="ED10" s="441"/>
      <c r="EE10" s="441"/>
      <c r="EF10" s="441"/>
      <c r="EG10" s="441"/>
      <c r="EH10" s="441"/>
      <c r="EI10" s="441"/>
      <c r="EJ10" s="441"/>
      <c r="EK10" s="441"/>
      <c r="EL10" s="441"/>
      <c r="EM10" s="441"/>
      <c r="EN10" s="441"/>
      <c r="EO10" s="441"/>
      <c r="EP10" s="441"/>
      <c r="EQ10" s="441"/>
      <c r="ER10" s="441"/>
      <c r="ES10" s="441"/>
      <c r="ET10" s="441"/>
      <c r="EU10" s="441"/>
      <c r="EV10" s="441"/>
      <c r="EW10" s="441"/>
      <c r="EX10" s="441"/>
      <c r="EY10" s="441"/>
      <c r="EZ10" s="441"/>
      <c r="FA10" s="441"/>
      <c r="FB10" s="441"/>
      <c r="FC10" s="441"/>
      <c r="FD10" s="441"/>
      <c r="FE10" s="441"/>
      <c r="FF10" s="441"/>
      <c r="FG10" s="441"/>
      <c r="FH10" s="441"/>
      <c r="FI10" s="441"/>
      <c r="FJ10" s="441"/>
      <c r="FK10" s="441"/>
      <c r="FL10" s="441"/>
    </row>
    <row r="11" spans="1:168" s="441" customFormat="1">
      <c r="A11" s="867"/>
      <c r="B11" s="449" t="s">
        <v>863</v>
      </c>
      <c r="C11" s="450">
        <v>16987</v>
      </c>
      <c r="D11" s="451">
        <v>27179</v>
      </c>
      <c r="E11" s="451">
        <v>33974</v>
      </c>
      <c r="F11" s="451">
        <v>37371</v>
      </c>
      <c r="G11" s="451">
        <v>37371</v>
      </c>
      <c r="H11" s="451">
        <v>16987</v>
      </c>
      <c r="I11" s="451">
        <v>27179</v>
      </c>
      <c r="J11" s="451">
        <v>33974</v>
      </c>
      <c r="K11" s="451">
        <v>37371</v>
      </c>
      <c r="L11" s="451">
        <v>37371</v>
      </c>
      <c r="M11" s="451">
        <v>14771</v>
      </c>
      <c r="N11" s="451">
        <v>23634</v>
      </c>
      <c r="O11" s="451">
        <v>29542</v>
      </c>
      <c r="P11" s="451">
        <v>32497</v>
      </c>
      <c r="Q11" s="452">
        <v>32497</v>
      </c>
      <c r="R11" s="451">
        <v>19203</v>
      </c>
      <c r="S11" s="451">
        <v>30724</v>
      </c>
      <c r="T11" s="451">
        <v>38405</v>
      </c>
      <c r="U11" s="451">
        <v>42246</v>
      </c>
      <c r="V11" s="451">
        <v>42246</v>
      </c>
      <c r="W11" s="450">
        <v>20680</v>
      </c>
      <c r="X11" s="451">
        <v>33087</v>
      </c>
      <c r="Y11" s="451">
        <v>41359</v>
      </c>
      <c r="Z11" s="451">
        <v>45495</v>
      </c>
      <c r="AA11" s="451">
        <v>45495</v>
      </c>
      <c r="AB11" s="450">
        <v>14771</v>
      </c>
      <c r="AC11" s="451">
        <v>23634</v>
      </c>
      <c r="AD11" s="451">
        <v>29542</v>
      </c>
      <c r="AE11" s="451">
        <v>32497</v>
      </c>
      <c r="AF11" s="451">
        <v>32497</v>
      </c>
      <c r="AG11" s="450">
        <v>14771</v>
      </c>
      <c r="AH11" s="451">
        <v>23634</v>
      </c>
      <c r="AI11" s="451">
        <v>29542</v>
      </c>
      <c r="AJ11" s="451">
        <v>32497</v>
      </c>
      <c r="AK11" s="453">
        <v>32497</v>
      </c>
      <c r="AL11" s="454">
        <v>16987</v>
      </c>
      <c r="AM11" s="451">
        <v>27179</v>
      </c>
      <c r="AN11" s="451">
        <v>33974</v>
      </c>
      <c r="AO11" s="451">
        <v>37371</v>
      </c>
      <c r="AP11" s="451">
        <v>37371</v>
      </c>
      <c r="AQ11" s="450">
        <v>14771</v>
      </c>
      <c r="AR11" s="451">
        <v>23634</v>
      </c>
      <c r="AS11" s="451">
        <v>29542</v>
      </c>
      <c r="AT11" s="451">
        <v>32497</v>
      </c>
      <c r="AU11" s="452">
        <v>32497</v>
      </c>
      <c r="AV11" s="454">
        <v>26588</v>
      </c>
      <c r="AW11" s="451">
        <v>42541</v>
      </c>
      <c r="AX11" s="451">
        <v>53176</v>
      </c>
      <c r="AY11" s="451">
        <v>58494</v>
      </c>
      <c r="AZ11" s="455">
        <v>58494</v>
      </c>
      <c r="BA11" s="454">
        <v>44166</v>
      </c>
      <c r="BB11" s="451">
        <v>70665</v>
      </c>
      <c r="BC11" s="451">
        <v>88332</v>
      </c>
      <c r="BD11" s="451">
        <v>97165</v>
      </c>
      <c r="BE11" s="450">
        <v>97165</v>
      </c>
      <c r="BF11" s="451">
        <v>38405</v>
      </c>
      <c r="BG11" s="451">
        <v>61448</v>
      </c>
      <c r="BH11" s="451">
        <v>76810</v>
      </c>
      <c r="BI11" s="451">
        <v>84491</v>
      </c>
      <c r="BJ11" s="455">
        <v>84491</v>
      </c>
      <c r="BK11" s="454">
        <v>54358</v>
      </c>
      <c r="BL11" s="451">
        <v>86973</v>
      </c>
      <c r="BM11" s="451">
        <v>108716</v>
      </c>
      <c r="BN11" s="451">
        <v>119587</v>
      </c>
      <c r="BO11" s="450">
        <v>119587</v>
      </c>
      <c r="BP11" s="451">
        <v>47268</v>
      </c>
      <c r="BQ11" s="451">
        <v>75628</v>
      </c>
      <c r="BR11" s="451">
        <v>94535</v>
      </c>
      <c r="BS11" s="451">
        <v>103989</v>
      </c>
      <c r="BT11" s="455">
        <v>103989</v>
      </c>
      <c r="BU11" s="454">
        <v>84934</v>
      </c>
      <c r="BV11" s="451">
        <v>135895</v>
      </c>
      <c r="BW11" s="451">
        <v>169868</v>
      </c>
      <c r="BX11" s="451">
        <v>186855</v>
      </c>
      <c r="BY11" s="450">
        <v>186855</v>
      </c>
      <c r="BZ11" s="451">
        <v>73856</v>
      </c>
      <c r="CA11" s="451">
        <v>118169</v>
      </c>
      <c r="CB11" s="451">
        <v>147712</v>
      </c>
      <c r="CC11" s="451">
        <v>162483</v>
      </c>
      <c r="CD11" s="455">
        <v>162483</v>
      </c>
      <c r="CE11" s="454">
        <v>22932</v>
      </c>
      <c r="CF11" s="451">
        <v>36692</v>
      </c>
      <c r="CG11" s="451">
        <v>45864</v>
      </c>
      <c r="CH11" s="451">
        <v>50451</v>
      </c>
      <c r="CI11" s="450">
        <v>50451</v>
      </c>
      <c r="CJ11" s="451">
        <v>19941</v>
      </c>
      <c r="CK11" s="451">
        <v>31906</v>
      </c>
      <c r="CL11" s="451">
        <v>39882</v>
      </c>
      <c r="CM11" s="451">
        <v>43870</v>
      </c>
      <c r="CN11" s="455">
        <v>43870</v>
      </c>
      <c r="CO11" s="454">
        <v>19535</v>
      </c>
      <c r="CP11" s="451">
        <v>31256</v>
      </c>
      <c r="CQ11" s="451">
        <v>39070</v>
      </c>
      <c r="CR11" s="451">
        <v>42977</v>
      </c>
      <c r="CS11" s="450">
        <v>42977</v>
      </c>
      <c r="CT11" s="451">
        <v>16987</v>
      </c>
      <c r="CU11" s="451">
        <v>27179</v>
      </c>
      <c r="CV11" s="451">
        <v>33974</v>
      </c>
      <c r="CW11" s="451">
        <v>37371</v>
      </c>
      <c r="CX11" s="455">
        <v>37371</v>
      </c>
    </row>
    <row r="12" spans="1:168" s="456" customFormat="1">
      <c r="A12" s="867"/>
      <c r="B12" s="449" t="s">
        <v>864</v>
      </c>
      <c r="C12" s="450">
        <v>5261</v>
      </c>
      <c r="D12" s="451">
        <v>8418</v>
      </c>
      <c r="E12" s="451">
        <v>10522</v>
      </c>
      <c r="F12" s="451">
        <v>11575</v>
      </c>
      <c r="G12" s="451">
        <v>11575</v>
      </c>
      <c r="H12" s="451">
        <v>5261</v>
      </c>
      <c r="I12" s="451">
        <v>8418</v>
      </c>
      <c r="J12" s="451">
        <v>10522</v>
      </c>
      <c r="K12" s="451">
        <v>11575</v>
      </c>
      <c r="L12" s="451">
        <v>11575</v>
      </c>
      <c r="M12" s="451">
        <v>4575</v>
      </c>
      <c r="N12" s="451">
        <v>7320</v>
      </c>
      <c r="O12" s="451">
        <v>9150</v>
      </c>
      <c r="P12" s="451">
        <v>10065</v>
      </c>
      <c r="Q12" s="452">
        <v>10065</v>
      </c>
      <c r="R12" s="451">
        <v>5947</v>
      </c>
      <c r="S12" s="451">
        <v>9516</v>
      </c>
      <c r="T12" s="451">
        <v>11895</v>
      </c>
      <c r="U12" s="451">
        <v>13084</v>
      </c>
      <c r="V12" s="451">
        <v>13084</v>
      </c>
      <c r="W12" s="450">
        <v>6405</v>
      </c>
      <c r="X12" s="451">
        <v>10248</v>
      </c>
      <c r="Y12" s="451">
        <v>12810</v>
      </c>
      <c r="Z12" s="451">
        <v>14091</v>
      </c>
      <c r="AA12" s="451">
        <v>14091</v>
      </c>
      <c r="AB12" s="450">
        <v>4575</v>
      </c>
      <c r="AC12" s="451">
        <v>7320</v>
      </c>
      <c r="AD12" s="451">
        <v>9150</v>
      </c>
      <c r="AE12" s="451">
        <v>10065</v>
      </c>
      <c r="AF12" s="451">
        <v>10065</v>
      </c>
      <c r="AG12" s="450">
        <v>4575</v>
      </c>
      <c r="AH12" s="451">
        <v>7320</v>
      </c>
      <c r="AI12" s="451">
        <v>9150</v>
      </c>
      <c r="AJ12" s="451">
        <v>10065</v>
      </c>
      <c r="AK12" s="453">
        <v>10065</v>
      </c>
      <c r="AL12" s="454">
        <v>5261</v>
      </c>
      <c r="AM12" s="451">
        <v>8418</v>
      </c>
      <c r="AN12" s="451">
        <v>10522</v>
      </c>
      <c r="AO12" s="451">
        <v>11575</v>
      </c>
      <c r="AP12" s="451">
        <v>11575</v>
      </c>
      <c r="AQ12" s="450">
        <v>4575</v>
      </c>
      <c r="AR12" s="451">
        <v>7320</v>
      </c>
      <c r="AS12" s="451">
        <v>9150</v>
      </c>
      <c r="AT12" s="451">
        <v>10065</v>
      </c>
      <c r="AU12" s="452">
        <v>10065</v>
      </c>
      <c r="AV12" s="454">
        <v>4575</v>
      </c>
      <c r="AW12" s="451">
        <v>7320</v>
      </c>
      <c r="AX12" s="451">
        <v>9150</v>
      </c>
      <c r="AY12" s="451">
        <v>10065</v>
      </c>
      <c r="AZ12" s="455">
        <v>10065</v>
      </c>
      <c r="BA12" s="454">
        <v>13679</v>
      </c>
      <c r="BB12" s="451">
        <v>21886</v>
      </c>
      <c r="BC12" s="451">
        <v>27358</v>
      </c>
      <c r="BD12" s="451">
        <v>30094</v>
      </c>
      <c r="BE12" s="450">
        <v>30094</v>
      </c>
      <c r="BF12" s="451">
        <v>11895</v>
      </c>
      <c r="BG12" s="451">
        <v>19032</v>
      </c>
      <c r="BH12" s="451">
        <v>23790</v>
      </c>
      <c r="BI12" s="451">
        <v>26169</v>
      </c>
      <c r="BJ12" s="455">
        <v>26169</v>
      </c>
      <c r="BK12" s="454">
        <v>16836</v>
      </c>
      <c r="BL12" s="451">
        <v>26937</v>
      </c>
      <c r="BM12" s="451">
        <v>33672</v>
      </c>
      <c r="BN12" s="451">
        <v>37039</v>
      </c>
      <c r="BO12" s="450">
        <v>37039</v>
      </c>
      <c r="BP12" s="451">
        <v>14640</v>
      </c>
      <c r="BQ12" s="451">
        <v>23424</v>
      </c>
      <c r="BR12" s="451">
        <v>29280</v>
      </c>
      <c r="BS12" s="451">
        <v>32208</v>
      </c>
      <c r="BT12" s="455">
        <v>32208</v>
      </c>
      <c r="BU12" s="454">
        <v>26306</v>
      </c>
      <c r="BV12" s="451">
        <v>42089</v>
      </c>
      <c r="BW12" s="451">
        <v>52612</v>
      </c>
      <c r="BX12" s="451">
        <v>57873</v>
      </c>
      <c r="BY12" s="450">
        <v>57873</v>
      </c>
      <c r="BZ12" s="451">
        <v>22875</v>
      </c>
      <c r="CA12" s="451">
        <v>36599</v>
      </c>
      <c r="CB12" s="451">
        <v>45749</v>
      </c>
      <c r="CC12" s="451">
        <v>50324</v>
      </c>
      <c r="CD12" s="455">
        <v>50324</v>
      </c>
      <c r="CE12" s="454">
        <v>7103</v>
      </c>
      <c r="CF12" s="451">
        <v>11364</v>
      </c>
      <c r="CG12" s="451">
        <v>14205</v>
      </c>
      <c r="CH12" s="451">
        <v>15626</v>
      </c>
      <c r="CI12" s="450">
        <v>15626</v>
      </c>
      <c r="CJ12" s="451">
        <v>6176</v>
      </c>
      <c r="CK12" s="451">
        <v>9882</v>
      </c>
      <c r="CL12" s="451">
        <v>12352</v>
      </c>
      <c r="CM12" s="451">
        <v>13588</v>
      </c>
      <c r="CN12" s="455">
        <v>13588</v>
      </c>
      <c r="CO12" s="454">
        <v>6050</v>
      </c>
      <c r="CP12" s="451">
        <v>9681</v>
      </c>
      <c r="CQ12" s="451">
        <v>12101</v>
      </c>
      <c r="CR12" s="451">
        <v>13311</v>
      </c>
      <c r="CS12" s="450">
        <v>13311</v>
      </c>
      <c r="CT12" s="451">
        <v>5261</v>
      </c>
      <c r="CU12" s="451">
        <v>8418</v>
      </c>
      <c r="CV12" s="451">
        <v>10522</v>
      </c>
      <c r="CW12" s="451">
        <v>11575</v>
      </c>
      <c r="CX12" s="455">
        <v>11575</v>
      </c>
      <c r="CY12" s="441"/>
      <c r="CZ12" s="441"/>
      <c r="DA12" s="441"/>
      <c r="DB12" s="441"/>
      <c r="DC12" s="441"/>
      <c r="DD12" s="441"/>
      <c r="DE12" s="441"/>
      <c r="DF12" s="441"/>
      <c r="DG12" s="441"/>
      <c r="DH12" s="441"/>
      <c r="DI12" s="441"/>
      <c r="DJ12" s="441"/>
      <c r="DK12" s="441"/>
      <c r="DL12" s="441"/>
      <c r="DM12" s="441"/>
      <c r="DN12" s="441"/>
      <c r="DO12" s="441"/>
      <c r="DP12" s="441"/>
      <c r="DQ12" s="441"/>
      <c r="DR12" s="441"/>
      <c r="DS12" s="441"/>
      <c r="DT12" s="441"/>
      <c r="DU12" s="441"/>
      <c r="DV12" s="441"/>
      <c r="DW12" s="441"/>
      <c r="DX12" s="441"/>
      <c r="DY12" s="441"/>
      <c r="DZ12" s="441"/>
      <c r="EA12" s="441"/>
      <c r="EB12" s="441"/>
      <c r="EC12" s="441"/>
      <c r="ED12" s="441"/>
      <c r="EE12" s="441"/>
      <c r="EF12" s="441"/>
      <c r="EG12" s="441"/>
      <c r="EH12" s="441"/>
      <c r="EI12" s="441"/>
      <c r="EJ12" s="441"/>
      <c r="EK12" s="441"/>
      <c r="EL12" s="441"/>
      <c r="EM12" s="441"/>
      <c r="EN12" s="441"/>
      <c r="EO12" s="441"/>
      <c r="EP12" s="441"/>
      <c r="EQ12" s="441"/>
      <c r="ER12" s="441"/>
      <c r="ES12" s="441"/>
      <c r="ET12" s="441"/>
      <c r="EU12" s="441"/>
      <c r="EV12" s="441"/>
      <c r="EW12" s="441"/>
      <c r="EX12" s="441"/>
      <c r="EY12" s="441"/>
      <c r="EZ12" s="441"/>
      <c r="FA12" s="441"/>
      <c r="FB12" s="441"/>
      <c r="FC12" s="441"/>
      <c r="FD12" s="441"/>
      <c r="FE12" s="441"/>
      <c r="FF12" s="441"/>
      <c r="FG12" s="441"/>
      <c r="FH12" s="441"/>
      <c r="FI12" s="441"/>
      <c r="FJ12" s="441"/>
      <c r="FK12" s="441"/>
      <c r="FL12" s="441"/>
    </row>
    <row r="13" spans="1:168" s="456" customFormat="1">
      <c r="A13" s="867"/>
      <c r="B13" s="449" t="s">
        <v>865</v>
      </c>
      <c r="C13" s="450">
        <v>7686</v>
      </c>
      <c r="D13" s="451">
        <v>7686</v>
      </c>
      <c r="E13" s="451">
        <v>7686</v>
      </c>
      <c r="F13" s="451">
        <v>7686</v>
      </c>
      <c r="G13" s="451">
        <v>7686</v>
      </c>
      <c r="H13" s="451">
        <v>7686</v>
      </c>
      <c r="I13" s="451">
        <v>7686</v>
      </c>
      <c r="J13" s="451">
        <v>7686</v>
      </c>
      <c r="K13" s="451">
        <v>7686</v>
      </c>
      <c r="L13" s="451">
        <v>7686</v>
      </c>
      <c r="M13" s="451">
        <v>6684</v>
      </c>
      <c r="N13" s="451">
        <v>6684</v>
      </c>
      <c r="O13" s="451">
        <v>6684</v>
      </c>
      <c r="P13" s="451">
        <v>6684</v>
      </c>
      <c r="Q13" s="452">
        <v>6684</v>
      </c>
      <c r="R13" s="451">
        <v>8689</v>
      </c>
      <c r="S13" s="451">
        <v>8689</v>
      </c>
      <c r="T13" s="451">
        <v>8689</v>
      </c>
      <c r="U13" s="451">
        <v>8689</v>
      </c>
      <c r="V13" s="451">
        <v>8689</v>
      </c>
      <c r="W13" s="450">
        <v>9357</v>
      </c>
      <c r="X13" s="451">
        <v>9357</v>
      </c>
      <c r="Y13" s="451">
        <v>9357</v>
      </c>
      <c r="Z13" s="451">
        <v>9357</v>
      </c>
      <c r="AA13" s="451">
        <v>9357</v>
      </c>
      <c r="AB13" s="450">
        <v>6684</v>
      </c>
      <c r="AC13" s="451">
        <v>6684</v>
      </c>
      <c r="AD13" s="451">
        <v>6684</v>
      </c>
      <c r="AE13" s="451">
        <v>6684</v>
      </c>
      <c r="AF13" s="451">
        <v>6684</v>
      </c>
      <c r="AG13" s="450">
        <v>6684</v>
      </c>
      <c r="AH13" s="451">
        <v>6684</v>
      </c>
      <c r="AI13" s="451">
        <v>6684</v>
      </c>
      <c r="AJ13" s="451">
        <v>6684</v>
      </c>
      <c r="AK13" s="453">
        <v>6684</v>
      </c>
      <c r="AL13" s="454">
        <v>7686</v>
      </c>
      <c r="AM13" s="451">
        <v>7686</v>
      </c>
      <c r="AN13" s="451">
        <v>7686</v>
      </c>
      <c r="AO13" s="451">
        <v>7686</v>
      </c>
      <c r="AP13" s="451">
        <v>7686</v>
      </c>
      <c r="AQ13" s="450">
        <v>6684</v>
      </c>
      <c r="AR13" s="451">
        <v>6684</v>
      </c>
      <c r="AS13" s="451">
        <v>6684</v>
      </c>
      <c r="AT13" s="451">
        <v>6684</v>
      </c>
      <c r="AU13" s="452">
        <v>6684</v>
      </c>
      <c r="AV13" s="454">
        <v>6684</v>
      </c>
      <c r="AW13" s="451">
        <v>6684</v>
      </c>
      <c r="AX13" s="451">
        <v>6684</v>
      </c>
      <c r="AY13" s="451">
        <v>6684</v>
      </c>
      <c r="AZ13" s="455">
        <v>6684</v>
      </c>
      <c r="BA13" s="454">
        <v>19984</v>
      </c>
      <c r="BB13" s="451">
        <v>19984</v>
      </c>
      <c r="BC13" s="451">
        <v>19984</v>
      </c>
      <c r="BD13" s="451">
        <v>19984</v>
      </c>
      <c r="BE13" s="450">
        <v>19984</v>
      </c>
      <c r="BF13" s="451">
        <v>17377</v>
      </c>
      <c r="BG13" s="451">
        <v>17377</v>
      </c>
      <c r="BH13" s="451">
        <v>17377</v>
      </c>
      <c r="BI13" s="451">
        <v>17377</v>
      </c>
      <c r="BJ13" s="455">
        <v>17377</v>
      </c>
      <c r="BK13" s="454">
        <v>24595</v>
      </c>
      <c r="BL13" s="451">
        <v>24595</v>
      </c>
      <c r="BM13" s="451">
        <v>24595</v>
      </c>
      <c r="BN13" s="451">
        <v>24595</v>
      </c>
      <c r="BO13" s="450">
        <v>24595</v>
      </c>
      <c r="BP13" s="451">
        <v>21387</v>
      </c>
      <c r="BQ13" s="451">
        <v>21387</v>
      </c>
      <c r="BR13" s="451">
        <v>21387</v>
      </c>
      <c r="BS13" s="451">
        <v>21387</v>
      </c>
      <c r="BT13" s="455">
        <v>21387</v>
      </c>
      <c r="BU13" s="454">
        <v>38430</v>
      </c>
      <c r="BV13" s="451">
        <v>38430</v>
      </c>
      <c r="BW13" s="451">
        <v>38430</v>
      </c>
      <c r="BX13" s="451">
        <v>38430</v>
      </c>
      <c r="BY13" s="450">
        <v>38430</v>
      </c>
      <c r="BZ13" s="451">
        <v>33418</v>
      </c>
      <c r="CA13" s="451">
        <v>33418</v>
      </c>
      <c r="CB13" s="451">
        <v>33418</v>
      </c>
      <c r="CC13" s="451">
        <v>33418</v>
      </c>
      <c r="CD13" s="455">
        <v>33418</v>
      </c>
      <c r="CE13" s="454">
        <v>10376</v>
      </c>
      <c r="CF13" s="451">
        <v>10376</v>
      </c>
      <c r="CG13" s="451">
        <v>10376</v>
      </c>
      <c r="CH13" s="451">
        <v>10376</v>
      </c>
      <c r="CI13" s="450">
        <v>10376</v>
      </c>
      <c r="CJ13" s="451">
        <v>9023</v>
      </c>
      <c r="CK13" s="451">
        <v>9023</v>
      </c>
      <c r="CL13" s="451">
        <v>9023</v>
      </c>
      <c r="CM13" s="451">
        <v>9023</v>
      </c>
      <c r="CN13" s="455">
        <v>9023</v>
      </c>
      <c r="CO13" s="454">
        <v>8839</v>
      </c>
      <c r="CP13" s="451">
        <v>8839</v>
      </c>
      <c r="CQ13" s="451">
        <v>8839</v>
      </c>
      <c r="CR13" s="451">
        <v>8839</v>
      </c>
      <c r="CS13" s="450">
        <v>8839</v>
      </c>
      <c r="CT13" s="451">
        <v>7686</v>
      </c>
      <c r="CU13" s="451">
        <v>7686</v>
      </c>
      <c r="CV13" s="451">
        <v>7686</v>
      </c>
      <c r="CW13" s="451">
        <v>7686</v>
      </c>
      <c r="CX13" s="455">
        <v>7686</v>
      </c>
      <c r="CY13" s="441"/>
      <c r="CZ13" s="441"/>
      <c r="DA13" s="441"/>
      <c r="DB13" s="441"/>
      <c r="DC13" s="441"/>
      <c r="DD13" s="441"/>
      <c r="DE13" s="441"/>
      <c r="DF13" s="441"/>
      <c r="DG13" s="441"/>
      <c r="DH13" s="441"/>
      <c r="DI13" s="441"/>
      <c r="DJ13" s="441"/>
      <c r="DK13" s="441"/>
      <c r="DL13" s="441"/>
      <c r="DM13" s="441"/>
      <c r="DN13" s="441"/>
      <c r="DO13" s="441"/>
      <c r="DP13" s="441"/>
      <c r="DQ13" s="441"/>
      <c r="DR13" s="441"/>
      <c r="DS13" s="441"/>
      <c r="DT13" s="441"/>
      <c r="DU13" s="441"/>
      <c r="DV13" s="441"/>
      <c r="DW13" s="441"/>
      <c r="DX13" s="441"/>
      <c r="DY13" s="441"/>
      <c r="DZ13" s="441"/>
      <c r="EA13" s="441"/>
      <c r="EB13" s="441"/>
      <c r="EC13" s="441"/>
      <c r="ED13" s="441"/>
      <c r="EE13" s="441"/>
      <c r="EF13" s="441"/>
      <c r="EG13" s="441"/>
      <c r="EH13" s="441"/>
      <c r="EI13" s="441"/>
      <c r="EJ13" s="441"/>
      <c r="EK13" s="441"/>
      <c r="EL13" s="441"/>
      <c r="EM13" s="441"/>
      <c r="EN13" s="441"/>
      <c r="EO13" s="441"/>
      <c r="EP13" s="441"/>
      <c r="EQ13" s="441"/>
      <c r="ER13" s="441"/>
      <c r="ES13" s="441"/>
      <c r="ET13" s="441"/>
      <c r="EU13" s="441"/>
      <c r="EV13" s="441"/>
      <c r="EW13" s="441"/>
      <c r="EX13" s="441"/>
      <c r="EY13" s="441"/>
      <c r="EZ13" s="441"/>
      <c r="FA13" s="441"/>
      <c r="FB13" s="441"/>
      <c r="FC13" s="441"/>
      <c r="FD13" s="441"/>
      <c r="FE13" s="441"/>
      <c r="FF13" s="441"/>
      <c r="FG13" s="441"/>
      <c r="FH13" s="441"/>
      <c r="FI13" s="441"/>
      <c r="FJ13" s="441"/>
      <c r="FK13" s="441"/>
      <c r="FL13" s="441"/>
    </row>
    <row r="14" spans="1:168" s="448" customFormat="1">
      <c r="A14" s="868"/>
      <c r="B14" s="442" t="s">
        <v>877</v>
      </c>
      <c r="C14" s="443">
        <v>1296</v>
      </c>
      <c r="D14" s="444">
        <v>2073</v>
      </c>
      <c r="E14" s="444">
        <v>2592</v>
      </c>
      <c r="F14" s="444">
        <v>2851</v>
      </c>
      <c r="G14" s="444">
        <v>2851</v>
      </c>
      <c r="H14" s="444">
        <v>1296</v>
      </c>
      <c r="I14" s="444">
        <v>2073</v>
      </c>
      <c r="J14" s="444">
        <v>2592</v>
      </c>
      <c r="K14" s="444">
        <v>2851</v>
      </c>
      <c r="L14" s="444">
        <v>2851</v>
      </c>
      <c r="M14" s="444">
        <v>1408</v>
      </c>
      <c r="N14" s="444">
        <v>2253</v>
      </c>
      <c r="O14" s="444">
        <v>2817</v>
      </c>
      <c r="P14" s="444">
        <v>3099</v>
      </c>
      <c r="Q14" s="442">
        <v>3099</v>
      </c>
      <c r="R14" s="444">
        <v>1465</v>
      </c>
      <c r="S14" s="444">
        <v>2344</v>
      </c>
      <c r="T14" s="444">
        <v>2930</v>
      </c>
      <c r="U14" s="444">
        <v>3222</v>
      </c>
      <c r="V14" s="444">
        <v>3222</v>
      </c>
      <c r="W14" s="443">
        <v>1972</v>
      </c>
      <c r="X14" s="444">
        <v>3155</v>
      </c>
      <c r="Y14" s="444">
        <v>3944</v>
      </c>
      <c r="Z14" s="444">
        <v>4338</v>
      </c>
      <c r="AA14" s="444">
        <v>4338</v>
      </c>
      <c r="AB14" s="443">
        <v>1408</v>
      </c>
      <c r="AC14" s="444">
        <v>2253</v>
      </c>
      <c r="AD14" s="444">
        <v>2817</v>
      </c>
      <c r="AE14" s="444">
        <v>3099</v>
      </c>
      <c r="AF14" s="444">
        <v>3099</v>
      </c>
      <c r="AG14" s="443">
        <v>1408</v>
      </c>
      <c r="AH14" s="444">
        <v>2253</v>
      </c>
      <c r="AI14" s="444">
        <v>2817</v>
      </c>
      <c r="AJ14" s="444">
        <v>3099</v>
      </c>
      <c r="AK14" s="445">
        <v>3099</v>
      </c>
      <c r="AL14" s="446">
        <v>1296</v>
      </c>
      <c r="AM14" s="444">
        <v>2073</v>
      </c>
      <c r="AN14" s="444">
        <v>2592</v>
      </c>
      <c r="AO14" s="444">
        <v>2851</v>
      </c>
      <c r="AP14" s="444">
        <v>2851</v>
      </c>
      <c r="AQ14" s="443">
        <v>1408</v>
      </c>
      <c r="AR14" s="444">
        <v>2253</v>
      </c>
      <c r="AS14" s="444">
        <v>2817</v>
      </c>
      <c r="AT14" s="444">
        <v>3099</v>
      </c>
      <c r="AU14" s="442">
        <v>3099</v>
      </c>
      <c r="AV14" s="446">
        <v>1521</v>
      </c>
      <c r="AW14" s="444">
        <v>2434</v>
      </c>
      <c r="AX14" s="444">
        <v>3042</v>
      </c>
      <c r="AY14" s="444">
        <v>3346</v>
      </c>
      <c r="AZ14" s="447">
        <v>3346</v>
      </c>
      <c r="BA14" s="446">
        <v>1684</v>
      </c>
      <c r="BB14" s="444">
        <v>2695</v>
      </c>
      <c r="BC14" s="444">
        <v>3369</v>
      </c>
      <c r="BD14" s="444">
        <v>3706</v>
      </c>
      <c r="BE14" s="443">
        <v>3706</v>
      </c>
      <c r="BF14" s="444">
        <v>1831</v>
      </c>
      <c r="BG14" s="444">
        <v>2930</v>
      </c>
      <c r="BH14" s="444">
        <v>3662</v>
      </c>
      <c r="BI14" s="444">
        <v>4028</v>
      </c>
      <c r="BJ14" s="447">
        <v>4028</v>
      </c>
      <c r="BK14" s="446">
        <v>1857</v>
      </c>
      <c r="BL14" s="444">
        <v>2972</v>
      </c>
      <c r="BM14" s="444">
        <v>3714</v>
      </c>
      <c r="BN14" s="444">
        <v>4086</v>
      </c>
      <c r="BO14" s="443">
        <v>4086</v>
      </c>
      <c r="BP14" s="444">
        <v>2028</v>
      </c>
      <c r="BQ14" s="444">
        <v>3245</v>
      </c>
      <c r="BR14" s="444">
        <v>4056</v>
      </c>
      <c r="BS14" s="444">
        <v>4462</v>
      </c>
      <c r="BT14" s="447">
        <v>4462</v>
      </c>
      <c r="BU14" s="446">
        <v>2565</v>
      </c>
      <c r="BV14" s="444">
        <v>4103</v>
      </c>
      <c r="BW14" s="444">
        <v>5129</v>
      </c>
      <c r="BX14" s="444">
        <v>5642</v>
      </c>
      <c r="BY14" s="443">
        <v>5642</v>
      </c>
      <c r="BZ14" s="444">
        <v>2817</v>
      </c>
      <c r="CA14" s="444">
        <v>4507</v>
      </c>
      <c r="CB14" s="444">
        <v>5634</v>
      </c>
      <c r="CC14" s="444">
        <v>6197</v>
      </c>
      <c r="CD14" s="447">
        <v>6197</v>
      </c>
      <c r="CE14" s="446">
        <v>1403</v>
      </c>
      <c r="CF14" s="444">
        <v>2245</v>
      </c>
      <c r="CG14" s="444">
        <v>2806</v>
      </c>
      <c r="CH14" s="444">
        <v>3087</v>
      </c>
      <c r="CI14" s="443">
        <v>3087</v>
      </c>
      <c r="CJ14" s="444">
        <v>1521</v>
      </c>
      <c r="CK14" s="444">
        <v>2434</v>
      </c>
      <c r="CL14" s="444">
        <v>3042</v>
      </c>
      <c r="CM14" s="444">
        <v>3346</v>
      </c>
      <c r="CN14" s="447">
        <v>3346</v>
      </c>
      <c r="CO14" s="446">
        <v>1490</v>
      </c>
      <c r="CP14" s="444">
        <v>2384</v>
      </c>
      <c r="CQ14" s="444">
        <v>2980</v>
      </c>
      <c r="CR14" s="444">
        <v>3278</v>
      </c>
      <c r="CS14" s="443">
        <v>3278</v>
      </c>
      <c r="CT14" s="444">
        <v>1620</v>
      </c>
      <c r="CU14" s="444">
        <v>2592</v>
      </c>
      <c r="CV14" s="444">
        <v>3239</v>
      </c>
      <c r="CW14" s="444">
        <v>3563</v>
      </c>
      <c r="CX14" s="447">
        <v>3563</v>
      </c>
      <c r="CY14" s="441"/>
      <c r="CZ14" s="441"/>
      <c r="DA14" s="441"/>
      <c r="DB14" s="441"/>
      <c r="DC14" s="441"/>
      <c r="DD14" s="441"/>
      <c r="DE14" s="441"/>
      <c r="DF14" s="441"/>
      <c r="DG14" s="441"/>
      <c r="DH14" s="441"/>
      <c r="DI14" s="441"/>
      <c r="DJ14" s="441"/>
      <c r="DK14" s="441"/>
      <c r="DL14" s="441"/>
      <c r="DM14" s="441"/>
      <c r="DN14" s="441"/>
      <c r="DO14" s="441"/>
      <c r="DP14" s="441"/>
      <c r="DQ14" s="441"/>
      <c r="DR14" s="441"/>
      <c r="DS14" s="441"/>
      <c r="DT14" s="441"/>
      <c r="DU14" s="441"/>
      <c r="DV14" s="441"/>
      <c r="DW14" s="441"/>
      <c r="DX14" s="441"/>
      <c r="DY14" s="441"/>
      <c r="DZ14" s="441"/>
      <c r="EA14" s="441"/>
      <c r="EB14" s="441"/>
      <c r="EC14" s="441"/>
      <c r="ED14" s="441"/>
      <c r="EE14" s="441"/>
      <c r="EF14" s="441"/>
      <c r="EG14" s="441"/>
      <c r="EH14" s="441"/>
      <c r="EI14" s="441"/>
      <c r="EJ14" s="441"/>
      <c r="EK14" s="441"/>
      <c r="EL14" s="441"/>
      <c r="EM14" s="441"/>
      <c r="EN14" s="441"/>
      <c r="EO14" s="441"/>
      <c r="EP14" s="441"/>
      <c r="EQ14" s="441"/>
      <c r="ER14" s="441"/>
      <c r="ES14" s="441"/>
      <c r="ET14" s="441"/>
      <c r="EU14" s="441"/>
      <c r="EV14" s="441"/>
      <c r="EW14" s="441"/>
      <c r="EX14" s="441"/>
      <c r="EY14" s="441"/>
      <c r="EZ14" s="441"/>
      <c r="FA14" s="441"/>
      <c r="FB14" s="441"/>
      <c r="FC14" s="441"/>
      <c r="FD14" s="441"/>
      <c r="FE14" s="441"/>
      <c r="FF14" s="441"/>
      <c r="FG14" s="441"/>
      <c r="FH14" s="441"/>
      <c r="FI14" s="441"/>
      <c r="FJ14" s="441"/>
      <c r="FK14" s="441"/>
      <c r="FL14" s="441"/>
    </row>
    <row r="15" spans="1:168" s="448" customFormat="1" ht="37.5">
      <c r="A15" s="465"/>
      <c r="B15" s="466" t="s">
        <v>876</v>
      </c>
      <c r="C15" s="443"/>
      <c r="D15" s="444"/>
      <c r="E15" s="477">
        <f>E14/E19</f>
        <v>0.44945378879999998</v>
      </c>
      <c r="F15" s="444"/>
      <c r="G15" s="444"/>
      <c r="H15" s="444"/>
      <c r="I15" s="444"/>
      <c r="J15" s="477">
        <f>J14/J19</f>
        <v>0.44945378879999998</v>
      </c>
      <c r="K15" s="444"/>
      <c r="L15" s="444"/>
      <c r="M15" s="444"/>
      <c r="N15" s="444"/>
      <c r="O15" s="477">
        <f>O14/O19</f>
        <v>0.48846887459999999</v>
      </c>
      <c r="P15" s="444"/>
      <c r="Q15" s="442"/>
      <c r="R15" s="444"/>
      <c r="S15" s="444"/>
      <c r="T15" s="477">
        <f>T14/T19</f>
        <v>0.50806311770000001</v>
      </c>
      <c r="U15" s="444"/>
      <c r="V15" s="444"/>
      <c r="W15" s="443"/>
      <c r="X15" s="444"/>
      <c r="Y15" s="477">
        <f>Y14/Y19</f>
        <v>0.68389110460000002</v>
      </c>
      <c r="Z15" s="444"/>
      <c r="AA15" s="444"/>
      <c r="AB15" s="443"/>
      <c r="AC15" s="444"/>
      <c r="AD15" s="477">
        <f>AD14/AD19</f>
        <v>0.48846887459999999</v>
      </c>
      <c r="AE15" s="444"/>
      <c r="AF15" s="444"/>
      <c r="AG15" s="443"/>
      <c r="AH15" s="444"/>
      <c r="AI15" s="477">
        <f>AI14/AI19</f>
        <v>0.48846887459999999</v>
      </c>
      <c r="AJ15" s="444"/>
      <c r="AK15" s="445"/>
      <c r="AL15" s="446"/>
      <c r="AM15" s="444"/>
      <c r="AN15" s="477">
        <f>AN14/AN19</f>
        <v>0.44945378879999998</v>
      </c>
      <c r="AO15" s="444"/>
      <c r="AP15" s="444"/>
      <c r="AQ15" s="443"/>
      <c r="AR15" s="444"/>
      <c r="AS15" s="477">
        <f>AS14/AS19</f>
        <v>0.48846887459999999</v>
      </c>
      <c r="AT15" s="444"/>
      <c r="AU15" s="442"/>
      <c r="AV15" s="446"/>
      <c r="AW15" s="444"/>
      <c r="AX15" s="477">
        <f>AX14/AX19</f>
        <v>0.52748396050000002</v>
      </c>
      <c r="AY15" s="444"/>
      <c r="AZ15" s="447"/>
      <c r="BA15" s="446"/>
      <c r="BB15" s="444"/>
      <c r="BC15" s="477">
        <f>BC14/BC19</f>
        <v>0.58418588520000003</v>
      </c>
      <c r="BD15" s="444"/>
      <c r="BE15" s="443"/>
      <c r="BF15" s="444"/>
      <c r="BG15" s="444"/>
      <c r="BH15" s="477">
        <f>BH14/BH19</f>
        <v>0.63499219699999998</v>
      </c>
      <c r="BI15" s="444"/>
      <c r="BJ15" s="447"/>
      <c r="BK15" s="446"/>
      <c r="BL15" s="444"/>
      <c r="BM15" s="477">
        <f>BM14/BM19</f>
        <v>0.6440090168</v>
      </c>
      <c r="BN15" s="444"/>
      <c r="BO15" s="443"/>
      <c r="BP15" s="444"/>
      <c r="BQ15" s="444"/>
      <c r="BR15" s="477">
        <f>BR14/BR19</f>
        <v>0.70331194730000002</v>
      </c>
      <c r="BS15" s="444"/>
      <c r="BT15" s="447"/>
      <c r="BU15" s="446"/>
      <c r="BV15" s="444"/>
      <c r="BW15" s="477">
        <f>BW14/BW19</f>
        <v>0.88937055659999997</v>
      </c>
      <c r="BX15" s="444"/>
      <c r="BY15" s="443"/>
      <c r="BZ15" s="444"/>
      <c r="CA15" s="444"/>
      <c r="CB15" s="477">
        <f>CB14/CB19</f>
        <v>0.97693774929999999</v>
      </c>
      <c r="CC15" s="444"/>
      <c r="CD15" s="447"/>
      <c r="CE15" s="446"/>
      <c r="CF15" s="444"/>
      <c r="CG15" s="477">
        <f>CG14/CG19</f>
        <v>0.48656147039999997</v>
      </c>
      <c r="CH15" s="444"/>
      <c r="CI15" s="443"/>
      <c r="CJ15" s="444"/>
      <c r="CK15" s="444"/>
      <c r="CL15" s="477">
        <f>CL14/CL19</f>
        <v>0.52748396050000002</v>
      </c>
      <c r="CM15" s="444"/>
      <c r="CN15" s="447"/>
      <c r="CO15" s="446"/>
      <c r="CP15" s="444"/>
      <c r="CQ15" s="477">
        <f>CQ14/CQ19</f>
        <v>0.51673313679999999</v>
      </c>
      <c r="CR15" s="444"/>
      <c r="CS15" s="443"/>
      <c r="CT15" s="444"/>
      <c r="CU15" s="444"/>
      <c r="CV15" s="477">
        <f>CV14/CV19</f>
        <v>0.56164383559999997</v>
      </c>
      <c r="CW15" s="444"/>
      <c r="CX15" s="447"/>
      <c r="CY15" s="441"/>
      <c r="CZ15" s="441"/>
      <c r="DA15" s="441"/>
      <c r="DB15" s="441"/>
      <c r="DC15" s="441"/>
      <c r="DD15" s="441"/>
      <c r="DE15" s="441"/>
      <c r="DF15" s="441"/>
      <c r="DG15" s="441"/>
      <c r="DH15" s="441"/>
      <c r="DI15" s="441"/>
      <c r="DJ15" s="441"/>
      <c r="DK15" s="441"/>
      <c r="DL15" s="441"/>
      <c r="DM15" s="441"/>
      <c r="DN15" s="441"/>
      <c r="DO15" s="441"/>
      <c r="DP15" s="441"/>
      <c r="DQ15" s="441"/>
      <c r="DR15" s="441"/>
      <c r="DS15" s="441"/>
      <c r="DT15" s="441"/>
      <c r="DU15" s="441"/>
      <c r="DV15" s="441"/>
      <c r="DW15" s="441"/>
      <c r="DX15" s="441"/>
      <c r="DY15" s="441"/>
      <c r="DZ15" s="441"/>
      <c r="EA15" s="441"/>
      <c r="EB15" s="441"/>
      <c r="EC15" s="441"/>
      <c r="ED15" s="441"/>
      <c r="EE15" s="441"/>
      <c r="EF15" s="441"/>
      <c r="EG15" s="441"/>
      <c r="EH15" s="441"/>
      <c r="EI15" s="441"/>
      <c r="EJ15" s="441"/>
      <c r="EK15" s="441"/>
      <c r="EL15" s="441"/>
      <c r="EM15" s="441"/>
      <c r="EN15" s="441"/>
      <c r="EO15" s="441"/>
      <c r="EP15" s="441"/>
      <c r="EQ15" s="441"/>
      <c r="ER15" s="441"/>
      <c r="ES15" s="441"/>
      <c r="ET15" s="441"/>
      <c r="EU15" s="441"/>
      <c r="EV15" s="441"/>
      <c r="EW15" s="441"/>
      <c r="EX15" s="441"/>
      <c r="EY15" s="441"/>
      <c r="EZ15" s="441"/>
      <c r="FA15" s="441"/>
      <c r="FB15" s="441"/>
      <c r="FC15" s="441"/>
      <c r="FD15" s="441"/>
      <c r="FE15" s="441"/>
      <c r="FF15" s="441"/>
      <c r="FG15" s="441"/>
      <c r="FH15" s="441"/>
      <c r="FI15" s="441"/>
      <c r="FJ15" s="441"/>
      <c r="FK15" s="441"/>
      <c r="FL15" s="441"/>
    </row>
    <row r="16" spans="1:168" s="448" customFormat="1" ht="112.5">
      <c r="A16" s="465"/>
      <c r="B16" s="466" t="s">
        <v>871</v>
      </c>
      <c r="C16" s="443"/>
      <c r="D16" s="444"/>
      <c r="E16" s="467">
        <f>E20*E15</f>
        <v>654</v>
      </c>
      <c r="F16" s="444"/>
      <c r="G16" s="444"/>
      <c r="H16" s="444"/>
      <c r="I16" s="444"/>
      <c r="J16" s="467">
        <f>J20*J15</f>
        <v>654</v>
      </c>
      <c r="K16" s="444"/>
      <c r="L16" s="444"/>
      <c r="M16" s="444"/>
      <c r="N16" s="444"/>
      <c r="O16" s="467">
        <f>O20*O15</f>
        <v>711</v>
      </c>
      <c r="P16" s="444"/>
      <c r="Q16" s="442"/>
      <c r="R16" s="444"/>
      <c r="S16" s="444"/>
      <c r="T16" s="467">
        <f>T20*T15</f>
        <v>739</v>
      </c>
      <c r="U16" s="444"/>
      <c r="V16" s="444"/>
      <c r="W16" s="443"/>
      <c r="X16" s="444"/>
      <c r="Y16" s="467">
        <f>Y20*Y15</f>
        <v>995</v>
      </c>
      <c r="Z16" s="444"/>
      <c r="AA16" s="444"/>
      <c r="AB16" s="443"/>
      <c r="AC16" s="444"/>
      <c r="AD16" s="467">
        <f>AD20*AD15</f>
        <v>711</v>
      </c>
      <c r="AE16" s="444"/>
      <c r="AF16" s="444"/>
      <c r="AG16" s="443"/>
      <c r="AH16" s="444"/>
      <c r="AI16" s="467">
        <f>AI20*AI15</f>
        <v>711</v>
      </c>
      <c r="AJ16" s="444"/>
      <c r="AK16" s="445"/>
      <c r="AL16" s="446"/>
      <c r="AM16" s="444"/>
      <c r="AN16" s="467">
        <f>AN20*AN15</f>
        <v>654</v>
      </c>
      <c r="AO16" s="444"/>
      <c r="AP16" s="444"/>
      <c r="AQ16" s="443"/>
      <c r="AR16" s="444"/>
      <c r="AS16" s="467">
        <f>AS20*AS15</f>
        <v>711</v>
      </c>
      <c r="AT16" s="444"/>
      <c r="AU16" s="442"/>
      <c r="AV16" s="446"/>
      <c r="AW16" s="444"/>
      <c r="AX16" s="467">
        <f>AX20*AX15</f>
        <v>767</v>
      </c>
      <c r="AY16" s="444"/>
      <c r="AZ16" s="447"/>
      <c r="BA16" s="446"/>
      <c r="BB16" s="444"/>
      <c r="BC16" s="467">
        <f>BC20*BC15</f>
        <v>850</v>
      </c>
      <c r="BD16" s="444"/>
      <c r="BE16" s="443"/>
      <c r="BF16" s="444"/>
      <c r="BG16" s="444"/>
      <c r="BH16" s="467">
        <f>BH20*BH15</f>
        <v>924</v>
      </c>
      <c r="BI16" s="444"/>
      <c r="BJ16" s="447"/>
      <c r="BK16" s="446"/>
      <c r="BL16" s="444"/>
      <c r="BM16" s="467">
        <f>BM20*BM15</f>
        <v>937</v>
      </c>
      <c r="BN16" s="444"/>
      <c r="BO16" s="443"/>
      <c r="BP16" s="444"/>
      <c r="BQ16" s="444"/>
      <c r="BR16" s="467">
        <f>BR20*BR15</f>
        <v>1023</v>
      </c>
      <c r="BS16" s="444"/>
      <c r="BT16" s="447"/>
      <c r="BU16" s="446"/>
      <c r="BV16" s="444"/>
      <c r="BW16" s="467">
        <f>BW20*BW15</f>
        <v>1294</v>
      </c>
      <c r="BX16" s="444"/>
      <c r="BY16" s="443"/>
      <c r="BZ16" s="444"/>
      <c r="CA16" s="444"/>
      <c r="CB16" s="467">
        <f>CB20*CB15</f>
        <v>1421</v>
      </c>
      <c r="CC16" s="444"/>
      <c r="CD16" s="447"/>
      <c r="CE16" s="446"/>
      <c r="CF16" s="444"/>
      <c r="CG16" s="467">
        <f>CG20*CG15</f>
        <v>708</v>
      </c>
      <c r="CH16" s="444"/>
      <c r="CI16" s="443"/>
      <c r="CJ16" s="444"/>
      <c r="CK16" s="444"/>
      <c r="CL16" s="467">
        <f>CL20*CL15</f>
        <v>767</v>
      </c>
      <c r="CM16" s="444"/>
      <c r="CN16" s="447"/>
      <c r="CO16" s="446"/>
      <c r="CP16" s="444"/>
      <c r="CQ16" s="467">
        <f>CQ20*CQ15</f>
        <v>752</v>
      </c>
      <c r="CR16" s="444"/>
      <c r="CS16" s="443"/>
      <c r="CT16" s="444"/>
      <c r="CU16" s="444"/>
      <c r="CV16" s="467">
        <f>CV20*CV15</f>
        <v>817</v>
      </c>
      <c r="CW16" s="444"/>
      <c r="CX16" s="447"/>
      <c r="CY16" s="441"/>
      <c r="CZ16" s="441"/>
      <c r="DA16" s="441"/>
      <c r="DB16" s="441"/>
      <c r="DC16" s="441"/>
      <c r="DD16" s="441"/>
      <c r="DE16" s="441"/>
      <c r="DF16" s="441"/>
      <c r="DG16" s="441"/>
      <c r="DH16" s="441"/>
      <c r="DI16" s="441"/>
      <c r="DJ16" s="441"/>
      <c r="DK16" s="441"/>
      <c r="DL16" s="441"/>
      <c r="DM16" s="441"/>
      <c r="DN16" s="441"/>
      <c r="DO16" s="441"/>
      <c r="DP16" s="441"/>
      <c r="DQ16" s="441"/>
      <c r="DR16" s="441"/>
      <c r="DS16" s="441"/>
      <c r="DT16" s="441"/>
      <c r="DU16" s="441"/>
      <c r="DV16" s="441"/>
      <c r="DW16" s="441"/>
      <c r="DX16" s="441"/>
      <c r="DY16" s="441"/>
      <c r="DZ16" s="441"/>
      <c r="EA16" s="441"/>
      <c r="EB16" s="441"/>
      <c r="EC16" s="441"/>
      <c r="ED16" s="441"/>
      <c r="EE16" s="441"/>
      <c r="EF16" s="441"/>
      <c r="EG16" s="441"/>
      <c r="EH16" s="441"/>
      <c r="EI16" s="441"/>
      <c r="EJ16" s="441"/>
      <c r="EK16" s="441"/>
      <c r="EL16" s="441"/>
      <c r="EM16" s="441"/>
      <c r="EN16" s="441"/>
      <c r="EO16" s="441"/>
      <c r="EP16" s="441"/>
      <c r="EQ16" s="441"/>
      <c r="ER16" s="441"/>
      <c r="ES16" s="441"/>
      <c r="ET16" s="441"/>
      <c r="EU16" s="441"/>
      <c r="EV16" s="441"/>
      <c r="EW16" s="441"/>
      <c r="EX16" s="441"/>
      <c r="EY16" s="441"/>
      <c r="EZ16" s="441"/>
      <c r="FA16" s="441"/>
      <c r="FB16" s="441"/>
      <c r="FC16" s="441"/>
      <c r="FD16" s="441"/>
      <c r="FE16" s="441"/>
      <c r="FF16" s="441"/>
      <c r="FG16" s="441"/>
      <c r="FH16" s="441"/>
      <c r="FI16" s="441"/>
      <c r="FJ16" s="441"/>
      <c r="FK16" s="441"/>
      <c r="FL16" s="441"/>
    </row>
    <row r="17" spans="1:168" s="448" customFormat="1" ht="93.75">
      <c r="A17" s="465"/>
      <c r="B17" s="466" t="s">
        <v>872</v>
      </c>
      <c r="C17" s="443"/>
      <c r="D17" s="444"/>
      <c r="E17" s="467">
        <f>E21*E15</f>
        <v>1938</v>
      </c>
      <c r="F17" s="444"/>
      <c r="G17" s="444"/>
      <c r="H17" s="444"/>
      <c r="I17" s="444"/>
      <c r="J17" s="467">
        <f>J21*J15</f>
        <v>1938</v>
      </c>
      <c r="K17" s="444"/>
      <c r="L17" s="444"/>
      <c r="M17" s="444"/>
      <c r="N17" s="444"/>
      <c r="O17" s="467">
        <f>O21*O15</f>
        <v>2106</v>
      </c>
      <c r="P17" s="444"/>
      <c r="Q17" s="442"/>
      <c r="R17" s="444"/>
      <c r="S17" s="444"/>
      <c r="T17" s="467">
        <f>T21*T15</f>
        <v>2191</v>
      </c>
      <c r="U17" s="444"/>
      <c r="V17" s="444"/>
      <c r="W17" s="443"/>
      <c r="X17" s="444"/>
      <c r="Y17" s="467">
        <f>Y21*Y15</f>
        <v>2949</v>
      </c>
      <c r="Z17" s="444"/>
      <c r="AA17" s="444"/>
      <c r="AB17" s="443"/>
      <c r="AC17" s="444"/>
      <c r="AD17" s="467">
        <f>AD21*AD15</f>
        <v>2106</v>
      </c>
      <c r="AE17" s="444"/>
      <c r="AF17" s="444"/>
      <c r="AG17" s="443"/>
      <c r="AH17" s="444"/>
      <c r="AI17" s="467">
        <f>AI21*AI15</f>
        <v>2106</v>
      </c>
      <c r="AJ17" s="444"/>
      <c r="AK17" s="445"/>
      <c r="AL17" s="446"/>
      <c r="AM17" s="444"/>
      <c r="AN17" s="467">
        <f>AN21*AN15</f>
        <v>1938</v>
      </c>
      <c r="AO17" s="444"/>
      <c r="AP17" s="444"/>
      <c r="AQ17" s="443"/>
      <c r="AR17" s="444"/>
      <c r="AS17" s="467">
        <f>AS21*AS15</f>
        <v>2106</v>
      </c>
      <c r="AT17" s="444"/>
      <c r="AU17" s="442"/>
      <c r="AV17" s="446"/>
      <c r="AW17" s="444"/>
      <c r="AX17" s="467">
        <f>AX21*AX15</f>
        <v>2275</v>
      </c>
      <c r="AY17" s="444"/>
      <c r="AZ17" s="447"/>
      <c r="BA17" s="446"/>
      <c r="BB17" s="444"/>
      <c r="BC17" s="467">
        <f>BC21*BC15</f>
        <v>2519</v>
      </c>
      <c r="BD17" s="444"/>
      <c r="BE17" s="443"/>
      <c r="BF17" s="444"/>
      <c r="BG17" s="444"/>
      <c r="BH17" s="467">
        <f>BH21*BH15</f>
        <v>2738</v>
      </c>
      <c r="BI17" s="444"/>
      <c r="BJ17" s="447"/>
      <c r="BK17" s="446"/>
      <c r="BL17" s="444"/>
      <c r="BM17" s="467">
        <f>BM21*BM15</f>
        <v>2777</v>
      </c>
      <c r="BN17" s="444"/>
      <c r="BO17" s="443"/>
      <c r="BP17" s="444"/>
      <c r="BQ17" s="444"/>
      <c r="BR17" s="467">
        <f>BR21*BR15</f>
        <v>3033</v>
      </c>
      <c r="BS17" s="444"/>
      <c r="BT17" s="447"/>
      <c r="BU17" s="446"/>
      <c r="BV17" s="444"/>
      <c r="BW17" s="467">
        <f>BW21*BW15</f>
        <v>3835</v>
      </c>
      <c r="BX17" s="444"/>
      <c r="BY17" s="443"/>
      <c r="BZ17" s="444"/>
      <c r="CA17" s="444"/>
      <c r="CB17" s="467">
        <f>CB21*CB15</f>
        <v>4213</v>
      </c>
      <c r="CC17" s="444"/>
      <c r="CD17" s="447"/>
      <c r="CE17" s="446"/>
      <c r="CF17" s="444"/>
      <c r="CG17" s="467">
        <f>CG21*CG15</f>
        <v>2098</v>
      </c>
      <c r="CH17" s="444"/>
      <c r="CI17" s="443"/>
      <c r="CJ17" s="444"/>
      <c r="CK17" s="444"/>
      <c r="CL17" s="467">
        <f>CL21*CL15</f>
        <v>2275</v>
      </c>
      <c r="CM17" s="444"/>
      <c r="CN17" s="447"/>
      <c r="CO17" s="446"/>
      <c r="CP17" s="444"/>
      <c r="CQ17" s="467">
        <f>CQ21*CQ15</f>
        <v>2228</v>
      </c>
      <c r="CR17" s="444"/>
      <c r="CS17" s="443"/>
      <c r="CT17" s="444"/>
      <c r="CU17" s="444"/>
      <c r="CV17" s="467">
        <f>CV21*CV15</f>
        <v>2422</v>
      </c>
      <c r="CW17" s="444"/>
      <c r="CX17" s="447"/>
      <c r="CY17" s="441"/>
      <c r="CZ17" s="441"/>
      <c r="DA17" s="441"/>
      <c r="DB17" s="441"/>
      <c r="DC17" s="441"/>
      <c r="DD17" s="441"/>
      <c r="DE17" s="441"/>
      <c r="DF17" s="441"/>
      <c r="DG17" s="441"/>
      <c r="DH17" s="441"/>
      <c r="DI17" s="441"/>
      <c r="DJ17" s="441"/>
      <c r="DK17" s="441"/>
      <c r="DL17" s="441"/>
      <c r="DM17" s="441"/>
      <c r="DN17" s="441"/>
      <c r="DO17" s="441"/>
      <c r="DP17" s="441"/>
      <c r="DQ17" s="441"/>
      <c r="DR17" s="441"/>
      <c r="DS17" s="441"/>
      <c r="DT17" s="441"/>
      <c r="DU17" s="441"/>
      <c r="DV17" s="441"/>
      <c r="DW17" s="441"/>
      <c r="DX17" s="441"/>
      <c r="DY17" s="441"/>
      <c r="DZ17" s="441"/>
      <c r="EA17" s="441"/>
      <c r="EB17" s="441"/>
      <c r="EC17" s="441"/>
      <c r="ED17" s="441"/>
      <c r="EE17" s="441"/>
      <c r="EF17" s="441"/>
      <c r="EG17" s="441"/>
      <c r="EH17" s="441"/>
      <c r="EI17" s="441"/>
      <c r="EJ17" s="441"/>
      <c r="EK17" s="441"/>
      <c r="EL17" s="441"/>
      <c r="EM17" s="441"/>
      <c r="EN17" s="441"/>
      <c r="EO17" s="441"/>
      <c r="EP17" s="441"/>
      <c r="EQ17" s="441"/>
      <c r="ER17" s="441"/>
      <c r="ES17" s="441"/>
      <c r="ET17" s="441"/>
      <c r="EU17" s="441"/>
      <c r="EV17" s="441"/>
      <c r="EW17" s="441"/>
      <c r="EX17" s="441"/>
      <c r="EY17" s="441"/>
      <c r="EZ17" s="441"/>
      <c r="FA17" s="441"/>
      <c r="FB17" s="441"/>
      <c r="FC17" s="441"/>
      <c r="FD17" s="441"/>
      <c r="FE17" s="441"/>
      <c r="FF17" s="441"/>
      <c r="FG17" s="441"/>
      <c r="FH17" s="441"/>
      <c r="FI17" s="441"/>
      <c r="FJ17" s="441"/>
      <c r="FK17" s="441"/>
      <c r="FL17" s="441"/>
    </row>
    <row r="18" spans="1:168" s="487" customFormat="1" ht="15.75">
      <c r="A18" s="478"/>
      <c r="B18" s="479" t="s">
        <v>455</v>
      </c>
      <c r="C18" s="480"/>
      <c r="D18" s="481"/>
      <c r="E18" s="481">
        <f>E14-E16-E17</f>
        <v>0</v>
      </c>
      <c r="F18" s="481"/>
      <c r="G18" s="481"/>
      <c r="H18" s="481"/>
      <c r="I18" s="481"/>
      <c r="J18" s="481">
        <f>J14-J16-J17</f>
        <v>0</v>
      </c>
      <c r="K18" s="481"/>
      <c r="L18" s="481"/>
      <c r="M18" s="481"/>
      <c r="N18" s="481"/>
      <c r="O18" s="481">
        <f>O14-O16-O17</f>
        <v>0</v>
      </c>
      <c r="P18" s="481"/>
      <c r="Q18" s="482"/>
      <c r="R18" s="481"/>
      <c r="S18" s="481"/>
      <c r="T18" s="481">
        <f>T14-T16-T17</f>
        <v>0</v>
      </c>
      <c r="U18" s="481"/>
      <c r="V18" s="481"/>
      <c r="W18" s="480"/>
      <c r="X18" s="481"/>
      <c r="Y18" s="481">
        <f>Y14-Y16-Y17</f>
        <v>0</v>
      </c>
      <c r="Z18" s="481"/>
      <c r="AA18" s="481"/>
      <c r="AB18" s="480"/>
      <c r="AC18" s="481"/>
      <c r="AD18" s="481">
        <f>AD14-AD16-AD17</f>
        <v>0</v>
      </c>
      <c r="AE18" s="481"/>
      <c r="AF18" s="481"/>
      <c r="AG18" s="480"/>
      <c r="AH18" s="481"/>
      <c r="AI18" s="481">
        <f>AI14-AI16-AI17</f>
        <v>0</v>
      </c>
      <c r="AJ18" s="481"/>
      <c r="AK18" s="483"/>
      <c r="AL18" s="484"/>
      <c r="AM18" s="481"/>
      <c r="AN18" s="481">
        <f>AN14-AN16-AN17</f>
        <v>0</v>
      </c>
      <c r="AO18" s="481"/>
      <c r="AP18" s="481"/>
      <c r="AQ18" s="480"/>
      <c r="AR18" s="481"/>
      <c r="AS18" s="481">
        <f>AS14-AS16-AS17</f>
        <v>0</v>
      </c>
      <c r="AT18" s="481"/>
      <c r="AU18" s="482"/>
      <c r="AV18" s="484"/>
      <c r="AW18" s="481"/>
      <c r="AX18" s="481">
        <f>AX14-AX16-AX17</f>
        <v>0</v>
      </c>
      <c r="AY18" s="481"/>
      <c r="AZ18" s="485"/>
      <c r="BA18" s="484"/>
      <c r="BB18" s="481"/>
      <c r="BC18" s="481">
        <f>BC14-BC16-BC17</f>
        <v>0</v>
      </c>
      <c r="BD18" s="481"/>
      <c r="BE18" s="480"/>
      <c r="BF18" s="481"/>
      <c r="BG18" s="481"/>
      <c r="BH18" s="481">
        <f>BH14-BH16-BH17</f>
        <v>0</v>
      </c>
      <c r="BI18" s="481"/>
      <c r="BJ18" s="485"/>
      <c r="BK18" s="484"/>
      <c r="BL18" s="481"/>
      <c r="BM18" s="481">
        <f>BM14-BM16-BM17</f>
        <v>0</v>
      </c>
      <c r="BN18" s="481"/>
      <c r="BO18" s="480"/>
      <c r="BP18" s="481"/>
      <c r="BQ18" s="481"/>
      <c r="BR18" s="481">
        <f>BR14-BR16-BR17</f>
        <v>0</v>
      </c>
      <c r="BS18" s="481"/>
      <c r="BT18" s="485"/>
      <c r="BU18" s="484"/>
      <c r="BV18" s="481"/>
      <c r="BW18" s="481">
        <f>BW14-BW16-BW17</f>
        <v>0</v>
      </c>
      <c r="BX18" s="481"/>
      <c r="BY18" s="480"/>
      <c r="BZ18" s="481"/>
      <c r="CA18" s="481"/>
      <c r="CB18" s="481">
        <f>CB14-CB16-CB17</f>
        <v>0</v>
      </c>
      <c r="CC18" s="481"/>
      <c r="CD18" s="485"/>
      <c r="CE18" s="484"/>
      <c r="CF18" s="481"/>
      <c r="CG18" s="481">
        <f>CG14-CG16-CG17</f>
        <v>0</v>
      </c>
      <c r="CH18" s="481"/>
      <c r="CI18" s="480"/>
      <c r="CJ18" s="481"/>
      <c r="CK18" s="481"/>
      <c r="CL18" s="481">
        <f>CL14-CL16-CL17</f>
        <v>0</v>
      </c>
      <c r="CM18" s="481"/>
      <c r="CN18" s="485"/>
      <c r="CO18" s="484"/>
      <c r="CP18" s="481"/>
      <c r="CQ18" s="481">
        <f>CQ14-CQ16-CQ17</f>
        <v>0</v>
      </c>
      <c r="CR18" s="481"/>
      <c r="CS18" s="480"/>
      <c r="CT18" s="481"/>
      <c r="CU18" s="481"/>
      <c r="CV18" s="481">
        <f>CV14-CV16-CV17</f>
        <v>0</v>
      </c>
      <c r="CW18" s="481"/>
      <c r="CX18" s="485"/>
      <c r="CY18" s="486"/>
      <c r="CZ18" s="486"/>
      <c r="DA18" s="486"/>
      <c r="DB18" s="486"/>
      <c r="DC18" s="486"/>
      <c r="DD18" s="486"/>
      <c r="DE18" s="486"/>
      <c r="DF18" s="486"/>
      <c r="DG18" s="486"/>
      <c r="DH18" s="486"/>
      <c r="DI18" s="486"/>
      <c r="DJ18" s="486"/>
      <c r="DK18" s="486"/>
      <c r="DL18" s="486"/>
      <c r="DM18" s="486"/>
      <c r="DN18" s="486"/>
      <c r="DO18" s="486"/>
      <c r="DP18" s="486"/>
      <c r="DQ18" s="486"/>
      <c r="DR18" s="486"/>
      <c r="DS18" s="486"/>
      <c r="DT18" s="486"/>
      <c r="DU18" s="486"/>
      <c r="DV18" s="486"/>
      <c r="DW18" s="486"/>
      <c r="DX18" s="486"/>
      <c r="DY18" s="486"/>
      <c r="DZ18" s="486"/>
      <c r="EA18" s="486"/>
      <c r="EB18" s="486"/>
      <c r="EC18" s="486"/>
      <c r="ED18" s="486"/>
      <c r="EE18" s="486"/>
      <c r="EF18" s="486"/>
      <c r="EG18" s="486"/>
      <c r="EH18" s="486"/>
      <c r="EI18" s="486"/>
      <c r="EJ18" s="486"/>
      <c r="EK18" s="486"/>
      <c r="EL18" s="486"/>
      <c r="EM18" s="486"/>
      <c r="EN18" s="486"/>
      <c r="EO18" s="486"/>
      <c r="EP18" s="486"/>
      <c r="EQ18" s="486"/>
      <c r="ER18" s="486"/>
      <c r="ES18" s="486"/>
      <c r="ET18" s="486"/>
      <c r="EU18" s="486"/>
      <c r="EV18" s="486"/>
      <c r="EW18" s="486"/>
      <c r="EX18" s="486"/>
      <c r="EY18" s="486"/>
      <c r="EZ18" s="486"/>
      <c r="FA18" s="486"/>
      <c r="FB18" s="486"/>
      <c r="FC18" s="486"/>
      <c r="FD18" s="486"/>
      <c r="FE18" s="486"/>
      <c r="FF18" s="486"/>
      <c r="FG18" s="486"/>
      <c r="FH18" s="486"/>
      <c r="FI18" s="486"/>
      <c r="FJ18" s="486"/>
      <c r="FK18" s="486"/>
      <c r="FL18" s="486"/>
    </row>
    <row r="19" spans="1:168" s="476" customFormat="1" ht="37.5">
      <c r="A19" s="465"/>
      <c r="B19" s="468" t="s">
        <v>875</v>
      </c>
      <c r="C19" s="469"/>
      <c r="D19" s="470"/>
      <c r="E19" s="471">
        <f>E20+E21</f>
        <v>5767</v>
      </c>
      <c r="F19" s="470"/>
      <c r="G19" s="470"/>
      <c r="H19" s="470"/>
      <c r="I19" s="470"/>
      <c r="J19" s="471">
        <f>J20+J21</f>
        <v>5767</v>
      </c>
      <c r="K19" s="470"/>
      <c r="L19" s="470"/>
      <c r="M19" s="470"/>
      <c r="N19" s="470"/>
      <c r="O19" s="471">
        <f>O20+O21</f>
        <v>5767</v>
      </c>
      <c r="P19" s="470"/>
      <c r="Q19" s="472"/>
      <c r="R19" s="470"/>
      <c r="S19" s="470"/>
      <c r="T19" s="471">
        <f>T20+T21</f>
        <v>5767</v>
      </c>
      <c r="U19" s="470"/>
      <c r="V19" s="470"/>
      <c r="W19" s="469"/>
      <c r="X19" s="470"/>
      <c r="Y19" s="471">
        <f>Y20+Y21</f>
        <v>5767</v>
      </c>
      <c r="Z19" s="470"/>
      <c r="AA19" s="470"/>
      <c r="AB19" s="469"/>
      <c r="AC19" s="470"/>
      <c r="AD19" s="471">
        <f>AD20+AD21</f>
        <v>5767</v>
      </c>
      <c r="AE19" s="470"/>
      <c r="AF19" s="470"/>
      <c r="AG19" s="469"/>
      <c r="AH19" s="470"/>
      <c r="AI19" s="471">
        <f>AI20+AI21</f>
        <v>5767</v>
      </c>
      <c r="AJ19" s="470"/>
      <c r="AK19" s="473"/>
      <c r="AL19" s="474"/>
      <c r="AM19" s="470"/>
      <c r="AN19" s="471">
        <f>AN20+AN21</f>
        <v>5767</v>
      </c>
      <c r="AO19" s="470"/>
      <c r="AP19" s="470"/>
      <c r="AQ19" s="469"/>
      <c r="AR19" s="470"/>
      <c r="AS19" s="471">
        <f>AS20+AS21</f>
        <v>5767</v>
      </c>
      <c r="AT19" s="470"/>
      <c r="AU19" s="472"/>
      <c r="AV19" s="474"/>
      <c r="AW19" s="470"/>
      <c r="AX19" s="471">
        <f>AX20+AX21</f>
        <v>5767</v>
      </c>
      <c r="AY19" s="470"/>
      <c r="AZ19" s="475"/>
      <c r="BA19" s="474"/>
      <c r="BB19" s="470"/>
      <c r="BC19" s="471">
        <f>BC20+BC21</f>
        <v>5767</v>
      </c>
      <c r="BD19" s="470"/>
      <c r="BE19" s="469"/>
      <c r="BF19" s="470"/>
      <c r="BG19" s="470"/>
      <c r="BH19" s="471">
        <f>BH20+BH21</f>
        <v>5767</v>
      </c>
      <c r="BI19" s="470"/>
      <c r="BJ19" s="475"/>
      <c r="BK19" s="474"/>
      <c r="BL19" s="470"/>
      <c r="BM19" s="471">
        <f>BM20+BM21</f>
        <v>5767</v>
      </c>
      <c r="BN19" s="470"/>
      <c r="BO19" s="469"/>
      <c r="BP19" s="470"/>
      <c r="BQ19" s="470"/>
      <c r="BR19" s="471">
        <f>BR20+BR21</f>
        <v>5767</v>
      </c>
      <c r="BS19" s="470"/>
      <c r="BT19" s="475"/>
      <c r="BU19" s="474"/>
      <c r="BV19" s="470"/>
      <c r="BW19" s="471">
        <f>BW20+BW21</f>
        <v>5767</v>
      </c>
      <c r="BX19" s="470"/>
      <c r="BY19" s="469"/>
      <c r="BZ19" s="470"/>
      <c r="CA19" s="470"/>
      <c r="CB19" s="471">
        <f>CB20+CB21</f>
        <v>5767</v>
      </c>
      <c r="CC19" s="470"/>
      <c r="CD19" s="475"/>
      <c r="CE19" s="474"/>
      <c r="CF19" s="470"/>
      <c r="CG19" s="471">
        <f>CG20+CG21</f>
        <v>5767</v>
      </c>
      <c r="CH19" s="470"/>
      <c r="CI19" s="469"/>
      <c r="CJ19" s="470"/>
      <c r="CK19" s="470"/>
      <c r="CL19" s="471">
        <f>CL20+CL21</f>
        <v>5767</v>
      </c>
      <c r="CM19" s="470"/>
      <c r="CN19" s="475"/>
      <c r="CO19" s="474"/>
      <c r="CP19" s="470"/>
      <c r="CQ19" s="471">
        <f>CQ20+CQ21</f>
        <v>5767</v>
      </c>
      <c r="CR19" s="470"/>
      <c r="CS19" s="469"/>
      <c r="CT19" s="470"/>
      <c r="CU19" s="470"/>
      <c r="CV19" s="471">
        <f>CV20+CV21</f>
        <v>5767</v>
      </c>
      <c r="CW19" s="470"/>
      <c r="CX19" s="475"/>
      <c r="CY19" s="457"/>
      <c r="CZ19" s="457"/>
      <c r="DA19" s="457"/>
      <c r="DB19" s="457"/>
      <c r="DC19" s="457"/>
      <c r="DD19" s="457"/>
      <c r="DE19" s="457"/>
      <c r="DF19" s="457"/>
      <c r="DG19" s="457"/>
      <c r="DH19" s="457"/>
      <c r="DI19" s="457"/>
      <c r="DJ19" s="457"/>
      <c r="DK19" s="457"/>
      <c r="DL19" s="457"/>
      <c r="DM19" s="457"/>
      <c r="DN19" s="457"/>
      <c r="DO19" s="457"/>
      <c r="DP19" s="457"/>
      <c r="DQ19" s="457"/>
      <c r="DR19" s="457"/>
      <c r="DS19" s="457"/>
      <c r="DT19" s="457"/>
      <c r="DU19" s="457"/>
      <c r="DV19" s="457"/>
      <c r="DW19" s="457"/>
      <c r="DX19" s="457"/>
      <c r="DY19" s="457"/>
      <c r="DZ19" s="457"/>
      <c r="EA19" s="457"/>
      <c r="EB19" s="457"/>
      <c r="EC19" s="457"/>
      <c r="ED19" s="457"/>
      <c r="EE19" s="457"/>
      <c r="EF19" s="457"/>
      <c r="EG19" s="457"/>
      <c r="EH19" s="457"/>
      <c r="EI19" s="457"/>
      <c r="EJ19" s="457"/>
      <c r="EK19" s="457"/>
      <c r="EL19" s="457"/>
      <c r="EM19" s="457"/>
      <c r="EN19" s="457"/>
      <c r="EO19" s="457"/>
      <c r="EP19" s="457"/>
      <c r="EQ19" s="457"/>
      <c r="ER19" s="457"/>
      <c r="ES19" s="457"/>
      <c r="ET19" s="457"/>
      <c r="EU19" s="457"/>
      <c r="EV19" s="457"/>
      <c r="EW19" s="457"/>
      <c r="EX19" s="457"/>
      <c r="EY19" s="457"/>
      <c r="EZ19" s="457"/>
      <c r="FA19" s="457"/>
      <c r="FB19" s="457"/>
      <c r="FC19" s="457"/>
      <c r="FD19" s="457"/>
      <c r="FE19" s="457"/>
      <c r="FF19" s="457"/>
      <c r="FG19" s="457"/>
      <c r="FH19" s="457"/>
      <c r="FI19" s="457"/>
      <c r="FJ19" s="457"/>
      <c r="FK19" s="457"/>
      <c r="FL19" s="457"/>
    </row>
    <row r="20" spans="1:168" s="448" customFormat="1" ht="112.5">
      <c r="A20" s="465"/>
      <c r="B20" s="466" t="s">
        <v>871</v>
      </c>
      <c r="C20" s="443"/>
      <c r="D20" s="444"/>
      <c r="E20" s="444">
        <v>1455</v>
      </c>
      <c r="F20" s="444"/>
      <c r="G20" s="444"/>
      <c r="H20" s="444"/>
      <c r="I20" s="444"/>
      <c r="J20" s="444">
        <v>1455</v>
      </c>
      <c r="K20" s="444"/>
      <c r="L20" s="444"/>
      <c r="M20" s="444"/>
      <c r="N20" s="444"/>
      <c r="O20" s="444">
        <v>1455</v>
      </c>
      <c r="P20" s="444"/>
      <c r="Q20" s="442"/>
      <c r="R20" s="444"/>
      <c r="S20" s="444"/>
      <c r="T20" s="444">
        <v>1455</v>
      </c>
      <c r="U20" s="444"/>
      <c r="V20" s="444"/>
      <c r="W20" s="443"/>
      <c r="X20" s="444"/>
      <c r="Y20" s="444">
        <v>1455</v>
      </c>
      <c r="Z20" s="444"/>
      <c r="AA20" s="444"/>
      <c r="AB20" s="443"/>
      <c r="AC20" s="444"/>
      <c r="AD20" s="444">
        <v>1455</v>
      </c>
      <c r="AE20" s="444"/>
      <c r="AF20" s="444"/>
      <c r="AG20" s="443"/>
      <c r="AH20" s="444"/>
      <c r="AI20" s="444">
        <v>1455</v>
      </c>
      <c r="AJ20" s="444"/>
      <c r="AK20" s="445"/>
      <c r="AL20" s="446"/>
      <c r="AM20" s="444"/>
      <c r="AN20" s="444">
        <v>1455</v>
      </c>
      <c r="AO20" s="444"/>
      <c r="AP20" s="444"/>
      <c r="AQ20" s="443"/>
      <c r="AR20" s="444"/>
      <c r="AS20" s="444">
        <v>1455</v>
      </c>
      <c r="AT20" s="444"/>
      <c r="AU20" s="442"/>
      <c r="AV20" s="446"/>
      <c r="AW20" s="444"/>
      <c r="AX20" s="444">
        <v>1455</v>
      </c>
      <c r="AY20" s="444"/>
      <c r="AZ20" s="447"/>
      <c r="BA20" s="446"/>
      <c r="BB20" s="444"/>
      <c r="BC20" s="444">
        <v>1455</v>
      </c>
      <c r="BD20" s="444"/>
      <c r="BE20" s="443"/>
      <c r="BF20" s="444"/>
      <c r="BG20" s="444"/>
      <c r="BH20" s="444">
        <v>1455</v>
      </c>
      <c r="BI20" s="444"/>
      <c r="BJ20" s="447"/>
      <c r="BK20" s="446"/>
      <c r="BL20" s="444"/>
      <c r="BM20" s="444">
        <v>1455</v>
      </c>
      <c r="BN20" s="444"/>
      <c r="BO20" s="443"/>
      <c r="BP20" s="444"/>
      <c r="BQ20" s="444"/>
      <c r="BR20" s="444">
        <v>1455</v>
      </c>
      <c r="BS20" s="444"/>
      <c r="BT20" s="447"/>
      <c r="BU20" s="446"/>
      <c r="BV20" s="444"/>
      <c r="BW20" s="444">
        <v>1455</v>
      </c>
      <c r="BX20" s="444"/>
      <c r="BY20" s="443"/>
      <c r="BZ20" s="444"/>
      <c r="CA20" s="444"/>
      <c r="CB20" s="444">
        <v>1455</v>
      </c>
      <c r="CC20" s="444"/>
      <c r="CD20" s="447"/>
      <c r="CE20" s="446"/>
      <c r="CF20" s="444"/>
      <c r="CG20" s="444">
        <v>1455</v>
      </c>
      <c r="CH20" s="444"/>
      <c r="CI20" s="443"/>
      <c r="CJ20" s="444"/>
      <c r="CK20" s="444"/>
      <c r="CL20" s="444">
        <v>1455</v>
      </c>
      <c r="CM20" s="444"/>
      <c r="CN20" s="447"/>
      <c r="CO20" s="446"/>
      <c r="CP20" s="444"/>
      <c r="CQ20" s="444">
        <v>1455</v>
      </c>
      <c r="CR20" s="444"/>
      <c r="CS20" s="443"/>
      <c r="CT20" s="444"/>
      <c r="CU20" s="444"/>
      <c r="CV20" s="444">
        <v>1455</v>
      </c>
      <c r="CW20" s="444"/>
      <c r="CX20" s="447"/>
      <c r="CY20" s="441"/>
      <c r="CZ20" s="441"/>
      <c r="DA20" s="441"/>
      <c r="DB20" s="441"/>
      <c r="DC20" s="441"/>
      <c r="DD20" s="441"/>
      <c r="DE20" s="441"/>
      <c r="DF20" s="441"/>
      <c r="DG20" s="441"/>
      <c r="DH20" s="441"/>
      <c r="DI20" s="441"/>
      <c r="DJ20" s="441"/>
      <c r="DK20" s="441"/>
      <c r="DL20" s="441"/>
      <c r="DM20" s="441"/>
      <c r="DN20" s="441"/>
      <c r="DO20" s="441"/>
      <c r="DP20" s="441"/>
      <c r="DQ20" s="441"/>
      <c r="DR20" s="441"/>
      <c r="DS20" s="441"/>
      <c r="DT20" s="441"/>
      <c r="DU20" s="441"/>
      <c r="DV20" s="441"/>
      <c r="DW20" s="441"/>
      <c r="DX20" s="441"/>
      <c r="DY20" s="441"/>
      <c r="DZ20" s="441"/>
      <c r="EA20" s="441"/>
      <c r="EB20" s="441"/>
      <c r="EC20" s="441"/>
      <c r="ED20" s="441"/>
      <c r="EE20" s="441"/>
      <c r="EF20" s="441"/>
      <c r="EG20" s="441"/>
      <c r="EH20" s="441"/>
      <c r="EI20" s="441"/>
      <c r="EJ20" s="441"/>
      <c r="EK20" s="441"/>
      <c r="EL20" s="441"/>
      <c r="EM20" s="441"/>
      <c r="EN20" s="441"/>
      <c r="EO20" s="441"/>
      <c r="EP20" s="441"/>
      <c r="EQ20" s="441"/>
      <c r="ER20" s="441"/>
      <c r="ES20" s="441"/>
      <c r="ET20" s="441"/>
      <c r="EU20" s="441"/>
      <c r="EV20" s="441"/>
      <c r="EW20" s="441"/>
      <c r="EX20" s="441"/>
      <c r="EY20" s="441"/>
      <c r="EZ20" s="441"/>
      <c r="FA20" s="441"/>
      <c r="FB20" s="441"/>
      <c r="FC20" s="441"/>
      <c r="FD20" s="441"/>
      <c r="FE20" s="441"/>
      <c r="FF20" s="441"/>
      <c r="FG20" s="441"/>
      <c r="FH20" s="441"/>
      <c r="FI20" s="441"/>
      <c r="FJ20" s="441"/>
      <c r="FK20" s="441"/>
      <c r="FL20" s="441"/>
    </row>
    <row r="21" spans="1:168" s="448" customFormat="1" ht="93.75">
      <c r="A21" s="465"/>
      <c r="B21" s="466" t="s">
        <v>872</v>
      </c>
      <c r="C21" s="443"/>
      <c r="D21" s="444"/>
      <c r="E21" s="444">
        <v>4312</v>
      </c>
      <c r="F21" s="444"/>
      <c r="G21" s="444"/>
      <c r="H21" s="444"/>
      <c r="I21" s="444"/>
      <c r="J21" s="444">
        <v>4312</v>
      </c>
      <c r="K21" s="444"/>
      <c r="L21" s="444"/>
      <c r="M21" s="444"/>
      <c r="N21" s="444"/>
      <c r="O21" s="444">
        <v>4312</v>
      </c>
      <c r="P21" s="444"/>
      <c r="Q21" s="442"/>
      <c r="R21" s="444"/>
      <c r="S21" s="444"/>
      <c r="T21" s="444">
        <v>4312</v>
      </c>
      <c r="U21" s="444"/>
      <c r="V21" s="444"/>
      <c r="W21" s="443"/>
      <c r="X21" s="444"/>
      <c r="Y21" s="444">
        <v>4312</v>
      </c>
      <c r="Z21" s="444"/>
      <c r="AA21" s="444"/>
      <c r="AB21" s="443"/>
      <c r="AC21" s="444"/>
      <c r="AD21" s="444">
        <v>4312</v>
      </c>
      <c r="AE21" s="444"/>
      <c r="AF21" s="444"/>
      <c r="AG21" s="443"/>
      <c r="AH21" s="444"/>
      <c r="AI21" s="444">
        <v>4312</v>
      </c>
      <c r="AJ21" s="444"/>
      <c r="AK21" s="445"/>
      <c r="AL21" s="446"/>
      <c r="AM21" s="444"/>
      <c r="AN21" s="444">
        <v>4312</v>
      </c>
      <c r="AO21" s="444"/>
      <c r="AP21" s="444"/>
      <c r="AQ21" s="443"/>
      <c r="AR21" s="444"/>
      <c r="AS21" s="444">
        <v>4312</v>
      </c>
      <c r="AT21" s="444"/>
      <c r="AU21" s="442"/>
      <c r="AV21" s="446"/>
      <c r="AW21" s="444"/>
      <c r="AX21" s="444">
        <v>4312</v>
      </c>
      <c r="AY21" s="444"/>
      <c r="AZ21" s="447"/>
      <c r="BA21" s="446"/>
      <c r="BB21" s="444"/>
      <c r="BC21" s="444">
        <v>4312</v>
      </c>
      <c r="BD21" s="444"/>
      <c r="BE21" s="443"/>
      <c r="BF21" s="444"/>
      <c r="BG21" s="444"/>
      <c r="BH21" s="444">
        <v>4312</v>
      </c>
      <c r="BI21" s="444"/>
      <c r="BJ21" s="447"/>
      <c r="BK21" s="446"/>
      <c r="BL21" s="444"/>
      <c r="BM21" s="444">
        <v>4312</v>
      </c>
      <c r="BN21" s="444"/>
      <c r="BO21" s="443"/>
      <c r="BP21" s="444"/>
      <c r="BQ21" s="444"/>
      <c r="BR21" s="444">
        <v>4312</v>
      </c>
      <c r="BS21" s="444"/>
      <c r="BT21" s="447"/>
      <c r="BU21" s="446"/>
      <c r="BV21" s="444"/>
      <c r="BW21" s="444">
        <v>4312</v>
      </c>
      <c r="BX21" s="444"/>
      <c r="BY21" s="443"/>
      <c r="BZ21" s="444"/>
      <c r="CA21" s="444"/>
      <c r="CB21" s="444">
        <v>4312</v>
      </c>
      <c r="CC21" s="444"/>
      <c r="CD21" s="447"/>
      <c r="CE21" s="446"/>
      <c r="CF21" s="444"/>
      <c r="CG21" s="444">
        <v>4312</v>
      </c>
      <c r="CH21" s="444"/>
      <c r="CI21" s="443"/>
      <c r="CJ21" s="444"/>
      <c r="CK21" s="444"/>
      <c r="CL21" s="444">
        <v>4312</v>
      </c>
      <c r="CM21" s="444"/>
      <c r="CN21" s="447"/>
      <c r="CO21" s="446"/>
      <c r="CP21" s="444"/>
      <c r="CQ21" s="444">
        <v>4312</v>
      </c>
      <c r="CR21" s="444"/>
      <c r="CS21" s="443"/>
      <c r="CT21" s="444"/>
      <c r="CU21" s="444"/>
      <c r="CV21" s="444">
        <v>4312</v>
      </c>
      <c r="CW21" s="444"/>
      <c r="CX21" s="447"/>
      <c r="CY21" s="441"/>
      <c r="CZ21" s="441"/>
      <c r="DA21" s="441"/>
      <c r="DB21" s="441"/>
      <c r="DC21" s="441"/>
      <c r="DD21" s="441"/>
      <c r="DE21" s="441"/>
      <c r="DF21" s="441"/>
      <c r="DG21" s="441"/>
      <c r="DH21" s="441"/>
      <c r="DI21" s="441"/>
      <c r="DJ21" s="441"/>
      <c r="DK21" s="441"/>
      <c r="DL21" s="441"/>
      <c r="DM21" s="441"/>
      <c r="DN21" s="441"/>
      <c r="DO21" s="441"/>
      <c r="DP21" s="441"/>
      <c r="DQ21" s="441"/>
      <c r="DR21" s="441"/>
      <c r="DS21" s="441"/>
      <c r="DT21" s="441"/>
      <c r="DU21" s="441"/>
      <c r="DV21" s="441"/>
      <c r="DW21" s="441"/>
      <c r="DX21" s="441"/>
      <c r="DY21" s="441"/>
      <c r="DZ21" s="441"/>
      <c r="EA21" s="441"/>
      <c r="EB21" s="441"/>
      <c r="EC21" s="441"/>
      <c r="ED21" s="441"/>
      <c r="EE21" s="441"/>
      <c r="EF21" s="441"/>
      <c r="EG21" s="441"/>
      <c r="EH21" s="441"/>
      <c r="EI21" s="441"/>
      <c r="EJ21" s="441"/>
      <c r="EK21" s="441"/>
      <c r="EL21" s="441"/>
      <c r="EM21" s="441"/>
      <c r="EN21" s="441"/>
      <c r="EO21" s="441"/>
      <c r="EP21" s="441"/>
      <c r="EQ21" s="441"/>
      <c r="ER21" s="441"/>
      <c r="ES21" s="441"/>
      <c r="ET21" s="441"/>
      <c r="EU21" s="441"/>
      <c r="EV21" s="441"/>
      <c r="EW21" s="441"/>
      <c r="EX21" s="441"/>
      <c r="EY21" s="441"/>
      <c r="EZ21" s="441"/>
      <c r="FA21" s="441"/>
      <c r="FB21" s="441"/>
      <c r="FC21" s="441"/>
      <c r="FD21" s="441"/>
      <c r="FE21" s="441"/>
      <c r="FF21" s="441"/>
      <c r="FG21" s="441"/>
      <c r="FH21" s="441"/>
      <c r="FI21" s="441"/>
      <c r="FJ21" s="441"/>
      <c r="FK21" s="441"/>
      <c r="FL21" s="441"/>
    </row>
    <row r="22" spans="1:168" s="457" customFormat="1" hidden="1">
      <c r="A22" s="866" t="s">
        <v>867</v>
      </c>
      <c r="B22" s="435" t="s">
        <v>861</v>
      </c>
      <c r="C22" s="436">
        <f t="shared" ref="C22:BN22" si="4">ROUND(C23+C27,0)</f>
        <v>38067</v>
      </c>
      <c r="D22" s="437">
        <f t="shared" si="4"/>
        <v>54794</v>
      </c>
      <c r="E22" s="437">
        <f t="shared" si="4"/>
        <v>65944</v>
      </c>
      <c r="F22" s="437">
        <f t="shared" si="4"/>
        <v>71521</v>
      </c>
      <c r="G22" s="437">
        <f t="shared" si="4"/>
        <v>71521</v>
      </c>
      <c r="H22" s="437">
        <f t="shared" si="4"/>
        <v>38067</v>
      </c>
      <c r="I22" s="437">
        <f t="shared" si="4"/>
        <v>54794</v>
      </c>
      <c r="J22" s="437">
        <f t="shared" si="4"/>
        <v>65944</v>
      </c>
      <c r="K22" s="437">
        <f t="shared" si="4"/>
        <v>71521</v>
      </c>
      <c r="L22" s="437">
        <f t="shared" si="4"/>
        <v>71521</v>
      </c>
      <c r="M22" s="437">
        <f t="shared" si="4"/>
        <v>33394</v>
      </c>
      <c r="N22" s="437">
        <f t="shared" si="4"/>
        <v>48115</v>
      </c>
      <c r="O22" s="437">
        <f t="shared" si="4"/>
        <v>57930</v>
      </c>
      <c r="P22" s="437">
        <f t="shared" si="4"/>
        <v>62837</v>
      </c>
      <c r="Q22" s="435">
        <f t="shared" si="4"/>
        <v>62837</v>
      </c>
      <c r="R22" s="437">
        <f t="shared" si="4"/>
        <v>43031</v>
      </c>
      <c r="S22" s="437">
        <f t="shared" si="4"/>
        <v>61940</v>
      </c>
      <c r="T22" s="437">
        <f t="shared" si="4"/>
        <v>74546</v>
      </c>
      <c r="U22" s="437">
        <f t="shared" si="4"/>
        <v>80849</v>
      </c>
      <c r="V22" s="437">
        <f t="shared" si="4"/>
        <v>80849</v>
      </c>
      <c r="W22" s="436">
        <f t="shared" si="4"/>
        <v>46753</v>
      </c>
      <c r="X22" s="437">
        <f t="shared" si="4"/>
        <v>67362</v>
      </c>
      <c r="Y22" s="437">
        <f t="shared" si="4"/>
        <v>81102</v>
      </c>
      <c r="Z22" s="437">
        <f t="shared" si="4"/>
        <v>87972</v>
      </c>
      <c r="AA22" s="437">
        <f t="shared" si="4"/>
        <v>87972</v>
      </c>
      <c r="AB22" s="436">
        <f t="shared" si="4"/>
        <v>33394</v>
      </c>
      <c r="AC22" s="437">
        <f t="shared" si="4"/>
        <v>48115</v>
      </c>
      <c r="AD22" s="437">
        <f t="shared" si="4"/>
        <v>57930</v>
      </c>
      <c r="AE22" s="437">
        <f t="shared" si="4"/>
        <v>62837</v>
      </c>
      <c r="AF22" s="437">
        <f t="shared" si="4"/>
        <v>62837</v>
      </c>
      <c r="AG22" s="436">
        <f t="shared" si="4"/>
        <v>33394</v>
      </c>
      <c r="AH22" s="437">
        <f t="shared" si="4"/>
        <v>48115</v>
      </c>
      <c r="AI22" s="437">
        <f t="shared" si="4"/>
        <v>57930</v>
      </c>
      <c r="AJ22" s="437">
        <f t="shared" si="4"/>
        <v>62837</v>
      </c>
      <c r="AK22" s="438">
        <f t="shared" si="4"/>
        <v>62837</v>
      </c>
      <c r="AL22" s="439">
        <f t="shared" si="4"/>
        <v>38067</v>
      </c>
      <c r="AM22" s="437">
        <f t="shared" si="4"/>
        <v>54794</v>
      </c>
      <c r="AN22" s="437">
        <f t="shared" si="4"/>
        <v>65944</v>
      </c>
      <c r="AO22" s="437">
        <f t="shared" si="4"/>
        <v>71521</v>
      </c>
      <c r="AP22" s="437">
        <f t="shared" si="4"/>
        <v>71521</v>
      </c>
      <c r="AQ22" s="436">
        <f t="shared" si="4"/>
        <v>33394</v>
      </c>
      <c r="AR22" s="437">
        <f t="shared" si="4"/>
        <v>48115</v>
      </c>
      <c r="AS22" s="437">
        <f t="shared" si="4"/>
        <v>57930</v>
      </c>
      <c r="AT22" s="437">
        <f t="shared" si="4"/>
        <v>62837</v>
      </c>
      <c r="AU22" s="435">
        <f t="shared" si="4"/>
        <v>62837</v>
      </c>
      <c r="AV22" s="439">
        <f t="shared" si="4"/>
        <v>48280</v>
      </c>
      <c r="AW22" s="437">
        <f t="shared" si="4"/>
        <v>71932</v>
      </c>
      <c r="AX22" s="437">
        <f t="shared" si="4"/>
        <v>87701</v>
      </c>
      <c r="AY22" s="437">
        <f t="shared" si="4"/>
        <v>95585</v>
      </c>
      <c r="AZ22" s="440">
        <f t="shared" si="4"/>
        <v>95585</v>
      </c>
      <c r="BA22" s="439">
        <f t="shared" si="4"/>
        <v>97175</v>
      </c>
      <c r="BB22" s="437">
        <f t="shared" si="4"/>
        <v>139586</v>
      </c>
      <c r="BC22" s="437">
        <f t="shared" si="4"/>
        <v>167859</v>
      </c>
      <c r="BD22" s="437">
        <f t="shared" si="4"/>
        <v>181997</v>
      </c>
      <c r="BE22" s="436">
        <f t="shared" si="4"/>
        <v>181997</v>
      </c>
      <c r="BF22" s="437">
        <f t="shared" si="4"/>
        <v>84881</v>
      </c>
      <c r="BG22" s="437">
        <f t="shared" si="4"/>
        <v>121990</v>
      </c>
      <c r="BH22" s="437">
        <f t="shared" si="4"/>
        <v>146729</v>
      </c>
      <c r="BI22" s="437">
        <f t="shared" si="4"/>
        <v>159098</v>
      </c>
      <c r="BJ22" s="440">
        <f t="shared" si="4"/>
        <v>159098</v>
      </c>
      <c r="BK22" s="439">
        <f t="shared" si="4"/>
        <v>119384</v>
      </c>
      <c r="BL22" s="437">
        <f t="shared" si="4"/>
        <v>171452</v>
      </c>
      <c r="BM22" s="437">
        <f t="shared" si="4"/>
        <v>206165</v>
      </c>
      <c r="BN22" s="437">
        <f t="shared" si="4"/>
        <v>223521</v>
      </c>
      <c r="BO22" s="436">
        <f t="shared" ref="BO22:CX22" si="5">ROUND(BO23+BO27,0)</f>
        <v>223521</v>
      </c>
      <c r="BP22" s="437">
        <f t="shared" si="5"/>
        <v>104235</v>
      </c>
      <c r="BQ22" s="437">
        <f t="shared" si="5"/>
        <v>149764</v>
      </c>
      <c r="BR22" s="437">
        <f t="shared" si="5"/>
        <v>180118</v>
      </c>
      <c r="BS22" s="437">
        <f t="shared" si="5"/>
        <v>195295</v>
      </c>
      <c r="BT22" s="440">
        <f t="shared" si="5"/>
        <v>195295</v>
      </c>
      <c r="BU22" s="439">
        <f t="shared" si="5"/>
        <v>186200</v>
      </c>
      <c r="BV22" s="437">
        <f t="shared" si="5"/>
        <v>267353</v>
      </c>
      <c r="BW22" s="437">
        <f t="shared" si="5"/>
        <v>321457</v>
      </c>
      <c r="BX22" s="437">
        <f t="shared" si="5"/>
        <v>348508</v>
      </c>
      <c r="BY22" s="436">
        <f t="shared" si="5"/>
        <v>348508</v>
      </c>
      <c r="BZ22" s="437">
        <f t="shared" si="5"/>
        <v>162500</v>
      </c>
      <c r="CA22" s="437">
        <f t="shared" si="5"/>
        <v>233420</v>
      </c>
      <c r="CB22" s="437">
        <f t="shared" si="5"/>
        <v>280701</v>
      </c>
      <c r="CC22" s="437">
        <f t="shared" si="5"/>
        <v>304341</v>
      </c>
      <c r="CD22" s="440">
        <f t="shared" si="5"/>
        <v>304341</v>
      </c>
      <c r="CE22" s="439">
        <f t="shared" si="5"/>
        <v>51003</v>
      </c>
      <c r="CF22" s="437">
        <f t="shared" si="5"/>
        <v>73351</v>
      </c>
      <c r="CG22" s="437">
        <f t="shared" si="5"/>
        <v>88251</v>
      </c>
      <c r="CH22" s="437">
        <f t="shared" si="5"/>
        <v>95701</v>
      </c>
      <c r="CI22" s="436">
        <f t="shared" si="5"/>
        <v>95701</v>
      </c>
      <c r="CJ22" s="437">
        <f t="shared" si="5"/>
        <v>44686</v>
      </c>
      <c r="CK22" s="437">
        <f t="shared" si="5"/>
        <v>64323</v>
      </c>
      <c r="CL22" s="437">
        <f t="shared" si="5"/>
        <v>77413</v>
      </c>
      <c r="CM22" s="437">
        <f t="shared" si="5"/>
        <v>83959</v>
      </c>
      <c r="CN22" s="440">
        <f t="shared" si="5"/>
        <v>83959</v>
      </c>
      <c r="CO22" s="439">
        <f>ROUND(CO23+CO27,0)</f>
        <v>43777</v>
      </c>
      <c r="CP22" s="437">
        <f t="shared" si="5"/>
        <v>63014</v>
      </c>
      <c r="CQ22" s="437">
        <f t="shared" si="5"/>
        <v>75837</v>
      </c>
      <c r="CR22" s="437">
        <f t="shared" si="5"/>
        <v>82249</v>
      </c>
      <c r="CS22" s="436">
        <f t="shared" si="5"/>
        <v>82249</v>
      </c>
      <c r="CT22" s="437">
        <f t="shared" si="5"/>
        <v>38404</v>
      </c>
      <c r="CU22" s="437">
        <f t="shared" si="5"/>
        <v>55334</v>
      </c>
      <c r="CV22" s="437">
        <f t="shared" si="5"/>
        <v>66619</v>
      </c>
      <c r="CW22" s="437">
        <f t="shared" si="5"/>
        <v>72263</v>
      </c>
      <c r="CX22" s="440">
        <f t="shared" si="5"/>
        <v>72263</v>
      </c>
    </row>
    <row r="23" spans="1:168" s="448" customFormat="1" hidden="1">
      <c r="A23" s="867"/>
      <c r="B23" s="442" t="s">
        <v>862</v>
      </c>
      <c r="C23" s="443">
        <f t="shared" ref="C23:BN23" si="6">ROUND(C24+C25+C26,0)</f>
        <v>36683</v>
      </c>
      <c r="D23" s="444">
        <f t="shared" si="6"/>
        <v>52580</v>
      </c>
      <c r="E23" s="444">
        <f t="shared" si="6"/>
        <v>63177</v>
      </c>
      <c r="F23" s="444">
        <f t="shared" si="6"/>
        <v>68477</v>
      </c>
      <c r="G23" s="444">
        <f t="shared" si="6"/>
        <v>68477</v>
      </c>
      <c r="H23" s="444">
        <f t="shared" si="6"/>
        <v>36683</v>
      </c>
      <c r="I23" s="444">
        <f t="shared" si="6"/>
        <v>52580</v>
      </c>
      <c r="J23" s="444">
        <f t="shared" si="6"/>
        <v>63177</v>
      </c>
      <c r="K23" s="444">
        <f t="shared" si="6"/>
        <v>68477</v>
      </c>
      <c r="L23" s="444">
        <f t="shared" si="6"/>
        <v>68477</v>
      </c>
      <c r="M23" s="444">
        <f t="shared" si="6"/>
        <v>31898</v>
      </c>
      <c r="N23" s="444">
        <f t="shared" si="6"/>
        <v>45721</v>
      </c>
      <c r="O23" s="444">
        <f t="shared" si="6"/>
        <v>54937</v>
      </c>
      <c r="P23" s="444">
        <f t="shared" si="6"/>
        <v>59545</v>
      </c>
      <c r="Q23" s="442">
        <f t="shared" si="6"/>
        <v>59545</v>
      </c>
      <c r="R23" s="444">
        <f t="shared" si="6"/>
        <v>41467</v>
      </c>
      <c r="S23" s="444">
        <f t="shared" si="6"/>
        <v>59438</v>
      </c>
      <c r="T23" s="444">
        <f t="shared" si="6"/>
        <v>71418</v>
      </c>
      <c r="U23" s="444">
        <f t="shared" si="6"/>
        <v>77408</v>
      </c>
      <c r="V23" s="444">
        <f t="shared" si="6"/>
        <v>77408</v>
      </c>
      <c r="W23" s="443">
        <f t="shared" si="6"/>
        <v>44658</v>
      </c>
      <c r="X23" s="444">
        <f t="shared" si="6"/>
        <v>64010</v>
      </c>
      <c r="Y23" s="444">
        <f t="shared" si="6"/>
        <v>76912</v>
      </c>
      <c r="Z23" s="444">
        <f t="shared" si="6"/>
        <v>83363</v>
      </c>
      <c r="AA23" s="444">
        <f t="shared" si="6"/>
        <v>83363</v>
      </c>
      <c r="AB23" s="443">
        <f t="shared" si="6"/>
        <v>31898</v>
      </c>
      <c r="AC23" s="444">
        <f t="shared" si="6"/>
        <v>45721</v>
      </c>
      <c r="AD23" s="444">
        <f t="shared" si="6"/>
        <v>54937</v>
      </c>
      <c r="AE23" s="444">
        <f t="shared" si="6"/>
        <v>59545</v>
      </c>
      <c r="AF23" s="444">
        <f t="shared" si="6"/>
        <v>59545</v>
      </c>
      <c r="AG23" s="443">
        <f t="shared" si="6"/>
        <v>31898</v>
      </c>
      <c r="AH23" s="444">
        <f t="shared" si="6"/>
        <v>45721</v>
      </c>
      <c r="AI23" s="444">
        <f t="shared" si="6"/>
        <v>54937</v>
      </c>
      <c r="AJ23" s="444">
        <f t="shared" si="6"/>
        <v>59545</v>
      </c>
      <c r="AK23" s="445">
        <f t="shared" si="6"/>
        <v>59545</v>
      </c>
      <c r="AL23" s="446">
        <f t="shared" si="6"/>
        <v>36683</v>
      </c>
      <c r="AM23" s="444">
        <f t="shared" si="6"/>
        <v>52580</v>
      </c>
      <c r="AN23" s="444">
        <f t="shared" si="6"/>
        <v>63177</v>
      </c>
      <c r="AO23" s="444">
        <f t="shared" si="6"/>
        <v>68477</v>
      </c>
      <c r="AP23" s="444">
        <f t="shared" si="6"/>
        <v>68477</v>
      </c>
      <c r="AQ23" s="443">
        <f t="shared" si="6"/>
        <v>31898</v>
      </c>
      <c r="AR23" s="444">
        <f t="shared" si="6"/>
        <v>45721</v>
      </c>
      <c r="AS23" s="444">
        <f t="shared" si="6"/>
        <v>54937</v>
      </c>
      <c r="AT23" s="444">
        <f t="shared" si="6"/>
        <v>59545</v>
      </c>
      <c r="AU23" s="442">
        <f t="shared" si="6"/>
        <v>59545</v>
      </c>
      <c r="AV23" s="446">
        <f t="shared" si="6"/>
        <v>46669</v>
      </c>
      <c r="AW23" s="444">
        <f t="shared" si="6"/>
        <v>69355</v>
      </c>
      <c r="AX23" s="444">
        <f t="shared" si="6"/>
        <v>84479</v>
      </c>
      <c r="AY23" s="444">
        <f t="shared" si="6"/>
        <v>92041</v>
      </c>
      <c r="AZ23" s="447">
        <f t="shared" si="6"/>
        <v>92041</v>
      </c>
      <c r="BA23" s="446">
        <f t="shared" si="6"/>
        <v>95376</v>
      </c>
      <c r="BB23" s="444">
        <f t="shared" si="6"/>
        <v>136708</v>
      </c>
      <c r="BC23" s="444">
        <f t="shared" si="6"/>
        <v>164262</v>
      </c>
      <c r="BD23" s="444">
        <f t="shared" si="6"/>
        <v>178040</v>
      </c>
      <c r="BE23" s="443">
        <f t="shared" si="6"/>
        <v>178040</v>
      </c>
      <c r="BF23" s="444">
        <f t="shared" si="6"/>
        <v>82936</v>
      </c>
      <c r="BG23" s="444">
        <f t="shared" si="6"/>
        <v>118877</v>
      </c>
      <c r="BH23" s="444">
        <f t="shared" si="6"/>
        <v>142838</v>
      </c>
      <c r="BI23" s="444">
        <f t="shared" si="6"/>
        <v>154818</v>
      </c>
      <c r="BJ23" s="447">
        <f t="shared" si="6"/>
        <v>154818</v>
      </c>
      <c r="BK23" s="446">
        <f t="shared" si="6"/>
        <v>117386</v>
      </c>
      <c r="BL23" s="444">
        <f t="shared" si="6"/>
        <v>168256</v>
      </c>
      <c r="BM23" s="444">
        <f t="shared" si="6"/>
        <v>202170</v>
      </c>
      <c r="BN23" s="444">
        <f t="shared" si="6"/>
        <v>219126</v>
      </c>
      <c r="BO23" s="443">
        <f t="shared" ref="BO23:CX23" si="7">ROUND(BO24+BO25+BO26,0)</f>
        <v>219126</v>
      </c>
      <c r="BP23" s="444">
        <f t="shared" si="7"/>
        <v>102075</v>
      </c>
      <c r="BQ23" s="444">
        <f t="shared" si="7"/>
        <v>146309</v>
      </c>
      <c r="BR23" s="444">
        <f t="shared" si="7"/>
        <v>175799</v>
      </c>
      <c r="BS23" s="444">
        <f t="shared" si="7"/>
        <v>190544</v>
      </c>
      <c r="BT23" s="447">
        <f t="shared" si="7"/>
        <v>190544</v>
      </c>
      <c r="BU23" s="446">
        <f t="shared" si="7"/>
        <v>183416</v>
      </c>
      <c r="BV23" s="444">
        <f t="shared" si="7"/>
        <v>262899</v>
      </c>
      <c r="BW23" s="444">
        <f t="shared" si="7"/>
        <v>315889</v>
      </c>
      <c r="BX23" s="444">
        <f t="shared" si="7"/>
        <v>342384</v>
      </c>
      <c r="BY23" s="443">
        <f t="shared" si="7"/>
        <v>342384</v>
      </c>
      <c r="BZ23" s="444">
        <f t="shared" si="7"/>
        <v>159492</v>
      </c>
      <c r="CA23" s="444">
        <f t="shared" si="7"/>
        <v>228608</v>
      </c>
      <c r="CB23" s="444">
        <f t="shared" si="7"/>
        <v>274686</v>
      </c>
      <c r="CC23" s="444">
        <f t="shared" si="7"/>
        <v>297724</v>
      </c>
      <c r="CD23" s="447">
        <f t="shared" si="7"/>
        <v>297724</v>
      </c>
      <c r="CE23" s="446">
        <f t="shared" si="7"/>
        <v>49522</v>
      </c>
      <c r="CF23" s="444">
        <f t="shared" si="7"/>
        <v>70982</v>
      </c>
      <c r="CG23" s="444">
        <f t="shared" si="7"/>
        <v>85290</v>
      </c>
      <c r="CH23" s="444">
        <f t="shared" si="7"/>
        <v>92444</v>
      </c>
      <c r="CI23" s="443">
        <f t="shared" si="7"/>
        <v>92444</v>
      </c>
      <c r="CJ23" s="444">
        <f t="shared" si="7"/>
        <v>43062</v>
      </c>
      <c r="CK23" s="444">
        <f t="shared" si="7"/>
        <v>61724</v>
      </c>
      <c r="CL23" s="444">
        <f t="shared" si="7"/>
        <v>74165</v>
      </c>
      <c r="CM23" s="444">
        <f t="shared" si="7"/>
        <v>80386</v>
      </c>
      <c r="CN23" s="447">
        <f t="shared" si="7"/>
        <v>80386</v>
      </c>
      <c r="CO23" s="446">
        <f>ROUND(CO24+CO25+CO26,0)</f>
        <v>42186</v>
      </c>
      <c r="CP23" s="444">
        <f t="shared" si="7"/>
        <v>60468</v>
      </c>
      <c r="CQ23" s="444">
        <f t="shared" si="7"/>
        <v>72655</v>
      </c>
      <c r="CR23" s="444">
        <f t="shared" si="7"/>
        <v>78749</v>
      </c>
      <c r="CS23" s="443">
        <f t="shared" si="7"/>
        <v>78749</v>
      </c>
      <c r="CT23" s="444">
        <f t="shared" si="7"/>
        <v>36683</v>
      </c>
      <c r="CU23" s="444">
        <f t="shared" si="7"/>
        <v>52580</v>
      </c>
      <c r="CV23" s="444">
        <f t="shared" si="7"/>
        <v>63177</v>
      </c>
      <c r="CW23" s="444">
        <f t="shared" si="7"/>
        <v>68477</v>
      </c>
      <c r="CX23" s="447">
        <f t="shared" si="7"/>
        <v>68477</v>
      </c>
      <c r="CY23" s="441"/>
      <c r="CZ23" s="441"/>
      <c r="DA23" s="441"/>
      <c r="DB23" s="441"/>
      <c r="DC23" s="441"/>
      <c r="DD23" s="441"/>
      <c r="DE23" s="441"/>
      <c r="DF23" s="441"/>
      <c r="DG23" s="441"/>
      <c r="DH23" s="441"/>
      <c r="DI23" s="441"/>
      <c r="DJ23" s="441"/>
      <c r="DK23" s="441"/>
      <c r="DL23" s="441"/>
      <c r="DM23" s="441"/>
      <c r="DN23" s="441"/>
      <c r="DO23" s="441"/>
      <c r="DP23" s="441"/>
      <c r="DQ23" s="441"/>
      <c r="DR23" s="441"/>
      <c r="DS23" s="441"/>
      <c r="DT23" s="441"/>
      <c r="DU23" s="441"/>
      <c r="DV23" s="441"/>
      <c r="DW23" s="441"/>
      <c r="DX23" s="441"/>
      <c r="DY23" s="441"/>
      <c r="DZ23" s="441"/>
      <c r="EA23" s="441"/>
      <c r="EB23" s="441"/>
      <c r="EC23" s="441"/>
      <c r="ED23" s="441"/>
      <c r="EE23" s="441"/>
      <c r="EF23" s="441"/>
      <c r="EG23" s="441"/>
      <c r="EH23" s="441"/>
      <c r="EI23" s="441"/>
      <c r="EJ23" s="441"/>
      <c r="EK23" s="441"/>
      <c r="EL23" s="441"/>
      <c r="EM23" s="441"/>
      <c r="EN23" s="441"/>
      <c r="EO23" s="441"/>
      <c r="EP23" s="441"/>
      <c r="EQ23" s="441"/>
      <c r="ER23" s="441"/>
      <c r="ES23" s="441"/>
      <c r="ET23" s="441"/>
      <c r="EU23" s="441"/>
      <c r="EV23" s="441"/>
      <c r="EW23" s="441"/>
      <c r="EX23" s="441"/>
      <c r="EY23" s="441"/>
      <c r="EZ23" s="441"/>
      <c r="FA23" s="441"/>
      <c r="FB23" s="441"/>
      <c r="FC23" s="441"/>
      <c r="FD23" s="441"/>
      <c r="FE23" s="441"/>
      <c r="FF23" s="441"/>
      <c r="FG23" s="441"/>
      <c r="FH23" s="441"/>
      <c r="FI23" s="441"/>
      <c r="FJ23" s="441"/>
      <c r="FK23" s="441"/>
      <c r="FL23" s="441"/>
    </row>
    <row r="24" spans="1:168" s="441" customFormat="1" hidden="1">
      <c r="A24" s="867"/>
      <c r="B24" s="449" t="s">
        <v>863</v>
      </c>
      <c r="C24" s="450">
        <v>21234</v>
      </c>
      <c r="D24" s="451">
        <v>33974</v>
      </c>
      <c r="E24" s="451">
        <v>42467</v>
      </c>
      <c r="F24" s="451">
        <v>46714</v>
      </c>
      <c r="G24" s="451">
        <v>46714</v>
      </c>
      <c r="H24" s="451">
        <v>21234</v>
      </c>
      <c r="I24" s="451">
        <v>33974</v>
      </c>
      <c r="J24" s="451">
        <v>42467</v>
      </c>
      <c r="K24" s="451">
        <v>46714</v>
      </c>
      <c r="L24" s="451">
        <v>46714</v>
      </c>
      <c r="M24" s="451">
        <v>18464</v>
      </c>
      <c r="N24" s="451">
        <v>29542</v>
      </c>
      <c r="O24" s="451">
        <v>36928</v>
      </c>
      <c r="P24" s="451">
        <v>40621</v>
      </c>
      <c r="Q24" s="452">
        <v>40621</v>
      </c>
      <c r="R24" s="451">
        <v>24003</v>
      </c>
      <c r="S24" s="451">
        <v>38405</v>
      </c>
      <c r="T24" s="451">
        <v>48006</v>
      </c>
      <c r="U24" s="451">
        <v>52807</v>
      </c>
      <c r="V24" s="451">
        <v>52807</v>
      </c>
      <c r="W24" s="450">
        <v>25850</v>
      </c>
      <c r="X24" s="451">
        <v>41359</v>
      </c>
      <c r="Y24" s="451">
        <v>51699</v>
      </c>
      <c r="Z24" s="451">
        <v>56869</v>
      </c>
      <c r="AA24" s="451">
        <v>56869</v>
      </c>
      <c r="AB24" s="450">
        <v>18464</v>
      </c>
      <c r="AC24" s="451">
        <v>29542</v>
      </c>
      <c r="AD24" s="451">
        <v>36928</v>
      </c>
      <c r="AE24" s="451">
        <v>40621</v>
      </c>
      <c r="AF24" s="451">
        <v>40621</v>
      </c>
      <c r="AG24" s="450">
        <v>18464</v>
      </c>
      <c r="AH24" s="451">
        <v>29542</v>
      </c>
      <c r="AI24" s="451">
        <v>36928</v>
      </c>
      <c r="AJ24" s="451">
        <v>40621</v>
      </c>
      <c r="AK24" s="453">
        <v>40621</v>
      </c>
      <c r="AL24" s="454">
        <v>21234</v>
      </c>
      <c r="AM24" s="451">
        <v>33974</v>
      </c>
      <c r="AN24" s="451">
        <v>42467</v>
      </c>
      <c r="AO24" s="451">
        <v>46714</v>
      </c>
      <c r="AP24" s="451">
        <v>46714</v>
      </c>
      <c r="AQ24" s="450">
        <v>18464</v>
      </c>
      <c r="AR24" s="451">
        <v>29542</v>
      </c>
      <c r="AS24" s="451">
        <v>36928</v>
      </c>
      <c r="AT24" s="451">
        <v>40621</v>
      </c>
      <c r="AU24" s="452">
        <v>40621</v>
      </c>
      <c r="AV24" s="454">
        <v>33235</v>
      </c>
      <c r="AW24" s="451">
        <v>53176</v>
      </c>
      <c r="AX24" s="451">
        <v>66470</v>
      </c>
      <c r="AY24" s="451">
        <v>73117</v>
      </c>
      <c r="AZ24" s="455">
        <v>73117</v>
      </c>
      <c r="BA24" s="454">
        <v>55207</v>
      </c>
      <c r="BB24" s="451">
        <v>88332</v>
      </c>
      <c r="BC24" s="451">
        <v>110414</v>
      </c>
      <c r="BD24" s="451">
        <v>121456</v>
      </c>
      <c r="BE24" s="450">
        <v>121456</v>
      </c>
      <c r="BF24" s="451">
        <v>48006</v>
      </c>
      <c r="BG24" s="451">
        <v>76810</v>
      </c>
      <c r="BH24" s="451">
        <v>96013</v>
      </c>
      <c r="BI24" s="451">
        <v>105614</v>
      </c>
      <c r="BJ24" s="455">
        <v>105614</v>
      </c>
      <c r="BK24" s="454">
        <v>67947</v>
      </c>
      <c r="BL24" s="451">
        <v>108716</v>
      </c>
      <c r="BM24" s="451">
        <v>135895</v>
      </c>
      <c r="BN24" s="451">
        <v>149484</v>
      </c>
      <c r="BO24" s="450">
        <v>149484</v>
      </c>
      <c r="BP24" s="451">
        <v>59085</v>
      </c>
      <c r="BQ24" s="451">
        <v>94535</v>
      </c>
      <c r="BR24" s="451">
        <v>118169</v>
      </c>
      <c r="BS24" s="451">
        <v>129986</v>
      </c>
      <c r="BT24" s="455">
        <v>129986</v>
      </c>
      <c r="BU24" s="454">
        <v>106168</v>
      </c>
      <c r="BV24" s="451">
        <v>169868</v>
      </c>
      <c r="BW24" s="451">
        <v>212335</v>
      </c>
      <c r="BX24" s="451">
        <v>233569</v>
      </c>
      <c r="BY24" s="450">
        <v>233569</v>
      </c>
      <c r="BZ24" s="451">
        <v>92320</v>
      </c>
      <c r="CA24" s="451">
        <v>147712</v>
      </c>
      <c r="CB24" s="451">
        <v>184640</v>
      </c>
      <c r="CC24" s="451">
        <v>203103</v>
      </c>
      <c r="CD24" s="455">
        <v>203103</v>
      </c>
      <c r="CE24" s="454">
        <v>28665</v>
      </c>
      <c r="CF24" s="451">
        <v>45864</v>
      </c>
      <c r="CG24" s="451">
        <v>57331</v>
      </c>
      <c r="CH24" s="451">
        <v>63064</v>
      </c>
      <c r="CI24" s="450">
        <v>63064</v>
      </c>
      <c r="CJ24" s="451">
        <v>24926</v>
      </c>
      <c r="CK24" s="451">
        <v>39882</v>
      </c>
      <c r="CL24" s="451">
        <v>49853</v>
      </c>
      <c r="CM24" s="451">
        <v>54838</v>
      </c>
      <c r="CN24" s="455">
        <v>54838</v>
      </c>
      <c r="CO24" s="454">
        <v>24419</v>
      </c>
      <c r="CP24" s="451">
        <v>39070</v>
      </c>
      <c r="CQ24" s="451">
        <v>48837</v>
      </c>
      <c r="CR24" s="451">
        <v>53721</v>
      </c>
      <c r="CS24" s="450">
        <v>53721</v>
      </c>
      <c r="CT24" s="451">
        <v>21234</v>
      </c>
      <c r="CU24" s="451">
        <v>33974</v>
      </c>
      <c r="CV24" s="451">
        <v>42467</v>
      </c>
      <c r="CW24" s="451">
        <v>46714</v>
      </c>
      <c r="CX24" s="455">
        <v>46714</v>
      </c>
    </row>
    <row r="25" spans="1:168" s="456" customFormat="1" hidden="1">
      <c r="A25" s="867"/>
      <c r="B25" s="449" t="s">
        <v>864</v>
      </c>
      <c r="C25" s="450">
        <v>5261</v>
      </c>
      <c r="D25" s="451">
        <v>8418</v>
      </c>
      <c r="E25" s="451">
        <v>10522</v>
      </c>
      <c r="F25" s="451">
        <v>11575</v>
      </c>
      <c r="G25" s="451">
        <v>11575</v>
      </c>
      <c r="H25" s="451">
        <v>5261</v>
      </c>
      <c r="I25" s="451">
        <v>8418</v>
      </c>
      <c r="J25" s="451">
        <v>10522</v>
      </c>
      <c r="K25" s="451">
        <v>11575</v>
      </c>
      <c r="L25" s="451">
        <v>11575</v>
      </c>
      <c r="M25" s="451">
        <v>4575</v>
      </c>
      <c r="N25" s="451">
        <v>7320</v>
      </c>
      <c r="O25" s="451">
        <v>9150</v>
      </c>
      <c r="P25" s="451">
        <v>10065</v>
      </c>
      <c r="Q25" s="452">
        <v>10065</v>
      </c>
      <c r="R25" s="451">
        <v>5947</v>
      </c>
      <c r="S25" s="451">
        <v>9516</v>
      </c>
      <c r="T25" s="451">
        <v>11895</v>
      </c>
      <c r="U25" s="451">
        <v>13084</v>
      </c>
      <c r="V25" s="451">
        <v>13084</v>
      </c>
      <c r="W25" s="450">
        <v>6405</v>
      </c>
      <c r="X25" s="451">
        <v>10248</v>
      </c>
      <c r="Y25" s="451">
        <v>12810</v>
      </c>
      <c r="Z25" s="451">
        <v>14091</v>
      </c>
      <c r="AA25" s="451">
        <v>14091</v>
      </c>
      <c r="AB25" s="450">
        <v>4575</v>
      </c>
      <c r="AC25" s="451">
        <v>7320</v>
      </c>
      <c r="AD25" s="451">
        <v>9150</v>
      </c>
      <c r="AE25" s="451">
        <v>10065</v>
      </c>
      <c r="AF25" s="451">
        <v>10065</v>
      </c>
      <c r="AG25" s="450">
        <v>4575</v>
      </c>
      <c r="AH25" s="451">
        <v>7320</v>
      </c>
      <c r="AI25" s="451">
        <v>9150</v>
      </c>
      <c r="AJ25" s="451">
        <v>10065</v>
      </c>
      <c r="AK25" s="453">
        <v>10065</v>
      </c>
      <c r="AL25" s="454">
        <v>5261</v>
      </c>
      <c r="AM25" s="451">
        <v>8418</v>
      </c>
      <c r="AN25" s="451">
        <v>10522</v>
      </c>
      <c r="AO25" s="451">
        <v>11575</v>
      </c>
      <c r="AP25" s="451">
        <v>11575</v>
      </c>
      <c r="AQ25" s="450">
        <v>4575</v>
      </c>
      <c r="AR25" s="451">
        <v>7320</v>
      </c>
      <c r="AS25" s="451">
        <v>9150</v>
      </c>
      <c r="AT25" s="451">
        <v>10065</v>
      </c>
      <c r="AU25" s="452">
        <v>10065</v>
      </c>
      <c r="AV25" s="454">
        <v>4575</v>
      </c>
      <c r="AW25" s="451">
        <v>7320</v>
      </c>
      <c r="AX25" s="451">
        <v>9150</v>
      </c>
      <c r="AY25" s="451">
        <v>10065</v>
      </c>
      <c r="AZ25" s="455">
        <v>10065</v>
      </c>
      <c r="BA25" s="454">
        <v>13679</v>
      </c>
      <c r="BB25" s="451">
        <v>21886</v>
      </c>
      <c r="BC25" s="451">
        <v>27358</v>
      </c>
      <c r="BD25" s="451">
        <v>30094</v>
      </c>
      <c r="BE25" s="450">
        <v>30094</v>
      </c>
      <c r="BF25" s="451">
        <v>11895</v>
      </c>
      <c r="BG25" s="451">
        <v>19032</v>
      </c>
      <c r="BH25" s="451">
        <v>23790</v>
      </c>
      <c r="BI25" s="451">
        <v>26169</v>
      </c>
      <c r="BJ25" s="455">
        <v>26169</v>
      </c>
      <c r="BK25" s="454">
        <v>16836</v>
      </c>
      <c r="BL25" s="451">
        <v>26937</v>
      </c>
      <c r="BM25" s="451">
        <v>33672</v>
      </c>
      <c r="BN25" s="451">
        <v>37039</v>
      </c>
      <c r="BO25" s="450">
        <v>37039</v>
      </c>
      <c r="BP25" s="451">
        <v>14640</v>
      </c>
      <c r="BQ25" s="451">
        <v>23424</v>
      </c>
      <c r="BR25" s="451">
        <v>29280</v>
      </c>
      <c r="BS25" s="451">
        <v>32208</v>
      </c>
      <c r="BT25" s="455">
        <v>32208</v>
      </c>
      <c r="BU25" s="454">
        <v>26306</v>
      </c>
      <c r="BV25" s="451">
        <v>42089</v>
      </c>
      <c r="BW25" s="451">
        <v>52612</v>
      </c>
      <c r="BX25" s="451">
        <v>57873</v>
      </c>
      <c r="BY25" s="450">
        <v>57873</v>
      </c>
      <c r="BZ25" s="451">
        <v>22875</v>
      </c>
      <c r="CA25" s="451">
        <v>36599</v>
      </c>
      <c r="CB25" s="451">
        <v>45749</v>
      </c>
      <c r="CC25" s="451">
        <v>50324</v>
      </c>
      <c r="CD25" s="455">
        <v>50324</v>
      </c>
      <c r="CE25" s="454">
        <v>7103</v>
      </c>
      <c r="CF25" s="451">
        <v>11364</v>
      </c>
      <c r="CG25" s="451">
        <v>14205</v>
      </c>
      <c r="CH25" s="451">
        <v>15626</v>
      </c>
      <c r="CI25" s="450">
        <v>15626</v>
      </c>
      <c r="CJ25" s="451">
        <v>6176</v>
      </c>
      <c r="CK25" s="451">
        <v>9882</v>
      </c>
      <c r="CL25" s="451">
        <v>12352</v>
      </c>
      <c r="CM25" s="451">
        <v>13588</v>
      </c>
      <c r="CN25" s="455">
        <v>13588</v>
      </c>
      <c r="CO25" s="454">
        <v>6050</v>
      </c>
      <c r="CP25" s="451">
        <v>9681</v>
      </c>
      <c r="CQ25" s="451">
        <v>12101</v>
      </c>
      <c r="CR25" s="451">
        <v>13311</v>
      </c>
      <c r="CS25" s="450">
        <v>13311</v>
      </c>
      <c r="CT25" s="451">
        <v>5261</v>
      </c>
      <c r="CU25" s="451">
        <v>8418</v>
      </c>
      <c r="CV25" s="451">
        <v>10522</v>
      </c>
      <c r="CW25" s="451">
        <v>11575</v>
      </c>
      <c r="CX25" s="455">
        <v>11575</v>
      </c>
      <c r="CY25" s="441"/>
      <c r="CZ25" s="441"/>
      <c r="DA25" s="441"/>
      <c r="DB25" s="441"/>
      <c r="DC25" s="441"/>
      <c r="DD25" s="441"/>
      <c r="DE25" s="441"/>
      <c r="DF25" s="441"/>
      <c r="DG25" s="441"/>
      <c r="DH25" s="441"/>
      <c r="DI25" s="441"/>
      <c r="DJ25" s="441"/>
      <c r="DK25" s="441"/>
      <c r="DL25" s="441"/>
      <c r="DM25" s="441"/>
      <c r="DN25" s="441"/>
      <c r="DO25" s="441"/>
      <c r="DP25" s="441"/>
      <c r="DQ25" s="441"/>
      <c r="DR25" s="441"/>
      <c r="DS25" s="441"/>
      <c r="DT25" s="441"/>
      <c r="DU25" s="441"/>
      <c r="DV25" s="441"/>
      <c r="DW25" s="441"/>
      <c r="DX25" s="441"/>
      <c r="DY25" s="441"/>
      <c r="DZ25" s="441"/>
      <c r="EA25" s="441"/>
      <c r="EB25" s="441"/>
      <c r="EC25" s="441"/>
      <c r="ED25" s="441"/>
      <c r="EE25" s="441"/>
      <c r="EF25" s="441"/>
      <c r="EG25" s="441"/>
      <c r="EH25" s="441"/>
      <c r="EI25" s="441"/>
      <c r="EJ25" s="441"/>
      <c r="EK25" s="441"/>
      <c r="EL25" s="441"/>
      <c r="EM25" s="441"/>
      <c r="EN25" s="441"/>
      <c r="EO25" s="441"/>
      <c r="EP25" s="441"/>
      <c r="EQ25" s="441"/>
      <c r="ER25" s="441"/>
      <c r="ES25" s="441"/>
      <c r="ET25" s="441"/>
      <c r="EU25" s="441"/>
      <c r="EV25" s="441"/>
      <c r="EW25" s="441"/>
      <c r="EX25" s="441"/>
      <c r="EY25" s="441"/>
      <c r="EZ25" s="441"/>
      <c r="FA25" s="441"/>
      <c r="FB25" s="441"/>
      <c r="FC25" s="441"/>
      <c r="FD25" s="441"/>
      <c r="FE25" s="441"/>
      <c r="FF25" s="441"/>
      <c r="FG25" s="441"/>
      <c r="FH25" s="441"/>
      <c r="FI25" s="441"/>
      <c r="FJ25" s="441"/>
      <c r="FK25" s="441"/>
      <c r="FL25" s="441"/>
    </row>
    <row r="26" spans="1:168" s="456" customFormat="1" hidden="1">
      <c r="A26" s="867"/>
      <c r="B26" s="449" t="s">
        <v>865</v>
      </c>
      <c r="C26" s="450">
        <v>10188</v>
      </c>
      <c r="D26" s="451">
        <v>10188</v>
      </c>
      <c r="E26" s="451">
        <v>10188</v>
      </c>
      <c r="F26" s="451">
        <v>10188</v>
      </c>
      <c r="G26" s="451">
        <v>10188</v>
      </c>
      <c r="H26" s="451">
        <v>10188</v>
      </c>
      <c r="I26" s="451">
        <v>10188</v>
      </c>
      <c r="J26" s="451">
        <v>10188</v>
      </c>
      <c r="K26" s="451">
        <v>10188</v>
      </c>
      <c r="L26" s="451">
        <v>10188</v>
      </c>
      <c r="M26" s="451">
        <v>8859</v>
      </c>
      <c r="N26" s="451">
        <v>8859</v>
      </c>
      <c r="O26" s="451">
        <v>8859</v>
      </c>
      <c r="P26" s="451">
        <v>8859</v>
      </c>
      <c r="Q26" s="452">
        <v>8859</v>
      </c>
      <c r="R26" s="451">
        <v>11517</v>
      </c>
      <c r="S26" s="451">
        <v>11517</v>
      </c>
      <c r="T26" s="451">
        <v>11517</v>
      </c>
      <c r="U26" s="451">
        <v>11517</v>
      </c>
      <c r="V26" s="451">
        <v>11517</v>
      </c>
      <c r="W26" s="450">
        <v>12403</v>
      </c>
      <c r="X26" s="451">
        <v>12403</v>
      </c>
      <c r="Y26" s="451">
        <v>12403</v>
      </c>
      <c r="Z26" s="451">
        <v>12403</v>
      </c>
      <c r="AA26" s="451">
        <v>12403</v>
      </c>
      <c r="AB26" s="450">
        <v>8859</v>
      </c>
      <c r="AC26" s="451">
        <v>8859</v>
      </c>
      <c r="AD26" s="451">
        <v>8859</v>
      </c>
      <c r="AE26" s="451">
        <v>8859</v>
      </c>
      <c r="AF26" s="451">
        <v>8859</v>
      </c>
      <c r="AG26" s="450">
        <v>8859</v>
      </c>
      <c r="AH26" s="451">
        <v>8859</v>
      </c>
      <c r="AI26" s="451">
        <v>8859</v>
      </c>
      <c r="AJ26" s="451">
        <v>8859</v>
      </c>
      <c r="AK26" s="453">
        <v>8859</v>
      </c>
      <c r="AL26" s="454">
        <v>10188</v>
      </c>
      <c r="AM26" s="451">
        <v>10188</v>
      </c>
      <c r="AN26" s="451">
        <v>10188</v>
      </c>
      <c r="AO26" s="451">
        <v>10188</v>
      </c>
      <c r="AP26" s="451">
        <v>10188</v>
      </c>
      <c r="AQ26" s="450">
        <v>8859</v>
      </c>
      <c r="AR26" s="451">
        <v>8859</v>
      </c>
      <c r="AS26" s="451">
        <v>8859</v>
      </c>
      <c r="AT26" s="451">
        <v>8859</v>
      </c>
      <c r="AU26" s="452">
        <v>8859</v>
      </c>
      <c r="AV26" s="454">
        <v>8859</v>
      </c>
      <c r="AW26" s="451">
        <v>8859</v>
      </c>
      <c r="AX26" s="451">
        <v>8859</v>
      </c>
      <c r="AY26" s="451">
        <v>8859</v>
      </c>
      <c r="AZ26" s="455">
        <v>8859</v>
      </c>
      <c r="BA26" s="454">
        <v>26490</v>
      </c>
      <c r="BB26" s="451">
        <v>26490</v>
      </c>
      <c r="BC26" s="451">
        <v>26490</v>
      </c>
      <c r="BD26" s="451">
        <v>26490</v>
      </c>
      <c r="BE26" s="450">
        <v>26490</v>
      </c>
      <c r="BF26" s="451">
        <v>23035</v>
      </c>
      <c r="BG26" s="451">
        <v>23035</v>
      </c>
      <c r="BH26" s="451">
        <v>23035</v>
      </c>
      <c r="BI26" s="451">
        <v>23035</v>
      </c>
      <c r="BJ26" s="455">
        <v>23035</v>
      </c>
      <c r="BK26" s="454">
        <v>32603</v>
      </c>
      <c r="BL26" s="451">
        <v>32603</v>
      </c>
      <c r="BM26" s="451">
        <v>32603</v>
      </c>
      <c r="BN26" s="451">
        <v>32603</v>
      </c>
      <c r="BO26" s="450">
        <v>32603</v>
      </c>
      <c r="BP26" s="451">
        <v>28350</v>
      </c>
      <c r="BQ26" s="451">
        <v>28350</v>
      </c>
      <c r="BR26" s="451">
        <v>28350</v>
      </c>
      <c r="BS26" s="451">
        <v>28350</v>
      </c>
      <c r="BT26" s="455">
        <v>28350</v>
      </c>
      <c r="BU26" s="454">
        <v>50942</v>
      </c>
      <c r="BV26" s="451">
        <v>50942</v>
      </c>
      <c r="BW26" s="451">
        <v>50942</v>
      </c>
      <c r="BX26" s="451">
        <v>50942</v>
      </c>
      <c r="BY26" s="450">
        <v>50942</v>
      </c>
      <c r="BZ26" s="451">
        <v>44297</v>
      </c>
      <c r="CA26" s="451">
        <v>44297</v>
      </c>
      <c r="CB26" s="451">
        <v>44297</v>
      </c>
      <c r="CC26" s="451">
        <v>44297</v>
      </c>
      <c r="CD26" s="455">
        <v>44297</v>
      </c>
      <c r="CE26" s="454">
        <v>13754</v>
      </c>
      <c r="CF26" s="451">
        <v>13754</v>
      </c>
      <c r="CG26" s="451">
        <v>13754</v>
      </c>
      <c r="CH26" s="451">
        <v>13754</v>
      </c>
      <c r="CI26" s="450">
        <v>13754</v>
      </c>
      <c r="CJ26" s="451">
        <v>11960</v>
      </c>
      <c r="CK26" s="451">
        <v>11960</v>
      </c>
      <c r="CL26" s="451">
        <v>11960</v>
      </c>
      <c r="CM26" s="451">
        <v>11960</v>
      </c>
      <c r="CN26" s="455">
        <v>11960</v>
      </c>
      <c r="CO26" s="454">
        <v>11717</v>
      </c>
      <c r="CP26" s="451">
        <v>11717</v>
      </c>
      <c r="CQ26" s="451">
        <v>11717</v>
      </c>
      <c r="CR26" s="451">
        <v>11717</v>
      </c>
      <c r="CS26" s="450">
        <v>11717</v>
      </c>
      <c r="CT26" s="451">
        <v>10188</v>
      </c>
      <c r="CU26" s="451">
        <v>10188</v>
      </c>
      <c r="CV26" s="451">
        <v>10188</v>
      </c>
      <c r="CW26" s="451">
        <v>10188</v>
      </c>
      <c r="CX26" s="455">
        <v>10188</v>
      </c>
      <c r="CY26" s="441"/>
      <c r="CZ26" s="441"/>
      <c r="DA26" s="441"/>
      <c r="DB26" s="441"/>
      <c r="DC26" s="441"/>
      <c r="DD26" s="441"/>
      <c r="DE26" s="441"/>
      <c r="DF26" s="441"/>
      <c r="DG26" s="441"/>
      <c r="DH26" s="441"/>
      <c r="DI26" s="441"/>
      <c r="DJ26" s="441"/>
      <c r="DK26" s="441"/>
      <c r="DL26" s="441"/>
      <c r="DM26" s="441"/>
      <c r="DN26" s="441"/>
      <c r="DO26" s="441"/>
      <c r="DP26" s="441"/>
      <c r="DQ26" s="441"/>
      <c r="DR26" s="441"/>
      <c r="DS26" s="441"/>
      <c r="DT26" s="441"/>
      <c r="DU26" s="441"/>
      <c r="DV26" s="441"/>
      <c r="DW26" s="441"/>
      <c r="DX26" s="441"/>
      <c r="DY26" s="441"/>
      <c r="DZ26" s="441"/>
      <c r="EA26" s="441"/>
      <c r="EB26" s="441"/>
      <c r="EC26" s="441"/>
      <c r="ED26" s="441"/>
      <c r="EE26" s="441"/>
      <c r="EF26" s="441"/>
      <c r="EG26" s="441"/>
      <c r="EH26" s="441"/>
      <c r="EI26" s="441"/>
      <c r="EJ26" s="441"/>
      <c r="EK26" s="441"/>
      <c r="EL26" s="441"/>
      <c r="EM26" s="441"/>
      <c r="EN26" s="441"/>
      <c r="EO26" s="441"/>
      <c r="EP26" s="441"/>
      <c r="EQ26" s="441"/>
      <c r="ER26" s="441"/>
      <c r="ES26" s="441"/>
      <c r="ET26" s="441"/>
      <c r="EU26" s="441"/>
      <c r="EV26" s="441"/>
      <c r="EW26" s="441"/>
      <c r="EX26" s="441"/>
      <c r="EY26" s="441"/>
      <c r="EZ26" s="441"/>
      <c r="FA26" s="441"/>
      <c r="FB26" s="441"/>
      <c r="FC26" s="441"/>
      <c r="FD26" s="441"/>
      <c r="FE26" s="441"/>
      <c r="FF26" s="441"/>
      <c r="FG26" s="441"/>
      <c r="FH26" s="441"/>
      <c r="FI26" s="441"/>
      <c r="FJ26" s="441"/>
      <c r="FK26" s="441"/>
      <c r="FL26" s="441"/>
    </row>
    <row r="27" spans="1:168" s="448" customFormat="1" hidden="1">
      <c r="A27" s="868"/>
      <c r="B27" s="442" t="s">
        <v>866</v>
      </c>
      <c r="C27" s="443">
        <v>1384</v>
      </c>
      <c r="D27" s="444">
        <v>2214</v>
      </c>
      <c r="E27" s="444">
        <v>2767</v>
      </c>
      <c r="F27" s="444">
        <v>3044</v>
      </c>
      <c r="G27" s="444">
        <v>3044</v>
      </c>
      <c r="H27" s="444">
        <v>1384</v>
      </c>
      <c r="I27" s="444">
        <v>2214</v>
      </c>
      <c r="J27" s="444">
        <v>2767</v>
      </c>
      <c r="K27" s="444">
        <v>3044</v>
      </c>
      <c r="L27" s="444">
        <v>3044</v>
      </c>
      <c r="M27" s="444">
        <v>1496</v>
      </c>
      <c r="N27" s="444">
        <v>2394</v>
      </c>
      <c r="O27" s="444">
        <v>2993</v>
      </c>
      <c r="P27" s="444">
        <v>3292</v>
      </c>
      <c r="Q27" s="442">
        <v>3292</v>
      </c>
      <c r="R27" s="444">
        <v>1564</v>
      </c>
      <c r="S27" s="444">
        <v>2502</v>
      </c>
      <c r="T27" s="444">
        <v>3128</v>
      </c>
      <c r="U27" s="444">
        <v>3441</v>
      </c>
      <c r="V27" s="444">
        <v>3441</v>
      </c>
      <c r="W27" s="443">
        <v>2095</v>
      </c>
      <c r="X27" s="444">
        <v>3352</v>
      </c>
      <c r="Y27" s="444">
        <v>4190</v>
      </c>
      <c r="Z27" s="444">
        <v>4609</v>
      </c>
      <c r="AA27" s="444">
        <v>4609</v>
      </c>
      <c r="AB27" s="443">
        <v>1496</v>
      </c>
      <c r="AC27" s="444">
        <v>2394</v>
      </c>
      <c r="AD27" s="444">
        <v>2993</v>
      </c>
      <c r="AE27" s="444">
        <v>3292</v>
      </c>
      <c r="AF27" s="444">
        <v>3292</v>
      </c>
      <c r="AG27" s="443">
        <v>1496</v>
      </c>
      <c r="AH27" s="444">
        <v>2394</v>
      </c>
      <c r="AI27" s="444">
        <v>2993</v>
      </c>
      <c r="AJ27" s="444">
        <v>3292</v>
      </c>
      <c r="AK27" s="445">
        <v>3292</v>
      </c>
      <c r="AL27" s="446">
        <v>1384</v>
      </c>
      <c r="AM27" s="444">
        <v>2214</v>
      </c>
      <c r="AN27" s="444">
        <v>2767</v>
      </c>
      <c r="AO27" s="444">
        <v>3044</v>
      </c>
      <c r="AP27" s="444">
        <v>3044</v>
      </c>
      <c r="AQ27" s="443">
        <v>1496</v>
      </c>
      <c r="AR27" s="444">
        <v>2394</v>
      </c>
      <c r="AS27" s="444">
        <v>2993</v>
      </c>
      <c r="AT27" s="444">
        <v>3292</v>
      </c>
      <c r="AU27" s="442">
        <v>3292</v>
      </c>
      <c r="AV27" s="446">
        <v>1611</v>
      </c>
      <c r="AW27" s="444">
        <v>2577</v>
      </c>
      <c r="AX27" s="444">
        <v>3222</v>
      </c>
      <c r="AY27" s="444">
        <v>3544</v>
      </c>
      <c r="AZ27" s="447">
        <v>3544</v>
      </c>
      <c r="BA27" s="446">
        <v>1799</v>
      </c>
      <c r="BB27" s="444">
        <v>2878</v>
      </c>
      <c r="BC27" s="444">
        <v>3597</v>
      </c>
      <c r="BD27" s="444">
        <v>3957</v>
      </c>
      <c r="BE27" s="443">
        <v>3957</v>
      </c>
      <c r="BF27" s="444">
        <v>1945</v>
      </c>
      <c r="BG27" s="444">
        <v>3113</v>
      </c>
      <c r="BH27" s="444">
        <v>3891</v>
      </c>
      <c r="BI27" s="444">
        <v>4280</v>
      </c>
      <c r="BJ27" s="447">
        <v>4280</v>
      </c>
      <c r="BK27" s="446">
        <v>1998</v>
      </c>
      <c r="BL27" s="444">
        <v>3196</v>
      </c>
      <c r="BM27" s="444">
        <v>3995</v>
      </c>
      <c r="BN27" s="444">
        <v>4395</v>
      </c>
      <c r="BO27" s="443">
        <v>4395</v>
      </c>
      <c r="BP27" s="444">
        <v>2160</v>
      </c>
      <c r="BQ27" s="444">
        <v>3455</v>
      </c>
      <c r="BR27" s="444">
        <v>4319</v>
      </c>
      <c r="BS27" s="444">
        <v>4751</v>
      </c>
      <c r="BT27" s="447">
        <v>4751</v>
      </c>
      <c r="BU27" s="446">
        <v>2784</v>
      </c>
      <c r="BV27" s="444">
        <v>4454</v>
      </c>
      <c r="BW27" s="444">
        <v>5568</v>
      </c>
      <c r="BX27" s="444">
        <v>6124</v>
      </c>
      <c r="BY27" s="443">
        <v>6124</v>
      </c>
      <c r="BZ27" s="444">
        <v>3008</v>
      </c>
      <c r="CA27" s="444">
        <v>4812</v>
      </c>
      <c r="CB27" s="444">
        <v>6015</v>
      </c>
      <c r="CC27" s="444">
        <v>6617</v>
      </c>
      <c r="CD27" s="447">
        <v>6617</v>
      </c>
      <c r="CE27" s="446">
        <v>1481</v>
      </c>
      <c r="CF27" s="444">
        <v>2369</v>
      </c>
      <c r="CG27" s="444">
        <v>2961</v>
      </c>
      <c r="CH27" s="444">
        <v>3257</v>
      </c>
      <c r="CI27" s="443">
        <v>3257</v>
      </c>
      <c r="CJ27" s="444">
        <v>1624</v>
      </c>
      <c r="CK27" s="444">
        <v>2599</v>
      </c>
      <c r="CL27" s="444">
        <v>3248</v>
      </c>
      <c r="CM27" s="444">
        <v>3573</v>
      </c>
      <c r="CN27" s="447">
        <v>3573</v>
      </c>
      <c r="CO27" s="446">
        <v>1591</v>
      </c>
      <c r="CP27" s="444">
        <v>2546</v>
      </c>
      <c r="CQ27" s="444">
        <v>3182</v>
      </c>
      <c r="CR27" s="444">
        <v>3500</v>
      </c>
      <c r="CS27" s="443">
        <v>3500</v>
      </c>
      <c r="CT27" s="444">
        <v>1721</v>
      </c>
      <c r="CU27" s="444">
        <v>2754</v>
      </c>
      <c r="CV27" s="444">
        <v>3442</v>
      </c>
      <c r="CW27" s="444">
        <v>3786</v>
      </c>
      <c r="CX27" s="447">
        <v>3786</v>
      </c>
      <c r="CY27" s="441"/>
      <c r="CZ27" s="441"/>
      <c r="DA27" s="441"/>
      <c r="DB27" s="441"/>
      <c r="DC27" s="441"/>
      <c r="DD27" s="441"/>
      <c r="DE27" s="441"/>
      <c r="DF27" s="441"/>
      <c r="DG27" s="441"/>
      <c r="DH27" s="441"/>
      <c r="DI27" s="441"/>
      <c r="DJ27" s="441"/>
      <c r="DK27" s="441"/>
      <c r="DL27" s="441"/>
      <c r="DM27" s="441"/>
      <c r="DN27" s="441"/>
      <c r="DO27" s="441"/>
      <c r="DP27" s="441"/>
      <c r="DQ27" s="441"/>
      <c r="DR27" s="441"/>
      <c r="DS27" s="441"/>
      <c r="DT27" s="441"/>
      <c r="DU27" s="441"/>
      <c r="DV27" s="441"/>
      <c r="DW27" s="441"/>
      <c r="DX27" s="441"/>
      <c r="DY27" s="441"/>
      <c r="DZ27" s="441"/>
      <c r="EA27" s="441"/>
      <c r="EB27" s="441"/>
      <c r="EC27" s="441"/>
      <c r="ED27" s="441"/>
      <c r="EE27" s="441"/>
      <c r="EF27" s="441"/>
      <c r="EG27" s="441"/>
      <c r="EH27" s="441"/>
      <c r="EI27" s="441"/>
      <c r="EJ27" s="441"/>
      <c r="EK27" s="441"/>
      <c r="EL27" s="441"/>
      <c r="EM27" s="441"/>
      <c r="EN27" s="441"/>
      <c r="EO27" s="441"/>
      <c r="EP27" s="441"/>
      <c r="EQ27" s="441"/>
      <c r="ER27" s="441"/>
      <c r="ES27" s="441"/>
      <c r="ET27" s="441"/>
      <c r="EU27" s="441"/>
      <c r="EV27" s="441"/>
      <c r="EW27" s="441"/>
      <c r="EX27" s="441"/>
      <c r="EY27" s="441"/>
      <c r="EZ27" s="441"/>
      <c r="FA27" s="441"/>
      <c r="FB27" s="441"/>
      <c r="FC27" s="441"/>
      <c r="FD27" s="441"/>
      <c r="FE27" s="441"/>
      <c r="FF27" s="441"/>
      <c r="FG27" s="441"/>
      <c r="FH27" s="441"/>
      <c r="FI27" s="441"/>
      <c r="FJ27" s="441"/>
      <c r="FK27" s="441"/>
      <c r="FL27" s="441"/>
    </row>
    <row r="28" spans="1:168" s="441" customFormat="1" hidden="1">
      <c r="A28" s="866" t="s">
        <v>868</v>
      </c>
      <c r="B28" s="435" t="s">
        <v>861</v>
      </c>
      <c r="C28" s="436">
        <f>C29+C33</f>
        <v>32931</v>
      </c>
      <c r="D28" s="437">
        <f t="shared" ref="D28:BO28" si="8">D29+D33</f>
        <v>47433</v>
      </c>
      <c r="E28" s="437">
        <f t="shared" si="8"/>
        <v>57099</v>
      </c>
      <c r="F28" s="437">
        <f t="shared" si="8"/>
        <v>61934</v>
      </c>
      <c r="G28" s="437">
        <f t="shared" si="8"/>
        <v>61934</v>
      </c>
      <c r="H28" s="437">
        <f t="shared" si="8"/>
        <v>32931</v>
      </c>
      <c r="I28" s="437">
        <f t="shared" si="8"/>
        <v>47433</v>
      </c>
      <c r="J28" s="437">
        <f t="shared" si="8"/>
        <v>57099</v>
      </c>
      <c r="K28" s="437">
        <f t="shared" si="8"/>
        <v>61934</v>
      </c>
      <c r="L28" s="437">
        <f t="shared" si="8"/>
        <v>61934</v>
      </c>
      <c r="M28" s="437">
        <f t="shared" si="8"/>
        <v>28928</v>
      </c>
      <c r="N28" s="437">
        <f t="shared" si="8"/>
        <v>41714</v>
      </c>
      <c r="O28" s="437">
        <f t="shared" si="8"/>
        <v>50239</v>
      </c>
      <c r="P28" s="437">
        <f t="shared" si="8"/>
        <v>54501</v>
      </c>
      <c r="Q28" s="435">
        <f t="shared" si="8"/>
        <v>54501</v>
      </c>
      <c r="R28" s="437">
        <f t="shared" si="8"/>
        <v>37226</v>
      </c>
      <c r="S28" s="437">
        <f t="shared" si="8"/>
        <v>53619</v>
      </c>
      <c r="T28" s="437">
        <f t="shared" si="8"/>
        <v>64547</v>
      </c>
      <c r="U28" s="437">
        <f t="shared" si="8"/>
        <v>70012</v>
      </c>
      <c r="V28" s="437">
        <f t="shared" si="8"/>
        <v>70012</v>
      </c>
      <c r="W28" s="436">
        <f t="shared" si="8"/>
        <v>40501</v>
      </c>
      <c r="X28" s="437">
        <f t="shared" si="8"/>
        <v>58401</v>
      </c>
      <c r="Y28" s="437">
        <f t="shared" si="8"/>
        <v>70334</v>
      </c>
      <c r="Z28" s="437">
        <f t="shared" si="8"/>
        <v>76301</v>
      </c>
      <c r="AA28" s="437">
        <f t="shared" si="8"/>
        <v>76301</v>
      </c>
      <c r="AB28" s="436">
        <f t="shared" si="8"/>
        <v>28928</v>
      </c>
      <c r="AC28" s="437">
        <f t="shared" si="8"/>
        <v>41714</v>
      </c>
      <c r="AD28" s="437">
        <f t="shared" si="8"/>
        <v>50239</v>
      </c>
      <c r="AE28" s="437">
        <f t="shared" si="8"/>
        <v>54501</v>
      </c>
      <c r="AF28" s="437">
        <f t="shared" si="8"/>
        <v>54501</v>
      </c>
      <c r="AG28" s="436">
        <f t="shared" si="8"/>
        <v>28928</v>
      </c>
      <c r="AH28" s="437">
        <f t="shared" si="8"/>
        <v>41714</v>
      </c>
      <c r="AI28" s="437">
        <f t="shared" si="8"/>
        <v>50239</v>
      </c>
      <c r="AJ28" s="437">
        <f t="shared" si="8"/>
        <v>54501</v>
      </c>
      <c r="AK28" s="438">
        <f t="shared" si="8"/>
        <v>54501</v>
      </c>
      <c r="AL28" s="439">
        <f t="shared" si="8"/>
        <v>32931</v>
      </c>
      <c r="AM28" s="437">
        <f t="shared" si="8"/>
        <v>47433</v>
      </c>
      <c r="AN28" s="437">
        <f t="shared" si="8"/>
        <v>57099</v>
      </c>
      <c r="AO28" s="437">
        <f t="shared" si="8"/>
        <v>61934</v>
      </c>
      <c r="AP28" s="437">
        <f t="shared" si="8"/>
        <v>61934</v>
      </c>
      <c r="AQ28" s="436">
        <f t="shared" si="8"/>
        <v>28928</v>
      </c>
      <c r="AR28" s="437">
        <f t="shared" si="8"/>
        <v>41714</v>
      </c>
      <c r="AS28" s="437">
        <f t="shared" si="8"/>
        <v>50239</v>
      </c>
      <c r="AT28" s="437">
        <f t="shared" si="8"/>
        <v>54501</v>
      </c>
      <c r="AU28" s="435">
        <f t="shared" si="8"/>
        <v>54501</v>
      </c>
      <c r="AV28" s="439">
        <f t="shared" si="8"/>
        <v>41746</v>
      </c>
      <c r="AW28" s="437">
        <f t="shared" si="8"/>
        <v>62222</v>
      </c>
      <c r="AX28" s="437">
        <f t="shared" si="8"/>
        <v>75874</v>
      </c>
      <c r="AY28" s="437">
        <f t="shared" si="8"/>
        <v>82699</v>
      </c>
      <c r="AZ28" s="440">
        <f t="shared" si="8"/>
        <v>82699</v>
      </c>
      <c r="BA28" s="439">
        <f t="shared" si="8"/>
        <v>83822</v>
      </c>
      <c r="BB28" s="437">
        <f t="shared" si="8"/>
        <v>120447</v>
      </c>
      <c r="BC28" s="437">
        <f t="shared" si="8"/>
        <v>144862</v>
      </c>
      <c r="BD28" s="437">
        <f t="shared" si="8"/>
        <v>157071</v>
      </c>
      <c r="BE28" s="436">
        <f t="shared" si="8"/>
        <v>157071</v>
      </c>
      <c r="BF28" s="437">
        <f t="shared" si="8"/>
        <v>73270</v>
      </c>
      <c r="BG28" s="437">
        <f t="shared" si="8"/>
        <v>105347</v>
      </c>
      <c r="BH28" s="437">
        <f t="shared" si="8"/>
        <v>126732</v>
      </c>
      <c r="BI28" s="437">
        <f t="shared" si="8"/>
        <v>137423</v>
      </c>
      <c r="BJ28" s="440">
        <f t="shared" si="8"/>
        <v>137423</v>
      </c>
      <c r="BK28" s="439">
        <f t="shared" si="8"/>
        <v>102950</v>
      </c>
      <c r="BL28" s="437">
        <f t="shared" si="8"/>
        <v>147896</v>
      </c>
      <c r="BM28" s="437">
        <f t="shared" si="8"/>
        <v>177861</v>
      </c>
      <c r="BN28" s="437">
        <f t="shared" si="8"/>
        <v>192843</v>
      </c>
      <c r="BO28" s="436">
        <f t="shared" si="8"/>
        <v>192843</v>
      </c>
      <c r="BP28" s="437">
        <f t="shared" ref="BP28:CX28" si="9">BP29+BP33</f>
        <v>89945</v>
      </c>
      <c r="BQ28" s="437">
        <f t="shared" si="9"/>
        <v>129281</v>
      </c>
      <c r="BR28" s="437">
        <f t="shared" si="9"/>
        <v>155506</v>
      </c>
      <c r="BS28" s="437">
        <f t="shared" si="9"/>
        <v>168619</v>
      </c>
      <c r="BT28" s="440">
        <f t="shared" si="9"/>
        <v>168619</v>
      </c>
      <c r="BU28" s="439">
        <f t="shared" si="9"/>
        <v>160522</v>
      </c>
      <c r="BV28" s="437">
        <f t="shared" si="9"/>
        <v>230547</v>
      </c>
      <c r="BW28" s="437">
        <f t="shared" si="9"/>
        <v>277233</v>
      </c>
      <c r="BX28" s="437">
        <f t="shared" si="9"/>
        <v>300574</v>
      </c>
      <c r="BY28" s="436">
        <f t="shared" si="9"/>
        <v>300574</v>
      </c>
      <c r="BZ28" s="437">
        <f t="shared" si="9"/>
        <v>140171</v>
      </c>
      <c r="CA28" s="437">
        <f t="shared" si="9"/>
        <v>201415</v>
      </c>
      <c r="CB28" s="437">
        <f t="shared" si="9"/>
        <v>242245</v>
      </c>
      <c r="CC28" s="437">
        <f t="shared" si="9"/>
        <v>262660</v>
      </c>
      <c r="CD28" s="440">
        <f t="shared" si="9"/>
        <v>262660</v>
      </c>
      <c r="CE28" s="439">
        <f t="shared" si="9"/>
        <v>44070</v>
      </c>
      <c r="CF28" s="437">
        <f t="shared" si="9"/>
        <v>63414</v>
      </c>
      <c r="CG28" s="437">
        <f t="shared" si="9"/>
        <v>76310</v>
      </c>
      <c r="CH28" s="437">
        <f t="shared" si="9"/>
        <v>82759</v>
      </c>
      <c r="CI28" s="436">
        <f t="shared" si="9"/>
        <v>82759</v>
      </c>
      <c r="CJ28" s="437">
        <f t="shared" si="9"/>
        <v>38657</v>
      </c>
      <c r="CK28" s="437">
        <f t="shared" si="9"/>
        <v>55682</v>
      </c>
      <c r="CL28" s="437">
        <f t="shared" si="9"/>
        <v>67030</v>
      </c>
      <c r="CM28" s="437">
        <f t="shared" si="9"/>
        <v>72705</v>
      </c>
      <c r="CN28" s="440">
        <f t="shared" si="9"/>
        <v>72705</v>
      </c>
      <c r="CO28" s="439">
        <f t="shared" si="9"/>
        <v>37871</v>
      </c>
      <c r="CP28" s="437">
        <f t="shared" si="9"/>
        <v>54548</v>
      </c>
      <c r="CQ28" s="437">
        <f t="shared" si="9"/>
        <v>65665</v>
      </c>
      <c r="CR28" s="437">
        <f t="shared" si="9"/>
        <v>71224</v>
      </c>
      <c r="CS28" s="436">
        <f t="shared" si="9"/>
        <v>71224</v>
      </c>
      <c r="CT28" s="437">
        <f t="shared" si="9"/>
        <v>33268</v>
      </c>
      <c r="CU28" s="437">
        <f t="shared" si="9"/>
        <v>47973</v>
      </c>
      <c r="CV28" s="437">
        <f t="shared" si="9"/>
        <v>57774</v>
      </c>
      <c r="CW28" s="437">
        <f t="shared" si="9"/>
        <v>62676</v>
      </c>
      <c r="CX28" s="440">
        <f t="shared" si="9"/>
        <v>62676</v>
      </c>
    </row>
    <row r="29" spans="1:168" s="448" customFormat="1" hidden="1">
      <c r="A29" s="867"/>
      <c r="B29" s="442" t="s">
        <v>862</v>
      </c>
      <c r="C29" s="443">
        <f>ROUND(C23*0.86,0)</f>
        <v>31547</v>
      </c>
      <c r="D29" s="444">
        <f t="shared" ref="D29:BO31" si="10">ROUND(D23*0.86,0)</f>
        <v>45219</v>
      </c>
      <c r="E29" s="444">
        <f t="shared" si="10"/>
        <v>54332</v>
      </c>
      <c r="F29" s="444">
        <f t="shared" si="10"/>
        <v>58890</v>
      </c>
      <c r="G29" s="444">
        <f t="shared" si="10"/>
        <v>58890</v>
      </c>
      <c r="H29" s="444">
        <f t="shared" si="10"/>
        <v>31547</v>
      </c>
      <c r="I29" s="444">
        <f t="shared" si="10"/>
        <v>45219</v>
      </c>
      <c r="J29" s="444">
        <f t="shared" si="10"/>
        <v>54332</v>
      </c>
      <c r="K29" s="444">
        <f t="shared" si="10"/>
        <v>58890</v>
      </c>
      <c r="L29" s="444">
        <f t="shared" si="10"/>
        <v>58890</v>
      </c>
      <c r="M29" s="444">
        <f t="shared" si="10"/>
        <v>27432</v>
      </c>
      <c r="N29" s="444">
        <f t="shared" si="10"/>
        <v>39320</v>
      </c>
      <c r="O29" s="444">
        <f t="shared" si="10"/>
        <v>47246</v>
      </c>
      <c r="P29" s="444">
        <f t="shared" si="10"/>
        <v>51209</v>
      </c>
      <c r="Q29" s="442">
        <f t="shared" si="10"/>
        <v>51209</v>
      </c>
      <c r="R29" s="444">
        <f t="shared" si="10"/>
        <v>35662</v>
      </c>
      <c r="S29" s="444">
        <f t="shared" si="10"/>
        <v>51117</v>
      </c>
      <c r="T29" s="444">
        <f t="shared" si="10"/>
        <v>61419</v>
      </c>
      <c r="U29" s="444">
        <f t="shared" si="10"/>
        <v>66571</v>
      </c>
      <c r="V29" s="444">
        <f t="shared" si="10"/>
        <v>66571</v>
      </c>
      <c r="W29" s="443">
        <f t="shared" si="10"/>
        <v>38406</v>
      </c>
      <c r="X29" s="444">
        <f t="shared" si="10"/>
        <v>55049</v>
      </c>
      <c r="Y29" s="444">
        <f t="shared" si="10"/>
        <v>66144</v>
      </c>
      <c r="Z29" s="444">
        <f t="shared" si="10"/>
        <v>71692</v>
      </c>
      <c r="AA29" s="444">
        <f t="shared" si="10"/>
        <v>71692</v>
      </c>
      <c r="AB29" s="443">
        <f t="shared" si="10"/>
        <v>27432</v>
      </c>
      <c r="AC29" s="444">
        <f t="shared" si="10"/>
        <v>39320</v>
      </c>
      <c r="AD29" s="444">
        <f t="shared" si="10"/>
        <v>47246</v>
      </c>
      <c r="AE29" s="444">
        <f t="shared" si="10"/>
        <v>51209</v>
      </c>
      <c r="AF29" s="444">
        <f t="shared" si="10"/>
        <v>51209</v>
      </c>
      <c r="AG29" s="443">
        <f t="shared" si="10"/>
        <v>27432</v>
      </c>
      <c r="AH29" s="444">
        <f t="shared" si="10"/>
        <v>39320</v>
      </c>
      <c r="AI29" s="444">
        <f t="shared" si="10"/>
        <v>47246</v>
      </c>
      <c r="AJ29" s="444">
        <f t="shared" si="10"/>
        <v>51209</v>
      </c>
      <c r="AK29" s="445">
        <f t="shared" si="10"/>
        <v>51209</v>
      </c>
      <c r="AL29" s="446">
        <f t="shared" si="10"/>
        <v>31547</v>
      </c>
      <c r="AM29" s="444">
        <f t="shared" si="10"/>
        <v>45219</v>
      </c>
      <c r="AN29" s="444">
        <f t="shared" si="10"/>
        <v>54332</v>
      </c>
      <c r="AO29" s="444">
        <f t="shared" si="10"/>
        <v>58890</v>
      </c>
      <c r="AP29" s="444">
        <f t="shared" si="10"/>
        <v>58890</v>
      </c>
      <c r="AQ29" s="443">
        <f t="shared" si="10"/>
        <v>27432</v>
      </c>
      <c r="AR29" s="444">
        <f t="shared" si="10"/>
        <v>39320</v>
      </c>
      <c r="AS29" s="444">
        <f t="shared" si="10"/>
        <v>47246</v>
      </c>
      <c r="AT29" s="444">
        <f t="shared" si="10"/>
        <v>51209</v>
      </c>
      <c r="AU29" s="442">
        <f t="shared" si="10"/>
        <v>51209</v>
      </c>
      <c r="AV29" s="446">
        <f t="shared" si="10"/>
        <v>40135</v>
      </c>
      <c r="AW29" s="444">
        <f t="shared" si="10"/>
        <v>59645</v>
      </c>
      <c r="AX29" s="444">
        <f t="shared" si="10"/>
        <v>72652</v>
      </c>
      <c r="AY29" s="444">
        <f t="shared" si="10"/>
        <v>79155</v>
      </c>
      <c r="AZ29" s="447">
        <f t="shared" si="10"/>
        <v>79155</v>
      </c>
      <c r="BA29" s="446">
        <f t="shared" si="10"/>
        <v>82023</v>
      </c>
      <c r="BB29" s="444">
        <f t="shared" si="10"/>
        <v>117569</v>
      </c>
      <c r="BC29" s="444">
        <f t="shared" si="10"/>
        <v>141265</v>
      </c>
      <c r="BD29" s="444">
        <f t="shared" si="10"/>
        <v>153114</v>
      </c>
      <c r="BE29" s="443">
        <f t="shared" si="10"/>
        <v>153114</v>
      </c>
      <c r="BF29" s="444">
        <f t="shared" si="10"/>
        <v>71325</v>
      </c>
      <c r="BG29" s="444">
        <f t="shared" si="10"/>
        <v>102234</v>
      </c>
      <c r="BH29" s="444">
        <f t="shared" si="10"/>
        <v>122841</v>
      </c>
      <c r="BI29" s="444">
        <f t="shared" si="10"/>
        <v>133143</v>
      </c>
      <c r="BJ29" s="447">
        <f t="shared" si="10"/>
        <v>133143</v>
      </c>
      <c r="BK29" s="446">
        <f t="shared" si="10"/>
        <v>100952</v>
      </c>
      <c r="BL29" s="444">
        <f t="shared" si="10"/>
        <v>144700</v>
      </c>
      <c r="BM29" s="444">
        <f t="shared" si="10"/>
        <v>173866</v>
      </c>
      <c r="BN29" s="444">
        <f t="shared" si="10"/>
        <v>188448</v>
      </c>
      <c r="BO29" s="443">
        <f t="shared" si="10"/>
        <v>188448</v>
      </c>
      <c r="BP29" s="444">
        <f t="shared" ref="BP29:CX31" si="11">ROUND(BP23*0.86,0)</f>
        <v>87785</v>
      </c>
      <c r="BQ29" s="444">
        <f t="shared" si="11"/>
        <v>125826</v>
      </c>
      <c r="BR29" s="444">
        <f t="shared" si="11"/>
        <v>151187</v>
      </c>
      <c r="BS29" s="444">
        <f t="shared" si="11"/>
        <v>163868</v>
      </c>
      <c r="BT29" s="447">
        <f t="shared" si="11"/>
        <v>163868</v>
      </c>
      <c r="BU29" s="446">
        <f t="shared" si="11"/>
        <v>157738</v>
      </c>
      <c r="BV29" s="444">
        <f t="shared" si="11"/>
        <v>226093</v>
      </c>
      <c r="BW29" s="444">
        <f t="shared" si="11"/>
        <v>271665</v>
      </c>
      <c r="BX29" s="444">
        <f t="shared" si="11"/>
        <v>294450</v>
      </c>
      <c r="BY29" s="443">
        <f t="shared" si="11"/>
        <v>294450</v>
      </c>
      <c r="BZ29" s="444">
        <f t="shared" si="11"/>
        <v>137163</v>
      </c>
      <c r="CA29" s="444">
        <f t="shared" si="11"/>
        <v>196603</v>
      </c>
      <c r="CB29" s="444">
        <f t="shared" si="11"/>
        <v>236230</v>
      </c>
      <c r="CC29" s="444">
        <f t="shared" si="11"/>
        <v>256043</v>
      </c>
      <c r="CD29" s="447">
        <f t="shared" si="11"/>
        <v>256043</v>
      </c>
      <c r="CE29" s="446">
        <f t="shared" si="11"/>
        <v>42589</v>
      </c>
      <c r="CF29" s="444">
        <f t="shared" si="11"/>
        <v>61045</v>
      </c>
      <c r="CG29" s="444">
        <f t="shared" si="11"/>
        <v>73349</v>
      </c>
      <c r="CH29" s="444">
        <f t="shared" si="11"/>
        <v>79502</v>
      </c>
      <c r="CI29" s="443">
        <f t="shared" si="11"/>
        <v>79502</v>
      </c>
      <c r="CJ29" s="444">
        <f t="shared" si="11"/>
        <v>37033</v>
      </c>
      <c r="CK29" s="444">
        <f t="shared" si="11"/>
        <v>53083</v>
      </c>
      <c r="CL29" s="444">
        <f t="shared" si="11"/>
        <v>63782</v>
      </c>
      <c r="CM29" s="444">
        <f t="shared" si="11"/>
        <v>69132</v>
      </c>
      <c r="CN29" s="447">
        <f t="shared" si="11"/>
        <v>69132</v>
      </c>
      <c r="CO29" s="446">
        <f t="shared" si="11"/>
        <v>36280</v>
      </c>
      <c r="CP29" s="444">
        <f t="shared" si="11"/>
        <v>52002</v>
      </c>
      <c r="CQ29" s="444">
        <f t="shared" si="11"/>
        <v>62483</v>
      </c>
      <c r="CR29" s="444">
        <f t="shared" si="11"/>
        <v>67724</v>
      </c>
      <c r="CS29" s="443">
        <f t="shared" si="11"/>
        <v>67724</v>
      </c>
      <c r="CT29" s="444">
        <f t="shared" si="11"/>
        <v>31547</v>
      </c>
      <c r="CU29" s="444">
        <f t="shared" si="11"/>
        <v>45219</v>
      </c>
      <c r="CV29" s="444">
        <f t="shared" si="11"/>
        <v>54332</v>
      </c>
      <c r="CW29" s="444">
        <f t="shared" si="11"/>
        <v>58890</v>
      </c>
      <c r="CX29" s="447">
        <f t="shared" si="11"/>
        <v>58890</v>
      </c>
      <c r="CY29" s="441"/>
      <c r="CZ29" s="441"/>
      <c r="DA29" s="441"/>
      <c r="DB29" s="441"/>
      <c r="DC29" s="441"/>
      <c r="DD29" s="441"/>
      <c r="DE29" s="441"/>
      <c r="DF29" s="441"/>
      <c r="DG29" s="441"/>
      <c r="DH29" s="441"/>
      <c r="DI29" s="441"/>
      <c r="DJ29" s="441"/>
      <c r="DK29" s="441"/>
      <c r="DL29" s="441"/>
      <c r="DM29" s="441"/>
      <c r="DN29" s="441"/>
      <c r="DO29" s="441"/>
      <c r="DP29" s="441"/>
      <c r="DQ29" s="441"/>
      <c r="DR29" s="441"/>
      <c r="DS29" s="441"/>
      <c r="DT29" s="441"/>
      <c r="DU29" s="441"/>
      <c r="DV29" s="441"/>
      <c r="DW29" s="441"/>
      <c r="DX29" s="441"/>
      <c r="DY29" s="441"/>
      <c r="DZ29" s="441"/>
      <c r="EA29" s="441"/>
      <c r="EB29" s="441"/>
      <c r="EC29" s="441"/>
      <c r="ED29" s="441"/>
      <c r="EE29" s="441"/>
      <c r="EF29" s="441"/>
      <c r="EG29" s="441"/>
      <c r="EH29" s="441"/>
      <c r="EI29" s="441"/>
      <c r="EJ29" s="441"/>
      <c r="EK29" s="441"/>
      <c r="EL29" s="441"/>
      <c r="EM29" s="441"/>
      <c r="EN29" s="441"/>
      <c r="EO29" s="441"/>
      <c r="EP29" s="441"/>
      <c r="EQ29" s="441"/>
      <c r="ER29" s="441"/>
      <c r="ES29" s="441"/>
      <c r="ET29" s="441"/>
      <c r="EU29" s="441"/>
      <c r="EV29" s="441"/>
      <c r="EW29" s="441"/>
      <c r="EX29" s="441"/>
      <c r="EY29" s="441"/>
      <c r="EZ29" s="441"/>
      <c r="FA29" s="441"/>
      <c r="FB29" s="441"/>
      <c r="FC29" s="441"/>
      <c r="FD29" s="441"/>
      <c r="FE29" s="441"/>
      <c r="FF29" s="441"/>
      <c r="FG29" s="441"/>
      <c r="FH29" s="441"/>
      <c r="FI29" s="441"/>
      <c r="FJ29" s="441"/>
      <c r="FK29" s="441"/>
      <c r="FL29" s="441"/>
    </row>
    <row r="30" spans="1:168" s="441" customFormat="1" hidden="1">
      <c r="A30" s="867"/>
      <c r="B30" s="449" t="s">
        <v>863</v>
      </c>
      <c r="C30" s="450">
        <f t="shared" ref="C30:R31" si="12">ROUND(C24*0.86,0)</f>
        <v>18261</v>
      </c>
      <c r="D30" s="451">
        <f t="shared" si="12"/>
        <v>29218</v>
      </c>
      <c r="E30" s="451">
        <f t="shared" si="12"/>
        <v>36522</v>
      </c>
      <c r="F30" s="451">
        <f t="shared" si="12"/>
        <v>40174</v>
      </c>
      <c r="G30" s="451">
        <f t="shared" si="12"/>
        <v>40174</v>
      </c>
      <c r="H30" s="451">
        <f t="shared" si="12"/>
        <v>18261</v>
      </c>
      <c r="I30" s="451">
        <f t="shared" si="12"/>
        <v>29218</v>
      </c>
      <c r="J30" s="451">
        <f t="shared" si="12"/>
        <v>36522</v>
      </c>
      <c r="K30" s="451">
        <f t="shared" si="12"/>
        <v>40174</v>
      </c>
      <c r="L30" s="451">
        <f t="shared" si="12"/>
        <v>40174</v>
      </c>
      <c r="M30" s="451">
        <f t="shared" si="12"/>
        <v>15879</v>
      </c>
      <c r="N30" s="451">
        <f t="shared" si="12"/>
        <v>25406</v>
      </c>
      <c r="O30" s="451">
        <f t="shared" si="12"/>
        <v>31758</v>
      </c>
      <c r="P30" s="451">
        <f t="shared" si="12"/>
        <v>34934</v>
      </c>
      <c r="Q30" s="452">
        <f t="shared" si="12"/>
        <v>34934</v>
      </c>
      <c r="R30" s="451">
        <f t="shared" si="12"/>
        <v>20643</v>
      </c>
      <c r="S30" s="451">
        <f t="shared" si="10"/>
        <v>33028</v>
      </c>
      <c r="T30" s="451">
        <f t="shared" si="10"/>
        <v>41285</v>
      </c>
      <c r="U30" s="451">
        <f t="shared" si="10"/>
        <v>45414</v>
      </c>
      <c r="V30" s="451">
        <f t="shared" si="10"/>
        <v>45414</v>
      </c>
      <c r="W30" s="450">
        <f t="shared" si="10"/>
        <v>22231</v>
      </c>
      <c r="X30" s="451">
        <f t="shared" si="10"/>
        <v>35569</v>
      </c>
      <c r="Y30" s="451">
        <f t="shared" si="10"/>
        <v>44461</v>
      </c>
      <c r="Z30" s="451">
        <f t="shared" si="10"/>
        <v>48907</v>
      </c>
      <c r="AA30" s="451">
        <f t="shared" si="10"/>
        <v>48907</v>
      </c>
      <c r="AB30" s="450">
        <f t="shared" si="10"/>
        <v>15879</v>
      </c>
      <c r="AC30" s="451">
        <f t="shared" si="10"/>
        <v>25406</v>
      </c>
      <c r="AD30" s="451">
        <f t="shared" si="10"/>
        <v>31758</v>
      </c>
      <c r="AE30" s="451">
        <f t="shared" si="10"/>
        <v>34934</v>
      </c>
      <c r="AF30" s="451">
        <f t="shared" si="10"/>
        <v>34934</v>
      </c>
      <c r="AG30" s="450">
        <f t="shared" si="10"/>
        <v>15879</v>
      </c>
      <c r="AH30" s="451">
        <f t="shared" si="10"/>
        <v>25406</v>
      </c>
      <c r="AI30" s="451">
        <f t="shared" si="10"/>
        <v>31758</v>
      </c>
      <c r="AJ30" s="451">
        <f t="shared" si="10"/>
        <v>34934</v>
      </c>
      <c r="AK30" s="453">
        <f t="shared" si="10"/>
        <v>34934</v>
      </c>
      <c r="AL30" s="454">
        <f t="shared" si="10"/>
        <v>18261</v>
      </c>
      <c r="AM30" s="451">
        <f t="shared" si="10"/>
        <v>29218</v>
      </c>
      <c r="AN30" s="451">
        <f t="shared" si="10"/>
        <v>36522</v>
      </c>
      <c r="AO30" s="451">
        <f t="shared" si="10"/>
        <v>40174</v>
      </c>
      <c r="AP30" s="451">
        <f t="shared" si="10"/>
        <v>40174</v>
      </c>
      <c r="AQ30" s="450">
        <f t="shared" si="10"/>
        <v>15879</v>
      </c>
      <c r="AR30" s="451">
        <f t="shared" si="10"/>
        <v>25406</v>
      </c>
      <c r="AS30" s="451">
        <f t="shared" si="10"/>
        <v>31758</v>
      </c>
      <c r="AT30" s="451">
        <f t="shared" si="10"/>
        <v>34934</v>
      </c>
      <c r="AU30" s="452">
        <f t="shared" si="10"/>
        <v>34934</v>
      </c>
      <c r="AV30" s="454">
        <f t="shared" si="10"/>
        <v>28582</v>
      </c>
      <c r="AW30" s="451">
        <f t="shared" si="10"/>
        <v>45731</v>
      </c>
      <c r="AX30" s="451">
        <f t="shared" si="10"/>
        <v>57164</v>
      </c>
      <c r="AY30" s="451">
        <f t="shared" si="10"/>
        <v>62881</v>
      </c>
      <c r="AZ30" s="455">
        <f t="shared" si="10"/>
        <v>62881</v>
      </c>
      <c r="BA30" s="454">
        <f t="shared" si="10"/>
        <v>47478</v>
      </c>
      <c r="BB30" s="451">
        <f t="shared" si="10"/>
        <v>75966</v>
      </c>
      <c r="BC30" s="451">
        <f t="shared" si="10"/>
        <v>94956</v>
      </c>
      <c r="BD30" s="451">
        <f t="shared" si="10"/>
        <v>104452</v>
      </c>
      <c r="BE30" s="450">
        <f t="shared" si="10"/>
        <v>104452</v>
      </c>
      <c r="BF30" s="451">
        <f t="shared" si="10"/>
        <v>41285</v>
      </c>
      <c r="BG30" s="451">
        <f t="shared" si="10"/>
        <v>66057</v>
      </c>
      <c r="BH30" s="451">
        <f t="shared" si="10"/>
        <v>82571</v>
      </c>
      <c r="BI30" s="451">
        <f t="shared" si="10"/>
        <v>90828</v>
      </c>
      <c r="BJ30" s="455">
        <f t="shared" si="10"/>
        <v>90828</v>
      </c>
      <c r="BK30" s="454">
        <f t="shared" si="10"/>
        <v>58434</v>
      </c>
      <c r="BL30" s="451">
        <f t="shared" si="10"/>
        <v>93496</v>
      </c>
      <c r="BM30" s="451">
        <f t="shared" si="10"/>
        <v>116870</v>
      </c>
      <c r="BN30" s="451">
        <f t="shared" si="10"/>
        <v>128556</v>
      </c>
      <c r="BO30" s="450">
        <f t="shared" si="10"/>
        <v>128556</v>
      </c>
      <c r="BP30" s="451">
        <f t="shared" si="11"/>
        <v>50813</v>
      </c>
      <c r="BQ30" s="451">
        <f t="shared" si="11"/>
        <v>81300</v>
      </c>
      <c r="BR30" s="451">
        <f t="shared" si="11"/>
        <v>101625</v>
      </c>
      <c r="BS30" s="451">
        <f t="shared" si="11"/>
        <v>111788</v>
      </c>
      <c r="BT30" s="455">
        <f t="shared" si="11"/>
        <v>111788</v>
      </c>
      <c r="BU30" s="454">
        <f t="shared" si="11"/>
        <v>91304</v>
      </c>
      <c r="BV30" s="451">
        <f t="shared" si="11"/>
        <v>146086</v>
      </c>
      <c r="BW30" s="451">
        <f t="shared" si="11"/>
        <v>182608</v>
      </c>
      <c r="BX30" s="451">
        <f t="shared" si="11"/>
        <v>200869</v>
      </c>
      <c r="BY30" s="450">
        <f t="shared" si="11"/>
        <v>200869</v>
      </c>
      <c r="BZ30" s="451">
        <f t="shared" si="11"/>
        <v>79395</v>
      </c>
      <c r="CA30" s="451">
        <f t="shared" si="11"/>
        <v>127032</v>
      </c>
      <c r="CB30" s="451">
        <f t="shared" si="11"/>
        <v>158790</v>
      </c>
      <c r="CC30" s="451">
        <f t="shared" si="11"/>
        <v>174669</v>
      </c>
      <c r="CD30" s="455">
        <f t="shared" si="11"/>
        <v>174669</v>
      </c>
      <c r="CE30" s="454">
        <f t="shared" si="11"/>
        <v>24652</v>
      </c>
      <c r="CF30" s="451">
        <f t="shared" si="11"/>
        <v>39443</v>
      </c>
      <c r="CG30" s="451">
        <f t="shared" si="11"/>
        <v>49305</v>
      </c>
      <c r="CH30" s="451">
        <f t="shared" si="11"/>
        <v>54235</v>
      </c>
      <c r="CI30" s="450">
        <f t="shared" si="11"/>
        <v>54235</v>
      </c>
      <c r="CJ30" s="451">
        <f t="shared" si="11"/>
        <v>21436</v>
      </c>
      <c r="CK30" s="451">
        <f t="shared" si="11"/>
        <v>34299</v>
      </c>
      <c r="CL30" s="451">
        <f t="shared" si="11"/>
        <v>42874</v>
      </c>
      <c r="CM30" s="451">
        <f t="shared" si="11"/>
        <v>47161</v>
      </c>
      <c r="CN30" s="455">
        <f t="shared" si="11"/>
        <v>47161</v>
      </c>
      <c r="CO30" s="454">
        <f t="shared" si="11"/>
        <v>21000</v>
      </c>
      <c r="CP30" s="451">
        <f t="shared" si="11"/>
        <v>33600</v>
      </c>
      <c r="CQ30" s="451">
        <f t="shared" si="11"/>
        <v>42000</v>
      </c>
      <c r="CR30" s="451">
        <f t="shared" si="11"/>
        <v>46200</v>
      </c>
      <c r="CS30" s="450">
        <f t="shared" si="11"/>
        <v>46200</v>
      </c>
      <c r="CT30" s="451">
        <f t="shared" si="11"/>
        <v>18261</v>
      </c>
      <c r="CU30" s="451">
        <f t="shared" si="11"/>
        <v>29218</v>
      </c>
      <c r="CV30" s="451">
        <f t="shared" si="11"/>
        <v>36522</v>
      </c>
      <c r="CW30" s="451">
        <f t="shared" si="11"/>
        <v>40174</v>
      </c>
      <c r="CX30" s="455">
        <f t="shared" si="11"/>
        <v>40174</v>
      </c>
    </row>
    <row r="31" spans="1:168" s="456" customFormat="1" hidden="1">
      <c r="A31" s="867"/>
      <c r="B31" s="449" t="s">
        <v>864</v>
      </c>
      <c r="C31" s="450">
        <f t="shared" si="12"/>
        <v>4524</v>
      </c>
      <c r="D31" s="451">
        <f t="shared" si="12"/>
        <v>7239</v>
      </c>
      <c r="E31" s="451">
        <f t="shared" si="12"/>
        <v>9049</v>
      </c>
      <c r="F31" s="451">
        <f t="shared" si="12"/>
        <v>9955</v>
      </c>
      <c r="G31" s="451">
        <f t="shared" si="12"/>
        <v>9955</v>
      </c>
      <c r="H31" s="451">
        <f t="shared" si="12"/>
        <v>4524</v>
      </c>
      <c r="I31" s="451">
        <f t="shared" si="12"/>
        <v>7239</v>
      </c>
      <c r="J31" s="451">
        <f t="shared" si="12"/>
        <v>9049</v>
      </c>
      <c r="K31" s="451">
        <f t="shared" si="12"/>
        <v>9955</v>
      </c>
      <c r="L31" s="451">
        <f t="shared" si="12"/>
        <v>9955</v>
      </c>
      <c r="M31" s="451">
        <f t="shared" si="12"/>
        <v>3935</v>
      </c>
      <c r="N31" s="451">
        <f t="shared" si="12"/>
        <v>6295</v>
      </c>
      <c r="O31" s="451">
        <f t="shared" si="12"/>
        <v>7869</v>
      </c>
      <c r="P31" s="451">
        <f t="shared" si="12"/>
        <v>8656</v>
      </c>
      <c r="Q31" s="452">
        <f t="shared" si="12"/>
        <v>8656</v>
      </c>
      <c r="R31" s="451">
        <f t="shared" si="12"/>
        <v>5114</v>
      </c>
      <c r="S31" s="451">
        <f t="shared" si="10"/>
        <v>8184</v>
      </c>
      <c r="T31" s="451">
        <f t="shared" si="10"/>
        <v>10230</v>
      </c>
      <c r="U31" s="451">
        <f t="shared" si="10"/>
        <v>11252</v>
      </c>
      <c r="V31" s="451">
        <f t="shared" si="10"/>
        <v>11252</v>
      </c>
      <c r="W31" s="450">
        <f t="shared" si="10"/>
        <v>5508</v>
      </c>
      <c r="X31" s="451">
        <f t="shared" si="10"/>
        <v>8813</v>
      </c>
      <c r="Y31" s="451">
        <f t="shared" si="10"/>
        <v>11017</v>
      </c>
      <c r="Z31" s="451">
        <f t="shared" si="10"/>
        <v>12118</v>
      </c>
      <c r="AA31" s="451">
        <f t="shared" si="10"/>
        <v>12118</v>
      </c>
      <c r="AB31" s="450">
        <f t="shared" si="10"/>
        <v>3935</v>
      </c>
      <c r="AC31" s="451">
        <f t="shared" si="10"/>
        <v>6295</v>
      </c>
      <c r="AD31" s="451">
        <f t="shared" si="10"/>
        <v>7869</v>
      </c>
      <c r="AE31" s="451">
        <f t="shared" si="10"/>
        <v>8656</v>
      </c>
      <c r="AF31" s="451">
        <f t="shared" si="10"/>
        <v>8656</v>
      </c>
      <c r="AG31" s="450">
        <f t="shared" si="10"/>
        <v>3935</v>
      </c>
      <c r="AH31" s="451">
        <f t="shared" si="10"/>
        <v>6295</v>
      </c>
      <c r="AI31" s="451">
        <f t="shared" si="10"/>
        <v>7869</v>
      </c>
      <c r="AJ31" s="451">
        <f t="shared" si="10"/>
        <v>8656</v>
      </c>
      <c r="AK31" s="453">
        <f t="shared" si="10"/>
        <v>8656</v>
      </c>
      <c r="AL31" s="454">
        <f t="shared" si="10"/>
        <v>4524</v>
      </c>
      <c r="AM31" s="451">
        <f t="shared" si="10"/>
        <v>7239</v>
      </c>
      <c r="AN31" s="451">
        <f t="shared" si="10"/>
        <v>9049</v>
      </c>
      <c r="AO31" s="451">
        <f t="shared" si="10"/>
        <v>9955</v>
      </c>
      <c r="AP31" s="451">
        <f t="shared" si="10"/>
        <v>9955</v>
      </c>
      <c r="AQ31" s="450">
        <f t="shared" si="10"/>
        <v>3935</v>
      </c>
      <c r="AR31" s="451">
        <f t="shared" si="10"/>
        <v>6295</v>
      </c>
      <c r="AS31" s="451">
        <f t="shared" si="10"/>
        <v>7869</v>
      </c>
      <c r="AT31" s="451">
        <f t="shared" si="10"/>
        <v>8656</v>
      </c>
      <c r="AU31" s="452">
        <f t="shared" si="10"/>
        <v>8656</v>
      </c>
      <c r="AV31" s="454">
        <f t="shared" si="10"/>
        <v>3935</v>
      </c>
      <c r="AW31" s="451">
        <f t="shared" si="10"/>
        <v>6295</v>
      </c>
      <c r="AX31" s="451">
        <f t="shared" si="10"/>
        <v>7869</v>
      </c>
      <c r="AY31" s="451">
        <f t="shared" si="10"/>
        <v>8656</v>
      </c>
      <c r="AZ31" s="455">
        <f t="shared" si="10"/>
        <v>8656</v>
      </c>
      <c r="BA31" s="454">
        <f t="shared" si="10"/>
        <v>11764</v>
      </c>
      <c r="BB31" s="451">
        <f t="shared" si="10"/>
        <v>18822</v>
      </c>
      <c r="BC31" s="451">
        <f t="shared" si="10"/>
        <v>23528</v>
      </c>
      <c r="BD31" s="451">
        <f t="shared" si="10"/>
        <v>25881</v>
      </c>
      <c r="BE31" s="450">
        <f t="shared" si="10"/>
        <v>25881</v>
      </c>
      <c r="BF31" s="451">
        <f t="shared" si="10"/>
        <v>10230</v>
      </c>
      <c r="BG31" s="451">
        <f t="shared" si="10"/>
        <v>16368</v>
      </c>
      <c r="BH31" s="451">
        <f t="shared" si="10"/>
        <v>20459</v>
      </c>
      <c r="BI31" s="451">
        <f t="shared" si="10"/>
        <v>22505</v>
      </c>
      <c r="BJ31" s="455">
        <f t="shared" si="10"/>
        <v>22505</v>
      </c>
      <c r="BK31" s="454">
        <f t="shared" si="10"/>
        <v>14479</v>
      </c>
      <c r="BL31" s="451">
        <f t="shared" si="10"/>
        <v>23166</v>
      </c>
      <c r="BM31" s="451">
        <f t="shared" si="10"/>
        <v>28958</v>
      </c>
      <c r="BN31" s="451">
        <f t="shared" si="10"/>
        <v>31854</v>
      </c>
      <c r="BO31" s="450">
        <f t="shared" si="10"/>
        <v>31854</v>
      </c>
      <c r="BP31" s="451">
        <f t="shared" si="11"/>
        <v>12590</v>
      </c>
      <c r="BQ31" s="451">
        <f t="shared" si="11"/>
        <v>20145</v>
      </c>
      <c r="BR31" s="451">
        <f t="shared" si="11"/>
        <v>25181</v>
      </c>
      <c r="BS31" s="451">
        <f t="shared" si="11"/>
        <v>27699</v>
      </c>
      <c r="BT31" s="455">
        <f t="shared" si="11"/>
        <v>27699</v>
      </c>
      <c r="BU31" s="454">
        <f t="shared" si="11"/>
        <v>22623</v>
      </c>
      <c r="BV31" s="451">
        <f t="shared" si="11"/>
        <v>36197</v>
      </c>
      <c r="BW31" s="451">
        <f t="shared" si="11"/>
        <v>45246</v>
      </c>
      <c r="BX31" s="451">
        <f t="shared" si="11"/>
        <v>49771</v>
      </c>
      <c r="BY31" s="450">
        <f t="shared" si="11"/>
        <v>49771</v>
      </c>
      <c r="BZ31" s="451">
        <f t="shared" si="11"/>
        <v>19673</v>
      </c>
      <c r="CA31" s="451">
        <f t="shared" si="11"/>
        <v>31475</v>
      </c>
      <c r="CB31" s="451">
        <f t="shared" si="11"/>
        <v>39344</v>
      </c>
      <c r="CC31" s="451">
        <f t="shared" si="11"/>
        <v>43279</v>
      </c>
      <c r="CD31" s="455">
        <f t="shared" si="11"/>
        <v>43279</v>
      </c>
      <c r="CE31" s="454">
        <f t="shared" si="11"/>
        <v>6109</v>
      </c>
      <c r="CF31" s="451">
        <f t="shared" si="11"/>
        <v>9773</v>
      </c>
      <c r="CG31" s="451">
        <f t="shared" si="11"/>
        <v>12216</v>
      </c>
      <c r="CH31" s="451">
        <f t="shared" si="11"/>
        <v>13438</v>
      </c>
      <c r="CI31" s="450">
        <f t="shared" si="11"/>
        <v>13438</v>
      </c>
      <c r="CJ31" s="451">
        <f t="shared" si="11"/>
        <v>5311</v>
      </c>
      <c r="CK31" s="451">
        <f t="shared" si="11"/>
        <v>8499</v>
      </c>
      <c r="CL31" s="451">
        <f t="shared" si="11"/>
        <v>10623</v>
      </c>
      <c r="CM31" s="451">
        <f t="shared" si="11"/>
        <v>11686</v>
      </c>
      <c r="CN31" s="455">
        <f t="shared" si="11"/>
        <v>11686</v>
      </c>
      <c r="CO31" s="454">
        <f t="shared" si="11"/>
        <v>5203</v>
      </c>
      <c r="CP31" s="451">
        <f t="shared" si="11"/>
        <v>8326</v>
      </c>
      <c r="CQ31" s="451">
        <f t="shared" si="11"/>
        <v>10407</v>
      </c>
      <c r="CR31" s="451">
        <f t="shared" si="11"/>
        <v>11447</v>
      </c>
      <c r="CS31" s="450">
        <f t="shared" si="11"/>
        <v>11447</v>
      </c>
      <c r="CT31" s="451">
        <f t="shared" si="11"/>
        <v>4524</v>
      </c>
      <c r="CU31" s="451">
        <f t="shared" si="11"/>
        <v>7239</v>
      </c>
      <c r="CV31" s="451">
        <f t="shared" si="11"/>
        <v>9049</v>
      </c>
      <c r="CW31" s="451">
        <f t="shared" si="11"/>
        <v>9955</v>
      </c>
      <c r="CX31" s="455">
        <f t="shared" si="11"/>
        <v>9955</v>
      </c>
      <c r="CY31" s="441"/>
      <c r="CZ31" s="441"/>
      <c r="DA31" s="441"/>
      <c r="DB31" s="441"/>
      <c r="DC31" s="441"/>
      <c r="DD31" s="441"/>
      <c r="DE31" s="441"/>
      <c r="DF31" s="441"/>
      <c r="DG31" s="441"/>
      <c r="DH31" s="441"/>
      <c r="DI31" s="441"/>
      <c r="DJ31" s="441"/>
      <c r="DK31" s="441"/>
      <c r="DL31" s="441"/>
      <c r="DM31" s="441"/>
      <c r="DN31" s="441"/>
      <c r="DO31" s="441"/>
      <c r="DP31" s="441"/>
      <c r="DQ31" s="441"/>
      <c r="DR31" s="441"/>
      <c r="DS31" s="441"/>
      <c r="DT31" s="441"/>
      <c r="DU31" s="441"/>
      <c r="DV31" s="441"/>
      <c r="DW31" s="441"/>
      <c r="DX31" s="441"/>
      <c r="DY31" s="441"/>
      <c r="DZ31" s="441"/>
      <c r="EA31" s="441"/>
      <c r="EB31" s="441"/>
      <c r="EC31" s="441"/>
      <c r="ED31" s="441"/>
      <c r="EE31" s="441"/>
      <c r="EF31" s="441"/>
      <c r="EG31" s="441"/>
      <c r="EH31" s="441"/>
      <c r="EI31" s="441"/>
      <c r="EJ31" s="441"/>
      <c r="EK31" s="441"/>
      <c r="EL31" s="441"/>
      <c r="EM31" s="441"/>
      <c r="EN31" s="441"/>
      <c r="EO31" s="441"/>
      <c r="EP31" s="441"/>
      <c r="EQ31" s="441"/>
      <c r="ER31" s="441"/>
      <c r="ES31" s="441"/>
      <c r="ET31" s="441"/>
      <c r="EU31" s="441"/>
      <c r="EV31" s="441"/>
      <c r="EW31" s="441"/>
      <c r="EX31" s="441"/>
      <c r="EY31" s="441"/>
      <c r="EZ31" s="441"/>
      <c r="FA31" s="441"/>
      <c r="FB31" s="441"/>
      <c r="FC31" s="441"/>
      <c r="FD31" s="441"/>
      <c r="FE31" s="441"/>
      <c r="FF31" s="441"/>
      <c r="FG31" s="441"/>
      <c r="FH31" s="441"/>
      <c r="FI31" s="441"/>
      <c r="FJ31" s="441"/>
      <c r="FK31" s="441"/>
      <c r="FL31" s="441"/>
    </row>
    <row r="32" spans="1:168" s="456" customFormat="1" hidden="1">
      <c r="A32" s="867"/>
      <c r="B32" s="449" t="s">
        <v>865</v>
      </c>
      <c r="C32" s="450">
        <f>C29-C30-C31</f>
        <v>8762</v>
      </c>
      <c r="D32" s="451">
        <f t="shared" ref="D32:BO32" si="13">D29-D30-D31</f>
        <v>8762</v>
      </c>
      <c r="E32" s="451">
        <f t="shared" si="13"/>
        <v>8761</v>
      </c>
      <c r="F32" s="451">
        <f t="shared" si="13"/>
        <v>8761</v>
      </c>
      <c r="G32" s="451">
        <f t="shared" si="13"/>
        <v>8761</v>
      </c>
      <c r="H32" s="451">
        <f t="shared" si="13"/>
        <v>8762</v>
      </c>
      <c r="I32" s="451">
        <f t="shared" si="13"/>
        <v>8762</v>
      </c>
      <c r="J32" s="451">
        <f t="shared" si="13"/>
        <v>8761</v>
      </c>
      <c r="K32" s="451">
        <f t="shared" si="13"/>
        <v>8761</v>
      </c>
      <c r="L32" s="451">
        <f t="shared" si="13"/>
        <v>8761</v>
      </c>
      <c r="M32" s="451">
        <f t="shared" si="13"/>
        <v>7618</v>
      </c>
      <c r="N32" s="451">
        <f t="shared" si="13"/>
        <v>7619</v>
      </c>
      <c r="O32" s="451">
        <f t="shared" si="13"/>
        <v>7619</v>
      </c>
      <c r="P32" s="451">
        <f t="shared" si="13"/>
        <v>7619</v>
      </c>
      <c r="Q32" s="452">
        <f t="shared" si="13"/>
        <v>7619</v>
      </c>
      <c r="R32" s="451">
        <f t="shared" si="13"/>
        <v>9905</v>
      </c>
      <c r="S32" s="451">
        <f t="shared" si="13"/>
        <v>9905</v>
      </c>
      <c r="T32" s="451">
        <f t="shared" si="13"/>
        <v>9904</v>
      </c>
      <c r="U32" s="451">
        <f t="shared" si="13"/>
        <v>9905</v>
      </c>
      <c r="V32" s="451">
        <f t="shared" si="13"/>
        <v>9905</v>
      </c>
      <c r="W32" s="450">
        <f t="shared" si="13"/>
        <v>10667</v>
      </c>
      <c r="X32" s="451">
        <f t="shared" si="13"/>
        <v>10667</v>
      </c>
      <c r="Y32" s="451">
        <f t="shared" si="13"/>
        <v>10666</v>
      </c>
      <c r="Z32" s="451">
        <f t="shared" si="13"/>
        <v>10667</v>
      </c>
      <c r="AA32" s="451">
        <f t="shared" si="13"/>
        <v>10667</v>
      </c>
      <c r="AB32" s="450">
        <f t="shared" si="13"/>
        <v>7618</v>
      </c>
      <c r="AC32" s="451">
        <f t="shared" si="13"/>
        <v>7619</v>
      </c>
      <c r="AD32" s="451">
        <f t="shared" si="13"/>
        <v>7619</v>
      </c>
      <c r="AE32" s="451">
        <f t="shared" si="13"/>
        <v>7619</v>
      </c>
      <c r="AF32" s="451">
        <f t="shared" si="13"/>
        <v>7619</v>
      </c>
      <c r="AG32" s="450">
        <f t="shared" si="13"/>
        <v>7618</v>
      </c>
      <c r="AH32" s="451">
        <f t="shared" si="13"/>
        <v>7619</v>
      </c>
      <c r="AI32" s="451">
        <f t="shared" si="13"/>
        <v>7619</v>
      </c>
      <c r="AJ32" s="451">
        <f t="shared" si="13"/>
        <v>7619</v>
      </c>
      <c r="AK32" s="453">
        <f t="shared" si="13"/>
        <v>7619</v>
      </c>
      <c r="AL32" s="454">
        <f t="shared" si="13"/>
        <v>8762</v>
      </c>
      <c r="AM32" s="451">
        <f t="shared" si="13"/>
        <v>8762</v>
      </c>
      <c r="AN32" s="451">
        <f t="shared" si="13"/>
        <v>8761</v>
      </c>
      <c r="AO32" s="451">
        <f t="shared" si="13"/>
        <v>8761</v>
      </c>
      <c r="AP32" s="451">
        <f t="shared" si="13"/>
        <v>8761</v>
      </c>
      <c r="AQ32" s="450">
        <f t="shared" si="13"/>
        <v>7618</v>
      </c>
      <c r="AR32" s="451">
        <f t="shared" si="13"/>
        <v>7619</v>
      </c>
      <c r="AS32" s="451">
        <f t="shared" si="13"/>
        <v>7619</v>
      </c>
      <c r="AT32" s="451">
        <f t="shared" si="13"/>
        <v>7619</v>
      </c>
      <c r="AU32" s="452">
        <f t="shared" si="13"/>
        <v>7619</v>
      </c>
      <c r="AV32" s="454">
        <f t="shared" si="13"/>
        <v>7618</v>
      </c>
      <c r="AW32" s="451">
        <f t="shared" si="13"/>
        <v>7619</v>
      </c>
      <c r="AX32" s="451">
        <f t="shared" si="13"/>
        <v>7619</v>
      </c>
      <c r="AY32" s="451">
        <f t="shared" si="13"/>
        <v>7618</v>
      </c>
      <c r="AZ32" s="455">
        <f t="shared" si="13"/>
        <v>7618</v>
      </c>
      <c r="BA32" s="454">
        <f t="shared" si="13"/>
        <v>22781</v>
      </c>
      <c r="BB32" s="451">
        <f t="shared" si="13"/>
        <v>22781</v>
      </c>
      <c r="BC32" s="451">
        <f t="shared" si="13"/>
        <v>22781</v>
      </c>
      <c r="BD32" s="451">
        <f t="shared" si="13"/>
        <v>22781</v>
      </c>
      <c r="BE32" s="450">
        <f t="shared" si="13"/>
        <v>22781</v>
      </c>
      <c r="BF32" s="451">
        <f t="shared" si="13"/>
        <v>19810</v>
      </c>
      <c r="BG32" s="451">
        <f t="shared" si="13"/>
        <v>19809</v>
      </c>
      <c r="BH32" s="451">
        <f t="shared" si="13"/>
        <v>19811</v>
      </c>
      <c r="BI32" s="451">
        <f t="shared" si="13"/>
        <v>19810</v>
      </c>
      <c r="BJ32" s="455">
        <f t="shared" si="13"/>
        <v>19810</v>
      </c>
      <c r="BK32" s="454">
        <f t="shared" si="13"/>
        <v>28039</v>
      </c>
      <c r="BL32" s="451">
        <f t="shared" si="13"/>
        <v>28038</v>
      </c>
      <c r="BM32" s="451">
        <f t="shared" si="13"/>
        <v>28038</v>
      </c>
      <c r="BN32" s="451">
        <f t="shared" si="13"/>
        <v>28038</v>
      </c>
      <c r="BO32" s="450">
        <f t="shared" si="13"/>
        <v>28038</v>
      </c>
      <c r="BP32" s="451">
        <f t="shared" ref="BP32:CX32" si="14">BP29-BP30-BP31</f>
        <v>24382</v>
      </c>
      <c r="BQ32" s="451">
        <f t="shared" si="14"/>
        <v>24381</v>
      </c>
      <c r="BR32" s="451">
        <f t="shared" si="14"/>
        <v>24381</v>
      </c>
      <c r="BS32" s="451">
        <f t="shared" si="14"/>
        <v>24381</v>
      </c>
      <c r="BT32" s="455">
        <f t="shared" si="14"/>
        <v>24381</v>
      </c>
      <c r="BU32" s="454">
        <f t="shared" si="14"/>
        <v>43811</v>
      </c>
      <c r="BV32" s="451">
        <f t="shared" si="14"/>
        <v>43810</v>
      </c>
      <c r="BW32" s="451">
        <f t="shared" si="14"/>
        <v>43811</v>
      </c>
      <c r="BX32" s="451">
        <f t="shared" si="14"/>
        <v>43810</v>
      </c>
      <c r="BY32" s="450">
        <f t="shared" si="14"/>
        <v>43810</v>
      </c>
      <c r="BZ32" s="451">
        <f t="shared" si="14"/>
        <v>38095</v>
      </c>
      <c r="CA32" s="451">
        <f t="shared" si="14"/>
        <v>38096</v>
      </c>
      <c r="CB32" s="451">
        <f t="shared" si="14"/>
        <v>38096</v>
      </c>
      <c r="CC32" s="451">
        <f t="shared" si="14"/>
        <v>38095</v>
      </c>
      <c r="CD32" s="455">
        <f t="shared" si="14"/>
        <v>38095</v>
      </c>
      <c r="CE32" s="454">
        <f t="shared" si="14"/>
        <v>11828</v>
      </c>
      <c r="CF32" s="451">
        <f t="shared" si="14"/>
        <v>11829</v>
      </c>
      <c r="CG32" s="451">
        <f t="shared" si="14"/>
        <v>11828</v>
      </c>
      <c r="CH32" s="451">
        <f t="shared" si="14"/>
        <v>11829</v>
      </c>
      <c r="CI32" s="450">
        <f t="shared" si="14"/>
        <v>11829</v>
      </c>
      <c r="CJ32" s="451">
        <f t="shared" si="14"/>
        <v>10286</v>
      </c>
      <c r="CK32" s="451">
        <f t="shared" si="14"/>
        <v>10285</v>
      </c>
      <c r="CL32" s="451">
        <f t="shared" si="14"/>
        <v>10285</v>
      </c>
      <c r="CM32" s="451">
        <f t="shared" si="14"/>
        <v>10285</v>
      </c>
      <c r="CN32" s="455">
        <f t="shared" si="14"/>
        <v>10285</v>
      </c>
      <c r="CO32" s="454">
        <f t="shared" si="14"/>
        <v>10077</v>
      </c>
      <c r="CP32" s="451">
        <f t="shared" si="14"/>
        <v>10076</v>
      </c>
      <c r="CQ32" s="451">
        <f t="shared" si="14"/>
        <v>10076</v>
      </c>
      <c r="CR32" s="451">
        <f t="shared" si="14"/>
        <v>10077</v>
      </c>
      <c r="CS32" s="450">
        <f t="shared" si="14"/>
        <v>10077</v>
      </c>
      <c r="CT32" s="451">
        <f t="shared" si="14"/>
        <v>8762</v>
      </c>
      <c r="CU32" s="451">
        <f t="shared" si="14"/>
        <v>8762</v>
      </c>
      <c r="CV32" s="451">
        <f t="shared" si="14"/>
        <v>8761</v>
      </c>
      <c r="CW32" s="451">
        <f t="shared" si="14"/>
        <v>8761</v>
      </c>
      <c r="CX32" s="455">
        <f t="shared" si="14"/>
        <v>8761</v>
      </c>
      <c r="CY32" s="441"/>
      <c r="CZ32" s="441"/>
      <c r="DA32" s="441"/>
      <c r="DB32" s="441"/>
      <c r="DC32" s="441"/>
      <c r="DD32" s="441"/>
      <c r="DE32" s="441"/>
      <c r="DF32" s="441"/>
      <c r="DG32" s="441"/>
      <c r="DH32" s="441"/>
      <c r="DI32" s="441"/>
      <c r="DJ32" s="441"/>
      <c r="DK32" s="441"/>
      <c r="DL32" s="441"/>
      <c r="DM32" s="441"/>
      <c r="DN32" s="441"/>
      <c r="DO32" s="441"/>
      <c r="DP32" s="441"/>
      <c r="DQ32" s="441"/>
      <c r="DR32" s="441"/>
      <c r="DS32" s="441"/>
      <c r="DT32" s="441"/>
      <c r="DU32" s="441"/>
      <c r="DV32" s="441"/>
      <c r="DW32" s="441"/>
      <c r="DX32" s="441"/>
      <c r="DY32" s="441"/>
      <c r="DZ32" s="441"/>
      <c r="EA32" s="441"/>
      <c r="EB32" s="441"/>
      <c r="EC32" s="441"/>
      <c r="ED32" s="441"/>
      <c r="EE32" s="441"/>
      <c r="EF32" s="441"/>
      <c r="EG32" s="441"/>
      <c r="EH32" s="441"/>
      <c r="EI32" s="441"/>
      <c r="EJ32" s="441"/>
      <c r="EK32" s="441"/>
      <c r="EL32" s="441"/>
      <c r="EM32" s="441"/>
      <c r="EN32" s="441"/>
      <c r="EO32" s="441"/>
      <c r="EP32" s="441"/>
      <c r="EQ32" s="441"/>
      <c r="ER32" s="441"/>
      <c r="ES32" s="441"/>
      <c r="ET32" s="441"/>
      <c r="EU32" s="441"/>
      <c r="EV32" s="441"/>
      <c r="EW32" s="441"/>
      <c r="EX32" s="441"/>
      <c r="EY32" s="441"/>
      <c r="EZ32" s="441"/>
      <c r="FA32" s="441"/>
      <c r="FB32" s="441"/>
      <c r="FC32" s="441"/>
      <c r="FD32" s="441"/>
      <c r="FE32" s="441"/>
      <c r="FF32" s="441"/>
      <c r="FG32" s="441"/>
      <c r="FH32" s="441"/>
      <c r="FI32" s="441"/>
      <c r="FJ32" s="441"/>
      <c r="FK32" s="441"/>
      <c r="FL32" s="441"/>
    </row>
    <row r="33" spans="1:168" s="448" customFormat="1" hidden="1">
      <c r="A33" s="868"/>
      <c r="B33" s="442" t="s">
        <v>866</v>
      </c>
      <c r="C33" s="443">
        <f>C27</f>
        <v>1384</v>
      </c>
      <c r="D33" s="444">
        <f t="shared" ref="D33:BO33" si="15">D27</f>
        <v>2214</v>
      </c>
      <c r="E33" s="444">
        <f t="shared" si="15"/>
        <v>2767</v>
      </c>
      <c r="F33" s="444">
        <f t="shared" si="15"/>
        <v>3044</v>
      </c>
      <c r="G33" s="444">
        <f t="shared" si="15"/>
        <v>3044</v>
      </c>
      <c r="H33" s="444">
        <f t="shared" si="15"/>
        <v>1384</v>
      </c>
      <c r="I33" s="444">
        <f t="shared" si="15"/>
        <v>2214</v>
      </c>
      <c r="J33" s="444">
        <f t="shared" si="15"/>
        <v>2767</v>
      </c>
      <c r="K33" s="444">
        <f t="shared" si="15"/>
        <v>3044</v>
      </c>
      <c r="L33" s="444">
        <f t="shared" si="15"/>
        <v>3044</v>
      </c>
      <c r="M33" s="444">
        <f t="shared" si="15"/>
        <v>1496</v>
      </c>
      <c r="N33" s="444">
        <f t="shared" si="15"/>
        <v>2394</v>
      </c>
      <c r="O33" s="444">
        <f t="shared" si="15"/>
        <v>2993</v>
      </c>
      <c r="P33" s="444">
        <f t="shared" si="15"/>
        <v>3292</v>
      </c>
      <c r="Q33" s="442">
        <f t="shared" si="15"/>
        <v>3292</v>
      </c>
      <c r="R33" s="444">
        <f t="shared" si="15"/>
        <v>1564</v>
      </c>
      <c r="S33" s="444">
        <f t="shared" si="15"/>
        <v>2502</v>
      </c>
      <c r="T33" s="444">
        <f t="shared" si="15"/>
        <v>3128</v>
      </c>
      <c r="U33" s="444">
        <f t="shared" si="15"/>
        <v>3441</v>
      </c>
      <c r="V33" s="444">
        <f t="shared" si="15"/>
        <v>3441</v>
      </c>
      <c r="W33" s="443">
        <f t="shared" si="15"/>
        <v>2095</v>
      </c>
      <c r="X33" s="444">
        <f t="shared" si="15"/>
        <v>3352</v>
      </c>
      <c r="Y33" s="444">
        <f t="shared" si="15"/>
        <v>4190</v>
      </c>
      <c r="Z33" s="444">
        <f t="shared" si="15"/>
        <v>4609</v>
      </c>
      <c r="AA33" s="444">
        <f t="shared" si="15"/>
        <v>4609</v>
      </c>
      <c r="AB33" s="443">
        <f t="shared" si="15"/>
        <v>1496</v>
      </c>
      <c r="AC33" s="444">
        <f t="shared" si="15"/>
        <v>2394</v>
      </c>
      <c r="AD33" s="444">
        <f t="shared" si="15"/>
        <v>2993</v>
      </c>
      <c r="AE33" s="444">
        <f t="shared" si="15"/>
        <v>3292</v>
      </c>
      <c r="AF33" s="444">
        <f t="shared" si="15"/>
        <v>3292</v>
      </c>
      <c r="AG33" s="443">
        <f t="shared" si="15"/>
        <v>1496</v>
      </c>
      <c r="AH33" s="444">
        <f t="shared" si="15"/>
        <v>2394</v>
      </c>
      <c r="AI33" s="444">
        <f t="shared" si="15"/>
        <v>2993</v>
      </c>
      <c r="AJ33" s="444">
        <f t="shared" si="15"/>
        <v>3292</v>
      </c>
      <c r="AK33" s="445">
        <f t="shared" si="15"/>
        <v>3292</v>
      </c>
      <c r="AL33" s="446">
        <f t="shared" si="15"/>
        <v>1384</v>
      </c>
      <c r="AM33" s="444">
        <f t="shared" si="15"/>
        <v>2214</v>
      </c>
      <c r="AN33" s="444">
        <f t="shared" si="15"/>
        <v>2767</v>
      </c>
      <c r="AO33" s="444">
        <f t="shared" si="15"/>
        <v>3044</v>
      </c>
      <c r="AP33" s="444">
        <f t="shared" si="15"/>
        <v>3044</v>
      </c>
      <c r="AQ33" s="443">
        <f t="shared" si="15"/>
        <v>1496</v>
      </c>
      <c r="AR33" s="444">
        <f t="shared" si="15"/>
        <v>2394</v>
      </c>
      <c r="AS33" s="444">
        <f t="shared" si="15"/>
        <v>2993</v>
      </c>
      <c r="AT33" s="444">
        <f t="shared" si="15"/>
        <v>3292</v>
      </c>
      <c r="AU33" s="442">
        <f t="shared" si="15"/>
        <v>3292</v>
      </c>
      <c r="AV33" s="446">
        <f t="shared" si="15"/>
        <v>1611</v>
      </c>
      <c r="AW33" s="444">
        <f t="shared" si="15"/>
        <v>2577</v>
      </c>
      <c r="AX33" s="444">
        <f t="shared" si="15"/>
        <v>3222</v>
      </c>
      <c r="AY33" s="444">
        <f t="shared" si="15"/>
        <v>3544</v>
      </c>
      <c r="AZ33" s="447">
        <f t="shared" si="15"/>
        <v>3544</v>
      </c>
      <c r="BA33" s="446">
        <f t="shared" si="15"/>
        <v>1799</v>
      </c>
      <c r="BB33" s="444">
        <f t="shared" si="15"/>
        <v>2878</v>
      </c>
      <c r="BC33" s="444">
        <f t="shared" si="15"/>
        <v>3597</v>
      </c>
      <c r="BD33" s="444">
        <f t="shared" si="15"/>
        <v>3957</v>
      </c>
      <c r="BE33" s="443">
        <f t="shared" si="15"/>
        <v>3957</v>
      </c>
      <c r="BF33" s="444">
        <f t="shared" si="15"/>
        <v>1945</v>
      </c>
      <c r="BG33" s="444">
        <f t="shared" si="15"/>
        <v>3113</v>
      </c>
      <c r="BH33" s="444">
        <f t="shared" si="15"/>
        <v>3891</v>
      </c>
      <c r="BI33" s="444">
        <f t="shared" si="15"/>
        <v>4280</v>
      </c>
      <c r="BJ33" s="447">
        <f t="shared" si="15"/>
        <v>4280</v>
      </c>
      <c r="BK33" s="446">
        <f t="shared" si="15"/>
        <v>1998</v>
      </c>
      <c r="BL33" s="444">
        <f t="shared" si="15"/>
        <v>3196</v>
      </c>
      <c r="BM33" s="444">
        <f t="shared" si="15"/>
        <v>3995</v>
      </c>
      <c r="BN33" s="444">
        <f t="shared" si="15"/>
        <v>4395</v>
      </c>
      <c r="BO33" s="443">
        <f t="shared" si="15"/>
        <v>4395</v>
      </c>
      <c r="BP33" s="444">
        <f t="shared" ref="BP33:CX33" si="16">BP27</f>
        <v>2160</v>
      </c>
      <c r="BQ33" s="444">
        <f t="shared" si="16"/>
        <v>3455</v>
      </c>
      <c r="BR33" s="444">
        <f t="shared" si="16"/>
        <v>4319</v>
      </c>
      <c r="BS33" s="444">
        <f t="shared" si="16"/>
        <v>4751</v>
      </c>
      <c r="BT33" s="447">
        <f t="shared" si="16"/>
        <v>4751</v>
      </c>
      <c r="BU33" s="446">
        <f t="shared" si="16"/>
        <v>2784</v>
      </c>
      <c r="BV33" s="444">
        <f t="shared" si="16"/>
        <v>4454</v>
      </c>
      <c r="BW33" s="444">
        <f t="shared" si="16"/>
        <v>5568</v>
      </c>
      <c r="BX33" s="444">
        <f t="shared" si="16"/>
        <v>6124</v>
      </c>
      <c r="BY33" s="443">
        <f t="shared" si="16"/>
        <v>6124</v>
      </c>
      <c r="BZ33" s="444">
        <f t="shared" si="16"/>
        <v>3008</v>
      </c>
      <c r="CA33" s="444">
        <f t="shared" si="16"/>
        <v>4812</v>
      </c>
      <c r="CB33" s="444">
        <f t="shared" si="16"/>
        <v>6015</v>
      </c>
      <c r="CC33" s="444">
        <f t="shared" si="16"/>
        <v>6617</v>
      </c>
      <c r="CD33" s="447">
        <f t="shared" si="16"/>
        <v>6617</v>
      </c>
      <c r="CE33" s="446">
        <f t="shared" si="16"/>
        <v>1481</v>
      </c>
      <c r="CF33" s="444">
        <f t="shared" si="16"/>
        <v>2369</v>
      </c>
      <c r="CG33" s="444">
        <f t="shared" si="16"/>
        <v>2961</v>
      </c>
      <c r="CH33" s="444">
        <f t="shared" si="16"/>
        <v>3257</v>
      </c>
      <c r="CI33" s="443">
        <f t="shared" si="16"/>
        <v>3257</v>
      </c>
      <c r="CJ33" s="444">
        <f t="shared" si="16"/>
        <v>1624</v>
      </c>
      <c r="CK33" s="444">
        <f t="shared" si="16"/>
        <v>2599</v>
      </c>
      <c r="CL33" s="444">
        <f t="shared" si="16"/>
        <v>3248</v>
      </c>
      <c r="CM33" s="444">
        <f t="shared" si="16"/>
        <v>3573</v>
      </c>
      <c r="CN33" s="447">
        <f t="shared" si="16"/>
        <v>3573</v>
      </c>
      <c r="CO33" s="446">
        <f t="shared" si="16"/>
        <v>1591</v>
      </c>
      <c r="CP33" s="444">
        <f t="shared" si="16"/>
        <v>2546</v>
      </c>
      <c r="CQ33" s="444">
        <f t="shared" si="16"/>
        <v>3182</v>
      </c>
      <c r="CR33" s="444">
        <f t="shared" si="16"/>
        <v>3500</v>
      </c>
      <c r="CS33" s="443">
        <f t="shared" si="16"/>
        <v>3500</v>
      </c>
      <c r="CT33" s="444">
        <f t="shared" si="16"/>
        <v>1721</v>
      </c>
      <c r="CU33" s="444">
        <f t="shared" si="16"/>
        <v>2754</v>
      </c>
      <c r="CV33" s="444">
        <f t="shared" si="16"/>
        <v>3442</v>
      </c>
      <c r="CW33" s="444">
        <f t="shared" si="16"/>
        <v>3786</v>
      </c>
      <c r="CX33" s="447">
        <f t="shared" si="16"/>
        <v>3786</v>
      </c>
      <c r="CY33" s="441"/>
      <c r="CZ33" s="441"/>
      <c r="DA33" s="441"/>
      <c r="DB33" s="441"/>
      <c r="DC33" s="441"/>
      <c r="DD33" s="441"/>
      <c r="DE33" s="441"/>
      <c r="DF33" s="441"/>
      <c r="DG33" s="441"/>
      <c r="DH33" s="441"/>
      <c r="DI33" s="441"/>
      <c r="DJ33" s="441"/>
      <c r="DK33" s="441"/>
      <c r="DL33" s="441"/>
      <c r="DM33" s="441"/>
      <c r="DN33" s="441"/>
      <c r="DO33" s="441"/>
      <c r="DP33" s="441"/>
      <c r="DQ33" s="441"/>
      <c r="DR33" s="441"/>
      <c r="DS33" s="441"/>
      <c r="DT33" s="441"/>
      <c r="DU33" s="441"/>
      <c r="DV33" s="441"/>
      <c r="DW33" s="441"/>
      <c r="DX33" s="441"/>
      <c r="DY33" s="441"/>
      <c r="DZ33" s="441"/>
      <c r="EA33" s="441"/>
      <c r="EB33" s="441"/>
      <c r="EC33" s="441"/>
      <c r="ED33" s="441"/>
      <c r="EE33" s="441"/>
      <c r="EF33" s="441"/>
      <c r="EG33" s="441"/>
      <c r="EH33" s="441"/>
      <c r="EI33" s="441"/>
      <c r="EJ33" s="441"/>
      <c r="EK33" s="441"/>
      <c r="EL33" s="441"/>
      <c r="EM33" s="441"/>
      <c r="EN33" s="441"/>
      <c r="EO33" s="441"/>
      <c r="EP33" s="441"/>
      <c r="EQ33" s="441"/>
      <c r="ER33" s="441"/>
      <c r="ES33" s="441"/>
      <c r="ET33" s="441"/>
      <c r="EU33" s="441"/>
      <c r="EV33" s="441"/>
      <c r="EW33" s="441"/>
      <c r="EX33" s="441"/>
      <c r="EY33" s="441"/>
      <c r="EZ33" s="441"/>
      <c r="FA33" s="441"/>
      <c r="FB33" s="441"/>
      <c r="FC33" s="441"/>
      <c r="FD33" s="441"/>
      <c r="FE33" s="441"/>
      <c r="FF33" s="441"/>
      <c r="FG33" s="441"/>
      <c r="FH33" s="441"/>
      <c r="FI33" s="441"/>
      <c r="FJ33" s="441"/>
      <c r="FK33" s="441"/>
      <c r="FL33" s="441"/>
    </row>
    <row r="34" spans="1:168" s="441" customFormat="1" hidden="1">
      <c r="A34" s="866" t="s">
        <v>869</v>
      </c>
      <c r="B34" s="435" t="s">
        <v>861</v>
      </c>
      <c r="C34" s="436">
        <f>C35+C39</f>
        <v>41735</v>
      </c>
      <c r="D34" s="437">
        <f t="shared" ref="D34:BO34" si="17">D35+D39</f>
        <v>60052</v>
      </c>
      <c r="E34" s="437">
        <f t="shared" si="17"/>
        <v>72262</v>
      </c>
      <c r="F34" s="437">
        <f t="shared" si="17"/>
        <v>78369</v>
      </c>
      <c r="G34" s="437">
        <f t="shared" si="17"/>
        <v>78369</v>
      </c>
      <c r="H34" s="437">
        <f t="shared" si="17"/>
        <v>41735</v>
      </c>
      <c r="I34" s="437">
        <f t="shared" si="17"/>
        <v>60052</v>
      </c>
      <c r="J34" s="437">
        <f t="shared" si="17"/>
        <v>72262</v>
      </c>
      <c r="K34" s="437">
        <f t="shared" si="17"/>
        <v>78369</v>
      </c>
      <c r="L34" s="437">
        <f t="shared" si="17"/>
        <v>78369</v>
      </c>
      <c r="M34" s="437">
        <f t="shared" si="17"/>
        <v>36584</v>
      </c>
      <c r="N34" s="437">
        <f t="shared" si="17"/>
        <v>52687</v>
      </c>
      <c r="O34" s="437">
        <f t="shared" si="17"/>
        <v>63424</v>
      </c>
      <c r="P34" s="437">
        <f t="shared" si="17"/>
        <v>68792</v>
      </c>
      <c r="Q34" s="435">
        <f t="shared" si="17"/>
        <v>68792</v>
      </c>
      <c r="R34" s="437">
        <f t="shared" si="17"/>
        <v>47178</v>
      </c>
      <c r="S34" s="437">
        <f t="shared" si="17"/>
        <v>67884</v>
      </c>
      <c r="T34" s="437">
        <f t="shared" si="17"/>
        <v>81688</v>
      </c>
      <c r="U34" s="437">
        <f t="shared" si="17"/>
        <v>88590</v>
      </c>
      <c r="V34" s="437">
        <f t="shared" si="17"/>
        <v>88590</v>
      </c>
      <c r="W34" s="436">
        <f t="shared" si="17"/>
        <v>51219</v>
      </c>
      <c r="X34" s="437">
        <f t="shared" si="17"/>
        <v>73763</v>
      </c>
      <c r="Y34" s="437">
        <f t="shared" si="17"/>
        <v>88793</v>
      </c>
      <c r="Z34" s="437">
        <f t="shared" si="17"/>
        <v>96308</v>
      </c>
      <c r="AA34" s="437">
        <f t="shared" si="17"/>
        <v>96308</v>
      </c>
      <c r="AB34" s="436">
        <f t="shared" si="17"/>
        <v>36584</v>
      </c>
      <c r="AC34" s="437">
        <f t="shared" si="17"/>
        <v>52687</v>
      </c>
      <c r="AD34" s="437">
        <f t="shared" si="17"/>
        <v>63424</v>
      </c>
      <c r="AE34" s="437">
        <f t="shared" si="17"/>
        <v>68792</v>
      </c>
      <c r="AF34" s="437">
        <f t="shared" si="17"/>
        <v>68792</v>
      </c>
      <c r="AG34" s="436">
        <f t="shared" si="17"/>
        <v>36584</v>
      </c>
      <c r="AH34" s="437">
        <f t="shared" si="17"/>
        <v>52687</v>
      </c>
      <c r="AI34" s="437">
        <f t="shared" si="17"/>
        <v>63424</v>
      </c>
      <c r="AJ34" s="437">
        <f t="shared" si="17"/>
        <v>68792</v>
      </c>
      <c r="AK34" s="438">
        <f t="shared" si="17"/>
        <v>68792</v>
      </c>
      <c r="AL34" s="439">
        <f t="shared" si="17"/>
        <v>41735</v>
      </c>
      <c r="AM34" s="437">
        <f t="shared" si="17"/>
        <v>60052</v>
      </c>
      <c r="AN34" s="437">
        <f t="shared" si="17"/>
        <v>72262</v>
      </c>
      <c r="AO34" s="437">
        <f t="shared" si="17"/>
        <v>78369</v>
      </c>
      <c r="AP34" s="437">
        <f t="shared" si="17"/>
        <v>78369</v>
      </c>
      <c r="AQ34" s="436">
        <f t="shared" si="17"/>
        <v>36584</v>
      </c>
      <c r="AR34" s="437">
        <f t="shared" si="17"/>
        <v>52687</v>
      </c>
      <c r="AS34" s="437">
        <f t="shared" si="17"/>
        <v>63424</v>
      </c>
      <c r="AT34" s="437">
        <f t="shared" si="17"/>
        <v>68792</v>
      </c>
      <c r="AU34" s="435">
        <f t="shared" si="17"/>
        <v>68792</v>
      </c>
      <c r="AV34" s="439">
        <f t="shared" si="17"/>
        <v>52947</v>
      </c>
      <c r="AW34" s="437">
        <f t="shared" si="17"/>
        <v>78868</v>
      </c>
      <c r="AX34" s="437">
        <f t="shared" si="17"/>
        <v>96149</v>
      </c>
      <c r="AY34" s="437">
        <f t="shared" si="17"/>
        <v>104789</v>
      </c>
      <c r="AZ34" s="440">
        <f t="shared" si="17"/>
        <v>104789</v>
      </c>
      <c r="BA34" s="439">
        <f t="shared" si="17"/>
        <v>106713</v>
      </c>
      <c r="BB34" s="437">
        <f t="shared" si="17"/>
        <v>153257</v>
      </c>
      <c r="BC34" s="437">
        <f t="shared" si="17"/>
        <v>184285</v>
      </c>
      <c r="BD34" s="437">
        <f t="shared" si="17"/>
        <v>199801</v>
      </c>
      <c r="BE34" s="436">
        <f t="shared" si="17"/>
        <v>199801</v>
      </c>
      <c r="BF34" s="437">
        <f t="shared" si="17"/>
        <v>93175</v>
      </c>
      <c r="BG34" s="437">
        <f t="shared" si="17"/>
        <v>133878</v>
      </c>
      <c r="BH34" s="437">
        <f t="shared" si="17"/>
        <v>161013</v>
      </c>
      <c r="BI34" s="437">
        <f t="shared" si="17"/>
        <v>174580</v>
      </c>
      <c r="BJ34" s="440">
        <f t="shared" si="17"/>
        <v>174580</v>
      </c>
      <c r="BK34" s="439">
        <f t="shared" si="17"/>
        <v>131123</v>
      </c>
      <c r="BL34" s="437">
        <f t="shared" si="17"/>
        <v>188278</v>
      </c>
      <c r="BM34" s="437">
        <f t="shared" si="17"/>
        <v>226382</v>
      </c>
      <c r="BN34" s="437">
        <f t="shared" si="17"/>
        <v>245434</v>
      </c>
      <c r="BO34" s="436">
        <f t="shared" si="17"/>
        <v>245434</v>
      </c>
      <c r="BP34" s="437">
        <f t="shared" ref="BP34:CX34" si="18">BP35+BP39</f>
        <v>114443</v>
      </c>
      <c r="BQ34" s="437">
        <f t="shared" si="18"/>
        <v>164395</v>
      </c>
      <c r="BR34" s="437">
        <f t="shared" si="18"/>
        <v>197698</v>
      </c>
      <c r="BS34" s="437">
        <f t="shared" si="18"/>
        <v>214349</v>
      </c>
      <c r="BT34" s="440">
        <f t="shared" si="18"/>
        <v>214349</v>
      </c>
      <c r="BU34" s="439">
        <f t="shared" si="18"/>
        <v>204542</v>
      </c>
      <c r="BV34" s="437">
        <f t="shared" si="18"/>
        <v>293643</v>
      </c>
      <c r="BW34" s="437">
        <f t="shared" si="18"/>
        <v>353046</v>
      </c>
      <c r="BX34" s="437">
        <f t="shared" si="18"/>
        <v>382746</v>
      </c>
      <c r="BY34" s="436">
        <f t="shared" si="18"/>
        <v>382746</v>
      </c>
      <c r="BZ34" s="437">
        <f t="shared" si="18"/>
        <v>178449</v>
      </c>
      <c r="CA34" s="437">
        <f t="shared" si="18"/>
        <v>256281</v>
      </c>
      <c r="CB34" s="437">
        <f t="shared" si="18"/>
        <v>308170</v>
      </c>
      <c r="CC34" s="437">
        <f t="shared" si="18"/>
        <v>334113</v>
      </c>
      <c r="CD34" s="440">
        <f t="shared" si="18"/>
        <v>334113</v>
      </c>
      <c r="CE34" s="439">
        <f t="shared" si="18"/>
        <v>55955</v>
      </c>
      <c r="CF34" s="437">
        <f t="shared" si="18"/>
        <v>80449</v>
      </c>
      <c r="CG34" s="437">
        <f t="shared" si="18"/>
        <v>96780</v>
      </c>
      <c r="CH34" s="437">
        <f t="shared" si="18"/>
        <v>104945</v>
      </c>
      <c r="CI34" s="436">
        <f t="shared" si="18"/>
        <v>104945</v>
      </c>
      <c r="CJ34" s="437">
        <f t="shared" si="18"/>
        <v>48992</v>
      </c>
      <c r="CK34" s="437">
        <f t="shared" si="18"/>
        <v>70495</v>
      </c>
      <c r="CL34" s="437">
        <f t="shared" si="18"/>
        <v>84830</v>
      </c>
      <c r="CM34" s="437">
        <f t="shared" si="18"/>
        <v>91998</v>
      </c>
      <c r="CN34" s="440">
        <f t="shared" si="18"/>
        <v>91998</v>
      </c>
      <c r="CO34" s="439">
        <f t="shared" si="18"/>
        <v>47996</v>
      </c>
      <c r="CP34" s="437">
        <f t="shared" si="18"/>
        <v>69061</v>
      </c>
      <c r="CQ34" s="437">
        <f t="shared" si="18"/>
        <v>83103</v>
      </c>
      <c r="CR34" s="437">
        <f t="shared" si="18"/>
        <v>90124</v>
      </c>
      <c r="CS34" s="436">
        <f t="shared" si="18"/>
        <v>90124</v>
      </c>
      <c r="CT34" s="437">
        <f t="shared" si="18"/>
        <v>42072</v>
      </c>
      <c r="CU34" s="437">
        <f t="shared" si="18"/>
        <v>60592</v>
      </c>
      <c r="CV34" s="437">
        <f t="shared" si="18"/>
        <v>72937</v>
      </c>
      <c r="CW34" s="437">
        <f t="shared" si="18"/>
        <v>79111</v>
      </c>
      <c r="CX34" s="440">
        <f t="shared" si="18"/>
        <v>79111</v>
      </c>
    </row>
    <row r="35" spans="1:168" s="448" customFormat="1" hidden="1">
      <c r="A35" s="867"/>
      <c r="B35" s="442" t="s">
        <v>862</v>
      </c>
      <c r="C35" s="443">
        <f>ROUND(C23*1.1,0)</f>
        <v>40351</v>
      </c>
      <c r="D35" s="444">
        <f t="shared" ref="D35:BO37" si="19">ROUND(D23*1.1,0)</f>
        <v>57838</v>
      </c>
      <c r="E35" s="444">
        <f t="shared" si="19"/>
        <v>69495</v>
      </c>
      <c r="F35" s="444">
        <f t="shared" si="19"/>
        <v>75325</v>
      </c>
      <c r="G35" s="444">
        <f t="shared" si="19"/>
        <v>75325</v>
      </c>
      <c r="H35" s="444">
        <f t="shared" si="19"/>
        <v>40351</v>
      </c>
      <c r="I35" s="444">
        <f t="shared" si="19"/>
        <v>57838</v>
      </c>
      <c r="J35" s="444">
        <f t="shared" si="19"/>
        <v>69495</v>
      </c>
      <c r="K35" s="444">
        <f t="shared" si="19"/>
        <v>75325</v>
      </c>
      <c r="L35" s="444">
        <f t="shared" si="19"/>
        <v>75325</v>
      </c>
      <c r="M35" s="444">
        <f t="shared" si="19"/>
        <v>35088</v>
      </c>
      <c r="N35" s="444">
        <f t="shared" si="19"/>
        <v>50293</v>
      </c>
      <c r="O35" s="444">
        <f t="shared" si="19"/>
        <v>60431</v>
      </c>
      <c r="P35" s="444">
        <f t="shared" si="19"/>
        <v>65500</v>
      </c>
      <c r="Q35" s="442">
        <f t="shared" si="19"/>
        <v>65500</v>
      </c>
      <c r="R35" s="444">
        <f t="shared" si="19"/>
        <v>45614</v>
      </c>
      <c r="S35" s="444">
        <f t="shared" si="19"/>
        <v>65382</v>
      </c>
      <c r="T35" s="444">
        <f t="shared" si="19"/>
        <v>78560</v>
      </c>
      <c r="U35" s="444">
        <f t="shared" si="19"/>
        <v>85149</v>
      </c>
      <c r="V35" s="444">
        <f t="shared" si="19"/>
        <v>85149</v>
      </c>
      <c r="W35" s="443">
        <f t="shared" si="19"/>
        <v>49124</v>
      </c>
      <c r="X35" s="444">
        <f t="shared" si="19"/>
        <v>70411</v>
      </c>
      <c r="Y35" s="444">
        <f t="shared" si="19"/>
        <v>84603</v>
      </c>
      <c r="Z35" s="444">
        <f t="shared" si="19"/>
        <v>91699</v>
      </c>
      <c r="AA35" s="444">
        <f t="shared" si="19"/>
        <v>91699</v>
      </c>
      <c r="AB35" s="443">
        <f t="shared" si="19"/>
        <v>35088</v>
      </c>
      <c r="AC35" s="444">
        <f t="shared" si="19"/>
        <v>50293</v>
      </c>
      <c r="AD35" s="444">
        <f t="shared" si="19"/>
        <v>60431</v>
      </c>
      <c r="AE35" s="444">
        <f t="shared" si="19"/>
        <v>65500</v>
      </c>
      <c r="AF35" s="444">
        <f t="shared" si="19"/>
        <v>65500</v>
      </c>
      <c r="AG35" s="443">
        <f t="shared" si="19"/>
        <v>35088</v>
      </c>
      <c r="AH35" s="444">
        <f t="shared" si="19"/>
        <v>50293</v>
      </c>
      <c r="AI35" s="444">
        <f t="shared" si="19"/>
        <v>60431</v>
      </c>
      <c r="AJ35" s="444">
        <f t="shared" si="19"/>
        <v>65500</v>
      </c>
      <c r="AK35" s="445">
        <f t="shared" si="19"/>
        <v>65500</v>
      </c>
      <c r="AL35" s="446">
        <f t="shared" si="19"/>
        <v>40351</v>
      </c>
      <c r="AM35" s="444">
        <f t="shared" si="19"/>
        <v>57838</v>
      </c>
      <c r="AN35" s="444">
        <f t="shared" si="19"/>
        <v>69495</v>
      </c>
      <c r="AO35" s="444">
        <f t="shared" si="19"/>
        <v>75325</v>
      </c>
      <c r="AP35" s="444">
        <f t="shared" si="19"/>
        <v>75325</v>
      </c>
      <c r="AQ35" s="443">
        <f t="shared" si="19"/>
        <v>35088</v>
      </c>
      <c r="AR35" s="444">
        <f t="shared" si="19"/>
        <v>50293</v>
      </c>
      <c r="AS35" s="444">
        <f t="shared" si="19"/>
        <v>60431</v>
      </c>
      <c r="AT35" s="444">
        <f t="shared" si="19"/>
        <v>65500</v>
      </c>
      <c r="AU35" s="442">
        <f t="shared" si="19"/>
        <v>65500</v>
      </c>
      <c r="AV35" s="446">
        <f t="shared" si="19"/>
        <v>51336</v>
      </c>
      <c r="AW35" s="444">
        <f t="shared" si="19"/>
        <v>76291</v>
      </c>
      <c r="AX35" s="444">
        <f t="shared" si="19"/>
        <v>92927</v>
      </c>
      <c r="AY35" s="444">
        <f t="shared" si="19"/>
        <v>101245</v>
      </c>
      <c r="AZ35" s="447">
        <f t="shared" si="19"/>
        <v>101245</v>
      </c>
      <c r="BA35" s="446">
        <f t="shared" si="19"/>
        <v>104914</v>
      </c>
      <c r="BB35" s="444">
        <f t="shared" si="19"/>
        <v>150379</v>
      </c>
      <c r="BC35" s="444">
        <f t="shared" si="19"/>
        <v>180688</v>
      </c>
      <c r="BD35" s="444">
        <f t="shared" si="19"/>
        <v>195844</v>
      </c>
      <c r="BE35" s="443">
        <f t="shared" si="19"/>
        <v>195844</v>
      </c>
      <c r="BF35" s="444">
        <f t="shared" si="19"/>
        <v>91230</v>
      </c>
      <c r="BG35" s="444">
        <f t="shared" si="19"/>
        <v>130765</v>
      </c>
      <c r="BH35" s="444">
        <f t="shared" si="19"/>
        <v>157122</v>
      </c>
      <c r="BI35" s="444">
        <f t="shared" si="19"/>
        <v>170300</v>
      </c>
      <c r="BJ35" s="447">
        <f t="shared" si="19"/>
        <v>170300</v>
      </c>
      <c r="BK35" s="446">
        <f t="shared" si="19"/>
        <v>129125</v>
      </c>
      <c r="BL35" s="444">
        <f t="shared" si="19"/>
        <v>185082</v>
      </c>
      <c r="BM35" s="444">
        <f t="shared" si="19"/>
        <v>222387</v>
      </c>
      <c r="BN35" s="444">
        <f t="shared" si="19"/>
        <v>241039</v>
      </c>
      <c r="BO35" s="443">
        <f t="shared" si="19"/>
        <v>241039</v>
      </c>
      <c r="BP35" s="444">
        <f t="shared" ref="BP35:CX37" si="20">ROUND(BP23*1.1,0)</f>
        <v>112283</v>
      </c>
      <c r="BQ35" s="444">
        <f t="shared" si="20"/>
        <v>160940</v>
      </c>
      <c r="BR35" s="444">
        <f t="shared" si="20"/>
        <v>193379</v>
      </c>
      <c r="BS35" s="444">
        <f t="shared" si="20"/>
        <v>209598</v>
      </c>
      <c r="BT35" s="447">
        <f t="shared" si="20"/>
        <v>209598</v>
      </c>
      <c r="BU35" s="446">
        <f t="shared" si="20"/>
        <v>201758</v>
      </c>
      <c r="BV35" s="444">
        <f t="shared" si="20"/>
        <v>289189</v>
      </c>
      <c r="BW35" s="444">
        <f t="shared" si="20"/>
        <v>347478</v>
      </c>
      <c r="BX35" s="444">
        <f t="shared" si="20"/>
        <v>376622</v>
      </c>
      <c r="BY35" s="443">
        <f t="shared" si="20"/>
        <v>376622</v>
      </c>
      <c r="BZ35" s="444">
        <f t="shared" si="20"/>
        <v>175441</v>
      </c>
      <c r="CA35" s="444">
        <f t="shared" si="20"/>
        <v>251469</v>
      </c>
      <c r="CB35" s="444">
        <f t="shared" si="20"/>
        <v>302155</v>
      </c>
      <c r="CC35" s="444">
        <f t="shared" si="20"/>
        <v>327496</v>
      </c>
      <c r="CD35" s="447">
        <f t="shared" si="20"/>
        <v>327496</v>
      </c>
      <c r="CE35" s="446">
        <f t="shared" si="20"/>
        <v>54474</v>
      </c>
      <c r="CF35" s="444">
        <f t="shared" si="20"/>
        <v>78080</v>
      </c>
      <c r="CG35" s="444">
        <f t="shared" si="20"/>
        <v>93819</v>
      </c>
      <c r="CH35" s="444">
        <f t="shared" si="20"/>
        <v>101688</v>
      </c>
      <c r="CI35" s="443">
        <f t="shared" si="20"/>
        <v>101688</v>
      </c>
      <c r="CJ35" s="444">
        <f t="shared" si="20"/>
        <v>47368</v>
      </c>
      <c r="CK35" s="444">
        <f t="shared" si="20"/>
        <v>67896</v>
      </c>
      <c r="CL35" s="444">
        <f t="shared" si="20"/>
        <v>81582</v>
      </c>
      <c r="CM35" s="444">
        <f t="shared" si="20"/>
        <v>88425</v>
      </c>
      <c r="CN35" s="447">
        <f t="shared" si="20"/>
        <v>88425</v>
      </c>
      <c r="CO35" s="446">
        <f t="shared" si="20"/>
        <v>46405</v>
      </c>
      <c r="CP35" s="444">
        <f t="shared" si="20"/>
        <v>66515</v>
      </c>
      <c r="CQ35" s="444">
        <f t="shared" si="20"/>
        <v>79921</v>
      </c>
      <c r="CR35" s="444">
        <f t="shared" si="20"/>
        <v>86624</v>
      </c>
      <c r="CS35" s="443">
        <f t="shared" si="20"/>
        <v>86624</v>
      </c>
      <c r="CT35" s="444">
        <f t="shared" si="20"/>
        <v>40351</v>
      </c>
      <c r="CU35" s="444">
        <f t="shared" si="20"/>
        <v>57838</v>
      </c>
      <c r="CV35" s="444">
        <f t="shared" si="20"/>
        <v>69495</v>
      </c>
      <c r="CW35" s="444">
        <f t="shared" si="20"/>
        <v>75325</v>
      </c>
      <c r="CX35" s="447">
        <f t="shared" si="20"/>
        <v>75325</v>
      </c>
      <c r="CY35" s="441"/>
      <c r="CZ35" s="441"/>
      <c r="DA35" s="441"/>
      <c r="DB35" s="441"/>
      <c r="DC35" s="441"/>
      <c r="DD35" s="441"/>
      <c r="DE35" s="441"/>
      <c r="DF35" s="441"/>
      <c r="DG35" s="441"/>
      <c r="DH35" s="441"/>
      <c r="DI35" s="441"/>
      <c r="DJ35" s="441"/>
      <c r="DK35" s="441"/>
      <c r="DL35" s="441"/>
      <c r="DM35" s="441"/>
      <c r="DN35" s="441"/>
      <c r="DO35" s="441"/>
      <c r="DP35" s="441"/>
      <c r="DQ35" s="441"/>
      <c r="DR35" s="441"/>
      <c r="DS35" s="441"/>
      <c r="DT35" s="441"/>
      <c r="DU35" s="441"/>
      <c r="DV35" s="441"/>
      <c r="DW35" s="441"/>
      <c r="DX35" s="441"/>
      <c r="DY35" s="441"/>
      <c r="DZ35" s="441"/>
      <c r="EA35" s="441"/>
      <c r="EB35" s="441"/>
      <c r="EC35" s="441"/>
      <c r="ED35" s="441"/>
      <c r="EE35" s="441"/>
      <c r="EF35" s="441"/>
      <c r="EG35" s="441"/>
      <c r="EH35" s="441"/>
      <c r="EI35" s="441"/>
      <c r="EJ35" s="441"/>
      <c r="EK35" s="441"/>
      <c r="EL35" s="441"/>
      <c r="EM35" s="441"/>
      <c r="EN35" s="441"/>
      <c r="EO35" s="441"/>
      <c r="EP35" s="441"/>
      <c r="EQ35" s="441"/>
      <c r="ER35" s="441"/>
      <c r="ES35" s="441"/>
      <c r="ET35" s="441"/>
      <c r="EU35" s="441"/>
      <c r="EV35" s="441"/>
      <c r="EW35" s="441"/>
      <c r="EX35" s="441"/>
      <c r="EY35" s="441"/>
      <c r="EZ35" s="441"/>
      <c r="FA35" s="441"/>
      <c r="FB35" s="441"/>
      <c r="FC35" s="441"/>
      <c r="FD35" s="441"/>
      <c r="FE35" s="441"/>
      <c r="FF35" s="441"/>
      <c r="FG35" s="441"/>
      <c r="FH35" s="441"/>
      <c r="FI35" s="441"/>
      <c r="FJ35" s="441"/>
      <c r="FK35" s="441"/>
      <c r="FL35" s="441"/>
    </row>
    <row r="36" spans="1:168" s="441" customFormat="1" hidden="1">
      <c r="A36" s="867"/>
      <c r="B36" s="449" t="s">
        <v>863</v>
      </c>
      <c r="C36" s="450">
        <f t="shared" ref="C36:C37" si="21">ROUND(C24*1.1,0)</f>
        <v>23357</v>
      </c>
      <c r="D36" s="451">
        <f t="shared" si="19"/>
        <v>37371</v>
      </c>
      <c r="E36" s="451">
        <f t="shared" si="19"/>
        <v>46714</v>
      </c>
      <c r="F36" s="451">
        <f t="shared" si="19"/>
        <v>51385</v>
      </c>
      <c r="G36" s="451">
        <f t="shared" si="19"/>
        <v>51385</v>
      </c>
      <c r="H36" s="451">
        <f t="shared" si="19"/>
        <v>23357</v>
      </c>
      <c r="I36" s="451">
        <f t="shared" si="19"/>
        <v>37371</v>
      </c>
      <c r="J36" s="451">
        <f t="shared" si="19"/>
        <v>46714</v>
      </c>
      <c r="K36" s="451">
        <f t="shared" si="19"/>
        <v>51385</v>
      </c>
      <c r="L36" s="451">
        <f t="shared" si="19"/>
        <v>51385</v>
      </c>
      <c r="M36" s="451">
        <f t="shared" si="19"/>
        <v>20310</v>
      </c>
      <c r="N36" s="451">
        <f t="shared" si="19"/>
        <v>32496</v>
      </c>
      <c r="O36" s="451">
        <f t="shared" si="19"/>
        <v>40621</v>
      </c>
      <c r="P36" s="451">
        <f t="shared" si="19"/>
        <v>44683</v>
      </c>
      <c r="Q36" s="452">
        <f t="shared" si="19"/>
        <v>44683</v>
      </c>
      <c r="R36" s="451">
        <f t="shared" si="19"/>
        <v>26403</v>
      </c>
      <c r="S36" s="451">
        <f t="shared" si="19"/>
        <v>42246</v>
      </c>
      <c r="T36" s="451">
        <f t="shared" si="19"/>
        <v>52807</v>
      </c>
      <c r="U36" s="451">
        <f t="shared" si="19"/>
        <v>58088</v>
      </c>
      <c r="V36" s="451">
        <f t="shared" si="19"/>
        <v>58088</v>
      </c>
      <c r="W36" s="450">
        <f t="shared" si="19"/>
        <v>28435</v>
      </c>
      <c r="X36" s="451">
        <f t="shared" si="19"/>
        <v>45495</v>
      </c>
      <c r="Y36" s="451">
        <f t="shared" si="19"/>
        <v>56869</v>
      </c>
      <c r="Z36" s="451">
        <f t="shared" si="19"/>
        <v>62556</v>
      </c>
      <c r="AA36" s="451">
        <f t="shared" si="19"/>
        <v>62556</v>
      </c>
      <c r="AB36" s="450">
        <f t="shared" si="19"/>
        <v>20310</v>
      </c>
      <c r="AC36" s="451">
        <f t="shared" si="19"/>
        <v>32496</v>
      </c>
      <c r="AD36" s="451">
        <f t="shared" si="19"/>
        <v>40621</v>
      </c>
      <c r="AE36" s="451">
        <f t="shared" si="19"/>
        <v>44683</v>
      </c>
      <c r="AF36" s="451">
        <f t="shared" si="19"/>
        <v>44683</v>
      </c>
      <c r="AG36" s="450">
        <f t="shared" si="19"/>
        <v>20310</v>
      </c>
      <c r="AH36" s="451">
        <f t="shared" si="19"/>
        <v>32496</v>
      </c>
      <c r="AI36" s="451">
        <f t="shared" si="19"/>
        <v>40621</v>
      </c>
      <c r="AJ36" s="451">
        <f t="shared" si="19"/>
        <v>44683</v>
      </c>
      <c r="AK36" s="453">
        <f t="shared" si="19"/>
        <v>44683</v>
      </c>
      <c r="AL36" s="454">
        <f t="shared" si="19"/>
        <v>23357</v>
      </c>
      <c r="AM36" s="451">
        <f t="shared" si="19"/>
        <v>37371</v>
      </c>
      <c r="AN36" s="451">
        <f t="shared" si="19"/>
        <v>46714</v>
      </c>
      <c r="AO36" s="451">
        <f t="shared" si="19"/>
        <v>51385</v>
      </c>
      <c r="AP36" s="451">
        <f t="shared" si="19"/>
        <v>51385</v>
      </c>
      <c r="AQ36" s="450">
        <f t="shared" si="19"/>
        <v>20310</v>
      </c>
      <c r="AR36" s="451">
        <f t="shared" si="19"/>
        <v>32496</v>
      </c>
      <c r="AS36" s="451">
        <f t="shared" si="19"/>
        <v>40621</v>
      </c>
      <c r="AT36" s="451">
        <f t="shared" si="19"/>
        <v>44683</v>
      </c>
      <c r="AU36" s="452">
        <f t="shared" si="19"/>
        <v>44683</v>
      </c>
      <c r="AV36" s="454">
        <f t="shared" si="19"/>
        <v>36559</v>
      </c>
      <c r="AW36" s="451">
        <f t="shared" si="19"/>
        <v>58494</v>
      </c>
      <c r="AX36" s="451">
        <f t="shared" si="19"/>
        <v>73117</v>
      </c>
      <c r="AY36" s="451">
        <f t="shared" si="19"/>
        <v>80429</v>
      </c>
      <c r="AZ36" s="455">
        <f t="shared" si="19"/>
        <v>80429</v>
      </c>
      <c r="BA36" s="454">
        <f t="shared" si="19"/>
        <v>60728</v>
      </c>
      <c r="BB36" s="451">
        <f t="shared" si="19"/>
        <v>97165</v>
      </c>
      <c r="BC36" s="451">
        <f t="shared" si="19"/>
        <v>121455</v>
      </c>
      <c r="BD36" s="451">
        <f t="shared" si="19"/>
        <v>133602</v>
      </c>
      <c r="BE36" s="450">
        <f t="shared" si="19"/>
        <v>133602</v>
      </c>
      <c r="BF36" s="451">
        <f t="shared" si="19"/>
        <v>52807</v>
      </c>
      <c r="BG36" s="451">
        <f t="shared" si="19"/>
        <v>84491</v>
      </c>
      <c r="BH36" s="451">
        <f t="shared" si="19"/>
        <v>105614</v>
      </c>
      <c r="BI36" s="451">
        <f t="shared" si="19"/>
        <v>116175</v>
      </c>
      <c r="BJ36" s="455">
        <f t="shared" si="19"/>
        <v>116175</v>
      </c>
      <c r="BK36" s="454">
        <f t="shared" si="19"/>
        <v>74742</v>
      </c>
      <c r="BL36" s="451">
        <f t="shared" si="19"/>
        <v>119588</v>
      </c>
      <c r="BM36" s="451">
        <f t="shared" si="19"/>
        <v>149485</v>
      </c>
      <c r="BN36" s="451">
        <f t="shared" si="19"/>
        <v>164432</v>
      </c>
      <c r="BO36" s="450">
        <f t="shared" si="19"/>
        <v>164432</v>
      </c>
      <c r="BP36" s="451">
        <f t="shared" si="20"/>
        <v>64994</v>
      </c>
      <c r="BQ36" s="451">
        <f t="shared" si="20"/>
        <v>103989</v>
      </c>
      <c r="BR36" s="451">
        <f t="shared" si="20"/>
        <v>129986</v>
      </c>
      <c r="BS36" s="451">
        <f t="shared" si="20"/>
        <v>142985</v>
      </c>
      <c r="BT36" s="455">
        <f t="shared" si="20"/>
        <v>142985</v>
      </c>
      <c r="BU36" s="454">
        <f t="shared" si="20"/>
        <v>116785</v>
      </c>
      <c r="BV36" s="451">
        <f t="shared" si="20"/>
        <v>186855</v>
      </c>
      <c r="BW36" s="451">
        <f t="shared" si="20"/>
        <v>233569</v>
      </c>
      <c r="BX36" s="451">
        <f t="shared" si="20"/>
        <v>256926</v>
      </c>
      <c r="BY36" s="450">
        <f t="shared" si="20"/>
        <v>256926</v>
      </c>
      <c r="BZ36" s="451">
        <f t="shared" si="20"/>
        <v>101552</v>
      </c>
      <c r="CA36" s="451">
        <f t="shared" si="20"/>
        <v>162483</v>
      </c>
      <c r="CB36" s="451">
        <f t="shared" si="20"/>
        <v>203104</v>
      </c>
      <c r="CC36" s="451">
        <f t="shared" si="20"/>
        <v>223413</v>
      </c>
      <c r="CD36" s="455">
        <f t="shared" si="20"/>
        <v>223413</v>
      </c>
      <c r="CE36" s="454">
        <f t="shared" si="20"/>
        <v>31532</v>
      </c>
      <c r="CF36" s="451">
        <f t="shared" si="20"/>
        <v>50450</v>
      </c>
      <c r="CG36" s="451">
        <f t="shared" si="20"/>
        <v>63064</v>
      </c>
      <c r="CH36" s="451">
        <f t="shared" si="20"/>
        <v>69370</v>
      </c>
      <c r="CI36" s="450">
        <f t="shared" si="20"/>
        <v>69370</v>
      </c>
      <c r="CJ36" s="451">
        <f t="shared" si="20"/>
        <v>27419</v>
      </c>
      <c r="CK36" s="451">
        <f t="shared" si="20"/>
        <v>43870</v>
      </c>
      <c r="CL36" s="451">
        <f t="shared" si="20"/>
        <v>54838</v>
      </c>
      <c r="CM36" s="451">
        <f t="shared" si="20"/>
        <v>60322</v>
      </c>
      <c r="CN36" s="455">
        <f t="shared" si="20"/>
        <v>60322</v>
      </c>
      <c r="CO36" s="454">
        <f t="shared" si="20"/>
        <v>26861</v>
      </c>
      <c r="CP36" s="451">
        <f t="shared" si="20"/>
        <v>42977</v>
      </c>
      <c r="CQ36" s="451">
        <f t="shared" si="20"/>
        <v>53721</v>
      </c>
      <c r="CR36" s="451">
        <f t="shared" si="20"/>
        <v>59093</v>
      </c>
      <c r="CS36" s="450">
        <f t="shared" si="20"/>
        <v>59093</v>
      </c>
      <c r="CT36" s="451">
        <f t="shared" si="20"/>
        <v>23357</v>
      </c>
      <c r="CU36" s="451">
        <f t="shared" si="20"/>
        <v>37371</v>
      </c>
      <c r="CV36" s="451">
        <f t="shared" si="20"/>
        <v>46714</v>
      </c>
      <c r="CW36" s="451">
        <f t="shared" si="20"/>
        <v>51385</v>
      </c>
      <c r="CX36" s="455">
        <f t="shared" si="20"/>
        <v>51385</v>
      </c>
    </row>
    <row r="37" spans="1:168" s="456" customFormat="1" hidden="1">
      <c r="A37" s="867"/>
      <c r="B37" s="449" t="s">
        <v>864</v>
      </c>
      <c r="C37" s="450">
        <f t="shared" si="21"/>
        <v>5787</v>
      </c>
      <c r="D37" s="451">
        <f t="shared" si="19"/>
        <v>9260</v>
      </c>
      <c r="E37" s="451">
        <f t="shared" si="19"/>
        <v>11574</v>
      </c>
      <c r="F37" s="451">
        <f t="shared" si="19"/>
        <v>12733</v>
      </c>
      <c r="G37" s="451">
        <f t="shared" si="19"/>
        <v>12733</v>
      </c>
      <c r="H37" s="451">
        <f t="shared" si="19"/>
        <v>5787</v>
      </c>
      <c r="I37" s="451">
        <f t="shared" si="19"/>
        <v>9260</v>
      </c>
      <c r="J37" s="451">
        <f t="shared" si="19"/>
        <v>11574</v>
      </c>
      <c r="K37" s="451">
        <f t="shared" si="19"/>
        <v>12733</v>
      </c>
      <c r="L37" s="451">
        <f t="shared" si="19"/>
        <v>12733</v>
      </c>
      <c r="M37" s="451">
        <f t="shared" si="19"/>
        <v>5033</v>
      </c>
      <c r="N37" s="451">
        <f t="shared" si="19"/>
        <v>8052</v>
      </c>
      <c r="O37" s="451">
        <f t="shared" si="19"/>
        <v>10065</v>
      </c>
      <c r="P37" s="451">
        <f t="shared" si="19"/>
        <v>11072</v>
      </c>
      <c r="Q37" s="452">
        <f t="shared" si="19"/>
        <v>11072</v>
      </c>
      <c r="R37" s="451">
        <f t="shared" si="19"/>
        <v>6542</v>
      </c>
      <c r="S37" s="451">
        <f t="shared" si="19"/>
        <v>10468</v>
      </c>
      <c r="T37" s="451">
        <f t="shared" si="19"/>
        <v>13085</v>
      </c>
      <c r="U37" s="451">
        <f t="shared" si="19"/>
        <v>14392</v>
      </c>
      <c r="V37" s="451">
        <f t="shared" si="19"/>
        <v>14392</v>
      </c>
      <c r="W37" s="450">
        <f t="shared" si="19"/>
        <v>7046</v>
      </c>
      <c r="X37" s="451">
        <f t="shared" si="19"/>
        <v>11273</v>
      </c>
      <c r="Y37" s="451">
        <f t="shared" si="19"/>
        <v>14091</v>
      </c>
      <c r="Z37" s="451">
        <f t="shared" si="19"/>
        <v>15500</v>
      </c>
      <c r="AA37" s="451">
        <f t="shared" si="19"/>
        <v>15500</v>
      </c>
      <c r="AB37" s="450">
        <f t="shared" si="19"/>
        <v>5033</v>
      </c>
      <c r="AC37" s="451">
        <f t="shared" si="19"/>
        <v>8052</v>
      </c>
      <c r="AD37" s="451">
        <f t="shared" si="19"/>
        <v>10065</v>
      </c>
      <c r="AE37" s="451">
        <f t="shared" si="19"/>
        <v>11072</v>
      </c>
      <c r="AF37" s="451">
        <f t="shared" si="19"/>
        <v>11072</v>
      </c>
      <c r="AG37" s="450">
        <f t="shared" si="19"/>
        <v>5033</v>
      </c>
      <c r="AH37" s="451">
        <f t="shared" si="19"/>
        <v>8052</v>
      </c>
      <c r="AI37" s="451">
        <f t="shared" si="19"/>
        <v>10065</v>
      </c>
      <c r="AJ37" s="451">
        <f t="shared" si="19"/>
        <v>11072</v>
      </c>
      <c r="AK37" s="453">
        <f t="shared" si="19"/>
        <v>11072</v>
      </c>
      <c r="AL37" s="454">
        <f t="shared" si="19"/>
        <v>5787</v>
      </c>
      <c r="AM37" s="451">
        <f t="shared" si="19"/>
        <v>9260</v>
      </c>
      <c r="AN37" s="451">
        <f t="shared" si="19"/>
        <v>11574</v>
      </c>
      <c r="AO37" s="451">
        <f t="shared" si="19"/>
        <v>12733</v>
      </c>
      <c r="AP37" s="451">
        <f t="shared" si="19"/>
        <v>12733</v>
      </c>
      <c r="AQ37" s="450">
        <f t="shared" si="19"/>
        <v>5033</v>
      </c>
      <c r="AR37" s="451">
        <f t="shared" si="19"/>
        <v>8052</v>
      </c>
      <c r="AS37" s="451">
        <f t="shared" si="19"/>
        <v>10065</v>
      </c>
      <c r="AT37" s="451">
        <f t="shared" si="19"/>
        <v>11072</v>
      </c>
      <c r="AU37" s="452">
        <f t="shared" si="19"/>
        <v>11072</v>
      </c>
      <c r="AV37" s="454">
        <f t="shared" si="19"/>
        <v>5033</v>
      </c>
      <c r="AW37" s="451">
        <f t="shared" si="19"/>
        <v>8052</v>
      </c>
      <c r="AX37" s="451">
        <f t="shared" si="19"/>
        <v>10065</v>
      </c>
      <c r="AY37" s="451">
        <f t="shared" si="19"/>
        <v>11072</v>
      </c>
      <c r="AZ37" s="455">
        <f t="shared" si="19"/>
        <v>11072</v>
      </c>
      <c r="BA37" s="454">
        <f t="shared" si="19"/>
        <v>15047</v>
      </c>
      <c r="BB37" s="451">
        <f t="shared" si="19"/>
        <v>24075</v>
      </c>
      <c r="BC37" s="451">
        <f t="shared" si="19"/>
        <v>30094</v>
      </c>
      <c r="BD37" s="451">
        <f t="shared" si="19"/>
        <v>33103</v>
      </c>
      <c r="BE37" s="450">
        <f t="shared" si="19"/>
        <v>33103</v>
      </c>
      <c r="BF37" s="451">
        <f t="shared" si="19"/>
        <v>13085</v>
      </c>
      <c r="BG37" s="451">
        <f t="shared" si="19"/>
        <v>20935</v>
      </c>
      <c r="BH37" s="451">
        <f t="shared" si="19"/>
        <v>26169</v>
      </c>
      <c r="BI37" s="451">
        <f t="shared" si="19"/>
        <v>28786</v>
      </c>
      <c r="BJ37" s="455">
        <f t="shared" si="19"/>
        <v>28786</v>
      </c>
      <c r="BK37" s="454">
        <f t="shared" si="19"/>
        <v>18520</v>
      </c>
      <c r="BL37" s="451">
        <f t="shared" si="19"/>
        <v>29631</v>
      </c>
      <c r="BM37" s="451">
        <f t="shared" si="19"/>
        <v>37039</v>
      </c>
      <c r="BN37" s="451">
        <f t="shared" si="19"/>
        <v>40743</v>
      </c>
      <c r="BO37" s="450">
        <f t="shared" si="19"/>
        <v>40743</v>
      </c>
      <c r="BP37" s="451">
        <f t="shared" si="20"/>
        <v>16104</v>
      </c>
      <c r="BQ37" s="451">
        <f t="shared" si="20"/>
        <v>25766</v>
      </c>
      <c r="BR37" s="451">
        <f t="shared" si="20"/>
        <v>32208</v>
      </c>
      <c r="BS37" s="451">
        <f t="shared" si="20"/>
        <v>35429</v>
      </c>
      <c r="BT37" s="455">
        <f t="shared" si="20"/>
        <v>35429</v>
      </c>
      <c r="BU37" s="454">
        <f t="shared" si="20"/>
        <v>28937</v>
      </c>
      <c r="BV37" s="451">
        <f t="shared" si="20"/>
        <v>46298</v>
      </c>
      <c r="BW37" s="451">
        <f t="shared" si="20"/>
        <v>57873</v>
      </c>
      <c r="BX37" s="451">
        <f t="shared" si="20"/>
        <v>63660</v>
      </c>
      <c r="BY37" s="450">
        <f t="shared" si="20"/>
        <v>63660</v>
      </c>
      <c r="BZ37" s="451">
        <f t="shared" si="20"/>
        <v>25163</v>
      </c>
      <c r="CA37" s="451">
        <f t="shared" si="20"/>
        <v>40259</v>
      </c>
      <c r="CB37" s="451">
        <f t="shared" si="20"/>
        <v>50324</v>
      </c>
      <c r="CC37" s="451">
        <f t="shared" si="20"/>
        <v>55356</v>
      </c>
      <c r="CD37" s="455">
        <f t="shared" si="20"/>
        <v>55356</v>
      </c>
      <c r="CE37" s="454">
        <f t="shared" si="20"/>
        <v>7813</v>
      </c>
      <c r="CF37" s="451">
        <f t="shared" si="20"/>
        <v>12500</v>
      </c>
      <c r="CG37" s="451">
        <f t="shared" si="20"/>
        <v>15626</v>
      </c>
      <c r="CH37" s="451">
        <f t="shared" si="20"/>
        <v>17189</v>
      </c>
      <c r="CI37" s="450">
        <f t="shared" si="20"/>
        <v>17189</v>
      </c>
      <c r="CJ37" s="451">
        <f t="shared" si="20"/>
        <v>6794</v>
      </c>
      <c r="CK37" s="451">
        <f t="shared" si="20"/>
        <v>10870</v>
      </c>
      <c r="CL37" s="451">
        <f t="shared" si="20"/>
        <v>13587</v>
      </c>
      <c r="CM37" s="451">
        <f t="shared" si="20"/>
        <v>14947</v>
      </c>
      <c r="CN37" s="455">
        <f t="shared" si="20"/>
        <v>14947</v>
      </c>
      <c r="CO37" s="454">
        <f t="shared" si="20"/>
        <v>6655</v>
      </c>
      <c r="CP37" s="451">
        <f t="shared" si="20"/>
        <v>10649</v>
      </c>
      <c r="CQ37" s="451">
        <f t="shared" si="20"/>
        <v>13311</v>
      </c>
      <c r="CR37" s="451">
        <f t="shared" si="20"/>
        <v>14642</v>
      </c>
      <c r="CS37" s="450">
        <f t="shared" si="20"/>
        <v>14642</v>
      </c>
      <c r="CT37" s="451">
        <f t="shared" si="20"/>
        <v>5787</v>
      </c>
      <c r="CU37" s="451">
        <f t="shared" si="20"/>
        <v>9260</v>
      </c>
      <c r="CV37" s="451">
        <f t="shared" si="20"/>
        <v>11574</v>
      </c>
      <c r="CW37" s="451">
        <f t="shared" si="20"/>
        <v>12733</v>
      </c>
      <c r="CX37" s="455">
        <f t="shared" si="20"/>
        <v>12733</v>
      </c>
      <c r="CY37" s="441"/>
      <c r="CZ37" s="441"/>
      <c r="DA37" s="441"/>
      <c r="DB37" s="441"/>
      <c r="DC37" s="441"/>
      <c r="DD37" s="441"/>
      <c r="DE37" s="441"/>
      <c r="DF37" s="441"/>
      <c r="DG37" s="441"/>
      <c r="DH37" s="441"/>
      <c r="DI37" s="441"/>
      <c r="DJ37" s="441"/>
      <c r="DK37" s="441"/>
      <c r="DL37" s="441"/>
      <c r="DM37" s="441"/>
      <c r="DN37" s="441"/>
      <c r="DO37" s="441"/>
      <c r="DP37" s="441"/>
      <c r="DQ37" s="441"/>
      <c r="DR37" s="441"/>
      <c r="DS37" s="441"/>
      <c r="DT37" s="441"/>
      <c r="DU37" s="441"/>
      <c r="DV37" s="441"/>
      <c r="DW37" s="441"/>
      <c r="DX37" s="441"/>
      <c r="DY37" s="441"/>
      <c r="DZ37" s="441"/>
      <c r="EA37" s="441"/>
      <c r="EB37" s="441"/>
      <c r="EC37" s="441"/>
      <c r="ED37" s="441"/>
      <c r="EE37" s="441"/>
      <c r="EF37" s="441"/>
      <c r="EG37" s="441"/>
      <c r="EH37" s="441"/>
      <c r="EI37" s="441"/>
      <c r="EJ37" s="441"/>
      <c r="EK37" s="441"/>
      <c r="EL37" s="441"/>
      <c r="EM37" s="441"/>
      <c r="EN37" s="441"/>
      <c r="EO37" s="441"/>
      <c r="EP37" s="441"/>
      <c r="EQ37" s="441"/>
      <c r="ER37" s="441"/>
      <c r="ES37" s="441"/>
      <c r="ET37" s="441"/>
      <c r="EU37" s="441"/>
      <c r="EV37" s="441"/>
      <c r="EW37" s="441"/>
      <c r="EX37" s="441"/>
      <c r="EY37" s="441"/>
      <c r="EZ37" s="441"/>
      <c r="FA37" s="441"/>
      <c r="FB37" s="441"/>
      <c r="FC37" s="441"/>
      <c r="FD37" s="441"/>
      <c r="FE37" s="441"/>
      <c r="FF37" s="441"/>
      <c r="FG37" s="441"/>
      <c r="FH37" s="441"/>
      <c r="FI37" s="441"/>
      <c r="FJ37" s="441"/>
      <c r="FK37" s="441"/>
      <c r="FL37" s="441"/>
    </row>
    <row r="38" spans="1:168" s="456" customFormat="1" hidden="1">
      <c r="A38" s="867"/>
      <c r="B38" s="449" t="s">
        <v>865</v>
      </c>
      <c r="C38" s="450">
        <f>C35-C36-C37</f>
        <v>11207</v>
      </c>
      <c r="D38" s="451">
        <f t="shared" ref="D38:BO38" si="22">D35-D36-D37</f>
        <v>11207</v>
      </c>
      <c r="E38" s="451">
        <f t="shared" si="22"/>
        <v>11207</v>
      </c>
      <c r="F38" s="451">
        <f t="shared" si="22"/>
        <v>11207</v>
      </c>
      <c r="G38" s="451">
        <f t="shared" si="22"/>
        <v>11207</v>
      </c>
      <c r="H38" s="451">
        <f t="shared" si="22"/>
        <v>11207</v>
      </c>
      <c r="I38" s="451">
        <f t="shared" si="22"/>
        <v>11207</v>
      </c>
      <c r="J38" s="451">
        <f t="shared" si="22"/>
        <v>11207</v>
      </c>
      <c r="K38" s="451">
        <f t="shared" si="22"/>
        <v>11207</v>
      </c>
      <c r="L38" s="451">
        <f t="shared" si="22"/>
        <v>11207</v>
      </c>
      <c r="M38" s="451">
        <f t="shared" si="22"/>
        <v>9745</v>
      </c>
      <c r="N38" s="451">
        <f t="shared" si="22"/>
        <v>9745</v>
      </c>
      <c r="O38" s="451">
        <f t="shared" si="22"/>
        <v>9745</v>
      </c>
      <c r="P38" s="451">
        <f t="shared" si="22"/>
        <v>9745</v>
      </c>
      <c r="Q38" s="452">
        <f t="shared" si="22"/>
        <v>9745</v>
      </c>
      <c r="R38" s="451">
        <f t="shared" si="22"/>
        <v>12669</v>
      </c>
      <c r="S38" s="451">
        <f t="shared" si="22"/>
        <v>12668</v>
      </c>
      <c r="T38" s="451">
        <f t="shared" si="22"/>
        <v>12668</v>
      </c>
      <c r="U38" s="451">
        <f t="shared" si="22"/>
        <v>12669</v>
      </c>
      <c r="V38" s="451">
        <f t="shared" si="22"/>
        <v>12669</v>
      </c>
      <c r="W38" s="450">
        <f t="shared" si="22"/>
        <v>13643</v>
      </c>
      <c r="X38" s="451">
        <f t="shared" si="22"/>
        <v>13643</v>
      </c>
      <c r="Y38" s="451">
        <f t="shared" si="22"/>
        <v>13643</v>
      </c>
      <c r="Z38" s="451">
        <f t="shared" si="22"/>
        <v>13643</v>
      </c>
      <c r="AA38" s="451">
        <f t="shared" si="22"/>
        <v>13643</v>
      </c>
      <c r="AB38" s="450">
        <f t="shared" si="22"/>
        <v>9745</v>
      </c>
      <c r="AC38" s="451">
        <f t="shared" si="22"/>
        <v>9745</v>
      </c>
      <c r="AD38" s="451">
        <f t="shared" si="22"/>
        <v>9745</v>
      </c>
      <c r="AE38" s="451">
        <f t="shared" si="22"/>
        <v>9745</v>
      </c>
      <c r="AF38" s="451">
        <f t="shared" si="22"/>
        <v>9745</v>
      </c>
      <c r="AG38" s="450">
        <f t="shared" si="22"/>
        <v>9745</v>
      </c>
      <c r="AH38" s="451">
        <f t="shared" si="22"/>
        <v>9745</v>
      </c>
      <c r="AI38" s="451">
        <f t="shared" si="22"/>
        <v>9745</v>
      </c>
      <c r="AJ38" s="451">
        <f t="shared" si="22"/>
        <v>9745</v>
      </c>
      <c r="AK38" s="453">
        <f t="shared" si="22"/>
        <v>9745</v>
      </c>
      <c r="AL38" s="454">
        <f t="shared" si="22"/>
        <v>11207</v>
      </c>
      <c r="AM38" s="451">
        <f t="shared" si="22"/>
        <v>11207</v>
      </c>
      <c r="AN38" s="451">
        <f t="shared" si="22"/>
        <v>11207</v>
      </c>
      <c r="AO38" s="451">
        <f t="shared" si="22"/>
        <v>11207</v>
      </c>
      <c r="AP38" s="451">
        <f t="shared" si="22"/>
        <v>11207</v>
      </c>
      <c r="AQ38" s="450">
        <f t="shared" si="22"/>
        <v>9745</v>
      </c>
      <c r="AR38" s="451">
        <f t="shared" si="22"/>
        <v>9745</v>
      </c>
      <c r="AS38" s="451">
        <f t="shared" si="22"/>
        <v>9745</v>
      </c>
      <c r="AT38" s="451">
        <f t="shared" si="22"/>
        <v>9745</v>
      </c>
      <c r="AU38" s="452">
        <f t="shared" si="22"/>
        <v>9745</v>
      </c>
      <c r="AV38" s="454">
        <f t="shared" si="22"/>
        <v>9744</v>
      </c>
      <c r="AW38" s="451">
        <f t="shared" si="22"/>
        <v>9745</v>
      </c>
      <c r="AX38" s="451">
        <f t="shared" si="22"/>
        <v>9745</v>
      </c>
      <c r="AY38" s="451">
        <f t="shared" si="22"/>
        <v>9744</v>
      </c>
      <c r="AZ38" s="455">
        <f t="shared" si="22"/>
        <v>9744</v>
      </c>
      <c r="BA38" s="454">
        <f t="shared" si="22"/>
        <v>29139</v>
      </c>
      <c r="BB38" s="451">
        <f t="shared" si="22"/>
        <v>29139</v>
      </c>
      <c r="BC38" s="451">
        <f t="shared" si="22"/>
        <v>29139</v>
      </c>
      <c r="BD38" s="451">
        <f t="shared" si="22"/>
        <v>29139</v>
      </c>
      <c r="BE38" s="450">
        <f t="shared" si="22"/>
        <v>29139</v>
      </c>
      <c r="BF38" s="451">
        <f t="shared" si="22"/>
        <v>25338</v>
      </c>
      <c r="BG38" s="451">
        <f t="shared" si="22"/>
        <v>25339</v>
      </c>
      <c r="BH38" s="451">
        <f t="shared" si="22"/>
        <v>25339</v>
      </c>
      <c r="BI38" s="451">
        <f t="shared" si="22"/>
        <v>25339</v>
      </c>
      <c r="BJ38" s="455">
        <f t="shared" si="22"/>
        <v>25339</v>
      </c>
      <c r="BK38" s="454">
        <f t="shared" si="22"/>
        <v>35863</v>
      </c>
      <c r="BL38" s="451">
        <f t="shared" si="22"/>
        <v>35863</v>
      </c>
      <c r="BM38" s="451">
        <f t="shared" si="22"/>
        <v>35863</v>
      </c>
      <c r="BN38" s="451">
        <f t="shared" si="22"/>
        <v>35864</v>
      </c>
      <c r="BO38" s="450">
        <f t="shared" si="22"/>
        <v>35864</v>
      </c>
      <c r="BP38" s="451">
        <f t="shared" ref="BP38:CX38" si="23">BP35-BP36-BP37</f>
        <v>31185</v>
      </c>
      <c r="BQ38" s="451">
        <f t="shared" si="23"/>
        <v>31185</v>
      </c>
      <c r="BR38" s="451">
        <f t="shared" si="23"/>
        <v>31185</v>
      </c>
      <c r="BS38" s="451">
        <f t="shared" si="23"/>
        <v>31184</v>
      </c>
      <c r="BT38" s="455">
        <f t="shared" si="23"/>
        <v>31184</v>
      </c>
      <c r="BU38" s="454">
        <f t="shared" si="23"/>
        <v>56036</v>
      </c>
      <c r="BV38" s="451">
        <f t="shared" si="23"/>
        <v>56036</v>
      </c>
      <c r="BW38" s="451">
        <f t="shared" si="23"/>
        <v>56036</v>
      </c>
      <c r="BX38" s="451">
        <f t="shared" si="23"/>
        <v>56036</v>
      </c>
      <c r="BY38" s="450">
        <f t="shared" si="23"/>
        <v>56036</v>
      </c>
      <c r="BZ38" s="451">
        <f t="shared" si="23"/>
        <v>48726</v>
      </c>
      <c r="CA38" s="451">
        <f t="shared" si="23"/>
        <v>48727</v>
      </c>
      <c r="CB38" s="451">
        <f t="shared" si="23"/>
        <v>48727</v>
      </c>
      <c r="CC38" s="451">
        <f t="shared" si="23"/>
        <v>48727</v>
      </c>
      <c r="CD38" s="455">
        <f t="shared" si="23"/>
        <v>48727</v>
      </c>
      <c r="CE38" s="454">
        <f t="shared" si="23"/>
        <v>15129</v>
      </c>
      <c r="CF38" s="451">
        <f t="shared" si="23"/>
        <v>15130</v>
      </c>
      <c r="CG38" s="451">
        <f t="shared" si="23"/>
        <v>15129</v>
      </c>
      <c r="CH38" s="451">
        <f t="shared" si="23"/>
        <v>15129</v>
      </c>
      <c r="CI38" s="450">
        <f t="shared" si="23"/>
        <v>15129</v>
      </c>
      <c r="CJ38" s="451">
        <f t="shared" si="23"/>
        <v>13155</v>
      </c>
      <c r="CK38" s="451">
        <f t="shared" si="23"/>
        <v>13156</v>
      </c>
      <c r="CL38" s="451">
        <f t="shared" si="23"/>
        <v>13157</v>
      </c>
      <c r="CM38" s="451">
        <f t="shared" si="23"/>
        <v>13156</v>
      </c>
      <c r="CN38" s="455">
        <f t="shared" si="23"/>
        <v>13156</v>
      </c>
      <c r="CO38" s="454">
        <f t="shared" si="23"/>
        <v>12889</v>
      </c>
      <c r="CP38" s="451">
        <f t="shared" si="23"/>
        <v>12889</v>
      </c>
      <c r="CQ38" s="451">
        <f t="shared" si="23"/>
        <v>12889</v>
      </c>
      <c r="CR38" s="451">
        <f t="shared" si="23"/>
        <v>12889</v>
      </c>
      <c r="CS38" s="450">
        <f t="shared" si="23"/>
        <v>12889</v>
      </c>
      <c r="CT38" s="451">
        <f t="shared" si="23"/>
        <v>11207</v>
      </c>
      <c r="CU38" s="451">
        <f t="shared" si="23"/>
        <v>11207</v>
      </c>
      <c r="CV38" s="451">
        <f t="shared" si="23"/>
        <v>11207</v>
      </c>
      <c r="CW38" s="451">
        <f t="shared" si="23"/>
        <v>11207</v>
      </c>
      <c r="CX38" s="455">
        <f t="shared" si="23"/>
        <v>11207</v>
      </c>
      <c r="CY38" s="441"/>
      <c r="CZ38" s="441"/>
      <c r="DA38" s="441"/>
      <c r="DB38" s="441"/>
      <c r="DC38" s="441"/>
      <c r="DD38" s="441"/>
      <c r="DE38" s="441"/>
      <c r="DF38" s="441"/>
      <c r="DG38" s="441"/>
      <c r="DH38" s="441"/>
      <c r="DI38" s="441"/>
      <c r="DJ38" s="441"/>
      <c r="DK38" s="441"/>
      <c r="DL38" s="441"/>
      <c r="DM38" s="441"/>
      <c r="DN38" s="441"/>
      <c r="DO38" s="441"/>
      <c r="DP38" s="441"/>
      <c r="DQ38" s="441"/>
      <c r="DR38" s="441"/>
      <c r="DS38" s="441"/>
      <c r="DT38" s="441"/>
      <c r="DU38" s="441"/>
      <c r="DV38" s="441"/>
      <c r="DW38" s="441"/>
      <c r="DX38" s="441"/>
      <c r="DY38" s="441"/>
      <c r="DZ38" s="441"/>
      <c r="EA38" s="441"/>
      <c r="EB38" s="441"/>
      <c r="EC38" s="441"/>
      <c r="ED38" s="441"/>
      <c r="EE38" s="441"/>
      <c r="EF38" s="441"/>
      <c r="EG38" s="441"/>
      <c r="EH38" s="441"/>
      <c r="EI38" s="441"/>
      <c r="EJ38" s="441"/>
      <c r="EK38" s="441"/>
      <c r="EL38" s="441"/>
      <c r="EM38" s="441"/>
      <c r="EN38" s="441"/>
      <c r="EO38" s="441"/>
      <c r="EP38" s="441"/>
      <c r="EQ38" s="441"/>
      <c r="ER38" s="441"/>
      <c r="ES38" s="441"/>
      <c r="ET38" s="441"/>
      <c r="EU38" s="441"/>
      <c r="EV38" s="441"/>
      <c r="EW38" s="441"/>
      <c r="EX38" s="441"/>
      <c r="EY38" s="441"/>
      <c r="EZ38" s="441"/>
      <c r="FA38" s="441"/>
      <c r="FB38" s="441"/>
      <c r="FC38" s="441"/>
      <c r="FD38" s="441"/>
      <c r="FE38" s="441"/>
      <c r="FF38" s="441"/>
      <c r="FG38" s="441"/>
      <c r="FH38" s="441"/>
      <c r="FI38" s="441"/>
      <c r="FJ38" s="441"/>
      <c r="FK38" s="441"/>
      <c r="FL38" s="441"/>
    </row>
    <row r="39" spans="1:168" s="448" customFormat="1" ht="19.5" hidden="1" thickBot="1">
      <c r="A39" s="873"/>
      <c r="B39" s="458" t="s">
        <v>866</v>
      </c>
      <c r="C39" s="459">
        <f>C27</f>
        <v>1384</v>
      </c>
      <c r="D39" s="460">
        <f t="shared" ref="D39:BO39" si="24">D27</f>
        <v>2214</v>
      </c>
      <c r="E39" s="460">
        <f t="shared" si="24"/>
        <v>2767</v>
      </c>
      <c r="F39" s="460">
        <f t="shared" si="24"/>
        <v>3044</v>
      </c>
      <c r="G39" s="460">
        <f t="shared" si="24"/>
        <v>3044</v>
      </c>
      <c r="H39" s="460">
        <f t="shared" si="24"/>
        <v>1384</v>
      </c>
      <c r="I39" s="460">
        <f t="shared" si="24"/>
        <v>2214</v>
      </c>
      <c r="J39" s="460">
        <f t="shared" si="24"/>
        <v>2767</v>
      </c>
      <c r="K39" s="460">
        <f t="shared" si="24"/>
        <v>3044</v>
      </c>
      <c r="L39" s="460">
        <f t="shared" si="24"/>
        <v>3044</v>
      </c>
      <c r="M39" s="460">
        <f t="shared" si="24"/>
        <v>1496</v>
      </c>
      <c r="N39" s="460">
        <f t="shared" si="24"/>
        <v>2394</v>
      </c>
      <c r="O39" s="460">
        <f t="shared" si="24"/>
        <v>2993</v>
      </c>
      <c r="P39" s="460">
        <f t="shared" si="24"/>
        <v>3292</v>
      </c>
      <c r="Q39" s="458">
        <f t="shared" si="24"/>
        <v>3292</v>
      </c>
      <c r="R39" s="460">
        <f t="shared" si="24"/>
        <v>1564</v>
      </c>
      <c r="S39" s="460">
        <f t="shared" si="24"/>
        <v>2502</v>
      </c>
      <c r="T39" s="460">
        <f t="shared" si="24"/>
        <v>3128</v>
      </c>
      <c r="U39" s="460">
        <f t="shared" si="24"/>
        <v>3441</v>
      </c>
      <c r="V39" s="460">
        <f t="shared" si="24"/>
        <v>3441</v>
      </c>
      <c r="W39" s="459">
        <f t="shared" si="24"/>
        <v>2095</v>
      </c>
      <c r="X39" s="460">
        <f t="shared" si="24"/>
        <v>3352</v>
      </c>
      <c r="Y39" s="460">
        <f t="shared" si="24"/>
        <v>4190</v>
      </c>
      <c r="Z39" s="460">
        <f t="shared" si="24"/>
        <v>4609</v>
      </c>
      <c r="AA39" s="460">
        <f t="shared" si="24"/>
        <v>4609</v>
      </c>
      <c r="AB39" s="459">
        <f t="shared" si="24"/>
        <v>1496</v>
      </c>
      <c r="AC39" s="460">
        <f t="shared" si="24"/>
        <v>2394</v>
      </c>
      <c r="AD39" s="460">
        <f t="shared" si="24"/>
        <v>2993</v>
      </c>
      <c r="AE39" s="460">
        <f t="shared" si="24"/>
        <v>3292</v>
      </c>
      <c r="AF39" s="460">
        <f t="shared" si="24"/>
        <v>3292</v>
      </c>
      <c r="AG39" s="459">
        <f t="shared" si="24"/>
        <v>1496</v>
      </c>
      <c r="AH39" s="460">
        <f t="shared" si="24"/>
        <v>2394</v>
      </c>
      <c r="AI39" s="460">
        <f t="shared" si="24"/>
        <v>2993</v>
      </c>
      <c r="AJ39" s="460">
        <f t="shared" si="24"/>
        <v>3292</v>
      </c>
      <c r="AK39" s="461">
        <f t="shared" si="24"/>
        <v>3292</v>
      </c>
      <c r="AL39" s="462">
        <f t="shared" si="24"/>
        <v>1384</v>
      </c>
      <c r="AM39" s="460">
        <f t="shared" si="24"/>
        <v>2214</v>
      </c>
      <c r="AN39" s="460">
        <f t="shared" si="24"/>
        <v>2767</v>
      </c>
      <c r="AO39" s="460">
        <f t="shared" si="24"/>
        <v>3044</v>
      </c>
      <c r="AP39" s="460">
        <f t="shared" si="24"/>
        <v>3044</v>
      </c>
      <c r="AQ39" s="459">
        <f t="shared" si="24"/>
        <v>1496</v>
      </c>
      <c r="AR39" s="460">
        <f t="shared" si="24"/>
        <v>2394</v>
      </c>
      <c r="AS39" s="460">
        <f t="shared" si="24"/>
        <v>2993</v>
      </c>
      <c r="AT39" s="460">
        <f t="shared" si="24"/>
        <v>3292</v>
      </c>
      <c r="AU39" s="458">
        <f t="shared" si="24"/>
        <v>3292</v>
      </c>
      <c r="AV39" s="462">
        <f t="shared" si="24"/>
        <v>1611</v>
      </c>
      <c r="AW39" s="460">
        <f t="shared" si="24"/>
        <v>2577</v>
      </c>
      <c r="AX39" s="460">
        <f t="shared" si="24"/>
        <v>3222</v>
      </c>
      <c r="AY39" s="460">
        <f t="shared" si="24"/>
        <v>3544</v>
      </c>
      <c r="AZ39" s="463">
        <f t="shared" si="24"/>
        <v>3544</v>
      </c>
      <c r="BA39" s="462">
        <f t="shared" si="24"/>
        <v>1799</v>
      </c>
      <c r="BB39" s="460">
        <f t="shared" si="24"/>
        <v>2878</v>
      </c>
      <c r="BC39" s="460">
        <f t="shared" si="24"/>
        <v>3597</v>
      </c>
      <c r="BD39" s="460">
        <f t="shared" si="24"/>
        <v>3957</v>
      </c>
      <c r="BE39" s="459">
        <f t="shared" si="24"/>
        <v>3957</v>
      </c>
      <c r="BF39" s="460">
        <f t="shared" si="24"/>
        <v>1945</v>
      </c>
      <c r="BG39" s="460">
        <f t="shared" si="24"/>
        <v>3113</v>
      </c>
      <c r="BH39" s="460">
        <f t="shared" si="24"/>
        <v>3891</v>
      </c>
      <c r="BI39" s="460">
        <f t="shared" si="24"/>
        <v>4280</v>
      </c>
      <c r="BJ39" s="463">
        <f t="shared" si="24"/>
        <v>4280</v>
      </c>
      <c r="BK39" s="462">
        <f t="shared" si="24"/>
        <v>1998</v>
      </c>
      <c r="BL39" s="460">
        <f t="shared" si="24"/>
        <v>3196</v>
      </c>
      <c r="BM39" s="460">
        <f t="shared" si="24"/>
        <v>3995</v>
      </c>
      <c r="BN39" s="460">
        <f t="shared" si="24"/>
        <v>4395</v>
      </c>
      <c r="BO39" s="459">
        <f t="shared" si="24"/>
        <v>4395</v>
      </c>
      <c r="BP39" s="460">
        <f t="shared" ref="BP39:CX39" si="25">BP27</f>
        <v>2160</v>
      </c>
      <c r="BQ39" s="460">
        <f t="shared" si="25"/>
        <v>3455</v>
      </c>
      <c r="BR39" s="460">
        <f t="shared" si="25"/>
        <v>4319</v>
      </c>
      <c r="BS39" s="460">
        <f t="shared" si="25"/>
        <v>4751</v>
      </c>
      <c r="BT39" s="463">
        <f t="shared" si="25"/>
        <v>4751</v>
      </c>
      <c r="BU39" s="462">
        <f t="shared" si="25"/>
        <v>2784</v>
      </c>
      <c r="BV39" s="460">
        <f t="shared" si="25"/>
        <v>4454</v>
      </c>
      <c r="BW39" s="460">
        <f t="shared" si="25"/>
        <v>5568</v>
      </c>
      <c r="BX39" s="460">
        <f t="shared" si="25"/>
        <v>6124</v>
      </c>
      <c r="BY39" s="459">
        <f t="shared" si="25"/>
        <v>6124</v>
      </c>
      <c r="BZ39" s="460">
        <f t="shared" si="25"/>
        <v>3008</v>
      </c>
      <c r="CA39" s="460">
        <f t="shared" si="25"/>
        <v>4812</v>
      </c>
      <c r="CB39" s="460">
        <f t="shared" si="25"/>
        <v>6015</v>
      </c>
      <c r="CC39" s="460">
        <f t="shared" si="25"/>
        <v>6617</v>
      </c>
      <c r="CD39" s="463">
        <f t="shared" si="25"/>
        <v>6617</v>
      </c>
      <c r="CE39" s="462">
        <f t="shared" si="25"/>
        <v>1481</v>
      </c>
      <c r="CF39" s="460">
        <f t="shared" si="25"/>
        <v>2369</v>
      </c>
      <c r="CG39" s="460">
        <f t="shared" si="25"/>
        <v>2961</v>
      </c>
      <c r="CH39" s="460">
        <f t="shared" si="25"/>
        <v>3257</v>
      </c>
      <c r="CI39" s="459">
        <f t="shared" si="25"/>
        <v>3257</v>
      </c>
      <c r="CJ39" s="460">
        <f t="shared" si="25"/>
        <v>1624</v>
      </c>
      <c r="CK39" s="460">
        <f t="shared" si="25"/>
        <v>2599</v>
      </c>
      <c r="CL39" s="460">
        <f t="shared" si="25"/>
        <v>3248</v>
      </c>
      <c r="CM39" s="460">
        <f t="shared" si="25"/>
        <v>3573</v>
      </c>
      <c r="CN39" s="463">
        <f t="shared" si="25"/>
        <v>3573</v>
      </c>
      <c r="CO39" s="462">
        <f t="shared" si="25"/>
        <v>1591</v>
      </c>
      <c r="CP39" s="460">
        <f t="shared" si="25"/>
        <v>2546</v>
      </c>
      <c r="CQ39" s="460">
        <f t="shared" si="25"/>
        <v>3182</v>
      </c>
      <c r="CR39" s="460">
        <f t="shared" si="25"/>
        <v>3500</v>
      </c>
      <c r="CS39" s="459">
        <f t="shared" si="25"/>
        <v>3500</v>
      </c>
      <c r="CT39" s="460">
        <f t="shared" si="25"/>
        <v>1721</v>
      </c>
      <c r="CU39" s="460">
        <f t="shared" si="25"/>
        <v>2754</v>
      </c>
      <c r="CV39" s="460">
        <f t="shared" si="25"/>
        <v>3442</v>
      </c>
      <c r="CW39" s="460">
        <f t="shared" si="25"/>
        <v>3786</v>
      </c>
      <c r="CX39" s="463">
        <f t="shared" si="25"/>
        <v>3786</v>
      </c>
      <c r="CY39" s="441"/>
      <c r="CZ39" s="441"/>
      <c r="DA39" s="441"/>
      <c r="DB39" s="441"/>
      <c r="DC39" s="441"/>
      <c r="DD39" s="441"/>
      <c r="DE39" s="441"/>
      <c r="DF39" s="441"/>
      <c r="DG39" s="441"/>
      <c r="DH39" s="441"/>
      <c r="DI39" s="441"/>
      <c r="DJ39" s="441"/>
      <c r="DK39" s="441"/>
      <c r="DL39" s="441"/>
      <c r="DM39" s="441"/>
      <c r="DN39" s="441"/>
      <c r="DO39" s="441"/>
      <c r="DP39" s="441"/>
      <c r="DQ39" s="441"/>
      <c r="DR39" s="441"/>
      <c r="DS39" s="441"/>
      <c r="DT39" s="441"/>
      <c r="DU39" s="441"/>
      <c r="DV39" s="441"/>
      <c r="DW39" s="441"/>
      <c r="DX39" s="441"/>
      <c r="DY39" s="441"/>
      <c r="DZ39" s="441"/>
      <c r="EA39" s="441"/>
      <c r="EB39" s="441"/>
      <c r="EC39" s="441"/>
      <c r="ED39" s="441"/>
      <c r="EE39" s="441"/>
      <c r="EF39" s="441"/>
      <c r="EG39" s="441"/>
      <c r="EH39" s="441"/>
      <c r="EI39" s="441"/>
      <c r="EJ39" s="441"/>
      <c r="EK39" s="441"/>
      <c r="EL39" s="441"/>
      <c r="EM39" s="441"/>
      <c r="EN39" s="441"/>
      <c r="EO39" s="441"/>
      <c r="EP39" s="441"/>
      <c r="EQ39" s="441"/>
      <c r="ER39" s="441"/>
      <c r="ES39" s="441"/>
      <c r="ET39" s="441"/>
      <c r="EU39" s="441"/>
      <c r="EV39" s="441"/>
      <c r="EW39" s="441"/>
      <c r="EX39" s="441"/>
      <c r="EY39" s="441"/>
      <c r="EZ39" s="441"/>
      <c r="FA39" s="441"/>
      <c r="FB39" s="441"/>
      <c r="FC39" s="441"/>
      <c r="FD39" s="441"/>
      <c r="FE39" s="441"/>
      <c r="FF39" s="441"/>
      <c r="FG39" s="441"/>
      <c r="FH39" s="441"/>
      <c r="FI39" s="441"/>
      <c r="FJ39" s="441"/>
      <c r="FK39" s="441"/>
      <c r="FL39" s="441"/>
    </row>
    <row r="40" spans="1:168">
      <c r="H40" s="464"/>
      <c r="I40" s="464"/>
      <c r="J40" s="464"/>
      <c r="K40" s="464"/>
      <c r="L40" s="464"/>
      <c r="M40" s="464"/>
      <c r="N40" s="464"/>
      <c r="O40" s="464"/>
      <c r="P40" s="464"/>
      <c r="Q40" s="464"/>
      <c r="R40" s="464"/>
      <c r="S40" s="464"/>
      <c r="T40" s="464"/>
      <c r="U40" s="464"/>
      <c r="V40" s="464"/>
      <c r="W40" s="464"/>
      <c r="X40" s="464"/>
      <c r="Y40" s="464"/>
      <c r="Z40" s="464"/>
      <c r="AA40" s="464"/>
      <c r="AB40" s="464"/>
      <c r="AC40" s="464"/>
      <c r="AD40" s="464"/>
      <c r="AE40" s="464"/>
      <c r="AF40" s="464"/>
      <c r="AG40" s="464"/>
      <c r="AH40" s="464"/>
      <c r="AI40" s="464"/>
      <c r="AJ40" s="464"/>
      <c r="AK40" s="464"/>
      <c r="AL40" s="464"/>
      <c r="AM40" s="464"/>
      <c r="AN40" s="464"/>
      <c r="AO40" s="464"/>
      <c r="AP40" s="464"/>
      <c r="AQ40" s="464"/>
      <c r="AR40" s="464"/>
      <c r="AS40" s="464"/>
      <c r="AT40" s="464"/>
      <c r="AU40" s="464"/>
      <c r="AV40" s="464"/>
      <c r="AW40" s="464"/>
      <c r="AX40" s="464"/>
      <c r="AY40" s="464"/>
      <c r="AZ40" s="464"/>
      <c r="BA40" s="464"/>
      <c r="BB40" s="464"/>
      <c r="BC40" s="464"/>
      <c r="BD40" s="464"/>
      <c r="BE40" s="464"/>
      <c r="BF40" s="464"/>
      <c r="BG40" s="464"/>
      <c r="BH40" s="464"/>
      <c r="BI40" s="464"/>
      <c r="BJ40" s="464"/>
      <c r="BK40" s="464"/>
      <c r="BL40" s="464"/>
      <c r="BM40" s="464"/>
      <c r="BN40" s="464"/>
      <c r="BO40" s="464"/>
      <c r="BP40" s="464"/>
      <c r="BQ40" s="464"/>
      <c r="BR40" s="464"/>
      <c r="BS40" s="464"/>
      <c r="BT40" s="464"/>
      <c r="BU40" s="464"/>
      <c r="BV40" s="464"/>
      <c r="BW40" s="464"/>
      <c r="BX40" s="464"/>
      <c r="BY40" s="464"/>
      <c r="BZ40" s="464"/>
      <c r="CA40" s="464"/>
      <c r="CB40" s="464"/>
      <c r="CC40" s="464"/>
      <c r="CD40" s="464"/>
      <c r="CE40" s="464"/>
      <c r="CF40" s="464"/>
      <c r="CG40" s="464"/>
      <c r="CH40" s="464"/>
      <c r="CI40" s="464"/>
      <c r="CJ40" s="464"/>
      <c r="CK40" s="464"/>
      <c r="CL40" s="464"/>
      <c r="CM40" s="464"/>
      <c r="CN40" s="464"/>
      <c r="CO40" s="464"/>
      <c r="CP40" s="464"/>
      <c r="CQ40" s="464"/>
      <c r="CR40" s="464"/>
      <c r="CS40" s="464"/>
      <c r="CT40" s="464"/>
      <c r="CU40" s="464"/>
      <c r="CV40" s="464"/>
      <c r="CW40" s="464"/>
      <c r="CX40" s="464"/>
      <c r="CY40" s="464"/>
      <c r="CZ40" s="464"/>
      <c r="DA40" s="464"/>
      <c r="DB40" s="464"/>
      <c r="DC40" s="464"/>
      <c r="DD40" s="464"/>
      <c r="DE40" s="464"/>
      <c r="DF40" s="464"/>
      <c r="DG40" s="464"/>
      <c r="DH40" s="464"/>
      <c r="DI40" s="464"/>
      <c r="DJ40" s="464"/>
      <c r="DK40" s="464"/>
      <c r="DL40" s="464"/>
    </row>
    <row r="41" spans="1:168">
      <c r="H41" s="464"/>
      <c r="I41" s="464"/>
      <c r="J41" s="464"/>
      <c r="K41" s="464"/>
      <c r="L41" s="464"/>
      <c r="M41" s="464"/>
      <c r="N41" s="464"/>
      <c r="O41" s="464"/>
      <c r="P41" s="464"/>
      <c r="Q41" s="464"/>
      <c r="R41" s="464"/>
      <c r="S41" s="464"/>
      <c r="T41" s="464"/>
      <c r="U41" s="464"/>
      <c r="V41" s="464"/>
      <c r="W41" s="464"/>
      <c r="X41" s="464"/>
      <c r="Y41" s="464"/>
      <c r="Z41" s="464"/>
      <c r="AA41" s="464"/>
      <c r="AB41" s="464"/>
      <c r="AC41" s="464"/>
      <c r="AD41" s="464"/>
      <c r="AE41" s="464"/>
      <c r="AF41" s="464"/>
      <c r="AG41" s="464"/>
      <c r="AH41" s="464"/>
      <c r="AI41" s="464"/>
      <c r="AJ41" s="464"/>
      <c r="AK41" s="464"/>
      <c r="AL41" s="464"/>
      <c r="AM41" s="464"/>
      <c r="AN41" s="464"/>
      <c r="AO41" s="464"/>
      <c r="AP41" s="464"/>
      <c r="AQ41" s="464"/>
      <c r="AR41" s="464"/>
      <c r="AS41" s="464"/>
      <c r="AT41" s="464"/>
      <c r="AU41" s="464"/>
      <c r="AV41" s="464"/>
      <c r="AW41" s="464"/>
      <c r="AX41" s="464"/>
      <c r="AY41" s="464"/>
      <c r="AZ41" s="464"/>
      <c r="BA41" s="464"/>
      <c r="BB41" s="464"/>
      <c r="BC41" s="464"/>
      <c r="BD41" s="464"/>
      <c r="BE41" s="464"/>
      <c r="BF41" s="464"/>
      <c r="BG41" s="464"/>
      <c r="BH41" s="464"/>
      <c r="BI41" s="464"/>
      <c r="BJ41" s="464"/>
      <c r="BK41" s="464"/>
      <c r="BL41" s="464"/>
      <c r="BM41" s="464"/>
      <c r="BN41" s="464"/>
      <c r="BO41" s="464"/>
      <c r="BP41" s="464"/>
      <c r="BQ41" s="464"/>
      <c r="BR41" s="464"/>
      <c r="BS41" s="464"/>
      <c r="BT41" s="464"/>
      <c r="BU41" s="464"/>
      <c r="BV41" s="464"/>
      <c r="BW41" s="464"/>
      <c r="BX41" s="464"/>
      <c r="BY41" s="464"/>
      <c r="BZ41" s="464"/>
      <c r="CA41" s="464"/>
      <c r="CB41" s="464"/>
      <c r="CC41" s="464"/>
      <c r="CD41" s="464"/>
      <c r="CE41" s="464"/>
      <c r="CF41" s="464"/>
      <c r="CG41" s="464"/>
      <c r="CH41" s="464"/>
      <c r="CI41" s="464"/>
      <c r="CJ41" s="464"/>
      <c r="CK41" s="464"/>
      <c r="CL41" s="464"/>
      <c r="CM41" s="464"/>
      <c r="CN41" s="464"/>
      <c r="CO41" s="464"/>
      <c r="CP41" s="464"/>
      <c r="CQ41" s="464"/>
      <c r="CR41" s="464"/>
      <c r="CS41" s="464"/>
      <c r="CT41" s="464"/>
      <c r="CU41" s="464"/>
      <c r="CV41" s="464"/>
      <c r="CW41" s="464"/>
      <c r="CX41" s="464"/>
      <c r="CY41" s="464"/>
      <c r="CZ41" s="464"/>
      <c r="DA41" s="464"/>
      <c r="DB41" s="464"/>
      <c r="DC41" s="464"/>
      <c r="DD41" s="464"/>
      <c r="DE41" s="464"/>
      <c r="DF41" s="464"/>
      <c r="DG41" s="464"/>
      <c r="DH41" s="464"/>
      <c r="DI41" s="464"/>
      <c r="DJ41" s="464"/>
      <c r="DK41" s="464"/>
      <c r="DL41" s="464"/>
    </row>
    <row r="42" spans="1:168">
      <c r="H42" s="464"/>
      <c r="I42" s="464"/>
      <c r="J42" s="464"/>
      <c r="K42" s="464"/>
      <c r="L42" s="464"/>
      <c r="M42" s="464"/>
      <c r="N42" s="464"/>
      <c r="O42" s="464"/>
      <c r="P42" s="464"/>
      <c r="Q42" s="464"/>
      <c r="R42" s="464"/>
      <c r="S42" s="464"/>
      <c r="T42" s="464"/>
      <c r="U42" s="464"/>
      <c r="V42" s="464"/>
      <c r="W42" s="464"/>
      <c r="X42" s="464"/>
      <c r="Y42" s="464"/>
      <c r="Z42" s="464"/>
      <c r="AA42" s="464"/>
      <c r="AB42" s="464"/>
      <c r="AC42" s="464"/>
      <c r="AD42" s="464"/>
      <c r="AE42" s="464"/>
      <c r="AF42" s="464"/>
      <c r="AG42" s="464"/>
      <c r="AH42" s="464"/>
      <c r="AI42" s="464"/>
      <c r="AJ42" s="464"/>
      <c r="AK42" s="464"/>
      <c r="AL42" s="464"/>
      <c r="AM42" s="464"/>
      <c r="AN42" s="464"/>
      <c r="AO42" s="464"/>
      <c r="AP42" s="464"/>
      <c r="AQ42" s="464"/>
      <c r="AR42" s="464"/>
      <c r="AS42" s="464"/>
      <c r="AT42" s="464"/>
      <c r="AU42" s="464"/>
      <c r="AV42" s="464"/>
      <c r="AW42" s="464"/>
      <c r="AX42" s="464"/>
      <c r="AY42" s="464"/>
      <c r="AZ42" s="464"/>
      <c r="BA42" s="464"/>
      <c r="BB42" s="464"/>
      <c r="BC42" s="464"/>
      <c r="BD42" s="464"/>
      <c r="BE42" s="464"/>
      <c r="BF42" s="464"/>
      <c r="BG42" s="464"/>
      <c r="BH42" s="464"/>
      <c r="BI42" s="464"/>
      <c r="BJ42" s="464"/>
      <c r="BK42" s="464"/>
      <c r="BL42" s="464"/>
      <c r="BM42" s="464"/>
      <c r="BN42" s="464"/>
      <c r="BO42" s="464"/>
      <c r="BP42" s="464"/>
      <c r="BQ42" s="464"/>
      <c r="BR42" s="464"/>
      <c r="BS42" s="464"/>
      <c r="BT42" s="464"/>
      <c r="BU42" s="464"/>
      <c r="BV42" s="464"/>
      <c r="BW42" s="464"/>
      <c r="BX42" s="464"/>
      <c r="BY42" s="464"/>
      <c r="BZ42" s="464"/>
      <c r="CA42" s="464"/>
      <c r="CB42" s="464"/>
      <c r="CC42" s="464"/>
      <c r="CD42" s="464"/>
      <c r="CE42" s="464"/>
      <c r="CF42" s="464"/>
      <c r="CG42" s="464"/>
      <c r="CH42" s="464"/>
      <c r="CI42" s="464"/>
      <c r="CJ42" s="464"/>
      <c r="CK42" s="464"/>
      <c r="CL42" s="464"/>
      <c r="CM42" s="464"/>
      <c r="CN42" s="464"/>
      <c r="CO42" s="464"/>
      <c r="CP42" s="464"/>
      <c r="CQ42" s="464"/>
      <c r="CR42" s="464"/>
      <c r="CS42" s="464"/>
      <c r="CT42" s="464"/>
      <c r="CU42" s="464"/>
      <c r="CV42" s="464"/>
      <c r="CW42" s="464"/>
      <c r="CX42" s="464"/>
      <c r="CY42" s="464"/>
      <c r="CZ42" s="464"/>
      <c r="DA42" s="464"/>
      <c r="DB42" s="464"/>
      <c r="DC42" s="464"/>
      <c r="DD42" s="464"/>
      <c r="DE42" s="464"/>
      <c r="DF42" s="464"/>
      <c r="DG42" s="464"/>
      <c r="DH42" s="464"/>
      <c r="DI42" s="464"/>
      <c r="DJ42" s="464"/>
      <c r="DK42" s="464"/>
      <c r="DL42" s="464"/>
    </row>
    <row r="43" spans="1:168">
      <c r="H43" s="464"/>
      <c r="I43" s="464"/>
      <c r="J43" s="464"/>
      <c r="K43" s="464"/>
      <c r="L43" s="464"/>
      <c r="M43" s="464"/>
      <c r="N43" s="464"/>
      <c r="O43" s="464"/>
      <c r="P43" s="464"/>
      <c r="Q43" s="464"/>
      <c r="R43" s="464"/>
      <c r="S43" s="464"/>
      <c r="T43" s="464"/>
      <c r="U43" s="464"/>
      <c r="V43" s="464"/>
      <c r="W43" s="464"/>
      <c r="X43" s="464"/>
      <c r="Y43" s="464"/>
      <c r="Z43" s="464"/>
      <c r="AA43" s="464"/>
      <c r="AB43" s="464"/>
      <c r="AC43" s="464"/>
      <c r="AD43" s="464"/>
      <c r="AE43" s="464"/>
      <c r="AF43" s="464"/>
      <c r="AG43" s="464"/>
      <c r="AH43" s="464"/>
      <c r="AI43" s="464"/>
      <c r="AJ43" s="464"/>
      <c r="AK43" s="464"/>
      <c r="AL43" s="464"/>
      <c r="AM43" s="464"/>
      <c r="AN43" s="464"/>
      <c r="AO43" s="464"/>
      <c r="AP43" s="464"/>
      <c r="AQ43" s="464"/>
      <c r="AR43" s="464"/>
      <c r="AS43" s="464"/>
      <c r="AT43" s="464"/>
      <c r="AU43" s="464"/>
      <c r="AV43" s="464"/>
      <c r="AW43" s="464"/>
      <c r="AX43" s="464"/>
      <c r="AY43" s="464"/>
      <c r="AZ43" s="464"/>
      <c r="BA43" s="464"/>
      <c r="BB43" s="464"/>
      <c r="BC43" s="464"/>
      <c r="BD43" s="464"/>
      <c r="BE43" s="464"/>
      <c r="BF43" s="464"/>
      <c r="BG43" s="464"/>
      <c r="BH43" s="464"/>
      <c r="BI43" s="464"/>
      <c r="BJ43" s="464"/>
      <c r="BK43" s="464"/>
      <c r="BL43" s="464"/>
      <c r="BM43" s="464"/>
      <c r="BN43" s="464"/>
      <c r="BO43" s="464"/>
      <c r="BP43" s="464"/>
      <c r="BQ43" s="464"/>
      <c r="BR43" s="464"/>
      <c r="BS43" s="464"/>
      <c r="BT43" s="464"/>
      <c r="BU43" s="464"/>
      <c r="BV43" s="464"/>
      <c r="BW43" s="464"/>
      <c r="BX43" s="464"/>
      <c r="BY43" s="464"/>
      <c r="BZ43" s="464"/>
      <c r="CA43" s="464"/>
      <c r="CB43" s="464"/>
      <c r="CC43" s="464"/>
      <c r="CD43" s="464"/>
      <c r="CE43" s="464"/>
      <c r="CF43" s="464"/>
      <c r="CG43" s="464"/>
      <c r="CH43" s="464"/>
      <c r="CI43" s="464"/>
      <c r="CJ43" s="464"/>
      <c r="CK43" s="464"/>
      <c r="CL43" s="464"/>
      <c r="CM43" s="464"/>
      <c r="CN43" s="464"/>
      <c r="CO43" s="464"/>
      <c r="CP43" s="464"/>
      <c r="CQ43" s="464"/>
      <c r="CR43" s="464"/>
      <c r="CS43" s="464"/>
      <c r="CT43" s="464"/>
      <c r="CU43" s="464"/>
      <c r="CV43" s="464"/>
      <c r="CW43" s="464"/>
      <c r="CX43" s="464"/>
      <c r="CY43" s="464"/>
      <c r="CZ43" s="464"/>
      <c r="DA43" s="464"/>
      <c r="DB43" s="464"/>
      <c r="DC43" s="464"/>
      <c r="DD43" s="464"/>
      <c r="DE43" s="464"/>
      <c r="DF43" s="464"/>
      <c r="DG43" s="464"/>
      <c r="DH43" s="464"/>
      <c r="DI43" s="464"/>
      <c r="DJ43" s="464"/>
      <c r="DK43" s="464"/>
      <c r="DL43" s="464"/>
    </row>
    <row r="44" spans="1:168">
      <c r="H44" s="464"/>
      <c r="I44" s="464"/>
      <c r="J44" s="464"/>
      <c r="K44" s="464"/>
      <c r="L44" s="464"/>
      <c r="M44" s="464"/>
      <c r="N44" s="464"/>
      <c r="O44" s="464"/>
      <c r="P44" s="464"/>
      <c r="Q44" s="464"/>
      <c r="R44" s="464"/>
      <c r="S44" s="464"/>
      <c r="T44" s="464"/>
      <c r="U44" s="464"/>
      <c r="V44" s="464"/>
      <c r="W44" s="464"/>
      <c r="X44" s="464"/>
      <c r="Y44" s="464"/>
      <c r="Z44" s="464"/>
      <c r="AA44" s="464"/>
      <c r="AB44" s="464"/>
      <c r="AC44" s="464"/>
      <c r="AD44" s="464"/>
      <c r="AE44" s="464"/>
      <c r="AF44" s="464"/>
      <c r="AG44" s="464"/>
      <c r="AH44" s="464"/>
      <c r="AI44" s="464"/>
      <c r="AJ44" s="464"/>
      <c r="AK44" s="464"/>
      <c r="AL44" s="464"/>
      <c r="AM44" s="464"/>
      <c r="AN44" s="464"/>
      <c r="AO44" s="464"/>
      <c r="AP44" s="464"/>
      <c r="AQ44" s="464"/>
      <c r="AR44" s="464"/>
      <c r="AS44" s="464"/>
      <c r="AT44" s="464"/>
      <c r="AU44" s="464"/>
      <c r="AV44" s="464"/>
      <c r="AW44" s="464"/>
      <c r="AX44" s="464"/>
      <c r="AY44" s="464"/>
      <c r="AZ44" s="464"/>
      <c r="BA44" s="464"/>
      <c r="BB44" s="464"/>
      <c r="BC44" s="464"/>
      <c r="BD44" s="464"/>
      <c r="BE44" s="464"/>
      <c r="BF44" s="464"/>
      <c r="BG44" s="464"/>
      <c r="BH44" s="464"/>
      <c r="BI44" s="464"/>
      <c r="BJ44" s="464"/>
      <c r="BK44" s="464"/>
      <c r="BL44" s="464"/>
      <c r="BM44" s="464"/>
      <c r="BN44" s="464"/>
      <c r="BO44" s="464"/>
      <c r="BP44" s="464"/>
      <c r="BQ44" s="464"/>
      <c r="BR44" s="464"/>
      <c r="BS44" s="464"/>
      <c r="BT44" s="464"/>
      <c r="BU44" s="464"/>
      <c r="BV44" s="464"/>
      <c r="BW44" s="464"/>
      <c r="BX44" s="464"/>
      <c r="BY44" s="464"/>
      <c r="BZ44" s="464"/>
      <c r="CA44" s="464"/>
      <c r="CB44" s="464"/>
      <c r="CC44" s="464"/>
      <c r="CD44" s="464"/>
      <c r="CE44" s="464"/>
      <c r="CF44" s="464"/>
      <c r="CG44" s="464"/>
      <c r="CH44" s="464"/>
      <c r="CI44" s="464"/>
      <c r="CJ44" s="464"/>
      <c r="CK44" s="464"/>
      <c r="CL44" s="464"/>
      <c r="CM44" s="464"/>
      <c r="CN44" s="464"/>
      <c r="CO44" s="464"/>
      <c r="CP44" s="464"/>
      <c r="CQ44" s="464"/>
      <c r="CR44" s="464"/>
      <c r="CS44" s="464"/>
      <c r="CT44" s="464"/>
      <c r="CU44" s="464"/>
      <c r="CV44" s="464"/>
      <c r="CW44" s="464"/>
      <c r="CX44" s="464"/>
      <c r="CY44" s="464"/>
      <c r="CZ44" s="464"/>
      <c r="DA44" s="464"/>
      <c r="DB44" s="464"/>
      <c r="DC44" s="464"/>
      <c r="DD44" s="464"/>
      <c r="DE44" s="464"/>
      <c r="DF44" s="464"/>
      <c r="DG44" s="464"/>
      <c r="DH44" s="464"/>
      <c r="DI44" s="464"/>
      <c r="DJ44" s="464"/>
      <c r="DK44" s="464"/>
      <c r="DL44" s="464"/>
    </row>
    <row r="45" spans="1:168">
      <c r="H45" s="464"/>
      <c r="I45" s="464"/>
      <c r="J45" s="464"/>
      <c r="K45" s="464"/>
      <c r="L45" s="464"/>
      <c r="M45" s="464"/>
      <c r="N45" s="464"/>
      <c r="O45" s="464"/>
      <c r="P45" s="464"/>
      <c r="Q45" s="464"/>
      <c r="R45" s="464"/>
      <c r="S45" s="464"/>
      <c r="T45" s="464"/>
      <c r="U45" s="464"/>
      <c r="V45" s="464"/>
      <c r="W45" s="464"/>
      <c r="X45" s="464"/>
      <c r="Y45" s="464"/>
      <c r="Z45" s="464"/>
      <c r="AA45" s="464"/>
      <c r="AB45" s="464"/>
      <c r="AC45" s="464"/>
      <c r="AD45" s="464"/>
      <c r="AE45" s="464"/>
      <c r="AF45" s="464"/>
      <c r="AG45" s="464"/>
      <c r="AH45" s="464"/>
      <c r="AI45" s="464"/>
      <c r="AJ45" s="464"/>
      <c r="AK45" s="464"/>
      <c r="AL45" s="464"/>
      <c r="AM45" s="464"/>
      <c r="AN45" s="464"/>
      <c r="AO45" s="464"/>
      <c r="AP45" s="464"/>
      <c r="AQ45" s="464"/>
      <c r="AR45" s="464"/>
      <c r="AS45" s="464"/>
      <c r="AT45" s="464"/>
      <c r="AU45" s="464"/>
      <c r="AV45" s="464"/>
      <c r="AW45" s="464"/>
      <c r="AX45" s="464"/>
      <c r="AY45" s="464"/>
      <c r="AZ45" s="464"/>
      <c r="BA45" s="464"/>
      <c r="BB45" s="464"/>
      <c r="BC45" s="464"/>
      <c r="BD45" s="464"/>
      <c r="BE45" s="464"/>
      <c r="BF45" s="464"/>
      <c r="BG45" s="464"/>
      <c r="BH45" s="464"/>
      <c r="BI45" s="464"/>
      <c r="BJ45" s="464"/>
      <c r="BK45" s="464"/>
      <c r="BL45" s="464"/>
      <c r="BM45" s="464"/>
      <c r="BN45" s="464"/>
      <c r="BO45" s="464"/>
      <c r="BP45" s="464"/>
      <c r="BQ45" s="464"/>
      <c r="BR45" s="464"/>
      <c r="BS45" s="464"/>
      <c r="BT45" s="464"/>
      <c r="BU45" s="464"/>
      <c r="BV45" s="464"/>
      <c r="BW45" s="464"/>
      <c r="BX45" s="464"/>
      <c r="BY45" s="464"/>
      <c r="BZ45" s="464"/>
      <c r="CA45" s="464"/>
      <c r="CB45" s="464"/>
      <c r="CC45" s="464"/>
      <c r="CD45" s="464"/>
      <c r="CE45" s="464"/>
      <c r="CF45" s="464"/>
      <c r="CG45" s="464"/>
      <c r="CH45" s="464"/>
      <c r="CI45" s="464"/>
      <c r="CJ45" s="464"/>
      <c r="CK45" s="464"/>
      <c r="CL45" s="464"/>
      <c r="CM45" s="464"/>
      <c r="CN45" s="464"/>
      <c r="CO45" s="464"/>
      <c r="CP45" s="464"/>
      <c r="CQ45" s="464"/>
      <c r="CR45" s="464"/>
      <c r="CS45" s="464"/>
      <c r="CT45" s="464"/>
      <c r="CU45" s="464"/>
      <c r="CV45" s="464"/>
      <c r="CW45" s="464"/>
      <c r="CX45" s="464"/>
      <c r="CY45" s="464"/>
      <c r="CZ45" s="464"/>
      <c r="DA45" s="464"/>
      <c r="DB45" s="464"/>
      <c r="DC45" s="464"/>
      <c r="DD45" s="464"/>
      <c r="DE45" s="464"/>
      <c r="DF45" s="464"/>
      <c r="DG45" s="464"/>
      <c r="DH45" s="464"/>
      <c r="DI45" s="464"/>
      <c r="DJ45" s="464"/>
      <c r="DK45" s="464"/>
      <c r="DL45" s="464"/>
    </row>
    <row r="46" spans="1:168">
      <c r="H46" s="464"/>
      <c r="I46" s="464"/>
      <c r="J46" s="464"/>
      <c r="K46" s="464"/>
      <c r="L46" s="464"/>
      <c r="M46" s="464"/>
      <c r="N46" s="464"/>
      <c r="O46" s="464"/>
      <c r="P46" s="464"/>
      <c r="Q46" s="464"/>
      <c r="R46" s="464"/>
      <c r="S46" s="464"/>
      <c r="T46" s="464"/>
      <c r="U46" s="464"/>
      <c r="V46" s="464"/>
      <c r="W46" s="464"/>
      <c r="X46" s="464"/>
      <c r="Y46" s="464"/>
      <c r="Z46" s="464"/>
      <c r="AA46" s="464"/>
      <c r="AB46" s="464"/>
      <c r="AC46" s="464"/>
      <c r="AD46" s="464"/>
      <c r="AE46" s="464"/>
      <c r="AF46" s="464"/>
      <c r="AG46" s="464"/>
      <c r="AH46" s="464"/>
      <c r="AI46" s="464"/>
      <c r="AJ46" s="464"/>
      <c r="AK46" s="464"/>
      <c r="AL46" s="464"/>
      <c r="AM46" s="464"/>
      <c r="AN46" s="464"/>
      <c r="AO46" s="464"/>
      <c r="AP46" s="464"/>
      <c r="AQ46" s="464"/>
      <c r="AR46" s="464"/>
      <c r="AS46" s="464"/>
      <c r="AT46" s="464"/>
      <c r="AU46" s="464"/>
      <c r="AV46" s="464"/>
      <c r="AW46" s="464"/>
      <c r="AX46" s="464"/>
      <c r="AY46" s="464"/>
      <c r="AZ46" s="464"/>
      <c r="BA46" s="464"/>
      <c r="BB46" s="464"/>
      <c r="BC46" s="464"/>
      <c r="BD46" s="464"/>
      <c r="BE46" s="464"/>
      <c r="BF46" s="464"/>
      <c r="BG46" s="464"/>
      <c r="BH46" s="464"/>
      <c r="BI46" s="464"/>
      <c r="BJ46" s="464"/>
      <c r="BK46" s="464"/>
      <c r="BL46" s="464"/>
      <c r="BM46" s="464"/>
      <c r="BN46" s="464"/>
      <c r="BO46" s="464"/>
      <c r="BP46" s="464"/>
      <c r="BQ46" s="464"/>
      <c r="BR46" s="464"/>
      <c r="BS46" s="464"/>
      <c r="BT46" s="464"/>
      <c r="BU46" s="464"/>
      <c r="BV46" s="464"/>
      <c r="BW46" s="464"/>
      <c r="BX46" s="464"/>
      <c r="BY46" s="464"/>
      <c r="BZ46" s="464"/>
      <c r="CA46" s="464"/>
      <c r="CB46" s="464"/>
      <c r="CC46" s="464"/>
      <c r="CD46" s="464"/>
      <c r="CE46" s="464"/>
      <c r="CF46" s="464"/>
      <c r="CG46" s="464"/>
      <c r="CH46" s="464"/>
      <c r="CI46" s="464"/>
      <c r="CJ46" s="464"/>
      <c r="CK46" s="464"/>
      <c r="CL46" s="464"/>
      <c r="CM46" s="464"/>
      <c r="CN46" s="464"/>
      <c r="CO46" s="464"/>
      <c r="CP46" s="464"/>
      <c r="CQ46" s="464"/>
      <c r="CR46" s="464"/>
      <c r="CS46" s="464"/>
      <c r="CT46" s="464"/>
      <c r="CU46" s="464"/>
      <c r="CV46" s="464"/>
      <c r="CW46" s="464"/>
      <c r="CX46" s="464"/>
      <c r="CY46" s="464"/>
      <c r="CZ46" s="464"/>
      <c r="DA46" s="464"/>
      <c r="DB46" s="464"/>
      <c r="DC46" s="464"/>
      <c r="DD46" s="464"/>
      <c r="DE46" s="464"/>
      <c r="DF46" s="464"/>
      <c r="DG46" s="464"/>
      <c r="DH46" s="464"/>
      <c r="DI46" s="464"/>
      <c r="DJ46" s="464"/>
      <c r="DK46" s="464"/>
      <c r="DL46" s="464"/>
    </row>
    <row r="47" spans="1:168">
      <c r="H47" s="464"/>
      <c r="I47" s="464"/>
      <c r="J47" s="464"/>
      <c r="K47" s="464"/>
      <c r="L47" s="464"/>
      <c r="M47" s="464"/>
      <c r="N47" s="464"/>
      <c r="O47" s="464"/>
      <c r="P47" s="464"/>
      <c r="Q47" s="464"/>
      <c r="R47" s="464"/>
      <c r="S47" s="464"/>
      <c r="T47" s="464"/>
      <c r="U47" s="464"/>
      <c r="V47" s="464"/>
      <c r="W47" s="464"/>
      <c r="X47" s="464"/>
      <c r="Y47" s="464"/>
      <c r="Z47" s="464"/>
      <c r="AA47" s="464"/>
      <c r="AB47" s="464"/>
      <c r="AC47" s="464"/>
      <c r="AD47" s="464"/>
      <c r="AE47" s="464"/>
      <c r="AF47" s="464"/>
      <c r="AG47" s="464"/>
      <c r="AH47" s="464"/>
      <c r="AI47" s="464"/>
      <c r="AJ47" s="464"/>
      <c r="AK47" s="464"/>
      <c r="AL47" s="464"/>
      <c r="AM47" s="464"/>
      <c r="AN47" s="464"/>
      <c r="AO47" s="464"/>
      <c r="AP47" s="464"/>
      <c r="AQ47" s="464"/>
      <c r="AR47" s="464"/>
      <c r="AS47" s="464"/>
      <c r="AT47" s="464"/>
      <c r="AU47" s="464"/>
      <c r="AV47" s="464"/>
      <c r="AW47" s="464"/>
      <c r="AX47" s="464"/>
      <c r="AY47" s="464"/>
      <c r="AZ47" s="464"/>
      <c r="BA47" s="464"/>
      <c r="BB47" s="464"/>
      <c r="BC47" s="464"/>
      <c r="BD47" s="464"/>
      <c r="BE47" s="464"/>
      <c r="BF47" s="464"/>
      <c r="BG47" s="464"/>
      <c r="BH47" s="464"/>
      <c r="BI47" s="464"/>
      <c r="BJ47" s="464"/>
      <c r="BK47" s="464"/>
      <c r="BL47" s="464"/>
      <c r="BM47" s="464"/>
      <c r="BN47" s="464"/>
      <c r="BO47" s="464"/>
      <c r="BP47" s="464"/>
      <c r="BQ47" s="464"/>
      <c r="BR47" s="464"/>
      <c r="BS47" s="464"/>
      <c r="BT47" s="464"/>
      <c r="BU47" s="464"/>
      <c r="BV47" s="464"/>
      <c r="BW47" s="464"/>
      <c r="BX47" s="464"/>
      <c r="BY47" s="464"/>
      <c r="BZ47" s="464"/>
      <c r="CA47" s="464"/>
      <c r="CB47" s="464"/>
      <c r="CC47" s="464"/>
      <c r="CD47" s="464"/>
      <c r="CE47" s="464"/>
      <c r="CF47" s="464"/>
      <c r="CG47" s="464"/>
      <c r="CH47" s="464"/>
      <c r="CI47" s="464"/>
      <c r="CJ47" s="464"/>
      <c r="CK47" s="464"/>
      <c r="CL47" s="464"/>
      <c r="CM47" s="464"/>
      <c r="CN47" s="464"/>
      <c r="CO47" s="464"/>
      <c r="CP47" s="464"/>
      <c r="CQ47" s="464"/>
      <c r="CR47" s="464"/>
      <c r="CS47" s="464"/>
      <c r="CT47" s="464"/>
      <c r="CU47" s="464"/>
      <c r="CV47" s="464"/>
      <c r="CW47" s="464"/>
      <c r="CX47" s="464"/>
      <c r="CY47" s="464"/>
      <c r="CZ47" s="464"/>
      <c r="DA47" s="464"/>
      <c r="DB47" s="464"/>
      <c r="DC47" s="464"/>
      <c r="DD47" s="464"/>
      <c r="DE47" s="464"/>
      <c r="DF47" s="464"/>
      <c r="DG47" s="464"/>
      <c r="DH47" s="464"/>
      <c r="DI47" s="464"/>
      <c r="DJ47" s="464"/>
      <c r="DK47" s="464"/>
      <c r="DL47" s="464"/>
    </row>
    <row r="48" spans="1:168">
      <c r="H48" s="464"/>
      <c r="I48" s="464"/>
      <c r="J48" s="464"/>
      <c r="K48" s="464"/>
      <c r="L48" s="464"/>
      <c r="M48" s="464"/>
      <c r="N48" s="464"/>
      <c r="O48" s="464"/>
      <c r="P48" s="464"/>
      <c r="Q48" s="464"/>
      <c r="R48" s="464"/>
      <c r="S48" s="464"/>
      <c r="T48" s="464"/>
      <c r="U48" s="464"/>
      <c r="V48" s="464"/>
      <c r="W48" s="464"/>
      <c r="X48" s="464"/>
      <c r="Y48" s="464"/>
      <c r="Z48" s="464"/>
      <c r="AA48" s="464"/>
      <c r="AB48" s="464"/>
      <c r="AC48" s="464"/>
      <c r="AD48" s="464"/>
      <c r="AE48" s="464"/>
      <c r="AF48" s="464"/>
      <c r="AG48" s="464"/>
      <c r="AH48" s="464"/>
      <c r="AI48" s="464"/>
      <c r="AJ48" s="464"/>
      <c r="AK48" s="464"/>
      <c r="AL48" s="464"/>
      <c r="AM48" s="464"/>
      <c r="AN48" s="464"/>
      <c r="AO48" s="464"/>
      <c r="AP48" s="464"/>
      <c r="AQ48" s="464"/>
      <c r="AR48" s="464"/>
      <c r="AS48" s="464"/>
      <c r="AT48" s="464"/>
      <c r="AU48" s="464"/>
      <c r="AV48" s="464"/>
      <c r="AW48" s="464"/>
      <c r="AX48" s="464"/>
      <c r="AY48" s="464"/>
      <c r="AZ48" s="464"/>
      <c r="BA48" s="464"/>
      <c r="BB48" s="464"/>
      <c r="BC48" s="464"/>
      <c r="BD48" s="464"/>
      <c r="BE48" s="464"/>
      <c r="BF48" s="464"/>
      <c r="BG48" s="464"/>
      <c r="BH48" s="464"/>
      <c r="BI48" s="464"/>
      <c r="BJ48" s="464"/>
      <c r="BK48" s="464"/>
      <c r="BL48" s="464"/>
      <c r="BM48" s="464"/>
      <c r="BN48" s="464"/>
      <c r="BO48" s="464"/>
      <c r="BP48" s="464"/>
      <c r="BQ48" s="464"/>
      <c r="BR48" s="464"/>
      <c r="BS48" s="464"/>
      <c r="BT48" s="464"/>
      <c r="BU48" s="464"/>
      <c r="BV48" s="464"/>
      <c r="BW48" s="464"/>
      <c r="BX48" s="464"/>
      <c r="BY48" s="464"/>
      <c r="BZ48" s="464"/>
      <c r="CA48" s="464"/>
      <c r="CB48" s="464"/>
      <c r="CC48" s="464"/>
      <c r="CD48" s="464"/>
      <c r="CE48" s="464"/>
      <c r="CF48" s="464"/>
      <c r="CG48" s="464"/>
      <c r="CH48" s="464"/>
      <c r="CI48" s="464"/>
      <c r="CJ48" s="464"/>
      <c r="CK48" s="464"/>
      <c r="CL48" s="464"/>
      <c r="CM48" s="464"/>
      <c r="CN48" s="464"/>
      <c r="CO48" s="464"/>
      <c r="CP48" s="464"/>
      <c r="CQ48" s="464"/>
      <c r="CR48" s="464"/>
      <c r="CS48" s="464"/>
      <c r="CT48" s="464"/>
      <c r="CU48" s="464"/>
      <c r="CV48" s="464"/>
      <c r="CW48" s="464"/>
      <c r="CX48" s="464"/>
      <c r="CY48" s="464"/>
      <c r="CZ48" s="464"/>
      <c r="DA48" s="464"/>
      <c r="DB48" s="464"/>
      <c r="DC48" s="464"/>
      <c r="DD48" s="464"/>
      <c r="DE48" s="464"/>
      <c r="DF48" s="464"/>
      <c r="DG48" s="464"/>
      <c r="DH48" s="464"/>
      <c r="DI48" s="464"/>
      <c r="DJ48" s="464"/>
      <c r="DK48" s="464"/>
      <c r="DL48" s="464"/>
    </row>
    <row r="49" spans="8:116">
      <c r="H49" s="464"/>
      <c r="I49" s="464"/>
      <c r="J49" s="464"/>
      <c r="K49" s="464"/>
      <c r="L49" s="464"/>
      <c r="M49" s="464"/>
      <c r="N49" s="464"/>
      <c r="O49" s="464"/>
      <c r="P49" s="464"/>
      <c r="Q49" s="464"/>
      <c r="R49" s="464"/>
      <c r="S49" s="464"/>
      <c r="T49" s="464"/>
      <c r="U49" s="464"/>
      <c r="V49" s="464"/>
      <c r="W49" s="464"/>
      <c r="X49" s="464"/>
      <c r="Y49" s="464"/>
      <c r="Z49" s="464"/>
      <c r="AA49" s="464"/>
      <c r="AB49" s="464"/>
      <c r="AC49" s="464"/>
      <c r="AD49" s="464"/>
      <c r="AE49" s="464"/>
      <c r="AF49" s="464"/>
      <c r="AG49" s="464"/>
      <c r="AH49" s="464"/>
      <c r="AI49" s="464"/>
      <c r="AJ49" s="464"/>
      <c r="AK49" s="464"/>
      <c r="AL49" s="464"/>
      <c r="AM49" s="464"/>
      <c r="AN49" s="464"/>
      <c r="AO49" s="464"/>
      <c r="AP49" s="464"/>
      <c r="AQ49" s="464"/>
      <c r="AR49" s="464"/>
      <c r="AS49" s="464"/>
      <c r="AT49" s="464"/>
      <c r="AU49" s="464"/>
      <c r="AV49" s="464"/>
      <c r="AW49" s="464"/>
      <c r="AX49" s="464"/>
      <c r="AY49" s="464"/>
      <c r="AZ49" s="464"/>
      <c r="BA49" s="464"/>
      <c r="BB49" s="464"/>
      <c r="BC49" s="464"/>
      <c r="BD49" s="464"/>
      <c r="BE49" s="464"/>
      <c r="BF49" s="464"/>
      <c r="BG49" s="464"/>
      <c r="BH49" s="464"/>
      <c r="BI49" s="464"/>
      <c r="BJ49" s="464"/>
      <c r="BK49" s="464"/>
      <c r="BL49" s="464"/>
      <c r="BM49" s="464"/>
      <c r="BN49" s="464"/>
      <c r="BO49" s="464"/>
      <c r="BP49" s="464"/>
      <c r="BQ49" s="464"/>
      <c r="BR49" s="464"/>
      <c r="BS49" s="464"/>
      <c r="BT49" s="464"/>
      <c r="BU49" s="464"/>
      <c r="BV49" s="464"/>
      <c r="BW49" s="464"/>
      <c r="BX49" s="464"/>
      <c r="BY49" s="464"/>
      <c r="BZ49" s="464"/>
      <c r="CA49" s="464"/>
      <c r="CB49" s="464"/>
      <c r="CC49" s="464"/>
      <c r="CD49" s="464"/>
      <c r="CE49" s="464"/>
      <c r="CF49" s="464"/>
      <c r="CG49" s="464"/>
      <c r="CH49" s="464"/>
      <c r="CI49" s="464"/>
      <c r="CJ49" s="464"/>
      <c r="CK49" s="464"/>
      <c r="CL49" s="464"/>
      <c r="CM49" s="464"/>
      <c r="CN49" s="464"/>
      <c r="CO49" s="464"/>
      <c r="CP49" s="464"/>
      <c r="CQ49" s="464"/>
      <c r="CR49" s="464"/>
      <c r="CS49" s="464"/>
      <c r="CT49" s="464"/>
      <c r="CU49" s="464"/>
      <c r="CV49" s="464"/>
      <c r="CW49" s="464"/>
      <c r="CX49" s="464"/>
      <c r="CY49" s="464"/>
      <c r="CZ49" s="464"/>
      <c r="DA49" s="464"/>
      <c r="DB49" s="464"/>
      <c r="DC49" s="464"/>
      <c r="DD49" s="464"/>
      <c r="DE49" s="464"/>
      <c r="DF49" s="464"/>
      <c r="DG49" s="464"/>
      <c r="DH49" s="464"/>
      <c r="DI49" s="464"/>
      <c r="DJ49" s="464"/>
      <c r="DK49" s="464"/>
      <c r="DL49" s="464"/>
    </row>
    <row r="50" spans="8:116">
      <c r="H50" s="464"/>
      <c r="I50" s="464"/>
      <c r="J50" s="464"/>
      <c r="K50" s="464"/>
      <c r="L50" s="464"/>
      <c r="M50" s="464"/>
      <c r="N50" s="464"/>
      <c r="O50" s="464"/>
      <c r="P50" s="464"/>
      <c r="Q50" s="464"/>
      <c r="R50" s="464"/>
      <c r="S50" s="464"/>
      <c r="T50" s="464"/>
      <c r="U50" s="464"/>
      <c r="V50" s="464"/>
      <c r="W50" s="464"/>
      <c r="X50" s="464"/>
      <c r="Y50" s="464"/>
      <c r="Z50" s="464"/>
      <c r="AA50" s="464"/>
      <c r="AB50" s="464"/>
      <c r="AC50" s="464"/>
      <c r="AD50" s="464"/>
      <c r="AE50" s="464"/>
      <c r="AF50" s="464"/>
      <c r="AG50" s="464"/>
      <c r="AH50" s="464"/>
      <c r="AI50" s="464"/>
      <c r="AJ50" s="464"/>
      <c r="AK50" s="464"/>
      <c r="AL50" s="464"/>
      <c r="AM50" s="464"/>
      <c r="AN50" s="464"/>
      <c r="AO50" s="464"/>
      <c r="AP50" s="464"/>
      <c r="AQ50" s="464"/>
      <c r="AR50" s="464"/>
      <c r="AS50" s="464"/>
      <c r="AT50" s="464"/>
      <c r="AU50" s="464"/>
      <c r="AV50" s="464"/>
      <c r="AW50" s="464"/>
      <c r="AX50" s="464"/>
      <c r="AY50" s="464"/>
      <c r="AZ50" s="464"/>
      <c r="BA50" s="464"/>
      <c r="BB50" s="464"/>
      <c r="BC50" s="464"/>
      <c r="BD50" s="464"/>
      <c r="BE50" s="464"/>
      <c r="BF50" s="464"/>
      <c r="BG50" s="464"/>
      <c r="BH50" s="464"/>
      <c r="BI50" s="464"/>
      <c r="BJ50" s="464"/>
      <c r="BK50" s="464"/>
      <c r="BL50" s="464"/>
      <c r="BM50" s="464"/>
      <c r="BN50" s="464"/>
      <c r="BO50" s="464"/>
      <c r="BP50" s="464"/>
      <c r="BQ50" s="464"/>
      <c r="BR50" s="464"/>
      <c r="BS50" s="464"/>
      <c r="BT50" s="464"/>
      <c r="BU50" s="464"/>
      <c r="BV50" s="464"/>
      <c r="BW50" s="464"/>
      <c r="BX50" s="464"/>
      <c r="BY50" s="464"/>
      <c r="BZ50" s="464"/>
      <c r="CA50" s="464"/>
      <c r="CB50" s="464"/>
      <c r="CC50" s="464"/>
      <c r="CD50" s="464"/>
      <c r="CE50" s="464"/>
      <c r="CF50" s="464"/>
      <c r="CG50" s="464"/>
      <c r="CH50" s="464"/>
      <c r="CI50" s="464"/>
      <c r="CJ50" s="464"/>
      <c r="CK50" s="464"/>
      <c r="CL50" s="464"/>
      <c r="CM50" s="464"/>
      <c r="CN50" s="464"/>
      <c r="CO50" s="464"/>
      <c r="CP50" s="464"/>
      <c r="CQ50" s="464"/>
      <c r="CR50" s="464"/>
      <c r="CS50" s="464"/>
      <c r="CT50" s="464"/>
      <c r="CU50" s="464"/>
      <c r="CV50" s="464"/>
      <c r="CW50" s="464"/>
      <c r="CX50" s="464"/>
      <c r="CY50" s="464"/>
      <c r="CZ50" s="464"/>
      <c r="DA50" s="464"/>
      <c r="DB50" s="464"/>
      <c r="DC50" s="464"/>
      <c r="DD50" s="464"/>
      <c r="DE50" s="464"/>
      <c r="DF50" s="464"/>
      <c r="DG50" s="464"/>
      <c r="DH50" s="464"/>
      <c r="DI50" s="464"/>
      <c r="DJ50" s="464"/>
      <c r="DK50" s="464"/>
      <c r="DL50" s="464"/>
    </row>
    <row r="51" spans="8:116">
      <c r="H51" s="464"/>
      <c r="I51" s="464"/>
      <c r="J51" s="464"/>
      <c r="K51" s="464"/>
      <c r="L51" s="464"/>
      <c r="M51" s="464"/>
      <c r="N51" s="464"/>
      <c r="O51" s="464"/>
      <c r="P51" s="464"/>
      <c r="Q51" s="464"/>
      <c r="R51" s="464"/>
      <c r="S51" s="464"/>
      <c r="T51" s="464"/>
      <c r="U51" s="464"/>
      <c r="V51" s="464"/>
      <c r="W51" s="464"/>
      <c r="X51" s="464"/>
      <c r="Y51" s="464"/>
      <c r="Z51" s="464"/>
      <c r="AA51" s="464"/>
      <c r="AB51" s="464"/>
      <c r="AC51" s="464"/>
      <c r="AD51" s="464"/>
      <c r="AE51" s="464"/>
      <c r="AF51" s="464"/>
      <c r="AG51" s="464"/>
      <c r="AH51" s="464"/>
      <c r="AI51" s="464"/>
      <c r="AJ51" s="464"/>
      <c r="AK51" s="464"/>
      <c r="AL51" s="464"/>
      <c r="AM51" s="464"/>
      <c r="AN51" s="464"/>
      <c r="AO51" s="464"/>
      <c r="AP51" s="464"/>
      <c r="AQ51" s="464"/>
      <c r="AR51" s="464"/>
      <c r="AS51" s="464"/>
      <c r="AT51" s="464"/>
      <c r="AU51" s="464"/>
      <c r="AV51" s="464"/>
      <c r="AW51" s="464"/>
      <c r="AX51" s="464"/>
      <c r="AY51" s="464"/>
      <c r="AZ51" s="464"/>
      <c r="BA51" s="464"/>
      <c r="BB51" s="464"/>
      <c r="BC51" s="464"/>
      <c r="BD51" s="464"/>
      <c r="BE51" s="464"/>
      <c r="BF51" s="464"/>
      <c r="BG51" s="464"/>
      <c r="BH51" s="464"/>
      <c r="BI51" s="464"/>
      <c r="BJ51" s="464"/>
      <c r="BK51" s="464"/>
      <c r="BL51" s="464"/>
      <c r="BM51" s="464"/>
      <c r="BN51" s="464"/>
      <c r="BO51" s="464"/>
      <c r="BP51" s="464"/>
      <c r="BQ51" s="464"/>
      <c r="BR51" s="464"/>
      <c r="BS51" s="464"/>
      <c r="BT51" s="464"/>
      <c r="BU51" s="464"/>
      <c r="BV51" s="464"/>
      <c r="BW51" s="464"/>
      <c r="BX51" s="464"/>
      <c r="BY51" s="464"/>
      <c r="BZ51" s="464"/>
      <c r="CA51" s="464"/>
      <c r="CB51" s="464"/>
      <c r="CC51" s="464"/>
      <c r="CD51" s="464"/>
      <c r="CE51" s="464"/>
      <c r="CF51" s="464"/>
      <c r="CG51" s="464"/>
      <c r="CH51" s="464"/>
      <c r="CI51" s="464"/>
      <c r="CJ51" s="464"/>
      <c r="CK51" s="464"/>
      <c r="CL51" s="464"/>
      <c r="CM51" s="464"/>
      <c r="CN51" s="464"/>
      <c r="CO51" s="464"/>
      <c r="CP51" s="464"/>
      <c r="CQ51" s="464"/>
      <c r="CR51" s="464"/>
      <c r="CS51" s="464"/>
      <c r="CT51" s="464"/>
      <c r="CU51" s="464"/>
      <c r="CV51" s="464"/>
      <c r="CW51" s="464"/>
      <c r="CX51" s="464"/>
      <c r="CY51" s="464"/>
      <c r="CZ51" s="464"/>
      <c r="DA51" s="464"/>
      <c r="DB51" s="464"/>
      <c r="DC51" s="464"/>
      <c r="DD51" s="464"/>
      <c r="DE51" s="464"/>
      <c r="DF51" s="464"/>
      <c r="DG51" s="464"/>
      <c r="DH51" s="464"/>
      <c r="DI51" s="464"/>
      <c r="DJ51" s="464"/>
      <c r="DK51" s="464"/>
      <c r="DL51" s="464"/>
    </row>
    <row r="52" spans="8:116">
      <c r="H52" s="464"/>
      <c r="I52" s="464"/>
      <c r="J52" s="464"/>
      <c r="K52" s="464"/>
      <c r="L52" s="464"/>
      <c r="M52" s="464"/>
      <c r="N52" s="464"/>
      <c r="O52" s="464"/>
      <c r="P52" s="464"/>
      <c r="Q52" s="464"/>
      <c r="R52" s="464"/>
      <c r="S52" s="464"/>
      <c r="T52" s="464"/>
      <c r="U52" s="464"/>
      <c r="V52" s="464"/>
      <c r="W52" s="464"/>
      <c r="X52" s="464"/>
      <c r="Y52" s="464"/>
      <c r="Z52" s="464"/>
      <c r="AA52" s="464"/>
      <c r="AB52" s="464"/>
      <c r="AC52" s="464"/>
      <c r="AD52" s="464"/>
      <c r="AE52" s="464"/>
      <c r="AF52" s="464"/>
      <c r="AG52" s="464"/>
      <c r="AH52" s="464"/>
      <c r="AI52" s="464"/>
      <c r="AJ52" s="464"/>
      <c r="AK52" s="464"/>
      <c r="AL52" s="464"/>
      <c r="AM52" s="464"/>
      <c r="AN52" s="464"/>
      <c r="AO52" s="464"/>
      <c r="AP52" s="464"/>
      <c r="AQ52" s="464"/>
      <c r="AR52" s="464"/>
      <c r="AS52" s="464"/>
      <c r="AT52" s="464"/>
      <c r="AU52" s="464"/>
      <c r="AV52" s="464"/>
      <c r="AW52" s="464"/>
      <c r="AX52" s="464"/>
      <c r="AY52" s="464"/>
      <c r="AZ52" s="464"/>
      <c r="BA52" s="464"/>
      <c r="BB52" s="464"/>
      <c r="BC52" s="464"/>
      <c r="BD52" s="464"/>
      <c r="BE52" s="464"/>
      <c r="BF52" s="464"/>
      <c r="BG52" s="464"/>
      <c r="BH52" s="464"/>
      <c r="BI52" s="464"/>
      <c r="BJ52" s="464"/>
      <c r="BK52" s="464"/>
      <c r="BL52" s="464"/>
      <c r="BM52" s="464"/>
      <c r="BN52" s="464"/>
      <c r="BO52" s="464"/>
      <c r="BP52" s="464"/>
      <c r="BQ52" s="464"/>
      <c r="BR52" s="464"/>
      <c r="BS52" s="464"/>
      <c r="BT52" s="464"/>
      <c r="BU52" s="464"/>
      <c r="BV52" s="464"/>
      <c r="BW52" s="464"/>
      <c r="BX52" s="464"/>
      <c r="BY52" s="464"/>
      <c r="BZ52" s="464"/>
      <c r="CA52" s="464"/>
      <c r="CB52" s="464"/>
      <c r="CC52" s="464"/>
      <c r="CD52" s="464"/>
      <c r="CE52" s="464"/>
      <c r="CF52" s="464"/>
      <c r="CG52" s="464"/>
      <c r="CH52" s="464"/>
      <c r="CI52" s="464"/>
      <c r="CJ52" s="464"/>
      <c r="CK52" s="464"/>
      <c r="CL52" s="464"/>
      <c r="CM52" s="464"/>
      <c r="CN52" s="464"/>
      <c r="CO52" s="464"/>
      <c r="CP52" s="464"/>
      <c r="CQ52" s="464"/>
      <c r="CR52" s="464"/>
      <c r="CS52" s="464"/>
      <c r="CT52" s="464"/>
      <c r="CU52" s="464"/>
      <c r="CV52" s="464"/>
      <c r="CW52" s="464"/>
      <c r="CX52" s="464"/>
      <c r="CY52" s="464"/>
      <c r="CZ52" s="464"/>
      <c r="DA52" s="464"/>
      <c r="DB52" s="464"/>
      <c r="DC52" s="464"/>
      <c r="DD52" s="464"/>
      <c r="DE52" s="464"/>
      <c r="DF52" s="464"/>
      <c r="DG52" s="464"/>
      <c r="DH52" s="464"/>
      <c r="DI52" s="464"/>
      <c r="DJ52" s="464"/>
      <c r="DK52" s="464"/>
      <c r="DL52" s="464"/>
    </row>
    <row r="53" spans="8:116">
      <c r="H53" s="464"/>
      <c r="I53" s="464"/>
      <c r="J53" s="464"/>
      <c r="K53" s="464"/>
      <c r="L53" s="464"/>
      <c r="M53" s="464"/>
      <c r="N53" s="464"/>
      <c r="O53" s="464"/>
      <c r="P53" s="464"/>
      <c r="Q53" s="464"/>
      <c r="R53" s="464"/>
      <c r="S53" s="464"/>
      <c r="T53" s="464"/>
      <c r="U53" s="464"/>
      <c r="V53" s="464"/>
      <c r="W53" s="464"/>
      <c r="X53" s="464"/>
      <c r="Y53" s="464"/>
      <c r="Z53" s="464"/>
      <c r="AA53" s="464"/>
      <c r="AB53" s="464"/>
      <c r="AC53" s="464"/>
      <c r="AD53" s="464"/>
      <c r="AE53" s="464"/>
      <c r="AF53" s="464"/>
      <c r="AG53" s="464"/>
      <c r="AH53" s="464"/>
      <c r="AI53" s="464"/>
      <c r="AJ53" s="464"/>
      <c r="AK53" s="464"/>
      <c r="AL53" s="464"/>
      <c r="AM53" s="464"/>
      <c r="AN53" s="464"/>
      <c r="AO53" s="464"/>
      <c r="AP53" s="464"/>
      <c r="AQ53" s="464"/>
      <c r="AR53" s="464"/>
      <c r="AS53" s="464"/>
      <c r="AT53" s="464"/>
      <c r="AU53" s="464"/>
      <c r="AV53" s="464"/>
      <c r="AW53" s="464"/>
      <c r="AX53" s="464"/>
      <c r="AY53" s="464"/>
      <c r="AZ53" s="464"/>
      <c r="BA53" s="464"/>
      <c r="BB53" s="464"/>
      <c r="BC53" s="464"/>
      <c r="BD53" s="464"/>
      <c r="BE53" s="464"/>
      <c r="BF53" s="464"/>
      <c r="BG53" s="464"/>
      <c r="BH53" s="464"/>
      <c r="BI53" s="464"/>
      <c r="BJ53" s="464"/>
      <c r="BK53" s="464"/>
      <c r="BL53" s="464"/>
      <c r="BM53" s="464"/>
      <c r="BN53" s="464"/>
      <c r="BO53" s="464"/>
      <c r="BP53" s="464"/>
      <c r="BQ53" s="464"/>
      <c r="BR53" s="464"/>
      <c r="BS53" s="464"/>
      <c r="BT53" s="464"/>
      <c r="BU53" s="464"/>
      <c r="BV53" s="464"/>
      <c r="BW53" s="464"/>
      <c r="BX53" s="464"/>
      <c r="BY53" s="464"/>
      <c r="BZ53" s="464"/>
      <c r="CA53" s="464"/>
      <c r="CB53" s="464"/>
      <c r="CC53" s="464"/>
      <c r="CD53" s="464"/>
      <c r="CE53" s="464"/>
      <c r="CF53" s="464"/>
      <c r="CG53" s="464"/>
      <c r="CH53" s="464"/>
      <c r="CI53" s="464"/>
      <c r="CJ53" s="464"/>
      <c r="CK53" s="464"/>
      <c r="CL53" s="464"/>
      <c r="CM53" s="464"/>
      <c r="CN53" s="464"/>
      <c r="CO53" s="464"/>
      <c r="CP53" s="464"/>
      <c r="CQ53" s="464"/>
      <c r="CR53" s="464"/>
      <c r="CS53" s="464"/>
      <c r="CT53" s="464"/>
      <c r="CU53" s="464"/>
      <c r="CV53" s="464"/>
      <c r="CW53" s="464"/>
      <c r="CX53" s="464"/>
      <c r="CY53" s="464"/>
      <c r="CZ53" s="464"/>
      <c r="DA53" s="464"/>
      <c r="DB53" s="464"/>
      <c r="DC53" s="464"/>
      <c r="DD53" s="464"/>
      <c r="DE53" s="464"/>
      <c r="DF53" s="464"/>
      <c r="DG53" s="464"/>
      <c r="DH53" s="464"/>
      <c r="DI53" s="464"/>
      <c r="DJ53" s="464"/>
      <c r="DK53" s="464"/>
      <c r="DL53" s="464"/>
    </row>
    <row r="54" spans="8:116">
      <c r="H54" s="464"/>
      <c r="I54" s="464"/>
      <c r="J54" s="464"/>
      <c r="K54" s="464"/>
      <c r="L54" s="464"/>
      <c r="M54" s="464"/>
      <c r="N54" s="464"/>
      <c r="O54" s="464"/>
      <c r="P54" s="464"/>
      <c r="Q54" s="464"/>
      <c r="R54" s="464"/>
      <c r="S54" s="464"/>
      <c r="T54" s="464"/>
      <c r="U54" s="464"/>
      <c r="V54" s="464"/>
      <c r="W54" s="464"/>
      <c r="X54" s="464"/>
      <c r="Y54" s="464"/>
      <c r="Z54" s="464"/>
      <c r="AA54" s="464"/>
      <c r="AB54" s="464"/>
      <c r="AC54" s="464"/>
      <c r="AD54" s="464"/>
      <c r="AE54" s="464"/>
      <c r="AF54" s="464"/>
      <c r="AG54" s="464"/>
      <c r="AH54" s="464"/>
      <c r="AI54" s="464"/>
      <c r="AJ54" s="464"/>
      <c r="AK54" s="464"/>
      <c r="AL54" s="464"/>
      <c r="AM54" s="464"/>
      <c r="AN54" s="464"/>
      <c r="AO54" s="464"/>
      <c r="AP54" s="464"/>
      <c r="AQ54" s="464"/>
      <c r="AR54" s="464"/>
      <c r="AS54" s="464"/>
      <c r="AT54" s="464"/>
      <c r="AU54" s="464"/>
      <c r="AV54" s="464"/>
      <c r="AW54" s="464"/>
      <c r="AX54" s="464"/>
      <c r="AY54" s="464"/>
      <c r="AZ54" s="464"/>
      <c r="BA54" s="464"/>
      <c r="BB54" s="464"/>
      <c r="BC54" s="464"/>
      <c r="BD54" s="464"/>
      <c r="BE54" s="464"/>
      <c r="BF54" s="464"/>
      <c r="BG54" s="464"/>
      <c r="BH54" s="464"/>
      <c r="BI54" s="464"/>
      <c r="BJ54" s="464"/>
      <c r="BK54" s="464"/>
      <c r="BL54" s="464"/>
      <c r="BM54" s="464"/>
      <c r="BN54" s="464"/>
      <c r="BO54" s="464"/>
      <c r="BP54" s="464"/>
      <c r="BQ54" s="464"/>
      <c r="BR54" s="464"/>
      <c r="BS54" s="464"/>
      <c r="BT54" s="464"/>
      <c r="BU54" s="464"/>
      <c r="BV54" s="464"/>
      <c r="BW54" s="464"/>
      <c r="BX54" s="464"/>
      <c r="BY54" s="464"/>
      <c r="BZ54" s="464"/>
      <c r="CA54" s="464"/>
      <c r="CB54" s="464"/>
      <c r="CC54" s="464"/>
      <c r="CD54" s="464"/>
      <c r="CE54" s="464"/>
      <c r="CF54" s="464"/>
      <c r="CG54" s="464"/>
      <c r="CH54" s="464"/>
      <c r="CI54" s="464"/>
      <c r="CJ54" s="464"/>
      <c r="CK54" s="464"/>
      <c r="CL54" s="464"/>
      <c r="CM54" s="464"/>
      <c r="CN54" s="464"/>
      <c r="CO54" s="464"/>
      <c r="CP54" s="464"/>
      <c r="CQ54" s="464"/>
      <c r="CR54" s="464"/>
      <c r="CS54" s="464"/>
      <c r="CT54" s="464"/>
      <c r="CU54" s="464"/>
      <c r="CV54" s="464"/>
      <c r="CW54" s="464"/>
      <c r="CX54" s="464"/>
      <c r="CY54" s="464"/>
      <c r="CZ54" s="464"/>
      <c r="DA54" s="464"/>
      <c r="DB54" s="464"/>
      <c r="DC54" s="464"/>
      <c r="DD54" s="464"/>
      <c r="DE54" s="464"/>
      <c r="DF54" s="464"/>
      <c r="DG54" s="464"/>
      <c r="DH54" s="464"/>
      <c r="DI54" s="464"/>
      <c r="DJ54" s="464"/>
      <c r="DK54" s="464"/>
      <c r="DL54" s="464"/>
    </row>
    <row r="55" spans="8:116">
      <c r="H55" s="464"/>
      <c r="I55" s="464"/>
      <c r="J55" s="464"/>
      <c r="K55" s="464"/>
      <c r="L55" s="464"/>
      <c r="M55" s="464"/>
      <c r="N55" s="464"/>
      <c r="O55" s="464"/>
      <c r="P55" s="464"/>
      <c r="Q55" s="464"/>
      <c r="R55" s="464"/>
      <c r="S55" s="464"/>
      <c r="T55" s="464"/>
      <c r="U55" s="464"/>
      <c r="V55" s="464"/>
      <c r="W55" s="464"/>
      <c r="X55" s="464"/>
      <c r="Y55" s="464"/>
      <c r="Z55" s="464"/>
      <c r="AA55" s="464"/>
      <c r="AB55" s="464"/>
      <c r="AC55" s="464"/>
      <c r="AD55" s="464"/>
      <c r="AE55" s="464"/>
      <c r="AF55" s="464"/>
      <c r="AG55" s="464"/>
      <c r="AH55" s="464"/>
      <c r="AI55" s="464"/>
      <c r="AJ55" s="464"/>
      <c r="AK55" s="464"/>
      <c r="AL55" s="464"/>
      <c r="AM55" s="464"/>
      <c r="AN55" s="464"/>
      <c r="AO55" s="464"/>
      <c r="AP55" s="464"/>
      <c r="AQ55" s="464"/>
      <c r="AR55" s="464"/>
      <c r="AS55" s="464"/>
      <c r="AT55" s="464"/>
      <c r="AU55" s="464"/>
      <c r="AV55" s="464"/>
      <c r="AW55" s="464"/>
      <c r="AX55" s="464"/>
      <c r="AY55" s="464"/>
      <c r="AZ55" s="464"/>
      <c r="BA55" s="464"/>
      <c r="BB55" s="464"/>
      <c r="BC55" s="464"/>
      <c r="BD55" s="464"/>
      <c r="BE55" s="464"/>
      <c r="BF55" s="464"/>
      <c r="BG55" s="464"/>
      <c r="BH55" s="464"/>
      <c r="BI55" s="464"/>
      <c r="BJ55" s="464"/>
      <c r="BK55" s="464"/>
      <c r="BL55" s="464"/>
      <c r="BM55" s="464"/>
      <c r="BN55" s="464"/>
      <c r="BO55" s="464"/>
      <c r="BP55" s="464"/>
      <c r="BQ55" s="464"/>
      <c r="BR55" s="464"/>
      <c r="BS55" s="464"/>
      <c r="BT55" s="464"/>
      <c r="BU55" s="464"/>
      <c r="BV55" s="464"/>
      <c r="BW55" s="464"/>
      <c r="BX55" s="464"/>
      <c r="BY55" s="464"/>
      <c r="BZ55" s="464"/>
      <c r="CA55" s="464"/>
      <c r="CB55" s="464"/>
      <c r="CC55" s="464"/>
      <c r="CD55" s="464"/>
      <c r="CE55" s="464"/>
      <c r="CF55" s="464"/>
      <c r="CG55" s="464"/>
      <c r="CH55" s="464"/>
      <c r="CI55" s="464"/>
      <c r="CJ55" s="464"/>
      <c r="CK55" s="464"/>
      <c r="CL55" s="464"/>
      <c r="CM55" s="464"/>
      <c r="CN55" s="464"/>
      <c r="CO55" s="464"/>
      <c r="CP55" s="464"/>
      <c r="CQ55" s="464"/>
      <c r="CR55" s="464"/>
      <c r="CS55" s="464"/>
      <c r="CT55" s="464"/>
      <c r="CU55" s="464"/>
      <c r="CV55" s="464"/>
      <c r="CW55" s="464"/>
      <c r="CX55" s="464"/>
      <c r="CY55" s="464"/>
      <c r="CZ55" s="464"/>
      <c r="DA55" s="464"/>
      <c r="DB55" s="464"/>
      <c r="DC55" s="464"/>
      <c r="DD55" s="464"/>
      <c r="DE55" s="464"/>
      <c r="DF55" s="464"/>
      <c r="DG55" s="464"/>
      <c r="DH55" s="464"/>
      <c r="DI55" s="464"/>
      <c r="DJ55" s="464"/>
      <c r="DK55" s="464"/>
      <c r="DL55" s="464"/>
    </row>
    <row r="56" spans="8:116">
      <c r="H56" s="464"/>
      <c r="I56" s="464"/>
      <c r="J56" s="464"/>
      <c r="K56" s="464"/>
      <c r="L56" s="464"/>
      <c r="M56" s="464"/>
      <c r="N56" s="464"/>
      <c r="O56" s="464"/>
      <c r="P56" s="464"/>
      <c r="Q56" s="464"/>
      <c r="R56" s="464"/>
      <c r="S56" s="464"/>
      <c r="T56" s="464"/>
      <c r="U56" s="464"/>
      <c r="V56" s="464"/>
      <c r="W56" s="464"/>
      <c r="X56" s="464"/>
      <c r="Y56" s="464"/>
      <c r="Z56" s="464"/>
      <c r="AA56" s="464"/>
      <c r="AB56" s="464"/>
      <c r="AC56" s="464"/>
      <c r="AD56" s="464"/>
      <c r="AE56" s="464"/>
      <c r="AF56" s="464"/>
      <c r="AG56" s="464"/>
      <c r="AH56" s="464"/>
      <c r="AI56" s="464"/>
      <c r="AJ56" s="464"/>
      <c r="AK56" s="464"/>
      <c r="AL56" s="464"/>
      <c r="AM56" s="464"/>
      <c r="AN56" s="464"/>
      <c r="AO56" s="464"/>
      <c r="AP56" s="464"/>
      <c r="AQ56" s="464"/>
      <c r="AR56" s="464"/>
      <c r="AS56" s="464"/>
      <c r="AT56" s="464"/>
      <c r="AU56" s="464"/>
      <c r="AV56" s="464"/>
      <c r="AW56" s="464"/>
      <c r="AX56" s="464"/>
      <c r="AY56" s="464"/>
      <c r="AZ56" s="464"/>
      <c r="BA56" s="464"/>
      <c r="BB56" s="464"/>
      <c r="BC56" s="464"/>
      <c r="BD56" s="464"/>
      <c r="BE56" s="464"/>
      <c r="BF56" s="464"/>
      <c r="BG56" s="464"/>
      <c r="BH56" s="464"/>
      <c r="BI56" s="464"/>
      <c r="BJ56" s="464"/>
      <c r="BK56" s="464"/>
      <c r="BL56" s="464"/>
      <c r="BM56" s="464"/>
      <c r="BN56" s="464"/>
      <c r="BO56" s="464"/>
      <c r="BP56" s="464"/>
      <c r="BQ56" s="464"/>
      <c r="BR56" s="464"/>
      <c r="BS56" s="464"/>
      <c r="BT56" s="464"/>
      <c r="BU56" s="464"/>
      <c r="BV56" s="464"/>
      <c r="BW56" s="464"/>
      <c r="BX56" s="464"/>
      <c r="BY56" s="464"/>
      <c r="BZ56" s="464"/>
      <c r="CA56" s="464"/>
      <c r="CB56" s="464"/>
      <c r="CC56" s="464"/>
      <c r="CD56" s="464"/>
      <c r="CE56" s="464"/>
      <c r="CF56" s="464"/>
      <c r="CG56" s="464"/>
      <c r="CH56" s="464"/>
      <c r="CI56" s="464"/>
      <c r="CJ56" s="464"/>
      <c r="CK56" s="464"/>
      <c r="CL56" s="464"/>
      <c r="CM56" s="464"/>
      <c r="CN56" s="464"/>
      <c r="CO56" s="464"/>
      <c r="CP56" s="464"/>
      <c r="CQ56" s="464"/>
      <c r="CR56" s="464"/>
      <c r="CS56" s="464"/>
      <c r="CT56" s="464"/>
      <c r="CU56" s="464"/>
      <c r="CV56" s="464"/>
      <c r="CW56" s="464"/>
      <c r="CX56" s="464"/>
      <c r="CY56" s="464"/>
      <c r="CZ56" s="464"/>
      <c r="DA56" s="464"/>
      <c r="DB56" s="464"/>
      <c r="DC56" s="464"/>
      <c r="DD56" s="464"/>
      <c r="DE56" s="464"/>
      <c r="DF56" s="464"/>
      <c r="DG56" s="464"/>
      <c r="DH56" s="464"/>
      <c r="DI56" s="464"/>
      <c r="DJ56" s="464"/>
      <c r="DK56" s="464"/>
      <c r="DL56" s="464"/>
    </row>
    <row r="57" spans="8:116">
      <c r="H57" s="464"/>
      <c r="I57" s="464"/>
      <c r="J57" s="464"/>
      <c r="K57" s="464"/>
      <c r="L57" s="464"/>
      <c r="M57" s="464"/>
      <c r="N57" s="464"/>
      <c r="O57" s="464"/>
      <c r="P57" s="464"/>
      <c r="Q57" s="464"/>
      <c r="R57" s="464"/>
      <c r="S57" s="464"/>
      <c r="T57" s="464"/>
      <c r="U57" s="464"/>
      <c r="V57" s="464"/>
      <c r="W57" s="464"/>
      <c r="X57" s="464"/>
      <c r="Y57" s="464"/>
      <c r="Z57" s="464"/>
      <c r="AA57" s="464"/>
      <c r="AB57" s="464"/>
      <c r="AC57" s="464"/>
      <c r="AD57" s="464"/>
      <c r="AE57" s="464"/>
      <c r="AF57" s="464"/>
      <c r="AG57" s="464"/>
      <c r="AH57" s="464"/>
      <c r="AI57" s="464"/>
      <c r="AJ57" s="464"/>
      <c r="AK57" s="464"/>
      <c r="AL57" s="464"/>
      <c r="AM57" s="464"/>
      <c r="AN57" s="464"/>
      <c r="AO57" s="464"/>
      <c r="AP57" s="464"/>
      <c r="AQ57" s="464"/>
      <c r="AR57" s="464"/>
      <c r="AS57" s="464"/>
      <c r="AT57" s="464"/>
      <c r="AU57" s="464"/>
      <c r="AV57" s="464"/>
      <c r="AW57" s="464"/>
      <c r="AX57" s="464"/>
      <c r="AY57" s="464"/>
      <c r="AZ57" s="464"/>
      <c r="BA57" s="464"/>
      <c r="BB57" s="464"/>
      <c r="BC57" s="464"/>
      <c r="BD57" s="464"/>
      <c r="BE57" s="464"/>
      <c r="BF57" s="464"/>
      <c r="BG57" s="464"/>
      <c r="BH57" s="464"/>
      <c r="BI57" s="464"/>
      <c r="BJ57" s="464"/>
      <c r="BK57" s="464"/>
      <c r="BL57" s="464"/>
      <c r="BM57" s="464"/>
      <c r="BN57" s="464"/>
      <c r="BO57" s="464"/>
      <c r="BP57" s="464"/>
      <c r="BQ57" s="464"/>
      <c r="BR57" s="464"/>
      <c r="BS57" s="464"/>
      <c r="BT57" s="464"/>
      <c r="BU57" s="464"/>
      <c r="BV57" s="464"/>
      <c r="BW57" s="464"/>
      <c r="BX57" s="464"/>
      <c r="BY57" s="464"/>
      <c r="BZ57" s="464"/>
      <c r="CA57" s="464"/>
      <c r="CB57" s="464"/>
      <c r="CC57" s="464"/>
      <c r="CD57" s="464"/>
      <c r="CE57" s="464"/>
      <c r="CF57" s="464"/>
      <c r="CG57" s="464"/>
      <c r="CH57" s="464"/>
      <c r="CI57" s="464"/>
      <c r="CJ57" s="464"/>
      <c r="CK57" s="464"/>
      <c r="CL57" s="464"/>
      <c r="CM57" s="464"/>
      <c r="CN57" s="464"/>
      <c r="CO57" s="464"/>
      <c r="CP57" s="464"/>
      <c r="CQ57" s="464"/>
      <c r="CR57" s="464"/>
      <c r="CS57" s="464"/>
      <c r="CT57" s="464"/>
      <c r="CU57" s="464"/>
      <c r="CV57" s="464"/>
      <c r="CW57" s="464"/>
      <c r="CX57" s="464"/>
      <c r="CY57" s="464"/>
      <c r="CZ57" s="464"/>
      <c r="DA57" s="464"/>
      <c r="DB57" s="464"/>
      <c r="DC57" s="464"/>
      <c r="DD57" s="464"/>
      <c r="DE57" s="464"/>
      <c r="DF57" s="464"/>
      <c r="DG57" s="464"/>
      <c r="DH57" s="464"/>
      <c r="DI57" s="464"/>
      <c r="DJ57" s="464"/>
      <c r="DK57" s="464"/>
      <c r="DL57" s="464"/>
    </row>
    <row r="58" spans="8:116">
      <c r="H58" s="464"/>
      <c r="I58" s="464"/>
      <c r="J58" s="464"/>
      <c r="K58" s="464"/>
      <c r="L58" s="464"/>
      <c r="M58" s="464"/>
      <c r="N58" s="464"/>
      <c r="O58" s="464"/>
      <c r="P58" s="464"/>
      <c r="Q58" s="464"/>
      <c r="R58" s="464"/>
      <c r="S58" s="464"/>
      <c r="T58" s="464"/>
      <c r="U58" s="464"/>
      <c r="V58" s="464"/>
      <c r="W58" s="464"/>
      <c r="X58" s="464"/>
      <c r="Y58" s="464"/>
      <c r="Z58" s="464"/>
      <c r="AA58" s="464"/>
      <c r="AB58" s="464"/>
      <c r="AC58" s="464"/>
      <c r="AD58" s="464"/>
      <c r="AE58" s="464"/>
      <c r="AF58" s="464"/>
      <c r="AG58" s="464"/>
      <c r="AH58" s="464"/>
      <c r="AI58" s="464"/>
      <c r="AJ58" s="464"/>
      <c r="AK58" s="464"/>
      <c r="AL58" s="464"/>
      <c r="AM58" s="464"/>
      <c r="AN58" s="464"/>
      <c r="AO58" s="464"/>
      <c r="AP58" s="464"/>
      <c r="AQ58" s="464"/>
      <c r="AR58" s="464"/>
      <c r="AS58" s="464"/>
      <c r="AT58" s="464"/>
      <c r="AU58" s="464"/>
      <c r="AV58" s="464"/>
      <c r="AW58" s="464"/>
      <c r="AX58" s="464"/>
      <c r="AY58" s="464"/>
      <c r="AZ58" s="464"/>
      <c r="BA58" s="464"/>
      <c r="BB58" s="464"/>
      <c r="BC58" s="464"/>
      <c r="BD58" s="464"/>
      <c r="BE58" s="464"/>
      <c r="BF58" s="464"/>
      <c r="BG58" s="464"/>
      <c r="BH58" s="464"/>
      <c r="BI58" s="464"/>
      <c r="BJ58" s="464"/>
      <c r="BK58" s="464"/>
      <c r="BL58" s="464"/>
      <c r="BM58" s="464"/>
      <c r="BN58" s="464"/>
      <c r="BO58" s="464"/>
      <c r="BP58" s="464"/>
      <c r="BQ58" s="464"/>
      <c r="BR58" s="464"/>
      <c r="BS58" s="464"/>
      <c r="BT58" s="464"/>
      <c r="BU58" s="464"/>
      <c r="BV58" s="464"/>
      <c r="BW58" s="464"/>
      <c r="BX58" s="464"/>
      <c r="BY58" s="464"/>
      <c r="BZ58" s="464"/>
      <c r="CA58" s="464"/>
      <c r="CB58" s="464"/>
      <c r="CC58" s="464"/>
      <c r="CD58" s="464"/>
      <c r="CE58" s="464"/>
      <c r="CF58" s="464"/>
      <c r="CG58" s="464"/>
      <c r="CH58" s="464"/>
      <c r="CI58" s="464"/>
      <c r="CJ58" s="464"/>
      <c r="CK58" s="464"/>
      <c r="CL58" s="464"/>
      <c r="CM58" s="464"/>
      <c r="CN58" s="464"/>
      <c r="CO58" s="464"/>
      <c r="CP58" s="464"/>
      <c r="CQ58" s="464"/>
      <c r="CR58" s="464"/>
      <c r="CS58" s="464"/>
      <c r="CT58" s="464"/>
      <c r="CU58" s="464"/>
      <c r="CV58" s="464"/>
      <c r="CW58" s="464"/>
      <c r="CX58" s="464"/>
      <c r="CY58" s="464"/>
      <c r="CZ58" s="464"/>
      <c r="DA58" s="464"/>
      <c r="DB58" s="464"/>
      <c r="DC58" s="464"/>
      <c r="DD58" s="464"/>
      <c r="DE58" s="464"/>
      <c r="DF58" s="464"/>
      <c r="DG58" s="464"/>
      <c r="DH58" s="464"/>
      <c r="DI58" s="464"/>
      <c r="DJ58" s="464"/>
      <c r="DK58" s="464"/>
      <c r="DL58" s="464"/>
    </row>
    <row r="59" spans="8:116">
      <c r="H59" s="464"/>
      <c r="I59" s="464"/>
      <c r="J59" s="464"/>
      <c r="K59" s="464"/>
      <c r="L59" s="464"/>
      <c r="M59" s="464"/>
      <c r="N59" s="464"/>
      <c r="O59" s="464"/>
      <c r="P59" s="464"/>
      <c r="Q59" s="464"/>
      <c r="R59" s="464"/>
      <c r="S59" s="464"/>
      <c r="T59" s="464"/>
      <c r="U59" s="464"/>
      <c r="V59" s="464"/>
      <c r="W59" s="464"/>
      <c r="X59" s="464"/>
      <c r="Y59" s="464"/>
      <c r="Z59" s="464"/>
      <c r="AA59" s="464"/>
      <c r="AB59" s="464"/>
      <c r="AC59" s="464"/>
      <c r="AD59" s="464"/>
      <c r="AE59" s="464"/>
      <c r="AF59" s="464"/>
      <c r="AG59" s="464"/>
      <c r="AH59" s="464"/>
      <c r="AI59" s="464"/>
      <c r="AJ59" s="464"/>
      <c r="AK59" s="464"/>
      <c r="AL59" s="464"/>
      <c r="AM59" s="464"/>
      <c r="AN59" s="464"/>
      <c r="AO59" s="464"/>
      <c r="AP59" s="464"/>
      <c r="AQ59" s="464"/>
      <c r="AR59" s="464"/>
      <c r="AS59" s="464"/>
      <c r="AT59" s="464"/>
      <c r="AU59" s="464"/>
      <c r="AV59" s="464"/>
      <c r="AW59" s="464"/>
      <c r="AX59" s="464"/>
      <c r="AY59" s="464"/>
      <c r="AZ59" s="464"/>
      <c r="BA59" s="464"/>
      <c r="BB59" s="464"/>
      <c r="BC59" s="464"/>
      <c r="BD59" s="464"/>
      <c r="BE59" s="464"/>
      <c r="BF59" s="464"/>
      <c r="BG59" s="464"/>
      <c r="BH59" s="464"/>
      <c r="BI59" s="464"/>
      <c r="BJ59" s="464"/>
      <c r="BK59" s="464"/>
      <c r="BL59" s="464"/>
      <c r="BM59" s="464"/>
      <c r="BN59" s="464"/>
      <c r="BO59" s="464"/>
      <c r="BP59" s="464"/>
      <c r="BQ59" s="464"/>
      <c r="BR59" s="464"/>
      <c r="BS59" s="464"/>
      <c r="BT59" s="464"/>
      <c r="BU59" s="464"/>
      <c r="BV59" s="464"/>
      <c r="BW59" s="464"/>
      <c r="BX59" s="464"/>
      <c r="BY59" s="464"/>
      <c r="BZ59" s="464"/>
      <c r="CA59" s="464"/>
      <c r="CB59" s="464"/>
      <c r="CC59" s="464"/>
      <c r="CD59" s="464"/>
      <c r="CE59" s="464"/>
      <c r="CF59" s="464"/>
      <c r="CG59" s="464"/>
      <c r="CH59" s="464"/>
      <c r="CI59" s="464"/>
      <c r="CJ59" s="464"/>
      <c r="CK59" s="464"/>
      <c r="CL59" s="464"/>
      <c r="CM59" s="464"/>
      <c r="CN59" s="464"/>
      <c r="CO59" s="464"/>
      <c r="CP59" s="464"/>
      <c r="CQ59" s="464"/>
      <c r="CR59" s="464"/>
      <c r="CS59" s="464"/>
      <c r="CT59" s="464"/>
      <c r="CU59" s="464"/>
      <c r="CV59" s="464"/>
      <c r="CW59" s="464"/>
      <c r="CX59" s="464"/>
      <c r="CY59" s="464"/>
      <c r="CZ59" s="464"/>
      <c r="DA59" s="464"/>
      <c r="DB59" s="464"/>
      <c r="DC59" s="464"/>
      <c r="DD59" s="464"/>
      <c r="DE59" s="464"/>
      <c r="DF59" s="464"/>
      <c r="DG59" s="464"/>
      <c r="DH59" s="464"/>
      <c r="DI59" s="464"/>
      <c r="DJ59" s="464"/>
      <c r="DK59" s="464"/>
      <c r="DL59" s="464"/>
    </row>
    <row r="60" spans="8:116">
      <c r="H60" s="464"/>
      <c r="I60" s="464"/>
      <c r="J60" s="464"/>
      <c r="K60" s="464"/>
      <c r="L60" s="464"/>
      <c r="M60" s="464"/>
      <c r="N60" s="464"/>
      <c r="O60" s="464"/>
      <c r="P60" s="464"/>
      <c r="Q60" s="464"/>
      <c r="R60" s="464"/>
      <c r="S60" s="464"/>
      <c r="T60" s="464"/>
      <c r="U60" s="464"/>
      <c r="V60" s="464"/>
      <c r="W60" s="464"/>
      <c r="X60" s="464"/>
      <c r="Y60" s="464"/>
      <c r="Z60" s="464"/>
      <c r="AA60" s="464"/>
      <c r="AB60" s="464"/>
      <c r="AC60" s="464"/>
      <c r="AD60" s="464"/>
      <c r="AE60" s="464"/>
      <c r="AF60" s="464"/>
      <c r="AG60" s="464"/>
      <c r="AH60" s="464"/>
      <c r="AI60" s="464"/>
      <c r="AJ60" s="464"/>
      <c r="AK60" s="464"/>
      <c r="AL60" s="464"/>
      <c r="AM60" s="464"/>
      <c r="AN60" s="464"/>
      <c r="AO60" s="464"/>
      <c r="AP60" s="464"/>
      <c r="AQ60" s="464"/>
      <c r="AR60" s="464"/>
      <c r="AS60" s="464"/>
      <c r="AT60" s="464"/>
      <c r="AU60" s="464"/>
      <c r="AV60" s="464"/>
      <c r="AW60" s="464"/>
      <c r="AX60" s="464"/>
      <c r="AY60" s="464"/>
      <c r="AZ60" s="464"/>
      <c r="BA60" s="464"/>
      <c r="BB60" s="464"/>
      <c r="BC60" s="464"/>
      <c r="BD60" s="464"/>
      <c r="BE60" s="464"/>
      <c r="BF60" s="464"/>
      <c r="BG60" s="464"/>
      <c r="BH60" s="464"/>
      <c r="BI60" s="464"/>
      <c r="BJ60" s="464"/>
      <c r="BK60" s="464"/>
      <c r="BL60" s="464"/>
      <c r="BM60" s="464"/>
      <c r="BN60" s="464"/>
      <c r="BO60" s="464"/>
      <c r="BP60" s="464"/>
      <c r="BQ60" s="464"/>
      <c r="BR60" s="464"/>
      <c r="BS60" s="464"/>
      <c r="BT60" s="464"/>
      <c r="BU60" s="464"/>
      <c r="BV60" s="464"/>
      <c r="BW60" s="464"/>
      <c r="BX60" s="464"/>
      <c r="BY60" s="464"/>
      <c r="BZ60" s="464"/>
      <c r="CA60" s="464"/>
      <c r="CB60" s="464"/>
      <c r="CC60" s="464"/>
      <c r="CD60" s="464"/>
      <c r="CE60" s="464"/>
      <c r="CF60" s="464"/>
      <c r="CG60" s="464"/>
      <c r="CH60" s="464"/>
      <c r="CI60" s="464"/>
      <c r="CJ60" s="464"/>
      <c r="CK60" s="464"/>
      <c r="CL60" s="464"/>
      <c r="CM60" s="464"/>
      <c r="CN60" s="464"/>
      <c r="CO60" s="464"/>
      <c r="CP60" s="464"/>
      <c r="CQ60" s="464"/>
      <c r="CR60" s="464"/>
      <c r="CS60" s="464"/>
      <c r="CT60" s="464"/>
      <c r="CU60" s="464"/>
      <c r="CV60" s="464"/>
      <c r="CW60" s="464"/>
      <c r="CX60" s="464"/>
      <c r="CY60" s="464"/>
      <c r="CZ60" s="464"/>
      <c r="DA60" s="464"/>
      <c r="DB60" s="464"/>
      <c r="DC60" s="464"/>
      <c r="DD60" s="464"/>
      <c r="DE60" s="464"/>
      <c r="DF60" s="464"/>
      <c r="DG60" s="464"/>
      <c r="DH60" s="464"/>
      <c r="DI60" s="464"/>
      <c r="DJ60" s="464"/>
      <c r="DK60" s="464"/>
      <c r="DL60" s="464"/>
    </row>
    <row r="61" spans="8:116">
      <c r="H61" s="464"/>
      <c r="I61" s="464"/>
      <c r="J61" s="464"/>
      <c r="K61" s="464"/>
      <c r="L61" s="464"/>
      <c r="M61" s="464"/>
      <c r="N61" s="464"/>
      <c r="O61" s="464"/>
      <c r="P61" s="464"/>
      <c r="Q61" s="464"/>
      <c r="R61" s="464"/>
      <c r="S61" s="464"/>
      <c r="T61" s="464"/>
      <c r="U61" s="464"/>
      <c r="V61" s="464"/>
      <c r="W61" s="464"/>
      <c r="X61" s="464"/>
      <c r="Y61" s="464"/>
      <c r="Z61" s="464"/>
      <c r="AA61" s="464"/>
      <c r="AB61" s="464"/>
      <c r="AC61" s="464"/>
      <c r="AD61" s="464"/>
      <c r="AE61" s="464"/>
      <c r="AF61" s="464"/>
      <c r="AG61" s="464"/>
      <c r="AH61" s="464"/>
      <c r="AI61" s="464"/>
      <c r="AJ61" s="464"/>
      <c r="AK61" s="464"/>
      <c r="AL61" s="464"/>
      <c r="AM61" s="464"/>
      <c r="AN61" s="464"/>
      <c r="AO61" s="464"/>
      <c r="AP61" s="464"/>
      <c r="AQ61" s="464"/>
      <c r="AR61" s="464"/>
      <c r="AS61" s="464"/>
      <c r="AT61" s="464"/>
      <c r="AU61" s="464"/>
      <c r="AV61" s="464"/>
      <c r="AW61" s="464"/>
      <c r="AX61" s="464"/>
      <c r="AY61" s="464"/>
      <c r="AZ61" s="464"/>
      <c r="BA61" s="464"/>
      <c r="BB61" s="464"/>
      <c r="BC61" s="464"/>
      <c r="BD61" s="464"/>
      <c r="BE61" s="464"/>
      <c r="BF61" s="464"/>
      <c r="BG61" s="464"/>
      <c r="BH61" s="464"/>
      <c r="BI61" s="464"/>
      <c r="BJ61" s="464"/>
      <c r="BK61" s="464"/>
      <c r="BL61" s="464"/>
      <c r="BM61" s="464"/>
      <c r="BN61" s="464"/>
      <c r="BO61" s="464"/>
      <c r="BP61" s="464"/>
      <c r="BQ61" s="464"/>
      <c r="BR61" s="464"/>
      <c r="BS61" s="464"/>
      <c r="BT61" s="464"/>
      <c r="BU61" s="464"/>
      <c r="BV61" s="464"/>
      <c r="BW61" s="464"/>
      <c r="BX61" s="464"/>
      <c r="BY61" s="464"/>
      <c r="BZ61" s="464"/>
      <c r="CA61" s="464"/>
      <c r="CB61" s="464"/>
      <c r="CC61" s="464"/>
      <c r="CD61" s="464"/>
      <c r="CE61" s="464"/>
      <c r="CF61" s="464"/>
      <c r="CG61" s="464"/>
      <c r="CH61" s="464"/>
      <c r="CI61" s="464"/>
      <c r="CJ61" s="464"/>
      <c r="CK61" s="464"/>
      <c r="CL61" s="464"/>
      <c r="CM61" s="464"/>
      <c r="CN61" s="464"/>
      <c r="CO61" s="464"/>
      <c r="CP61" s="464"/>
      <c r="CQ61" s="464"/>
      <c r="CR61" s="464"/>
      <c r="CS61" s="464"/>
      <c r="CT61" s="464"/>
      <c r="CU61" s="464"/>
      <c r="CV61" s="464"/>
      <c r="CW61" s="464"/>
      <c r="CX61" s="464"/>
      <c r="CY61" s="464"/>
      <c r="CZ61" s="464"/>
      <c r="DA61" s="464"/>
      <c r="DB61" s="464"/>
      <c r="DC61" s="464"/>
      <c r="DD61" s="464"/>
      <c r="DE61" s="464"/>
      <c r="DF61" s="464"/>
      <c r="DG61" s="464"/>
      <c r="DH61" s="464"/>
      <c r="DI61" s="464"/>
      <c r="DJ61" s="464"/>
      <c r="DK61" s="464"/>
      <c r="DL61" s="464"/>
    </row>
    <row r="62" spans="8:116">
      <c r="H62" s="464"/>
      <c r="I62" s="464"/>
      <c r="J62" s="464"/>
      <c r="K62" s="464"/>
      <c r="L62" s="464"/>
      <c r="M62" s="464"/>
      <c r="N62" s="464"/>
      <c r="O62" s="464"/>
      <c r="P62" s="464"/>
      <c r="Q62" s="464"/>
      <c r="R62" s="464"/>
      <c r="S62" s="464"/>
      <c r="T62" s="464"/>
      <c r="U62" s="464"/>
      <c r="V62" s="464"/>
      <c r="W62" s="464"/>
      <c r="X62" s="464"/>
      <c r="Y62" s="464"/>
      <c r="Z62" s="464"/>
      <c r="AA62" s="464"/>
      <c r="AB62" s="464"/>
      <c r="AC62" s="464"/>
      <c r="AD62" s="464"/>
      <c r="AE62" s="464"/>
      <c r="AF62" s="464"/>
      <c r="AG62" s="464"/>
      <c r="AH62" s="464"/>
      <c r="AI62" s="464"/>
      <c r="AJ62" s="464"/>
      <c r="AK62" s="464"/>
      <c r="AL62" s="464"/>
      <c r="AM62" s="464"/>
      <c r="AN62" s="464"/>
      <c r="AO62" s="464"/>
      <c r="AP62" s="464"/>
      <c r="AQ62" s="464"/>
      <c r="AR62" s="464"/>
      <c r="AS62" s="464"/>
      <c r="AT62" s="464"/>
      <c r="AU62" s="464"/>
      <c r="AV62" s="464"/>
      <c r="AW62" s="464"/>
      <c r="AX62" s="464"/>
      <c r="AY62" s="464"/>
      <c r="AZ62" s="464"/>
      <c r="BA62" s="464"/>
      <c r="BB62" s="464"/>
      <c r="BC62" s="464"/>
      <c r="BD62" s="464"/>
      <c r="BE62" s="464"/>
      <c r="BF62" s="464"/>
      <c r="BG62" s="464"/>
      <c r="BH62" s="464"/>
      <c r="BI62" s="464"/>
      <c r="BJ62" s="464"/>
      <c r="BK62" s="464"/>
      <c r="BL62" s="464"/>
      <c r="BM62" s="464"/>
      <c r="BN62" s="464"/>
      <c r="BO62" s="464"/>
      <c r="BP62" s="464"/>
      <c r="BQ62" s="464"/>
      <c r="BR62" s="464"/>
      <c r="BS62" s="464"/>
      <c r="BT62" s="464"/>
      <c r="BU62" s="464"/>
      <c r="BV62" s="464"/>
      <c r="BW62" s="464"/>
      <c r="BX62" s="464"/>
      <c r="BY62" s="464"/>
      <c r="BZ62" s="464"/>
      <c r="CA62" s="464"/>
      <c r="CB62" s="464"/>
      <c r="CC62" s="464"/>
      <c r="CD62" s="464"/>
      <c r="CE62" s="464"/>
      <c r="CF62" s="464"/>
      <c r="CG62" s="464"/>
      <c r="CH62" s="464"/>
      <c r="CI62" s="464"/>
      <c r="CJ62" s="464"/>
      <c r="CK62" s="464"/>
      <c r="CL62" s="464"/>
      <c r="CM62" s="464"/>
      <c r="CN62" s="464"/>
      <c r="CO62" s="464"/>
      <c r="CP62" s="464"/>
      <c r="CQ62" s="464"/>
      <c r="CR62" s="464"/>
      <c r="CS62" s="464"/>
      <c r="CT62" s="464"/>
      <c r="CU62" s="464"/>
      <c r="CV62" s="464"/>
      <c r="CW62" s="464"/>
      <c r="CX62" s="464"/>
      <c r="CY62" s="464"/>
      <c r="CZ62" s="464"/>
      <c r="DA62" s="464"/>
      <c r="DB62" s="464"/>
      <c r="DC62" s="464"/>
      <c r="DD62" s="464"/>
      <c r="DE62" s="464"/>
      <c r="DF62" s="464"/>
      <c r="DG62" s="464"/>
      <c r="DH62" s="464"/>
      <c r="DI62" s="464"/>
      <c r="DJ62" s="464"/>
      <c r="DK62" s="464"/>
      <c r="DL62" s="464"/>
    </row>
    <row r="63" spans="8:116">
      <c r="H63" s="464"/>
      <c r="I63" s="464"/>
      <c r="J63" s="464"/>
      <c r="K63" s="464"/>
      <c r="L63" s="464"/>
      <c r="M63" s="464"/>
      <c r="N63" s="464"/>
      <c r="O63" s="464"/>
      <c r="P63" s="464"/>
      <c r="Q63" s="464"/>
      <c r="R63" s="464"/>
      <c r="S63" s="464"/>
      <c r="T63" s="464"/>
      <c r="U63" s="464"/>
      <c r="V63" s="464"/>
      <c r="W63" s="464"/>
      <c r="X63" s="464"/>
      <c r="Y63" s="464"/>
      <c r="Z63" s="464"/>
      <c r="AA63" s="464"/>
      <c r="AB63" s="464"/>
      <c r="AC63" s="464"/>
      <c r="AD63" s="464"/>
      <c r="AE63" s="464"/>
      <c r="AF63" s="464"/>
      <c r="AG63" s="464"/>
      <c r="AH63" s="464"/>
      <c r="AI63" s="464"/>
      <c r="AJ63" s="464"/>
      <c r="AK63" s="464"/>
      <c r="AL63" s="464"/>
      <c r="AM63" s="464"/>
      <c r="AN63" s="464"/>
      <c r="AO63" s="464"/>
      <c r="AP63" s="464"/>
      <c r="AQ63" s="464"/>
      <c r="AR63" s="464"/>
      <c r="AS63" s="464"/>
      <c r="AT63" s="464"/>
      <c r="AU63" s="464"/>
      <c r="AV63" s="464"/>
      <c r="AW63" s="464"/>
      <c r="AX63" s="464"/>
      <c r="AY63" s="464"/>
      <c r="AZ63" s="464"/>
      <c r="BA63" s="464"/>
      <c r="BB63" s="464"/>
      <c r="BC63" s="464"/>
      <c r="BD63" s="464"/>
      <c r="BE63" s="464"/>
      <c r="BF63" s="464"/>
      <c r="BG63" s="464"/>
      <c r="BH63" s="464"/>
      <c r="BI63" s="464"/>
      <c r="BJ63" s="464"/>
      <c r="BK63" s="464"/>
      <c r="BL63" s="464"/>
      <c r="BM63" s="464"/>
      <c r="BN63" s="464"/>
      <c r="BO63" s="464"/>
      <c r="BP63" s="464"/>
      <c r="BQ63" s="464"/>
      <c r="BR63" s="464"/>
      <c r="BS63" s="464"/>
      <c r="BT63" s="464"/>
      <c r="BU63" s="464"/>
      <c r="BV63" s="464"/>
      <c r="BW63" s="464"/>
      <c r="BX63" s="464"/>
      <c r="BY63" s="464"/>
      <c r="BZ63" s="464"/>
      <c r="CA63" s="464"/>
      <c r="CB63" s="464"/>
      <c r="CC63" s="464"/>
      <c r="CD63" s="464"/>
      <c r="CE63" s="464"/>
      <c r="CF63" s="464"/>
      <c r="CG63" s="464"/>
      <c r="CH63" s="464"/>
      <c r="CI63" s="464"/>
      <c r="CJ63" s="464"/>
      <c r="CK63" s="464"/>
      <c r="CL63" s="464"/>
      <c r="CM63" s="464"/>
      <c r="CN63" s="464"/>
      <c r="CO63" s="464"/>
      <c r="CP63" s="464"/>
      <c r="CQ63" s="464"/>
      <c r="CR63" s="464"/>
      <c r="CS63" s="464"/>
      <c r="CT63" s="464"/>
      <c r="CU63" s="464"/>
      <c r="CV63" s="464"/>
      <c r="CW63" s="464"/>
      <c r="CX63" s="464"/>
      <c r="CY63" s="464"/>
      <c r="CZ63" s="464"/>
      <c r="DA63" s="464"/>
      <c r="DB63" s="464"/>
      <c r="DC63" s="464"/>
      <c r="DD63" s="464"/>
      <c r="DE63" s="464"/>
      <c r="DF63" s="464"/>
      <c r="DG63" s="464"/>
      <c r="DH63" s="464"/>
      <c r="DI63" s="464"/>
      <c r="DJ63" s="464"/>
      <c r="DK63" s="464"/>
      <c r="DL63" s="464"/>
    </row>
    <row r="64" spans="8:116">
      <c r="H64" s="464"/>
      <c r="I64" s="464"/>
      <c r="J64" s="464"/>
      <c r="K64" s="464"/>
      <c r="L64" s="464"/>
      <c r="M64" s="464"/>
      <c r="N64" s="464"/>
      <c r="O64" s="464"/>
      <c r="P64" s="464"/>
      <c r="Q64" s="464"/>
      <c r="R64" s="464"/>
      <c r="S64" s="464"/>
      <c r="T64" s="464"/>
      <c r="U64" s="464"/>
      <c r="V64" s="464"/>
      <c r="W64" s="464"/>
      <c r="X64" s="464"/>
      <c r="Y64" s="464"/>
      <c r="Z64" s="464"/>
      <c r="AA64" s="464"/>
      <c r="AB64" s="464"/>
      <c r="AC64" s="464"/>
      <c r="AD64" s="464"/>
      <c r="AE64" s="464"/>
      <c r="AF64" s="464"/>
      <c r="AG64" s="464"/>
      <c r="AH64" s="464"/>
      <c r="AI64" s="464"/>
      <c r="AJ64" s="464"/>
      <c r="AK64" s="464"/>
      <c r="AL64" s="464"/>
      <c r="AM64" s="464"/>
      <c r="AN64" s="464"/>
      <c r="AO64" s="464"/>
      <c r="AP64" s="464"/>
      <c r="AQ64" s="464"/>
      <c r="AR64" s="464"/>
      <c r="AS64" s="464"/>
      <c r="AT64" s="464"/>
      <c r="AU64" s="464"/>
      <c r="AV64" s="464"/>
      <c r="AW64" s="464"/>
      <c r="AX64" s="464"/>
      <c r="AY64" s="464"/>
      <c r="AZ64" s="464"/>
      <c r="BA64" s="464"/>
      <c r="BB64" s="464"/>
      <c r="BC64" s="464"/>
      <c r="BD64" s="464"/>
      <c r="BE64" s="464"/>
      <c r="BF64" s="464"/>
      <c r="BG64" s="464"/>
      <c r="BH64" s="464"/>
      <c r="BI64" s="464"/>
      <c r="BJ64" s="464"/>
      <c r="BK64" s="464"/>
      <c r="BL64" s="464"/>
      <c r="BM64" s="464"/>
      <c r="BN64" s="464"/>
      <c r="BO64" s="464"/>
      <c r="BP64" s="464"/>
      <c r="BQ64" s="464"/>
      <c r="BR64" s="464"/>
      <c r="BS64" s="464"/>
      <c r="BT64" s="464"/>
      <c r="BU64" s="464"/>
      <c r="BV64" s="464"/>
      <c r="BW64" s="464"/>
      <c r="BX64" s="464"/>
      <c r="BY64" s="464"/>
      <c r="BZ64" s="464"/>
      <c r="CA64" s="464"/>
      <c r="CB64" s="464"/>
      <c r="CC64" s="464"/>
      <c r="CD64" s="464"/>
      <c r="CE64" s="464"/>
      <c r="CF64" s="464"/>
      <c r="CG64" s="464"/>
      <c r="CH64" s="464"/>
      <c r="CI64" s="464"/>
      <c r="CJ64" s="464"/>
      <c r="CK64" s="464"/>
      <c r="CL64" s="464"/>
      <c r="CM64" s="464"/>
      <c r="CN64" s="464"/>
      <c r="CO64" s="464"/>
      <c r="CP64" s="464"/>
      <c r="CQ64" s="464"/>
      <c r="CR64" s="464"/>
      <c r="CS64" s="464"/>
      <c r="CT64" s="464"/>
      <c r="CU64" s="464"/>
      <c r="CV64" s="464"/>
      <c r="CW64" s="464"/>
      <c r="CX64" s="464"/>
      <c r="CY64" s="464"/>
      <c r="CZ64" s="464"/>
      <c r="DA64" s="464"/>
      <c r="DB64" s="464"/>
      <c r="DC64" s="464"/>
      <c r="DD64" s="464"/>
      <c r="DE64" s="464"/>
      <c r="DF64" s="464"/>
      <c r="DG64" s="464"/>
      <c r="DH64" s="464"/>
      <c r="DI64" s="464"/>
      <c r="DJ64" s="464"/>
      <c r="DK64" s="464"/>
      <c r="DL64" s="464"/>
    </row>
    <row r="65" spans="8:116">
      <c r="H65" s="464"/>
      <c r="I65" s="464"/>
      <c r="J65" s="464"/>
      <c r="K65" s="464"/>
      <c r="L65" s="464"/>
      <c r="M65" s="464"/>
      <c r="N65" s="464"/>
      <c r="O65" s="464"/>
      <c r="P65" s="464"/>
      <c r="Q65" s="464"/>
      <c r="R65" s="464"/>
      <c r="S65" s="464"/>
      <c r="T65" s="464"/>
      <c r="U65" s="464"/>
      <c r="V65" s="464"/>
      <c r="W65" s="464"/>
      <c r="X65" s="464"/>
      <c r="Y65" s="464"/>
      <c r="Z65" s="464"/>
      <c r="AA65" s="464"/>
      <c r="AB65" s="464"/>
      <c r="AC65" s="464"/>
      <c r="AD65" s="464"/>
      <c r="AE65" s="464"/>
      <c r="AF65" s="464"/>
      <c r="AG65" s="464"/>
      <c r="AH65" s="464"/>
      <c r="AI65" s="464"/>
      <c r="AJ65" s="464"/>
      <c r="AK65" s="464"/>
      <c r="AL65" s="464"/>
      <c r="AM65" s="464"/>
      <c r="AN65" s="464"/>
      <c r="AO65" s="464"/>
      <c r="AP65" s="464"/>
      <c r="AQ65" s="464"/>
      <c r="AR65" s="464"/>
      <c r="AS65" s="464"/>
      <c r="AT65" s="464"/>
      <c r="AU65" s="464"/>
      <c r="AV65" s="464"/>
      <c r="AW65" s="464"/>
      <c r="AX65" s="464"/>
      <c r="AY65" s="464"/>
      <c r="AZ65" s="464"/>
      <c r="BA65" s="464"/>
      <c r="BB65" s="464"/>
      <c r="BC65" s="464"/>
      <c r="BD65" s="464"/>
      <c r="BE65" s="464"/>
      <c r="BF65" s="464"/>
      <c r="BG65" s="464"/>
      <c r="BH65" s="464"/>
      <c r="BI65" s="464"/>
      <c r="BJ65" s="464"/>
      <c r="BK65" s="464"/>
      <c r="BL65" s="464"/>
      <c r="BM65" s="464"/>
      <c r="BN65" s="464"/>
      <c r="BO65" s="464"/>
      <c r="BP65" s="464"/>
      <c r="BQ65" s="464"/>
      <c r="BR65" s="464"/>
      <c r="BS65" s="464"/>
      <c r="BT65" s="464"/>
      <c r="BU65" s="464"/>
      <c r="BV65" s="464"/>
      <c r="BW65" s="464"/>
      <c r="BX65" s="464"/>
      <c r="BY65" s="464"/>
      <c r="BZ65" s="464"/>
      <c r="CA65" s="464"/>
      <c r="CB65" s="464"/>
      <c r="CC65" s="464"/>
      <c r="CD65" s="464"/>
      <c r="CE65" s="464"/>
      <c r="CF65" s="464"/>
      <c r="CG65" s="464"/>
      <c r="CH65" s="464"/>
      <c r="CI65" s="464"/>
      <c r="CJ65" s="464"/>
      <c r="CK65" s="464"/>
      <c r="CL65" s="464"/>
      <c r="CM65" s="464"/>
      <c r="CN65" s="464"/>
      <c r="CO65" s="464"/>
      <c r="CP65" s="464"/>
      <c r="CQ65" s="464"/>
      <c r="CR65" s="464"/>
      <c r="CS65" s="464"/>
      <c r="CT65" s="464"/>
      <c r="CU65" s="464"/>
      <c r="CV65" s="464"/>
      <c r="CW65" s="464"/>
      <c r="CX65" s="464"/>
      <c r="CY65" s="464"/>
      <c r="CZ65" s="464"/>
      <c r="DA65" s="464"/>
      <c r="DB65" s="464"/>
      <c r="DC65" s="464"/>
      <c r="DD65" s="464"/>
      <c r="DE65" s="464"/>
      <c r="DF65" s="464"/>
      <c r="DG65" s="464"/>
      <c r="DH65" s="464"/>
      <c r="DI65" s="464"/>
      <c r="DJ65" s="464"/>
      <c r="DK65" s="464"/>
      <c r="DL65" s="464"/>
    </row>
    <row r="66" spans="8:116">
      <c r="H66" s="464"/>
      <c r="I66" s="464"/>
      <c r="J66" s="464"/>
      <c r="K66" s="464"/>
      <c r="L66" s="464"/>
      <c r="M66" s="464"/>
      <c r="N66" s="464"/>
      <c r="O66" s="464"/>
      <c r="P66" s="464"/>
      <c r="Q66" s="464"/>
      <c r="R66" s="464"/>
      <c r="S66" s="464"/>
      <c r="T66" s="464"/>
      <c r="U66" s="464"/>
      <c r="V66" s="464"/>
      <c r="W66" s="464"/>
      <c r="X66" s="464"/>
      <c r="Y66" s="464"/>
      <c r="Z66" s="464"/>
      <c r="AA66" s="464"/>
      <c r="AB66" s="464"/>
      <c r="AC66" s="464"/>
      <c r="AD66" s="464"/>
      <c r="AE66" s="464"/>
      <c r="AF66" s="464"/>
      <c r="AG66" s="464"/>
      <c r="AH66" s="464"/>
      <c r="AI66" s="464"/>
      <c r="AJ66" s="464"/>
      <c r="AK66" s="464"/>
      <c r="AL66" s="464"/>
      <c r="AM66" s="464"/>
      <c r="AN66" s="464"/>
      <c r="AO66" s="464"/>
      <c r="AP66" s="464"/>
      <c r="AQ66" s="464"/>
      <c r="AR66" s="464"/>
      <c r="AS66" s="464"/>
      <c r="AT66" s="464"/>
      <c r="AU66" s="464"/>
      <c r="AV66" s="464"/>
      <c r="AW66" s="464"/>
      <c r="AX66" s="464"/>
      <c r="AY66" s="464"/>
      <c r="AZ66" s="464"/>
      <c r="BA66" s="464"/>
      <c r="BB66" s="464"/>
      <c r="BC66" s="464"/>
      <c r="BD66" s="464"/>
      <c r="BE66" s="464"/>
      <c r="BF66" s="464"/>
      <c r="BG66" s="464"/>
      <c r="BH66" s="464"/>
      <c r="BI66" s="464"/>
      <c r="BJ66" s="464"/>
      <c r="BK66" s="464"/>
      <c r="BL66" s="464"/>
      <c r="BM66" s="464"/>
      <c r="BN66" s="464"/>
      <c r="BO66" s="464"/>
      <c r="BP66" s="464"/>
      <c r="BQ66" s="464"/>
      <c r="BR66" s="464"/>
      <c r="BS66" s="464"/>
      <c r="BT66" s="464"/>
      <c r="BU66" s="464"/>
      <c r="BV66" s="464"/>
      <c r="BW66" s="464"/>
      <c r="BX66" s="464"/>
      <c r="BY66" s="464"/>
      <c r="BZ66" s="464"/>
      <c r="CA66" s="464"/>
      <c r="CB66" s="464"/>
      <c r="CC66" s="464"/>
      <c r="CD66" s="464"/>
      <c r="CE66" s="464"/>
      <c r="CF66" s="464"/>
      <c r="CG66" s="464"/>
      <c r="CH66" s="464"/>
      <c r="CI66" s="464"/>
      <c r="CJ66" s="464"/>
      <c r="CK66" s="464"/>
      <c r="CL66" s="464"/>
      <c r="CM66" s="464"/>
      <c r="CN66" s="464"/>
      <c r="CO66" s="464"/>
      <c r="CP66" s="464"/>
      <c r="CQ66" s="464"/>
      <c r="CR66" s="464"/>
      <c r="CS66" s="464"/>
      <c r="CT66" s="464"/>
      <c r="CU66" s="464"/>
      <c r="CV66" s="464"/>
      <c r="CW66" s="464"/>
      <c r="CX66" s="464"/>
      <c r="CY66" s="464"/>
      <c r="CZ66" s="464"/>
      <c r="DA66" s="464"/>
      <c r="DB66" s="464"/>
      <c r="DC66" s="464"/>
      <c r="DD66" s="464"/>
      <c r="DE66" s="464"/>
      <c r="DF66" s="464"/>
      <c r="DG66" s="464"/>
      <c r="DH66" s="464"/>
      <c r="DI66" s="464"/>
      <c r="DJ66" s="464"/>
      <c r="DK66" s="464"/>
      <c r="DL66" s="464"/>
    </row>
    <row r="67" spans="8:116">
      <c r="H67" s="464"/>
      <c r="I67" s="464"/>
      <c r="J67" s="464"/>
      <c r="K67" s="464"/>
      <c r="L67" s="464"/>
      <c r="M67" s="464"/>
      <c r="N67" s="464"/>
      <c r="O67" s="464"/>
      <c r="P67" s="464"/>
      <c r="Q67" s="464"/>
      <c r="R67" s="464"/>
      <c r="S67" s="464"/>
      <c r="T67" s="464"/>
      <c r="U67" s="464"/>
      <c r="V67" s="464"/>
      <c r="W67" s="464"/>
      <c r="X67" s="464"/>
      <c r="Y67" s="464"/>
      <c r="Z67" s="464"/>
      <c r="AA67" s="464"/>
      <c r="AB67" s="464"/>
      <c r="AC67" s="464"/>
      <c r="AD67" s="464"/>
      <c r="AE67" s="464"/>
      <c r="AF67" s="464"/>
      <c r="AG67" s="464"/>
      <c r="AH67" s="464"/>
      <c r="AI67" s="464"/>
      <c r="AJ67" s="464"/>
      <c r="AK67" s="464"/>
      <c r="AL67" s="464"/>
      <c r="AM67" s="464"/>
      <c r="AN67" s="464"/>
      <c r="AO67" s="464"/>
      <c r="AP67" s="464"/>
      <c r="AQ67" s="464"/>
      <c r="AR67" s="464"/>
      <c r="AS67" s="464"/>
      <c r="AT67" s="464"/>
      <c r="AU67" s="464"/>
      <c r="AV67" s="464"/>
      <c r="AW67" s="464"/>
      <c r="AX67" s="464"/>
      <c r="AY67" s="464"/>
      <c r="AZ67" s="464"/>
      <c r="BA67" s="464"/>
      <c r="BB67" s="464"/>
      <c r="BC67" s="464"/>
      <c r="BD67" s="464"/>
      <c r="BE67" s="464"/>
      <c r="BF67" s="464"/>
      <c r="BG67" s="464"/>
      <c r="BH67" s="464"/>
      <c r="BI67" s="464"/>
      <c r="BJ67" s="464"/>
      <c r="BK67" s="464"/>
      <c r="BL67" s="464"/>
      <c r="BM67" s="464"/>
      <c r="BN67" s="464"/>
      <c r="BO67" s="464"/>
      <c r="BP67" s="464"/>
      <c r="BQ67" s="464"/>
      <c r="BR67" s="464"/>
      <c r="BS67" s="464"/>
      <c r="BT67" s="464"/>
      <c r="BU67" s="464"/>
      <c r="BV67" s="464"/>
      <c r="BW67" s="464"/>
      <c r="BX67" s="464"/>
      <c r="BY67" s="464"/>
      <c r="BZ67" s="464"/>
      <c r="CA67" s="464"/>
      <c r="CB67" s="464"/>
      <c r="CC67" s="464"/>
      <c r="CD67" s="464"/>
      <c r="CE67" s="464"/>
      <c r="CF67" s="464"/>
      <c r="CG67" s="464"/>
      <c r="CH67" s="464"/>
      <c r="CI67" s="464"/>
      <c r="CJ67" s="464"/>
      <c r="CK67" s="464"/>
      <c r="CL67" s="464"/>
      <c r="CM67" s="464"/>
      <c r="CN67" s="464"/>
      <c r="CO67" s="464"/>
      <c r="CP67" s="464"/>
      <c r="CQ67" s="464"/>
      <c r="CR67" s="464"/>
      <c r="CS67" s="464"/>
      <c r="CT67" s="464"/>
      <c r="CU67" s="464"/>
      <c r="CV67" s="464"/>
      <c r="CW67" s="464"/>
      <c r="CX67" s="464"/>
      <c r="CY67" s="464"/>
      <c r="CZ67" s="464"/>
      <c r="DA67" s="464"/>
      <c r="DB67" s="464"/>
      <c r="DC67" s="464"/>
      <c r="DD67" s="464"/>
      <c r="DE67" s="464"/>
      <c r="DF67" s="464"/>
      <c r="DG67" s="464"/>
      <c r="DH67" s="464"/>
      <c r="DI67" s="464"/>
      <c r="DJ67" s="464"/>
      <c r="DK67" s="464"/>
      <c r="DL67" s="464"/>
    </row>
    <row r="68" spans="8:116">
      <c r="H68" s="464"/>
      <c r="I68" s="464"/>
      <c r="J68" s="464"/>
      <c r="K68" s="464"/>
      <c r="L68" s="464"/>
      <c r="M68" s="464"/>
      <c r="N68" s="464"/>
      <c r="O68" s="464"/>
      <c r="P68" s="464"/>
      <c r="Q68" s="464"/>
      <c r="R68" s="464"/>
      <c r="S68" s="464"/>
      <c r="T68" s="464"/>
      <c r="U68" s="464"/>
      <c r="V68" s="464"/>
      <c r="W68" s="464"/>
      <c r="X68" s="464"/>
      <c r="Y68" s="464"/>
      <c r="Z68" s="464"/>
      <c r="AA68" s="464"/>
      <c r="AB68" s="464"/>
      <c r="AC68" s="464"/>
      <c r="AD68" s="464"/>
      <c r="AE68" s="464"/>
      <c r="AF68" s="464"/>
      <c r="AG68" s="464"/>
      <c r="AH68" s="464"/>
      <c r="AI68" s="464"/>
      <c r="AJ68" s="464"/>
      <c r="AK68" s="464"/>
      <c r="AL68" s="464"/>
      <c r="AM68" s="464"/>
      <c r="AN68" s="464"/>
      <c r="AO68" s="464"/>
      <c r="AP68" s="464"/>
      <c r="AQ68" s="464"/>
      <c r="AR68" s="464"/>
      <c r="AS68" s="464"/>
      <c r="AT68" s="464"/>
      <c r="AU68" s="464"/>
      <c r="AV68" s="464"/>
      <c r="AW68" s="464"/>
      <c r="AX68" s="464"/>
      <c r="AY68" s="464"/>
      <c r="AZ68" s="464"/>
      <c r="BA68" s="464"/>
      <c r="BB68" s="464"/>
      <c r="BC68" s="464"/>
      <c r="BD68" s="464"/>
      <c r="BE68" s="464"/>
      <c r="BF68" s="464"/>
      <c r="BG68" s="464"/>
      <c r="BH68" s="464"/>
      <c r="BI68" s="464"/>
      <c r="BJ68" s="464"/>
      <c r="BK68" s="464"/>
      <c r="BL68" s="464"/>
      <c r="BM68" s="464"/>
      <c r="BN68" s="464"/>
      <c r="BO68" s="464"/>
      <c r="BP68" s="464"/>
      <c r="BQ68" s="464"/>
      <c r="BR68" s="464"/>
      <c r="BS68" s="464"/>
      <c r="BT68" s="464"/>
      <c r="BU68" s="464"/>
      <c r="BV68" s="464"/>
      <c r="BW68" s="464"/>
      <c r="BX68" s="464"/>
      <c r="BY68" s="464"/>
      <c r="BZ68" s="464"/>
      <c r="CA68" s="464"/>
      <c r="CB68" s="464"/>
      <c r="CC68" s="464"/>
      <c r="CD68" s="464"/>
      <c r="CE68" s="464"/>
      <c r="CF68" s="464"/>
      <c r="CG68" s="464"/>
      <c r="CH68" s="464"/>
      <c r="CI68" s="464"/>
      <c r="CJ68" s="464"/>
      <c r="CK68" s="464"/>
      <c r="CL68" s="464"/>
      <c r="CM68" s="464"/>
      <c r="CN68" s="464"/>
      <c r="CO68" s="464"/>
      <c r="CP68" s="464"/>
      <c r="CQ68" s="464"/>
      <c r="CR68" s="464"/>
      <c r="CS68" s="464"/>
      <c r="CT68" s="464"/>
      <c r="CU68" s="464"/>
      <c r="CV68" s="464"/>
      <c r="CW68" s="464"/>
      <c r="CX68" s="464"/>
      <c r="CY68" s="464"/>
      <c r="CZ68" s="464"/>
      <c r="DA68" s="464"/>
      <c r="DB68" s="464"/>
      <c r="DC68" s="464"/>
      <c r="DD68" s="464"/>
      <c r="DE68" s="464"/>
      <c r="DF68" s="464"/>
      <c r="DG68" s="464"/>
      <c r="DH68" s="464"/>
      <c r="DI68" s="464"/>
      <c r="DJ68" s="464"/>
      <c r="DK68" s="464"/>
      <c r="DL68" s="464"/>
    </row>
    <row r="69" spans="8:116">
      <c r="H69" s="464"/>
      <c r="I69" s="464"/>
      <c r="J69" s="464"/>
      <c r="K69" s="464"/>
      <c r="L69" s="464"/>
      <c r="M69" s="464"/>
      <c r="N69" s="464"/>
      <c r="O69" s="464"/>
      <c r="P69" s="464"/>
      <c r="Q69" s="464"/>
      <c r="R69" s="464"/>
      <c r="S69" s="464"/>
      <c r="T69" s="464"/>
      <c r="U69" s="464"/>
      <c r="V69" s="464"/>
      <c r="W69" s="464"/>
      <c r="X69" s="464"/>
      <c r="Y69" s="464"/>
      <c r="Z69" s="464"/>
      <c r="AA69" s="464"/>
      <c r="AB69" s="464"/>
      <c r="AC69" s="464"/>
      <c r="AD69" s="464"/>
      <c r="AE69" s="464"/>
      <c r="AF69" s="464"/>
      <c r="AG69" s="464"/>
      <c r="AH69" s="464"/>
      <c r="AI69" s="464"/>
      <c r="AJ69" s="464"/>
      <c r="AK69" s="464"/>
      <c r="AL69" s="464"/>
      <c r="AM69" s="464"/>
      <c r="AN69" s="464"/>
      <c r="AO69" s="464"/>
      <c r="AP69" s="464"/>
      <c r="AQ69" s="464"/>
      <c r="AR69" s="464"/>
      <c r="AS69" s="464"/>
      <c r="AT69" s="464"/>
      <c r="AU69" s="464"/>
      <c r="AV69" s="464"/>
      <c r="AW69" s="464"/>
      <c r="AX69" s="464"/>
      <c r="AY69" s="464"/>
      <c r="AZ69" s="464"/>
      <c r="BA69" s="464"/>
      <c r="BB69" s="464"/>
      <c r="BC69" s="464"/>
      <c r="BD69" s="464"/>
      <c r="BE69" s="464"/>
      <c r="BF69" s="464"/>
      <c r="BG69" s="464"/>
      <c r="BH69" s="464"/>
      <c r="BI69" s="464"/>
      <c r="BJ69" s="464"/>
      <c r="BK69" s="464"/>
      <c r="BL69" s="464"/>
      <c r="BM69" s="464"/>
      <c r="BN69" s="464"/>
      <c r="BO69" s="464"/>
      <c r="BP69" s="464"/>
      <c r="BQ69" s="464"/>
      <c r="BR69" s="464"/>
      <c r="BS69" s="464"/>
      <c r="BT69" s="464"/>
      <c r="BU69" s="464"/>
      <c r="BV69" s="464"/>
      <c r="BW69" s="464"/>
      <c r="BX69" s="464"/>
      <c r="BY69" s="464"/>
      <c r="BZ69" s="464"/>
      <c r="CA69" s="464"/>
      <c r="CB69" s="464"/>
      <c r="CC69" s="464"/>
      <c r="CD69" s="464"/>
      <c r="CE69" s="464"/>
      <c r="CF69" s="464"/>
      <c r="CG69" s="464"/>
      <c r="CH69" s="464"/>
      <c r="CI69" s="464"/>
      <c r="CJ69" s="464"/>
      <c r="CK69" s="464"/>
      <c r="CL69" s="464"/>
      <c r="CM69" s="464"/>
      <c r="CN69" s="464"/>
      <c r="CO69" s="464"/>
      <c r="CP69" s="464"/>
      <c r="CQ69" s="464"/>
      <c r="CR69" s="464"/>
      <c r="CS69" s="464"/>
      <c r="CT69" s="464"/>
      <c r="CU69" s="464"/>
      <c r="CV69" s="464"/>
      <c r="CW69" s="464"/>
      <c r="CX69" s="464"/>
      <c r="CY69" s="464"/>
      <c r="CZ69" s="464"/>
      <c r="DA69" s="464"/>
      <c r="DB69" s="464"/>
      <c r="DC69" s="464"/>
      <c r="DD69" s="464"/>
      <c r="DE69" s="464"/>
      <c r="DF69" s="464"/>
      <c r="DG69" s="464"/>
      <c r="DH69" s="464"/>
      <c r="DI69" s="464"/>
      <c r="DJ69" s="464"/>
      <c r="DK69" s="464"/>
      <c r="DL69" s="464"/>
    </row>
    <row r="70" spans="8:116">
      <c r="H70" s="464"/>
      <c r="I70" s="464"/>
      <c r="J70" s="464"/>
      <c r="K70" s="464"/>
      <c r="L70" s="464"/>
      <c r="M70" s="464"/>
      <c r="N70" s="464"/>
      <c r="O70" s="464"/>
      <c r="P70" s="464"/>
      <c r="Q70" s="464"/>
      <c r="R70" s="464"/>
      <c r="S70" s="464"/>
      <c r="T70" s="464"/>
      <c r="U70" s="464"/>
      <c r="V70" s="464"/>
      <c r="W70" s="464"/>
      <c r="X70" s="464"/>
      <c r="Y70" s="464"/>
      <c r="Z70" s="464"/>
      <c r="AA70" s="464"/>
      <c r="AB70" s="464"/>
      <c r="AC70" s="464"/>
      <c r="AD70" s="464"/>
      <c r="AE70" s="464"/>
      <c r="AF70" s="464"/>
      <c r="AG70" s="464"/>
      <c r="AH70" s="464"/>
      <c r="AI70" s="464"/>
      <c r="AJ70" s="464"/>
      <c r="AK70" s="464"/>
      <c r="AL70" s="464"/>
      <c r="AM70" s="464"/>
      <c r="AN70" s="464"/>
      <c r="AO70" s="464"/>
      <c r="AP70" s="464"/>
      <c r="AQ70" s="464"/>
      <c r="AR70" s="464"/>
      <c r="AS70" s="464"/>
      <c r="AT70" s="464"/>
      <c r="AU70" s="464"/>
      <c r="AV70" s="464"/>
      <c r="AW70" s="464"/>
      <c r="AX70" s="464"/>
      <c r="AY70" s="464"/>
      <c r="AZ70" s="464"/>
      <c r="BA70" s="464"/>
      <c r="BB70" s="464"/>
      <c r="BC70" s="464"/>
      <c r="BD70" s="464"/>
      <c r="BE70" s="464"/>
      <c r="BF70" s="464"/>
      <c r="BG70" s="464"/>
      <c r="BH70" s="464"/>
      <c r="BI70" s="464"/>
      <c r="BJ70" s="464"/>
      <c r="BK70" s="464"/>
      <c r="BL70" s="464"/>
      <c r="BM70" s="464"/>
      <c r="BN70" s="464"/>
      <c r="BO70" s="464"/>
      <c r="BP70" s="464"/>
      <c r="BQ70" s="464"/>
      <c r="BR70" s="464"/>
      <c r="BS70" s="464"/>
      <c r="BT70" s="464"/>
      <c r="BU70" s="464"/>
      <c r="BV70" s="464"/>
      <c r="BW70" s="464"/>
      <c r="BX70" s="464"/>
      <c r="BY70" s="464"/>
      <c r="BZ70" s="464"/>
      <c r="CA70" s="464"/>
      <c r="CB70" s="464"/>
      <c r="CC70" s="464"/>
      <c r="CD70" s="464"/>
      <c r="CE70" s="464"/>
      <c r="CF70" s="464"/>
      <c r="CG70" s="464"/>
      <c r="CH70" s="464"/>
      <c r="CI70" s="464"/>
      <c r="CJ70" s="464"/>
      <c r="CK70" s="464"/>
      <c r="CL70" s="464"/>
      <c r="CM70" s="464"/>
      <c r="CN70" s="464"/>
      <c r="CO70" s="464"/>
      <c r="CP70" s="464"/>
      <c r="CQ70" s="464"/>
      <c r="CR70" s="464"/>
      <c r="CS70" s="464"/>
      <c r="CT70" s="464"/>
      <c r="CU70" s="464"/>
      <c r="CV70" s="464"/>
      <c r="CW70" s="464"/>
      <c r="CX70" s="464"/>
      <c r="CY70" s="464"/>
      <c r="CZ70" s="464"/>
      <c r="DA70" s="464"/>
      <c r="DB70" s="464"/>
      <c r="DC70" s="464"/>
      <c r="DD70" s="464"/>
      <c r="DE70" s="464"/>
      <c r="DF70" s="464"/>
      <c r="DG70" s="464"/>
      <c r="DH70" s="464"/>
      <c r="DI70" s="464"/>
      <c r="DJ70" s="464"/>
      <c r="DK70" s="464"/>
      <c r="DL70" s="464"/>
    </row>
    <row r="71" spans="8:116">
      <c r="H71" s="464"/>
      <c r="I71" s="464"/>
      <c r="J71" s="464"/>
      <c r="K71" s="464"/>
      <c r="L71" s="464"/>
      <c r="M71" s="464"/>
      <c r="N71" s="464"/>
      <c r="O71" s="464"/>
      <c r="P71" s="464"/>
      <c r="Q71" s="464"/>
      <c r="R71" s="464"/>
      <c r="S71" s="464"/>
      <c r="T71" s="464"/>
      <c r="U71" s="464"/>
      <c r="V71" s="464"/>
      <c r="W71" s="464"/>
      <c r="X71" s="464"/>
      <c r="Y71" s="464"/>
      <c r="Z71" s="464"/>
      <c r="AA71" s="464"/>
      <c r="AB71" s="464"/>
      <c r="AC71" s="464"/>
      <c r="AD71" s="464"/>
      <c r="AE71" s="464"/>
      <c r="AF71" s="464"/>
      <c r="AG71" s="464"/>
      <c r="AH71" s="464"/>
      <c r="AI71" s="464"/>
      <c r="AJ71" s="464"/>
      <c r="AK71" s="464"/>
      <c r="AL71" s="464"/>
      <c r="AM71" s="464"/>
      <c r="AN71" s="464"/>
      <c r="AO71" s="464"/>
      <c r="AP71" s="464"/>
      <c r="AQ71" s="464"/>
      <c r="AR71" s="464"/>
      <c r="AS71" s="464"/>
      <c r="AT71" s="464"/>
      <c r="AU71" s="464"/>
      <c r="AV71" s="464"/>
      <c r="AW71" s="464"/>
      <c r="AX71" s="464"/>
      <c r="AY71" s="464"/>
      <c r="AZ71" s="464"/>
      <c r="BA71" s="464"/>
      <c r="BB71" s="464"/>
      <c r="BC71" s="464"/>
      <c r="BD71" s="464"/>
      <c r="BE71" s="464"/>
      <c r="BF71" s="464"/>
      <c r="BG71" s="464"/>
      <c r="BH71" s="464"/>
      <c r="BI71" s="464"/>
      <c r="BJ71" s="464"/>
      <c r="BK71" s="464"/>
      <c r="BL71" s="464"/>
      <c r="BM71" s="464"/>
      <c r="BN71" s="464"/>
      <c r="BO71" s="464"/>
      <c r="BP71" s="464"/>
      <c r="BQ71" s="464"/>
      <c r="BR71" s="464"/>
      <c r="BS71" s="464"/>
      <c r="BT71" s="464"/>
      <c r="BU71" s="464"/>
      <c r="BV71" s="464"/>
      <c r="BW71" s="464"/>
      <c r="BX71" s="464"/>
      <c r="BY71" s="464"/>
      <c r="BZ71" s="464"/>
      <c r="CA71" s="464"/>
      <c r="CB71" s="464"/>
      <c r="CC71" s="464"/>
      <c r="CD71" s="464"/>
      <c r="CE71" s="464"/>
      <c r="CF71" s="464"/>
      <c r="CG71" s="464"/>
      <c r="CH71" s="464"/>
      <c r="CI71" s="464"/>
      <c r="CJ71" s="464"/>
      <c r="CK71" s="464"/>
      <c r="CL71" s="464"/>
      <c r="CM71" s="464"/>
      <c r="CN71" s="464"/>
      <c r="CO71" s="464"/>
      <c r="CP71" s="464"/>
      <c r="CQ71" s="464"/>
      <c r="CR71" s="464"/>
      <c r="CS71" s="464"/>
      <c r="CT71" s="464"/>
      <c r="CU71" s="464"/>
      <c r="CV71" s="464"/>
      <c r="CW71" s="464"/>
      <c r="CX71" s="464"/>
      <c r="CY71" s="464"/>
      <c r="CZ71" s="464"/>
      <c r="DA71" s="464"/>
      <c r="DB71" s="464"/>
      <c r="DC71" s="464"/>
      <c r="DD71" s="464"/>
      <c r="DE71" s="464"/>
      <c r="DF71" s="464"/>
      <c r="DG71" s="464"/>
      <c r="DH71" s="464"/>
      <c r="DI71" s="464"/>
      <c r="DJ71" s="464"/>
      <c r="DK71" s="464"/>
      <c r="DL71" s="464"/>
    </row>
    <row r="72" spans="8:116">
      <c r="H72" s="464"/>
      <c r="I72" s="464"/>
      <c r="J72" s="464"/>
      <c r="K72" s="464"/>
      <c r="L72" s="464"/>
      <c r="M72" s="464"/>
      <c r="N72" s="464"/>
      <c r="O72" s="464"/>
      <c r="P72" s="464"/>
      <c r="Q72" s="464"/>
      <c r="R72" s="464"/>
      <c r="S72" s="464"/>
      <c r="T72" s="464"/>
      <c r="U72" s="464"/>
      <c r="V72" s="464"/>
      <c r="W72" s="464"/>
      <c r="X72" s="464"/>
      <c r="Y72" s="464"/>
      <c r="Z72" s="464"/>
      <c r="AA72" s="464"/>
      <c r="AB72" s="464"/>
      <c r="AC72" s="464"/>
      <c r="AD72" s="464"/>
      <c r="AE72" s="464"/>
      <c r="AF72" s="464"/>
      <c r="AG72" s="464"/>
      <c r="AH72" s="464"/>
      <c r="AI72" s="464"/>
      <c r="AJ72" s="464"/>
      <c r="AK72" s="464"/>
      <c r="AL72" s="464"/>
      <c r="AM72" s="464"/>
      <c r="AN72" s="464"/>
      <c r="AO72" s="464"/>
      <c r="AP72" s="464"/>
      <c r="AQ72" s="464"/>
      <c r="AR72" s="464"/>
      <c r="AS72" s="464"/>
      <c r="AT72" s="464"/>
      <c r="AU72" s="464"/>
      <c r="AV72" s="464"/>
      <c r="AW72" s="464"/>
      <c r="AX72" s="464"/>
      <c r="AY72" s="464"/>
      <c r="AZ72" s="464"/>
      <c r="BA72" s="464"/>
      <c r="BB72" s="464"/>
      <c r="BC72" s="464"/>
      <c r="BD72" s="464"/>
      <c r="BE72" s="464"/>
      <c r="BF72" s="464"/>
      <c r="BG72" s="464"/>
      <c r="BH72" s="464"/>
      <c r="BI72" s="464"/>
      <c r="BJ72" s="464"/>
      <c r="BK72" s="464"/>
      <c r="BL72" s="464"/>
      <c r="BM72" s="464"/>
      <c r="BN72" s="464"/>
      <c r="BO72" s="464"/>
      <c r="BP72" s="464"/>
      <c r="BQ72" s="464"/>
      <c r="BR72" s="464"/>
      <c r="BS72" s="464"/>
      <c r="BT72" s="464"/>
      <c r="BU72" s="464"/>
      <c r="BV72" s="464"/>
      <c r="BW72" s="464"/>
      <c r="BX72" s="464"/>
      <c r="BY72" s="464"/>
      <c r="BZ72" s="464"/>
      <c r="CA72" s="464"/>
      <c r="CB72" s="464"/>
      <c r="CC72" s="464"/>
      <c r="CD72" s="464"/>
      <c r="CE72" s="464"/>
      <c r="CF72" s="464"/>
      <c r="CG72" s="464"/>
      <c r="CH72" s="464"/>
      <c r="CI72" s="464"/>
      <c r="CJ72" s="464"/>
      <c r="CK72" s="464"/>
      <c r="CL72" s="464"/>
      <c r="CM72" s="464"/>
      <c r="CN72" s="464"/>
      <c r="CO72" s="464"/>
      <c r="CP72" s="464"/>
      <c r="CQ72" s="464"/>
      <c r="CR72" s="464"/>
      <c r="CS72" s="464"/>
      <c r="CT72" s="464"/>
      <c r="CU72" s="464"/>
      <c r="CV72" s="464"/>
      <c r="CW72" s="464"/>
      <c r="CX72" s="464"/>
      <c r="CY72" s="464"/>
      <c r="CZ72" s="464"/>
      <c r="DA72" s="464"/>
      <c r="DB72" s="464"/>
      <c r="DC72" s="464"/>
      <c r="DD72" s="464"/>
      <c r="DE72" s="464"/>
      <c r="DF72" s="464"/>
      <c r="DG72" s="464"/>
      <c r="DH72" s="464"/>
      <c r="DI72" s="464"/>
      <c r="DJ72" s="464"/>
      <c r="DK72" s="464"/>
      <c r="DL72" s="464"/>
    </row>
    <row r="73" spans="8:116">
      <c r="H73" s="464"/>
      <c r="I73" s="464"/>
      <c r="J73" s="464"/>
      <c r="K73" s="464"/>
      <c r="L73" s="464"/>
      <c r="M73" s="464"/>
      <c r="N73" s="464"/>
      <c r="O73" s="464"/>
      <c r="P73" s="464"/>
      <c r="Q73" s="464"/>
      <c r="R73" s="464"/>
      <c r="S73" s="464"/>
      <c r="T73" s="464"/>
      <c r="U73" s="464"/>
      <c r="V73" s="464"/>
      <c r="W73" s="464"/>
      <c r="X73" s="464"/>
      <c r="Y73" s="464"/>
      <c r="Z73" s="464"/>
      <c r="AA73" s="464"/>
      <c r="AB73" s="464"/>
      <c r="AC73" s="464"/>
      <c r="AD73" s="464"/>
      <c r="AE73" s="464"/>
      <c r="AF73" s="464"/>
      <c r="AG73" s="464"/>
      <c r="AH73" s="464"/>
      <c r="AI73" s="464"/>
      <c r="AJ73" s="464"/>
      <c r="AK73" s="464"/>
      <c r="AL73" s="464"/>
      <c r="AM73" s="464"/>
      <c r="AN73" s="464"/>
      <c r="AO73" s="464"/>
      <c r="AP73" s="464"/>
      <c r="AQ73" s="464"/>
      <c r="AR73" s="464"/>
      <c r="AS73" s="464"/>
      <c r="AT73" s="464"/>
      <c r="AU73" s="464"/>
      <c r="AV73" s="464"/>
      <c r="AW73" s="464"/>
      <c r="AX73" s="464"/>
      <c r="AY73" s="464"/>
      <c r="AZ73" s="464"/>
      <c r="BA73" s="464"/>
      <c r="BB73" s="464"/>
      <c r="BC73" s="464"/>
      <c r="BD73" s="464"/>
      <c r="BE73" s="464"/>
      <c r="BF73" s="464"/>
      <c r="BG73" s="464"/>
      <c r="BH73" s="464"/>
      <c r="BI73" s="464"/>
      <c r="BJ73" s="464"/>
      <c r="BK73" s="464"/>
      <c r="BL73" s="464"/>
      <c r="BM73" s="464"/>
      <c r="BN73" s="464"/>
      <c r="BO73" s="464"/>
      <c r="BP73" s="464"/>
      <c r="BQ73" s="464"/>
      <c r="BR73" s="464"/>
      <c r="BS73" s="464"/>
      <c r="BT73" s="464"/>
      <c r="BU73" s="464"/>
      <c r="BV73" s="464"/>
      <c r="BW73" s="464"/>
      <c r="BX73" s="464"/>
      <c r="BY73" s="464"/>
      <c r="BZ73" s="464"/>
      <c r="CA73" s="464"/>
      <c r="CB73" s="464"/>
      <c r="CC73" s="464"/>
      <c r="CD73" s="464"/>
      <c r="CE73" s="464"/>
      <c r="CF73" s="464"/>
      <c r="CG73" s="464"/>
      <c r="CH73" s="464"/>
      <c r="CI73" s="464"/>
      <c r="CJ73" s="464"/>
      <c r="CK73" s="464"/>
      <c r="CL73" s="464"/>
      <c r="CM73" s="464"/>
      <c r="CN73" s="464"/>
      <c r="CO73" s="464"/>
      <c r="CP73" s="464"/>
      <c r="CQ73" s="464"/>
      <c r="CR73" s="464"/>
      <c r="CS73" s="464"/>
      <c r="CT73" s="464"/>
      <c r="CU73" s="464"/>
      <c r="CV73" s="464"/>
      <c r="CW73" s="464"/>
      <c r="CX73" s="464"/>
      <c r="CY73" s="464"/>
      <c r="CZ73" s="464"/>
      <c r="DA73" s="464"/>
      <c r="DB73" s="464"/>
      <c r="DC73" s="464"/>
      <c r="DD73" s="464"/>
      <c r="DE73" s="464"/>
      <c r="DF73" s="464"/>
      <c r="DG73" s="464"/>
      <c r="DH73" s="464"/>
      <c r="DI73" s="464"/>
      <c r="DJ73" s="464"/>
      <c r="DK73" s="464"/>
      <c r="DL73" s="464"/>
    </row>
    <row r="74" spans="8:116">
      <c r="H74" s="464"/>
      <c r="I74" s="464"/>
      <c r="J74" s="464"/>
      <c r="K74" s="464"/>
      <c r="L74" s="464"/>
      <c r="M74" s="464"/>
      <c r="N74" s="464"/>
      <c r="O74" s="464"/>
      <c r="P74" s="464"/>
      <c r="Q74" s="464"/>
      <c r="R74" s="464"/>
      <c r="S74" s="464"/>
      <c r="T74" s="464"/>
      <c r="U74" s="464"/>
      <c r="V74" s="464"/>
      <c r="W74" s="464"/>
      <c r="X74" s="464"/>
      <c r="Y74" s="464"/>
      <c r="Z74" s="464"/>
      <c r="AA74" s="464"/>
      <c r="AB74" s="464"/>
      <c r="AC74" s="464"/>
      <c r="AD74" s="464"/>
      <c r="AE74" s="464"/>
      <c r="AF74" s="464"/>
      <c r="AG74" s="464"/>
      <c r="AH74" s="464"/>
      <c r="AI74" s="464"/>
      <c r="AJ74" s="464"/>
      <c r="AK74" s="464"/>
      <c r="AL74" s="464"/>
      <c r="AM74" s="464"/>
      <c r="AN74" s="464"/>
      <c r="AO74" s="464"/>
      <c r="AP74" s="464"/>
      <c r="AQ74" s="464"/>
      <c r="AR74" s="464"/>
      <c r="AS74" s="464"/>
      <c r="AT74" s="464"/>
      <c r="AU74" s="464"/>
      <c r="AV74" s="464"/>
      <c r="AW74" s="464"/>
      <c r="AX74" s="464"/>
      <c r="AY74" s="464"/>
      <c r="AZ74" s="464"/>
      <c r="BA74" s="464"/>
      <c r="BB74" s="464"/>
      <c r="BC74" s="464"/>
      <c r="BD74" s="464"/>
      <c r="BE74" s="464"/>
      <c r="BF74" s="464"/>
      <c r="BG74" s="464"/>
      <c r="BH74" s="464"/>
      <c r="BI74" s="464"/>
      <c r="BJ74" s="464"/>
      <c r="BK74" s="464"/>
      <c r="BL74" s="464"/>
      <c r="BM74" s="464"/>
      <c r="BN74" s="464"/>
      <c r="BO74" s="464"/>
      <c r="BP74" s="464"/>
      <c r="BQ74" s="464"/>
      <c r="BR74" s="464"/>
      <c r="BS74" s="464"/>
      <c r="BT74" s="464"/>
      <c r="BU74" s="464"/>
      <c r="BV74" s="464"/>
      <c r="BW74" s="464"/>
      <c r="BX74" s="464"/>
      <c r="BY74" s="464"/>
      <c r="BZ74" s="464"/>
      <c r="CA74" s="464"/>
      <c r="CB74" s="464"/>
      <c r="CC74" s="464"/>
      <c r="CD74" s="464"/>
      <c r="CE74" s="464"/>
      <c r="CF74" s="464"/>
      <c r="CG74" s="464"/>
      <c r="CH74" s="464"/>
      <c r="CI74" s="464"/>
      <c r="CJ74" s="464"/>
      <c r="CK74" s="464"/>
      <c r="CL74" s="464"/>
      <c r="CM74" s="464"/>
      <c r="CN74" s="464"/>
      <c r="CO74" s="464"/>
      <c r="CP74" s="464"/>
      <c r="CQ74" s="464"/>
      <c r="CR74" s="464"/>
      <c r="CS74" s="464"/>
      <c r="CT74" s="464"/>
      <c r="CU74" s="464"/>
      <c r="CV74" s="464"/>
      <c r="CW74" s="464"/>
      <c r="CX74" s="464"/>
      <c r="CY74" s="464"/>
      <c r="CZ74" s="464"/>
      <c r="DA74" s="464"/>
      <c r="DB74" s="464"/>
      <c r="DC74" s="464"/>
      <c r="DD74" s="464"/>
      <c r="DE74" s="464"/>
      <c r="DF74" s="464"/>
      <c r="DG74" s="464"/>
      <c r="DH74" s="464"/>
      <c r="DI74" s="464"/>
      <c r="DJ74" s="464"/>
      <c r="DK74" s="464"/>
      <c r="DL74" s="464"/>
    </row>
    <row r="75" spans="8:116">
      <c r="H75" s="464"/>
      <c r="I75" s="464"/>
      <c r="J75" s="464"/>
      <c r="K75" s="464"/>
      <c r="L75" s="464"/>
      <c r="M75" s="464"/>
      <c r="N75" s="464"/>
      <c r="O75" s="464"/>
      <c r="P75" s="464"/>
      <c r="Q75" s="464"/>
      <c r="R75" s="464"/>
      <c r="S75" s="464"/>
      <c r="T75" s="464"/>
      <c r="U75" s="464"/>
      <c r="V75" s="464"/>
      <c r="W75" s="464"/>
      <c r="X75" s="464"/>
      <c r="Y75" s="464"/>
      <c r="Z75" s="464"/>
      <c r="AA75" s="464"/>
      <c r="AB75" s="464"/>
      <c r="AC75" s="464"/>
      <c r="AD75" s="464"/>
      <c r="AE75" s="464"/>
      <c r="AF75" s="464"/>
      <c r="AG75" s="464"/>
      <c r="AH75" s="464"/>
      <c r="AI75" s="464"/>
      <c r="AJ75" s="464"/>
      <c r="AK75" s="464"/>
      <c r="AL75" s="464"/>
      <c r="AM75" s="464"/>
      <c r="AN75" s="464"/>
      <c r="AO75" s="464"/>
      <c r="AP75" s="464"/>
      <c r="AQ75" s="464"/>
      <c r="AR75" s="464"/>
      <c r="AS75" s="464"/>
      <c r="AT75" s="464"/>
      <c r="AU75" s="464"/>
      <c r="AV75" s="464"/>
      <c r="AW75" s="464"/>
      <c r="AX75" s="464"/>
      <c r="AY75" s="464"/>
      <c r="AZ75" s="464"/>
      <c r="BA75" s="464"/>
      <c r="BB75" s="464"/>
      <c r="BC75" s="464"/>
      <c r="BD75" s="464"/>
      <c r="BE75" s="464"/>
      <c r="BF75" s="464"/>
      <c r="BG75" s="464"/>
      <c r="BH75" s="464"/>
      <c r="BI75" s="464"/>
      <c r="BJ75" s="464"/>
      <c r="BK75" s="464"/>
      <c r="BL75" s="464"/>
      <c r="BM75" s="464"/>
      <c r="BN75" s="464"/>
      <c r="BO75" s="464"/>
      <c r="BP75" s="464"/>
      <c r="BQ75" s="464"/>
      <c r="BR75" s="464"/>
      <c r="BS75" s="464"/>
      <c r="BT75" s="464"/>
      <c r="BU75" s="464"/>
      <c r="BV75" s="464"/>
      <c r="BW75" s="464"/>
      <c r="BX75" s="464"/>
      <c r="BY75" s="464"/>
      <c r="BZ75" s="464"/>
      <c r="CA75" s="464"/>
      <c r="CB75" s="464"/>
      <c r="CC75" s="464"/>
      <c r="CD75" s="464"/>
      <c r="CE75" s="464"/>
      <c r="CF75" s="464"/>
      <c r="CG75" s="464"/>
      <c r="CH75" s="464"/>
      <c r="CI75" s="464"/>
      <c r="CJ75" s="464"/>
      <c r="CK75" s="464"/>
      <c r="CL75" s="464"/>
      <c r="CM75" s="464"/>
      <c r="CN75" s="464"/>
      <c r="CO75" s="464"/>
      <c r="CP75" s="464"/>
      <c r="CQ75" s="464"/>
      <c r="CR75" s="464"/>
      <c r="CS75" s="464"/>
      <c r="CT75" s="464"/>
      <c r="CU75" s="464"/>
      <c r="CV75" s="464"/>
      <c r="CW75" s="464"/>
      <c r="CX75" s="464"/>
      <c r="CY75" s="464"/>
      <c r="CZ75" s="464"/>
      <c r="DA75" s="464"/>
      <c r="DB75" s="464"/>
      <c r="DC75" s="464"/>
      <c r="DD75" s="464"/>
      <c r="DE75" s="464"/>
      <c r="DF75" s="464"/>
      <c r="DG75" s="464"/>
      <c r="DH75" s="464"/>
      <c r="DI75" s="464"/>
      <c r="DJ75" s="464"/>
      <c r="DK75" s="464"/>
      <c r="DL75" s="464"/>
    </row>
    <row r="76" spans="8:116">
      <c r="H76" s="464"/>
      <c r="I76" s="464"/>
      <c r="J76" s="464"/>
      <c r="K76" s="464"/>
      <c r="L76" s="464"/>
      <c r="M76" s="464"/>
      <c r="N76" s="464"/>
      <c r="O76" s="464"/>
      <c r="P76" s="464"/>
      <c r="Q76" s="464"/>
      <c r="R76" s="464"/>
      <c r="S76" s="464"/>
      <c r="T76" s="464"/>
      <c r="U76" s="464"/>
      <c r="V76" s="464"/>
      <c r="W76" s="464"/>
      <c r="X76" s="464"/>
      <c r="Y76" s="464"/>
      <c r="Z76" s="464"/>
      <c r="AA76" s="464"/>
      <c r="AB76" s="464"/>
      <c r="AC76" s="464"/>
      <c r="AD76" s="464"/>
      <c r="AE76" s="464"/>
      <c r="AF76" s="464"/>
      <c r="AG76" s="464"/>
      <c r="AH76" s="464"/>
      <c r="AI76" s="464"/>
      <c r="AJ76" s="464"/>
      <c r="AK76" s="464"/>
      <c r="AL76" s="464"/>
      <c r="AM76" s="464"/>
      <c r="AN76" s="464"/>
      <c r="AO76" s="464"/>
      <c r="AP76" s="464"/>
      <c r="AQ76" s="464"/>
      <c r="AR76" s="464"/>
      <c r="AS76" s="464"/>
      <c r="AT76" s="464"/>
      <c r="AU76" s="464"/>
      <c r="AV76" s="464"/>
      <c r="AW76" s="464"/>
      <c r="AX76" s="464"/>
      <c r="AY76" s="464"/>
      <c r="AZ76" s="464"/>
      <c r="BA76" s="464"/>
      <c r="BB76" s="464"/>
      <c r="BC76" s="464"/>
      <c r="BD76" s="464"/>
      <c r="BE76" s="464"/>
      <c r="BF76" s="464"/>
      <c r="BG76" s="464"/>
      <c r="BH76" s="464"/>
      <c r="BI76" s="464"/>
      <c r="BJ76" s="464"/>
      <c r="BK76" s="464"/>
      <c r="BL76" s="464"/>
      <c r="BM76" s="464"/>
      <c r="BN76" s="464"/>
      <c r="BO76" s="464"/>
      <c r="BP76" s="464"/>
      <c r="BQ76" s="464"/>
      <c r="BR76" s="464"/>
      <c r="BS76" s="464"/>
      <c r="BT76" s="464"/>
      <c r="BU76" s="464"/>
      <c r="BV76" s="464"/>
      <c r="BW76" s="464"/>
      <c r="BX76" s="464"/>
      <c r="BY76" s="464"/>
      <c r="BZ76" s="464"/>
      <c r="CA76" s="464"/>
      <c r="CB76" s="464"/>
      <c r="CC76" s="464"/>
      <c r="CD76" s="464"/>
      <c r="CE76" s="464"/>
      <c r="CF76" s="464"/>
      <c r="CG76" s="464"/>
      <c r="CH76" s="464"/>
      <c r="CI76" s="464"/>
      <c r="CJ76" s="464"/>
      <c r="CK76" s="464"/>
      <c r="CL76" s="464"/>
      <c r="CM76" s="464"/>
      <c r="CN76" s="464"/>
      <c r="CO76" s="464"/>
      <c r="CP76" s="464"/>
      <c r="CQ76" s="464"/>
      <c r="CR76" s="464"/>
      <c r="CS76" s="464"/>
      <c r="CT76" s="464"/>
      <c r="CU76" s="464"/>
      <c r="CV76" s="464"/>
      <c r="CW76" s="464"/>
      <c r="CX76" s="464"/>
      <c r="CY76" s="464"/>
      <c r="CZ76" s="464"/>
      <c r="DA76" s="464"/>
      <c r="DB76" s="464"/>
      <c r="DC76" s="464"/>
      <c r="DD76" s="464"/>
      <c r="DE76" s="464"/>
      <c r="DF76" s="464"/>
      <c r="DG76" s="464"/>
      <c r="DH76" s="464"/>
      <c r="DI76" s="464"/>
      <c r="DJ76" s="464"/>
      <c r="DK76" s="464"/>
      <c r="DL76" s="464"/>
    </row>
    <row r="77" spans="8:116">
      <c r="L77" s="464"/>
    </row>
  </sheetData>
  <mergeCells count="38">
    <mergeCell ref="A28:A33"/>
    <mergeCell ref="A34:A39"/>
    <mergeCell ref="CE7:CI7"/>
    <mergeCell ref="CJ7:CN7"/>
    <mergeCell ref="CO7:CS7"/>
    <mergeCell ref="CT7:CX7"/>
    <mergeCell ref="A9:A14"/>
    <mergeCell ref="A22:A27"/>
    <mergeCell ref="BA7:BE7"/>
    <mergeCell ref="BF7:BJ7"/>
    <mergeCell ref="BK7:BO7"/>
    <mergeCell ref="BP7:BT7"/>
    <mergeCell ref="BU7:BY7"/>
    <mergeCell ref="BZ7:CD7"/>
    <mergeCell ref="W7:AA7"/>
    <mergeCell ref="AB7:AF7"/>
    <mergeCell ref="AG7:AK7"/>
    <mergeCell ref="AL7:AP7"/>
    <mergeCell ref="AQ7:AU7"/>
    <mergeCell ref="AV7:AZ7"/>
    <mergeCell ref="CO4:CX6"/>
    <mergeCell ref="AV5:AZ6"/>
    <mergeCell ref="BA5:BJ6"/>
    <mergeCell ref="BK5:BT6"/>
    <mergeCell ref="BU5:CD6"/>
    <mergeCell ref="AV4:CD4"/>
    <mergeCell ref="CE4:CN6"/>
    <mergeCell ref="C6:Q6"/>
    <mergeCell ref="R6:AK6"/>
    <mergeCell ref="AL6:AU6"/>
    <mergeCell ref="A1:Q2"/>
    <mergeCell ref="A4:A8"/>
    <mergeCell ref="B4:B8"/>
    <mergeCell ref="C4:AU5"/>
    <mergeCell ref="C7:G7"/>
    <mergeCell ref="H7:L7"/>
    <mergeCell ref="M7:Q7"/>
    <mergeCell ref="R7:V7"/>
  </mergeCells>
  <pageMargins left="0" right="0" top="0" bottom="0" header="0" footer="0"/>
  <pageSetup paperSize="9" scale="4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95F995"/>
    <pageSetUpPr fitToPage="1"/>
  </sheetPr>
  <dimension ref="A1:LB96"/>
  <sheetViews>
    <sheetView view="pageBreakPreview" zoomScale="90" zoomScaleNormal="75" zoomScaleSheetLayoutView="90" workbookViewId="0">
      <pane xSplit="1" ySplit="8" topLeftCell="GL57" activePane="bottomRight" state="frozen"/>
      <selection pane="topRight" activeCell="B1" sqref="B1"/>
      <selection pane="bottomLeft" activeCell="A9" sqref="A9"/>
      <selection pane="bottomRight" activeCell="HR6" sqref="HR6"/>
    </sheetView>
  </sheetViews>
  <sheetFormatPr defaultRowHeight="18.75" outlineLevelCol="1"/>
  <cols>
    <col min="1" max="1" width="21.28515625" style="1" customWidth="1"/>
    <col min="2" max="3" width="7.7109375" style="297" hidden="1" customWidth="1"/>
    <col min="4" max="4" width="7.7109375" style="301" customWidth="1"/>
    <col min="5" max="7" width="7.7109375" style="297" hidden="1" customWidth="1"/>
    <col min="8" max="8" width="8.7109375" style="297" customWidth="1"/>
    <col min="9" max="9" width="7.7109375" style="297" hidden="1" customWidth="1"/>
    <col min="10" max="11" width="7.7109375" style="297" customWidth="1"/>
    <col min="12" max="13" width="8.5703125" style="297" customWidth="1"/>
    <col min="14" max="14" width="9.140625" style="297" hidden="1" customWidth="1"/>
    <col min="15" max="15" width="8.5703125" style="297" customWidth="1"/>
    <col min="16" max="16" width="9.28515625" style="297" customWidth="1"/>
    <col min="17" max="17" width="11.140625" style="297" customWidth="1"/>
    <col min="18" max="18" width="9" style="297" customWidth="1"/>
    <col min="19" max="19" width="9.140625" style="297" customWidth="1"/>
    <col min="20" max="21" width="7.7109375" style="297" hidden="1" customWidth="1"/>
    <col min="22" max="22" width="7.7109375" style="297" customWidth="1"/>
    <col min="23" max="25" width="7.7109375" style="297" hidden="1" customWidth="1"/>
    <col min="26" max="26" width="7.7109375" style="297" customWidth="1"/>
    <col min="27" max="29" width="7.7109375" style="297" hidden="1" customWidth="1"/>
    <col min="30" max="30" width="7.7109375" style="297" customWidth="1"/>
    <col min="31" max="33" width="7.7109375" style="297" hidden="1" customWidth="1"/>
    <col min="34" max="34" width="7.7109375" style="297" customWidth="1"/>
    <col min="35" max="35" width="9.85546875" style="297" hidden="1" customWidth="1"/>
    <col min="36" max="37" width="9.85546875" style="297" customWidth="1"/>
    <col min="38" max="41" width="9.85546875" style="301" hidden="1" customWidth="1"/>
    <col min="42" max="42" width="9.85546875" style="297" hidden="1" customWidth="1"/>
    <col min="43" max="43" width="9.85546875" style="301" hidden="1" customWidth="1"/>
    <col min="44" max="47" width="9.85546875" style="297" hidden="1" customWidth="1"/>
    <col min="48" max="48" width="11.42578125" style="301" customWidth="1"/>
    <col min="49" max="49" width="11" style="297" customWidth="1"/>
    <col min="50" max="50" width="12" style="297" customWidth="1"/>
    <col min="51" max="51" width="11.5703125" style="297" customWidth="1"/>
    <col min="52" max="52" width="9.85546875" style="297" customWidth="1"/>
    <col min="53" max="53" width="9.85546875" style="301" hidden="1" customWidth="1" outlineLevel="1"/>
    <col min="54" max="57" width="9.85546875" style="297" hidden="1" customWidth="1" outlineLevel="1"/>
    <col min="58" max="58" width="9.85546875" style="301" hidden="1" customWidth="1"/>
    <col min="59" max="62" width="9.85546875" style="297" hidden="1" customWidth="1"/>
    <col min="63" max="63" width="9.85546875" style="301" hidden="1" customWidth="1"/>
    <col min="64" max="67" width="9.85546875" style="297" hidden="1" customWidth="1"/>
    <col min="68" max="68" width="12.42578125" style="301" customWidth="1"/>
    <col min="69" max="69" width="13.140625" style="301" customWidth="1"/>
    <col min="70" max="70" width="12.42578125" style="301" customWidth="1"/>
    <col min="71" max="71" width="13.42578125" style="301" customWidth="1"/>
    <col min="72" max="72" width="12" style="297" customWidth="1"/>
    <col min="73" max="73" width="9.85546875" style="297" customWidth="1"/>
    <col min="74" max="74" width="8.7109375" style="297" customWidth="1"/>
    <col min="75" max="75" width="12.42578125" style="297" customWidth="1"/>
    <col min="76" max="76" width="9.85546875" style="297" customWidth="1"/>
    <col min="77" max="77" width="11.7109375" style="297" customWidth="1"/>
    <col min="78" max="78" width="9.85546875" style="297" customWidth="1"/>
    <col min="79" max="82" width="9.85546875" style="301" customWidth="1"/>
    <col min="83" max="88" width="9.85546875" style="297" customWidth="1"/>
    <col min="89" max="108" width="9.85546875" style="297" hidden="1" customWidth="1"/>
    <col min="109" max="118" width="9.85546875" style="297" customWidth="1"/>
    <col min="119" max="119" width="11" style="297" customWidth="1"/>
    <col min="120" max="120" width="10.7109375" style="297" customWidth="1"/>
    <col min="121" max="121" width="10.28515625" style="297" customWidth="1"/>
    <col min="122" max="123" width="9.85546875" style="297" customWidth="1"/>
    <col min="124" max="127" width="9.85546875" style="301" hidden="1" customWidth="1" outlineLevel="1"/>
    <col min="128" max="128" width="9.85546875" style="297" hidden="1" customWidth="1" outlineLevel="1"/>
    <col min="129" max="132" width="9.85546875" style="301" hidden="1" customWidth="1" outlineLevel="1"/>
    <col min="133" max="133" width="9.85546875" style="297" hidden="1" customWidth="1" outlineLevel="1"/>
    <col min="134" max="134" width="9.85546875" style="301" hidden="1" customWidth="1"/>
    <col min="135" max="138" width="9.85546875" style="297" hidden="1" customWidth="1"/>
    <col min="139" max="139" width="9.85546875" style="301" hidden="1" customWidth="1" outlineLevel="1"/>
    <col min="140" max="143" width="9.85546875" style="297" hidden="1" customWidth="1" outlineLevel="1"/>
    <col min="144" max="144" width="9.85546875" style="301" hidden="1" customWidth="1" outlineLevel="1"/>
    <col min="145" max="148" width="9.85546875" style="297" hidden="1" customWidth="1" outlineLevel="1"/>
    <col min="149" max="149" width="9.85546875" style="301" hidden="1" customWidth="1" outlineLevel="1"/>
    <col min="150" max="153" width="9.85546875" style="297" hidden="1" customWidth="1" outlineLevel="1"/>
    <col min="154" max="154" width="9.85546875" style="301" customWidth="1" collapsed="1"/>
    <col min="155" max="158" width="9.85546875" style="297" customWidth="1"/>
    <col min="159" max="159" width="9.85546875" style="301" hidden="1" customWidth="1"/>
    <col min="160" max="163" width="9.85546875" style="297" hidden="1" customWidth="1"/>
    <col min="164" max="164" width="9.85546875" style="301" hidden="1" customWidth="1" outlineLevel="1"/>
    <col min="165" max="168" width="9.85546875" style="297" hidden="1" customWidth="1" outlineLevel="1"/>
    <col min="169" max="169" width="9.85546875" style="301" hidden="1" customWidth="1" outlineLevel="1"/>
    <col min="170" max="173" width="9.85546875" style="297" hidden="1" customWidth="1" outlineLevel="1"/>
    <col min="174" max="174" width="9.85546875" style="301" hidden="1" customWidth="1" outlineLevel="1"/>
    <col min="175" max="178" width="9.85546875" style="297" hidden="1" customWidth="1" outlineLevel="1"/>
    <col min="179" max="179" width="9.85546875" style="301" hidden="1" customWidth="1" outlineLevel="1"/>
    <col min="180" max="183" width="9.85546875" style="297" hidden="1" customWidth="1" outlineLevel="1"/>
    <col min="184" max="184" width="9.85546875" style="301" hidden="1" customWidth="1" outlineLevel="1"/>
    <col min="185" max="188" width="9.85546875" style="297" hidden="1" customWidth="1" outlineLevel="1"/>
    <col min="189" max="189" width="9.85546875" style="301" hidden="1" customWidth="1" outlineLevel="1"/>
    <col min="190" max="193" width="9.85546875" style="297" hidden="1" customWidth="1" outlineLevel="1"/>
    <col min="194" max="194" width="9.85546875" style="301" customWidth="1" collapsed="1"/>
    <col min="195" max="198" width="9.85546875" style="297" customWidth="1"/>
    <col min="199" max="203" width="9.85546875" style="297" hidden="1" customWidth="1" outlineLevel="1"/>
    <col min="204" max="204" width="15.5703125" style="297" customWidth="1" collapsed="1"/>
    <col min="205" max="207" width="12.85546875" style="297" customWidth="1"/>
    <col min="208" max="208" width="12.7109375" style="297" customWidth="1"/>
    <col min="209" max="212" width="12.85546875" style="297" hidden="1" customWidth="1"/>
    <col min="213" max="213" width="11.28515625" style="297" hidden="1" customWidth="1"/>
    <col min="214" max="214" width="11" style="422" customWidth="1"/>
    <col min="215" max="215" width="14" style="301" customWidth="1"/>
    <col min="216" max="216" width="14.7109375" style="301" hidden="1" customWidth="1"/>
    <col min="217" max="217" width="17.140625" style="301" hidden="1" customWidth="1"/>
    <col min="218" max="218" width="17.5703125" style="301" hidden="1" customWidth="1"/>
    <col min="219" max="219" width="14.140625" style="301" hidden="1" customWidth="1"/>
    <col min="220" max="220" width="14.140625" style="301" customWidth="1"/>
    <col min="221" max="221" width="16" style="301" hidden="1" customWidth="1"/>
    <col min="222" max="222" width="15.85546875" style="301" hidden="1" customWidth="1"/>
    <col min="223" max="223" width="16.7109375" style="301" hidden="1" customWidth="1"/>
    <col min="224" max="224" width="9.140625" style="301"/>
    <col min="225" max="225" width="11.28515625" style="301" bestFit="1" customWidth="1"/>
    <col min="226" max="16384" width="9.140625" style="301"/>
  </cols>
  <sheetData>
    <row r="1" spans="1:314" ht="19.5" thickBot="1">
      <c r="B1" s="297" t="s">
        <v>844</v>
      </c>
      <c r="D1" s="297"/>
      <c r="Y1" s="298"/>
      <c r="Z1" s="298"/>
      <c r="AA1" s="298"/>
      <c r="AB1" s="298"/>
      <c r="AC1" s="298"/>
      <c r="AD1" s="298"/>
      <c r="AE1" s="298"/>
      <c r="AL1" s="299"/>
      <c r="AM1" s="299"/>
      <c r="AN1" s="299"/>
      <c r="AO1" s="299"/>
      <c r="AP1" s="300"/>
      <c r="AQ1" s="299"/>
      <c r="AR1" s="300"/>
      <c r="AS1" s="300"/>
      <c r="AT1" s="300"/>
      <c r="AU1" s="300"/>
      <c r="AV1" s="299"/>
      <c r="AW1" s="300"/>
      <c r="AX1" s="300"/>
      <c r="AY1" s="300"/>
      <c r="AZ1" s="300"/>
      <c r="BA1" s="299"/>
      <c r="BB1" s="300"/>
      <c r="BC1" s="300"/>
      <c r="BD1" s="300"/>
      <c r="BE1" s="300"/>
      <c r="BF1" s="299"/>
      <c r="BG1" s="300"/>
      <c r="BH1" s="300"/>
      <c r="BI1" s="300"/>
      <c r="BJ1" s="300"/>
      <c r="BK1" s="299"/>
      <c r="BL1" s="300"/>
      <c r="BM1" s="300"/>
      <c r="BN1" s="300"/>
      <c r="BO1" s="300"/>
      <c r="BP1" s="299"/>
      <c r="BQ1" s="299"/>
      <c r="BR1" s="299"/>
      <c r="BS1" s="299"/>
      <c r="BT1" s="300"/>
      <c r="BU1" s="300"/>
      <c r="BV1" s="300"/>
      <c r="BW1" s="300"/>
      <c r="BX1" s="300"/>
      <c r="BY1" s="300"/>
      <c r="BZ1" s="300"/>
      <c r="CA1" s="299"/>
      <c r="CB1" s="299"/>
      <c r="CC1" s="299"/>
      <c r="CD1" s="299"/>
      <c r="CE1" s="300"/>
      <c r="CF1" s="300"/>
      <c r="CG1" s="300"/>
      <c r="CH1" s="300"/>
      <c r="CI1" s="300"/>
      <c r="CJ1" s="300"/>
      <c r="CK1" s="300"/>
      <c r="CL1" s="300"/>
      <c r="CM1" s="300"/>
      <c r="CN1" s="300"/>
      <c r="CO1" s="300"/>
      <c r="CP1" s="300"/>
      <c r="CQ1" s="300"/>
      <c r="CR1" s="300"/>
      <c r="CS1" s="300"/>
      <c r="CT1" s="300"/>
      <c r="CU1" s="300"/>
      <c r="CV1" s="300"/>
      <c r="CW1" s="300"/>
      <c r="CX1" s="300"/>
      <c r="CY1" s="300"/>
      <c r="CZ1" s="300"/>
      <c r="DA1" s="300"/>
      <c r="DB1" s="300"/>
      <c r="DC1" s="300"/>
      <c r="DD1" s="300"/>
      <c r="DE1" s="300"/>
      <c r="DF1" s="300"/>
      <c r="DG1" s="300"/>
      <c r="DH1" s="300"/>
      <c r="DI1" s="300"/>
      <c r="DJ1" s="300"/>
      <c r="DK1" s="300"/>
      <c r="DL1" s="300"/>
      <c r="DM1" s="300"/>
      <c r="DN1" s="300"/>
      <c r="DO1" s="300"/>
      <c r="DP1" s="300"/>
      <c r="DQ1" s="300"/>
      <c r="DR1" s="300"/>
      <c r="DS1" s="300"/>
      <c r="DU1" s="299"/>
      <c r="DV1" s="299"/>
      <c r="DW1" s="299"/>
      <c r="DX1" s="300"/>
      <c r="DZ1" s="299"/>
      <c r="EA1" s="299"/>
      <c r="EB1" s="299"/>
      <c r="EC1" s="300"/>
      <c r="EE1" s="300"/>
      <c r="EF1" s="300"/>
      <c r="EG1" s="300"/>
      <c r="EH1" s="300"/>
      <c r="EJ1" s="300"/>
      <c r="EK1" s="300"/>
      <c r="EL1" s="300"/>
      <c r="EM1" s="300"/>
      <c r="EO1" s="300"/>
      <c r="EP1" s="300"/>
      <c r="EQ1" s="300"/>
      <c r="ER1" s="300"/>
      <c r="ET1" s="300"/>
      <c r="EU1" s="300"/>
      <c r="EV1" s="300"/>
      <c r="EW1" s="300"/>
      <c r="EY1" s="300"/>
      <c r="EZ1" s="300"/>
      <c r="FA1" s="300"/>
      <c r="FB1" s="300"/>
      <c r="FD1" s="300"/>
      <c r="FE1" s="300"/>
      <c r="FF1" s="300"/>
      <c r="FG1" s="300"/>
      <c r="FI1" s="300"/>
      <c r="FJ1" s="300"/>
      <c r="FK1" s="300"/>
      <c r="FL1" s="300"/>
      <c r="FN1" s="300"/>
      <c r="FO1" s="300"/>
      <c r="FP1" s="300"/>
      <c r="FQ1" s="300"/>
      <c r="FS1" s="300"/>
      <c r="FT1" s="300"/>
      <c r="FU1" s="300"/>
      <c r="FV1" s="300"/>
      <c r="FX1" s="300"/>
      <c r="FY1" s="300"/>
      <c r="FZ1" s="300"/>
      <c r="GA1" s="300"/>
      <c r="GC1" s="300"/>
      <c r="GD1" s="300"/>
      <c r="GE1" s="300"/>
      <c r="GF1" s="300"/>
      <c r="GH1" s="300"/>
      <c r="GI1" s="300"/>
      <c r="GJ1" s="300"/>
      <c r="GK1" s="300"/>
      <c r="GM1" s="300"/>
      <c r="GN1" s="300"/>
      <c r="GO1" s="300"/>
      <c r="GP1" s="300"/>
      <c r="GR1" s="300"/>
      <c r="GS1" s="300"/>
      <c r="GT1" s="300"/>
      <c r="GU1" s="300"/>
      <c r="GW1" s="300"/>
      <c r="GX1" s="300"/>
      <c r="GY1" s="300"/>
      <c r="GZ1" s="300"/>
      <c r="HA1" s="300"/>
      <c r="HB1" s="300"/>
      <c r="HC1" s="300"/>
      <c r="HD1" s="300"/>
      <c r="HE1" s="300"/>
      <c r="HF1" s="302"/>
    </row>
    <row r="2" spans="1:314" ht="36" customHeight="1" thickBot="1">
      <c r="B2" s="875" t="s">
        <v>769</v>
      </c>
      <c r="C2" s="876"/>
      <c r="D2" s="876"/>
      <c r="E2" s="876"/>
      <c r="F2" s="876"/>
      <c r="G2" s="876"/>
      <c r="H2" s="876"/>
      <c r="I2" s="876"/>
      <c r="J2" s="876"/>
      <c r="K2" s="876"/>
      <c r="L2" s="876"/>
      <c r="M2" s="876"/>
      <c r="N2" s="876"/>
      <c r="O2" s="877"/>
      <c r="P2" s="878" t="s">
        <v>770</v>
      </c>
      <c r="Q2" s="879"/>
      <c r="R2" s="879"/>
      <c r="S2" s="880"/>
      <c r="T2" s="881" t="s">
        <v>771</v>
      </c>
      <c r="U2" s="881"/>
      <c r="V2" s="881"/>
      <c r="W2" s="881"/>
      <c r="X2" s="881"/>
      <c r="Y2" s="881"/>
      <c r="Z2" s="881"/>
      <c r="AA2" s="881"/>
      <c r="AB2" s="883" t="s">
        <v>772</v>
      </c>
      <c r="AC2" s="883"/>
      <c r="AD2" s="883"/>
      <c r="AE2" s="883"/>
      <c r="AF2" s="883"/>
      <c r="AG2" s="883"/>
      <c r="AH2" s="883"/>
      <c r="AI2" s="884"/>
      <c r="AJ2" s="902" t="s">
        <v>883</v>
      </c>
      <c r="AK2" s="903"/>
      <c r="AL2" s="1010" t="s">
        <v>769</v>
      </c>
      <c r="AM2" s="885"/>
      <c r="AN2" s="885"/>
      <c r="AO2" s="885"/>
      <c r="AP2" s="885"/>
      <c r="AQ2" s="885"/>
      <c r="AR2" s="885"/>
      <c r="AS2" s="885"/>
      <c r="AT2" s="885"/>
      <c r="AU2" s="885"/>
      <c r="AV2" s="885"/>
      <c r="AW2" s="885"/>
      <c r="AX2" s="885"/>
      <c r="AY2" s="885"/>
      <c r="AZ2" s="885"/>
      <c r="BA2" s="885"/>
      <c r="BB2" s="885"/>
      <c r="BC2" s="885"/>
      <c r="BD2" s="885"/>
      <c r="BE2" s="885"/>
      <c r="BF2" s="885"/>
      <c r="BG2" s="885"/>
      <c r="BH2" s="885"/>
      <c r="BI2" s="885"/>
      <c r="BJ2" s="885"/>
      <c r="BK2" s="885"/>
      <c r="BL2" s="885"/>
      <c r="BM2" s="885"/>
      <c r="BN2" s="885"/>
      <c r="BO2" s="885"/>
      <c r="BP2" s="885"/>
      <c r="BQ2" s="885"/>
      <c r="BR2" s="885"/>
      <c r="BS2" s="885"/>
      <c r="BT2" s="885"/>
      <c r="BU2" s="885"/>
      <c r="BV2" s="886"/>
      <c r="BW2" s="886"/>
      <c r="BX2" s="886"/>
      <c r="BY2" s="886"/>
      <c r="BZ2" s="886"/>
      <c r="CA2" s="885"/>
      <c r="CB2" s="885"/>
      <c r="CC2" s="885"/>
      <c r="CD2" s="885"/>
      <c r="CE2" s="885"/>
      <c r="CF2" s="885"/>
      <c r="CG2" s="885"/>
      <c r="CH2" s="885"/>
      <c r="CI2" s="885"/>
      <c r="CJ2" s="885"/>
      <c r="CK2" s="885"/>
      <c r="CL2" s="885"/>
      <c r="CM2" s="885"/>
      <c r="CN2" s="885"/>
      <c r="CO2" s="885"/>
      <c r="CP2" s="885"/>
      <c r="CQ2" s="885"/>
      <c r="CR2" s="885"/>
      <c r="CS2" s="885"/>
      <c r="CT2" s="885"/>
      <c r="CU2" s="885"/>
      <c r="CV2" s="885"/>
      <c r="CW2" s="885"/>
      <c r="CX2" s="885"/>
      <c r="CY2" s="887"/>
      <c r="CZ2" s="888" t="s">
        <v>770</v>
      </c>
      <c r="DA2" s="889"/>
      <c r="DB2" s="889"/>
      <c r="DC2" s="889"/>
      <c r="DD2" s="889"/>
      <c r="DE2" s="889"/>
      <c r="DF2" s="889"/>
      <c r="DG2" s="889"/>
      <c r="DH2" s="889"/>
      <c r="DI2" s="889"/>
      <c r="DJ2" s="889"/>
      <c r="DK2" s="889"/>
      <c r="DL2" s="889"/>
      <c r="DM2" s="889"/>
      <c r="DN2" s="889"/>
      <c r="DO2" s="889"/>
      <c r="DP2" s="889"/>
      <c r="DQ2" s="889"/>
      <c r="DR2" s="889"/>
      <c r="DS2" s="890"/>
      <c r="DU2" s="299"/>
      <c r="DV2" s="299"/>
      <c r="DW2" s="299"/>
      <c r="DX2" s="300"/>
      <c r="DZ2" s="299"/>
      <c r="EA2" s="299"/>
      <c r="EB2" s="299"/>
      <c r="EC2" s="300"/>
      <c r="EE2" s="300"/>
      <c r="EF2" s="300"/>
      <c r="EG2" s="300"/>
      <c r="EH2" s="300"/>
      <c r="EJ2" s="300"/>
      <c r="EK2" s="300"/>
      <c r="EL2" s="300"/>
      <c r="EM2" s="300"/>
      <c r="EO2" s="300"/>
      <c r="EP2" s="300"/>
      <c r="EQ2" s="300"/>
      <c r="ER2" s="300"/>
      <c r="ET2" s="300"/>
      <c r="EU2" s="300"/>
      <c r="EV2" s="300"/>
      <c r="EW2" s="300"/>
      <c r="EY2" s="300"/>
      <c r="EZ2" s="300"/>
      <c r="FA2" s="300"/>
      <c r="FB2" s="300"/>
      <c r="FD2" s="300"/>
      <c r="FE2" s="300"/>
      <c r="FF2" s="300"/>
      <c r="FG2" s="300"/>
      <c r="FI2" s="300"/>
      <c r="FJ2" s="300"/>
      <c r="FK2" s="300"/>
      <c r="FL2" s="300"/>
      <c r="FN2" s="300"/>
      <c r="FO2" s="300"/>
      <c r="FP2" s="300"/>
      <c r="FQ2" s="300"/>
      <c r="FS2" s="300"/>
      <c r="FT2" s="300"/>
      <c r="FU2" s="300"/>
      <c r="FV2" s="300"/>
      <c r="FX2" s="300"/>
      <c r="FY2" s="300"/>
      <c r="FZ2" s="300"/>
      <c r="GA2" s="300"/>
      <c r="GC2" s="300"/>
      <c r="GD2" s="300"/>
      <c r="GE2" s="300"/>
      <c r="GF2" s="300"/>
      <c r="GH2" s="300"/>
      <c r="GI2" s="300"/>
      <c r="GJ2" s="300"/>
      <c r="GK2" s="300"/>
      <c r="GM2" s="300"/>
      <c r="GN2" s="300"/>
      <c r="GO2" s="300"/>
      <c r="GP2" s="300"/>
      <c r="GR2" s="300"/>
      <c r="GS2" s="300"/>
      <c r="GT2" s="300"/>
      <c r="GU2" s="300"/>
      <c r="GW2" s="300"/>
      <c r="GX2" s="300"/>
      <c r="GY2" s="300"/>
      <c r="GZ2" s="300"/>
      <c r="HA2" s="300"/>
      <c r="HB2" s="300"/>
      <c r="HC2" s="300"/>
      <c r="HD2" s="300"/>
      <c r="HE2" s="300"/>
      <c r="HF2" s="302"/>
    </row>
    <row r="3" spans="1:314" s="310" customFormat="1" ht="68.25" customHeight="1" thickBot="1">
      <c r="A3" s="906" t="s">
        <v>773</v>
      </c>
      <c r="B3" s="875" t="s">
        <v>774</v>
      </c>
      <c r="C3" s="876"/>
      <c r="D3" s="876"/>
      <c r="E3" s="876"/>
      <c r="F3" s="876"/>
      <c r="G3" s="876"/>
      <c r="H3" s="876"/>
      <c r="I3" s="877"/>
      <c r="J3" s="303" t="s">
        <v>775</v>
      </c>
      <c r="K3" s="303" t="s">
        <v>776</v>
      </c>
      <c r="L3" s="304" t="s">
        <v>777</v>
      </c>
      <c r="M3" s="909" t="s">
        <v>778</v>
      </c>
      <c r="N3" s="910"/>
      <c r="O3" s="911"/>
      <c r="P3" s="305" t="s">
        <v>779</v>
      </c>
      <c r="Q3" s="306" t="s">
        <v>780</v>
      </c>
      <c r="R3" s="912" t="s">
        <v>781</v>
      </c>
      <c r="S3" s="913"/>
      <c r="T3" s="882"/>
      <c r="U3" s="882"/>
      <c r="V3" s="882"/>
      <c r="W3" s="882"/>
      <c r="X3" s="882"/>
      <c r="Y3" s="882"/>
      <c r="Z3" s="882"/>
      <c r="AA3" s="882"/>
      <c r="AB3" s="883"/>
      <c r="AC3" s="883"/>
      <c r="AD3" s="883"/>
      <c r="AE3" s="883"/>
      <c r="AF3" s="883"/>
      <c r="AG3" s="883"/>
      <c r="AH3" s="883"/>
      <c r="AI3" s="884"/>
      <c r="AJ3" s="904"/>
      <c r="AK3" s="905"/>
      <c r="AL3" s="1011" t="s">
        <v>782</v>
      </c>
      <c r="AM3" s="914"/>
      <c r="AN3" s="914"/>
      <c r="AO3" s="914"/>
      <c r="AP3" s="914"/>
      <c r="AQ3" s="914"/>
      <c r="AR3" s="914"/>
      <c r="AS3" s="914"/>
      <c r="AT3" s="914"/>
      <c r="AU3" s="914"/>
      <c r="AV3" s="914"/>
      <c r="AW3" s="914"/>
      <c r="AX3" s="914"/>
      <c r="AY3" s="914"/>
      <c r="AZ3" s="914"/>
      <c r="BA3" s="914"/>
      <c r="BB3" s="914"/>
      <c r="BC3" s="914"/>
      <c r="BD3" s="914"/>
      <c r="BE3" s="914"/>
      <c r="BF3" s="914"/>
      <c r="BG3" s="914"/>
      <c r="BH3" s="914"/>
      <c r="BI3" s="914"/>
      <c r="BJ3" s="914"/>
      <c r="BK3" s="914"/>
      <c r="BL3" s="914"/>
      <c r="BM3" s="914"/>
      <c r="BN3" s="914"/>
      <c r="BO3" s="914"/>
      <c r="BP3" s="914"/>
      <c r="BQ3" s="914"/>
      <c r="BR3" s="914"/>
      <c r="BS3" s="914"/>
      <c r="BT3" s="915"/>
      <c r="BU3" s="307"/>
      <c r="BV3" s="1012" t="s">
        <v>783</v>
      </c>
      <c r="BW3" s="1013"/>
      <c r="BX3" s="1013"/>
      <c r="BY3" s="1013"/>
      <c r="BZ3" s="1013"/>
      <c r="CA3" s="894" t="s">
        <v>784</v>
      </c>
      <c r="CB3" s="894"/>
      <c r="CC3" s="894"/>
      <c r="CD3" s="894"/>
      <c r="CE3" s="895"/>
      <c r="CF3" s="893" t="s">
        <v>785</v>
      </c>
      <c r="CG3" s="894"/>
      <c r="CH3" s="894"/>
      <c r="CI3" s="894"/>
      <c r="CJ3" s="895"/>
      <c r="CK3" s="896" t="s">
        <v>778</v>
      </c>
      <c r="CL3" s="897"/>
      <c r="CM3" s="897"/>
      <c r="CN3" s="897"/>
      <c r="CO3" s="897"/>
      <c r="CP3" s="897"/>
      <c r="CQ3" s="897"/>
      <c r="CR3" s="897"/>
      <c r="CS3" s="897"/>
      <c r="CT3" s="897"/>
      <c r="CU3" s="897"/>
      <c r="CV3" s="897"/>
      <c r="CW3" s="897"/>
      <c r="CX3" s="897"/>
      <c r="CY3" s="898"/>
      <c r="CZ3" s="899" t="s">
        <v>779</v>
      </c>
      <c r="DA3" s="900"/>
      <c r="DB3" s="900"/>
      <c r="DC3" s="900"/>
      <c r="DD3" s="901"/>
      <c r="DE3" s="899" t="s">
        <v>780</v>
      </c>
      <c r="DF3" s="900"/>
      <c r="DG3" s="900"/>
      <c r="DH3" s="900"/>
      <c r="DI3" s="901"/>
      <c r="DJ3" s="899" t="s">
        <v>786</v>
      </c>
      <c r="DK3" s="900"/>
      <c r="DL3" s="900"/>
      <c r="DM3" s="900"/>
      <c r="DN3" s="900"/>
      <c r="DO3" s="900"/>
      <c r="DP3" s="900"/>
      <c r="DQ3" s="900"/>
      <c r="DR3" s="900"/>
      <c r="DS3" s="901"/>
      <c r="DT3" s="1015" t="s">
        <v>771</v>
      </c>
      <c r="DU3" s="1016"/>
      <c r="DV3" s="1016"/>
      <c r="DW3" s="1016"/>
      <c r="DX3" s="1016"/>
      <c r="DY3" s="1016"/>
      <c r="DZ3" s="1016"/>
      <c r="EA3" s="1016"/>
      <c r="EB3" s="1016"/>
      <c r="EC3" s="1016"/>
      <c r="ED3" s="1016"/>
      <c r="EE3" s="1016"/>
      <c r="EF3" s="1016"/>
      <c r="EG3" s="1016"/>
      <c r="EH3" s="1016"/>
      <c r="EI3" s="1016"/>
      <c r="EJ3" s="1016"/>
      <c r="EK3" s="1016"/>
      <c r="EL3" s="1016"/>
      <c r="EM3" s="1016"/>
      <c r="EN3" s="1016"/>
      <c r="EO3" s="1016"/>
      <c r="EP3" s="1016"/>
      <c r="EQ3" s="1016"/>
      <c r="ER3" s="1016"/>
      <c r="ES3" s="1016"/>
      <c r="ET3" s="1016"/>
      <c r="EU3" s="1016"/>
      <c r="EV3" s="1016"/>
      <c r="EW3" s="1016"/>
      <c r="EX3" s="1016"/>
      <c r="EY3" s="1016"/>
      <c r="EZ3" s="1016"/>
      <c r="FA3" s="1016"/>
      <c r="FB3" s="1016"/>
      <c r="FC3" s="1016"/>
      <c r="FD3" s="1016"/>
      <c r="FE3" s="1016"/>
      <c r="FF3" s="1016"/>
      <c r="FG3" s="1017"/>
      <c r="FH3" s="960" t="s">
        <v>772</v>
      </c>
      <c r="FI3" s="1018"/>
      <c r="FJ3" s="1018"/>
      <c r="FK3" s="1018"/>
      <c r="FL3" s="1018"/>
      <c r="FM3" s="1018"/>
      <c r="FN3" s="1018"/>
      <c r="FO3" s="1018"/>
      <c r="FP3" s="1018"/>
      <c r="FQ3" s="1018"/>
      <c r="FR3" s="1018"/>
      <c r="FS3" s="1018"/>
      <c r="FT3" s="1018"/>
      <c r="FU3" s="1018"/>
      <c r="FV3" s="1018"/>
      <c r="FW3" s="1018"/>
      <c r="FX3" s="1018"/>
      <c r="FY3" s="1018"/>
      <c r="FZ3" s="1018"/>
      <c r="GA3" s="1018"/>
      <c r="GB3" s="1018"/>
      <c r="GC3" s="1018"/>
      <c r="GD3" s="1018"/>
      <c r="GE3" s="1018"/>
      <c r="GF3" s="1018"/>
      <c r="GG3" s="1018"/>
      <c r="GH3" s="1018"/>
      <c r="GI3" s="1018"/>
      <c r="GJ3" s="1018"/>
      <c r="GK3" s="1018"/>
      <c r="GL3" s="1018"/>
      <c r="GM3" s="1018"/>
      <c r="GN3" s="1018"/>
      <c r="GO3" s="1018"/>
      <c r="GP3" s="1018"/>
      <c r="GQ3" s="1018"/>
      <c r="GR3" s="1018"/>
      <c r="GS3" s="1019"/>
      <c r="GT3" s="1019"/>
      <c r="GU3" s="1019"/>
      <c r="GV3" s="961" t="s">
        <v>787</v>
      </c>
      <c r="GW3" s="961"/>
      <c r="GX3" s="961"/>
      <c r="GY3" s="961"/>
      <c r="GZ3" s="961"/>
      <c r="HA3" s="962" t="s">
        <v>788</v>
      </c>
      <c r="HB3" s="963"/>
      <c r="HC3" s="963"/>
      <c r="HD3" s="963"/>
      <c r="HE3" s="964"/>
      <c r="HF3" s="950" t="s">
        <v>789</v>
      </c>
      <c r="HG3" s="951" t="s">
        <v>790</v>
      </c>
      <c r="HH3" s="952" t="s">
        <v>791</v>
      </c>
      <c r="HI3" s="308"/>
      <c r="HJ3" s="953" t="s">
        <v>792</v>
      </c>
      <c r="HK3" s="953" t="s">
        <v>793</v>
      </c>
      <c r="HL3" s="954" t="s">
        <v>35</v>
      </c>
      <c r="HM3" s="933" t="s">
        <v>794</v>
      </c>
      <c r="HN3" s="936" t="s">
        <v>845</v>
      </c>
      <c r="HO3" s="939" t="s">
        <v>795</v>
      </c>
      <c r="HP3" s="309"/>
      <c r="HQ3" s="309"/>
      <c r="HR3" s="309"/>
      <c r="HS3" s="309"/>
      <c r="HT3" s="309"/>
      <c r="HU3" s="309"/>
      <c r="HV3" s="309"/>
      <c r="HW3" s="309"/>
      <c r="HX3" s="309"/>
      <c r="HY3" s="309"/>
      <c r="HZ3" s="309"/>
      <c r="IA3" s="309"/>
      <c r="IB3" s="309"/>
      <c r="IC3" s="309"/>
      <c r="ID3" s="309"/>
      <c r="IE3" s="309"/>
      <c r="IF3" s="309"/>
      <c r="IG3" s="309"/>
      <c r="IH3" s="309"/>
      <c r="II3" s="309"/>
      <c r="IJ3" s="309"/>
      <c r="IK3" s="309"/>
      <c r="IL3" s="309"/>
      <c r="IM3" s="309"/>
      <c r="IN3" s="309"/>
      <c r="IO3" s="309"/>
      <c r="IP3" s="309"/>
      <c r="IQ3" s="309"/>
      <c r="IR3" s="309"/>
      <c r="IS3" s="309"/>
      <c r="IT3" s="309"/>
      <c r="IU3" s="309"/>
      <c r="IV3" s="309"/>
      <c r="IW3" s="309"/>
      <c r="IX3" s="309"/>
      <c r="IY3" s="309"/>
      <c r="IZ3" s="309"/>
      <c r="JA3" s="309"/>
      <c r="JB3" s="309"/>
      <c r="JC3" s="309"/>
      <c r="JD3" s="309"/>
      <c r="JE3" s="309"/>
      <c r="JF3" s="309"/>
      <c r="JG3" s="309"/>
      <c r="JH3" s="309"/>
      <c r="JI3" s="309"/>
      <c r="JJ3" s="309"/>
      <c r="JK3" s="309"/>
      <c r="JL3" s="309"/>
      <c r="JM3" s="309"/>
      <c r="JN3" s="309"/>
      <c r="JO3" s="309"/>
      <c r="JP3" s="309"/>
      <c r="JQ3" s="309"/>
      <c r="JR3" s="309"/>
      <c r="JS3" s="309"/>
      <c r="JT3" s="309"/>
      <c r="JU3" s="309"/>
      <c r="JV3" s="309"/>
      <c r="JW3" s="309"/>
      <c r="JX3" s="309"/>
      <c r="JY3" s="309"/>
      <c r="JZ3" s="309"/>
      <c r="KA3" s="309"/>
      <c r="KB3" s="309"/>
      <c r="KC3" s="309"/>
      <c r="KD3" s="309"/>
      <c r="KE3" s="309"/>
      <c r="KF3" s="309"/>
      <c r="KG3" s="309"/>
      <c r="KH3" s="309"/>
      <c r="KI3" s="309"/>
      <c r="KJ3" s="309"/>
      <c r="KK3" s="309"/>
      <c r="KL3" s="309"/>
      <c r="KM3" s="309"/>
      <c r="KN3" s="309"/>
      <c r="KO3" s="309"/>
      <c r="KP3" s="309"/>
      <c r="KQ3" s="309"/>
      <c r="KR3" s="309"/>
      <c r="KS3" s="309"/>
      <c r="KT3" s="309"/>
      <c r="KU3" s="309"/>
      <c r="KV3" s="309"/>
      <c r="KW3" s="309"/>
      <c r="KX3" s="309"/>
      <c r="KY3" s="309"/>
      <c r="KZ3" s="309"/>
      <c r="LA3" s="309"/>
      <c r="LB3" s="309"/>
    </row>
    <row r="4" spans="1:314" s="310" customFormat="1" ht="42" customHeight="1" thickBot="1">
      <c r="A4" s="907"/>
      <c r="B4" s="875" t="s">
        <v>796</v>
      </c>
      <c r="C4" s="876"/>
      <c r="D4" s="876"/>
      <c r="E4" s="877"/>
      <c r="F4" s="875" t="s">
        <v>797</v>
      </c>
      <c r="G4" s="876"/>
      <c r="H4" s="876"/>
      <c r="I4" s="877"/>
      <c r="J4" s="311" t="s">
        <v>796</v>
      </c>
      <c r="K4" s="312" t="s">
        <v>797</v>
      </c>
      <c r="L4" s="313" t="s">
        <v>797</v>
      </c>
      <c r="M4" s="314" t="s">
        <v>796</v>
      </c>
      <c r="N4" s="940" t="s">
        <v>797</v>
      </c>
      <c r="O4" s="941"/>
      <c r="P4" s="315" t="s">
        <v>797</v>
      </c>
      <c r="Q4" s="315" t="s">
        <v>797</v>
      </c>
      <c r="R4" s="316" t="s">
        <v>796</v>
      </c>
      <c r="S4" s="315" t="s">
        <v>797</v>
      </c>
      <c r="T4" s="942" t="s">
        <v>796</v>
      </c>
      <c r="U4" s="943"/>
      <c r="V4" s="943"/>
      <c r="W4" s="944"/>
      <c r="X4" s="945" t="s">
        <v>797</v>
      </c>
      <c r="Y4" s="943"/>
      <c r="Z4" s="943"/>
      <c r="AA4" s="946"/>
      <c r="AB4" s="947" t="s">
        <v>796</v>
      </c>
      <c r="AC4" s="948"/>
      <c r="AD4" s="948"/>
      <c r="AE4" s="949"/>
      <c r="AF4" s="884" t="s">
        <v>797</v>
      </c>
      <c r="AG4" s="948"/>
      <c r="AH4" s="948"/>
      <c r="AI4" s="948"/>
      <c r="AJ4" s="923" t="s">
        <v>812</v>
      </c>
      <c r="AK4" s="923" t="s">
        <v>813</v>
      </c>
      <c r="AL4" s="1014" t="s">
        <v>796</v>
      </c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7"/>
      <c r="BA4" s="317"/>
      <c r="BB4" s="317"/>
      <c r="BC4" s="317"/>
      <c r="BD4" s="317"/>
      <c r="BE4" s="318"/>
      <c r="BF4" s="918" t="s">
        <v>797</v>
      </c>
      <c r="BG4" s="919"/>
      <c r="BH4" s="919"/>
      <c r="BI4" s="919"/>
      <c r="BJ4" s="919"/>
      <c r="BK4" s="919"/>
      <c r="BL4" s="919"/>
      <c r="BM4" s="919"/>
      <c r="BN4" s="919"/>
      <c r="BO4" s="919"/>
      <c r="BP4" s="919"/>
      <c r="BQ4" s="919"/>
      <c r="BR4" s="919"/>
      <c r="BS4" s="919"/>
      <c r="BT4" s="920"/>
      <c r="BU4" s="319"/>
      <c r="BV4" s="921" t="s">
        <v>796</v>
      </c>
      <c r="BW4" s="921"/>
      <c r="BX4" s="921"/>
      <c r="BY4" s="921"/>
      <c r="BZ4" s="922"/>
      <c r="CA4" s="983" t="s">
        <v>797</v>
      </c>
      <c r="CB4" s="984"/>
      <c r="CC4" s="984"/>
      <c r="CD4" s="984"/>
      <c r="CE4" s="985"/>
      <c r="CF4" s="983" t="s">
        <v>797</v>
      </c>
      <c r="CG4" s="984"/>
      <c r="CH4" s="984"/>
      <c r="CI4" s="984"/>
      <c r="CJ4" s="985"/>
      <c r="CK4" s="968" t="s">
        <v>796</v>
      </c>
      <c r="CL4" s="969"/>
      <c r="CM4" s="969"/>
      <c r="CN4" s="969"/>
      <c r="CO4" s="970"/>
      <c r="CP4" s="986" t="s">
        <v>797</v>
      </c>
      <c r="CQ4" s="987"/>
      <c r="CR4" s="987"/>
      <c r="CS4" s="987"/>
      <c r="CT4" s="987"/>
      <c r="CU4" s="987"/>
      <c r="CV4" s="987"/>
      <c r="CW4" s="987"/>
      <c r="CX4" s="987"/>
      <c r="CY4" s="988"/>
      <c r="CZ4" s="989" t="s">
        <v>797</v>
      </c>
      <c r="DA4" s="990"/>
      <c r="DB4" s="990"/>
      <c r="DC4" s="990"/>
      <c r="DD4" s="990"/>
      <c r="DE4" s="989" t="s">
        <v>797</v>
      </c>
      <c r="DF4" s="990"/>
      <c r="DG4" s="990"/>
      <c r="DH4" s="990"/>
      <c r="DI4" s="990"/>
      <c r="DJ4" s="968" t="s">
        <v>796</v>
      </c>
      <c r="DK4" s="969"/>
      <c r="DL4" s="969"/>
      <c r="DM4" s="969"/>
      <c r="DN4" s="970"/>
      <c r="DO4" s="989" t="s">
        <v>797</v>
      </c>
      <c r="DP4" s="990"/>
      <c r="DQ4" s="990"/>
      <c r="DR4" s="990"/>
      <c r="DS4" s="991"/>
      <c r="DT4" s="1024" t="s">
        <v>796</v>
      </c>
      <c r="DU4" s="1025"/>
      <c r="DV4" s="1025"/>
      <c r="DW4" s="1025"/>
      <c r="DX4" s="1025"/>
      <c r="DY4" s="1025"/>
      <c r="DZ4" s="1025"/>
      <c r="EA4" s="1025"/>
      <c r="EB4" s="1025"/>
      <c r="EC4" s="1025"/>
      <c r="ED4" s="1025"/>
      <c r="EE4" s="1025"/>
      <c r="EF4" s="1025"/>
      <c r="EG4" s="1025"/>
      <c r="EH4" s="1025"/>
      <c r="EI4" s="1025"/>
      <c r="EJ4" s="1025"/>
      <c r="EK4" s="1025"/>
      <c r="EL4" s="1025"/>
      <c r="EM4" s="1026"/>
      <c r="EN4" s="989" t="s">
        <v>797</v>
      </c>
      <c r="EO4" s="990"/>
      <c r="EP4" s="990"/>
      <c r="EQ4" s="990"/>
      <c r="ER4" s="990"/>
      <c r="ES4" s="990"/>
      <c r="ET4" s="990"/>
      <c r="EU4" s="990"/>
      <c r="EV4" s="990"/>
      <c r="EW4" s="990"/>
      <c r="EX4" s="990"/>
      <c r="EY4" s="990"/>
      <c r="EZ4" s="990"/>
      <c r="FA4" s="990"/>
      <c r="FB4" s="990"/>
      <c r="FC4" s="990"/>
      <c r="FD4" s="990"/>
      <c r="FE4" s="990"/>
      <c r="FF4" s="990"/>
      <c r="FG4" s="991"/>
      <c r="FH4" s="1020" t="s">
        <v>796</v>
      </c>
      <c r="FI4" s="1020"/>
      <c r="FJ4" s="1020"/>
      <c r="FK4" s="1020"/>
      <c r="FL4" s="1020"/>
      <c r="FM4" s="1020"/>
      <c r="FN4" s="1020"/>
      <c r="FO4" s="1020"/>
      <c r="FP4" s="1020"/>
      <c r="FQ4" s="1020"/>
      <c r="FR4" s="1020"/>
      <c r="FS4" s="1020"/>
      <c r="FT4" s="1020"/>
      <c r="FU4" s="1020"/>
      <c r="FV4" s="1020"/>
      <c r="FW4" s="1020"/>
      <c r="FX4" s="1020"/>
      <c r="FY4" s="1020"/>
      <c r="FZ4" s="1020"/>
      <c r="GA4" s="1021"/>
      <c r="GB4" s="1022" t="s">
        <v>797</v>
      </c>
      <c r="GC4" s="1023"/>
      <c r="GD4" s="1023"/>
      <c r="GE4" s="1023"/>
      <c r="GF4" s="1023"/>
      <c r="GG4" s="1023"/>
      <c r="GH4" s="1023"/>
      <c r="GI4" s="1023"/>
      <c r="GJ4" s="1023"/>
      <c r="GK4" s="1023"/>
      <c r="GL4" s="1023"/>
      <c r="GM4" s="1023"/>
      <c r="GN4" s="1023"/>
      <c r="GO4" s="1023"/>
      <c r="GP4" s="1023"/>
      <c r="GQ4" s="1023"/>
      <c r="GR4" s="1023"/>
      <c r="GS4" s="1023"/>
      <c r="GT4" s="1023"/>
      <c r="GU4" s="1023"/>
      <c r="GV4" s="961"/>
      <c r="GW4" s="961"/>
      <c r="GX4" s="961"/>
      <c r="GY4" s="961"/>
      <c r="GZ4" s="961"/>
      <c r="HA4" s="965"/>
      <c r="HB4" s="966"/>
      <c r="HC4" s="966"/>
      <c r="HD4" s="966"/>
      <c r="HE4" s="967"/>
      <c r="HF4" s="950"/>
      <c r="HG4" s="951"/>
      <c r="HH4" s="952"/>
      <c r="HI4" s="320"/>
      <c r="HJ4" s="953"/>
      <c r="HK4" s="953"/>
      <c r="HL4" s="954"/>
      <c r="HM4" s="934"/>
      <c r="HN4" s="937"/>
      <c r="HO4" s="939"/>
      <c r="HP4" s="309"/>
      <c r="HQ4" s="309"/>
      <c r="HR4" s="309"/>
      <c r="HS4" s="309"/>
      <c r="HT4" s="309"/>
      <c r="HU4" s="309"/>
      <c r="HV4" s="309"/>
      <c r="HW4" s="309"/>
      <c r="HX4" s="309"/>
      <c r="HY4" s="309"/>
      <c r="HZ4" s="309"/>
      <c r="IA4" s="309"/>
      <c r="IB4" s="309"/>
      <c r="IC4" s="309"/>
      <c r="ID4" s="309"/>
      <c r="IE4" s="309"/>
      <c r="IF4" s="309"/>
      <c r="IG4" s="309"/>
      <c r="IH4" s="309"/>
      <c r="II4" s="309"/>
      <c r="IJ4" s="309"/>
      <c r="IK4" s="309"/>
      <c r="IL4" s="309"/>
      <c r="IM4" s="309"/>
      <c r="IN4" s="309"/>
      <c r="IO4" s="309"/>
      <c r="IP4" s="309"/>
      <c r="IQ4" s="309"/>
      <c r="IR4" s="309"/>
      <c r="IS4" s="309"/>
      <c r="IT4" s="309"/>
      <c r="IU4" s="309"/>
      <c r="IV4" s="309"/>
      <c r="IW4" s="309"/>
      <c r="IX4" s="309"/>
      <c r="IY4" s="309"/>
      <c r="IZ4" s="309"/>
      <c r="JA4" s="309"/>
      <c r="JB4" s="309"/>
      <c r="JC4" s="309"/>
      <c r="JD4" s="309"/>
      <c r="JE4" s="309"/>
      <c r="JF4" s="309"/>
      <c r="JG4" s="309"/>
      <c r="JH4" s="309"/>
      <c r="JI4" s="309"/>
      <c r="JJ4" s="309"/>
      <c r="JK4" s="309"/>
      <c r="JL4" s="309"/>
      <c r="JM4" s="309"/>
      <c r="JN4" s="309"/>
      <c r="JO4" s="309"/>
      <c r="JP4" s="309"/>
      <c r="JQ4" s="309"/>
      <c r="JR4" s="309"/>
      <c r="JS4" s="309"/>
      <c r="JT4" s="309"/>
      <c r="JU4" s="309"/>
      <c r="JV4" s="309"/>
      <c r="JW4" s="309"/>
      <c r="JX4" s="309"/>
      <c r="JY4" s="309"/>
      <c r="JZ4" s="309"/>
      <c r="KA4" s="309"/>
      <c r="KB4" s="309"/>
      <c r="KC4" s="309"/>
      <c r="KD4" s="309"/>
      <c r="KE4" s="309"/>
      <c r="KF4" s="309"/>
      <c r="KG4" s="309"/>
      <c r="KH4" s="309"/>
      <c r="KI4" s="309"/>
      <c r="KJ4" s="309"/>
      <c r="KK4" s="309"/>
      <c r="KL4" s="309"/>
      <c r="KM4" s="309"/>
      <c r="KN4" s="309"/>
      <c r="KO4" s="309"/>
      <c r="KP4" s="309"/>
      <c r="KQ4" s="309"/>
      <c r="KR4" s="309"/>
      <c r="KS4" s="309"/>
      <c r="KT4" s="309"/>
      <c r="KU4" s="309"/>
      <c r="KV4" s="309"/>
      <c r="KW4" s="309"/>
      <c r="KX4" s="309"/>
      <c r="KY4" s="309"/>
      <c r="KZ4" s="309"/>
      <c r="LA4" s="309"/>
      <c r="LB4" s="309"/>
    </row>
    <row r="5" spans="1:314" s="310" customFormat="1" ht="25.5" customHeight="1">
      <c r="A5" s="908"/>
      <c r="B5" s="321" t="s">
        <v>798</v>
      </c>
      <c r="C5" s="322" t="s">
        <v>799</v>
      </c>
      <c r="D5" s="322" t="s">
        <v>800</v>
      </c>
      <c r="E5" s="322" t="s">
        <v>801</v>
      </c>
      <c r="F5" s="322" t="s">
        <v>798</v>
      </c>
      <c r="G5" s="322" t="s">
        <v>799</v>
      </c>
      <c r="H5" s="322" t="s">
        <v>800</v>
      </c>
      <c r="I5" s="322" t="s">
        <v>801</v>
      </c>
      <c r="J5" s="322" t="s">
        <v>800</v>
      </c>
      <c r="K5" s="322" t="s">
        <v>800</v>
      </c>
      <c r="L5" s="314" t="s">
        <v>800</v>
      </c>
      <c r="M5" s="314" t="s">
        <v>800</v>
      </c>
      <c r="N5" s="314" t="s">
        <v>799</v>
      </c>
      <c r="O5" s="314" t="s">
        <v>800</v>
      </c>
      <c r="P5" s="323" t="s">
        <v>800</v>
      </c>
      <c r="Q5" s="324" t="s">
        <v>800</v>
      </c>
      <c r="R5" s="324" t="s">
        <v>800</v>
      </c>
      <c r="S5" s="324" t="s">
        <v>800</v>
      </c>
      <c r="T5" s="325" t="s">
        <v>798</v>
      </c>
      <c r="U5" s="326" t="s">
        <v>799</v>
      </c>
      <c r="V5" s="326" t="s">
        <v>800</v>
      </c>
      <c r="W5" s="326" t="s">
        <v>801</v>
      </c>
      <c r="X5" s="326" t="s">
        <v>798</v>
      </c>
      <c r="Y5" s="326" t="s">
        <v>799</v>
      </c>
      <c r="Z5" s="326" t="s">
        <v>800</v>
      </c>
      <c r="AA5" s="327" t="s">
        <v>801</v>
      </c>
      <c r="AB5" s="328" t="s">
        <v>798</v>
      </c>
      <c r="AC5" s="329" t="s">
        <v>799</v>
      </c>
      <c r="AD5" s="329" t="s">
        <v>800</v>
      </c>
      <c r="AE5" s="329" t="s">
        <v>801</v>
      </c>
      <c r="AF5" s="329" t="s">
        <v>798</v>
      </c>
      <c r="AG5" s="329" t="s">
        <v>799</v>
      </c>
      <c r="AH5" s="329" t="s">
        <v>800</v>
      </c>
      <c r="AI5" s="330" t="s">
        <v>801</v>
      </c>
      <c r="AJ5" s="924"/>
      <c r="AK5" s="924"/>
      <c r="AL5" s="982" t="s">
        <v>798</v>
      </c>
      <c r="AM5" s="980"/>
      <c r="AN5" s="980"/>
      <c r="AO5" s="980"/>
      <c r="AP5" s="981"/>
      <c r="AQ5" s="982" t="s">
        <v>799</v>
      </c>
      <c r="AR5" s="980"/>
      <c r="AS5" s="980"/>
      <c r="AT5" s="980"/>
      <c r="AU5" s="981"/>
      <c r="AV5" s="982" t="s">
        <v>800</v>
      </c>
      <c r="AW5" s="980"/>
      <c r="AX5" s="980"/>
      <c r="AY5" s="980"/>
      <c r="AZ5" s="981"/>
      <c r="BA5" s="982" t="s">
        <v>801</v>
      </c>
      <c r="BB5" s="980"/>
      <c r="BC5" s="980"/>
      <c r="BD5" s="980"/>
      <c r="BE5" s="981"/>
      <c r="BF5" s="982" t="s">
        <v>798</v>
      </c>
      <c r="BG5" s="980"/>
      <c r="BH5" s="980"/>
      <c r="BI5" s="980"/>
      <c r="BJ5" s="981"/>
      <c r="BK5" s="982" t="s">
        <v>799</v>
      </c>
      <c r="BL5" s="980"/>
      <c r="BM5" s="980"/>
      <c r="BN5" s="980"/>
      <c r="BO5" s="981"/>
      <c r="BP5" s="982" t="s">
        <v>800</v>
      </c>
      <c r="BQ5" s="980"/>
      <c r="BR5" s="980"/>
      <c r="BS5" s="980"/>
      <c r="BT5" s="981"/>
      <c r="BU5" s="331"/>
      <c r="BV5" s="975" t="s">
        <v>800</v>
      </c>
      <c r="BW5" s="975"/>
      <c r="BX5" s="975"/>
      <c r="BY5" s="975"/>
      <c r="BZ5" s="976"/>
      <c r="CA5" s="982" t="s">
        <v>800</v>
      </c>
      <c r="CB5" s="980"/>
      <c r="CC5" s="980"/>
      <c r="CD5" s="980"/>
      <c r="CE5" s="999"/>
      <c r="CF5" s="982" t="s">
        <v>800</v>
      </c>
      <c r="CG5" s="980"/>
      <c r="CH5" s="980"/>
      <c r="CI5" s="980"/>
      <c r="CJ5" s="980"/>
      <c r="CK5" s="971" t="s">
        <v>800</v>
      </c>
      <c r="CL5" s="972"/>
      <c r="CM5" s="972"/>
      <c r="CN5" s="972"/>
      <c r="CO5" s="973"/>
      <c r="CP5" s="971" t="s">
        <v>799</v>
      </c>
      <c r="CQ5" s="972"/>
      <c r="CR5" s="972"/>
      <c r="CS5" s="972"/>
      <c r="CT5" s="973"/>
      <c r="CU5" s="971" t="s">
        <v>800</v>
      </c>
      <c r="CV5" s="972"/>
      <c r="CW5" s="972"/>
      <c r="CX5" s="972"/>
      <c r="CY5" s="973"/>
      <c r="CZ5" s="974" t="s">
        <v>800</v>
      </c>
      <c r="DA5" s="975"/>
      <c r="DB5" s="975"/>
      <c r="DC5" s="975"/>
      <c r="DD5" s="976"/>
      <c r="DE5" s="974" t="s">
        <v>800</v>
      </c>
      <c r="DF5" s="975"/>
      <c r="DG5" s="975"/>
      <c r="DH5" s="975"/>
      <c r="DI5" s="976"/>
      <c r="DJ5" s="982" t="s">
        <v>800</v>
      </c>
      <c r="DK5" s="980"/>
      <c r="DL5" s="980"/>
      <c r="DM5" s="980"/>
      <c r="DN5" s="981"/>
      <c r="DO5" s="982" t="s">
        <v>800</v>
      </c>
      <c r="DP5" s="980"/>
      <c r="DQ5" s="980"/>
      <c r="DR5" s="980"/>
      <c r="DS5" s="981"/>
      <c r="DT5" s="982" t="s">
        <v>798</v>
      </c>
      <c r="DU5" s="980"/>
      <c r="DV5" s="980"/>
      <c r="DW5" s="980"/>
      <c r="DX5" s="981"/>
      <c r="DY5" s="982" t="s">
        <v>799</v>
      </c>
      <c r="DZ5" s="980"/>
      <c r="EA5" s="980"/>
      <c r="EB5" s="980"/>
      <c r="EC5" s="981"/>
      <c r="ED5" s="982" t="s">
        <v>800</v>
      </c>
      <c r="EE5" s="980"/>
      <c r="EF5" s="980"/>
      <c r="EG5" s="980"/>
      <c r="EH5" s="981"/>
      <c r="EI5" s="982" t="s">
        <v>801</v>
      </c>
      <c r="EJ5" s="980"/>
      <c r="EK5" s="980"/>
      <c r="EL5" s="980"/>
      <c r="EM5" s="981"/>
      <c r="EN5" s="982" t="s">
        <v>798</v>
      </c>
      <c r="EO5" s="980"/>
      <c r="EP5" s="980"/>
      <c r="EQ5" s="980"/>
      <c r="ER5" s="981"/>
      <c r="ES5" s="982" t="s">
        <v>799</v>
      </c>
      <c r="ET5" s="980"/>
      <c r="EU5" s="980"/>
      <c r="EV5" s="980"/>
      <c r="EW5" s="981"/>
      <c r="EX5" s="982" t="s">
        <v>800</v>
      </c>
      <c r="EY5" s="980"/>
      <c r="EZ5" s="980"/>
      <c r="FA5" s="980"/>
      <c r="FB5" s="981"/>
      <c r="FC5" s="982" t="s">
        <v>801</v>
      </c>
      <c r="FD5" s="980"/>
      <c r="FE5" s="980"/>
      <c r="FF5" s="980"/>
      <c r="FG5" s="999"/>
      <c r="FH5" s="972" t="s">
        <v>798</v>
      </c>
      <c r="FI5" s="972"/>
      <c r="FJ5" s="972"/>
      <c r="FK5" s="972"/>
      <c r="FL5" s="973"/>
      <c r="FM5" s="971" t="s">
        <v>799</v>
      </c>
      <c r="FN5" s="972"/>
      <c r="FO5" s="972"/>
      <c r="FP5" s="972"/>
      <c r="FQ5" s="973"/>
      <c r="FR5" s="971" t="s">
        <v>800</v>
      </c>
      <c r="FS5" s="972"/>
      <c r="FT5" s="972"/>
      <c r="FU5" s="972"/>
      <c r="FV5" s="973"/>
      <c r="FW5" s="971" t="s">
        <v>801</v>
      </c>
      <c r="FX5" s="972"/>
      <c r="FY5" s="972"/>
      <c r="FZ5" s="972"/>
      <c r="GA5" s="973"/>
      <c r="GB5" s="971" t="s">
        <v>798</v>
      </c>
      <c r="GC5" s="972"/>
      <c r="GD5" s="972"/>
      <c r="GE5" s="972"/>
      <c r="GF5" s="973"/>
      <c r="GG5" s="971" t="s">
        <v>799</v>
      </c>
      <c r="GH5" s="972"/>
      <c r="GI5" s="972"/>
      <c r="GJ5" s="972"/>
      <c r="GK5" s="973"/>
      <c r="GL5" s="971" t="s">
        <v>800</v>
      </c>
      <c r="GM5" s="972"/>
      <c r="GN5" s="972"/>
      <c r="GO5" s="972"/>
      <c r="GP5" s="973"/>
      <c r="GQ5" s="971" t="s">
        <v>801</v>
      </c>
      <c r="GR5" s="972"/>
      <c r="GS5" s="972"/>
      <c r="GT5" s="972"/>
      <c r="GU5" s="972"/>
      <c r="GV5" s="961"/>
      <c r="GW5" s="961"/>
      <c r="GX5" s="961"/>
      <c r="GY5" s="961"/>
      <c r="GZ5" s="961"/>
      <c r="HA5" s="805" t="s">
        <v>802</v>
      </c>
      <c r="HB5" s="805" t="s">
        <v>803</v>
      </c>
      <c r="HC5" s="805" t="s">
        <v>804</v>
      </c>
      <c r="HD5" s="805" t="s">
        <v>805</v>
      </c>
      <c r="HE5" s="805" t="s">
        <v>806</v>
      </c>
      <c r="HF5" s="950"/>
      <c r="HG5" s="951"/>
      <c r="HH5" s="952"/>
      <c r="HI5" s="332"/>
      <c r="HJ5" s="953"/>
      <c r="HK5" s="953"/>
      <c r="HL5" s="954"/>
      <c r="HM5" s="934"/>
      <c r="HN5" s="937"/>
      <c r="HO5" s="939"/>
      <c r="HP5" s="309"/>
      <c r="HQ5" s="309"/>
      <c r="HR5" s="309"/>
      <c r="HS5" s="309"/>
      <c r="HT5" s="309"/>
      <c r="HU5" s="309"/>
      <c r="HV5" s="309"/>
      <c r="HW5" s="309"/>
      <c r="HX5" s="309"/>
      <c r="HY5" s="309"/>
      <c r="HZ5" s="309"/>
      <c r="IA5" s="309"/>
      <c r="IB5" s="309"/>
      <c r="IC5" s="309"/>
      <c r="ID5" s="309"/>
      <c r="IE5" s="309"/>
      <c r="IF5" s="309"/>
      <c r="IG5" s="309"/>
      <c r="IH5" s="309"/>
      <c r="II5" s="309"/>
      <c r="IJ5" s="309"/>
      <c r="IK5" s="309"/>
      <c r="IL5" s="309"/>
      <c r="IM5" s="309"/>
      <c r="IN5" s="309"/>
      <c r="IO5" s="309"/>
      <c r="IP5" s="309"/>
      <c r="IQ5" s="309"/>
      <c r="IR5" s="309"/>
      <c r="IS5" s="309"/>
      <c r="IT5" s="309"/>
      <c r="IU5" s="309"/>
      <c r="IV5" s="309"/>
      <c r="IW5" s="309"/>
      <c r="IX5" s="309"/>
      <c r="IY5" s="309"/>
      <c r="IZ5" s="309"/>
      <c r="JA5" s="309"/>
      <c r="JB5" s="309"/>
      <c r="JC5" s="309"/>
      <c r="JD5" s="309"/>
      <c r="JE5" s="309"/>
      <c r="JF5" s="309"/>
      <c r="JG5" s="309"/>
      <c r="JH5" s="309"/>
      <c r="JI5" s="309"/>
      <c r="JJ5" s="309"/>
      <c r="JK5" s="309"/>
      <c r="JL5" s="309"/>
      <c r="JM5" s="309"/>
      <c r="JN5" s="309"/>
      <c r="JO5" s="309"/>
      <c r="JP5" s="309"/>
      <c r="JQ5" s="309"/>
      <c r="JR5" s="309"/>
      <c r="JS5" s="309"/>
      <c r="JT5" s="309"/>
      <c r="JU5" s="309"/>
      <c r="JV5" s="309"/>
      <c r="JW5" s="309"/>
      <c r="JX5" s="309"/>
      <c r="JY5" s="309"/>
      <c r="JZ5" s="309"/>
      <c r="KA5" s="309"/>
      <c r="KB5" s="309"/>
      <c r="KC5" s="309"/>
      <c r="KD5" s="309"/>
      <c r="KE5" s="309"/>
      <c r="KF5" s="309"/>
      <c r="KG5" s="309"/>
      <c r="KH5" s="309"/>
      <c r="KI5" s="309"/>
      <c r="KJ5" s="309"/>
      <c r="KK5" s="309"/>
      <c r="KL5" s="309"/>
      <c r="KM5" s="309"/>
      <c r="KN5" s="309"/>
      <c r="KO5" s="309"/>
      <c r="KP5" s="309"/>
      <c r="KQ5" s="309"/>
      <c r="KR5" s="309"/>
      <c r="KS5" s="309"/>
      <c r="KT5" s="309"/>
      <c r="KU5" s="309"/>
      <c r="KV5" s="309"/>
      <c r="KW5" s="309"/>
      <c r="KX5" s="309"/>
      <c r="KY5" s="309"/>
      <c r="KZ5" s="309"/>
      <c r="LA5" s="309"/>
      <c r="LB5" s="309"/>
    </row>
    <row r="6" spans="1:314" s="273" customFormat="1" ht="18.75" customHeight="1">
      <c r="A6" s="333"/>
      <c r="B6" s="334"/>
      <c r="C6" s="335"/>
      <c r="D6" s="335"/>
      <c r="E6" s="335"/>
      <c r="F6" s="335"/>
      <c r="G6" s="335"/>
      <c r="H6" s="335"/>
      <c r="I6" s="335"/>
      <c r="J6" s="335"/>
      <c r="K6" s="335"/>
      <c r="L6" s="335"/>
      <c r="M6" s="335"/>
      <c r="N6" s="335"/>
      <c r="O6" s="335"/>
      <c r="P6" s="336"/>
      <c r="Q6" s="337"/>
      <c r="R6" s="336"/>
      <c r="S6" s="337"/>
      <c r="T6" s="338"/>
      <c r="U6" s="338"/>
      <c r="V6" s="338"/>
      <c r="W6" s="338"/>
      <c r="X6" s="338"/>
      <c r="Y6" s="338"/>
      <c r="Z6" s="338"/>
      <c r="AA6" s="338"/>
      <c r="AB6" s="339"/>
      <c r="AC6" s="340"/>
      <c r="AD6" s="340"/>
      <c r="AE6" s="340"/>
      <c r="AF6" s="340"/>
      <c r="AG6" s="340"/>
      <c r="AH6" s="340"/>
      <c r="AI6" s="341"/>
      <c r="AJ6" s="924"/>
      <c r="AK6" s="924"/>
      <c r="AL6" s="931" t="s">
        <v>767</v>
      </c>
      <c r="AM6" s="928" t="s">
        <v>31</v>
      </c>
      <c r="AN6" s="929"/>
      <c r="AO6" s="929"/>
      <c r="AP6" s="930"/>
      <c r="AQ6" s="931" t="s">
        <v>767</v>
      </c>
      <c r="AR6" s="928" t="s">
        <v>31</v>
      </c>
      <c r="AS6" s="929"/>
      <c r="AT6" s="929"/>
      <c r="AU6" s="930"/>
      <c r="AV6" s="931" t="s">
        <v>767</v>
      </c>
      <c r="AW6" s="928" t="s">
        <v>31</v>
      </c>
      <c r="AX6" s="929"/>
      <c r="AY6" s="929"/>
      <c r="AZ6" s="930"/>
      <c r="BA6" s="931" t="s">
        <v>767</v>
      </c>
      <c r="BB6" s="928" t="s">
        <v>31</v>
      </c>
      <c r="BC6" s="929"/>
      <c r="BD6" s="929"/>
      <c r="BE6" s="930"/>
      <c r="BF6" s="931" t="s">
        <v>767</v>
      </c>
      <c r="BG6" s="928" t="s">
        <v>31</v>
      </c>
      <c r="BH6" s="929"/>
      <c r="BI6" s="929"/>
      <c r="BJ6" s="930"/>
      <c r="BK6" s="931" t="s">
        <v>767</v>
      </c>
      <c r="BL6" s="928" t="s">
        <v>31</v>
      </c>
      <c r="BM6" s="929"/>
      <c r="BN6" s="929"/>
      <c r="BO6" s="930"/>
      <c r="BP6" s="931" t="s">
        <v>767</v>
      </c>
      <c r="BQ6" s="928" t="s">
        <v>31</v>
      </c>
      <c r="BR6" s="929"/>
      <c r="BS6" s="929"/>
      <c r="BT6" s="930"/>
      <c r="BU6" s="342"/>
      <c r="BV6" s="931" t="s">
        <v>767</v>
      </c>
      <c r="BW6" s="928" t="s">
        <v>31</v>
      </c>
      <c r="BX6" s="929"/>
      <c r="BY6" s="929"/>
      <c r="BZ6" s="1000"/>
      <c r="CA6" s="931" t="s">
        <v>767</v>
      </c>
      <c r="CB6" s="928" t="s">
        <v>31</v>
      </c>
      <c r="CC6" s="929"/>
      <c r="CD6" s="929"/>
      <c r="CE6" s="1000"/>
      <c r="CF6" s="931" t="s">
        <v>767</v>
      </c>
      <c r="CG6" s="928" t="s">
        <v>31</v>
      </c>
      <c r="CH6" s="929"/>
      <c r="CI6" s="929"/>
      <c r="CJ6" s="930"/>
      <c r="CK6" s="1001" t="s">
        <v>767</v>
      </c>
      <c r="CL6" s="1002" t="s">
        <v>31</v>
      </c>
      <c r="CM6" s="1003"/>
      <c r="CN6" s="1003"/>
      <c r="CO6" s="1004"/>
      <c r="CP6" s="1001" t="s">
        <v>767</v>
      </c>
      <c r="CQ6" s="1002" t="s">
        <v>31</v>
      </c>
      <c r="CR6" s="1003"/>
      <c r="CS6" s="1003"/>
      <c r="CT6" s="1004"/>
      <c r="CU6" s="931" t="s">
        <v>767</v>
      </c>
      <c r="CV6" s="928" t="s">
        <v>31</v>
      </c>
      <c r="CW6" s="929"/>
      <c r="CX6" s="929"/>
      <c r="CY6" s="930"/>
      <c r="CZ6" s="343" t="s">
        <v>767</v>
      </c>
      <c r="DA6" s="928" t="s">
        <v>31</v>
      </c>
      <c r="DB6" s="929"/>
      <c r="DC6" s="929"/>
      <c r="DD6" s="1000"/>
      <c r="DE6" s="343" t="s">
        <v>767</v>
      </c>
      <c r="DF6" s="928" t="s">
        <v>31</v>
      </c>
      <c r="DG6" s="929"/>
      <c r="DH6" s="929"/>
      <c r="DI6" s="1000"/>
      <c r="DJ6" s="931" t="s">
        <v>767</v>
      </c>
      <c r="DK6" s="928" t="s">
        <v>31</v>
      </c>
      <c r="DL6" s="929"/>
      <c r="DM6" s="929"/>
      <c r="DN6" s="930"/>
      <c r="DO6" s="931" t="s">
        <v>767</v>
      </c>
      <c r="DP6" s="928" t="s">
        <v>31</v>
      </c>
      <c r="DQ6" s="929"/>
      <c r="DR6" s="929"/>
      <c r="DS6" s="1000"/>
      <c r="DT6" s="931" t="s">
        <v>767</v>
      </c>
      <c r="DU6" s="928" t="s">
        <v>31</v>
      </c>
      <c r="DV6" s="929"/>
      <c r="DW6" s="929"/>
      <c r="DX6" s="930"/>
      <c r="DY6" s="931" t="s">
        <v>767</v>
      </c>
      <c r="DZ6" s="928" t="s">
        <v>31</v>
      </c>
      <c r="EA6" s="929"/>
      <c r="EB6" s="929"/>
      <c r="EC6" s="930"/>
      <c r="ED6" s="931" t="s">
        <v>767</v>
      </c>
      <c r="EE6" s="928" t="s">
        <v>31</v>
      </c>
      <c r="EF6" s="929"/>
      <c r="EG6" s="929"/>
      <c r="EH6" s="930"/>
      <c r="EI6" s="931" t="s">
        <v>767</v>
      </c>
      <c r="EJ6" s="928" t="s">
        <v>31</v>
      </c>
      <c r="EK6" s="929"/>
      <c r="EL6" s="929"/>
      <c r="EM6" s="930"/>
      <c r="EN6" s="931" t="s">
        <v>767</v>
      </c>
      <c r="EO6" s="928" t="s">
        <v>31</v>
      </c>
      <c r="EP6" s="929"/>
      <c r="EQ6" s="929"/>
      <c r="ER6" s="930"/>
      <c r="ES6" s="931" t="s">
        <v>767</v>
      </c>
      <c r="ET6" s="928" t="s">
        <v>31</v>
      </c>
      <c r="EU6" s="929"/>
      <c r="EV6" s="929"/>
      <c r="EW6" s="930"/>
      <c r="EX6" s="931" t="s">
        <v>767</v>
      </c>
      <c r="EY6" s="928" t="s">
        <v>31</v>
      </c>
      <c r="EZ6" s="929"/>
      <c r="FA6" s="929"/>
      <c r="FB6" s="930"/>
      <c r="FC6" s="931" t="s">
        <v>767</v>
      </c>
      <c r="FD6" s="928" t="s">
        <v>31</v>
      </c>
      <c r="FE6" s="929"/>
      <c r="FF6" s="929"/>
      <c r="FG6" s="1000"/>
      <c r="FH6" s="926" t="s">
        <v>767</v>
      </c>
      <c r="FI6" s="928" t="s">
        <v>31</v>
      </c>
      <c r="FJ6" s="929"/>
      <c r="FK6" s="929"/>
      <c r="FL6" s="930"/>
      <c r="FM6" s="931" t="s">
        <v>767</v>
      </c>
      <c r="FN6" s="928" t="s">
        <v>31</v>
      </c>
      <c r="FO6" s="929"/>
      <c r="FP6" s="929"/>
      <c r="FQ6" s="930"/>
      <c r="FR6" s="931" t="s">
        <v>767</v>
      </c>
      <c r="FS6" s="928" t="s">
        <v>31</v>
      </c>
      <c r="FT6" s="929"/>
      <c r="FU6" s="929"/>
      <c r="FV6" s="930"/>
      <c r="FW6" s="931" t="s">
        <v>767</v>
      </c>
      <c r="FX6" s="928" t="s">
        <v>31</v>
      </c>
      <c r="FY6" s="929"/>
      <c r="FZ6" s="929"/>
      <c r="GA6" s="930"/>
      <c r="GB6" s="931" t="s">
        <v>767</v>
      </c>
      <c r="GC6" s="928" t="s">
        <v>31</v>
      </c>
      <c r="GD6" s="929"/>
      <c r="GE6" s="929"/>
      <c r="GF6" s="930"/>
      <c r="GG6" s="931" t="s">
        <v>767</v>
      </c>
      <c r="GH6" s="928" t="s">
        <v>31</v>
      </c>
      <c r="GI6" s="929"/>
      <c r="GJ6" s="929"/>
      <c r="GK6" s="930"/>
      <c r="GL6" s="931" t="s">
        <v>767</v>
      </c>
      <c r="GM6" s="928" t="s">
        <v>31</v>
      </c>
      <c r="GN6" s="929"/>
      <c r="GO6" s="929"/>
      <c r="GP6" s="930"/>
      <c r="GQ6" s="997" t="s">
        <v>767</v>
      </c>
      <c r="GR6" s="928" t="s">
        <v>31</v>
      </c>
      <c r="GS6" s="929"/>
      <c r="GT6" s="929"/>
      <c r="GU6" s="930"/>
      <c r="GV6" s="997" t="s">
        <v>767</v>
      </c>
      <c r="GW6" s="928" t="s">
        <v>31</v>
      </c>
      <c r="GX6" s="929"/>
      <c r="GY6" s="929"/>
      <c r="GZ6" s="929"/>
      <c r="HA6" s="806"/>
      <c r="HB6" s="806"/>
      <c r="HC6" s="806"/>
      <c r="HD6" s="806"/>
      <c r="HE6" s="806"/>
      <c r="HF6" s="950"/>
      <c r="HG6" s="951"/>
      <c r="HH6" s="952"/>
      <c r="HI6" s="955"/>
      <c r="HJ6" s="953"/>
      <c r="HK6" s="953"/>
      <c r="HL6" s="954"/>
      <c r="HM6" s="934"/>
      <c r="HN6" s="937"/>
      <c r="HO6" s="939"/>
      <c r="HP6" s="344"/>
      <c r="HQ6" s="344"/>
      <c r="HR6" s="344"/>
      <c r="HS6" s="344"/>
      <c r="HT6" s="344"/>
      <c r="HU6" s="344"/>
      <c r="HV6" s="344"/>
      <c r="HW6" s="344"/>
      <c r="HX6" s="344"/>
      <c r="HY6" s="344"/>
      <c r="HZ6" s="344"/>
      <c r="IA6" s="344"/>
      <c r="IB6" s="344"/>
      <c r="IC6" s="344"/>
      <c r="ID6" s="344"/>
      <c r="IE6" s="344"/>
      <c r="IF6" s="344"/>
      <c r="IG6" s="344"/>
      <c r="IH6" s="344"/>
      <c r="II6" s="344"/>
      <c r="IJ6" s="344"/>
      <c r="IK6" s="344"/>
      <c r="IL6" s="344"/>
      <c r="IM6" s="344"/>
      <c r="IN6" s="344"/>
      <c r="IO6" s="344"/>
      <c r="IP6" s="344"/>
      <c r="IQ6" s="344"/>
      <c r="IR6" s="344"/>
      <c r="IS6" s="344"/>
      <c r="IT6" s="344"/>
      <c r="IU6" s="344"/>
      <c r="IV6" s="344"/>
      <c r="IW6" s="344"/>
      <c r="IX6" s="344"/>
      <c r="IY6" s="344"/>
      <c r="IZ6" s="344"/>
      <c r="JA6" s="344"/>
      <c r="JB6" s="344"/>
      <c r="JC6" s="344"/>
      <c r="JD6" s="344"/>
      <c r="JE6" s="344"/>
      <c r="JF6" s="344"/>
      <c r="JG6" s="344"/>
      <c r="JH6" s="344"/>
      <c r="JI6" s="344"/>
      <c r="JJ6" s="344"/>
      <c r="JK6" s="344"/>
      <c r="JL6" s="344"/>
      <c r="JM6" s="344"/>
      <c r="JN6" s="344"/>
      <c r="JO6" s="344"/>
      <c r="JP6" s="344"/>
      <c r="JQ6" s="344"/>
      <c r="JR6" s="344"/>
      <c r="JS6" s="344"/>
      <c r="JT6" s="344"/>
      <c r="JU6" s="344"/>
      <c r="JV6" s="344"/>
      <c r="JW6" s="344"/>
      <c r="JX6" s="344"/>
      <c r="JY6" s="344"/>
      <c r="JZ6" s="344"/>
      <c r="KA6" s="344"/>
      <c r="KB6" s="344"/>
      <c r="KC6" s="344"/>
      <c r="KD6" s="344"/>
      <c r="KE6" s="344"/>
      <c r="KF6" s="344"/>
      <c r="KG6" s="344"/>
      <c r="KH6" s="344"/>
      <c r="KI6" s="344"/>
      <c r="KJ6" s="344"/>
      <c r="KK6" s="344"/>
      <c r="KL6" s="344"/>
      <c r="KM6" s="344"/>
      <c r="KN6" s="344"/>
      <c r="KO6" s="344"/>
      <c r="KP6" s="344"/>
      <c r="KQ6" s="344"/>
      <c r="KR6" s="344"/>
      <c r="KS6" s="344"/>
      <c r="KT6" s="344"/>
      <c r="KU6" s="344"/>
      <c r="KV6" s="344"/>
      <c r="KW6" s="344"/>
      <c r="KX6" s="344"/>
      <c r="KY6" s="344"/>
      <c r="KZ6" s="344"/>
      <c r="LA6" s="344"/>
      <c r="LB6" s="344"/>
    </row>
    <row r="7" spans="1:314" s="273" customFormat="1" ht="26.25" customHeight="1">
      <c r="A7" s="333"/>
      <c r="B7" s="334"/>
      <c r="C7" s="335"/>
      <c r="D7" s="335"/>
      <c r="E7" s="335"/>
      <c r="F7" s="335"/>
      <c r="G7" s="335"/>
      <c r="H7" s="335"/>
      <c r="I7" s="335"/>
      <c r="J7" s="335"/>
      <c r="K7" s="335"/>
      <c r="L7" s="345"/>
      <c r="M7" s="346"/>
      <c r="N7" s="346"/>
      <c r="O7" s="334"/>
      <c r="P7" s="336"/>
      <c r="Q7" s="337"/>
      <c r="R7" s="336"/>
      <c r="S7" s="337"/>
      <c r="T7" s="338"/>
      <c r="U7" s="338"/>
      <c r="V7" s="338"/>
      <c r="W7" s="338"/>
      <c r="X7" s="338"/>
      <c r="Y7" s="338"/>
      <c r="Z7" s="338"/>
      <c r="AA7" s="338"/>
      <c r="AB7" s="339"/>
      <c r="AC7" s="340"/>
      <c r="AD7" s="340"/>
      <c r="AE7" s="340"/>
      <c r="AF7" s="340"/>
      <c r="AG7" s="340"/>
      <c r="AH7" s="340"/>
      <c r="AI7" s="341"/>
      <c r="AJ7" s="924"/>
      <c r="AK7" s="924"/>
      <c r="AL7" s="932"/>
      <c r="AM7" s="347" t="s">
        <v>807</v>
      </c>
      <c r="AN7" s="348" t="s">
        <v>808</v>
      </c>
      <c r="AO7" s="348" t="s">
        <v>809</v>
      </c>
      <c r="AP7" s="349" t="s">
        <v>810</v>
      </c>
      <c r="AQ7" s="932"/>
      <c r="AR7" s="347" t="s">
        <v>807</v>
      </c>
      <c r="AS7" s="348" t="s">
        <v>808</v>
      </c>
      <c r="AT7" s="348" t="s">
        <v>809</v>
      </c>
      <c r="AU7" s="349" t="s">
        <v>810</v>
      </c>
      <c r="AV7" s="932"/>
      <c r="AW7" s="347" t="s">
        <v>807</v>
      </c>
      <c r="AX7" s="348" t="s">
        <v>808</v>
      </c>
      <c r="AY7" s="348" t="s">
        <v>809</v>
      </c>
      <c r="AZ7" s="349" t="s">
        <v>810</v>
      </c>
      <c r="BA7" s="932"/>
      <c r="BB7" s="347" t="s">
        <v>807</v>
      </c>
      <c r="BC7" s="348" t="s">
        <v>808</v>
      </c>
      <c r="BD7" s="348" t="s">
        <v>809</v>
      </c>
      <c r="BE7" s="349" t="s">
        <v>810</v>
      </c>
      <c r="BF7" s="932"/>
      <c r="BG7" s="347" t="s">
        <v>807</v>
      </c>
      <c r="BH7" s="348" t="s">
        <v>808</v>
      </c>
      <c r="BI7" s="348" t="s">
        <v>809</v>
      </c>
      <c r="BJ7" s="349" t="s">
        <v>810</v>
      </c>
      <c r="BK7" s="932"/>
      <c r="BL7" s="347" t="s">
        <v>807</v>
      </c>
      <c r="BM7" s="348" t="s">
        <v>808</v>
      </c>
      <c r="BN7" s="348" t="s">
        <v>809</v>
      </c>
      <c r="BO7" s="349" t="s">
        <v>810</v>
      </c>
      <c r="BP7" s="932"/>
      <c r="BQ7" s="347" t="s">
        <v>807</v>
      </c>
      <c r="BR7" s="348" t="s">
        <v>808</v>
      </c>
      <c r="BS7" s="348" t="s">
        <v>809</v>
      </c>
      <c r="BT7" s="349" t="s">
        <v>810</v>
      </c>
      <c r="BU7" s="350"/>
      <c r="BV7" s="932"/>
      <c r="BW7" s="347" t="s">
        <v>807</v>
      </c>
      <c r="BX7" s="348" t="s">
        <v>808</v>
      </c>
      <c r="BY7" s="348" t="s">
        <v>809</v>
      </c>
      <c r="BZ7" s="349" t="s">
        <v>810</v>
      </c>
      <c r="CA7" s="932"/>
      <c r="CB7" s="347" t="s">
        <v>807</v>
      </c>
      <c r="CC7" s="348" t="s">
        <v>808</v>
      </c>
      <c r="CD7" s="348" t="s">
        <v>809</v>
      </c>
      <c r="CE7" s="349" t="s">
        <v>810</v>
      </c>
      <c r="CF7" s="932"/>
      <c r="CG7" s="347" t="s">
        <v>807</v>
      </c>
      <c r="CH7" s="348" t="s">
        <v>808</v>
      </c>
      <c r="CI7" s="348" t="s">
        <v>809</v>
      </c>
      <c r="CJ7" s="349" t="s">
        <v>810</v>
      </c>
      <c r="CK7" s="932"/>
      <c r="CL7" s="347" t="s">
        <v>807</v>
      </c>
      <c r="CM7" s="348" t="s">
        <v>808</v>
      </c>
      <c r="CN7" s="348" t="s">
        <v>809</v>
      </c>
      <c r="CO7" s="349" t="s">
        <v>810</v>
      </c>
      <c r="CP7" s="932"/>
      <c r="CQ7" s="347" t="s">
        <v>807</v>
      </c>
      <c r="CR7" s="348" t="s">
        <v>808</v>
      </c>
      <c r="CS7" s="348" t="s">
        <v>809</v>
      </c>
      <c r="CT7" s="349" t="s">
        <v>810</v>
      </c>
      <c r="CU7" s="932"/>
      <c r="CV7" s="347" t="s">
        <v>807</v>
      </c>
      <c r="CW7" s="348" t="s">
        <v>808</v>
      </c>
      <c r="CX7" s="348" t="s">
        <v>809</v>
      </c>
      <c r="CY7" s="349" t="s">
        <v>810</v>
      </c>
      <c r="CZ7" s="351"/>
      <c r="DA7" s="347" t="s">
        <v>807</v>
      </c>
      <c r="DB7" s="348" t="s">
        <v>808</v>
      </c>
      <c r="DC7" s="348" t="s">
        <v>809</v>
      </c>
      <c r="DD7" s="349" t="s">
        <v>810</v>
      </c>
      <c r="DE7" s="351"/>
      <c r="DF7" s="347" t="s">
        <v>807</v>
      </c>
      <c r="DG7" s="348" t="s">
        <v>808</v>
      </c>
      <c r="DH7" s="348" t="s">
        <v>809</v>
      </c>
      <c r="DI7" s="349" t="s">
        <v>810</v>
      </c>
      <c r="DJ7" s="932"/>
      <c r="DK7" s="347" t="s">
        <v>807</v>
      </c>
      <c r="DL7" s="348" t="s">
        <v>808</v>
      </c>
      <c r="DM7" s="348" t="s">
        <v>809</v>
      </c>
      <c r="DN7" s="349" t="s">
        <v>810</v>
      </c>
      <c r="DO7" s="932"/>
      <c r="DP7" s="347" t="s">
        <v>807</v>
      </c>
      <c r="DQ7" s="348" t="s">
        <v>808</v>
      </c>
      <c r="DR7" s="348" t="s">
        <v>809</v>
      </c>
      <c r="DS7" s="349" t="s">
        <v>810</v>
      </c>
      <c r="DT7" s="932"/>
      <c r="DU7" s="347" t="s">
        <v>807</v>
      </c>
      <c r="DV7" s="348" t="s">
        <v>808</v>
      </c>
      <c r="DW7" s="348" t="s">
        <v>809</v>
      </c>
      <c r="DX7" s="349" t="s">
        <v>810</v>
      </c>
      <c r="DY7" s="932"/>
      <c r="DZ7" s="347" t="s">
        <v>807</v>
      </c>
      <c r="EA7" s="348" t="s">
        <v>808</v>
      </c>
      <c r="EB7" s="348" t="s">
        <v>809</v>
      </c>
      <c r="EC7" s="349" t="s">
        <v>810</v>
      </c>
      <c r="ED7" s="932"/>
      <c r="EE7" s="347" t="s">
        <v>807</v>
      </c>
      <c r="EF7" s="348" t="s">
        <v>808</v>
      </c>
      <c r="EG7" s="348" t="s">
        <v>809</v>
      </c>
      <c r="EH7" s="349" t="s">
        <v>810</v>
      </c>
      <c r="EI7" s="932"/>
      <c r="EJ7" s="347" t="s">
        <v>807</v>
      </c>
      <c r="EK7" s="348" t="s">
        <v>808</v>
      </c>
      <c r="EL7" s="348" t="s">
        <v>809</v>
      </c>
      <c r="EM7" s="349" t="s">
        <v>810</v>
      </c>
      <c r="EN7" s="932"/>
      <c r="EO7" s="347" t="s">
        <v>807</v>
      </c>
      <c r="EP7" s="348" t="s">
        <v>808</v>
      </c>
      <c r="EQ7" s="348" t="s">
        <v>809</v>
      </c>
      <c r="ER7" s="349" t="s">
        <v>810</v>
      </c>
      <c r="ES7" s="932"/>
      <c r="ET7" s="347" t="s">
        <v>807</v>
      </c>
      <c r="EU7" s="348" t="s">
        <v>808</v>
      </c>
      <c r="EV7" s="348" t="s">
        <v>809</v>
      </c>
      <c r="EW7" s="349" t="s">
        <v>810</v>
      </c>
      <c r="EX7" s="932"/>
      <c r="EY7" s="347" t="s">
        <v>807</v>
      </c>
      <c r="EZ7" s="348" t="s">
        <v>808</v>
      </c>
      <c r="FA7" s="348" t="s">
        <v>809</v>
      </c>
      <c r="FB7" s="349" t="s">
        <v>810</v>
      </c>
      <c r="FC7" s="932"/>
      <c r="FD7" s="347" t="s">
        <v>807</v>
      </c>
      <c r="FE7" s="348" t="s">
        <v>808</v>
      </c>
      <c r="FF7" s="348" t="s">
        <v>809</v>
      </c>
      <c r="FG7" s="349" t="s">
        <v>810</v>
      </c>
      <c r="FH7" s="927"/>
      <c r="FI7" s="347" t="s">
        <v>807</v>
      </c>
      <c r="FJ7" s="348" t="s">
        <v>808</v>
      </c>
      <c r="FK7" s="348" t="s">
        <v>809</v>
      </c>
      <c r="FL7" s="349" t="s">
        <v>810</v>
      </c>
      <c r="FM7" s="932"/>
      <c r="FN7" s="347" t="s">
        <v>807</v>
      </c>
      <c r="FO7" s="348" t="s">
        <v>808</v>
      </c>
      <c r="FP7" s="348" t="s">
        <v>809</v>
      </c>
      <c r="FQ7" s="349" t="s">
        <v>810</v>
      </c>
      <c r="FR7" s="932"/>
      <c r="FS7" s="347" t="s">
        <v>807</v>
      </c>
      <c r="FT7" s="348" t="s">
        <v>808</v>
      </c>
      <c r="FU7" s="348" t="s">
        <v>809</v>
      </c>
      <c r="FV7" s="349" t="s">
        <v>810</v>
      </c>
      <c r="FW7" s="932"/>
      <c r="FX7" s="347" t="s">
        <v>807</v>
      </c>
      <c r="FY7" s="348" t="s">
        <v>808</v>
      </c>
      <c r="FZ7" s="348" t="s">
        <v>809</v>
      </c>
      <c r="GA7" s="349" t="s">
        <v>810</v>
      </c>
      <c r="GB7" s="932"/>
      <c r="GC7" s="347" t="s">
        <v>807</v>
      </c>
      <c r="GD7" s="348" t="s">
        <v>808</v>
      </c>
      <c r="GE7" s="348" t="s">
        <v>809</v>
      </c>
      <c r="GF7" s="349" t="s">
        <v>810</v>
      </c>
      <c r="GG7" s="932"/>
      <c r="GH7" s="347" t="s">
        <v>807</v>
      </c>
      <c r="GI7" s="348" t="s">
        <v>808</v>
      </c>
      <c r="GJ7" s="348" t="s">
        <v>809</v>
      </c>
      <c r="GK7" s="349" t="s">
        <v>810</v>
      </c>
      <c r="GL7" s="932"/>
      <c r="GM7" s="347" t="s">
        <v>807</v>
      </c>
      <c r="GN7" s="348" t="s">
        <v>808</v>
      </c>
      <c r="GO7" s="348" t="s">
        <v>809</v>
      </c>
      <c r="GP7" s="349" t="s">
        <v>810</v>
      </c>
      <c r="GQ7" s="998"/>
      <c r="GR7" s="347" t="s">
        <v>807</v>
      </c>
      <c r="GS7" s="348" t="s">
        <v>808</v>
      </c>
      <c r="GT7" s="348" t="s">
        <v>809</v>
      </c>
      <c r="GU7" s="349" t="s">
        <v>810</v>
      </c>
      <c r="GV7" s="998"/>
      <c r="GW7" s="347" t="s">
        <v>807</v>
      </c>
      <c r="GX7" s="348" t="s">
        <v>808</v>
      </c>
      <c r="GY7" s="348" t="s">
        <v>809</v>
      </c>
      <c r="GZ7" s="352" t="s">
        <v>810</v>
      </c>
      <c r="HA7" s="807"/>
      <c r="HB7" s="807"/>
      <c r="HC7" s="807"/>
      <c r="HD7" s="807"/>
      <c r="HE7" s="807"/>
      <c r="HF7" s="950"/>
      <c r="HG7" s="951"/>
      <c r="HH7" s="952"/>
      <c r="HI7" s="956"/>
      <c r="HJ7" s="953"/>
      <c r="HK7" s="953"/>
      <c r="HL7" s="954"/>
      <c r="HM7" s="934"/>
      <c r="HN7" s="937"/>
      <c r="HO7" s="939"/>
      <c r="HP7" s="344"/>
      <c r="HQ7" s="344"/>
      <c r="HR7" s="344"/>
      <c r="HS7" s="344"/>
      <c r="HT7" s="344"/>
      <c r="HU7" s="344"/>
      <c r="HV7" s="344"/>
      <c r="HW7" s="344"/>
      <c r="HX7" s="344"/>
      <c r="HY7" s="344"/>
      <c r="HZ7" s="344"/>
      <c r="IA7" s="344"/>
      <c r="IB7" s="344"/>
      <c r="IC7" s="344"/>
      <c r="ID7" s="344"/>
      <c r="IE7" s="344"/>
      <c r="IF7" s="344"/>
      <c r="IG7" s="344"/>
      <c r="IH7" s="344"/>
      <c r="II7" s="344"/>
      <c r="IJ7" s="344"/>
      <c r="IK7" s="344"/>
      <c r="IL7" s="344"/>
      <c r="IM7" s="344"/>
      <c r="IN7" s="344"/>
      <c r="IO7" s="344"/>
      <c r="IP7" s="344"/>
      <c r="IQ7" s="344"/>
      <c r="IR7" s="344"/>
      <c r="IS7" s="344"/>
      <c r="IT7" s="344"/>
      <c r="IU7" s="344"/>
      <c r="IV7" s="344"/>
      <c r="IW7" s="344"/>
      <c r="IX7" s="344"/>
      <c r="IY7" s="344"/>
      <c r="IZ7" s="344"/>
      <c r="JA7" s="344"/>
      <c r="JB7" s="344"/>
      <c r="JC7" s="344"/>
      <c r="JD7" s="344"/>
      <c r="JE7" s="344"/>
      <c r="JF7" s="344"/>
      <c r="JG7" s="344"/>
      <c r="JH7" s="344"/>
      <c r="JI7" s="344"/>
      <c r="JJ7" s="344"/>
      <c r="JK7" s="344"/>
      <c r="JL7" s="344"/>
      <c r="JM7" s="344"/>
      <c r="JN7" s="344"/>
      <c r="JO7" s="344"/>
      <c r="JP7" s="344"/>
      <c r="JQ7" s="344"/>
      <c r="JR7" s="344"/>
      <c r="JS7" s="344"/>
      <c r="JT7" s="344"/>
      <c r="JU7" s="344"/>
      <c r="JV7" s="344"/>
      <c r="JW7" s="344"/>
      <c r="JX7" s="344"/>
      <c r="JY7" s="344"/>
      <c r="JZ7" s="344"/>
      <c r="KA7" s="344"/>
      <c r="KB7" s="344"/>
      <c r="KC7" s="344"/>
      <c r="KD7" s="344"/>
      <c r="KE7" s="344"/>
      <c r="KF7" s="344"/>
      <c r="KG7" s="344"/>
      <c r="KH7" s="344"/>
      <c r="KI7" s="344"/>
      <c r="KJ7" s="344"/>
      <c r="KK7" s="344"/>
      <c r="KL7" s="344"/>
      <c r="KM7" s="344"/>
      <c r="KN7" s="344"/>
      <c r="KO7" s="344"/>
      <c r="KP7" s="344"/>
      <c r="KQ7" s="344"/>
      <c r="KR7" s="344"/>
      <c r="KS7" s="344"/>
      <c r="KT7" s="344"/>
      <c r="KU7" s="344"/>
      <c r="KV7" s="344"/>
      <c r="KW7" s="344"/>
      <c r="KX7" s="344"/>
      <c r="KY7" s="344"/>
      <c r="KZ7" s="344"/>
      <c r="LA7" s="344"/>
      <c r="LB7" s="344"/>
    </row>
    <row r="8" spans="1:314" s="371" customFormat="1">
      <c r="A8" s="353" t="s">
        <v>811</v>
      </c>
      <c r="B8" s="354"/>
      <c r="C8" s="355"/>
      <c r="D8" s="355"/>
      <c r="E8" s="355"/>
      <c r="F8" s="355"/>
      <c r="G8" s="355"/>
      <c r="H8" s="355"/>
      <c r="I8" s="355"/>
      <c r="J8" s="355"/>
      <c r="K8" s="355"/>
      <c r="L8" s="345"/>
      <c r="M8" s="346"/>
      <c r="N8" s="346"/>
      <c r="O8" s="354"/>
      <c r="P8" s="356"/>
      <c r="Q8" s="357"/>
      <c r="R8" s="356"/>
      <c r="S8" s="357"/>
      <c r="T8" s="338"/>
      <c r="U8" s="338"/>
      <c r="V8" s="338"/>
      <c r="W8" s="338"/>
      <c r="X8" s="338"/>
      <c r="Y8" s="338"/>
      <c r="Z8" s="338"/>
      <c r="AA8" s="338"/>
      <c r="AB8" s="358"/>
      <c r="AC8" s="359"/>
      <c r="AD8" s="359"/>
      <c r="AE8" s="359"/>
      <c r="AF8" s="359"/>
      <c r="AG8" s="359"/>
      <c r="AH8" s="359"/>
      <c r="AI8" s="360"/>
      <c r="AJ8" s="925"/>
      <c r="AK8" s="925"/>
      <c r="AL8" s="361">
        <v>30047</v>
      </c>
      <c r="AM8" s="362">
        <v>28790</v>
      </c>
      <c r="AN8" s="363">
        <v>15963</v>
      </c>
      <c r="AO8" s="364">
        <f>5220+7607</f>
        <v>12827</v>
      </c>
      <c r="AP8" s="365">
        <v>1257</v>
      </c>
      <c r="AQ8" s="361">
        <v>39680</v>
      </c>
      <c r="AR8" s="362">
        <v>37669</v>
      </c>
      <c r="AS8" s="363">
        <v>24045</v>
      </c>
      <c r="AT8" s="364">
        <v>13624</v>
      </c>
      <c r="AU8" s="365">
        <v>2011</v>
      </c>
      <c r="AV8" s="361">
        <v>54774</v>
      </c>
      <c r="AW8" s="362">
        <v>52182</v>
      </c>
      <c r="AX8" s="363">
        <v>33974</v>
      </c>
      <c r="AY8" s="364">
        <f>10522+7686</f>
        <v>18208</v>
      </c>
      <c r="AZ8" s="365">
        <f>AV8-AW8</f>
        <v>2592</v>
      </c>
      <c r="BA8" s="361">
        <v>52107</v>
      </c>
      <c r="BB8" s="362">
        <v>49341</v>
      </c>
      <c r="BC8" s="363">
        <v>33062</v>
      </c>
      <c r="BD8" s="364">
        <v>16279</v>
      </c>
      <c r="BE8" s="365">
        <f>BA8-BC8-BD8</f>
        <v>2766</v>
      </c>
      <c r="BF8" s="361">
        <v>25029</v>
      </c>
      <c r="BG8" s="362">
        <v>22606</v>
      </c>
      <c r="BH8" s="363">
        <v>13068</v>
      </c>
      <c r="BI8" s="364">
        <v>9538</v>
      </c>
      <c r="BJ8" s="365">
        <f>BF8-BG8</f>
        <v>2423</v>
      </c>
      <c r="BK8" s="361">
        <v>34942</v>
      </c>
      <c r="BL8" s="362">
        <v>32756</v>
      </c>
      <c r="BM8" s="363">
        <v>20909</v>
      </c>
      <c r="BN8" s="364">
        <v>11847</v>
      </c>
      <c r="BO8" s="365">
        <f>BK8-BM8-BN8</f>
        <v>2186</v>
      </c>
      <c r="BP8" s="361">
        <v>48193</v>
      </c>
      <c r="BQ8" s="362">
        <v>45376</v>
      </c>
      <c r="BR8" s="363">
        <v>29542</v>
      </c>
      <c r="BS8" s="364">
        <f>9150+6684</f>
        <v>15834</v>
      </c>
      <c r="BT8" s="365">
        <f>BP8-BQ8</f>
        <v>2817</v>
      </c>
      <c r="BU8" s="366"/>
      <c r="BV8" s="366">
        <v>67470</v>
      </c>
      <c r="BW8" s="366">
        <v>63526</v>
      </c>
      <c r="BX8" s="366">
        <v>41359</v>
      </c>
      <c r="BY8" s="366">
        <f>12810+9357</f>
        <v>22167</v>
      </c>
      <c r="BZ8" s="366">
        <f>BV8-BW8</f>
        <v>3944</v>
      </c>
      <c r="CA8" s="361">
        <v>48193</v>
      </c>
      <c r="CB8" s="362">
        <v>45376</v>
      </c>
      <c r="CC8" s="363">
        <v>29542</v>
      </c>
      <c r="CD8" s="364">
        <f>9150+6684</f>
        <v>15834</v>
      </c>
      <c r="CE8" s="365">
        <f>CA8-CC8-CD8</f>
        <v>2817</v>
      </c>
      <c r="CF8" s="361">
        <v>48193</v>
      </c>
      <c r="CG8" s="362">
        <v>45376</v>
      </c>
      <c r="CH8" s="363">
        <v>29542</v>
      </c>
      <c r="CI8" s="364">
        <f>9150+6684</f>
        <v>15834</v>
      </c>
      <c r="CJ8" s="365">
        <f>CF8-CH8-CI8</f>
        <v>2817</v>
      </c>
      <c r="CK8" s="361">
        <v>47964</v>
      </c>
      <c r="CL8" s="362">
        <v>45450</v>
      </c>
      <c r="CM8" s="363">
        <v>30056</v>
      </c>
      <c r="CN8" s="364">
        <v>15394</v>
      </c>
      <c r="CO8" s="365">
        <f>CK8-CL8</f>
        <v>2514</v>
      </c>
      <c r="CP8" s="361">
        <v>34942</v>
      </c>
      <c r="CQ8" s="362">
        <v>32756</v>
      </c>
      <c r="CR8" s="363">
        <v>20909</v>
      </c>
      <c r="CS8" s="364">
        <v>11847</v>
      </c>
      <c r="CT8" s="365">
        <f>CP8-CQ8</f>
        <v>2186</v>
      </c>
      <c r="CU8" s="361">
        <v>43766</v>
      </c>
      <c r="CV8" s="362">
        <v>39522</v>
      </c>
      <c r="CW8" s="363">
        <v>26136</v>
      </c>
      <c r="CX8" s="364">
        <v>13386</v>
      </c>
      <c r="CY8" s="365">
        <f>CU8-CW8-CX8</f>
        <v>4244</v>
      </c>
      <c r="CZ8" s="361">
        <v>64894</v>
      </c>
      <c r="DA8" s="362">
        <v>60431</v>
      </c>
      <c r="DB8" s="363">
        <v>47045</v>
      </c>
      <c r="DC8" s="364">
        <v>13386</v>
      </c>
      <c r="DD8" s="365">
        <f>CZ8-DA8</f>
        <v>4463</v>
      </c>
      <c r="DE8" s="361">
        <v>121639</v>
      </c>
      <c r="DF8" s="362">
        <v>117977</v>
      </c>
      <c r="DG8" s="363">
        <v>76810</v>
      </c>
      <c r="DH8" s="364">
        <f>23790+17377</f>
        <v>41167</v>
      </c>
      <c r="DI8" s="365">
        <f>DE8-DF8</f>
        <v>3662</v>
      </c>
      <c r="DJ8" s="361">
        <v>266039</v>
      </c>
      <c r="DK8" s="362">
        <v>260910</v>
      </c>
      <c r="DL8" s="363">
        <v>169868</v>
      </c>
      <c r="DM8" s="364">
        <f>52612+38430</f>
        <v>91042</v>
      </c>
      <c r="DN8" s="365">
        <f>DJ8-DK8</f>
        <v>5129</v>
      </c>
      <c r="DO8" s="361">
        <v>232513</v>
      </c>
      <c r="DP8" s="362">
        <v>226879</v>
      </c>
      <c r="DQ8" s="363">
        <v>147712</v>
      </c>
      <c r="DR8" s="364">
        <f>45749+33418</f>
        <v>79167</v>
      </c>
      <c r="DS8" s="365">
        <f>DO8-DP8</f>
        <v>5634</v>
      </c>
      <c r="DT8" s="361">
        <v>36457</v>
      </c>
      <c r="DU8" s="362">
        <v>35096</v>
      </c>
      <c r="DV8" s="363">
        <v>20288</v>
      </c>
      <c r="DW8" s="364">
        <f>DU8-DV8</f>
        <v>14808</v>
      </c>
      <c r="DX8" s="365">
        <f>DT8-DV8-DW8</f>
        <v>1361</v>
      </c>
      <c r="DY8" s="361">
        <v>53031</v>
      </c>
      <c r="DZ8" s="362">
        <v>50853</v>
      </c>
      <c r="EA8" s="363">
        <v>32461</v>
      </c>
      <c r="EB8" s="364">
        <f>DZ8-EA8</f>
        <v>18392</v>
      </c>
      <c r="EC8" s="365">
        <f>DY8-EA8-EB8</f>
        <v>2178</v>
      </c>
      <c r="ED8" s="361">
        <v>64079</v>
      </c>
      <c r="EE8" s="362">
        <v>61357</v>
      </c>
      <c r="EF8" s="363">
        <v>40576</v>
      </c>
      <c r="EG8" s="364">
        <v>20781</v>
      </c>
      <c r="EH8" s="365">
        <v>2722</v>
      </c>
      <c r="EI8" s="361">
        <v>69605</v>
      </c>
      <c r="EJ8" s="362">
        <v>66610</v>
      </c>
      <c r="EK8" s="363">
        <v>44634</v>
      </c>
      <c r="EL8" s="364">
        <f>EJ8-EK8</f>
        <v>21976</v>
      </c>
      <c r="EM8" s="365">
        <f>EI8-EK8-EL8</f>
        <v>2995</v>
      </c>
      <c r="EN8" s="361">
        <v>31995</v>
      </c>
      <c r="EO8" s="362">
        <v>30519</v>
      </c>
      <c r="EP8" s="363">
        <v>17642</v>
      </c>
      <c r="EQ8" s="364">
        <f>EO8-EP8</f>
        <v>12877</v>
      </c>
      <c r="ER8" s="365">
        <f>EN8-EP8-EQ8</f>
        <v>1476</v>
      </c>
      <c r="ES8" s="361">
        <v>46581</v>
      </c>
      <c r="ET8" s="362">
        <v>44220</v>
      </c>
      <c r="EU8" s="363">
        <v>28227</v>
      </c>
      <c r="EV8" s="364">
        <f>ET8-EU8</f>
        <v>15993</v>
      </c>
      <c r="EW8" s="365">
        <f>ES8-EU8-EV8</f>
        <v>2361</v>
      </c>
      <c r="EX8" s="361">
        <v>64299</v>
      </c>
      <c r="EY8" s="362">
        <v>61257</v>
      </c>
      <c r="EZ8" s="363">
        <v>39882</v>
      </c>
      <c r="FA8" s="364">
        <f>12352+9023</f>
        <v>21375</v>
      </c>
      <c r="FB8" s="365">
        <f>EX8-EY8</f>
        <v>3042</v>
      </c>
      <c r="FC8" s="361">
        <v>61169</v>
      </c>
      <c r="FD8" s="362">
        <v>57922</v>
      </c>
      <c r="FE8" s="363">
        <v>38812</v>
      </c>
      <c r="FF8" s="364">
        <v>19110</v>
      </c>
      <c r="FG8" s="365">
        <f>FC8-FD8</f>
        <v>3247</v>
      </c>
      <c r="FH8" s="361">
        <v>31342</v>
      </c>
      <c r="FI8" s="362">
        <v>29896</v>
      </c>
      <c r="FJ8" s="363">
        <v>17282</v>
      </c>
      <c r="FK8" s="364">
        <f>FI8-FJ8</f>
        <v>12614</v>
      </c>
      <c r="FL8" s="365">
        <f>FH8-FJ8-FK8</f>
        <v>1446</v>
      </c>
      <c r="FM8" s="361">
        <v>45632</v>
      </c>
      <c r="FN8" s="362">
        <v>43319</v>
      </c>
      <c r="FO8" s="363">
        <v>27652</v>
      </c>
      <c r="FP8" s="364">
        <f>FN8-FO8</f>
        <v>15667</v>
      </c>
      <c r="FQ8" s="365">
        <f>FM8-FO8-FP8</f>
        <v>2313</v>
      </c>
      <c r="FR8" s="361">
        <v>55158</v>
      </c>
      <c r="FS8" s="362">
        <v>52267</v>
      </c>
      <c r="FT8" s="363">
        <v>34565</v>
      </c>
      <c r="FU8" s="364">
        <f>FS8-FT8</f>
        <v>17702</v>
      </c>
      <c r="FV8" s="365">
        <f>FR8-FT8-FU8</f>
        <v>2891</v>
      </c>
      <c r="FW8" s="361">
        <v>59922</v>
      </c>
      <c r="FX8" s="362">
        <v>56741</v>
      </c>
      <c r="FY8" s="363">
        <v>38021</v>
      </c>
      <c r="FZ8" s="364">
        <f>FX8-FY8</f>
        <v>18720</v>
      </c>
      <c r="GA8" s="365">
        <f>FW8-FY8-FZ8</f>
        <v>3181</v>
      </c>
      <c r="GB8" s="361">
        <v>27568</v>
      </c>
      <c r="GC8" s="362">
        <v>25997</v>
      </c>
      <c r="GD8" s="363">
        <v>15028</v>
      </c>
      <c r="GE8" s="364">
        <f>GC8-GD8</f>
        <v>10969</v>
      </c>
      <c r="GF8" s="365">
        <f>GB8-GD8-GE8</f>
        <v>1571</v>
      </c>
      <c r="GG8" s="361">
        <v>40183</v>
      </c>
      <c r="GH8" s="362">
        <v>37669</v>
      </c>
      <c r="GI8" s="363">
        <v>24045</v>
      </c>
      <c r="GJ8" s="364">
        <f>GH8-GI8</f>
        <v>13624</v>
      </c>
      <c r="GK8" s="365">
        <f>GG8-GI8-GJ8</f>
        <v>2514</v>
      </c>
      <c r="GL8" s="361">
        <v>55421</v>
      </c>
      <c r="GM8" s="362">
        <v>52182</v>
      </c>
      <c r="GN8" s="363">
        <v>33974</v>
      </c>
      <c r="GO8" s="364">
        <f>10522+7686</f>
        <v>18208</v>
      </c>
      <c r="GP8" s="365">
        <f>GL8-GM8</f>
        <v>3239</v>
      </c>
      <c r="GQ8" s="361">
        <v>52798</v>
      </c>
      <c r="GR8" s="362">
        <v>49341</v>
      </c>
      <c r="GS8" s="363">
        <v>33062</v>
      </c>
      <c r="GT8" s="364">
        <f>GR8-GS8</f>
        <v>16279</v>
      </c>
      <c r="GU8" s="367">
        <f>GQ8-GS8-GT8</f>
        <v>3457</v>
      </c>
      <c r="GV8" s="368"/>
      <c r="GW8" s="368"/>
      <c r="GX8" s="368"/>
      <c r="GY8" s="368"/>
      <c r="GZ8" s="368"/>
      <c r="HA8" s="369"/>
      <c r="HB8" s="369"/>
      <c r="HC8" s="369"/>
      <c r="HD8" s="369"/>
      <c r="HE8" s="369"/>
      <c r="HF8" s="950"/>
      <c r="HG8" s="951"/>
      <c r="HH8" s="952"/>
      <c r="HI8" s="957"/>
      <c r="HJ8" s="953"/>
      <c r="HK8" s="953"/>
      <c r="HL8" s="954"/>
      <c r="HM8" s="935"/>
      <c r="HN8" s="938"/>
      <c r="HO8" s="939"/>
      <c r="HP8" s="370"/>
      <c r="HQ8" s="370"/>
      <c r="HR8" s="370"/>
      <c r="HS8" s="370"/>
      <c r="HT8" s="370"/>
      <c r="HU8" s="370"/>
      <c r="HV8" s="370"/>
      <c r="HW8" s="370"/>
      <c r="HX8" s="370"/>
      <c r="HY8" s="370"/>
      <c r="HZ8" s="370"/>
      <c r="IA8" s="370"/>
      <c r="IB8" s="370"/>
      <c r="IC8" s="370"/>
      <c r="ID8" s="370"/>
      <c r="IE8" s="370"/>
      <c r="IF8" s="370"/>
      <c r="IG8" s="370"/>
      <c r="IH8" s="370"/>
      <c r="II8" s="370"/>
      <c r="IJ8" s="370"/>
      <c r="IK8" s="370"/>
      <c r="IL8" s="370"/>
      <c r="IM8" s="370"/>
      <c r="IN8" s="370"/>
      <c r="IO8" s="370"/>
      <c r="IP8" s="370"/>
      <c r="IQ8" s="370"/>
      <c r="IR8" s="370"/>
      <c r="IS8" s="370"/>
      <c r="IT8" s="370"/>
      <c r="IU8" s="370"/>
      <c r="IV8" s="370"/>
      <c r="IW8" s="370"/>
      <c r="IX8" s="370"/>
      <c r="IY8" s="370"/>
      <c r="IZ8" s="370"/>
      <c r="JA8" s="370"/>
      <c r="JB8" s="370"/>
      <c r="JC8" s="370"/>
      <c r="JD8" s="370"/>
      <c r="JE8" s="370"/>
      <c r="JF8" s="370"/>
      <c r="JG8" s="370"/>
      <c r="JH8" s="370"/>
      <c r="JI8" s="370"/>
      <c r="JJ8" s="370"/>
      <c r="JK8" s="370"/>
      <c r="JL8" s="370"/>
      <c r="JM8" s="370"/>
      <c r="JN8" s="370"/>
      <c r="JO8" s="370"/>
      <c r="JP8" s="370"/>
      <c r="JQ8" s="370"/>
      <c r="JR8" s="370"/>
      <c r="JS8" s="370"/>
      <c r="JT8" s="370"/>
      <c r="JU8" s="370"/>
      <c r="JV8" s="370"/>
      <c r="JW8" s="370"/>
      <c r="JX8" s="370"/>
      <c r="JY8" s="370"/>
      <c r="JZ8" s="370"/>
      <c r="KA8" s="370"/>
      <c r="KB8" s="370"/>
      <c r="KC8" s="370"/>
      <c r="KD8" s="370"/>
      <c r="KE8" s="370"/>
      <c r="KF8" s="370"/>
      <c r="KG8" s="370"/>
      <c r="KH8" s="370"/>
      <c r="KI8" s="370"/>
      <c r="KJ8" s="370"/>
      <c r="KK8" s="370"/>
      <c r="KL8" s="370"/>
      <c r="KM8" s="370"/>
      <c r="KN8" s="370"/>
      <c r="KO8" s="370"/>
      <c r="KP8" s="370"/>
      <c r="KQ8" s="370"/>
      <c r="KR8" s="370"/>
      <c r="KS8" s="370"/>
      <c r="KT8" s="370"/>
      <c r="KU8" s="370"/>
      <c r="KV8" s="370"/>
      <c r="KW8" s="370"/>
      <c r="KX8" s="370"/>
      <c r="KY8" s="370"/>
      <c r="KZ8" s="370"/>
      <c r="LA8" s="370"/>
      <c r="LB8" s="370"/>
    </row>
    <row r="9" spans="1:314" ht="18.75" customHeight="1">
      <c r="A9" s="372" t="s">
        <v>814</v>
      </c>
      <c r="B9" s="373">
        <v>0</v>
      </c>
      <c r="C9" s="373">
        <v>0</v>
      </c>
      <c r="D9" s="374">
        <v>39</v>
      </c>
      <c r="E9" s="375">
        <v>0</v>
      </c>
      <c r="F9" s="374"/>
      <c r="G9" s="373">
        <v>0</v>
      </c>
      <c r="H9" s="374">
        <v>300</v>
      </c>
      <c r="I9" s="375">
        <v>0</v>
      </c>
      <c r="J9" s="374"/>
      <c r="K9" s="374"/>
      <c r="L9" s="374">
        <v>20</v>
      </c>
      <c r="M9" s="373">
        <v>0</v>
      </c>
      <c r="N9" s="375">
        <v>0</v>
      </c>
      <c r="O9" s="374"/>
      <c r="P9" s="375">
        <v>0</v>
      </c>
      <c r="Q9" s="374">
        <v>37</v>
      </c>
      <c r="R9" s="375">
        <v>0</v>
      </c>
      <c r="S9" s="374"/>
      <c r="T9" s="376">
        <v>0</v>
      </c>
      <c r="U9" s="376">
        <v>0</v>
      </c>
      <c r="V9" s="376">
        <v>0</v>
      </c>
      <c r="W9" s="375">
        <v>0</v>
      </c>
      <c r="X9" s="375">
        <v>0</v>
      </c>
      <c r="Y9" s="375">
        <v>0</v>
      </c>
      <c r="Z9" s="375">
        <v>0</v>
      </c>
      <c r="AA9" s="375">
        <v>0</v>
      </c>
      <c r="AB9" s="375">
        <v>0</v>
      </c>
      <c r="AC9" s="375">
        <v>0</v>
      </c>
      <c r="AD9" s="377">
        <v>0</v>
      </c>
      <c r="AE9" s="377">
        <v>0</v>
      </c>
      <c r="AF9" s="377">
        <v>0</v>
      </c>
      <c r="AG9" s="377">
        <v>0</v>
      </c>
      <c r="AH9" s="374"/>
      <c r="AI9" s="377">
        <v>0</v>
      </c>
      <c r="AJ9" s="378">
        <f>D9+J9+R9</f>
        <v>39</v>
      </c>
      <c r="AK9" s="378">
        <f>H9+K9+L9+O9+P9+Q9+S9+Z9+AH9+F9</f>
        <v>357</v>
      </c>
      <c r="AL9" s="379">
        <f t="shared" ref="AL9:AL64" si="0">ROUND(B9*$AL$8/1000,1)</f>
        <v>0</v>
      </c>
      <c r="AM9" s="380">
        <f>ROUND(B9*AM$8/1000,1)</f>
        <v>0</v>
      </c>
      <c r="AN9" s="380">
        <f t="shared" ref="AN9:AN64" si="1">ROUND(B9*AN$8/1000,1)</f>
        <v>0</v>
      </c>
      <c r="AO9" s="380">
        <f>AM9-AN9</f>
        <v>0</v>
      </c>
      <c r="AP9" s="380">
        <f>AL9-AM9</f>
        <v>0</v>
      </c>
      <c r="AQ9" s="380">
        <f t="shared" ref="AQ9:AQ64" si="2">ROUND(C9*$AQ$8/1000,1)</f>
        <v>0</v>
      </c>
      <c r="AR9" s="380">
        <f t="shared" ref="AR9:AR64" si="3">ROUND(C9*$AR$8/1000,1)</f>
        <v>0</v>
      </c>
      <c r="AS9" s="380">
        <f t="shared" ref="AS9:AS64" si="4">ROUND(C9*AS$8/1000,1)</f>
        <v>0</v>
      </c>
      <c r="AT9" s="380">
        <f>AR9-AS9</f>
        <v>0</v>
      </c>
      <c r="AU9" s="380">
        <f>AQ9-AR9</f>
        <v>0</v>
      </c>
      <c r="AV9" s="380">
        <f>ROUND(D9*$AV$8/1000,1)</f>
        <v>2136.1999999999998</v>
      </c>
      <c r="AW9" s="380">
        <f>ROUND(D9*$AW$8/1000,1)</f>
        <v>2035.1</v>
      </c>
      <c r="AX9" s="380">
        <f t="shared" ref="AX9:AX64" si="5">ROUND(D9*AX$8/1000,1)</f>
        <v>1325</v>
      </c>
      <c r="AY9" s="380">
        <f>AW9-AX9</f>
        <v>710.1</v>
      </c>
      <c r="AZ9" s="380">
        <f t="shared" ref="AZ9:AZ64" si="6">AV9-AW9</f>
        <v>101.1</v>
      </c>
      <c r="BA9" s="380">
        <f>ROUND(E9*$BA$8/1000,1)</f>
        <v>0</v>
      </c>
      <c r="BB9" s="380">
        <f>ROUND(E9*$BB$8/1000,1)</f>
        <v>0</v>
      </c>
      <c r="BC9" s="380">
        <f t="shared" ref="BC9:BC64" si="7">ROUND(E9*BC$8/1000,1)</f>
        <v>0</v>
      </c>
      <c r="BD9" s="380">
        <f>BB9-BC9</f>
        <v>0</v>
      </c>
      <c r="BE9" s="380">
        <f t="shared" ref="BE9:BE64" si="8">BA9-BB9</f>
        <v>0</v>
      </c>
      <c r="BF9" s="380">
        <f>ROUND(F9*$BF$8/1000,1)</f>
        <v>0</v>
      </c>
      <c r="BG9" s="380">
        <f>ROUND(F9*$BG$8/1000,1)</f>
        <v>0</v>
      </c>
      <c r="BH9" s="380">
        <f t="shared" ref="BH9:BH64" si="9">ROUND(F9*BH$8/1000,1)</f>
        <v>0</v>
      </c>
      <c r="BI9" s="380">
        <f>BG9-BH9</f>
        <v>0</v>
      </c>
      <c r="BJ9" s="380">
        <f>BF9-BG9</f>
        <v>0</v>
      </c>
      <c r="BK9" s="380">
        <f>ROUND(G9*$BK$8/1000,1)</f>
        <v>0</v>
      </c>
      <c r="BL9" s="380">
        <f>ROUND(G9*$BL$8/1000,1)</f>
        <v>0</v>
      </c>
      <c r="BM9" s="380">
        <f t="shared" ref="BM9:BM64" si="10">ROUND(G9*BM$8/1000,1)</f>
        <v>0</v>
      </c>
      <c r="BN9" s="380">
        <f>BL9-BM9</f>
        <v>0</v>
      </c>
      <c r="BO9" s="380">
        <f>BK9-BL9</f>
        <v>0</v>
      </c>
      <c r="BP9" s="380">
        <f>ROUND(H9*$BP$8/1000,1)</f>
        <v>14457.9</v>
      </c>
      <c r="BQ9" s="380">
        <f>ROUND(H9*$BQ$8/1000,1)</f>
        <v>13612.8</v>
      </c>
      <c r="BR9" s="380">
        <f t="shared" ref="BR9:BR64" si="11">ROUND(H9*BR$8/1000,1)</f>
        <v>8862.6</v>
      </c>
      <c r="BS9" s="380">
        <f>BQ9-BR9</f>
        <v>4750.2</v>
      </c>
      <c r="BT9" s="380">
        <f t="shared" ref="BT9:BT64" si="12">BP9-BQ9</f>
        <v>845.1</v>
      </c>
      <c r="BU9" s="380"/>
      <c r="BV9" s="380">
        <f>ROUND(J9*$BV$8/1000,1)</f>
        <v>0</v>
      </c>
      <c r="BW9" s="380">
        <f>ROUND(J9*$BW$8/1000,1)</f>
        <v>0</v>
      </c>
      <c r="BX9" s="380">
        <f>ROUND(J9*$BX$8/1000,1)</f>
        <v>0</v>
      </c>
      <c r="BY9" s="380">
        <f>ROUND(J9*$BY$8/1000,1)</f>
        <v>0</v>
      </c>
      <c r="BZ9" s="380">
        <f>ROUND(J9*$BZ$8/1000,1)</f>
        <v>0</v>
      </c>
      <c r="CA9" s="380">
        <f>ROUND(K9*$CA$8/1000,1)</f>
        <v>0</v>
      </c>
      <c r="CB9" s="380">
        <f>ROUND(K9*$CB$8/1000,1)</f>
        <v>0</v>
      </c>
      <c r="CC9" s="380">
        <f>ROUND(K9*CC$8/1000,1)</f>
        <v>0</v>
      </c>
      <c r="CD9" s="380">
        <f>CB9-CC9</f>
        <v>0</v>
      </c>
      <c r="CE9" s="381">
        <f t="shared" ref="CE9:CE64" si="13">CA9-CB9</f>
        <v>0</v>
      </c>
      <c r="CF9" s="380">
        <f>ROUND(L9*$CF$8/1000,1)</f>
        <v>963.9</v>
      </c>
      <c r="CG9" s="380">
        <f>ROUND(L9*$CG$8/1000,1)</f>
        <v>907.5</v>
      </c>
      <c r="CH9" s="380">
        <f t="shared" ref="CH9:CH64" si="14">ROUND(L9*CH$8/1000,1)</f>
        <v>590.79999999999995</v>
      </c>
      <c r="CI9" s="380">
        <f>CG9-CH9</f>
        <v>316.7</v>
      </c>
      <c r="CJ9" s="381">
        <f t="shared" ref="CJ9:CJ64" si="15">CF9-CG9</f>
        <v>56.4</v>
      </c>
      <c r="CK9" s="380">
        <f>ROUND(M9*$CK$8/1000,1)</f>
        <v>0</v>
      </c>
      <c r="CL9" s="380">
        <f>ROUND(M9*$CL$8/1000,1)</f>
        <v>0</v>
      </c>
      <c r="CM9" s="380">
        <f t="shared" ref="CM9:CM64" si="16">ROUND(M9*CM$8/1000,1)</f>
        <v>0</v>
      </c>
      <c r="CN9" s="380">
        <f>CL9-CM9</f>
        <v>0</v>
      </c>
      <c r="CO9" s="381">
        <f t="shared" ref="CO9:CO64" si="17">CK9-CL9</f>
        <v>0</v>
      </c>
      <c r="CP9" s="380">
        <f>ROUND(N9*$CP$8/1000,1)</f>
        <v>0</v>
      </c>
      <c r="CQ9" s="380">
        <f>ROUND(N9*$CQ$8/1000,1)</f>
        <v>0</v>
      </c>
      <c r="CR9" s="380">
        <f t="shared" ref="CR9:CR64" si="18">ROUND(N9*CR$8/1000,1)</f>
        <v>0</v>
      </c>
      <c r="CS9" s="380">
        <f>CQ9-CR9</f>
        <v>0</v>
      </c>
      <c r="CT9" s="381">
        <f t="shared" ref="CT9:CT64" si="19">CP9-CQ9</f>
        <v>0</v>
      </c>
      <c r="CU9" s="380">
        <f>ROUND(O9*$CU$8/1000,1)</f>
        <v>0</v>
      </c>
      <c r="CV9" s="380">
        <f>ROUND(O9*$CV$8/1000,1)</f>
        <v>0</v>
      </c>
      <c r="CW9" s="380">
        <f t="shared" ref="CW9:CW64" si="20">ROUND(O9*CW$8/1000,1)</f>
        <v>0</v>
      </c>
      <c r="CX9" s="380">
        <f>CV9-CW9</f>
        <v>0</v>
      </c>
      <c r="CY9" s="380">
        <f t="shared" ref="CY9:CY64" si="21">CU9-CV9</f>
        <v>0</v>
      </c>
      <c r="CZ9" s="380">
        <f>ROUND(P9*$CZ$8/1000,1)</f>
        <v>0</v>
      </c>
      <c r="DA9" s="380">
        <f>ROUND(P9*$DA$8/1000,1)</f>
        <v>0</v>
      </c>
      <c r="DB9" s="380">
        <f t="shared" ref="DB9:DB64" si="22">ROUND(P9*DB$8/1000,1)</f>
        <v>0</v>
      </c>
      <c r="DC9" s="380">
        <f>DA9-DB9</f>
        <v>0</v>
      </c>
      <c r="DD9" s="380">
        <f t="shared" ref="DD9:DD64" si="23">CZ9-DA9</f>
        <v>0</v>
      </c>
      <c r="DE9" s="380">
        <f t="shared" ref="DE9:DE64" si="24">ROUND(Q9*$DE$8/1000,1)</f>
        <v>4500.6000000000004</v>
      </c>
      <c r="DF9" s="380">
        <f t="shared" ref="DF9:DF64" si="25">ROUND(Q9*$DF$8/1000,1)</f>
        <v>4365.1000000000004</v>
      </c>
      <c r="DG9" s="380">
        <f t="shared" ref="DG9:DG64" si="26">ROUND(Q9*DG$8/1000,1)</f>
        <v>2842</v>
      </c>
      <c r="DH9" s="380">
        <f>DF9-DG9</f>
        <v>1523.1</v>
      </c>
      <c r="DI9" s="380">
        <f t="shared" ref="DI9:DI64" si="27">DE9-DF9</f>
        <v>135.5</v>
      </c>
      <c r="DJ9" s="380">
        <f t="shared" ref="DJ9:DJ64" si="28">ROUND(R9*$DJ$8/1000,1)</f>
        <v>0</v>
      </c>
      <c r="DK9" s="380">
        <f t="shared" ref="DK9:DK64" si="29">ROUND(R9*DK$8/1000,1)</f>
        <v>0</v>
      </c>
      <c r="DL9" s="380">
        <f t="shared" ref="DL9:DL64" si="30">ROUND(R9*DL$8/1000,1)</f>
        <v>0</v>
      </c>
      <c r="DM9" s="380">
        <f>DK9-DL9</f>
        <v>0</v>
      </c>
      <c r="DN9" s="380">
        <f t="shared" ref="DN9:DN64" si="31">DJ9-DK9</f>
        <v>0</v>
      </c>
      <c r="DO9" s="380">
        <f>ROUND(S9*$DO$8/1000,1)</f>
        <v>0</v>
      </c>
      <c r="DP9" s="380">
        <f>ROUND(S9*$DP$8/1000,1)</f>
        <v>0</v>
      </c>
      <c r="DQ9" s="380">
        <f>ROUND(S9*DQ$8/1000,1)</f>
        <v>0</v>
      </c>
      <c r="DR9" s="380">
        <f>DP9-DQ9</f>
        <v>0</v>
      </c>
      <c r="DS9" s="380">
        <f t="shared" ref="DS9:DS64" si="32">DO9-DP9</f>
        <v>0</v>
      </c>
      <c r="DT9" s="382">
        <f>ROUND(T9*$DT$8/1000,1)</f>
        <v>0</v>
      </c>
      <c r="DU9" s="383">
        <f>ROUND(T9*$DU$8/1000,1)</f>
        <v>0</v>
      </c>
      <c r="DV9" s="380">
        <f t="shared" ref="DV9:DV64" si="33">ROUND(T9*DV$8/1000,1)</f>
        <v>0</v>
      </c>
      <c r="DW9" s="380">
        <f>DU9-DV9</f>
        <v>0</v>
      </c>
      <c r="DX9" s="383">
        <f>DT9-DU9</f>
        <v>0</v>
      </c>
      <c r="DY9" s="383">
        <f>ROUND(U9*$DY$8/1000,1)</f>
        <v>0</v>
      </c>
      <c r="DZ9" s="383">
        <f>ROUND(U9*$DZ$8/1000,1)</f>
        <v>0</v>
      </c>
      <c r="EA9" s="380">
        <f t="shared" ref="EA9:EA64" si="34">ROUND(U9*EA$8/1000,1)</f>
        <v>0</v>
      </c>
      <c r="EB9" s="380">
        <f>DZ9-EA9</f>
        <v>0</v>
      </c>
      <c r="EC9" s="383">
        <f>DY9-DZ9</f>
        <v>0</v>
      </c>
      <c r="ED9" s="383">
        <f>ROUND(V9*$ED$8/1000,1)</f>
        <v>0</v>
      </c>
      <c r="EE9" s="383">
        <f>ROUND(V9*$EE$8/1000,1)</f>
        <v>0</v>
      </c>
      <c r="EF9" s="380">
        <f t="shared" ref="EF9:EF64" si="35">ROUND(V9*EF$8/1000,1)</f>
        <v>0</v>
      </c>
      <c r="EG9" s="380">
        <f>EE9-EF9</f>
        <v>0</v>
      </c>
      <c r="EH9" s="383">
        <f>ED9-EE9</f>
        <v>0</v>
      </c>
      <c r="EI9" s="383">
        <f>ROUND(W9*$EI$8/1000,1)</f>
        <v>0</v>
      </c>
      <c r="EJ9" s="383">
        <f>ROUND(W9*$EJ$8/1000,1)</f>
        <v>0</v>
      </c>
      <c r="EK9" s="380">
        <f t="shared" ref="EK9:EK64" si="36">ROUND(W9*EK$8/1000,1)</f>
        <v>0</v>
      </c>
      <c r="EL9" s="380">
        <f>EJ9-EK9</f>
        <v>0</v>
      </c>
      <c r="EM9" s="383">
        <f>EI9-EJ9</f>
        <v>0</v>
      </c>
      <c r="EN9" s="383">
        <f>ROUND(X9*$EN$8/1000,1)</f>
        <v>0</v>
      </c>
      <c r="EO9" s="383">
        <f>ROUND(X9*$EO$8/1000,1)</f>
        <v>0</v>
      </c>
      <c r="EP9" s="380">
        <f t="shared" ref="EP9:EP64" si="37">ROUND(X9*EP$8/1000,1)</f>
        <v>0</v>
      </c>
      <c r="EQ9" s="380">
        <f>EO9-EP9</f>
        <v>0</v>
      </c>
      <c r="ER9" s="383">
        <f>EN9-EO9</f>
        <v>0</v>
      </c>
      <c r="ES9" s="383">
        <f>ROUND(Y9*$ES$8/1000,1)</f>
        <v>0</v>
      </c>
      <c r="ET9" s="383">
        <f>ROUND(Y9*$ET$8/1000,1)</f>
        <v>0</v>
      </c>
      <c r="EU9" s="380">
        <f t="shared" ref="EU9:EU64" si="38">ROUND(Y9*EU$8/1000,1)</f>
        <v>0</v>
      </c>
      <c r="EV9" s="380">
        <f>ET9-EU9</f>
        <v>0</v>
      </c>
      <c r="EW9" s="383">
        <f>ES9-ET9</f>
        <v>0</v>
      </c>
      <c r="EX9" s="383">
        <f>ROUND(Z9*$EX$8/1000,1)</f>
        <v>0</v>
      </c>
      <c r="EY9" s="383">
        <f>ROUND(Z9*$EY$8/1000,1)</f>
        <v>0</v>
      </c>
      <c r="EZ9" s="380">
        <f t="shared" ref="EZ9:EZ64" si="39">ROUND(Z9*EZ$8/1000,1)</f>
        <v>0</v>
      </c>
      <c r="FA9" s="380">
        <f>EY9-EZ9</f>
        <v>0</v>
      </c>
      <c r="FB9" s="383">
        <f>EX9-EY9</f>
        <v>0</v>
      </c>
      <c r="FC9" s="383">
        <f>ROUND(AA9*$FC$8/1000,1)</f>
        <v>0</v>
      </c>
      <c r="FD9" s="383">
        <f>ROUND(AA9*$FD$8/1000,1)</f>
        <v>0</v>
      </c>
      <c r="FE9" s="380">
        <f t="shared" ref="FE9:FE64" si="40">ROUND(AA9*FE$8/1000,1)</f>
        <v>0</v>
      </c>
      <c r="FF9" s="380">
        <f>FD9-FE9</f>
        <v>0</v>
      </c>
      <c r="FG9" s="384">
        <f>FC9-FD9</f>
        <v>0</v>
      </c>
      <c r="FH9" s="385">
        <f t="shared" ref="FH9:FH64" si="41">ROUND(AB9*$FH$8/1000,1)</f>
        <v>0</v>
      </c>
      <c r="FI9" s="380">
        <f t="shared" ref="FI9:FI64" si="42">ROUND(AB9*$FI$8/1000,1)</f>
        <v>0</v>
      </c>
      <c r="FJ9" s="380">
        <f t="shared" ref="FJ9:FJ64" si="43">ROUND(AB9*FJ$8/1000,1)</f>
        <v>0</v>
      </c>
      <c r="FK9" s="380">
        <f>FI9-FJ9</f>
        <v>0</v>
      </c>
      <c r="FL9" s="380">
        <f t="shared" ref="FL9:FL64" si="44">FH9-FI9</f>
        <v>0</v>
      </c>
      <c r="FM9" s="380">
        <f t="shared" ref="FM9:FM64" si="45">ROUND(AC9*$FM$8/1000,1)</f>
        <v>0</v>
      </c>
      <c r="FN9" s="380">
        <f t="shared" ref="FN9:FN64" si="46">ROUND(AC9*$FN$8/1000,1)</f>
        <v>0</v>
      </c>
      <c r="FO9" s="380">
        <f t="shared" ref="FO9:FO64" si="47">ROUND(AC9*FO$8/1000,1)</f>
        <v>0</v>
      </c>
      <c r="FP9" s="380">
        <f>FN9-FO9</f>
        <v>0</v>
      </c>
      <c r="FQ9" s="380">
        <f t="shared" ref="FQ9:FQ64" si="48">FM9-FN9</f>
        <v>0</v>
      </c>
      <c r="FR9" s="380">
        <f t="shared" ref="FR9:FR64" si="49">ROUND(AD9*$FR$8/1000,1)</f>
        <v>0</v>
      </c>
      <c r="FS9" s="380">
        <f t="shared" ref="FS9:FS64" si="50">ROUND(AD9*$FS$8/1000,1)</f>
        <v>0</v>
      </c>
      <c r="FT9" s="380">
        <f t="shared" ref="FT9:FT64" si="51">ROUND(AD9*FT$8/1000,1)</f>
        <v>0</v>
      </c>
      <c r="FU9" s="380">
        <f>FS9-FT9</f>
        <v>0</v>
      </c>
      <c r="FV9" s="380">
        <f t="shared" ref="FV9:FV64" si="52">FR9-FS9</f>
        <v>0</v>
      </c>
      <c r="FW9" s="380">
        <f t="shared" ref="FW9:FW64" si="53">ROUND(AE9*$FW$8/1000,1)</f>
        <v>0</v>
      </c>
      <c r="FX9" s="380">
        <f t="shared" ref="FX9:FX64" si="54">ROUND(AE9*$FX$8/1000,1)</f>
        <v>0</v>
      </c>
      <c r="FY9" s="380">
        <f t="shared" ref="FY9:FY64" si="55">ROUND(AE9*FY$8/1000,1)</f>
        <v>0</v>
      </c>
      <c r="FZ9" s="380">
        <f>FX9-FY9</f>
        <v>0</v>
      </c>
      <c r="GA9" s="380">
        <f t="shared" ref="GA9:GA64" si="56">FW9-FX9</f>
        <v>0</v>
      </c>
      <c r="GB9" s="380">
        <f t="shared" ref="GB9:GB64" si="57">ROUND(AF9*$GB$8/1000,1)</f>
        <v>0</v>
      </c>
      <c r="GC9" s="380">
        <f t="shared" ref="GC9:GC64" si="58">ROUND(AF9*$GC$8/1000,1)</f>
        <v>0</v>
      </c>
      <c r="GD9" s="380">
        <f t="shared" ref="GD9:GD64" si="59">ROUND(AF9*GD$8/1000,1)</f>
        <v>0</v>
      </c>
      <c r="GE9" s="380">
        <f>GC9-GD9</f>
        <v>0</v>
      </c>
      <c r="GF9" s="380">
        <f t="shared" ref="GF9:GF64" si="60">GB9-GC9</f>
        <v>0</v>
      </c>
      <c r="GG9" s="380">
        <f t="shared" ref="GG9:GG64" si="61">ROUND(AG9*$GG$8/1000,1)</f>
        <v>0</v>
      </c>
      <c r="GH9" s="380">
        <f t="shared" ref="GH9:GH64" si="62">ROUND(AG9*$GH$8/1000,1)</f>
        <v>0</v>
      </c>
      <c r="GI9" s="380">
        <f t="shared" ref="GI9:GI64" si="63">ROUND(AG9*GI$8/1000,1)</f>
        <v>0</v>
      </c>
      <c r="GJ9" s="380">
        <f>GH9-GI9</f>
        <v>0</v>
      </c>
      <c r="GK9" s="380">
        <f t="shared" ref="GK9:GK64" si="64">GG9-GH9</f>
        <v>0</v>
      </c>
      <c r="GL9" s="380">
        <f t="shared" ref="GL9:GL64" si="65">ROUND(AH9*$GL$8/1000,1)</f>
        <v>0</v>
      </c>
      <c r="GM9" s="380">
        <f t="shared" ref="GM9:GM64" si="66">ROUND(AH9*$GM$8/1000,1)</f>
        <v>0</v>
      </c>
      <c r="GN9" s="380">
        <f t="shared" ref="GN9:GN64" si="67">ROUND(AH9*GN$8/1000,1)</f>
        <v>0</v>
      </c>
      <c r="GO9" s="380">
        <f>GM9-GN9</f>
        <v>0</v>
      </c>
      <c r="GP9" s="380">
        <f t="shared" ref="GP9:GP64" si="68">GL9-GM9</f>
        <v>0</v>
      </c>
      <c r="GQ9" s="380">
        <f t="shared" ref="GQ9:GQ64" si="69">ROUND(AI9*$GQ$8/1000,1)</f>
        <v>0</v>
      </c>
      <c r="GR9" s="380">
        <f t="shared" ref="GR9:GR64" si="70">ROUND(AI9*$GR$8/1000,1)</f>
        <v>0</v>
      </c>
      <c r="GS9" s="380">
        <f t="shared" ref="GS9:GS64" si="71">ROUND(AI9*GS$8/1000,1)</f>
        <v>0</v>
      </c>
      <c r="GT9" s="380">
        <f>GR9-GS9</f>
        <v>0</v>
      </c>
      <c r="GU9" s="380">
        <f t="shared" ref="GU9:GU64" si="72">GQ9-GR9</f>
        <v>0</v>
      </c>
      <c r="GV9" s="386">
        <f>AL9+AQ9+AV9+BA9+BF9+BK9+BP9+BV9+CA9+CU9+DT9+DY9+ED9+EI9+EN9+ES9+EX9+FC9+FH9+FM9+FR9+FW9+GB9+GG9+GL9+GQ9+CF9+CK9+CP9+CZ9+DE9+DJ9+DO9</f>
        <v>22058.6</v>
      </c>
      <c r="GW9" s="380">
        <f>AM9+AR9+AW9+BB9+BG9+BL9+BQ9+BW9+CB9+CV9+DU9+DZ9+EE9+EJ9+EO9+ET9+EY9+FD9+FI9+FN9+FS9+FX9+GC9+GH9+GM9+GR9+CG9+CL9+CQ9+DA9+DF9+DK9+DP9</f>
        <v>20920.5</v>
      </c>
      <c r="GX9" s="380">
        <f t="shared" ref="GX9:GZ24" si="73">AN9+AS9+AX9+BC9+BH9+BM9+BR9+BX9+CC9+CW9+DV9+EA9+EF9+EK9+EP9+EU9+EZ9+FE9+FJ9+FO9+FT9+FY9+GD9+GI9+GN9+GS9+CH9+CM9+CR9+DB9+DG9+DL9+DQ9</f>
        <v>13620.4</v>
      </c>
      <c r="GY9" s="380">
        <f t="shared" si="73"/>
        <v>7300.1</v>
      </c>
      <c r="GZ9" s="380">
        <f t="shared" si="73"/>
        <v>1138.0999999999999</v>
      </c>
      <c r="HA9" s="387"/>
      <c r="HB9" s="387"/>
      <c r="HC9" s="388"/>
      <c r="HD9" s="388"/>
      <c r="HE9" s="389"/>
      <c r="HF9" s="390">
        <f>SUM(B9:AI9)</f>
        <v>396</v>
      </c>
      <c r="HG9" s="391">
        <v>39</v>
      </c>
      <c r="HH9" s="392">
        <f>GX9/1.302/HG9/12*1000</f>
        <v>22353</v>
      </c>
      <c r="HI9" s="393"/>
      <c r="HJ9" s="394"/>
      <c r="HK9" s="388">
        <f t="shared" ref="HK9:HK64" si="74">$HG$68/$HG$65*HG9</f>
        <v>0</v>
      </c>
      <c r="HL9" s="388">
        <f>GV9+HK9</f>
        <v>22058.6</v>
      </c>
      <c r="HM9" s="394">
        <f>GX9+HK9</f>
        <v>13620.4</v>
      </c>
      <c r="HN9" s="394"/>
      <c r="HO9" s="395">
        <f>HL9-HN9</f>
        <v>22058.6</v>
      </c>
    </row>
    <row r="10" spans="1:314" ht="18.75" customHeight="1">
      <c r="A10" s="372" t="s">
        <v>815</v>
      </c>
      <c r="B10" s="373"/>
      <c r="C10" s="373"/>
      <c r="D10" s="374">
        <v>165</v>
      </c>
      <c r="E10" s="375"/>
      <c r="F10" s="374"/>
      <c r="G10" s="373"/>
      <c r="H10" s="374">
        <v>81</v>
      </c>
      <c r="I10" s="375"/>
      <c r="J10" s="374"/>
      <c r="K10" s="374">
        <v>27</v>
      </c>
      <c r="L10" s="374"/>
      <c r="M10" s="373"/>
      <c r="N10" s="375"/>
      <c r="O10" s="374"/>
      <c r="P10" s="375"/>
      <c r="Q10" s="374"/>
      <c r="R10" s="375"/>
      <c r="S10" s="374"/>
      <c r="T10" s="376"/>
      <c r="U10" s="376"/>
      <c r="V10" s="376"/>
      <c r="W10" s="375"/>
      <c r="X10" s="375"/>
      <c r="Y10" s="375"/>
      <c r="Z10" s="375"/>
      <c r="AA10" s="375"/>
      <c r="AB10" s="375"/>
      <c r="AC10" s="375"/>
      <c r="AD10" s="377"/>
      <c r="AE10" s="377"/>
      <c r="AF10" s="377"/>
      <c r="AG10" s="377"/>
      <c r="AH10" s="374"/>
      <c r="AI10" s="377"/>
      <c r="AJ10" s="378">
        <f t="shared" ref="AJ10:AJ64" si="75">D10+J10+R10</f>
        <v>165</v>
      </c>
      <c r="AK10" s="378">
        <f t="shared" ref="AK10:AK64" si="76">H10+K10+L10+O10+P10+Q10+S10+Z10+AH10+F10</f>
        <v>108</v>
      </c>
      <c r="AL10" s="379">
        <f t="shared" si="0"/>
        <v>0</v>
      </c>
      <c r="AM10" s="380">
        <f>ROUND(B10*AM$8/1000,1)</f>
        <v>0</v>
      </c>
      <c r="AN10" s="380">
        <f t="shared" si="1"/>
        <v>0</v>
      </c>
      <c r="AO10" s="380">
        <f>AM10-AN10</f>
        <v>0</v>
      </c>
      <c r="AP10" s="380">
        <f>AL10-AM10</f>
        <v>0</v>
      </c>
      <c r="AQ10" s="380">
        <f t="shared" si="2"/>
        <v>0</v>
      </c>
      <c r="AR10" s="380">
        <f t="shared" si="3"/>
        <v>0</v>
      </c>
      <c r="AS10" s="380">
        <f t="shared" si="4"/>
        <v>0</v>
      </c>
      <c r="AT10" s="380">
        <f>AR10-AS10</f>
        <v>0</v>
      </c>
      <c r="AU10" s="380">
        <f>AQ10-AR10</f>
        <v>0</v>
      </c>
      <c r="AV10" s="380">
        <f>ROUND(D10*$AV$8/1000,1)</f>
        <v>9037.7000000000007</v>
      </c>
      <c r="AW10" s="380">
        <f>ROUND(D10*$AW$8/1000,1)</f>
        <v>8610</v>
      </c>
      <c r="AX10" s="380">
        <f t="shared" si="5"/>
        <v>5605.7</v>
      </c>
      <c r="AY10" s="380">
        <f>AW10-AX10</f>
        <v>3004.3</v>
      </c>
      <c r="AZ10" s="380">
        <f t="shared" si="6"/>
        <v>427.7</v>
      </c>
      <c r="BA10" s="380">
        <f>ROUND(E10*$BA$8/1000,1)</f>
        <v>0</v>
      </c>
      <c r="BB10" s="380">
        <f>ROUND(E10*$BB$8/1000,1)</f>
        <v>0</v>
      </c>
      <c r="BC10" s="380">
        <f t="shared" si="7"/>
        <v>0</v>
      </c>
      <c r="BD10" s="380">
        <f>BB10-BC10</f>
        <v>0</v>
      </c>
      <c r="BE10" s="380">
        <f t="shared" si="8"/>
        <v>0</v>
      </c>
      <c r="BF10" s="380">
        <f>ROUND(F10*$BF$8/1000,1)</f>
        <v>0</v>
      </c>
      <c r="BG10" s="380">
        <f>ROUND(F10*$BG$8/1000,1)</f>
        <v>0</v>
      </c>
      <c r="BH10" s="380">
        <f t="shared" si="9"/>
        <v>0</v>
      </c>
      <c r="BI10" s="380">
        <f>BG10-BH10</f>
        <v>0</v>
      </c>
      <c r="BJ10" s="380">
        <f>BF10-BG10</f>
        <v>0</v>
      </c>
      <c r="BK10" s="380">
        <f>ROUND(G10*$BK$8/1000,1)</f>
        <v>0</v>
      </c>
      <c r="BL10" s="380">
        <f>ROUND(G10*$BL$8/1000,1)</f>
        <v>0</v>
      </c>
      <c r="BM10" s="380">
        <f t="shared" si="10"/>
        <v>0</v>
      </c>
      <c r="BN10" s="380">
        <f>BL10-BM10</f>
        <v>0</v>
      </c>
      <c r="BO10" s="380">
        <f>BK10-BL10</f>
        <v>0</v>
      </c>
      <c r="BP10" s="380">
        <f>ROUND(H10*$BP$8/1000,1)</f>
        <v>3903.6</v>
      </c>
      <c r="BQ10" s="380">
        <f>ROUND(H10*$BQ$8/1000,1)</f>
        <v>3675.5</v>
      </c>
      <c r="BR10" s="380">
        <f t="shared" si="11"/>
        <v>2392.9</v>
      </c>
      <c r="BS10" s="380">
        <f>BQ10-BR10</f>
        <v>1282.5999999999999</v>
      </c>
      <c r="BT10" s="380">
        <f t="shared" si="12"/>
        <v>228.1</v>
      </c>
      <c r="BU10" s="380"/>
      <c r="BV10" s="380">
        <f>ROUND(J10*$BV$8/1000,1)</f>
        <v>0</v>
      </c>
      <c r="BW10" s="380">
        <f>ROUND(J10*$BW$8/1000,1)</f>
        <v>0</v>
      </c>
      <c r="BX10" s="380">
        <f>ROUND(J10*$BX$8/1000,1)</f>
        <v>0</v>
      </c>
      <c r="BY10" s="380">
        <f>ROUND(J10*$BY$8/1000,1)</f>
        <v>0</v>
      </c>
      <c r="BZ10" s="380">
        <f>ROUND(J10*$BZ$8/1000,1)</f>
        <v>0</v>
      </c>
      <c r="CA10" s="380">
        <f>ROUND(K10*$CA$8/1000,1)</f>
        <v>1301.2</v>
      </c>
      <c r="CB10" s="380">
        <f>ROUND(K10*$CB$8/1000,1)</f>
        <v>1225.2</v>
      </c>
      <c r="CC10" s="380">
        <f>ROUND(K10*CC$8/1000,1)</f>
        <v>797.6</v>
      </c>
      <c r="CD10" s="380">
        <f>CB10-CC10</f>
        <v>427.6</v>
      </c>
      <c r="CE10" s="381">
        <f t="shared" si="13"/>
        <v>76</v>
      </c>
      <c r="CF10" s="380">
        <f>ROUND(L10*$CF$8/1000,1)</f>
        <v>0</v>
      </c>
      <c r="CG10" s="380">
        <f>ROUND(L10*$CG$8/1000,1)</f>
        <v>0</v>
      </c>
      <c r="CH10" s="380">
        <f t="shared" si="14"/>
        <v>0</v>
      </c>
      <c r="CI10" s="380">
        <f>CG10-CH10</f>
        <v>0</v>
      </c>
      <c r="CJ10" s="381">
        <f t="shared" si="15"/>
        <v>0</v>
      </c>
      <c r="CK10" s="380">
        <f>ROUND(M10*$CK$8/1000,1)</f>
        <v>0</v>
      </c>
      <c r="CL10" s="380">
        <f>ROUND(M10*$CL$8/1000,1)</f>
        <v>0</v>
      </c>
      <c r="CM10" s="380">
        <f t="shared" si="16"/>
        <v>0</v>
      </c>
      <c r="CN10" s="380">
        <f>CL10-CM10</f>
        <v>0</v>
      </c>
      <c r="CO10" s="381">
        <f t="shared" si="17"/>
        <v>0</v>
      </c>
      <c r="CP10" s="380">
        <f>ROUND(N10*$CP$8/1000,1)</f>
        <v>0</v>
      </c>
      <c r="CQ10" s="380">
        <f>ROUND(N10*$CQ$8/1000,1)</f>
        <v>0</v>
      </c>
      <c r="CR10" s="380">
        <f t="shared" si="18"/>
        <v>0</v>
      </c>
      <c r="CS10" s="380">
        <f>CQ10-CR10</f>
        <v>0</v>
      </c>
      <c r="CT10" s="381">
        <f t="shared" si="19"/>
        <v>0</v>
      </c>
      <c r="CU10" s="380">
        <f>ROUND(O10*$CU$8/1000,1)</f>
        <v>0</v>
      </c>
      <c r="CV10" s="380">
        <f>ROUND(O10*$CV$8/1000,1)</f>
        <v>0</v>
      </c>
      <c r="CW10" s="380">
        <f t="shared" si="20"/>
        <v>0</v>
      </c>
      <c r="CX10" s="380">
        <f>CV10-CW10</f>
        <v>0</v>
      </c>
      <c r="CY10" s="380">
        <f t="shared" si="21"/>
        <v>0</v>
      </c>
      <c r="CZ10" s="380">
        <f>ROUND(P10*$CZ$8/1000,1)</f>
        <v>0</v>
      </c>
      <c r="DA10" s="380">
        <f>ROUND(P10*$DA$8/1000,1)</f>
        <v>0</v>
      </c>
      <c r="DB10" s="380">
        <f t="shared" si="22"/>
        <v>0</v>
      </c>
      <c r="DC10" s="380">
        <f>DA10-DB10</f>
        <v>0</v>
      </c>
      <c r="DD10" s="380">
        <f t="shared" si="23"/>
        <v>0</v>
      </c>
      <c r="DE10" s="380">
        <f t="shared" si="24"/>
        <v>0</v>
      </c>
      <c r="DF10" s="380">
        <f t="shared" si="25"/>
        <v>0</v>
      </c>
      <c r="DG10" s="380">
        <f t="shared" si="26"/>
        <v>0</v>
      </c>
      <c r="DH10" s="380">
        <f>DF10-DG10</f>
        <v>0</v>
      </c>
      <c r="DI10" s="380">
        <f t="shared" si="27"/>
        <v>0</v>
      </c>
      <c r="DJ10" s="380">
        <f t="shared" si="28"/>
        <v>0</v>
      </c>
      <c r="DK10" s="380">
        <f t="shared" si="29"/>
        <v>0</v>
      </c>
      <c r="DL10" s="380">
        <f t="shared" si="30"/>
        <v>0</v>
      </c>
      <c r="DM10" s="380">
        <f>DK10-DL10</f>
        <v>0</v>
      </c>
      <c r="DN10" s="380">
        <f t="shared" si="31"/>
        <v>0</v>
      </c>
      <c r="DO10" s="380">
        <f>ROUND(S10*$DO$8/1000,1)</f>
        <v>0</v>
      </c>
      <c r="DP10" s="380">
        <f>ROUND(S10*$DP$8/1000,1)</f>
        <v>0</v>
      </c>
      <c r="DQ10" s="380">
        <f>ROUND(S10*DQ$8/1000,1)</f>
        <v>0</v>
      </c>
      <c r="DR10" s="380">
        <f>DP10-DQ10</f>
        <v>0</v>
      </c>
      <c r="DS10" s="380">
        <f t="shared" si="32"/>
        <v>0</v>
      </c>
      <c r="DT10" s="382">
        <f>ROUND(T10*$DT$8/1000,1)</f>
        <v>0</v>
      </c>
      <c r="DU10" s="383">
        <f>ROUND(T10*$DU$8/1000,1)</f>
        <v>0</v>
      </c>
      <c r="DV10" s="380">
        <f t="shared" si="33"/>
        <v>0</v>
      </c>
      <c r="DW10" s="380">
        <f>DU10-DV10</f>
        <v>0</v>
      </c>
      <c r="DX10" s="383">
        <f>DT10-DU10</f>
        <v>0</v>
      </c>
      <c r="DY10" s="383">
        <f>ROUND(U10*$DY$8/1000,1)</f>
        <v>0</v>
      </c>
      <c r="DZ10" s="383">
        <f>ROUND(U10*$DZ$8/1000,1)</f>
        <v>0</v>
      </c>
      <c r="EA10" s="380">
        <f t="shared" si="34"/>
        <v>0</v>
      </c>
      <c r="EB10" s="380">
        <f>DZ10-EA10</f>
        <v>0</v>
      </c>
      <c r="EC10" s="383">
        <f>DY10-DZ10</f>
        <v>0</v>
      </c>
      <c r="ED10" s="383">
        <f>ROUND(V10*$ED$8/1000,1)</f>
        <v>0</v>
      </c>
      <c r="EE10" s="383">
        <f>ROUND(V10*$EE$8/1000,1)</f>
        <v>0</v>
      </c>
      <c r="EF10" s="380">
        <f t="shared" si="35"/>
        <v>0</v>
      </c>
      <c r="EG10" s="380">
        <f>EE10-EF10</f>
        <v>0</v>
      </c>
      <c r="EH10" s="383">
        <f>ED10-EE10</f>
        <v>0</v>
      </c>
      <c r="EI10" s="383">
        <f>ROUND(W10*$EI$8/1000,1)</f>
        <v>0</v>
      </c>
      <c r="EJ10" s="383">
        <f>ROUND(W10*$EJ$8/1000,1)</f>
        <v>0</v>
      </c>
      <c r="EK10" s="380">
        <f t="shared" si="36"/>
        <v>0</v>
      </c>
      <c r="EL10" s="380">
        <f>EJ10-EK10</f>
        <v>0</v>
      </c>
      <c r="EM10" s="383">
        <f>EI10-EJ10</f>
        <v>0</v>
      </c>
      <c r="EN10" s="383">
        <f>ROUND(X10*$EN$8/1000,1)</f>
        <v>0</v>
      </c>
      <c r="EO10" s="383">
        <f>ROUND(X10*$EO$8/1000,1)</f>
        <v>0</v>
      </c>
      <c r="EP10" s="380">
        <f t="shared" si="37"/>
        <v>0</v>
      </c>
      <c r="EQ10" s="380">
        <f>EO10-EP10</f>
        <v>0</v>
      </c>
      <c r="ER10" s="383">
        <f>EN10-EO10</f>
        <v>0</v>
      </c>
      <c r="ES10" s="383">
        <f>ROUND(Y10*$ES$8/1000,1)</f>
        <v>0</v>
      </c>
      <c r="ET10" s="383">
        <f>ROUND(Y10*$ET$8/1000,1)</f>
        <v>0</v>
      </c>
      <c r="EU10" s="380">
        <f t="shared" si="38"/>
        <v>0</v>
      </c>
      <c r="EV10" s="380">
        <f>ET10-EU10</f>
        <v>0</v>
      </c>
      <c r="EW10" s="383">
        <f>ES10-ET10</f>
        <v>0</v>
      </c>
      <c r="EX10" s="383">
        <f>ROUND(Z10*$EX$8/1000,1)</f>
        <v>0</v>
      </c>
      <c r="EY10" s="383">
        <f>ROUND(Z10*$EY$8/1000,1)</f>
        <v>0</v>
      </c>
      <c r="EZ10" s="380">
        <f t="shared" si="39"/>
        <v>0</v>
      </c>
      <c r="FA10" s="380">
        <f>EY10-EZ10</f>
        <v>0</v>
      </c>
      <c r="FB10" s="383">
        <f>EX10-EY10</f>
        <v>0</v>
      </c>
      <c r="FC10" s="383">
        <f>ROUND(AA10*$FC$8/1000,1)</f>
        <v>0</v>
      </c>
      <c r="FD10" s="383">
        <f>ROUND(AA10*$FD$8/1000,1)</f>
        <v>0</v>
      </c>
      <c r="FE10" s="380">
        <f t="shared" si="40"/>
        <v>0</v>
      </c>
      <c r="FF10" s="380">
        <f>FD10-FE10</f>
        <v>0</v>
      </c>
      <c r="FG10" s="384">
        <f>FC10-FD10</f>
        <v>0</v>
      </c>
      <c r="FH10" s="385">
        <f t="shared" si="41"/>
        <v>0</v>
      </c>
      <c r="FI10" s="380">
        <f t="shared" si="42"/>
        <v>0</v>
      </c>
      <c r="FJ10" s="380">
        <f t="shared" si="43"/>
        <v>0</v>
      </c>
      <c r="FK10" s="380">
        <f>FI10-FJ10</f>
        <v>0</v>
      </c>
      <c r="FL10" s="380">
        <f t="shared" si="44"/>
        <v>0</v>
      </c>
      <c r="FM10" s="380">
        <f t="shared" si="45"/>
        <v>0</v>
      </c>
      <c r="FN10" s="380">
        <f t="shared" si="46"/>
        <v>0</v>
      </c>
      <c r="FO10" s="380">
        <f t="shared" si="47"/>
        <v>0</v>
      </c>
      <c r="FP10" s="380">
        <f>FN10-FO10</f>
        <v>0</v>
      </c>
      <c r="FQ10" s="380">
        <f t="shared" si="48"/>
        <v>0</v>
      </c>
      <c r="FR10" s="380">
        <f t="shared" si="49"/>
        <v>0</v>
      </c>
      <c r="FS10" s="380">
        <f t="shared" si="50"/>
        <v>0</v>
      </c>
      <c r="FT10" s="380">
        <f t="shared" si="51"/>
        <v>0</v>
      </c>
      <c r="FU10" s="380">
        <f>FS10-FT10</f>
        <v>0</v>
      </c>
      <c r="FV10" s="380">
        <f t="shared" si="52"/>
        <v>0</v>
      </c>
      <c r="FW10" s="380">
        <f t="shared" si="53"/>
        <v>0</v>
      </c>
      <c r="FX10" s="380">
        <f t="shared" si="54"/>
        <v>0</v>
      </c>
      <c r="FY10" s="380">
        <f t="shared" si="55"/>
        <v>0</v>
      </c>
      <c r="FZ10" s="380">
        <f>FX10-FY10</f>
        <v>0</v>
      </c>
      <c r="GA10" s="380">
        <f t="shared" si="56"/>
        <v>0</v>
      </c>
      <c r="GB10" s="380">
        <f t="shared" si="57"/>
        <v>0</v>
      </c>
      <c r="GC10" s="380">
        <f t="shared" si="58"/>
        <v>0</v>
      </c>
      <c r="GD10" s="380">
        <f t="shared" si="59"/>
        <v>0</v>
      </c>
      <c r="GE10" s="380">
        <f>GC10-GD10</f>
        <v>0</v>
      </c>
      <c r="GF10" s="380">
        <f t="shared" si="60"/>
        <v>0</v>
      </c>
      <c r="GG10" s="380">
        <f t="shared" si="61"/>
        <v>0</v>
      </c>
      <c r="GH10" s="380">
        <f t="shared" si="62"/>
        <v>0</v>
      </c>
      <c r="GI10" s="380">
        <f t="shared" si="63"/>
        <v>0</v>
      </c>
      <c r="GJ10" s="380">
        <f>GH10-GI10</f>
        <v>0</v>
      </c>
      <c r="GK10" s="380">
        <f t="shared" si="64"/>
        <v>0</v>
      </c>
      <c r="GL10" s="380">
        <f t="shared" si="65"/>
        <v>0</v>
      </c>
      <c r="GM10" s="380">
        <f t="shared" si="66"/>
        <v>0</v>
      </c>
      <c r="GN10" s="380">
        <f t="shared" si="67"/>
        <v>0</v>
      </c>
      <c r="GO10" s="380">
        <f>GM10-GN10</f>
        <v>0</v>
      </c>
      <c r="GP10" s="380">
        <f t="shared" si="68"/>
        <v>0</v>
      </c>
      <c r="GQ10" s="380">
        <f t="shared" si="69"/>
        <v>0</v>
      </c>
      <c r="GR10" s="380">
        <f t="shared" si="70"/>
        <v>0</v>
      </c>
      <c r="GS10" s="380">
        <f t="shared" si="71"/>
        <v>0</v>
      </c>
      <c r="GT10" s="380">
        <f>GR10-GS10</f>
        <v>0</v>
      </c>
      <c r="GU10" s="380">
        <f t="shared" si="72"/>
        <v>0</v>
      </c>
      <c r="GV10" s="386">
        <f>AL10+AQ10+AV10+BA10+BF10+BK10+BP10+BV10+CA10+CU10+DT10+DY10+ED10+EI10+EN10+ES10+EX10+FC10+FH10+FM10+FR10+FW10+GB10+GG10+GL10+GQ10+CF10+CK10+CP10+CZ10+DE10+DJ10+DO10</f>
        <v>14242.5</v>
      </c>
      <c r="GW10" s="380">
        <f t="shared" ref="GW10:GZ63" si="77">AM10+AR10+AW10+BB10+BG10+BL10+BQ10+BW10+CB10+CV10+DU10+DZ10+EE10+EJ10+EO10+ET10+EY10+FD10+FI10+FN10+FS10+FX10+GC10+GH10+GM10+GR10+CG10+CL10+CQ10+DA10+DF10+DK10+DP10</f>
        <v>13510.7</v>
      </c>
      <c r="GX10" s="380">
        <f t="shared" si="73"/>
        <v>8796.2000000000007</v>
      </c>
      <c r="GY10" s="380">
        <f t="shared" si="73"/>
        <v>4714.5</v>
      </c>
      <c r="GZ10" s="380">
        <f t="shared" si="73"/>
        <v>731.8</v>
      </c>
      <c r="HA10" s="387"/>
      <c r="HB10" s="387"/>
      <c r="HC10" s="388"/>
      <c r="HD10" s="388"/>
      <c r="HE10" s="389"/>
      <c r="HF10" s="390">
        <f>SUM(B10:AI10)</f>
        <v>273</v>
      </c>
      <c r="HG10" s="391">
        <v>23.2</v>
      </c>
      <c r="HH10" s="392">
        <f t="shared" ref="HH10:HH67" si="78">GX10/1.302/HG10/12*1000</f>
        <v>24267</v>
      </c>
      <c r="HI10" s="393"/>
      <c r="HJ10" s="394"/>
      <c r="HK10" s="388">
        <f t="shared" si="74"/>
        <v>0</v>
      </c>
      <c r="HL10" s="388">
        <f t="shared" ref="HL10:HL63" si="79">GV10+HK10</f>
        <v>14242.5</v>
      </c>
      <c r="HM10" s="394">
        <f t="shared" ref="HM10:HM41" si="80">GX10+HK10</f>
        <v>8796.2000000000007</v>
      </c>
      <c r="HN10" s="394"/>
      <c r="HO10" s="395">
        <f t="shared" ref="HO10:HO64" si="81">HL10-HN10</f>
        <v>14242.5</v>
      </c>
    </row>
    <row r="11" spans="1:314" ht="18.75" customHeight="1">
      <c r="A11" s="372" t="s">
        <v>816</v>
      </c>
      <c r="B11" s="373">
        <v>0</v>
      </c>
      <c r="C11" s="373">
        <v>0</v>
      </c>
      <c r="D11" s="374"/>
      <c r="E11" s="375">
        <v>0</v>
      </c>
      <c r="F11" s="374"/>
      <c r="G11" s="373">
        <v>0</v>
      </c>
      <c r="H11" s="374">
        <v>131</v>
      </c>
      <c r="I11" s="375">
        <v>0</v>
      </c>
      <c r="J11" s="374"/>
      <c r="K11" s="374"/>
      <c r="L11" s="374"/>
      <c r="M11" s="373">
        <v>0</v>
      </c>
      <c r="N11" s="375">
        <v>0</v>
      </c>
      <c r="O11" s="374"/>
      <c r="P11" s="375">
        <v>0</v>
      </c>
      <c r="Q11" s="374"/>
      <c r="R11" s="375">
        <v>0</v>
      </c>
      <c r="S11" s="374"/>
      <c r="T11" s="376">
        <v>0</v>
      </c>
      <c r="U11" s="376">
        <v>0</v>
      </c>
      <c r="V11" s="376">
        <v>0</v>
      </c>
      <c r="W11" s="375">
        <v>0</v>
      </c>
      <c r="X11" s="375">
        <v>0</v>
      </c>
      <c r="Y11" s="375">
        <v>0</v>
      </c>
      <c r="Z11" s="375">
        <v>0</v>
      </c>
      <c r="AA11" s="375">
        <v>0</v>
      </c>
      <c r="AB11" s="375">
        <v>0</v>
      </c>
      <c r="AC11" s="375">
        <v>0</v>
      </c>
      <c r="AD11" s="377">
        <v>0</v>
      </c>
      <c r="AE11" s="377">
        <v>0</v>
      </c>
      <c r="AF11" s="377">
        <v>0</v>
      </c>
      <c r="AG11" s="377">
        <v>0</v>
      </c>
      <c r="AH11" s="374"/>
      <c r="AI11" s="377">
        <v>0</v>
      </c>
      <c r="AJ11" s="378">
        <f t="shared" si="75"/>
        <v>0</v>
      </c>
      <c r="AK11" s="378">
        <f t="shared" si="76"/>
        <v>131</v>
      </c>
      <c r="AL11" s="379">
        <f t="shared" si="0"/>
        <v>0</v>
      </c>
      <c r="AM11" s="380">
        <f>ROUND(B11*AM$8/1000,1)</f>
        <v>0</v>
      </c>
      <c r="AN11" s="380">
        <f t="shared" si="1"/>
        <v>0</v>
      </c>
      <c r="AO11" s="380">
        <f>AM11-AN11</f>
        <v>0</v>
      </c>
      <c r="AP11" s="380">
        <f>AL11-AM11</f>
        <v>0</v>
      </c>
      <c r="AQ11" s="380">
        <f t="shared" si="2"/>
        <v>0</v>
      </c>
      <c r="AR11" s="380">
        <f t="shared" si="3"/>
        <v>0</v>
      </c>
      <c r="AS11" s="380">
        <f t="shared" si="4"/>
        <v>0</v>
      </c>
      <c r="AT11" s="380">
        <f>AR11-AS11</f>
        <v>0</v>
      </c>
      <c r="AU11" s="380">
        <f>AQ11-AR11</f>
        <v>0</v>
      </c>
      <c r="AV11" s="380">
        <f>ROUND(D11*$AV$8/1000,1)</f>
        <v>0</v>
      </c>
      <c r="AW11" s="380">
        <f>ROUND(D11*$AW$8/1000,1)</f>
        <v>0</v>
      </c>
      <c r="AX11" s="380">
        <f t="shared" si="5"/>
        <v>0</v>
      </c>
      <c r="AY11" s="380">
        <f>AW11-AX11</f>
        <v>0</v>
      </c>
      <c r="AZ11" s="380">
        <f t="shared" si="6"/>
        <v>0</v>
      </c>
      <c r="BA11" s="380">
        <f>ROUND(E11*$BA$8/1000,1)</f>
        <v>0</v>
      </c>
      <c r="BB11" s="380">
        <f>ROUND(E11*$BB$8/1000,1)</f>
        <v>0</v>
      </c>
      <c r="BC11" s="380">
        <f t="shared" si="7"/>
        <v>0</v>
      </c>
      <c r="BD11" s="380">
        <f>BB11-BC11</f>
        <v>0</v>
      </c>
      <c r="BE11" s="380">
        <f t="shared" si="8"/>
        <v>0</v>
      </c>
      <c r="BF11" s="380">
        <f>ROUND(F11*$BF$8/1000,1)</f>
        <v>0</v>
      </c>
      <c r="BG11" s="380">
        <f>ROUND(F11*$BG$8/1000,1)</f>
        <v>0</v>
      </c>
      <c r="BH11" s="380">
        <f t="shared" si="9"/>
        <v>0</v>
      </c>
      <c r="BI11" s="380">
        <f>BG11-BH11</f>
        <v>0</v>
      </c>
      <c r="BJ11" s="380">
        <f>BF11-BG11</f>
        <v>0</v>
      </c>
      <c r="BK11" s="380">
        <f>ROUND(G11*$BK$8/1000,1)</f>
        <v>0</v>
      </c>
      <c r="BL11" s="380">
        <f>ROUND(G11*$BL$8/1000,1)</f>
        <v>0</v>
      </c>
      <c r="BM11" s="380">
        <f t="shared" si="10"/>
        <v>0</v>
      </c>
      <c r="BN11" s="380">
        <f>BL11-BM11</f>
        <v>0</v>
      </c>
      <c r="BO11" s="380">
        <f>BK11-BL11</f>
        <v>0</v>
      </c>
      <c r="BP11" s="380">
        <f>ROUND(H11*$BP$8/1000,1)</f>
        <v>6313.3</v>
      </c>
      <c r="BQ11" s="380">
        <f>ROUND(H11*$BQ$8/1000,1)</f>
        <v>5944.3</v>
      </c>
      <c r="BR11" s="380">
        <f t="shared" si="11"/>
        <v>3870</v>
      </c>
      <c r="BS11" s="380">
        <f>BQ11-BR11</f>
        <v>2074.3000000000002</v>
      </c>
      <c r="BT11" s="380">
        <f t="shared" si="12"/>
        <v>369</v>
      </c>
      <c r="BU11" s="380"/>
      <c r="BV11" s="380">
        <f t="shared" ref="BV11:BV64" si="82">ROUND(J11*$BV$8/1000,1)</f>
        <v>0</v>
      </c>
      <c r="BW11" s="380">
        <f t="shared" ref="BW11:BW64" si="83">ROUND(J11*$BW$8/1000,1)</f>
        <v>0</v>
      </c>
      <c r="BX11" s="380">
        <f t="shared" ref="BX11:BX64" si="84">ROUND(J11*$BX$8/1000,1)</f>
        <v>0</v>
      </c>
      <c r="BY11" s="380">
        <f t="shared" ref="BY11:BY64" si="85">ROUND(J11*$BY$8/1000,1)</f>
        <v>0</v>
      </c>
      <c r="BZ11" s="380">
        <f t="shared" ref="BZ11:BZ64" si="86">ROUND(J11*$BZ$8/1000,1)</f>
        <v>0</v>
      </c>
      <c r="CA11" s="380">
        <f t="shared" ref="CA11:CA64" si="87">ROUND(K11*$CA$8/1000,1)</f>
        <v>0</v>
      </c>
      <c r="CB11" s="380">
        <f t="shared" ref="CB11:CB64" si="88">ROUND(K11*$CB$8/1000,1)</f>
        <v>0</v>
      </c>
      <c r="CC11" s="380">
        <f t="shared" ref="CC11:CC64" si="89">ROUND(K11*CC$8/1000,1)</f>
        <v>0</v>
      </c>
      <c r="CD11" s="380">
        <f t="shared" ref="CD11:CD64" si="90">CB11-CC11</f>
        <v>0</v>
      </c>
      <c r="CE11" s="381">
        <f t="shared" si="13"/>
        <v>0</v>
      </c>
      <c r="CF11" s="380">
        <f>ROUND(L11*$CF$8/1000,1)</f>
        <v>0</v>
      </c>
      <c r="CG11" s="380">
        <f>ROUND(L11*$CG$8/1000,1)</f>
        <v>0</v>
      </c>
      <c r="CH11" s="380">
        <f t="shared" si="14"/>
        <v>0</v>
      </c>
      <c r="CI11" s="380">
        <f>CG11-CH11</f>
        <v>0</v>
      </c>
      <c r="CJ11" s="381">
        <f t="shared" si="15"/>
        <v>0</v>
      </c>
      <c r="CK11" s="380">
        <f>ROUND(M11*$CK$8/1000,1)</f>
        <v>0</v>
      </c>
      <c r="CL11" s="380">
        <f>ROUND(M11*$CL$8/1000,1)</f>
        <v>0</v>
      </c>
      <c r="CM11" s="380">
        <f t="shared" si="16"/>
        <v>0</v>
      </c>
      <c r="CN11" s="380">
        <f>CL11-CM11</f>
        <v>0</v>
      </c>
      <c r="CO11" s="381">
        <f t="shared" si="17"/>
        <v>0</v>
      </c>
      <c r="CP11" s="380">
        <f>ROUND(N11*$CP$8/1000,1)</f>
        <v>0</v>
      </c>
      <c r="CQ11" s="380">
        <f>ROUND(N11*$CQ$8/1000,1)</f>
        <v>0</v>
      </c>
      <c r="CR11" s="380">
        <f t="shared" si="18"/>
        <v>0</v>
      </c>
      <c r="CS11" s="380">
        <f>CQ11-CR11</f>
        <v>0</v>
      </c>
      <c r="CT11" s="381">
        <f t="shared" si="19"/>
        <v>0</v>
      </c>
      <c r="CU11" s="380">
        <f>ROUND(O11*$CU$8/1000,1)</f>
        <v>0</v>
      </c>
      <c r="CV11" s="380">
        <f>ROUND(O11*$CV$8/1000,1)</f>
        <v>0</v>
      </c>
      <c r="CW11" s="380">
        <f t="shared" si="20"/>
        <v>0</v>
      </c>
      <c r="CX11" s="380">
        <f>CV11-CW11</f>
        <v>0</v>
      </c>
      <c r="CY11" s="380">
        <f t="shared" si="21"/>
        <v>0</v>
      </c>
      <c r="CZ11" s="380">
        <f>ROUND(P11*$CZ$8/1000,1)</f>
        <v>0</v>
      </c>
      <c r="DA11" s="380">
        <f>ROUND(P11*$DA$8/1000,1)</f>
        <v>0</v>
      </c>
      <c r="DB11" s="380">
        <f t="shared" si="22"/>
        <v>0</v>
      </c>
      <c r="DC11" s="380">
        <f>DA11-DB11</f>
        <v>0</v>
      </c>
      <c r="DD11" s="380">
        <f t="shared" si="23"/>
        <v>0</v>
      </c>
      <c r="DE11" s="380">
        <f t="shared" si="24"/>
        <v>0</v>
      </c>
      <c r="DF11" s="380">
        <f t="shared" si="25"/>
        <v>0</v>
      </c>
      <c r="DG11" s="380">
        <f t="shared" si="26"/>
        <v>0</v>
      </c>
      <c r="DH11" s="380">
        <f>DF11-DG11</f>
        <v>0</v>
      </c>
      <c r="DI11" s="380">
        <f t="shared" si="27"/>
        <v>0</v>
      </c>
      <c r="DJ11" s="380">
        <f t="shared" si="28"/>
        <v>0</v>
      </c>
      <c r="DK11" s="380">
        <f t="shared" si="29"/>
        <v>0</v>
      </c>
      <c r="DL11" s="380">
        <f t="shared" si="30"/>
        <v>0</v>
      </c>
      <c r="DM11" s="380">
        <f>DK11-DL11</f>
        <v>0</v>
      </c>
      <c r="DN11" s="380">
        <f t="shared" si="31"/>
        <v>0</v>
      </c>
      <c r="DO11" s="380">
        <f>ROUND(S11*$DO$8/1000,1)</f>
        <v>0</v>
      </c>
      <c r="DP11" s="380">
        <f>ROUND(S11*$DP$8/1000,1)</f>
        <v>0</v>
      </c>
      <c r="DQ11" s="380">
        <f>ROUND(S11*DQ$8/1000,1)</f>
        <v>0</v>
      </c>
      <c r="DR11" s="380">
        <f>DP11-DQ11</f>
        <v>0</v>
      </c>
      <c r="DS11" s="380">
        <f t="shared" si="32"/>
        <v>0</v>
      </c>
      <c r="DT11" s="382">
        <f>ROUND(T11*$DT$8/1000,1)</f>
        <v>0</v>
      </c>
      <c r="DU11" s="383">
        <f>ROUND(T11*$DU$8/1000,1)</f>
        <v>0</v>
      </c>
      <c r="DV11" s="380">
        <f t="shared" si="33"/>
        <v>0</v>
      </c>
      <c r="DW11" s="380">
        <f>DU11-DV11</f>
        <v>0</v>
      </c>
      <c r="DX11" s="383">
        <f>DT11-DU11</f>
        <v>0</v>
      </c>
      <c r="DY11" s="383">
        <f>ROUND(U11*$DY$8/1000,1)</f>
        <v>0</v>
      </c>
      <c r="DZ11" s="383">
        <f>ROUND(U11*$DZ$8/1000,1)</f>
        <v>0</v>
      </c>
      <c r="EA11" s="380">
        <f t="shared" si="34"/>
        <v>0</v>
      </c>
      <c r="EB11" s="380">
        <f>DZ11-EA11</f>
        <v>0</v>
      </c>
      <c r="EC11" s="383">
        <f>DY11-DZ11</f>
        <v>0</v>
      </c>
      <c r="ED11" s="383">
        <f>ROUND(V11*$ED$8/1000,1)</f>
        <v>0</v>
      </c>
      <c r="EE11" s="383">
        <f>ROUND(V11*$EE$8/1000,1)</f>
        <v>0</v>
      </c>
      <c r="EF11" s="380">
        <f t="shared" si="35"/>
        <v>0</v>
      </c>
      <c r="EG11" s="380">
        <f>EE11-EF11</f>
        <v>0</v>
      </c>
      <c r="EH11" s="383">
        <f>ED11-EE11</f>
        <v>0</v>
      </c>
      <c r="EI11" s="383">
        <f>ROUND(W11*$EI$8/1000,1)</f>
        <v>0</v>
      </c>
      <c r="EJ11" s="383">
        <f>ROUND(W11*$EJ$8/1000,1)</f>
        <v>0</v>
      </c>
      <c r="EK11" s="380">
        <f t="shared" si="36"/>
        <v>0</v>
      </c>
      <c r="EL11" s="380">
        <f>EJ11-EK11</f>
        <v>0</v>
      </c>
      <c r="EM11" s="383">
        <f>EI11-EJ11</f>
        <v>0</v>
      </c>
      <c r="EN11" s="383">
        <f>ROUND(X11*$EN$8/1000,1)</f>
        <v>0</v>
      </c>
      <c r="EO11" s="383">
        <f>ROUND(X11*$EO$8/1000,1)</f>
        <v>0</v>
      </c>
      <c r="EP11" s="380">
        <f t="shared" si="37"/>
        <v>0</v>
      </c>
      <c r="EQ11" s="380">
        <f>EO11-EP11</f>
        <v>0</v>
      </c>
      <c r="ER11" s="383">
        <f>EN11-EO11</f>
        <v>0</v>
      </c>
      <c r="ES11" s="383">
        <f>ROUND(Y11*$ES$8/1000,1)</f>
        <v>0</v>
      </c>
      <c r="ET11" s="383">
        <f>ROUND(Y11*$ET$8/1000,1)</f>
        <v>0</v>
      </c>
      <c r="EU11" s="380">
        <f t="shared" si="38"/>
        <v>0</v>
      </c>
      <c r="EV11" s="380">
        <f>ET11-EU11</f>
        <v>0</v>
      </c>
      <c r="EW11" s="383">
        <f>ES11-ET11</f>
        <v>0</v>
      </c>
      <c r="EX11" s="383">
        <f>ROUND(Z11*$EX$8/1000,1)</f>
        <v>0</v>
      </c>
      <c r="EY11" s="383">
        <f>ROUND(Z11*$EY$8/1000,1)</f>
        <v>0</v>
      </c>
      <c r="EZ11" s="380">
        <f t="shared" si="39"/>
        <v>0</v>
      </c>
      <c r="FA11" s="380">
        <f>EY11-EZ11</f>
        <v>0</v>
      </c>
      <c r="FB11" s="383">
        <f>EX11-EY11</f>
        <v>0</v>
      </c>
      <c r="FC11" s="383">
        <f>ROUND(AA11*$FC$8/1000,1)</f>
        <v>0</v>
      </c>
      <c r="FD11" s="383">
        <f>ROUND(AA11*$FD$8/1000,1)</f>
        <v>0</v>
      </c>
      <c r="FE11" s="380">
        <f t="shared" si="40"/>
        <v>0</v>
      </c>
      <c r="FF11" s="380">
        <f>FD11-FE11</f>
        <v>0</v>
      </c>
      <c r="FG11" s="384">
        <f>FC11-FD11</f>
        <v>0</v>
      </c>
      <c r="FH11" s="385">
        <f t="shared" si="41"/>
        <v>0</v>
      </c>
      <c r="FI11" s="380">
        <f t="shared" si="42"/>
        <v>0</v>
      </c>
      <c r="FJ11" s="380">
        <f t="shared" si="43"/>
        <v>0</v>
      </c>
      <c r="FK11" s="380">
        <f>FI11-FJ11</f>
        <v>0</v>
      </c>
      <c r="FL11" s="380">
        <f t="shared" si="44"/>
        <v>0</v>
      </c>
      <c r="FM11" s="380">
        <f t="shared" si="45"/>
        <v>0</v>
      </c>
      <c r="FN11" s="380">
        <f t="shared" si="46"/>
        <v>0</v>
      </c>
      <c r="FO11" s="380">
        <f t="shared" si="47"/>
        <v>0</v>
      </c>
      <c r="FP11" s="380">
        <f>FN11-FO11</f>
        <v>0</v>
      </c>
      <c r="FQ11" s="380">
        <f t="shared" si="48"/>
        <v>0</v>
      </c>
      <c r="FR11" s="380">
        <f t="shared" si="49"/>
        <v>0</v>
      </c>
      <c r="FS11" s="380">
        <f t="shared" si="50"/>
        <v>0</v>
      </c>
      <c r="FT11" s="380">
        <f t="shared" si="51"/>
        <v>0</v>
      </c>
      <c r="FU11" s="380">
        <f>FS11-FT11</f>
        <v>0</v>
      </c>
      <c r="FV11" s="380">
        <f t="shared" si="52"/>
        <v>0</v>
      </c>
      <c r="FW11" s="380">
        <f t="shared" si="53"/>
        <v>0</v>
      </c>
      <c r="FX11" s="380">
        <f t="shared" si="54"/>
        <v>0</v>
      </c>
      <c r="FY11" s="380">
        <f t="shared" si="55"/>
        <v>0</v>
      </c>
      <c r="FZ11" s="380">
        <f>FX11-FY11</f>
        <v>0</v>
      </c>
      <c r="GA11" s="380">
        <f t="shared" si="56"/>
        <v>0</v>
      </c>
      <c r="GB11" s="380">
        <f t="shared" si="57"/>
        <v>0</v>
      </c>
      <c r="GC11" s="380">
        <f t="shared" si="58"/>
        <v>0</v>
      </c>
      <c r="GD11" s="380">
        <f t="shared" si="59"/>
        <v>0</v>
      </c>
      <c r="GE11" s="380">
        <f>GC11-GD11</f>
        <v>0</v>
      </c>
      <c r="GF11" s="380">
        <f t="shared" si="60"/>
        <v>0</v>
      </c>
      <c r="GG11" s="380">
        <f t="shared" si="61"/>
        <v>0</v>
      </c>
      <c r="GH11" s="380">
        <f t="shared" si="62"/>
        <v>0</v>
      </c>
      <c r="GI11" s="380">
        <f t="shared" si="63"/>
        <v>0</v>
      </c>
      <c r="GJ11" s="380">
        <f>GH11-GI11</f>
        <v>0</v>
      </c>
      <c r="GK11" s="380">
        <f t="shared" si="64"/>
        <v>0</v>
      </c>
      <c r="GL11" s="380">
        <f t="shared" si="65"/>
        <v>0</v>
      </c>
      <c r="GM11" s="380">
        <f t="shared" si="66"/>
        <v>0</v>
      </c>
      <c r="GN11" s="380">
        <f t="shared" si="67"/>
        <v>0</v>
      </c>
      <c r="GO11" s="380">
        <f>GM11-GN11</f>
        <v>0</v>
      </c>
      <c r="GP11" s="380">
        <f t="shared" si="68"/>
        <v>0</v>
      </c>
      <c r="GQ11" s="380">
        <f t="shared" si="69"/>
        <v>0</v>
      </c>
      <c r="GR11" s="380">
        <f t="shared" si="70"/>
        <v>0</v>
      </c>
      <c r="GS11" s="380">
        <f t="shared" si="71"/>
        <v>0</v>
      </c>
      <c r="GT11" s="380">
        <f>GR11-GS11</f>
        <v>0</v>
      </c>
      <c r="GU11" s="380">
        <f t="shared" si="72"/>
        <v>0</v>
      </c>
      <c r="GV11" s="386">
        <f t="shared" ref="GV11:GV63" si="91">AL11+AQ11+AV11+BA11+BF11+BK11+BP11+BV11+CA11+CU11+DT11+DY11+ED11+EI11+EN11+ES11+EX11+FC11+FH11+FM11+FR11+FW11+GB11+GG11+GL11+GQ11+CF11+CK11+CP11+CZ11+DE11+DJ11+DO11</f>
        <v>6313.3</v>
      </c>
      <c r="GW11" s="380">
        <f t="shared" si="77"/>
        <v>5944.3</v>
      </c>
      <c r="GX11" s="380">
        <f t="shared" si="73"/>
        <v>3870</v>
      </c>
      <c r="GY11" s="380">
        <f t="shared" si="73"/>
        <v>2074.3000000000002</v>
      </c>
      <c r="GZ11" s="380">
        <f t="shared" si="73"/>
        <v>369</v>
      </c>
      <c r="HA11" s="387"/>
      <c r="HB11" s="387"/>
      <c r="HC11" s="388"/>
      <c r="HD11" s="388"/>
      <c r="HE11" s="389"/>
      <c r="HF11" s="390">
        <f>SUM(B11:AI11)</f>
        <v>131</v>
      </c>
      <c r="HG11" s="391">
        <v>10.5</v>
      </c>
      <c r="HH11" s="392">
        <f t="shared" si="78"/>
        <v>23590</v>
      </c>
      <c r="HI11" s="393"/>
      <c r="HJ11" s="394"/>
      <c r="HK11" s="388">
        <f t="shared" si="74"/>
        <v>0</v>
      </c>
      <c r="HL11" s="388">
        <f t="shared" si="79"/>
        <v>6313.3</v>
      </c>
      <c r="HM11" s="394">
        <f t="shared" si="80"/>
        <v>3870</v>
      </c>
      <c r="HN11" s="394"/>
      <c r="HO11" s="395">
        <f t="shared" si="81"/>
        <v>6313.3</v>
      </c>
    </row>
    <row r="12" spans="1:314">
      <c r="A12" s="372" t="s">
        <v>714</v>
      </c>
      <c r="B12" s="373">
        <v>0</v>
      </c>
      <c r="C12" s="373">
        <v>0</v>
      </c>
      <c r="D12" s="374"/>
      <c r="E12" s="375">
        <v>0</v>
      </c>
      <c r="F12" s="374"/>
      <c r="G12" s="373">
        <v>0</v>
      </c>
      <c r="H12" s="374">
        <v>128</v>
      </c>
      <c r="I12" s="375">
        <v>0</v>
      </c>
      <c r="J12" s="374"/>
      <c r="K12" s="374"/>
      <c r="L12" s="374">
        <v>25</v>
      </c>
      <c r="M12" s="373">
        <v>0</v>
      </c>
      <c r="N12" s="375">
        <v>0</v>
      </c>
      <c r="O12" s="374"/>
      <c r="P12" s="375">
        <v>0</v>
      </c>
      <c r="Q12" s="374"/>
      <c r="R12" s="375">
        <v>0</v>
      </c>
      <c r="S12" s="374"/>
      <c r="T12" s="376">
        <v>0</v>
      </c>
      <c r="U12" s="376">
        <v>0</v>
      </c>
      <c r="V12" s="376">
        <v>0</v>
      </c>
      <c r="W12" s="375">
        <v>0</v>
      </c>
      <c r="X12" s="375">
        <v>0</v>
      </c>
      <c r="Y12" s="375">
        <v>0</v>
      </c>
      <c r="Z12" s="375">
        <v>0</v>
      </c>
      <c r="AA12" s="375">
        <v>0</v>
      </c>
      <c r="AB12" s="375">
        <v>0</v>
      </c>
      <c r="AC12" s="375">
        <v>0</v>
      </c>
      <c r="AD12" s="377">
        <v>0</v>
      </c>
      <c r="AE12" s="377">
        <v>0</v>
      </c>
      <c r="AF12" s="377">
        <v>0</v>
      </c>
      <c r="AG12" s="377">
        <v>0</v>
      </c>
      <c r="AH12" s="374"/>
      <c r="AI12" s="377">
        <v>0</v>
      </c>
      <c r="AJ12" s="378">
        <f t="shared" si="75"/>
        <v>0</v>
      </c>
      <c r="AK12" s="378">
        <f t="shared" si="76"/>
        <v>153</v>
      </c>
      <c r="AL12" s="379">
        <f t="shared" si="0"/>
        <v>0</v>
      </c>
      <c r="AM12" s="380">
        <f t="shared" ref="AM12:AM64" si="92">ROUND(B12*$AM$8/1000,1)</f>
        <v>0</v>
      </c>
      <c r="AN12" s="380">
        <f t="shared" si="1"/>
        <v>0</v>
      </c>
      <c r="AO12" s="380">
        <f t="shared" ref="AO12:AO64" si="93">AM12-AN12</f>
        <v>0</v>
      </c>
      <c r="AP12" s="380">
        <f t="shared" ref="AP12:AP55" si="94">AL12-AM12</f>
        <v>0</v>
      </c>
      <c r="AQ12" s="380">
        <f t="shared" si="2"/>
        <v>0</v>
      </c>
      <c r="AR12" s="380">
        <f t="shared" si="3"/>
        <v>0</v>
      </c>
      <c r="AS12" s="380">
        <f t="shared" si="4"/>
        <v>0</v>
      </c>
      <c r="AT12" s="380">
        <f t="shared" ref="AT12:AT64" si="95">AR12-AS12</f>
        <v>0</v>
      </c>
      <c r="AU12" s="380">
        <f t="shared" ref="AU12:AU55" si="96">AQ12-AR12</f>
        <v>0</v>
      </c>
      <c r="AV12" s="380">
        <f t="shared" ref="AV12:AV55" si="97">ROUND(D12*$AV$8/1000,1)</f>
        <v>0</v>
      </c>
      <c r="AW12" s="380">
        <f t="shared" ref="AW12:AW55" si="98">ROUND(D12*$AW$8/1000,1)</f>
        <v>0</v>
      </c>
      <c r="AX12" s="380">
        <f t="shared" si="5"/>
        <v>0</v>
      </c>
      <c r="AY12" s="380">
        <f t="shared" ref="AY12:AY64" si="99">AW12-AX12</f>
        <v>0</v>
      </c>
      <c r="AZ12" s="380">
        <f t="shared" si="6"/>
        <v>0</v>
      </c>
      <c r="BA12" s="380">
        <f t="shared" ref="BA12:BA55" si="100">ROUND(E12*$BA$8/1000,1)</f>
        <v>0</v>
      </c>
      <c r="BB12" s="380">
        <f t="shared" ref="BB12:BB55" si="101">ROUND(E12*$BB$8/1000,1)</f>
        <v>0</v>
      </c>
      <c r="BC12" s="380">
        <f t="shared" si="7"/>
        <v>0</v>
      </c>
      <c r="BD12" s="380">
        <f t="shared" ref="BD12:BD64" si="102">BB12-BC12</f>
        <v>0</v>
      </c>
      <c r="BE12" s="380">
        <f t="shared" si="8"/>
        <v>0</v>
      </c>
      <c r="BF12" s="380">
        <f t="shared" ref="BF12:BF55" si="103">ROUND(F12*$BF$8/1000,1)</f>
        <v>0</v>
      </c>
      <c r="BG12" s="380">
        <f t="shared" ref="BG12:BG55" si="104">ROUND(F12*$BG$8/1000,1)</f>
        <v>0</v>
      </c>
      <c r="BH12" s="380">
        <f t="shared" si="9"/>
        <v>0</v>
      </c>
      <c r="BI12" s="380">
        <f t="shared" ref="BI12:BI64" si="105">BG12-BH12</f>
        <v>0</v>
      </c>
      <c r="BJ12" s="380">
        <f t="shared" ref="BJ12:BJ55" si="106">BF12-BG12</f>
        <v>0</v>
      </c>
      <c r="BK12" s="380">
        <f t="shared" ref="BK12:BK55" si="107">ROUND(G12*$BK$8/1000,1)</f>
        <v>0</v>
      </c>
      <c r="BL12" s="380">
        <f t="shared" ref="BL12:BL55" si="108">ROUND(G12*$BL$8/1000,1)</f>
        <v>0</v>
      </c>
      <c r="BM12" s="380">
        <f t="shared" si="10"/>
        <v>0</v>
      </c>
      <c r="BN12" s="380">
        <f t="shared" ref="BN12:BN64" si="109">BL12-BM12</f>
        <v>0</v>
      </c>
      <c r="BO12" s="380">
        <f t="shared" ref="BO12:BO55" si="110">BK12-BL12</f>
        <v>0</v>
      </c>
      <c r="BP12" s="380">
        <f t="shared" ref="BP12:BP55" si="111">ROUND(H12*$BP$8/1000,1)</f>
        <v>6168.7</v>
      </c>
      <c r="BQ12" s="380">
        <f t="shared" ref="BQ12:BQ55" si="112">ROUND(H12*$BQ$8/1000,1)</f>
        <v>5808.1</v>
      </c>
      <c r="BR12" s="380">
        <f t="shared" si="11"/>
        <v>3781.4</v>
      </c>
      <c r="BS12" s="380">
        <f t="shared" ref="BS12:BS64" si="113">BQ12-BR12</f>
        <v>2026.7</v>
      </c>
      <c r="BT12" s="380">
        <f t="shared" si="12"/>
        <v>360.6</v>
      </c>
      <c r="BU12" s="380"/>
      <c r="BV12" s="380">
        <f t="shared" si="82"/>
        <v>0</v>
      </c>
      <c r="BW12" s="380">
        <f t="shared" si="83"/>
        <v>0</v>
      </c>
      <c r="BX12" s="380">
        <f t="shared" si="84"/>
        <v>0</v>
      </c>
      <c r="BY12" s="380">
        <f t="shared" si="85"/>
        <v>0</v>
      </c>
      <c r="BZ12" s="380">
        <f t="shared" si="86"/>
        <v>0</v>
      </c>
      <c r="CA12" s="380">
        <f t="shared" si="87"/>
        <v>0</v>
      </c>
      <c r="CB12" s="380">
        <f t="shared" si="88"/>
        <v>0</v>
      </c>
      <c r="CC12" s="380">
        <f t="shared" si="89"/>
        <v>0</v>
      </c>
      <c r="CD12" s="380">
        <f t="shared" si="90"/>
        <v>0</v>
      </c>
      <c r="CE12" s="381">
        <f t="shared" si="13"/>
        <v>0</v>
      </c>
      <c r="CF12" s="380">
        <f t="shared" ref="CF12:CF64" si="114">ROUND(L12*$CF$8/1000,1)</f>
        <v>1204.8</v>
      </c>
      <c r="CG12" s="380">
        <f t="shared" ref="CG12:CG64" si="115">ROUND(L12*$CG$8/1000,1)</f>
        <v>1134.4000000000001</v>
      </c>
      <c r="CH12" s="380">
        <f t="shared" si="14"/>
        <v>738.6</v>
      </c>
      <c r="CI12" s="380">
        <f t="shared" ref="CI12:CI64" si="116">CG12-CH12</f>
        <v>395.8</v>
      </c>
      <c r="CJ12" s="381">
        <f t="shared" si="15"/>
        <v>70.400000000000006</v>
      </c>
      <c r="CK12" s="380">
        <f t="shared" ref="CK12:CK64" si="117">ROUND(M12*$CK$8/1000,1)</f>
        <v>0</v>
      </c>
      <c r="CL12" s="380">
        <f t="shared" ref="CL12:CL64" si="118">ROUND(M12*$CL$8/1000,1)</f>
        <v>0</v>
      </c>
      <c r="CM12" s="380">
        <f t="shared" si="16"/>
        <v>0</v>
      </c>
      <c r="CN12" s="380">
        <f t="shared" ref="CN12:CN64" si="119">CL12-CM12</f>
        <v>0</v>
      </c>
      <c r="CO12" s="381">
        <f t="shared" si="17"/>
        <v>0</v>
      </c>
      <c r="CP12" s="380">
        <f t="shared" ref="CP12:CP64" si="120">ROUND(N12*$CP$8/1000,1)</f>
        <v>0</v>
      </c>
      <c r="CQ12" s="380">
        <f t="shared" ref="CQ12:CQ64" si="121">ROUND(N12*$CQ$8/1000,1)</f>
        <v>0</v>
      </c>
      <c r="CR12" s="380">
        <f t="shared" si="18"/>
        <v>0</v>
      </c>
      <c r="CS12" s="380">
        <f t="shared" ref="CS12:CS64" si="122">CQ12-CR12</f>
        <v>0</v>
      </c>
      <c r="CT12" s="381">
        <f t="shared" si="19"/>
        <v>0</v>
      </c>
      <c r="CU12" s="380">
        <f t="shared" ref="CU12:CU64" si="123">ROUND(O12*$CU$8/1000,1)</f>
        <v>0</v>
      </c>
      <c r="CV12" s="380">
        <f t="shared" ref="CV12:CV64" si="124">ROUND(O12*$CV$8/1000,1)</f>
        <v>0</v>
      </c>
      <c r="CW12" s="380">
        <f t="shared" si="20"/>
        <v>0</v>
      </c>
      <c r="CX12" s="380">
        <f t="shared" ref="CX12:CX64" si="125">CV12-CW12</f>
        <v>0</v>
      </c>
      <c r="CY12" s="380">
        <f t="shared" si="21"/>
        <v>0</v>
      </c>
      <c r="CZ12" s="380">
        <f t="shared" ref="CZ12:CZ64" si="126">ROUND(P12*$CZ$8/1000,1)</f>
        <v>0</v>
      </c>
      <c r="DA12" s="380">
        <f t="shared" ref="DA12:DA64" si="127">ROUND(P12*$DA$8/1000,1)</f>
        <v>0</v>
      </c>
      <c r="DB12" s="380">
        <f t="shared" si="22"/>
        <v>0</v>
      </c>
      <c r="DC12" s="380">
        <f t="shared" ref="DC12:DC64" si="128">DA12-DB12</f>
        <v>0</v>
      </c>
      <c r="DD12" s="380">
        <f t="shared" si="23"/>
        <v>0</v>
      </c>
      <c r="DE12" s="380">
        <f t="shared" si="24"/>
        <v>0</v>
      </c>
      <c r="DF12" s="380">
        <f t="shared" si="25"/>
        <v>0</v>
      </c>
      <c r="DG12" s="380">
        <f t="shared" si="26"/>
        <v>0</v>
      </c>
      <c r="DH12" s="380">
        <f t="shared" ref="DH12:DH64" si="129">DF12-DG12</f>
        <v>0</v>
      </c>
      <c r="DI12" s="380">
        <f t="shared" si="27"/>
        <v>0</v>
      </c>
      <c r="DJ12" s="380">
        <f t="shared" si="28"/>
        <v>0</v>
      </c>
      <c r="DK12" s="380">
        <f t="shared" si="29"/>
        <v>0</v>
      </c>
      <c r="DL12" s="380">
        <f t="shared" si="30"/>
        <v>0</v>
      </c>
      <c r="DM12" s="380">
        <f t="shared" ref="DM12:DM64" si="130">DK12-DL12</f>
        <v>0</v>
      </c>
      <c r="DN12" s="380">
        <f t="shared" si="31"/>
        <v>0</v>
      </c>
      <c r="DO12" s="380">
        <f t="shared" ref="DO12:DO64" si="131">ROUND(S12*$DO$8/1000,1)</f>
        <v>0</v>
      </c>
      <c r="DP12" s="380">
        <f t="shared" ref="DP12:DP64" si="132">ROUND(S12*$DP$8/1000,1)</f>
        <v>0</v>
      </c>
      <c r="DQ12" s="380">
        <f t="shared" ref="DQ12:DQ64" si="133">ROUND(S12*DQ$8/1000,1)</f>
        <v>0</v>
      </c>
      <c r="DR12" s="380">
        <f t="shared" ref="DR12:DR64" si="134">DP12-DQ12</f>
        <v>0</v>
      </c>
      <c r="DS12" s="380">
        <f t="shared" si="32"/>
        <v>0</v>
      </c>
      <c r="DT12" s="382">
        <f t="shared" ref="DT12:DT64" si="135">ROUND(T12*$DT$8/1000,1)</f>
        <v>0</v>
      </c>
      <c r="DU12" s="383">
        <f t="shared" ref="DU12:DU64" si="136">ROUND(T12*$DU$8/1000,1)</f>
        <v>0</v>
      </c>
      <c r="DV12" s="380">
        <f t="shared" si="33"/>
        <v>0</v>
      </c>
      <c r="DW12" s="380">
        <f t="shared" ref="DW12:DW64" si="137">DU12-DV12</f>
        <v>0</v>
      </c>
      <c r="DX12" s="383">
        <f t="shared" ref="DX12:DX64" si="138">DT12-DU12</f>
        <v>0</v>
      </c>
      <c r="DY12" s="383">
        <f t="shared" ref="DY12:DY64" si="139">ROUND(U12*$DY$8/1000,1)</f>
        <v>0</v>
      </c>
      <c r="DZ12" s="383">
        <f t="shared" ref="DZ12:DZ64" si="140">ROUND(U12*$DZ$8/1000,1)</f>
        <v>0</v>
      </c>
      <c r="EA12" s="380">
        <f t="shared" si="34"/>
        <v>0</v>
      </c>
      <c r="EB12" s="380">
        <f t="shared" ref="EB12:EB64" si="141">DZ12-EA12</f>
        <v>0</v>
      </c>
      <c r="EC12" s="383">
        <f t="shared" ref="EC12:EC64" si="142">DY12-DZ12</f>
        <v>0</v>
      </c>
      <c r="ED12" s="383">
        <f t="shared" ref="ED12:ED64" si="143">ROUND(V12*$ED$8/1000,1)</f>
        <v>0</v>
      </c>
      <c r="EE12" s="383">
        <f t="shared" ref="EE12:EE64" si="144">ROUND(V12*$EE$8/1000,1)</f>
        <v>0</v>
      </c>
      <c r="EF12" s="380">
        <f t="shared" si="35"/>
        <v>0</v>
      </c>
      <c r="EG12" s="380">
        <f t="shared" ref="EG12:EG64" si="145">EE12-EF12</f>
        <v>0</v>
      </c>
      <c r="EH12" s="383">
        <f t="shared" ref="EH12:EH64" si="146">ED12-EE12</f>
        <v>0</v>
      </c>
      <c r="EI12" s="383">
        <f t="shared" ref="EI12:EI64" si="147">ROUND(W12*$EI$8/1000,1)</f>
        <v>0</v>
      </c>
      <c r="EJ12" s="383">
        <f t="shared" ref="EJ12:EJ64" si="148">ROUND(W12*$EJ$8/1000,1)</f>
        <v>0</v>
      </c>
      <c r="EK12" s="380">
        <f t="shared" si="36"/>
        <v>0</v>
      </c>
      <c r="EL12" s="380">
        <f t="shared" ref="EL12:EL64" si="149">EJ12-EK12</f>
        <v>0</v>
      </c>
      <c r="EM12" s="383">
        <f t="shared" ref="EM12:EM64" si="150">EI12-EJ12</f>
        <v>0</v>
      </c>
      <c r="EN12" s="383">
        <f t="shared" ref="EN12:EN64" si="151">ROUND(X12*$EN$8/1000,1)</f>
        <v>0</v>
      </c>
      <c r="EO12" s="383">
        <f t="shared" ref="EO12:EO64" si="152">ROUND(X12*$EO$8/1000,1)</f>
        <v>0</v>
      </c>
      <c r="EP12" s="380">
        <f t="shared" si="37"/>
        <v>0</v>
      </c>
      <c r="EQ12" s="380">
        <f t="shared" ref="EQ12:EQ64" si="153">EO12-EP12</f>
        <v>0</v>
      </c>
      <c r="ER12" s="383">
        <f t="shared" ref="ER12:ER64" si="154">EN12-EO12</f>
        <v>0</v>
      </c>
      <c r="ES12" s="383">
        <f t="shared" ref="ES12:ES64" si="155">ROUND(Y12*$ES$8/1000,1)</f>
        <v>0</v>
      </c>
      <c r="ET12" s="383">
        <f t="shared" ref="ET12:ET64" si="156">ROUND(Y12*$ET$8/1000,1)</f>
        <v>0</v>
      </c>
      <c r="EU12" s="380">
        <f t="shared" si="38"/>
        <v>0</v>
      </c>
      <c r="EV12" s="380">
        <f t="shared" ref="EV12:EV64" si="157">ET12-EU12</f>
        <v>0</v>
      </c>
      <c r="EW12" s="383">
        <f t="shared" ref="EW12:EW64" si="158">ES12-ET12</f>
        <v>0</v>
      </c>
      <c r="EX12" s="383">
        <f t="shared" ref="EX12:EX64" si="159">ROUND(Z12*$EX$8/1000,1)</f>
        <v>0</v>
      </c>
      <c r="EY12" s="383">
        <f t="shared" ref="EY12:EY64" si="160">ROUND(Z12*$EY$8/1000,1)</f>
        <v>0</v>
      </c>
      <c r="EZ12" s="380">
        <f t="shared" si="39"/>
        <v>0</v>
      </c>
      <c r="FA12" s="380">
        <f t="shared" ref="FA12:FA64" si="161">EY12-EZ12</f>
        <v>0</v>
      </c>
      <c r="FB12" s="383">
        <f t="shared" ref="FB12:FB64" si="162">EX12-EY12</f>
        <v>0</v>
      </c>
      <c r="FC12" s="383">
        <f t="shared" ref="FC12:FC64" si="163">ROUND(AA12*$FC$8/1000,1)</f>
        <v>0</v>
      </c>
      <c r="FD12" s="383">
        <f t="shared" ref="FD12:FD64" si="164">ROUND(AA12*$FD$8/1000,1)</f>
        <v>0</v>
      </c>
      <c r="FE12" s="380">
        <f t="shared" si="40"/>
        <v>0</v>
      </c>
      <c r="FF12" s="380">
        <f t="shared" ref="FF12:FF64" si="165">FD12-FE12</f>
        <v>0</v>
      </c>
      <c r="FG12" s="384">
        <f t="shared" ref="FG12:FG64" si="166">FC12-FD12</f>
        <v>0</v>
      </c>
      <c r="FH12" s="385">
        <f t="shared" si="41"/>
        <v>0</v>
      </c>
      <c r="FI12" s="380">
        <f t="shared" si="42"/>
        <v>0</v>
      </c>
      <c r="FJ12" s="380">
        <f t="shared" si="43"/>
        <v>0</v>
      </c>
      <c r="FK12" s="380">
        <f t="shared" ref="FK12:FK64" si="167">FI12-FJ12</f>
        <v>0</v>
      </c>
      <c r="FL12" s="380">
        <f t="shared" si="44"/>
        <v>0</v>
      </c>
      <c r="FM12" s="380">
        <f t="shared" si="45"/>
        <v>0</v>
      </c>
      <c r="FN12" s="380">
        <f t="shared" si="46"/>
        <v>0</v>
      </c>
      <c r="FO12" s="380">
        <f t="shared" si="47"/>
        <v>0</v>
      </c>
      <c r="FP12" s="380">
        <f t="shared" ref="FP12:FP64" si="168">FN12-FO12</f>
        <v>0</v>
      </c>
      <c r="FQ12" s="380">
        <f t="shared" si="48"/>
        <v>0</v>
      </c>
      <c r="FR12" s="380">
        <f t="shared" si="49"/>
        <v>0</v>
      </c>
      <c r="FS12" s="380">
        <f t="shared" si="50"/>
        <v>0</v>
      </c>
      <c r="FT12" s="380">
        <f t="shared" si="51"/>
        <v>0</v>
      </c>
      <c r="FU12" s="380">
        <f t="shared" ref="FU12:FU64" si="169">FS12-FT12</f>
        <v>0</v>
      </c>
      <c r="FV12" s="380">
        <f t="shared" si="52"/>
        <v>0</v>
      </c>
      <c r="FW12" s="380">
        <f t="shared" si="53"/>
        <v>0</v>
      </c>
      <c r="FX12" s="380">
        <f t="shared" si="54"/>
        <v>0</v>
      </c>
      <c r="FY12" s="380">
        <f t="shared" si="55"/>
        <v>0</v>
      </c>
      <c r="FZ12" s="380">
        <f t="shared" ref="FZ12:FZ64" si="170">FX12-FY12</f>
        <v>0</v>
      </c>
      <c r="GA12" s="380">
        <f t="shared" si="56"/>
        <v>0</v>
      </c>
      <c r="GB12" s="380">
        <f t="shared" si="57"/>
        <v>0</v>
      </c>
      <c r="GC12" s="380">
        <f t="shared" si="58"/>
        <v>0</v>
      </c>
      <c r="GD12" s="380">
        <f t="shared" si="59"/>
        <v>0</v>
      </c>
      <c r="GE12" s="380">
        <f t="shared" ref="GE12:GE64" si="171">GC12-GD12</f>
        <v>0</v>
      </c>
      <c r="GF12" s="380">
        <f t="shared" si="60"/>
        <v>0</v>
      </c>
      <c r="GG12" s="380">
        <f t="shared" si="61"/>
        <v>0</v>
      </c>
      <c r="GH12" s="380">
        <f t="shared" si="62"/>
        <v>0</v>
      </c>
      <c r="GI12" s="380">
        <f t="shared" si="63"/>
        <v>0</v>
      </c>
      <c r="GJ12" s="380">
        <f t="shared" ref="GJ12:GJ64" si="172">GH12-GI12</f>
        <v>0</v>
      </c>
      <c r="GK12" s="380">
        <f t="shared" si="64"/>
        <v>0</v>
      </c>
      <c r="GL12" s="380">
        <f t="shared" si="65"/>
        <v>0</v>
      </c>
      <c r="GM12" s="380">
        <f t="shared" si="66"/>
        <v>0</v>
      </c>
      <c r="GN12" s="380">
        <f t="shared" si="67"/>
        <v>0</v>
      </c>
      <c r="GO12" s="380">
        <f t="shared" ref="GO12:GO64" si="173">GM12-GN12</f>
        <v>0</v>
      </c>
      <c r="GP12" s="380">
        <f t="shared" si="68"/>
        <v>0</v>
      </c>
      <c r="GQ12" s="380">
        <f t="shared" si="69"/>
        <v>0</v>
      </c>
      <c r="GR12" s="380">
        <f t="shared" si="70"/>
        <v>0</v>
      </c>
      <c r="GS12" s="380">
        <f t="shared" si="71"/>
        <v>0</v>
      </c>
      <c r="GT12" s="380">
        <f t="shared" ref="GT12:GT64" si="174">GR12-GS12</f>
        <v>0</v>
      </c>
      <c r="GU12" s="380">
        <f t="shared" si="72"/>
        <v>0</v>
      </c>
      <c r="GV12" s="386">
        <f t="shared" si="91"/>
        <v>7373.5</v>
      </c>
      <c r="GW12" s="380">
        <f t="shared" si="77"/>
        <v>6942.5</v>
      </c>
      <c r="GX12" s="380">
        <f t="shared" si="73"/>
        <v>4520</v>
      </c>
      <c r="GY12" s="380">
        <f t="shared" si="73"/>
        <v>2422.5</v>
      </c>
      <c r="GZ12" s="380">
        <f t="shared" si="73"/>
        <v>431</v>
      </c>
      <c r="HA12" s="387"/>
      <c r="HB12" s="387"/>
      <c r="HC12" s="388"/>
      <c r="HD12" s="388"/>
      <c r="HE12" s="389"/>
      <c r="HF12" s="390">
        <f t="shared" ref="HF12:HF64" si="175">SUM(B12:AI12)</f>
        <v>153</v>
      </c>
      <c r="HG12" s="391">
        <v>11.7</v>
      </c>
      <c r="HH12" s="392">
        <f t="shared" si="78"/>
        <v>24726</v>
      </c>
      <c r="HI12" s="393"/>
      <c r="HJ12" s="394"/>
      <c r="HK12" s="388">
        <f t="shared" si="74"/>
        <v>0</v>
      </c>
      <c r="HL12" s="388">
        <f t="shared" si="79"/>
        <v>7373.5</v>
      </c>
      <c r="HM12" s="394">
        <f t="shared" si="80"/>
        <v>4520</v>
      </c>
      <c r="HN12" s="394"/>
      <c r="HO12" s="395">
        <f t="shared" si="81"/>
        <v>7373.5</v>
      </c>
    </row>
    <row r="13" spans="1:314">
      <c r="A13" s="372" t="s">
        <v>715</v>
      </c>
      <c r="B13" s="373">
        <v>0</v>
      </c>
      <c r="C13" s="373">
        <v>0</v>
      </c>
      <c r="D13" s="374"/>
      <c r="E13" s="375">
        <v>0</v>
      </c>
      <c r="F13" s="374"/>
      <c r="G13" s="373">
        <v>0</v>
      </c>
      <c r="H13" s="374"/>
      <c r="I13" s="375">
        <v>0</v>
      </c>
      <c r="J13" s="374"/>
      <c r="K13" s="374"/>
      <c r="L13" s="374"/>
      <c r="M13" s="373">
        <v>0</v>
      </c>
      <c r="N13" s="375">
        <v>0</v>
      </c>
      <c r="O13" s="374"/>
      <c r="P13" s="375">
        <v>0</v>
      </c>
      <c r="Q13" s="374">
        <v>54</v>
      </c>
      <c r="R13" s="375">
        <v>0</v>
      </c>
      <c r="S13" s="374"/>
      <c r="T13" s="376">
        <v>0</v>
      </c>
      <c r="U13" s="376">
        <v>0</v>
      </c>
      <c r="V13" s="376">
        <v>0</v>
      </c>
      <c r="W13" s="375">
        <v>0</v>
      </c>
      <c r="X13" s="375">
        <v>0</v>
      </c>
      <c r="Y13" s="375">
        <v>0</v>
      </c>
      <c r="Z13" s="375">
        <v>0</v>
      </c>
      <c r="AA13" s="375">
        <v>0</v>
      </c>
      <c r="AB13" s="375">
        <v>0</v>
      </c>
      <c r="AC13" s="375">
        <v>0</v>
      </c>
      <c r="AD13" s="377">
        <v>0</v>
      </c>
      <c r="AE13" s="377">
        <v>0</v>
      </c>
      <c r="AF13" s="377">
        <v>0</v>
      </c>
      <c r="AG13" s="377">
        <v>0</v>
      </c>
      <c r="AH13" s="374"/>
      <c r="AI13" s="377">
        <v>0</v>
      </c>
      <c r="AJ13" s="378">
        <f t="shared" si="75"/>
        <v>0</v>
      </c>
      <c r="AK13" s="378">
        <f t="shared" si="76"/>
        <v>54</v>
      </c>
      <c r="AL13" s="379">
        <f t="shared" si="0"/>
        <v>0</v>
      </c>
      <c r="AM13" s="380">
        <f t="shared" si="92"/>
        <v>0</v>
      </c>
      <c r="AN13" s="380">
        <f t="shared" si="1"/>
        <v>0</v>
      </c>
      <c r="AO13" s="380">
        <f t="shared" si="93"/>
        <v>0</v>
      </c>
      <c r="AP13" s="380">
        <f t="shared" si="94"/>
        <v>0</v>
      </c>
      <c r="AQ13" s="380">
        <f t="shared" si="2"/>
        <v>0</v>
      </c>
      <c r="AR13" s="380">
        <f t="shared" si="3"/>
        <v>0</v>
      </c>
      <c r="AS13" s="380">
        <f t="shared" si="4"/>
        <v>0</v>
      </c>
      <c r="AT13" s="380">
        <f t="shared" si="95"/>
        <v>0</v>
      </c>
      <c r="AU13" s="380">
        <f t="shared" si="96"/>
        <v>0</v>
      </c>
      <c r="AV13" s="380">
        <f t="shared" si="97"/>
        <v>0</v>
      </c>
      <c r="AW13" s="380">
        <f t="shared" si="98"/>
        <v>0</v>
      </c>
      <c r="AX13" s="380">
        <f t="shared" si="5"/>
        <v>0</v>
      </c>
      <c r="AY13" s="380">
        <f t="shared" si="99"/>
        <v>0</v>
      </c>
      <c r="AZ13" s="380">
        <f t="shared" si="6"/>
        <v>0</v>
      </c>
      <c r="BA13" s="380">
        <f t="shared" si="100"/>
        <v>0</v>
      </c>
      <c r="BB13" s="380">
        <f t="shared" si="101"/>
        <v>0</v>
      </c>
      <c r="BC13" s="380">
        <f t="shared" si="7"/>
        <v>0</v>
      </c>
      <c r="BD13" s="380">
        <f t="shared" si="102"/>
        <v>0</v>
      </c>
      <c r="BE13" s="380">
        <f t="shared" si="8"/>
        <v>0</v>
      </c>
      <c r="BF13" s="380">
        <f t="shared" si="103"/>
        <v>0</v>
      </c>
      <c r="BG13" s="380">
        <f t="shared" si="104"/>
        <v>0</v>
      </c>
      <c r="BH13" s="380">
        <f t="shared" si="9"/>
        <v>0</v>
      </c>
      <c r="BI13" s="380">
        <f t="shared" si="105"/>
        <v>0</v>
      </c>
      <c r="BJ13" s="380">
        <f t="shared" si="106"/>
        <v>0</v>
      </c>
      <c r="BK13" s="380">
        <f t="shared" si="107"/>
        <v>0</v>
      </c>
      <c r="BL13" s="380">
        <f t="shared" si="108"/>
        <v>0</v>
      </c>
      <c r="BM13" s="380">
        <f t="shared" si="10"/>
        <v>0</v>
      </c>
      <c r="BN13" s="380">
        <f t="shared" si="109"/>
        <v>0</v>
      </c>
      <c r="BO13" s="380">
        <f t="shared" si="110"/>
        <v>0</v>
      </c>
      <c r="BP13" s="380">
        <f t="shared" si="111"/>
        <v>0</v>
      </c>
      <c r="BQ13" s="380">
        <f t="shared" si="112"/>
        <v>0</v>
      </c>
      <c r="BR13" s="380">
        <f t="shared" si="11"/>
        <v>0</v>
      </c>
      <c r="BS13" s="380">
        <f t="shared" si="113"/>
        <v>0</v>
      </c>
      <c r="BT13" s="380">
        <f t="shared" si="12"/>
        <v>0</v>
      </c>
      <c r="BU13" s="380"/>
      <c r="BV13" s="380">
        <f t="shared" si="82"/>
        <v>0</v>
      </c>
      <c r="BW13" s="380">
        <f t="shared" si="83"/>
        <v>0</v>
      </c>
      <c r="BX13" s="380">
        <f t="shared" si="84"/>
        <v>0</v>
      </c>
      <c r="BY13" s="380">
        <f t="shared" si="85"/>
        <v>0</v>
      </c>
      <c r="BZ13" s="380">
        <f t="shared" si="86"/>
        <v>0</v>
      </c>
      <c r="CA13" s="380">
        <f t="shared" si="87"/>
        <v>0</v>
      </c>
      <c r="CB13" s="380">
        <f t="shared" si="88"/>
        <v>0</v>
      </c>
      <c r="CC13" s="380">
        <f t="shared" si="89"/>
        <v>0</v>
      </c>
      <c r="CD13" s="380">
        <f t="shared" si="90"/>
        <v>0</v>
      </c>
      <c r="CE13" s="381">
        <f t="shared" si="13"/>
        <v>0</v>
      </c>
      <c r="CF13" s="380">
        <f t="shared" si="114"/>
        <v>0</v>
      </c>
      <c r="CG13" s="380">
        <f t="shared" si="115"/>
        <v>0</v>
      </c>
      <c r="CH13" s="380">
        <f t="shared" si="14"/>
        <v>0</v>
      </c>
      <c r="CI13" s="380">
        <f t="shared" si="116"/>
        <v>0</v>
      </c>
      <c r="CJ13" s="381">
        <f t="shared" si="15"/>
        <v>0</v>
      </c>
      <c r="CK13" s="380">
        <f t="shared" si="117"/>
        <v>0</v>
      </c>
      <c r="CL13" s="380">
        <f t="shared" si="118"/>
        <v>0</v>
      </c>
      <c r="CM13" s="380">
        <f t="shared" si="16"/>
        <v>0</v>
      </c>
      <c r="CN13" s="380">
        <f t="shared" si="119"/>
        <v>0</v>
      </c>
      <c r="CO13" s="381">
        <f t="shared" si="17"/>
        <v>0</v>
      </c>
      <c r="CP13" s="380">
        <f t="shared" si="120"/>
        <v>0</v>
      </c>
      <c r="CQ13" s="380">
        <f t="shared" si="121"/>
        <v>0</v>
      </c>
      <c r="CR13" s="380">
        <f t="shared" si="18"/>
        <v>0</v>
      </c>
      <c r="CS13" s="380">
        <f t="shared" si="122"/>
        <v>0</v>
      </c>
      <c r="CT13" s="381">
        <f t="shared" si="19"/>
        <v>0</v>
      </c>
      <c r="CU13" s="380">
        <f t="shared" si="123"/>
        <v>0</v>
      </c>
      <c r="CV13" s="380">
        <f t="shared" si="124"/>
        <v>0</v>
      </c>
      <c r="CW13" s="380">
        <f t="shared" si="20"/>
        <v>0</v>
      </c>
      <c r="CX13" s="380">
        <f t="shared" si="125"/>
        <v>0</v>
      </c>
      <c r="CY13" s="380">
        <f t="shared" si="21"/>
        <v>0</v>
      </c>
      <c r="CZ13" s="380">
        <f t="shared" si="126"/>
        <v>0</v>
      </c>
      <c r="DA13" s="380">
        <f t="shared" si="127"/>
        <v>0</v>
      </c>
      <c r="DB13" s="380">
        <f t="shared" si="22"/>
        <v>0</v>
      </c>
      <c r="DC13" s="380">
        <f t="shared" si="128"/>
        <v>0</v>
      </c>
      <c r="DD13" s="380">
        <f t="shared" si="23"/>
        <v>0</v>
      </c>
      <c r="DE13" s="380">
        <f t="shared" si="24"/>
        <v>6568.5</v>
      </c>
      <c r="DF13" s="380">
        <f t="shared" si="25"/>
        <v>6370.8</v>
      </c>
      <c r="DG13" s="380">
        <f t="shared" si="26"/>
        <v>4147.7</v>
      </c>
      <c r="DH13" s="380">
        <f t="shared" si="129"/>
        <v>2223.1</v>
      </c>
      <c r="DI13" s="380">
        <f t="shared" si="27"/>
        <v>197.7</v>
      </c>
      <c r="DJ13" s="380">
        <f t="shared" si="28"/>
        <v>0</v>
      </c>
      <c r="DK13" s="380">
        <f t="shared" si="29"/>
        <v>0</v>
      </c>
      <c r="DL13" s="380">
        <f t="shared" si="30"/>
        <v>0</v>
      </c>
      <c r="DM13" s="380">
        <f t="shared" si="130"/>
        <v>0</v>
      </c>
      <c r="DN13" s="380">
        <f t="shared" si="31"/>
        <v>0</v>
      </c>
      <c r="DO13" s="380">
        <f t="shared" si="131"/>
        <v>0</v>
      </c>
      <c r="DP13" s="380">
        <f t="shared" si="132"/>
        <v>0</v>
      </c>
      <c r="DQ13" s="380">
        <f t="shared" si="133"/>
        <v>0</v>
      </c>
      <c r="DR13" s="380">
        <f t="shared" si="134"/>
        <v>0</v>
      </c>
      <c r="DS13" s="380">
        <f t="shared" si="32"/>
        <v>0</v>
      </c>
      <c r="DT13" s="382">
        <f t="shared" si="135"/>
        <v>0</v>
      </c>
      <c r="DU13" s="383">
        <f t="shared" si="136"/>
        <v>0</v>
      </c>
      <c r="DV13" s="380">
        <f t="shared" si="33"/>
        <v>0</v>
      </c>
      <c r="DW13" s="380">
        <f t="shared" si="137"/>
        <v>0</v>
      </c>
      <c r="DX13" s="383">
        <f t="shared" si="138"/>
        <v>0</v>
      </c>
      <c r="DY13" s="383">
        <f t="shared" si="139"/>
        <v>0</v>
      </c>
      <c r="DZ13" s="383">
        <f t="shared" si="140"/>
        <v>0</v>
      </c>
      <c r="EA13" s="380">
        <f t="shared" si="34"/>
        <v>0</v>
      </c>
      <c r="EB13" s="380">
        <f t="shared" si="141"/>
        <v>0</v>
      </c>
      <c r="EC13" s="383">
        <f t="shared" si="142"/>
        <v>0</v>
      </c>
      <c r="ED13" s="383">
        <f t="shared" si="143"/>
        <v>0</v>
      </c>
      <c r="EE13" s="383">
        <f t="shared" si="144"/>
        <v>0</v>
      </c>
      <c r="EF13" s="380">
        <f t="shared" si="35"/>
        <v>0</v>
      </c>
      <c r="EG13" s="380">
        <f t="shared" si="145"/>
        <v>0</v>
      </c>
      <c r="EH13" s="383">
        <f t="shared" si="146"/>
        <v>0</v>
      </c>
      <c r="EI13" s="383">
        <f t="shared" si="147"/>
        <v>0</v>
      </c>
      <c r="EJ13" s="383">
        <f t="shared" si="148"/>
        <v>0</v>
      </c>
      <c r="EK13" s="380">
        <f t="shared" si="36"/>
        <v>0</v>
      </c>
      <c r="EL13" s="380">
        <f t="shared" si="149"/>
        <v>0</v>
      </c>
      <c r="EM13" s="383">
        <f t="shared" si="150"/>
        <v>0</v>
      </c>
      <c r="EN13" s="383">
        <f t="shared" si="151"/>
        <v>0</v>
      </c>
      <c r="EO13" s="383">
        <f t="shared" si="152"/>
        <v>0</v>
      </c>
      <c r="EP13" s="380">
        <f t="shared" si="37"/>
        <v>0</v>
      </c>
      <c r="EQ13" s="380">
        <f t="shared" si="153"/>
        <v>0</v>
      </c>
      <c r="ER13" s="383">
        <f t="shared" si="154"/>
        <v>0</v>
      </c>
      <c r="ES13" s="383">
        <f t="shared" si="155"/>
        <v>0</v>
      </c>
      <c r="ET13" s="383">
        <f t="shared" si="156"/>
        <v>0</v>
      </c>
      <c r="EU13" s="380">
        <f t="shared" si="38"/>
        <v>0</v>
      </c>
      <c r="EV13" s="380">
        <f t="shared" si="157"/>
        <v>0</v>
      </c>
      <c r="EW13" s="383">
        <f t="shared" si="158"/>
        <v>0</v>
      </c>
      <c r="EX13" s="383">
        <f t="shared" si="159"/>
        <v>0</v>
      </c>
      <c r="EY13" s="383">
        <f t="shared" si="160"/>
        <v>0</v>
      </c>
      <c r="EZ13" s="380">
        <f t="shared" si="39"/>
        <v>0</v>
      </c>
      <c r="FA13" s="380">
        <f t="shared" si="161"/>
        <v>0</v>
      </c>
      <c r="FB13" s="383">
        <f t="shared" si="162"/>
        <v>0</v>
      </c>
      <c r="FC13" s="383">
        <f t="shared" si="163"/>
        <v>0</v>
      </c>
      <c r="FD13" s="383">
        <f t="shared" si="164"/>
        <v>0</v>
      </c>
      <c r="FE13" s="380">
        <f t="shared" si="40"/>
        <v>0</v>
      </c>
      <c r="FF13" s="380">
        <f t="shared" si="165"/>
        <v>0</v>
      </c>
      <c r="FG13" s="384">
        <f t="shared" si="166"/>
        <v>0</v>
      </c>
      <c r="FH13" s="385">
        <f t="shared" si="41"/>
        <v>0</v>
      </c>
      <c r="FI13" s="380">
        <f t="shared" si="42"/>
        <v>0</v>
      </c>
      <c r="FJ13" s="380">
        <f t="shared" si="43"/>
        <v>0</v>
      </c>
      <c r="FK13" s="380">
        <f t="shared" si="167"/>
        <v>0</v>
      </c>
      <c r="FL13" s="380">
        <f t="shared" si="44"/>
        <v>0</v>
      </c>
      <c r="FM13" s="380">
        <f t="shared" si="45"/>
        <v>0</v>
      </c>
      <c r="FN13" s="380">
        <f t="shared" si="46"/>
        <v>0</v>
      </c>
      <c r="FO13" s="380">
        <f t="shared" si="47"/>
        <v>0</v>
      </c>
      <c r="FP13" s="380">
        <f t="shared" si="168"/>
        <v>0</v>
      </c>
      <c r="FQ13" s="380">
        <f t="shared" si="48"/>
        <v>0</v>
      </c>
      <c r="FR13" s="380">
        <f t="shared" si="49"/>
        <v>0</v>
      </c>
      <c r="FS13" s="380">
        <f t="shared" si="50"/>
        <v>0</v>
      </c>
      <c r="FT13" s="380">
        <f t="shared" si="51"/>
        <v>0</v>
      </c>
      <c r="FU13" s="380">
        <f t="shared" si="169"/>
        <v>0</v>
      </c>
      <c r="FV13" s="380">
        <f t="shared" si="52"/>
        <v>0</v>
      </c>
      <c r="FW13" s="380">
        <f t="shared" si="53"/>
        <v>0</v>
      </c>
      <c r="FX13" s="380">
        <f t="shared" si="54"/>
        <v>0</v>
      </c>
      <c r="FY13" s="380">
        <f t="shared" si="55"/>
        <v>0</v>
      </c>
      <c r="FZ13" s="380">
        <f t="shared" si="170"/>
        <v>0</v>
      </c>
      <c r="GA13" s="380">
        <f t="shared" si="56"/>
        <v>0</v>
      </c>
      <c r="GB13" s="380">
        <f t="shared" si="57"/>
        <v>0</v>
      </c>
      <c r="GC13" s="380">
        <f t="shared" si="58"/>
        <v>0</v>
      </c>
      <c r="GD13" s="380">
        <f t="shared" si="59"/>
        <v>0</v>
      </c>
      <c r="GE13" s="380">
        <f t="shared" si="171"/>
        <v>0</v>
      </c>
      <c r="GF13" s="380">
        <f t="shared" si="60"/>
        <v>0</v>
      </c>
      <c r="GG13" s="380">
        <f t="shared" si="61"/>
        <v>0</v>
      </c>
      <c r="GH13" s="380">
        <f t="shared" si="62"/>
        <v>0</v>
      </c>
      <c r="GI13" s="380">
        <f t="shared" si="63"/>
        <v>0</v>
      </c>
      <c r="GJ13" s="380">
        <f t="shared" si="172"/>
        <v>0</v>
      </c>
      <c r="GK13" s="380">
        <f t="shared" si="64"/>
        <v>0</v>
      </c>
      <c r="GL13" s="380">
        <f t="shared" si="65"/>
        <v>0</v>
      </c>
      <c r="GM13" s="380">
        <f t="shared" si="66"/>
        <v>0</v>
      </c>
      <c r="GN13" s="380">
        <f t="shared" si="67"/>
        <v>0</v>
      </c>
      <c r="GO13" s="380">
        <f t="shared" si="173"/>
        <v>0</v>
      </c>
      <c r="GP13" s="380">
        <f t="shared" si="68"/>
        <v>0</v>
      </c>
      <c r="GQ13" s="380">
        <f t="shared" si="69"/>
        <v>0</v>
      </c>
      <c r="GR13" s="380">
        <f t="shared" si="70"/>
        <v>0</v>
      </c>
      <c r="GS13" s="380">
        <f t="shared" si="71"/>
        <v>0</v>
      </c>
      <c r="GT13" s="380">
        <f t="shared" si="174"/>
        <v>0</v>
      </c>
      <c r="GU13" s="380">
        <f t="shared" si="72"/>
        <v>0</v>
      </c>
      <c r="GV13" s="386">
        <f t="shared" si="91"/>
        <v>6568.5</v>
      </c>
      <c r="GW13" s="380">
        <f t="shared" si="77"/>
        <v>6370.8</v>
      </c>
      <c r="GX13" s="380">
        <f t="shared" si="73"/>
        <v>4147.7</v>
      </c>
      <c r="GY13" s="380">
        <f t="shared" si="73"/>
        <v>2223.1</v>
      </c>
      <c r="GZ13" s="380">
        <f t="shared" si="73"/>
        <v>197.7</v>
      </c>
      <c r="HA13" s="396"/>
      <c r="HB13" s="387"/>
      <c r="HC13" s="388"/>
      <c r="HD13" s="388"/>
      <c r="HE13" s="389"/>
      <c r="HF13" s="390">
        <f t="shared" si="175"/>
        <v>54</v>
      </c>
      <c r="HG13" s="391">
        <v>13</v>
      </c>
      <c r="HH13" s="392">
        <f t="shared" si="78"/>
        <v>20421</v>
      </c>
      <c r="HI13" s="393"/>
      <c r="HJ13" s="394"/>
      <c r="HK13" s="388">
        <f t="shared" si="74"/>
        <v>0</v>
      </c>
      <c r="HL13" s="388">
        <f t="shared" si="79"/>
        <v>6568.5</v>
      </c>
      <c r="HM13" s="394">
        <f t="shared" si="80"/>
        <v>4147.7</v>
      </c>
      <c r="HN13" s="394"/>
      <c r="HO13" s="395">
        <f t="shared" si="81"/>
        <v>6568.5</v>
      </c>
      <c r="HP13" s="301">
        <v>1100</v>
      </c>
      <c r="HQ13" s="395">
        <f>HO13+HP13</f>
        <v>7668.5</v>
      </c>
    </row>
    <row r="14" spans="1:314" s="398" customFormat="1" ht="19.5" customHeight="1">
      <c r="A14" s="372" t="s">
        <v>817</v>
      </c>
      <c r="B14" s="373">
        <v>0</v>
      </c>
      <c r="C14" s="373">
        <v>0</v>
      </c>
      <c r="D14" s="374">
        <v>27</v>
      </c>
      <c r="E14" s="375">
        <v>0</v>
      </c>
      <c r="F14" s="374"/>
      <c r="G14" s="373">
        <v>0</v>
      </c>
      <c r="H14" s="374">
        <v>138</v>
      </c>
      <c r="I14" s="375">
        <v>0</v>
      </c>
      <c r="J14" s="374"/>
      <c r="K14" s="374"/>
      <c r="L14" s="374"/>
      <c r="M14" s="373">
        <v>0</v>
      </c>
      <c r="N14" s="375">
        <v>0</v>
      </c>
      <c r="O14" s="374"/>
      <c r="P14" s="375">
        <v>0</v>
      </c>
      <c r="Q14" s="374"/>
      <c r="R14" s="375">
        <v>0</v>
      </c>
      <c r="S14" s="374"/>
      <c r="T14" s="376">
        <v>0</v>
      </c>
      <c r="U14" s="376">
        <v>0</v>
      </c>
      <c r="V14" s="376">
        <v>0</v>
      </c>
      <c r="W14" s="375">
        <v>0</v>
      </c>
      <c r="X14" s="375">
        <v>0</v>
      </c>
      <c r="Y14" s="375">
        <v>0</v>
      </c>
      <c r="Z14" s="375">
        <v>0</v>
      </c>
      <c r="AA14" s="375">
        <v>0</v>
      </c>
      <c r="AB14" s="375">
        <v>0</v>
      </c>
      <c r="AC14" s="375">
        <v>0</v>
      </c>
      <c r="AD14" s="377">
        <v>0</v>
      </c>
      <c r="AE14" s="377">
        <v>0</v>
      </c>
      <c r="AF14" s="377">
        <v>0</v>
      </c>
      <c r="AG14" s="377">
        <v>0</v>
      </c>
      <c r="AH14" s="374"/>
      <c r="AI14" s="377">
        <v>0</v>
      </c>
      <c r="AJ14" s="378">
        <f t="shared" si="75"/>
        <v>27</v>
      </c>
      <c r="AK14" s="378">
        <f t="shared" si="76"/>
        <v>138</v>
      </c>
      <c r="AL14" s="379">
        <f t="shared" si="0"/>
        <v>0</v>
      </c>
      <c r="AM14" s="380">
        <f t="shared" si="92"/>
        <v>0</v>
      </c>
      <c r="AN14" s="380">
        <f t="shared" si="1"/>
        <v>0</v>
      </c>
      <c r="AO14" s="380">
        <f t="shared" si="93"/>
        <v>0</v>
      </c>
      <c r="AP14" s="380">
        <f t="shared" si="94"/>
        <v>0</v>
      </c>
      <c r="AQ14" s="380">
        <f t="shared" si="2"/>
        <v>0</v>
      </c>
      <c r="AR14" s="380">
        <f t="shared" si="3"/>
        <v>0</v>
      </c>
      <c r="AS14" s="380">
        <f t="shared" si="4"/>
        <v>0</v>
      </c>
      <c r="AT14" s="380">
        <f t="shared" si="95"/>
        <v>0</v>
      </c>
      <c r="AU14" s="380">
        <f t="shared" si="96"/>
        <v>0</v>
      </c>
      <c r="AV14" s="380">
        <f t="shared" si="97"/>
        <v>1478.9</v>
      </c>
      <c r="AW14" s="380">
        <f t="shared" si="98"/>
        <v>1408.9</v>
      </c>
      <c r="AX14" s="380">
        <f t="shared" si="5"/>
        <v>917.3</v>
      </c>
      <c r="AY14" s="380">
        <f t="shared" si="99"/>
        <v>491.6</v>
      </c>
      <c r="AZ14" s="380">
        <f t="shared" si="6"/>
        <v>70</v>
      </c>
      <c r="BA14" s="380">
        <f t="shared" si="100"/>
        <v>0</v>
      </c>
      <c r="BB14" s="380">
        <f t="shared" si="101"/>
        <v>0</v>
      </c>
      <c r="BC14" s="380">
        <f t="shared" si="7"/>
        <v>0</v>
      </c>
      <c r="BD14" s="380">
        <f t="shared" si="102"/>
        <v>0</v>
      </c>
      <c r="BE14" s="380">
        <f t="shared" si="8"/>
        <v>0</v>
      </c>
      <c r="BF14" s="380">
        <f t="shared" si="103"/>
        <v>0</v>
      </c>
      <c r="BG14" s="380">
        <f t="shared" si="104"/>
        <v>0</v>
      </c>
      <c r="BH14" s="380">
        <f t="shared" si="9"/>
        <v>0</v>
      </c>
      <c r="BI14" s="380">
        <f t="shared" si="105"/>
        <v>0</v>
      </c>
      <c r="BJ14" s="380">
        <f t="shared" si="106"/>
        <v>0</v>
      </c>
      <c r="BK14" s="380">
        <f t="shared" si="107"/>
        <v>0</v>
      </c>
      <c r="BL14" s="380">
        <f t="shared" si="108"/>
        <v>0</v>
      </c>
      <c r="BM14" s="380">
        <f t="shared" si="10"/>
        <v>0</v>
      </c>
      <c r="BN14" s="380">
        <f t="shared" si="109"/>
        <v>0</v>
      </c>
      <c r="BO14" s="380">
        <f t="shared" si="110"/>
        <v>0</v>
      </c>
      <c r="BP14" s="380">
        <f t="shared" si="111"/>
        <v>6650.6</v>
      </c>
      <c r="BQ14" s="380">
        <f t="shared" si="112"/>
        <v>6261.9</v>
      </c>
      <c r="BR14" s="380">
        <f t="shared" si="11"/>
        <v>4076.8</v>
      </c>
      <c r="BS14" s="380">
        <f t="shared" si="113"/>
        <v>2185.1</v>
      </c>
      <c r="BT14" s="380">
        <f t="shared" si="12"/>
        <v>388.7</v>
      </c>
      <c r="BU14" s="380"/>
      <c r="BV14" s="380">
        <f t="shared" si="82"/>
        <v>0</v>
      </c>
      <c r="BW14" s="380">
        <f t="shared" si="83"/>
        <v>0</v>
      </c>
      <c r="BX14" s="380">
        <f t="shared" si="84"/>
        <v>0</v>
      </c>
      <c r="BY14" s="380">
        <f t="shared" si="85"/>
        <v>0</v>
      </c>
      <c r="BZ14" s="380">
        <f t="shared" si="86"/>
        <v>0</v>
      </c>
      <c r="CA14" s="380">
        <f t="shared" si="87"/>
        <v>0</v>
      </c>
      <c r="CB14" s="380">
        <f t="shared" si="88"/>
        <v>0</v>
      </c>
      <c r="CC14" s="380">
        <f t="shared" si="89"/>
        <v>0</v>
      </c>
      <c r="CD14" s="380">
        <f t="shared" si="90"/>
        <v>0</v>
      </c>
      <c r="CE14" s="381">
        <f t="shared" si="13"/>
        <v>0</v>
      </c>
      <c r="CF14" s="380">
        <f t="shared" si="114"/>
        <v>0</v>
      </c>
      <c r="CG14" s="380">
        <f t="shared" si="115"/>
        <v>0</v>
      </c>
      <c r="CH14" s="380">
        <f t="shared" si="14"/>
        <v>0</v>
      </c>
      <c r="CI14" s="380">
        <f t="shared" si="116"/>
        <v>0</v>
      </c>
      <c r="CJ14" s="381">
        <f t="shared" si="15"/>
        <v>0</v>
      </c>
      <c r="CK14" s="380">
        <f t="shared" si="117"/>
        <v>0</v>
      </c>
      <c r="CL14" s="380">
        <f t="shared" si="118"/>
        <v>0</v>
      </c>
      <c r="CM14" s="380">
        <f t="shared" si="16"/>
        <v>0</v>
      </c>
      <c r="CN14" s="380">
        <f t="shared" si="119"/>
        <v>0</v>
      </c>
      <c r="CO14" s="381">
        <f t="shared" si="17"/>
        <v>0</v>
      </c>
      <c r="CP14" s="380">
        <f t="shared" si="120"/>
        <v>0</v>
      </c>
      <c r="CQ14" s="380">
        <f t="shared" si="121"/>
        <v>0</v>
      </c>
      <c r="CR14" s="380">
        <f t="shared" si="18"/>
        <v>0</v>
      </c>
      <c r="CS14" s="380">
        <f t="shared" si="122"/>
        <v>0</v>
      </c>
      <c r="CT14" s="381">
        <f t="shared" si="19"/>
        <v>0</v>
      </c>
      <c r="CU14" s="380">
        <f t="shared" si="123"/>
        <v>0</v>
      </c>
      <c r="CV14" s="380">
        <f t="shared" si="124"/>
        <v>0</v>
      </c>
      <c r="CW14" s="380">
        <f t="shared" si="20"/>
        <v>0</v>
      </c>
      <c r="CX14" s="380">
        <f t="shared" si="125"/>
        <v>0</v>
      </c>
      <c r="CY14" s="380">
        <f t="shared" si="21"/>
        <v>0</v>
      </c>
      <c r="CZ14" s="380">
        <f t="shared" si="126"/>
        <v>0</v>
      </c>
      <c r="DA14" s="380">
        <f t="shared" si="127"/>
        <v>0</v>
      </c>
      <c r="DB14" s="380">
        <f t="shared" si="22"/>
        <v>0</v>
      </c>
      <c r="DC14" s="380">
        <f t="shared" si="128"/>
        <v>0</v>
      </c>
      <c r="DD14" s="380">
        <f t="shared" si="23"/>
        <v>0</v>
      </c>
      <c r="DE14" s="380">
        <f t="shared" si="24"/>
        <v>0</v>
      </c>
      <c r="DF14" s="380">
        <f t="shared" si="25"/>
        <v>0</v>
      </c>
      <c r="DG14" s="380">
        <f t="shared" si="26"/>
        <v>0</v>
      </c>
      <c r="DH14" s="380">
        <f t="shared" si="129"/>
        <v>0</v>
      </c>
      <c r="DI14" s="380">
        <f t="shared" si="27"/>
        <v>0</v>
      </c>
      <c r="DJ14" s="380">
        <f t="shared" si="28"/>
        <v>0</v>
      </c>
      <c r="DK14" s="380">
        <f t="shared" si="29"/>
        <v>0</v>
      </c>
      <c r="DL14" s="380">
        <f t="shared" si="30"/>
        <v>0</v>
      </c>
      <c r="DM14" s="380">
        <f t="shared" si="130"/>
        <v>0</v>
      </c>
      <c r="DN14" s="380">
        <f t="shared" si="31"/>
        <v>0</v>
      </c>
      <c r="DO14" s="380">
        <f t="shared" si="131"/>
        <v>0</v>
      </c>
      <c r="DP14" s="380">
        <f t="shared" si="132"/>
        <v>0</v>
      </c>
      <c r="DQ14" s="380">
        <f t="shared" si="133"/>
        <v>0</v>
      </c>
      <c r="DR14" s="380">
        <f t="shared" si="134"/>
        <v>0</v>
      </c>
      <c r="DS14" s="380">
        <f t="shared" si="32"/>
        <v>0</v>
      </c>
      <c r="DT14" s="382">
        <f t="shared" si="135"/>
        <v>0</v>
      </c>
      <c r="DU14" s="383">
        <f t="shared" si="136"/>
        <v>0</v>
      </c>
      <c r="DV14" s="380">
        <f t="shared" si="33"/>
        <v>0</v>
      </c>
      <c r="DW14" s="380">
        <f t="shared" si="137"/>
        <v>0</v>
      </c>
      <c r="DX14" s="383">
        <f t="shared" si="138"/>
        <v>0</v>
      </c>
      <c r="DY14" s="383">
        <f t="shared" si="139"/>
        <v>0</v>
      </c>
      <c r="DZ14" s="383">
        <f t="shared" si="140"/>
        <v>0</v>
      </c>
      <c r="EA14" s="380">
        <f t="shared" si="34"/>
        <v>0</v>
      </c>
      <c r="EB14" s="380">
        <f t="shared" si="141"/>
        <v>0</v>
      </c>
      <c r="EC14" s="383">
        <f t="shared" si="142"/>
        <v>0</v>
      </c>
      <c r="ED14" s="383">
        <f t="shared" si="143"/>
        <v>0</v>
      </c>
      <c r="EE14" s="383">
        <f t="shared" si="144"/>
        <v>0</v>
      </c>
      <c r="EF14" s="380">
        <f t="shared" si="35"/>
        <v>0</v>
      </c>
      <c r="EG14" s="380">
        <f t="shared" si="145"/>
        <v>0</v>
      </c>
      <c r="EH14" s="383">
        <f t="shared" si="146"/>
        <v>0</v>
      </c>
      <c r="EI14" s="383">
        <f t="shared" si="147"/>
        <v>0</v>
      </c>
      <c r="EJ14" s="383">
        <f t="shared" si="148"/>
        <v>0</v>
      </c>
      <c r="EK14" s="380">
        <f t="shared" si="36"/>
        <v>0</v>
      </c>
      <c r="EL14" s="380">
        <f t="shared" si="149"/>
        <v>0</v>
      </c>
      <c r="EM14" s="383">
        <f t="shared" si="150"/>
        <v>0</v>
      </c>
      <c r="EN14" s="383">
        <f t="shared" si="151"/>
        <v>0</v>
      </c>
      <c r="EO14" s="383">
        <f t="shared" si="152"/>
        <v>0</v>
      </c>
      <c r="EP14" s="380">
        <f t="shared" si="37"/>
        <v>0</v>
      </c>
      <c r="EQ14" s="380">
        <f t="shared" si="153"/>
        <v>0</v>
      </c>
      <c r="ER14" s="383">
        <f t="shared" si="154"/>
        <v>0</v>
      </c>
      <c r="ES14" s="383">
        <f t="shared" si="155"/>
        <v>0</v>
      </c>
      <c r="ET14" s="383">
        <f t="shared" si="156"/>
        <v>0</v>
      </c>
      <c r="EU14" s="380">
        <f t="shared" si="38"/>
        <v>0</v>
      </c>
      <c r="EV14" s="380">
        <f t="shared" si="157"/>
        <v>0</v>
      </c>
      <c r="EW14" s="383">
        <f t="shared" si="158"/>
        <v>0</v>
      </c>
      <c r="EX14" s="383">
        <f t="shared" si="159"/>
        <v>0</v>
      </c>
      <c r="EY14" s="383">
        <f t="shared" si="160"/>
        <v>0</v>
      </c>
      <c r="EZ14" s="380">
        <f t="shared" si="39"/>
        <v>0</v>
      </c>
      <c r="FA14" s="380">
        <f t="shared" si="161"/>
        <v>0</v>
      </c>
      <c r="FB14" s="383">
        <f t="shared" si="162"/>
        <v>0</v>
      </c>
      <c r="FC14" s="383">
        <f t="shared" si="163"/>
        <v>0</v>
      </c>
      <c r="FD14" s="383">
        <f t="shared" si="164"/>
        <v>0</v>
      </c>
      <c r="FE14" s="380">
        <f t="shared" si="40"/>
        <v>0</v>
      </c>
      <c r="FF14" s="380">
        <f t="shared" si="165"/>
        <v>0</v>
      </c>
      <c r="FG14" s="384">
        <f t="shared" si="166"/>
        <v>0</v>
      </c>
      <c r="FH14" s="385">
        <f t="shared" si="41"/>
        <v>0</v>
      </c>
      <c r="FI14" s="380">
        <f t="shared" si="42"/>
        <v>0</v>
      </c>
      <c r="FJ14" s="380">
        <f t="shared" si="43"/>
        <v>0</v>
      </c>
      <c r="FK14" s="380">
        <f t="shared" si="167"/>
        <v>0</v>
      </c>
      <c r="FL14" s="380">
        <f t="shared" si="44"/>
        <v>0</v>
      </c>
      <c r="FM14" s="380">
        <f t="shared" si="45"/>
        <v>0</v>
      </c>
      <c r="FN14" s="380">
        <f t="shared" si="46"/>
        <v>0</v>
      </c>
      <c r="FO14" s="380">
        <f t="shared" si="47"/>
        <v>0</v>
      </c>
      <c r="FP14" s="380">
        <f t="shared" si="168"/>
        <v>0</v>
      </c>
      <c r="FQ14" s="380">
        <f t="shared" si="48"/>
        <v>0</v>
      </c>
      <c r="FR14" s="380">
        <f t="shared" si="49"/>
        <v>0</v>
      </c>
      <c r="FS14" s="380">
        <f t="shared" si="50"/>
        <v>0</v>
      </c>
      <c r="FT14" s="380">
        <f t="shared" si="51"/>
        <v>0</v>
      </c>
      <c r="FU14" s="380">
        <f t="shared" si="169"/>
        <v>0</v>
      </c>
      <c r="FV14" s="380">
        <f t="shared" si="52"/>
        <v>0</v>
      </c>
      <c r="FW14" s="380">
        <f t="shared" si="53"/>
        <v>0</v>
      </c>
      <c r="FX14" s="380">
        <f t="shared" si="54"/>
        <v>0</v>
      </c>
      <c r="FY14" s="380">
        <f t="shared" si="55"/>
        <v>0</v>
      </c>
      <c r="FZ14" s="380">
        <f t="shared" si="170"/>
        <v>0</v>
      </c>
      <c r="GA14" s="380">
        <f t="shared" si="56"/>
        <v>0</v>
      </c>
      <c r="GB14" s="380">
        <f t="shared" si="57"/>
        <v>0</v>
      </c>
      <c r="GC14" s="380">
        <f t="shared" si="58"/>
        <v>0</v>
      </c>
      <c r="GD14" s="380">
        <f t="shared" si="59"/>
        <v>0</v>
      </c>
      <c r="GE14" s="380">
        <f t="shared" si="171"/>
        <v>0</v>
      </c>
      <c r="GF14" s="380">
        <f t="shared" si="60"/>
        <v>0</v>
      </c>
      <c r="GG14" s="380">
        <f t="shared" si="61"/>
        <v>0</v>
      </c>
      <c r="GH14" s="380">
        <f t="shared" si="62"/>
        <v>0</v>
      </c>
      <c r="GI14" s="380">
        <f t="shared" si="63"/>
        <v>0</v>
      </c>
      <c r="GJ14" s="380">
        <f t="shared" si="172"/>
        <v>0</v>
      </c>
      <c r="GK14" s="380">
        <f t="shared" si="64"/>
        <v>0</v>
      </c>
      <c r="GL14" s="380">
        <f t="shared" si="65"/>
        <v>0</v>
      </c>
      <c r="GM14" s="380">
        <f t="shared" si="66"/>
        <v>0</v>
      </c>
      <c r="GN14" s="380">
        <f t="shared" si="67"/>
        <v>0</v>
      </c>
      <c r="GO14" s="380">
        <f t="shared" si="173"/>
        <v>0</v>
      </c>
      <c r="GP14" s="380">
        <f t="shared" si="68"/>
        <v>0</v>
      </c>
      <c r="GQ14" s="380">
        <f t="shared" si="69"/>
        <v>0</v>
      </c>
      <c r="GR14" s="380">
        <f t="shared" si="70"/>
        <v>0</v>
      </c>
      <c r="GS14" s="380">
        <f t="shared" si="71"/>
        <v>0</v>
      </c>
      <c r="GT14" s="380">
        <f t="shared" si="174"/>
        <v>0</v>
      </c>
      <c r="GU14" s="380">
        <f t="shared" si="72"/>
        <v>0</v>
      </c>
      <c r="GV14" s="386">
        <f t="shared" si="91"/>
        <v>8129.5</v>
      </c>
      <c r="GW14" s="380">
        <f t="shared" si="77"/>
        <v>7670.8</v>
      </c>
      <c r="GX14" s="380">
        <f t="shared" si="73"/>
        <v>4994.1000000000004</v>
      </c>
      <c r="GY14" s="380">
        <f t="shared" si="73"/>
        <v>2676.7</v>
      </c>
      <c r="GZ14" s="380">
        <f t="shared" si="73"/>
        <v>458.7</v>
      </c>
      <c r="HA14" s="387"/>
      <c r="HB14" s="387"/>
      <c r="HC14" s="388"/>
      <c r="HD14" s="388"/>
      <c r="HE14" s="389"/>
      <c r="HF14" s="390">
        <f t="shared" si="175"/>
        <v>165</v>
      </c>
      <c r="HG14" s="391">
        <v>14</v>
      </c>
      <c r="HH14" s="392">
        <f t="shared" si="78"/>
        <v>22832</v>
      </c>
      <c r="HI14" s="397"/>
      <c r="HJ14" s="394"/>
      <c r="HK14" s="388">
        <f t="shared" si="74"/>
        <v>0</v>
      </c>
      <c r="HL14" s="388">
        <f t="shared" si="79"/>
        <v>8129.5</v>
      </c>
      <c r="HM14" s="394">
        <f t="shared" si="80"/>
        <v>4994.1000000000004</v>
      </c>
      <c r="HN14" s="394"/>
      <c r="HO14" s="395">
        <f t="shared" si="81"/>
        <v>8129.5</v>
      </c>
    </row>
    <row r="15" spans="1:314" s="398" customFormat="1" ht="19.5" customHeight="1">
      <c r="A15" s="372" t="s">
        <v>818</v>
      </c>
      <c r="B15" s="373">
        <v>0</v>
      </c>
      <c r="C15" s="373">
        <v>0</v>
      </c>
      <c r="D15" s="374">
        <v>16</v>
      </c>
      <c r="E15" s="375">
        <v>0</v>
      </c>
      <c r="F15" s="374"/>
      <c r="G15" s="373">
        <v>0</v>
      </c>
      <c r="H15" s="374">
        <v>119</v>
      </c>
      <c r="I15" s="375">
        <v>0</v>
      </c>
      <c r="J15" s="374"/>
      <c r="K15" s="374"/>
      <c r="L15" s="374"/>
      <c r="M15" s="373">
        <v>0</v>
      </c>
      <c r="N15" s="375">
        <v>0</v>
      </c>
      <c r="O15" s="374"/>
      <c r="P15" s="375">
        <v>0</v>
      </c>
      <c r="Q15" s="374">
        <v>28</v>
      </c>
      <c r="R15" s="375">
        <v>0</v>
      </c>
      <c r="S15" s="374"/>
      <c r="T15" s="376">
        <v>0</v>
      </c>
      <c r="U15" s="376">
        <v>0</v>
      </c>
      <c r="V15" s="376">
        <v>0</v>
      </c>
      <c r="W15" s="375">
        <v>0</v>
      </c>
      <c r="X15" s="375">
        <v>0</v>
      </c>
      <c r="Y15" s="375">
        <v>0</v>
      </c>
      <c r="Z15" s="375">
        <v>0</v>
      </c>
      <c r="AA15" s="375">
        <v>0</v>
      </c>
      <c r="AB15" s="375">
        <v>0</v>
      </c>
      <c r="AC15" s="375">
        <v>0</v>
      </c>
      <c r="AD15" s="377">
        <v>0</v>
      </c>
      <c r="AE15" s="377">
        <v>0</v>
      </c>
      <c r="AF15" s="377">
        <v>0</v>
      </c>
      <c r="AG15" s="377">
        <v>0</v>
      </c>
      <c r="AH15" s="374"/>
      <c r="AI15" s="377">
        <v>0</v>
      </c>
      <c r="AJ15" s="378">
        <f t="shared" si="75"/>
        <v>16</v>
      </c>
      <c r="AK15" s="378">
        <f t="shared" si="76"/>
        <v>147</v>
      </c>
      <c r="AL15" s="379">
        <f t="shared" si="0"/>
        <v>0</v>
      </c>
      <c r="AM15" s="380">
        <f t="shared" si="92"/>
        <v>0</v>
      </c>
      <c r="AN15" s="380">
        <f t="shared" si="1"/>
        <v>0</v>
      </c>
      <c r="AO15" s="380">
        <f t="shared" si="93"/>
        <v>0</v>
      </c>
      <c r="AP15" s="380">
        <f t="shared" si="94"/>
        <v>0</v>
      </c>
      <c r="AQ15" s="380">
        <f t="shared" si="2"/>
        <v>0</v>
      </c>
      <c r="AR15" s="380">
        <f t="shared" si="3"/>
        <v>0</v>
      </c>
      <c r="AS15" s="380">
        <f t="shared" si="4"/>
        <v>0</v>
      </c>
      <c r="AT15" s="380">
        <f t="shared" si="95"/>
        <v>0</v>
      </c>
      <c r="AU15" s="380">
        <f t="shared" si="96"/>
        <v>0</v>
      </c>
      <c r="AV15" s="380">
        <f t="shared" si="97"/>
        <v>876.4</v>
      </c>
      <c r="AW15" s="380">
        <f t="shared" si="98"/>
        <v>834.9</v>
      </c>
      <c r="AX15" s="380">
        <f t="shared" si="5"/>
        <v>543.6</v>
      </c>
      <c r="AY15" s="380">
        <f t="shared" si="99"/>
        <v>291.3</v>
      </c>
      <c r="AZ15" s="380">
        <f t="shared" si="6"/>
        <v>41.5</v>
      </c>
      <c r="BA15" s="380">
        <f t="shared" si="100"/>
        <v>0</v>
      </c>
      <c r="BB15" s="380">
        <f t="shared" si="101"/>
        <v>0</v>
      </c>
      <c r="BC15" s="380">
        <f t="shared" si="7"/>
        <v>0</v>
      </c>
      <c r="BD15" s="380">
        <f t="shared" si="102"/>
        <v>0</v>
      </c>
      <c r="BE15" s="380">
        <f t="shared" si="8"/>
        <v>0</v>
      </c>
      <c r="BF15" s="380">
        <f t="shared" si="103"/>
        <v>0</v>
      </c>
      <c r="BG15" s="380">
        <f t="shared" si="104"/>
        <v>0</v>
      </c>
      <c r="BH15" s="380">
        <f t="shared" si="9"/>
        <v>0</v>
      </c>
      <c r="BI15" s="380">
        <f t="shared" si="105"/>
        <v>0</v>
      </c>
      <c r="BJ15" s="380">
        <f t="shared" si="106"/>
        <v>0</v>
      </c>
      <c r="BK15" s="380">
        <f t="shared" si="107"/>
        <v>0</v>
      </c>
      <c r="BL15" s="380">
        <f t="shared" si="108"/>
        <v>0</v>
      </c>
      <c r="BM15" s="380">
        <f t="shared" si="10"/>
        <v>0</v>
      </c>
      <c r="BN15" s="380">
        <f t="shared" si="109"/>
        <v>0</v>
      </c>
      <c r="BO15" s="380">
        <f t="shared" si="110"/>
        <v>0</v>
      </c>
      <c r="BP15" s="380">
        <f t="shared" si="111"/>
        <v>5735</v>
      </c>
      <c r="BQ15" s="380">
        <f t="shared" si="112"/>
        <v>5399.7</v>
      </c>
      <c r="BR15" s="380">
        <f t="shared" si="11"/>
        <v>3515.5</v>
      </c>
      <c r="BS15" s="380">
        <f t="shared" si="113"/>
        <v>1884.2</v>
      </c>
      <c r="BT15" s="380">
        <f t="shared" si="12"/>
        <v>335.3</v>
      </c>
      <c r="BU15" s="380"/>
      <c r="BV15" s="380">
        <f t="shared" si="82"/>
        <v>0</v>
      </c>
      <c r="BW15" s="380">
        <f t="shared" si="83"/>
        <v>0</v>
      </c>
      <c r="BX15" s="380">
        <f t="shared" si="84"/>
        <v>0</v>
      </c>
      <c r="BY15" s="380">
        <f t="shared" si="85"/>
        <v>0</v>
      </c>
      <c r="BZ15" s="380">
        <f t="shared" si="86"/>
        <v>0</v>
      </c>
      <c r="CA15" s="380">
        <f t="shared" si="87"/>
        <v>0</v>
      </c>
      <c r="CB15" s="380">
        <f t="shared" si="88"/>
        <v>0</v>
      </c>
      <c r="CC15" s="380">
        <f t="shared" si="89"/>
        <v>0</v>
      </c>
      <c r="CD15" s="380">
        <f t="shared" si="90"/>
        <v>0</v>
      </c>
      <c r="CE15" s="381">
        <f t="shared" si="13"/>
        <v>0</v>
      </c>
      <c r="CF15" s="380">
        <f t="shared" si="114"/>
        <v>0</v>
      </c>
      <c r="CG15" s="380">
        <f t="shared" si="115"/>
        <v>0</v>
      </c>
      <c r="CH15" s="380">
        <f t="shared" si="14"/>
        <v>0</v>
      </c>
      <c r="CI15" s="380">
        <f t="shared" si="116"/>
        <v>0</v>
      </c>
      <c r="CJ15" s="381">
        <f t="shared" si="15"/>
        <v>0</v>
      </c>
      <c r="CK15" s="380">
        <f t="shared" si="117"/>
        <v>0</v>
      </c>
      <c r="CL15" s="380">
        <f t="shared" si="118"/>
        <v>0</v>
      </c>
      <c r="CM15" s="380">
        <f t="shared" si="16"/>
        <v>0</v>
      </c>
      <c r="CN15" s="380">
        <f t="shared" si="119"/>
        <v>0</v>
      </c>
      <c r="CO15" s="381">
        <f t="shared" si="17"/>
        <v>0</v>
      </c>
      <c r="CP15" s="380">
        <f t="shared" si="120"/>
        <v>0</v>
      </c>
      <c r="CQ15" s="380">
        <f t="shared" si="121"/>
        <v>0</v>
      </c>
      <c r="CR15" s="380">
        <f t="shared" si="18"/>
        <v>0</v>
      </c>
      <c r="CS15" s="380">
        <f t="shared" si="122"/>
        <v>0</v>
      </c>
      <c r="CT15" s="381">
        <f t="shared" si="19"/>
        <v>0</v>
      </c>
      <c r="CU15" s="380">
        <f t="shared" si="123"/>
        <v>0</v>
      </c>
      <c r="CV15" s="380">
        <f t="shared" si="124"/>
        <v>0</v>
      </c>
      <c r="CW15" s="380">
        <f t="shared" si="20"/>
        <v>0</v>
      </c>
      <c r="CX15" s="380">
        <f t="shared" si="125"/>
        <v>0</v>
      </c>
      <c r="CY15" s="380">
        <f t="shared" si="21"/>
        <v>0</v>
      </c>
      <c r="CZ15" s="380">
        <f t="shared" si="126"/>
        <v>0</v>
      </c>
      <c r="DA15" s="380">
        <f t="shared" si="127"/>
        <v>0</v>
      </c>
      <c r="DB15" s="380">
        <f t="shared" si="22"/>
        <v>0</v>
      </c>
      <c r="DC15" s="380">
        <f t="shared" si="128"/>
        <v>0</v>
      </c>
      <c r="DD15" s="380">
        <f t="shared" si="23"/>
        <v>0</v>
      </c>
      <c r="DE15" s="380">
        <f t="shared" si="24"/>
        <v>3405.9</v>
      </c>
      <c r="DF15" s="380">
        <f t="shared" si="25"/>
        <v>3303.4</v>
      </c>
      <c r="DG15" s="380">
        <f t="shared" si="26"/>
        <v>2150.6999999999998</v>
      </c>
      <c r="DH15" s="380">
        <f t="shared" si="129"/>
        <v>1152.7</v>
      </c>
      <c r="DI15" s="380">
        <f t="shared" si="27"/>
        <v>102.5</v>
      </c>
      <c r="DJ15" s="380">
        <f t="shared" si="28"/>
        <v>0</v>
      </c>
      <c r="DK15" s="380">
        <f t="shared" si="29"/>
        <v>0</v>
      </c>
      <c r="DL15" s="380">
        <f t="shared" si="30"/>
        <v>0</v>
      </c>
      <c r="DM15" s="380">
        <f t="shared" si="130"/>
        <v>0</v>
      </c>
      <c r="DN15" s="380">
        <f t="shared" si="31"/>
        <v>0</v>
      </c>
      <c r="DO15" s="380">
        <f t="shared" si="131"/>
        <v>0</v>
      </c>
      <c r="DP15" s="380">
        <f t="shared" si="132"/>
        <v>0</v>
      </c>
      <c r="DQ15" s="380">
        <f t="shared" si="133"/>
        <v>0</v>
      </c>
      <c r="DR15" s="380">
        <f t="shared" si="134"/>
        <v>0</v>
      </c>
      <c r="DS15" s="380">
        <f t="shared" si="32"/>
        <v>0</v>
      </c>
      <c r="DT15" s="382">
        <f t="shared" si="135"/>
        <v>0</v>
      </c>
      <c r="DU15" s="383">
        <f t="shared" si="136"/>
        <v>0</v>
      </c>
      <c r="DV15" s="380">
        <f t="shared" si="33"/>
        <v>0</v>
      </c>
      <c r="DW15" s="380">
        <f t="shared" si="137"/>
        <v>0</v>
      </c>
      <c r="DX15" s="383">
        <f t="shared" si="138"/>
        <v>0</v>
      </c>
      <c r="DY15" s="383">
        <f t="shared" si="139"/>
        <v>0</v>
      </c>
      <c r="DZ15" s="383">
        <f t="shared" si="140"/>
        <v>0</v>
      </c>
      <c r="EA15" s="380">
        <f t="shared" si="34"/>
        <v>0</v>
      </c>
      <c r="EB15" s="380">
        <f t="shared" si="141"/>
        <v>0</v>
      </c>
      <c r="EC15" s="383">
        <f t="shared" si="142"/>
        <v>0</v>
      </c>
      <c r="ED15" s="383">
        <f t="shared" si="143"/>
        <v>0</v>
      </c>
      <c r="EE15" s="383">
        <f t="shared" si="144"/>
        <v>0</v>
      </c>
      <c r="EF15" s="380">
        <f t="shared" si="35"/>
        <v>0</v>
      </c>
      <c r="EG15" s="380">
        <f t="shared" si="145"/>
        <v>0</v>
      </c>
      <c r="EH15" s="383">
        <f t="shared" si="146"/>
        <v>0</v>
      </c>
      <c r="EI15" s="383">
        <f t="shared" si="147"/>
        <v>0</v>
      </c>
      <c r="EJ15" s="383">
        <f t="shared" si="148"/>
        <v>0</v>
      </c>
      <c r="EK15" s="380">
        <f t="shared" si="36"/>
        <v>0</v>
      </c>
      <c r="EL15" s="380">
        <f t="shared" si="149"/>
        <v>0</v>
      </c>
      <c r="EM15" s="383">
        <f t="shared" si="150"/>
        <v>0</v>
      </c>
      <c r="EN15" s="383">
        <f t="shared" si="151"/>
        <v>0</v>
      </c>
      <c r="EO15" s="383">
        <f t="shared" si="152"/>
        <v>0</v>
      </c>
      <c r="EP15" s="380">
        <f t="shared" si="37"/>
        <v>0</v>
      </c>
      <c r="EQ15" s="380">
        <f t="shared" si="153"/>
        <v>0</v>
      </c>
      <c r="ER15" s="383">
        <f t="shared" si="154"/>
        <v>0</v>
      </c>
      <c r="ES15" s="383">
        <f t="shared" si="155"/>
        <v>0</v>
      </c>
      <c r="ET15" s="383">
        <f t="shared" si="156"/>
        <v>0</v>
      </c>
      <c r="EU15" s="380">
        <f t="shared" si="38"/>
        <v>0</v>
      </c>
      <c r="EV15" s="380">
        <f t="shared" si="157"/>
        <v>0</v>
      </c>
      <c r="EW15" s="383">
        <f t="shared" si="158"/>
        <v>0</v>
      </c>
      <c r="EX15" s="383">
        <f t="shared" si="159"/>
        <v>0</v>
      </c>
      <c r="EY15" s="383">
        <f t="shared" si="160"/>
        <v>0</v>
      </c>
      <c r="EZ15" s="380">
        <f t="shared" si="39"/>
        <v>0</v>
      </c>
      <c r="FA15" s="380">
        <f t="shared" si="161"/>
        <v>0</v>
      </c>
      <c r="FB15" s="383">
        <f t="shared" si="162"/>
        <v>0</v>
      </c>
      <c r="FC15" s="383">
        <f t="shared" si="163"/>
        <v>0</v>
      </c>
      <c r="FD15" s="383">
        <f t="shared" si="164"/>
        <v>0</v>
      </c>
      <c r="FE15" s="380">
        <f t="shared" si="40"/>
        <v>0</v>
      </c>
      <c r="FF15" s="380">
        <f t="shared" si="165"/>
        <v>0</v>
      </c>
      <c r="FG15" s="384">
        <f t="shared" si="166"/>
        <v>0</v>
      </c>
      <c r="FH15" s="385">
        <f t="shared" si="41"/>
        <v>0</v>
      </c>
      <c r="FI15" s="380">
        <f t="shared" si="42"/>
        <v>0</v>
      </c>
      <c r="FJ15" s="380">
        <f t="shared" si="43"/>
        <v>0</v>
      </c>
      <c r="FK15" s="380">
        <f t="shared" si="167"/>
        <v>0</v>
      </c>
      <c r="FL15" s="380">
        <f t="shared" si="44"/>
        <v>0</v>
      </c>
      <c r="FM15" s="380">
        <f t="shared" si="45"/>
        <v>0</v>
      </c>
      <c r="FN15" s="380">
        <f t="shared" si="46"/>
        <v>0</v>
      </c>
      <c r="FO15" s="380">
        <f t="shared" si="47"/>
        <v>0</v>
      </c>
      <c r="FP15" s="380">
        <f t="shared" si="168"/>
        <v>0</v>
      </c>
      <c r="FQ15" s="380">
        <f t="shared" si="48"/>
        <v>0</v>
      </c>
      <c r="FR15" s="380">
        <f t="shared" si="49"/>
        <v>0</v>
      </c>
      <c r="FS15" s="380">
        <f t="shared" si="50"/>
        <v>0</v>
      </c>
      <c r="FT15" s="380">
        <f t="shared" si="51"/>
        <v>0</v>
      </c>
      <c r="FU15" s="380">
        <f t="shared" si="169"/>
        <v>0</v>
      </c>
      <c r="FV15" s="380">
        <f t="shared" si="52"/>
        <v>0</v>
      </c>
      <c r="FW15" s="380">
        <f t="shared" si="53"/>
        <v>0</v>
      </c>
      <c r="FX15" s="380">
        <f t="shared" si="54"/>
        <v>0</v>
      </c>
      <c r="FY15" s="380">
        <f t="shared" si="55"/>
        <v>0</v>
      </c>
      <c r="FZ15" s="380">
        <f t="shared" si="170"/>
        <v>0</v>
      </c>
      <c r="GA15" s="380">
        <f t="shared" si="56"/>
        <v>0</v>
      </c>
      <c r="GB15" s="380">
        <f t="shared" si="57"/>
        <v>0</v>
      </c>
      <c r="GC15" s="380">
        <f t="shared" si="58"/>
        <v>0</v>
      </c>
      <c r="GD15" s="380">
        <f t="shared" si="59"/>
        <v>0</v>
      </c>
      <c r="GE15" s="380">
        <f t="shared" si="171"/>
        <v>0</v>
      </c>
      <c r="GF15" s="380">
        <f t="shared" si="60"/>
        <v>0</v>
      </c>
      <c r="GG15" s="380">
        <f t="shared" si="61"/>
        <v>0</v>
      </c>
      <c r="GH15" s="380">
        <f t="shared" si="62"/>
        <v>0</v>
      </c>
      <c r="GI15" s="380">
        <f t="shared" si="63"/>
        <v>0</v>
      </c>
      <c r="GJ15" s="380">
        <f t="shared" si="172"/>
        <v>0</v>
      </c>
      <c r="GK15" s="380">
        <f t="shared" si="64"/>
        <v>0</v>
      </c>
      <c r="GL15" s="380">
        <f t="shared" si="65"/>
        <v>0</v>
      </c>
      <c r="GM15" s="380">
        <f t="shared" si="66"/>
        <v>0</v>
      </c>
      <c r="GN15" s="380">
        <f t="shared" si="67"/>
        <v>0</v>
      </c>
      <c r="GO15" s="380">
        <f t="shared" si="173"/>
        <v>0</v>
      </c>
      <c r="GP15" s="380">
        <f t="shared" si="68"/>
        <v>0</v>
      </c>
      <c r="GQ15" s="380">
        <f t="shared" si="69"/>
        <v>0</v>
      </c>
      <c r="GR15" s="380">
        <f t="shared" si="70"/>
        <v>0</v>
      </c>
      <c r="GS15" s="380">
        <f t="shared" si="71"/>
        <v>0</v>
      </c>
      <c r="GT15" s="380">
        <f t="shared" si="174"/>
        <v>0</v>
      </c>
      <c r="GU15" s="380">
        <f t="shared" si="72"/>
        <v>0</v>
      </c>
      <c r="GV15" s="386">
        <f t="shared" si="91"/>
        <v>10017.299999999999</v>
      </c>
      <c r="GW15" s="380">
        <f t="shared" si="77"/>
        <v>9538</v>
      </c>
      <c r="GX15" s="380">
        <f t="shared" si="73"/>
        <v>6209.8</v>
      </c>
      <c r="GY15" s="380">
        <f t="shared" si="73"/>
        <v>3328.2</v>
      </c>
      <c r="GZ15" s="380">
        <f t="shared" si="73"/>
        <v>479.3</v>
      </c>
      <c r="HA15" s="387"/>
      <c r="HB15" s="387"/>
      <c r="HC15" s="388"/>
      <c r="HD15" s="388"/>
      <c r="HE15" s="389"/>
      <c r="HF15" s="390">
        <f t="shared" si="175"/>
        <v>163</v>
      </c>
      <c r="HG15" s="391">
        <v>14.6</v>
      </c>
      <c r="HH15" s="392">
        <f t="shared" si="78"/>
        <v>27223</v>
      </c>
      <c r="HI15" s="397"/>
      <c r="HJ15" s="394"/>
      <c r="HK15" s="388">
        <f t="shared" si="74"/>
        <v>0</v>
      </c>
      <c r="HL15" s="388">
        <f t="shared" si="79"/>
        <v>10017.299999999999</v>
      </c>
      <c r="HM15" s="394">
        <f t="shared" si="80"/>
        <v>6209.8</v>
      </c>
      <c r="HN15" s="394"/>
      <c r="HO15" s="395">
        <f t="shared" si="81"/>
        <v>10017.299999999999</v>
      </c>
    </row>
    <row r="16" spans="1:314" s="399" customFormat="1" ht="18.75" customHeight="1">
      <c r="A16" s="372" t="s">
        <v>718</v>
      </c>
      <c r="B16" s="373">
        <v>0</v>
      </c>
      <c r="C16" s="373">
        <v>0</v>
      </c>
      <c r="D16" s="374"/>
      <c r="E16" s="375">
        <v>0</v>
      </c>
      <c r="F16" s="374"/>
      <c r="G16" s="373">
        <v>0</v>
      </c>
      <c r="H16" s="374">
        <v>111</v>
      </c>
      <c r="I16" s="375">
        <v>0</v>
      </c>
      <c r="J16" s="374"/>
      <c r="K16" s="374"/>
      <c r="L16" s="374"/>
      <c r="M16" s="373">
        <v>0</v>
      </c>
      <c r="N16" s="375">
        <v>0</v>
      </c>
      <c r="O16" s="374"/>
      <c r="P16" s="375">
        <v>0</v>
      </c>
      <c r="Q16" s="374"/>
      <c r="R16" s="375">
        <v>0</v>
      </c>
      <c r="S16" s="374"/>
      <c r="T16" s="376">
        <v>0</v>
      </c>
      <c r="U16" s="376">
        <v>0</v>
      </c>
      <c r="V16" s="376">
        <v>0</v>
      </c>
      <c r="W16" s="375">
        <v>0</v>
      </c>
      <c r="X16" s="375">
        <v>0</v>
      </c>
      <c r="Y16" s="375">
        <v>0</v>
      </c>
      <c r="Z16" s="375">
        <v>0</v>
      </c>
      <c r="AA16" s="375">
        <v>0</v>
      </c>
      <c r="AB16" s="375">
        <v>0</v>
      </c>
      <c r="AC16" s="375">
        <v>0</v>
      </c>
      <c r="AD16" s="377">
        <v>0</v>
      </c>
      <c r="AE16" s="377">
        <v>0</v>
      </c>
      <c r="AF16" s="377">
        <v>0</v>
      </c>
      <c r="AG16" s="377">
        <v>0</v>
      </c>
      <c r="AH16" s="374"/>
      <c r="AI16" s="377">
        <v>0</v>
      </c>
      <c r="AJ16" s="378">
        <f t="shared" si="75"/>
        <v>0</v>
      </c>
      <c r="AK16" s="378">
        <f t="shared" si="76"/>
        <v>111</v>
      </c>
      <c r="AL16" s="379">
        <f t="shared" si="0"/>
        <v>0</v>
      </c>
      <c r="AM16" s="380">
        <f t="shared" si="92"/>
        <v>0</v>
      </c>
      <c r="AN16" s="380">
        <f t="shared" si="1"/>
        <v>0</v>
      </c>
      <c r="AO16" s="380">
        <f t="shared" si="93"/>
        <v>0</v>
      </c>
      <c r="AP16" s="380">
        <f t="shared" si="94"/>
        <v>0</v>
      </c>
      <c r="AQ16" s="380">
        <f t="shared" si="2"/>
        <v>0</v>
      </c>
      <c r="AR16" s="380">
        <f t="shared" si="3"/>
        <v>0</v>
      </c>
      <c r="AS16" s="380">
        <f t="shared" si="4"/>
        <v>0</v>
      </c>
      <c r="AT16" s="380">
        <f t="shared" si="95"/>
        <v>0</v>
      </c>
      <c r="AU16" s="380">
        <f t="shared" si="96"/>
        <v>0</v>
      </c>
      <c r="AV16" s="380">
        <f t="shared" si="97"/>
        <v>0</v>
      </c>
      <c r="AW16" s="380">
        <f t="shared" si="98"/>
        <v>0</v>
      </c>
      <c r="AX16" s="380">
        <f t="shared" si="5"/>
        <v>0</v>
      </c>
      <c r="AY16" s="380">
        <f t="shared" si="99"/>
        <v>0</v>
      </c>
      <c r="AZ16" s="380">
        <f t="shared" si="6"/>
        <v>0</v>
      </c>
      <c r="BA16" s="380">
        <f t="shared" si="100"/>
        <v>0</v>
      </c>
      <c r="BB16" s="380">
        <f t="shared" si="101"/>
        <v>0</v>
      </c>
      <c r="BC16" s="380">
        <f t="shared" si="7"/>
        <v>0</v>
      </c>
      <c r="BD16" s="380">
        <f t="shared" si="102"/>
        <v>0</v>
      </c>
      <c r="BE16" s="380">
        <f t="shared" si="8"/>
        <v>0</v>
      </c>
      <c r="BF16" s="380">
        <f t="shared" si="103"/>
        <v>0</v>
      </c>
      <c r="BG16" s="380">
        <f t="shared" si="104"/>
        <v>0</v>
      </c>
      <c r="BH16" s="380">
        <f t="shared" si="9"/>
        <v>0</v>
      </c>
      <c r="BI16" s="380">
        <f t="shared" si="105"/>
        <v>0</v>
      </c>
      <c r="BJ16" s="380">
        <f t="shared" si="106"/>
        <v>0</v>
      </c>
      <c r="BK16" s="380">
        <f t="shared" si="107"/>
        <v>0</v>
      </c>
      <c r="BL16" s="380">
        <f t="shared" si="108"/>
        <v>0</v>
      </c>
      <c r="BM16" s="380">
        <f t="shared" si="10"/>
        <v>0</v>
      </c>
      <c r="BN16" s="380">
        <f t="shared" si="109"/>
        <v>0</v>
      </c>
      <c r="BO16" s="380">
        <f t="shared" si="110"/>
        <v>0</v>
      </c>
      <c r="BP16" s="380">
        <f t="shared" si="111"/>
        <v>5349.4</v>
      </c>
      <c r="BQ16" s="380">
        <f t="shared" si="112"/>
        <v>5036.7</v>
      </c>
      <c r="BR16" s="380">
        <f t="shared" si="11"/>
        <v>3279.2</v>
      </c>
      <c r="BS16" s="380">
        <f t="shared" si="113"/>
        <v>1757.5</v>
      </c>
      <c r="BT16" s="380">
        <f t="shared" si="12"/>
        <v>312.7</v>
      </c>
      <c r="BU16" s="380"/>
      <c r="BV16" s="380">
        <f t="shared" si="82"/>
        <v>0</v>
      </c>
      <c r="BW16" s="380">
        <f t="shared" si="83"/>
        <v>0</v>
      </c>
      <c r="BX16" s="380">
        <f t="shared" si="84"/>
        <v>0</v>
      </c>
      <c r="BY16" s="380">
        <f t="shared" si="85"/>
        <v>0</v>
      </c>
      <c r="BZ16" s="380">
        <f t="shared" si="86"/>
        <v>0</v>
      </c>
      <c r="CA16" s="380">
        <f t="shared" si="87"/>
        <v>0</v>
      </c>
      <c r="CB16" s="380">
        <f t="shared" si="88"/>
        <v>0</v>
      </c>
      <c r="CC16" s="380">
        <f t="shared" si="89"/>
        <v>0</v>
      </c>
      <c r="CD16" s="380">
        <f t="shared" si="90"/>
        <v>0</v>
      </c>
      <c r="CE16" s="381">
        <f t="shared" si="13"/>
        <v>0</v>
      </c>
      <c r="CF16" s="380">
        <f t="shared" si="114"/>
        <v>0</v>
      </c>
      <c r="CG16" s="380">
        <f t="shared" si="115"/>
        <v>0</v>
      </c>
      <c r="CH16" s="380">
        <f t="shared" si="14"/>
        <v>0</v>
      </c>
      <c r="CI16" s="380">
        <f t="shared" si="116"/>
        <v>0</v>
      </c>
      <c r="CJ16" s="381">
        <f t="shared" si="15"/>
        <v>0</v>
      </c>
      <c r="CK16" s="380">
        <f t="shared" si="117"/>
        <v>0</v>
      </c>
      <c r="CL16" s="380">
        <f t="shared" si="118"/>
        <v>0</v>
      </c>
      <c r="CM16" s="380">
        <f t="shared" si="16"/>
        <v>0</v>
      </c>
      <c r="CN16" s="380">
        <f t="shared" si="119"/>
        <v>0</v>
      </c>
      <c r="CO16" s="381">
        <f t="shared" si="17"/>
        <v>0</v>
      </c>
      <c r="CP16" s="380">
        <f t="shared" si="120"/>
        <v>0</v>
      </c>
      <c r="CQ16" s="380">
        <f t="shared" si="121"/>
        <v>0</v>
      </c>
      <c r="CR16" s="380">
        <f t="shared" si="18"/>
        <v>0</v>
      </c>
      <c r="CS16" s="380">
        <f t="shared" si="122"/>
        <v>0</v>
      </c>
      <c r="CT16" s="381">
        <f t="shared" si="19"/>
        <v>0</v>
      </c>
      <c r="CU16" s="380">
        <f t="shared" si="123"/>
        <v>0</v>
      </c>
      <c r="CV16" s="380">
        <f t="shared" si="124"/>
        <v>0</v>
      </c>
      <c r="CW16" s="380">
        <f t="shared" si="20"/>
        <v>0</v>
      </c>
      <c r="CX16" s="380">
        <f t="shared" si="125"/>
        <v>0</v>
      </c>
      <c r="CY16" s="380">
        <f t="shared" si="21"/>
        <v>0</v>
      </c>
      <c r="CZ16" s="380">
        <f t="shared" si="126"/>
        <v>0</v>
      </c>
      <c r="DA16" s="380">
        <f t="shared" si="127"/>
        <v>0</v>
      </c>
      <c r="DB16" s="380">
        <f t="shared" si="22"/>
        <v>0</v>
      </c>
      <c r="DC16" s="380">
        <f t="shared" si="128"/>
        <v>0</v>
      </c>
      <c r="DD16" s="380">
        <f t="shared" si="23"/>
        <v>0</v>
      </c>
      <c r="DE16" s="380">
        <f t="shared" si="24"/>
        <v>0</v>
      </c>
      <c r="DF16" s="380">
        <f t="shared" si="25"/>
        <v>0</v>
      </c>
      <c r="DG16" s="380">
        <f t="shared" si="26"/>
        <v>0</v>
      </c>
      <c r="DH16" s="380">
        <f t="shared" si="129"/>
        <v>0</v>
      </c>
      <c r="DI16" s="380">
        <f t="shared" si="27"/>
        <v>0</v>
      </c>
      <c r="DJ16" s="380">
        <f t="shared" si="28"/>
        <v>0</v>
      </c>
      <c r="DK16" s="380">
        <f t="shared" si="29"/>
        <v>0</v>
      </c>
      <c r="DL16" s="380">
        <f t="shared" si="30"/>
        <v>0</v>
      </c>
      <c r="DM16" s="380">
        <f t="shared" si="130"/>
        <v>0</v>
      </c>
      <c r="DN16" s="380">
        <f t="shared" si="31"/>
        <v>0</v>
      </c>
      <c r="DO16" s="380">
        <f t="shared" si="131"/>
        <v>0</v>
      </c>
      <c r="DP16" s="380">
        <f t="shared" si="132"/>
        <v>0</v>
      </c>
      <c r="DQ16" s="380">
        <f t="shared" si="133"/>
        <v>0</v>
      </c>
      <c r="DR16" s="380">
        <f t="shared" si="134"/>
        <v>0</v>
      </c>
      <c r="DS16" s="380">
        <f t="shared" si="32"/>
        <v>0</v>
      </c>
      <c r="DT16" s="382">
        <f t="shared" si="135"/>
        <v>0</v>
      </c>
      <c r="DU16" s="383">
        <f t="shared" si="136"/>
        <v>0</v>
      </c>
      <c r="DV16" s="380">
        <f t="shared" si="33"/>
        <v>0</v>
      </c>
      <c r="DW16" s="380">
        <f t="shared" si="137"/>
        <v>0</v>
      </c>
      <c r="DX16" s="383">
        <f t="shared" si="138"/>
        <v>0</v>
      </c>
      <c r="DY16" s="383">
        <f t="shared" si="139"/>
        <v>0</v>
      </c>
      <c r="DZ16" s="383">
        <f t="shared" si="140"/>
        <v>0</v>
      </c>
      <c r="EA16" s="380">
        <f t="shared" si="34"/>
        <v>0</v>
      </c>
      <c r="EB16" s="380">
        <f t="shared" si="141"/>
        <v>0</v>
      </c>
      <c r="EC16" s="383">
        <f t="shared" si="142"/>
        <v>0</v>
      </c>
      <c r="ED16" s="383">
        <f t="shared" si="143"/>
        <v>0</v>
      </c>
      <c r="EE16" s="383">
        <f t="shared" si="144"/>
        <v>0</v>
      </c>
      <c r="EF16" s="380">
        <f t="shared" si="35"/>
        <v>0</v>
      </c>
      <c r="EG16" s="380">
        <f t="shared" si="145"/>
        <v>0</v>
      </c>
      <c r="EH16" s="383">
        <f t="shared" si="146"/>
        <v>0</v>
      </c>
      <c r="EI16" s="383">
        <f t="shared" si="147"/>
        <v>0</v>
      </c>
      <c r="EJ16" s="383">
        <f t="shared" si="148"/>
        <v>0</v>
      </c>
      <c r="EK16" s="380">
        <f t="shared" si="36"/>
        <v>0</v>
      </c>
      <c r="EL16" s="380">
        <f t="shared" si="149"/>
        <v>0</v>
      </c>
      <c r="EM16" s="383">
        <f t="shared" si="150"/>
        <v>0</v>
      </c>
      <c r="EN16" s="383">
        <f t="shared" si="151"/>
        <v>0</v>
      </c>
      <c r="EO16" s="383">
        <f t="shared" si="152"/>
        <v>0</v>
      </c>
      <c r="EP16" s="380">
        <f t="shared" si="37"/>
        <v>0</v>
      </c>
      <c r="EQ16" s="380">
        <f t="shared" si="153"/>
        <v>0</v>
      </c>
      <c r="ER16" s="383">
        <f t="shared" si="154"/>
        <v>0</v>
      </c>
      <c r="ES16" s="383">
        <f t="shared" si="155"/>
        <v>0</v>
      </c>
      <c r="ET16" s="383">
        <f t="shared" si="156"/>
        <v>0</v>
      </c>
      <c r="EU16" s="380">
        <f t="shared" si="38"/>
        <v>0</v>
      </c>
      <c r="EV16" s="380">
        <f t="shared" si="157"/>
        <v>0</v>
      </c>
      <c r="EW16" s="383">
        <f t="shared" si="158"/>
        <v>0</v>
      </c>
      <c r="EX16" s="383">
        <f t="shared" si="159"/>
        <v>0</v>
      </c>
      <c r="EY16" s="383">
        <f t="shared" si="160"/>
        <v>0</v>
      </c>
      <c r="EZ16" s="380">
        <f t="shared" si="39"/>
        <v>0</v>
      </c>
      <c r="FA16" s="380">
        <f t="shared" si="161"/>
        <v>0</v>
      </c>
      <c r="FB16" s="383">
        <f t="shared" si="162"/>
        <v>0</v>
      </c>
      <c r="FC16" s="383">
        <f t="shared" si="163"/>
        <v>0</v>
      </c>
      <c r="FD16" s="383">
        <f t="shared" si="164"/>
        <v>0</v>
      </c>
      <c r="FE16" s="380">
        <f t="shared" si="40"/>
        <v>0</v>
      </c>
      <c r="FF16" s="380">
        <f t="shared" si="165"/>
        <v>0</v>
      </c>
      <c r="FG16" s="384">
        <f t="shared" si="166"/>
        <v>0</v>
      </c>
      <c r="FH16" s="385">
        <f t="shared" si="41"/>
        <v>0</v>
      </c>
      <c r="FI16" s="380">
        <f t="shared" si="42"/>
        <v>0</v>
      </c>
      <c r="FJ16" s="380">
        <f t="shared" si="43"/>
        <v>0</v>
      </c>
      <c r="FK16" s="380">
        <f t="shared" si="167"/>
        <v>0</v>
      </c>
      <c r="FL16" s="380">
        <f t="shared" si="44"/>
        <v>0</v>
      </c>
      <c r="FM16" s="380">
        <f t="shared" si="45"/>
        <v>0</v>
      </c>
      <c r="FN16" s="380">
        <f t="shared" si="46"/>
        <v>0</v>
      </c>
      <c r="FO16" s="380">
        <f t="shared" si="47"/>
        <v>0</v>
      </c>
      <c r="FP16" s="380">
        <f t="shared" si="168"/>
        <v>0</v>
      </c>
      <c r="FQ16" s="380">
        <f t="shared" si="48"/>
        <v>0</v>
      </c>
      <c r="FR16" s="380">
        <f t="shared" si="49"/>
        <v>0</v>
      </c>
      <c r="FS16" s="380">
        <f t="shared" si="50"/>
        <v>0</v>
      </c>
      <c r="FT16" s="380">
        <f t="shared" si="51"/>
        <v>0</v>
      </c>
      <c r="FU16" s="380">
        <f t="shared" si="169"/>
        <v>0</v>
      </c>
      <c r="FV16" s="380">
        <f t="shared" si="52"/>
        <v>0</v>
      </c>
      <c r="FW16" s="380">
        <f t="shared" si="53"/>
        <v>0</v>
      </c>
      <c r="FX16" s="380">
        <f t="shared" si="54"/>
        <v>0</v>
      </c>
      <c r="FY16" s="380">
        <f t="shared" si="55"/>
        <v>0</v>
      </c>
      <c r="FZ16" s="380">
        <f t="shared" si="170"/>
        <v>0</v>
      </c>
      <c r="GA16" s="380">
        <f t="shared" si="56"/>
        <v>0</v>
      </c>
      <c r="GB16" s="380">
        <f t="shared" si="57"/>
        <v>0</v>
      </c>
      <c r="GC16" s="380">
        <f t="shared" si="58"/>
        <v>0</v>
      </c>
      <c r="GD16" s="380">
        <f t="shared" si="59"/>
        <v>0</v>
      </c>
      <c r="GE16" s="380">
        <f t="shared" si="171"/>
        <v>0</v>
      </c>
      <c r="GF16" s="380">
        <f t="shared" si="60"/>
        <v>0</v>
      </c>
      <c r="GG16" s="380">
        <f t="shared" si="61"/>
        <v>0</v>
      </c>
      <c r="GH16" s="380">
        <f t="shared" si="62"/>
        <v>0</v>
      </c>
      <c r="GI16" s="380">
        <f t="shared" si="63"/>
        <v>0</v>
      </c>
      <c r="GJ16" s="380">
        <f t="shared" si="172"/>
        <v>0</v>
      </c>
      <c r="GK16" s="380">
        <f t="shared" si="64"/>
        <v>0</v>
      </c>
      <c r="GL16" s="380">
        <f t="shared" si="65"/>
        <v>0</v>
      </c>
      <c r="GM16" s="380">
        <f t="shared" si="66"/>
        <v>0</v>
      </c>
      <c r="GN16" s="380">
        <f t="shared" si="67"/>
        <v>0</v>
      </c>
      <c r="GO16" s="380">
        <f t="shared" si="173"/>
        <v>0</v>
      </c>
      <c r="GP16" s="380">
        <f t="shared" si="68"/>
        <v>0</v>
      </c>
      <c r="GQ16" s="380">
        <f t="shared" si="69"/>
        <v>0</v>
      </c>
      <c r="GR16" s="380">
        <f t="shared" si="70"/>
        <v>0</v>
      </c>
      <c r="GS16" s="380">
        <f t="shared" si="71"/>
        <v>0</v>
      </c>
      <c r="GT16" s="380">
        <f t="shared" si="174"/>
        <v>0</v>
      </c>
      <c r="GU16" s="380">
        <f t="shared" si="72"/>
        <v>0</v>
      </c>
      <c r="GV16" s="386">
        <f t="shared" si="91"/>
        <v>5349.4</v>
      </c>
      <c r="GW16" s="380">
        <f t="shared" si="77"/>
        <v>5036.7</v>
      </c>
      <c r="GX16" s="380">
        <f t="shared" si="73"/>
        <v>3279.2</v>
      </c>
      <c r="GY16" s="380">
        <f t="shared" si="73"/>
        <v>1757.5</v>
      </c>
      <c r="GZ16" s="380">
        <f t="shared" si="73"/>
        <v>312.7</v>
      </c>
      <c r="HA16" s="387"/>
      <c r="HB16" s="387"/>
      <c r="HC16" s="388"/>
      <c r="HD16" s="388"/>
      <c r="HE16" s="389"/>
      <c r="HF16" s="390">
        <f t="shared" si="175"/>
        <v>111</v>
      </c>
      <c r="HG16" s="391">
        <v>7.3</v>
      </c>
      <c r="HH16" s="392">
        <f t="shared" si="78"/>
        <v>28751</v>
      </c>
      <c r="HI16" s="393"/>
      <c r="HJ16" s="394"/>
      <c r="HK16" s="388">
        <f t="shared" si="74"/>
        <v>0</v>
      </c>
      <c r="HL16" s="388">
        <f t="shared" si="79"/>
        <v>5349.4</v>
      </c>
      <c r="HM16" s="394">
        <f t="shared" si="80"/>
        <v>3279.2</v>
      </c>
      <c r="HN16" s="394"/>
      <c r="HO16" s="395">
        <f t="shared" si="81"/>
        <v>5349.4</v>
      </c>
      <c r="HP16" s="301">
        <v>750</v>
      </c>
      <c r="HQ16" s="395">
        <f>HO16+HP16</f>
        <v>6099.4</v>
      </c>
      <c r="HR16" s="301"/>
      <c r="HS16" s="301"/>
      <c r="HT16" s="301"/>
      <c r="HU16" s="301"/>
      <c r="HV16" s="301"/>
      <c r="HW16" s="301"/>
      <c r="HX16" s="301"/>
      <c r="HY16" s="301"/>
      <c r="HZ16" s="301"/>
      <c r="IA16" s="301"/>
      <c r="IB16" s="301"/>
      <c r="IC16" s="301"/>
      <c r="ID16" s="301"/>
      <c r="IE16" s="301"/>
      <c r="IF16" s="301"/>
      <c r="IG16" s="301"/>
      <c r="IH16" s="301"/>
      <c r="II16" s="301"/>
      <c r="IJ16" s="301"/>
      <c r="IK16" s="301"/>
      <c r="IL16" s="301"/>
      <c r="IM16" s="301"/>
      <c r="IN16" s="301"/>
      <c r="IO16" s="301"/>
      <c r="IP16" s="301"/>
      <c r="IQ16" s="301"/>
      <c r="IR16" s="301"/>
      <c r="IS16" s="301"/>
      <c r="IT16" s="301"/>
      <c r="IU16" s="301"/>
      <c r="IV16" s="301"/>
      <c r="IW16" s="301"/>
      <c r="IX16" s="301"/>
      <c r="IY16" s="301"/>
      <c r="IZ16" s="301"/>
      <c r="JA16" s="301"/>
      <c r="JB16" s="301"/>
      <c r="JC16" s="301"/>
      <c r="JD16" s="301"/>
      <c r="JE16" s="301"/>
      <c r="JF16" s="301"/>
      <c r="JG16" s="301"/>
      <c r="JH16" s="301"/>
      <c r="JI16" s="301"/>
      <c r="JJ16" s="301"/>
      <c r="JK16" s="301"/>
      <c r="JL16" s="301"/>
      <c r="JM16" s="301"/>
      <c r="JN16" s="301"/>
      <c r="JO16" s="301"/>
      <c r="JP16" s="301"/>
      <c r="JQ16" s="301"/>
      <c r="JR16" s="301"/>
      <c r="JS16" s="301"/>
      <c r="JT16" s="301"/>
      <c r="JU16" s="301"/>
      <c r="JV16" s="301"/>
      <c r="JW16" s="301"/>
      <c r="JX16" s="301"/>
      <c r="JY16" s="301"/>
      <c r="JZ16" s="301"/>
      <c r="KA16" s="301"/>
      <c r="KB16" s="301"/>
      <c r="KC16" s="301"/>
      <c r="KD16" s="301"/>
      <c r="KE16" s="301"/>
      <c r="KF16" s="301"/>
      <c r="KG16" s="301"/>
      <c r="KH16" s="301"/>
      <c r="KI16" s="301"/>
      <c r="KJ16" s="301"/>
      <c r="KK16" s="301"/>
      <c r="KL16" s="301"/>
      <c r="KM16" s="301"/>
      <c r="KN16" s="301"/>
      <c r="KO16" s="301"/>
      <c r="KP16" s="301"/>
      <c r="KQ16" s="301"/>
      <c r="KR16" s="301"/>
      <c r="KS16" s="301"/>
      <c r="KT16" s="301"/>
      <c r="KU16" s="301"/>
      <c r="KV16" s="301"/>
      <c r="KW16" s="301"/>
      <c r="KX16" s="301"/>
      <c r="KY16" s="301"/>
      <c r="KZ16" s="301"/>
      <c r="LA16" s="301"/>
      <c r="LB16" s="301"/>
    </row>
    <row r="17" spans="1:314">
      <c r="A17" s="372" t="s">
        <v>819</v>
      </c>
      <c r="B17" s="373">
        <v>0</v>
      </c>
      <c r="C17" s="373">
        <v>0</v>
      </c>
      <c r="D17" s="374">
        <v>28</v>
      </c>
      <c r="E17" s="375">
        <v>0</v>
      </c>
      <c r="F17" s="374"/>
      <c r="G17" s="373">
        <v>0</v>
      </c>
      <c r="H17" s="374">
        <v>151</v>
      </c>
      <c r="I17" s="375">
        <v>0</v>
      </c>
      <c r="J17" s="374"/>
      <c r="K17" s="374"/>
      <c r="L17" s="374"/>
      <c r="M17" s="373">
        <v>0</v>
      </c>
      <c r="N17" s="375">
        <v>0</v>
      </c>
      <c r="O17" s="374"/>
      <c r="P17" s="375">
        <v>0</v>
      </c>
      <c r="Q17" s="374"/>
      <c r="R17" s="375">
        <v>0</v>
      </c>
      <c r="S17" s="374"/>
      <c r="T17" s="376">
        <v>0</v>
      </c>
      <c r="U17" s="376">
        <v>0</v>
      </c>
      <c r="V17" s="376">
        <v>0</v>
      </c>
      <c r="W17" s="375">
        <v>0</v>
      </c>
      <c r="X17" s="375">
        <v>0</v>
      </c>
      <c r="Y17" s="375">
        <v>0</v>
      </c>
      <c r="Z17" s="375">
        <v>0</v>
      </c>
      <c r="AA17" s="375">
        <v>0</v>
      </c>
      <c r="AB17" s="375">
        <v>0</v>
      </c>
      <c r="AC17" s="375">
        <v>0</v>
      </c>
      <c r="AD17" s="377">
        <v>0</v>
      </c>
      <c r="AE17" s="377">
        <v>0</v>
      </c>
      <c r="AF17" s="377">
        <v>0</v>
      </c>
      <c r="AG17" s="377">
        <v>0</v>
      </c>
      <c r="AH17" s="374"/>
      <c r="AI17" s="377">
        <v>0</v>
      </c>
      <c r="AJ17" s="378">
        <f t="shared" si="75"/>
        <v>28</v>
      </c>
      <c r="AK17" s="378">
        <f t="shared" si="76"/>
        <v>151</v>
      </c>
      <c r="AL17" s="379">
        <f t="shared" si="0"/>
        <v>0</v>
      </c>
      <c r="AM17" s="380">
        <f t="shared" si="92"/>
        <v>0</v>
      </c>
      <c r="AN17" s="380">
        <f t="shared" si="1"/>
        <v>0</v>
      </c>
      <c r="AO17" s="380">
        <f t="shared" si="93"/>
        <v>0</v>
      </c>
      <c r="AP17" s="380">
        <f t="shared" si="94"/>
        <v>0</v>
      </c>
      <c r="AQ17" s="380">
        <f t="shared" si="2"/>
        <v>0</v>
      </c>
      <c r="AR17" s="380">
        <f t="shared" si="3"/>
        <v>0</v>
      </c>
      <c r="AS17" s="380">
        <f t="shared" si="4"/>
        <v>0</v>
      </c>
      <c r="AT17" s="380">
        <f t="shared" si="95"/>
        <v>0</v>
      </c>
      <c r="AU17" s="380">
        <f t="shared" si="96"/>
        <v>0</v>
      </c>
      <c r="AV17" s="380">
        <f t="shared" si="97"/>
        <v>1533.7</v>
      </c>
      <c r="AW17" s="380">
        <f t="shared" si="98"/>
        <v>1461.1</v>
      </c>
      <c r="AX17" s="380">
        <f t="shared" si="5"/>
        <v>951.3</v>
      </c>
      <c r="AY17" s="380">
        <f t="shared" si="99"/>
        <v>509.8</v>
      </c>
      <c r="AZ17" s="380">
        <f t="shared" si="6"/>
        <v>72.599999999999994</v>
      </c>
      <c r="BA17" s="380">
        <f t="shared" si="100"/>
        <v>0</v>
      </c>
      <c r="BB17" s="380">
        <f t="shared" si="101"/>
        <v>0</v>
      </c>
      <c r="BC17" s="380">
        <f t="shared" si="7"/>
        <v>0</v>
      </c>
      <c r="BD17" s="380">
        <f t="shared" si="102"/>
        <v>0</v>
      </c>
      <c r="BE17" s="380">
        <f t="shared" si="8"/>
        <v>0</v>
      </c>
      <c r="BF17" s="380">
        <f t="shared" si="103"/>
        <v>0</v>
      </c>
      <c r="BG17" s="380">
        <f t="shared" si="104"/>
        <v>0</v>
      </c>
      <c r="BH17" s="380">
        <f t="shared" si="9"/>
        <v>0</v>
      </c>
      <c r="BI17" s="380">
        <f t="shared" si="105"/>
        <v>0</v>
      </c>
      <c r="BJ17" s="380">
        <f t="shared" si="106"/>
        <v>0</v>
      </c>
      <c r="BK17" s="380">
        <f t="shared" si="107"/>
        <v>0</v>
      </c>
      <c r="BL17" s="380">
        <f t="shared" si="108"/>
        <v>0</v>
      </c>
      <c r="BM17" s="380">
        <f t="shared" si="10"/>
        <v>0</v>
      </c>
      <c r="BN17" s="380">
        <f t="shared" si="109"/>
        <v>0</v>
      </c>
      <c r="BO17" s="380">
        <f t="shared" si="110"/>
        <v>0</v>
      </c>
      <c r="BP17" s="380">
        <f t="shared" si="111"/>
        <v>7277.1</v>
      </c>
      <c r="BQ17" s="380">
        <f t="shared" si="112"/>
        <v>6851.8</v>
      </c>
      <c r="BR17" s="380">
        <f t="shared" si="11"/>
        <v>4460.8</v>
      </c>
      <c r="BS17" s="380">
        <f t="shared" si="113"/>
        <v>2391</v>
      </c>
      <c r="BT17" s="380">
        <f t="shared" si="12"/>
        <v>425.3</v>
      </c>
      <c r="BU17" s="380"/>
      <c r="BV17" s="380">
        <f t="shared" si="82"/>
        <v>0</v>
      </c>
      <c r="BW17" s="380">
        <f t="shared" si="83"/>
        <v>0</v>
      </c>
      <c r="BX17" s="380">
        <f t="shared" si="84"/>
        <v>0</v>
      </c>
      <c r="BY17" s="380">
        <f t="shared" si="85"/>
        <v>0</v>
      </c>
      <c r="BZ17" s="380">
        <f t="shared" si="86"/>
        <v>0</v>
      </c>
      <c r="CA17" s="380">
        <f t="shared" si="87"/>
        <v>0</v>
      </c>
      <c r="CB17" s="380">
        <f t="shared" si="88"/>
        <v>0</v>
      </c>
      <c r="CC17" s="380">
        <f t="shared" si="89"/>
        <v>0</v>
      </c>
      <c r="CD17" s="380">
        <f t="shared" si="90"/>
        <v>0</v>
      </c>
      <c r="CE17" s="381">
        <f t="shared" si="13"/>
        <v>0</v>
      </c>
      <c r="CF17" s="380">
        <f t="shared" si="114"/>
        <v>0</v>
      </c>
      <c r="CG17" s="380">
        <f t="shared" si="115"/>
        <v>0</v>
      </c>
      <c r="CH17" s="380">
        <f t="shared" si="14"/>
        <v>0</v>
      </c>
      <c r="CI17" s="380">
        <f t="shared" si="116"/>
        <v>0</v>
      </c>
      <c r="CJ17" s="381">
        <f t="shared" si="15"/>
        <v>0</v>
      </c>
      <c r="CK17" s="380">
        <f t="shared" si="117"/>
        <v>0</v>
      </c>
      <c r="CL17" s="380">
        <f t="shared" si="118"/>
        <v>0</v>
      </c>
      <c r="CM17" s="380">
        <f t="shared" si="16"/>
        <v>0</v>
      </c>
      <c r="CN17" s="380">
        <f t="shared" si="119"/>
        <v>0</v>
      </c>
      <c r="CO17" s="381">
        <f t="shared" si="17"/>
        <v>0</v>
      </c>
      <c r="CP17" s="380">
        <f t="shared" si="120"/>
        <v>0</v>
      </c>
      <c r="CQ17" s="380">
        <f t="shared" si="121"/>
        <v>0</v>
      </c>
      <c r="CR17" s="380">
        <f t="shared" si="18"/>
        <v>0</v>
      </c>
      <c r="CS17" s="380">
        <f t="shared" si="122"/>
        <v>0</v>
      </c>
      <c r="CT17" s="381">
        <f t="shared" si="19"/>
        <v>0</v>
      </c>
      <c r="CU17" s="380">
        <f t="shared" si="123"/>
        <v>0</v>
      </c>
      <c r="CV17" s="380">
        <f t="shared" si="124"/>
        <v>0</v>
      </c>
      <c r="CW17" s="380">
        <f t="shared" si="20"/>
        <v>0</v>
      </c>
      <c r="CX17" s="380">
        <f t="shared" si="125"/>
        <v>0</v>
      </c>
      <c r="CY17" s="380">
        <f t="shared" si="21"/>
        <v>0</v>
      </c>
      <c r="CZ17" s="380">
        <f t="shared" si="126"/>
        <v>0</v>
      </c>
      <c r="DA17" s="380">
        <f t="shared" si="127"/>
        <v>0</v>
      </c>
      <c r="DB17" s="380">
        <f t="shared" si="22"/>
        <v>0</v>
      </c>
      <c r="DC17" s="380">
        <f t="shared" si="128"/>
        <v>0</v>
      </c>
      <c r="DD17" s="380">
        <f t="shared" si="23"/>
        <v>0</v>
      </c>
      <c r="DE17" s="380">
        <f t="shared" si="24"/>
        <v>0</v>
      </c>
      <c r="DF17" s="380">
        <f t="shared" si="25"/>
        <v>0</v>
      </c>
      <c r="DG17" s="380">
        <f t="shared" si="26"/>
        <v>0</v>
      </c>
      <c r="DH17" s="380">
        <f t="shared" si="129"/>
        <v>0</v>
      </c>
      <c r="DI17" s="380">
        <f t="shared" si="27"/>
        <v>0</v>
      </c>
      <c r="DJ17" s="380">
        <f t="shared" si="28"/>
        <v>0</v>
      </c>
      <c r="DK17" s="380">
        <f t="shared" si="29"/>
        <v>0</v>
      </c>
      <c r="DL17" s="380">
        <f t="shared" si="30"/>
        <v>0</v>
      </c>
      <c r="DM17" s="380">
        <f t="shared" si="130"/>
        <v>0</v>
      </c>
      <c r="DN17" s="380">
        <f t="shared" si="31"/>
        <v>0</v>
      </c>
      <c r="DO17" s="380">
        <f t="shared" si="131"/>
        <v>0</v>
      </c>
      <c r="DP17" s="380">
        <f t="shared" si="132"/>
        <v>0</v>
      </c>
      <c r="DQ17" s="380">
        <f t="shared" si="133"/>
        <v>0</v>
      </c>
      <c r="DR17" s="380">
        <f t="shared" si="134"/>
        <v>0</v>
      </c>
      <c r="DS17" s="380">
        <f t="shared" si="32"/>
        <v>0</v>
      </c>
      <c r="DT17" s="382">
        <f t="shared" si="135"/>
        <v>0</v>
      </c>
      <c r="DU17" s="383">
        <f t="shared" si="136"/>
        <v>0</v>
      </c>
      <c r="DV17" s="380">
        <f t="shared" si="33"/>
        <v>0</v>
      </c>
      <c r="DW17" s="380">
        <f t="shared" si="137"/>
        <v>0</v>
      </c>
      <c r="DX17" s="383">
        <f t="shared" si="138"/>
        <v>0</v>
      </c>
      <c r="DY17" s="383">
        <f t="shared" si="139"/>
        <v>0</v>
      </c>
      <c r="DZ17" s="383">
        <f t="shared" si="140"/>
        <v>0</v>
      </c>
      <c r="EA17" s="380">
        <f t="shared" si="34"/>
        <v>0</v>
      </c>
      <c r="EB17" s="380">
        <f t="shared" si="141"/>
        <v>0</v>
      </c>
      <c r="EC17" s="383">
        <f t="shared" si="142"/>
        <v>0</v>
      </c>
      <c r="ED17" s="383">
        <f t="shared" si="143"/>
        <v>0</v>
      </c>
      <c r="EE17" s="383">
        <f t="shared" si="144"/>
        <v>0</v>
      </c>
      <c r="EF17" s="380">
        <f t="shared" si="35"/>
        <v>0</v>
      </c>
      <c r="EG17" s="380">
        <f t="shared" si="145"/>
        <v>0</v>
      </c>
      <c r="EH17" s="383">
        <f t="shared" si="146"/>
        <v>0</v>
      </c>
      <c r="EI17" s="383">
        <f t="shared" si="147"/>
        <v>0</v>
      </c>
      <c r="EJ17" s="383">
        <f t="shared" si="148"/>
        <v>0</v>
      </c>
      <c r="EK17" s="380">
        <f t="shared" si="36"/>
        <v>0</v>
      </c>
      <c r="EL17" s="380">
        <f t="shared" si="149"/>
        <v>0</v>
      </c>
      <c r="EM17" s="383">
        <f t="shared" si="150"/>
        <v>0</v>
      </c>
      <c r="EN17" s="383">
        <f t="shared" si="151"/>
        <v>0</v>
      </c>
      <c r="EO17" s="383">
        <f t="shared" si="152"/>
        <v>0</v>
      </c>
      <c r="EP17" s="380">
        <f t="shared" si="37"/>
        <v>0</v>
      </c>
      <c r="EQ17" s="380">
        <f t="shared" si="153"/>
        <v>0</v>
      </c>
      <c r="ER17" s="383">
        <f t="shared" si="154"/>
        <v>0</v>
      </c>
      <c r="ES17" s="383">
        <f t="shared" si="155"/>
        <v>0</v>
      </c>
      <c r="ET17" s="383">
        <f t="shared" si="156"/>
        <v>0</v>
      </c>
      <c r="EU17" s="380">
        <f t="shared" si="38"/>
        <v>0</v>
      </c>
      <c r="EV17" s="380">
        <f t="shared" si="157"/>
        <v>0</v>
      </c>
      <c r="EW17" s="383">
        <f t="shared" si="158"/>
        <v>0</v>
      </c>
      <c r="EX17" s="383">
        <f t="shared" si="159"/>
        <v>0</v>
      </c>
      <c r="EY17" s="383">
        <f t="shared" si="160"/>
        <v>0</v>
      </c>
      <c r="EZ17" s="380">
        <f t="shared" si="39"/>
        <v>0</v>
      </c>
      <c r="FA17" s="380">
        <f t="shared" si="161"/>
        <v>0</v>
      </c>
      <c r="FB17" s="383">
        <f t="shared" si="162"/>
        <v>0</v>
      </c>
      <c r="FC17" s="383">
        <f t="shared" si="163"/>
        <v>0</v>
      </c>
      <c r="FD17" s="383">
        <f t="shared" si="164"/>
        <v>0</v>
      </c>
      <c r="FE17" s="380">
        <f t="shared" si="40"/>
        <v>0</v>
      </c>
      <c r="FF17" s="380">
        <f t="shared" si="165"/>
        <v>0</v>
      </c>
      <c r="FG17" s="384">
        <f t="shared" si="166"/>
        <v>0</v>
      </c>
      <c r="FH17" s="385">
        <f t="shared" si="41"/>
        <v>0</v>
      </c>
      <c r="FI17" s="380">
        <f t="shared" si="42"/>
        <v>0</v>
      </c>
      <c r="FJ17" s="380">
        <f t="shared" si="43"/>
        <v>0</v>
      </c>
      <c r="FK17" s="380">
        <f t="shared" si="167"/>
        <v>0</v>
      </c>
      <c r="FL17" s="380">
        <f t="shared" si="44"/>
        <v>0</v>
      </c>
      <c r="FM17" s="380">
        <f t="shared" si="45"/>
        <v>0</v>
      </c>
      <c r="FN17" s="380">
        <f t="shared" si="46"/>
        <v>0</v>
      </c>
      <c r="FO17" s="380">
        <f t="shared" si="47"/>
        <v>0</v>
      </c>
      <c r="FP17" s="380">
        <f t="shared" si="168"/>
        <v>0</v>
      </c>
      <c r="FQ17" s="380">
        <f t="shared" si="48"/>
        <v>0</v>
      </c>
      <c r="FR17" s="380">
        <f t="shared" si="49"/>
        <v>0</v>
      </c>
      <c r="FS17" s="380">
        <f t="shared" si="50"/>
        <v>0</v>
      </c>
      <c r="FT17" s="380">
        <f t="shared" si="51"/>
        <v>0</v>
      </c>
      <c r="FU17" s="380">
        <f t="shared" si="169"/>
        <v>0</v>
      </c>
      <c r="FV17" s="380">
        <f t="shared" si="52"/>
        <v>0</v>
      </c>
      <c r="FW17" s="380">
        <f t="shared" si="53"/>
        <v>0</v>
      </c>
      <c r="FX17" s="380">
        <f t="shared" si="54"/>
        <v>0</v>
      </c>
      <c r="FY17" s="380">
        <f t="shared" si="55"/>
        <v>0</v>
      </c>
      <c r="FZ17" s="380">
        <f t="shared" si="170"/>
        <v>0</v>
      </c>
      <c r="GA17" s="380">
        <f t="shared" si="56"/>
        <v>0</v>
      </c>
      <c r="GB17" s="380">
        <f t="shared" si="57"/>
        <v>0</v>
      </c>
      <c r="GC17" s="380">
        <f t="shared" si="58"/>
        <v>0</v>
      </c>
      <c r="GD17" s="380">
        <f t="shared" si="59"/>
        <v>0</v>
      </c>
      <c r="GE17" s="380">
        <f t="shared" si="171"/>
        <v>0</v>
      </c>
      <c r="GF17" s="380">
        <f t="shared" si="60"/>
        <v>0</v>
      </c>
      <c r="GG17" s="380">
        <f t="shared" si="61"/>
        <v>0</v>
      </c>
      <c r="GH17" s="380">
        <f t="shared" si="62"/>
        <v>0</v>
      </c>
      <c r="GI17" s="380">
        <f t="shared" si="63"/>
        <v>0</v>
      </c>
      <c r="GJ17" s="380">
        <f t="shared" si="172"/>
        <v>0</v>
      </c>
      <c r="GK17" s="380">
        <f t="shared" si="64"/>
        <v>0</v>
      </c>
      <c r="GL17" s="380">
        <f t="shared" si="65"/>
        <v>0</v>
      </c>
      <c r="GM17" s="380">
        <f t="shared" si="66"/>
        <v>0</v>
      </c>
      <c r="GN17" s="380">
        <f t="shared" si="67"/>
        <v>0</v>
      </c>
      <c r="GO17" s="380">
        <f t="shared" si="173"/>
        <v>0</v>
      </c>
      <c r="GP17" s="380">
        <f t="shared" si="68"/>
        <v>0</v>
      </c>
      <c r="GQ17" s="380">
        <f t="shared" si="69"/>
        <v>0</v>
      </c>
      <c r="GR17" s="380">
        <f t="shared" si="70"/>
        <v>0</v>
      </c>
      <c r="GS17" s="380">
        <f t="shared" si="71"/>
        <v>0</v>
      </c>
      <c r="GT17" s="380">
        <f t="shared" si="174"/>
        <v>0</v>
      </c>
      <c r="GU17" s="380">
        <f t="shared" si="72"/>
        <v>0</v>
      </c>
      <c r="GV17" s="386">
        <f t="shared" si="91"/>
        <v>8810.7999999999993</v>
      </c>
      <c r="GW17" s="380">
        <f t="shared" si="77"/>
        <v>8312.9</v>
      </c>
      <c r="GX17" s="380">
        <f t="shared" si="73"/>
        <v>5412.1</v>
      </c>
      <c r="GY17" s="380">
        <f t="shared" si="73"/>
        <v>2900.8</v>
      </c>
      <c r="GZ17" s="380">
        <f t="shared" si="73"/>
        <v>497.9</v>
      </c>
      <c r="HA17" s="387"/>
      <c r="HB17" s="387"/>
      <c r="HC17" s="388"/>
      <c r="HD17" s="388"/>
      <c r="HE17" s="389"/>
      <c r="HF17" s="390">
        <f t="shared" si="175"/>
        <v>179</v>
      </c>
      <c r="HG17" s="391">
        <v>13.6</v>
      </c>
      <c r="HH17" s="392">
        <f t="shared" si="78"/>
        <v>25470</v>
      </c>
      <c r="HI17" s="393"/>
      <c r="HJ17" s="394"/>
      <c r="HK17" s="388">
        <f t="shared" si="74"/>
        <v>0</v>
      </c>
      <c r="HL17" s="388">
        <f t="shared" si="79"/>
        <v>8810.7999999999993</v>
      </c>
      <c r="HM17" s="394">
        <f t="shared" si="80"/>
        <v>5412.1</v>
      </c>
      <c r="HN17" s="394"/>
      <c r="HO17" s="395">
        <f t="shared" si="81"/>
        <v>8810.7999999999993</v>
      </c>
    </row>
    <row r="18" spans="1:314" ht="18" customHeight="1">
      <c r="A18" s="372" t="s">
        <v>720</v>
      </c>
      <c r="B18" s="373">
        <v>0</v>
      </c>
      <c r="C18" s="373">
        <v>0</v>
      </c>
      <c r="D18" s="374"/>
      <c r="E18" s="375">
        <v>0</v>
      </c>
      <c r="F18" s="374"/>
      <c r="G18" s="373">
        <v>0</v>
      </c>
      <c r="H18" s="374">
        <v>171</v>
      </c>
      <c r="I18" s="375">
        <v>0</v>
      </c>
      <c r="J18" s="374"/>
      <c r="K18" s="374"/>
      <c r="L18" s="374"/>
      <c r="M18" s="373">
        <v>0</v>
      </c>
      <c r="N18" s="375">
        <v>0</v>
      </c>
      <c r="O18" s="374"/>
      <c r="P18" s="375">
        <v>0</v>
      </c>
      <c r="Q18" s="374"/>
      <c r="R18" s="375">
        <v>0</v>
      </c>
      <c r="S18" s="374"/>
      <c r="T18" s="376">
        <v>0</v>
      </c>
      <c r="U18" s="376">
        <v>0</v>
      </c>
      <c r="V18" s="376">
        <v>0</v>
      </c>
      <c r="W18" s="375">
        <v>0</v>
      </c>
      <c r="X18" s="375">
        <v>0</v>
      </c>
      <c r="Y18" s="375">
        <v>0</v>
      </c>
      <c r="Z18" s="375">
        <v>0</v>
      </c>
      <c r="AA18" s="375">
        <v>0</v>
      </c>
      <c r="AB18" s="375">
        <v>0</v>
      </c>
      <c r="AC18" s="375">
        <v>0</v>
      </c>
      <c r="AD18" s="377">
        <v>0</v>
      </c>
      <c r="AE18" s="377">
        <v>0</v>
      </c>
      <c r="AF18" s="377">
        <v>0</v>
      </c>
      <c r="AG18" s="377">
        <v>0</v>
      </c>
      <c r="AH18" s="374"/>
      <c r="AI18" s="377">
        <v>0</v>
      </c>
      <c r="AJ18" s="378">
        <f t="shared" si="75"/>
        <v>0</v>
      </c>
      <c r="AK18" s="378">
        <f t="shared" si="76"/>
        <v>171</v>
      </c>
      <c r="AL18" s="379">
        <f t="shared" si="0"/>
        <v>0</v>
      </c>
      <c r="AM18" s="380">
        <f t="shared" si="92"/>
        <v>0</v>
      </c>
      <c r="AN18" s="380">
        <f t="shared" si="1"/>
        <v>0</v>
      </c>
      <c r="AO18" s="380">
        <f t="shared" si="93"/>
        <v>0</v>
      </c>
      <c r="AP18" s="380">
        <f t="shared" si="94"/>
        <v>0</v>
      </c>
      <c r="AQ18" s="380">
        <f t="shared" si="2"/>
        <v>0</v>
      </c>
      <c r="AR18" s="380">
        <f t="shared" si="3"/>
        <v>0</v>
      </c>
      <c r="AS18" s="380">
        <f t="shared" si="4"/>
        <v>0</v>
      </c>
      <c r="AT18" s="380">
        <f t="shared" si="95"/>
        <v>0</v>
      </c>
      <c r="AU18" s="380">
        <f t="shared" si="96"/>
        <v>0</v>
      </c>
      <c r="AV18" s="380">
        <f t="shared" si="97"/>
        <v>0</v>
      </c>
      <c r="AW18" s="380">
        <f t="shared" si="98"/>
        <v>0</v>
      </c>
      <c r="AX18" s="380">
        <f t="shared" si="5"/>
        <v>0</v>
      </c>
      <c r="AY18" s="380">
        <f t="shared" si="99"/>
        <v>0</v>
      </c>
      <c r="AZ18" s="380">
        <f t="shared" si="6"/>
        <v>0</v>
      </c>
      <c r="BA18" s="380">
        <f t="shared" si="100"/>
        <v>0</v>
      </c>
      <c r="BB18" s="380">
        <f t="shared" si="101"/>
        <v>0</v>
      </c>
      <c r="BC18" s="380">
        <f t="shared" si="7"/>
        <v>0</v>
      </c>
      <c r="BD18" s="380">
        <f t="shared" si="102"/>
        <v>0</v>
      </c>
      <c r="BE18" s="380">
        <f t="shared" si="8"/>
        <v>0</v>
      </c>
      <c r="BF18" s="380">
        <f t="shared" si="103"/>
        <v>0</v>
      </c>
      <c r="BG18" s="380">
        <f t="shared" si="104"/>
        <v>0</v>
      </c>
      <c r="BH18" s="380">
        <f t="shared" si="9"/>
        <v>0</v>
      </c>
      <c r="BI18" s="380">
        <f t="shared" si="105"/>
        <v>0</v>
      </c>
      <c r="BJ18" s="380">
        <f t="shared" si="106"/>
        <v>0</v>
      </c>
      <c r="BK18" s="380">
        <f t="shared" si="107"/>
        <v>0</v>
      </c>
      <c r="BL18" s="380">
        <f t="shared" si="108"/>
        <v>0</v>
      </c>
      <c r="BM18" s="380">
        <f t="shared" si="10"/>
        <v>0</v>
      </c>
      <c r="BN18" s="380">
        <f t="shared" si="109"/>
        <v>0</v>
      </c>
      <c r="BO18" s="380">
        <f t="shared" si="110"/>
        <v>0</v>
      </c>
      <c r="BP18" s="380">
        <f t="shared" si="111"/>
        <v>8241</v>
      </c>
      <c r="BQ18" s="380">
        <f t="shared" si="112"/>
        <v>7759.3</v>
      </c>
      <c r="BR18" s="380">
        <f t="shared" si="11"/>
        <v>5051.7</v>
      </c>
      <c r="BS18" s="380">
        <f t="shared" si="113"/>
        <v>2707.6</v>
      </c>
      <c r="BT18" s="380">
        <f t="shared" si="12"/>
        <v>481.7</v>
      </c>
      <c r="BU18" s="380"/>
      <c r="BV18" s="380">
        <f t="shared" si="82"/>
        <v>0</v>
      </c>
      <c r="BW18" s="380">
        <f t="shared" si="83"/>
        <v>0</v>
      </c>
      <c r="BX18" s="380">
        <f t="shared" si="84"/>
        <v>0</v>
      </c>
      <c r="BY18" s="380">
        <f t="shared" si="85"/>
        <v>0</v>
      </c>
      <c r="BZ18" s="380">
        <f t="shared" si="86"/>
        <v>0</v>
      </c>
      <c r="CA18" s="380">
        <f t="shared" si="87"/>
        <v>0</v>
      </c>
      <c r="CB18" s="380">
        <f t="shared" si="88"/>
        <v>0</v>
      </c>
      <c r="CC18" s="380">
        <f t="shared" si="89"/>
        <v>0</v>
      </c>
      <c r="CD18" s="380">
        <f t="shared" si="90"/>
        <v>0</v>
      </c>
      <c r="CE18" s="381">
        <f t="shared" si="13"/>
        <v>0</v>
      </c>
      <c r="CF18" s="380">
        <f t="shared" si="114"/>
        <v>0</v>
      </c>
      <c r="CG18" s="380">
        <f t="shared" si="115"/>
        <v>0</v>
      </c>
      <c r="CH18" s="380">
        <f t="shared" si="14"/>
        <v>0</v>
      </c>
      <c r="CI18" s="380">
        <f t="shared" si="116"/>
        <v>0</v>
      </c>
      <c r="CJ18" s="381">
        <f t="shared" si="15"/>
        <v>0</v>
      </c>
      <c r="CK18" s="380">
        <f t="shared" si="117"/>
        <v>0</v>
      </c>
      <c r="CL18" s="380">
        <f t="shared" si="118"/>
        <v>0</v>
      </c>
      <c r="CM18" s="380">
        <f t="shared" si="16"/>
        <v>0</v>
      </c>
      <c r="CN18" s="380">
        <f t="shared" si="119"/>
        <v>0</v>
      </c>
      <c r="CO18" s="381">
        <f t="shared" si="17"/>
        <v>0</v>
      </c>
      <c r="CP18" s="380">
        <f t="shared" si="120"/>
        <v>0</v>
      </c>
      <c r="CQ18" s="380">
        <f t="shared" si="121"/>
        <v>0</v>
      </c>
      <c r="CR18" s="380">
        <f t="shared" si="18"/>
        <v>0</v>
      </c>
      <c r="CS18" s="380">
        <f t="shared" si="122"/>
        <v>0</v>
      </c>
      <c r="CT18" s="381">
        <f t="shared" si="19"/>
        <v>0</v>
      </c>
      <c r="CU18" s="380">
        <f t="shared" si="123"/>
        <v>0</v>
      </c>
      <c r="CV18" s="380">
        <f t="shared" si="124"/>
        <v>0</v>
      </c>
      <c r="CW18" s="380">
        <f t="shared" si="20"/>
        <v>0</v>
      </c>
      <c r="CX18" s="380">
        <f t="shared" si="125"/>
        <v>0</v>
      </c>
      <c r="CY18" s="380">
        <f t="shared" si="21"/>
        <v>0</v>
      </c>
      <c r="CZ18" s="380">
        <f t="shared" si="126"/>
        <v>0</v>
      </c>
      <c r="DA18" s="380">
        <f t="shared" si="127"/>
        <v>0</v>
      </c>
      <c r="DB18" s="380">
        <f t="shared" si="22"/>
        <v>0</v>
      </c>
      <c r="DC18" s="380">
        <f t="shared" si="128"/>
        <v>0</v>
      </c>
      <c r="DD18" s="380">
        <f t="shared" si="23"/>
        <v>0</v>
      </c>
      <c r="DE18" s="380">
        <f t="shared" si="24"/>
        <v>0</v>
      </c>
      <c r="DF18" s="380">
        <f t="shared" si="25"/>
        <v>0</v>
      </c>
      <c r="DG18" s="380">
        <f t="shared" si="26"/>
        <v>0</v>
      </c>
      <c r="DH18" s="380">
        <f t="shared" si="129"/>
        <v>0</v>
      </c>
      <c r="DI18" s="380">
        <f t="shared" si="27"/>
        <v>0</v>
      </c>
      <c r="DJ18" s="380">
        <f t="shared" si="28"/>
        <v>0</v>
      </c>
      <c r="DK18" s="380">
        <f t="shared" si="29"/>
        <v>0</v>
      </c>
      <c r="DL18" s="380">
        <f t="shared" si="30"/>
        <v>0</v>
      </c>
      <c r="DM18" s="380">
        <f t="shared" si="130"/>
        <v>0</v>
      </c>
      <c r="DN18" s="380">
        <f t="shared" si="31"/>
        <v>0</v>
      </c>
      <c r="DO18" s="380">
        <f t="shared" si="131"/>
        <v>0</v>
      </c>
      <c r="DP18" s="380">
        <f t="shared" si="132"/>
        <v>0</v>
      </c>
      <c r="DQ18" s="380">
        <f t="shared" si="133"/>
        <v>0</v>
      </c>
      <c r="DR18" s="380">
        <f t="shared" si="134"/>
        <v>0</v>
      </c>
      <c r="DS18" s="380">
        <f t="shared" si="32"/>
        <v>0</v>
      </c>
      <c r="DT18" s="382">
        <f t="shared" si="135"/>
        <v>0</v>
      </c>
      <c r="DU18" s="383">
        <f t="shared" si="136"/>
        <v>0</v>
      </c>
      <c r="DV18" s="380">
        <f t="shared" si="33"/>
        <v>0</v>
      </c>
      <c r="DW18" s="380">
        <f t="shared" si="137"/>
        <v>0</v>
      </c>
      <c r="DX18" s="383">
        <f t="shared" si="138"/>
        <v>0</v>
      </c>
      <c r="DY18" s="383">
        <f t="shared" si="139"/>
        <v>0</v>
      </c>
      <c r="DZ18" s="383">
        <f t="shared" si="140"/>
        <v>0</v>
      </c>
      <c r="EA18" s="380">
        <f t="shared" si="34"/>
        <v>0</v>
      </c>
      <c r="EB18" s="380">
        <f t="shared" si="141"/>
        <v>0</v>
      </c>
      <c r="EC18" s="383">
        <f t="shared" si="142"/>
        <v>0</v>
      </c>
      <c r="ED18" s="383">
        <f t="shared" si="143"/>
        <v>0</v>
      </c>
      <c r="EE18" s="383">
        <f t="shared" si="144"/>
        <v>0</v>
      </c>
      <c r="EF18" s="380">
        <f t="shared" si="35"/>
        <v>0</v>
      </c>
      <c r="EG18" s="380">
        <f t="shared" si="145"/>
        <v>0</v>
      </c>
      <c r="EH18" s="383">
        <f t="shared" si="146"/>
        <v>0</v>
      </c>
      <c r="EI18" s="383">
        <f t="shared" si="147"/>
        <v>0</v>
      </c>
      <c r="EJ18" s="383">
        <f t="shared" si="148"/>
        <v>0</v>
      </c>
      <c r="EK18" s="380">
        <f t="shared" si="36"/>
        <v>0</v>
      </c>
      <c r="EL18" s="380">
        <f t="shared" si="149"/>
        <v>0</v>
      </c>
      <c r="EM18" s="383">
        <f t="shared" si="150"/>
        <v>0</v>
      </c>
      <c r="EN18" s="383">
        <f t="shared" si="151"/>
        <v>0</v>
      </c>
      <c r="EO18" s="383">
        <f t="shared" si="152"/>
        <v>0</v>
      </c>
      <c r="EP18" s="380">
        <f t="shared" si="37"/>
        <v>0</v>
      </c>
      <c r="EQ18" s="380">
        <f t="shared" si="153"/>
        <v>0</v>
      </c>
      <c r="ER18" s="383">
        <f t="shared" si="154"/>
        <v>0</v>
      </c>
      <c r="ES18" s="383">
        <f t="shared" si="155"/>
        <v>0</v>
      </c>
      <c r="ET18" s="383">
        <f t="shared" si="156"/>
        <v>0</v>
      </c>
      <c r="EU18" s="380">
        <f t="shared" si="38"/>
        <v>0</v>
      </c>
      <c r="EV18" s="380">
        <f t="shared" si="157"/>
        <v>0</v>
      </c>
      <c r="EW18" s="383">
        <f t="shared" si="158"/>
        <v>0</v>
      </c>
      <c r="EX18" s="383">
        <f t="shared" si="159"/>
        <v>0</v>
      </c>
      <c r="EY18" s="383">
        <f t="shared" si="160"/>
        <v>0</v>
      </c>
      <c r="EZ18" s="380">
        <f t="shared" si="39"/>
        <v>0</v>
      </c>
      <c r="FA18" s="380">
        <f t="shared" si="161"/>
        <v>0</v>
      </c>
      <c r="FB18" s="383">
        <f t="shared" si="162"/>
        <v>0</v>
      </c>
      <c r="FC18" s="383">
        <f t="shared" si="163"/>
        <v>0</v>
      </c>
      <c r="FD18" s="383">
        <f t="shared" si="164"/>
        <v>0</v>
      </c>
      <c r="FE18" s="380">
        <f t="shared" si="40"/>
        <v>0</v>
      </c>
      <c r="FF18" s="380">
        <f t="shared" si="165"/>
        <v>0</v>
      </c>
      <c r="FG18" s="384">
        <f t="shared" si="166"/>
        <v>0</v>
      </c>
      <c r="FH18" s="385">
        <f t="shared" si="41"/>
        <v>0</v>
      </c>
      <c r="FI18" s="380">
        <f t="shared" si="42"/>
        <v>0</v>
      </c>
      <c r="FJ18" s="380">
        <f t="shared" si="43"/>
        <v>0</v>
      </c>
      <c r="FK18" s="380">
        <f t="shared" si="167"/>
        <v>0</v>
      </c>
      <c r="FL18" s="380">
        <f t="shared" si="44"/>
        <v>0</v>
      </c>
      <c r="FM18" s="380">
        <f t="shared" si="45"/>
        <v>0</v>
      </c>
      <c r="FN18" s="380">
        <f t="shared" si="46"/>
        <v>0</v>
      </c>
      <c r="FO18" s="380">
        <f t="shared" si="47"/>
        <v>0</v>
      </c>
      <c r="FP18" s="380">
        <f t="shared" si="168"/>
        <v>0</v>
      </c>
      <c r="FQ18" s="380">
        <f t="shared" si="48"/>
        <v>0</v>
      </c>
      <c r="FR18" s="380">
        <f t="shared" si="49"/>
        <v>0</v>
      </c>
      <c r="FS18" s="380">
        <f t="shared" si="50"/>
        <v>0</v>
      </c>
      <c r="FT18" s="380">
        <f t="shared" si="51"/>
        <v>0</v>
      </c>
      <c r="FU18" s="380">
        <f t="shared" si="169"/>
        <v>0</v>
      </c>
      <c r="FV18" s="380">
        <f t="shared" si="52"/>
        <v>0</v>
      </c>
      <c r="FW18" s="380">
        <f t="shared" si="53"/>
        <v>0</v>
      </c>
      <c r="FX18" s="380">
        <f t="shared" si="54"/>
        <v>0</v>
      </c>
      <c r="FY18" s="380">
        <f t="shared" si="55"/>
        <v>0</v>
      </c>
      <c r="FZ18" s="380">
        <f t="shared" si="170"/>
        <v>0</v>
      </c>
      <c r="GA18" s="380">
        <f t="shared" si="56"/>
        <v>0</v>
      </c>
      <c r="GB18" s="380">
        <f t="shared" si="57"/>
        <v>0</v>
      </c>
      <c r="GC18" s="380">
        <f t="shared" si="58"/>
        <v>0</v>
      </c>
      <c r="GD18" s="380">
        <f t="shared" si="59"/>
        <v>0</v>
      </c>
      <c r="GE18" s="380">
        <f t="shared" si="171"/>
        <v>0</v>
      </c>
      <c r="GF18" s="380">
        <f t="shared" si="60"/>
        <v>0</v>
      </c>
      <c r="GG18" s="380">
        <f t="shared" si="61"/>
        <v>0</v>
      </c>
      <c r="GH18" s="380">
        <f t="shared" si="62"/>
        <v>0</v>
      </c>
      <c r="GI18" s="380">
        <f t="shared" si="63"/>
        <v>0</v>
      </c>
      <c r="GJ18" s="380">
        <f t="shared" si="172"/>
        <v>0</v>
      </c>
      <c r="GK18" s="380">
        <f t="shared" si="64"/>
        <v>0</v>
      </c>
      <c r="GL18" s="380">
        <f t="shared" si="65"/>
        <v>0</v>
      </c>
      <c r="GM18" s="380">
        <f t="shared" si="66"/>
        <v>0</v>
      </c>
      <c r="GN18" s="380">
        <f t="shared" si="67"/>
        <v>0</v>
      </c>
      <c r="GO18" s="380">
        <f t="shared" si="173"/>
        <v>0</v>
      </c>
      <c r="GP18" s="380">
        <f t="shared" si="68"/>
        <v>0</v>
      </c>
      <c r="GQ18" s="380">
        <f t="shared" si="69"/>
        <v>0</v>
      </c>
      <c r="GR18" s="380">
        <f t="shared" si="70"/>
        <v>0</v>
      </c>
      <c r="GS18" s="380">
        <f t="shared" si="71"/>
        <v>0</v>
      </c>
      <c r="GT18" s="380">
        <f t="shared" si="174"/>
        <v>0</v>
      </c>
      <c r="GU18" s="380">
        <f t="shared" si="72"/>
        <v>0</v>
      </c>
      <c r="GV18" s="386">
        <f t="shared" si="91"/>
        <v>8241</v>
      </c>
      <c r="GW18" s="380">
        <f t="shared" si="77"/>
        <v>7759.3</v>
      </c>
      <c r="GX18" s="380">
        <f t="shared" si="73"/>
        <v>5051.7</v>
      </c>
      <c r="GY18" s="380">
        <f t="shared" si="73"/>
        <v>2707.6</v>
      </c>
      <c r="GZ18" s="380">
        <f t="shared" si="73"/>
        <v>481.7</v>
      </c>
      <c r="HA18" s="387"/>
      <c r="HB18" s="387"/>
      <c r="HC18" s="388"/>
      <c r="HD18" s="388"/>
      <c r="HE18" s="389"/>
      <c r="HF18" s="390">
        <f t="shared" si="175"/>
        <v>171</v>
      </c>
      <c r="HG18" s="391">
        <v>12.5</v>
      </c>
      <c r="HH18" s="392">
        <f t="shared" si="78"/>
        <v>25866</v>
      </c>
      <c r="HI18" s="393"/>
      <c r="HJ18" s="394"/>
      <c r="HK18" s="388">
        <f t="shared" si="74"/>
        <v>0</v>
      </c>
      <c r="HL18" s="388">
        <f t="shared" si="79"/>
        <v>8241</v>
      </c>
      <c r="HM18" s="394">
        <f t="shared" si="80"/>
        <v>5051.7</v>
      </c>
      <c r="HN18" s="394"/>
      <c r="HO18" s="395">
        <f t="shared" si="81"/>
        <v>8241</v>
      </c>
    </row>
    <row r="19" spans="1:314" ht="31.5">
      <c r="A19" s="372" t="s">
        <v>820</v>
      </c>
      <c r="B19" s="373">
        <v>0</v>
      </c>
      <c r="C19" s="373">
        <v>0</v>
      </c>
      <c r="D19" s="374"/>
      <c r="E19" s="375">
        <v>0</v>
      </c>
      <c r="F19" s="374"/>
      <c r="G19" s="373">
        <v>0</v>
      </c>
      <c r="H19" s="374"/>
      <c r="I19" s="375">
        <v>0</v>
      </c>
      <c r="J19" s="374"/>
      <c r="K19" s="374"/>
      <c r="L19" s="374"/>
      <c r="M19" s="373">
        <v>0</v>
      </c>
      <c r="N19" s="375">
        <v>0</v>
      </c>
      <c r="O19" s="374"/>
      <c r="P19" s="373">
        <v>0</v>
      </c>
      <c r="Q19" s="374">
        <v>51</v>
      </c>
      <c r="R19" s="375">
        <v>0</v>
      </c>
      <c r="S19" s="374"/>
      <c r="T19" s="376">
        <v>0</v>
      </c>
      <c r="U19" s="376">
        <v>0</v>
      </c>
      <c r="V19" s="376">
        <v>0</v>
      </c>
      <c r="W19" s="375">
        <v>0</v>
      </c>
      <c r="X19" s="375">
        <v>0</v>
      </c>
      <c r="Y19" s="375">
        <v>0</v>
      </c>
      <c r="Z19" s="375">
        <v>0</v>
      </c>
      <c r="AA19" s="375">
        <v>0</v>
      </c>
      <c r="AB19" s="375">
        <v>0</v>
      </c>
      <c r="AC19" s="375">
        <v>0</v>
      </c>
      <c r="AD19" s="377">
        <v>0</v>
      </c>
      <c r="AE19" s="377">
        <v>0</v>
      </c>
      <c r="AF19" s="377">
        <v>0</v>
      </c>
      <c r="AG19" s="377">
        <v>0</v>
      </c>
      <c r="AH19" s="374"/>
      <c r="AI19" s="377">
        <v>0</v>
      </c>
      <c r="AJ19" s="378">
        <f t="shared" si="75"/>
        <v>0</v>
      </c>
      <c r="AK19" s="378">
        <f t="shared" si="76"/>
        <v>51</v>
      </c>
      <c r="AL19" s="379">
        <f t="shared" si="0"/>
        <v>0</v>
      </c>
      <c r="AM19" s="380">
        <f t="shared" si="92"/>
        <v>0</v>
      </c>
      <c r="AN19" s="380">
        <f t="shared" si="1"/>
        <v>0</v>
      </c>
      <c r="AO19" s="380">
        <f t="shared" si="93"/>
        <v>0</v>
      </c>
      <c r="AP19" s="380">
        <f t="shared" si="94"/>
        <v>0</v>
      </c>
      <c r="AQ19" s="380">
        <f t="shared" si="2"/>
        <v>0</v>
      </c>
      <c r="AR19" s="380">
        <f t="shared" si="3"/>
        <v>0</v>
      </c>
      <c r="AS19" s="380">
        <f t="shared" si="4"/>
        <v>0</v>
      </c>
      <c r="AT19" s="380">
        <f t="shared" si="95"/>
        <v>0</v>
      </c>
      <c r="AU19" s="380">
        <f t="shared" si="96"/>
        <v>0</v>
      </c>
      <c r="AV19" s="380">
        <f t="shared" si="97"/>
        <v>0</v>
      </c>
      <c r="AW19" s="380">
        <f t="shared" si="98"/>
        <v>0</v>
      </c>
      <c r="AX19" s="380">
        <f t="shared" si="5"/>
        <v>0</v>
      </c>
      <c r="AY19" s="380">
        <f t="shared" si="99"/>
        <v>0</v>
      </c>
      <c r="AZ19" s="380">
        <f t="shared" si="6"/>
        <v>0</v>
      </c>
      <c r="BA19" s="380">
        <f t="shared" si="100"/>
        <v>0</v>
      </c>
      <c r="BB19" s="380">
        <f t="shared" si="101"/>
        <v>0</v>
      </c>
      <c r="BC19" s="380">
        <f t="shared" si="7"/>
        <v>0</v>
      </c>
      <c r="BD19" s="380">
        <f t="shared" si="102"/>
        <v>0</v>
      </c>
      <c r="BE19" s="380">
        <f t="shared" si="8"/>
        <v>0</v>
      </c>
      <c r="BF19" s="380">
        <f t="shared" si="103"/>
        <v>0</v>
      </c>
      <c r="BG19" s="380">
        <f t="shared" si="104"/>
        <v>0</v>
      </c>
      <c r="BH19" s="380">
        <f t="shared" si="9"/>
        <v>0</v>
      </c>
      <c r="BI19" s="380">
        <f t="shared" si="105"/>
        <v>0</v>
      </c>
      <c r="BJ19" s="380">
        <f t="shared" si="106"/>
        <v>0</v>
      </c>
      <c r="BK19" s="380">
        <f t="shared" si="107"/>
        <v>0</v>
      </c>
      <c r="BL19" s="380">
        <f t="shared" si="108"/>
        <v>0</v>
      </c>
      <c r="BM19" s="380">
        <f t="shared" si="10"/>
        <v>0</v>
      </c>
      <c r="BN19" s="380">
        <f t="shared" si="109"/>
        <v>0</v>
      </c>
      <c r="BO19" s="380">
        <f t="shared" si="110"/>
        <v>0</v>
      </c>
      <c r="BP19" s="380">
        <f t="shared" si="111"/>
        <v>0</v>
      </c>
      <c r="BQ19" s="380">
        <f t="shared" si="112"/>
        <v>0</v>
      </c>
      <c r="BR19" s="380">
        <f t="shared" si="11"/>
        <v>0</v>
      </c>
      <c r="BS19" s="380">
        <f t="shared" si="113"/>
        <v>0</v>
      </c>
      <c r="BT19" s="380">
        <f t="shared" si="12"/>
        <v>0</v>
      </c>
      <c r="BU19" s="380"/>
      <c r="BV19" s="380">
        <f t="shared" si="82"/>
        <v>0</v>
      </c>
      <c r="BW19" s="380">
        <f t="shared" si="83"/>
        <v>0</v>
      </c>
      <c r="BX19" s="380">
        <f t="shared" si="84"/>
        <v>0</v>
      </c>
      <c r="BY19" s="380">
        <f t="shared" si="85"/>
        <v>0</v>
      </c>
      <c r="BZ19" s="380">
        <f t="shared" si="86"/>
        <v>0</v>
      </c>
      <c r="CA19" s="380">
        <f t="shared" si="87"/>
        <v>0</v>
      </c>
      <c r="CB19" s="380">
        <f t="shared" si="88"/>
        <v>0</v>
      </c>
      <c r="CC19" s="380">
        <f t="shared" si="89"/>
        <v>0</v>
      </c>
      <c r="CD19" s="380">
        <f t="shared" si="90"/>
        <v>0</v>
      </c>
      <c r="CE19" s="381">
        <f t="shared" si="13"/>
        <v>0</v>
      </c>
      <c r="CF19" s="380">
        <f t="shared" si="114"/>
        <v>0</v>
      </c>
      <c r="CG19" s="380">
        <f t="shared" si="115"/>
        <v>0</v>
      </c>
      <c r="CH19" s="380">
        <f t="shared" si="14"/>
        <v>0</v>
      </c>
      <c r="CI19" s="380">
        <f t="shared" si="116"/>
        <v>0</v>
      </c>
      <c r="CJ19" s="381">
        <f t="shared" si="15"/>
        <v>0</v>
      </c>
      <c r="CK19" s="380">
        <f t="shared" si="117"/>
        <v>0</v>
      </c>
      <c r="CL19" s="380">
        <f t="shared" si="118"/>
        <v>0</v>
      </c>
      <c r="CM19" s="380">
        <f t="shared" si="16"/>
        <v>0</v>
      </c>
      <c r="CN19" s="380">
        <f t="shared" si="119"/>
        <v>0</v>
      </c>
      <c r="CO19" s="381">
        <f t="shared" si="17"/>
        <v>0</v>
      </c>
      <c r="CP19" s="380">
        <f t="shared" si="120"/>
        <v>0</v>
      </c>
      <c r="CQ19" s="380">
        <f t="shared" si="121"/>
        <v>0</v>
      </c>
      <c r="CR19" s="380">
        <f t="shared" si="18"/>
        <v>0</v>
      </c>
      <c r="CS19" s="380">
        <f t="shared" si="122"/>
        <v>0</v>
      </c>
      <c r="CT19" s="381">
        <f t="shared" si="19"/>
        <v>0</v>
      </c>
      <c r="CU19" s="380">
        <f t="shared" si="123"/>
        <v>0</v>
      </c>
      <c r="CV19" s="380">
        <f t="shared" si="124"/>
        <v>0</v>
      </c>
      <c r="CW19" s="380">
        <f t="shared" si="20"/>
        <v>0</v>
      </c>
      <c r="CX19" s="380">
        <f t="shared" si="125"/>
        <v>0</v>
      </c>
      <c r="CY19" s="380">
        <f t="shared" si="21"/>
        <v>0</v>
      </c>
      <c r="CZ19" s="380">
        <f t="shared" si="126"/>
        <v>0</v>
      </c>
      <c r="DA19" s="380">
        <f t="shared" si="127"/>
        <v>0</v>
      </c>
      <c r="DB19" s="380">
        <f t="shared" si="22"/>
        <v>0</v>
      </c>
      <c r="DC19" s="380">
        <f t="shared" si="128"/>
        <v>0</v>
      </c>
      <c r="DD19" s="380">
        <f t="shared" si="23"/>
        <v>0</v>
      </c>
      <c r="DE19" s="380">
        <f t="shared" si="24"/>
        <v>6203.6</v>
      </c>
      <c r="DF19" s="380">
        <f t="shared" si="25"/>
        <v>6016.8</v>
      </c>
      <c r="DG19" s="380">
        <f t="shared" si="26"/>
        <v>3917.3</v>
      </c>
      <c r="DH19" s="380">
        <f t="shared" si="129"/>
        <v>2099.5</v>
      </c>
      <c r="DI19" s="380">
        <f t="shared" si="27"/>
        <v>186.8</v>
      </c>
      <c r="DJ19" s="380">
        <f t="shared" si="28"/>
        <v>0</v>
      </c>
      <c r="DK19" s="380">
        <f t="shared" si="29"/>
        <v>0</v>
      </c>
      <c r="DL19" s="380">
        <f t="shared" si="30"/>
        <v>0</v>
      </c>
      <c r="DM19" s="380">
        <f t="shared" si="130"/>
        <v>0</v>
      </c>
      <c r="DN19" s="380">
        <f t="shared" si="31"/>
        <v>0</v>
      </c>
      <c r="DO19" s="380">
        <f t="shared" si="131"/>
        <v>0</v>
      </c>
      <c r="DP19" s="380">
        <f t="shared" si="132"/>
        <v>0</v>
      </c>
      <c r="DQ19" s="380">
        <f t="shared" si="133"/>
        <v>0</v>
      </c>
      <c r="DR19" s="380">
        <f t="shared" si="134"/>
        <v>0</v>
      </c>
      <c r="DS19" s="380">
        <f t="shared" si="32"/>
        <v>0</v>
      </c>
      <c r="DT19" s="382">
        <f t="shared" si="135"/>
        <v>0</v>
      </c>
      <c r="DU19" s="383">
        <f t="shared" si="136"/>
        <v>0</v>
      </c>
      <c r="DV19" s="380">
        <f t="shared" si="33"/>
        <v>0</v>
      </c>
      <c r="DW19" s="380">
        <f t="shared" si="137"/>
        <v>0</v>
      </c>
      <c r="DX19" s="383">
        <f t="shared" si="138"/>
        <v>0</v>
      </c>
      <c r="DY19" s="383">
        <f t="shared" si="139"/>
        <v>0</v>
      </c>
      <c r="DZ19" s="383">
        <f t="shared" si="140"/>
        <v>0</v>
      </c>
      <c r="EA19" s="380">
        <f t="shared" si="34"/>
        <v>0</v>
      </c>
      <c r="EB19" s="380">
        <f t="shared" si="141"/>
        <v>0</v>
      </c>
      <c r="EC19" s="383">
        <f t="shared" si="142"/>
        <v>0</v>
      </c>
      <c r="ED19" s="383">
        <f t="shared" si="143"/>
        <v>0</v>
      </c>
      <c r="EE19" s="383">
        <f t="shared" si="144"/>
        <v>0</v>
      </c>
      <c r="EF19" s="380">
        <f t="shared" si="35"/>
        <v>0</v>
      </c>
      <c r="EG19" s="380">
        <f t="shared" si="145"/>
        <v>0</v>
      </c>
      <c r="EH19" s="383">
        <f t="shared" si="146"/>
        <v>0</v>
      </c>
      <c r="EI19" s="383">
        <f t="shared" si="147"/>
        <v>0</v>
      </c>
      <c r="EJ19" s="383">
        <f t="shared" si="148"/>
        <v>0</v>
      </c>
      <c r="EK19" s="380">
        <f t="shared" si="36"/>
        <v>0</v>
      </c>
      <c r="EL19" s="380">
        <f t="shared" si="149"/>
        <v>0</v>
      </c>
      <c r="EM19" s="383">
        <f t="shared" si="150"/>
        <v>0</v>
      </c>
      <c r="EN19" s="383">
        <f t="shared" si="151"/>
        <v>0</v>
      </c>
      <c r="EO19" s="383">
        <f t="shared" si="152"/>
        <v>0</v>
      </c>
      <c r="EP19" s="380">
        <f t="shared" si="37"/>
        <v>0</v>
      </c>
      <c r="EQ19" s="380">
        <f t="shared" si="153"/>
        <v>0</v>
      </c>
      <c r="ER19" s="383">
        <f t="shared" si="154"/>
        <v>0</v>
      </c>
      <c r="ES19" s="383">
        <f t="shared" si="155"/>
        <v>0</v>
      </c>
      <c r="ET19" s="383">
        <f t="shared" si="156"/>
        <v>0</v>
      </c>
      <c r="EU19" s="380">
        <f t="shared" si="38"/>
        <v>0</v>
      </c>
      <c r="EV19" s="380">
        <f t="shared" si="157"/>
        <v>0</v>
      </c>
      <c r="EW19" s="383">
        <f t="shared" si="158"/>
        <v>0</v>
      </c>
      <c r="EX19" s="383">
        <f t="shared" si="159"/>
        <v>0</v>
      </c>
      <c r="EY19" s="383">
        <f t="shared" si="160"/>
        <v>0</v>
      </c>
      <c r="EZ19" s="380">
        <f t="shared" si="39"/>
        <v>0</v>
      </c>
      <c r="FA19" s="380">
        <f t="shared" si="161"/>
        <v>0</v>
      </c>
      <c r="FB19" s="383">
        <f t="shared" si="162"/>
        <v>0</v>
      </c>
      <c r="FC19" s="383">
        <f t="shared" si="163"/>
        <v>0</v>
      </c>
      <c r="FD19" s="383">
        <f t="shared" si="164"/>
        <v>0</v>
      </c>
      <c r="FE19" s="380">
        <f t="shared" si="40"/>
        <v>0</v>
      </c>
      <c r="FF19" s="380">
        <f t="shared" si="165"/>
        <v>0</v>
      </c>
      <c r="FG19" s="384">
        <f t="shared" si="166"/>
        <v>0</v>
      </c>
      <c r="FH19" s="385">
        <f t="shared" si="41"/>
        <v>0</v>
      </c>
      <c r="FI19" s="380">
        <f t="shared" si="42"/>
        <v>0</v>
      </c>
      <c r="FJ19" s="380">
        <f t="shared" si="43"/>
        <v>0</v>
      </c>
      <c r="FK19" s="380">
        <f t="shared" si="167"/>
        <v>0</v>
      </c>
      <c r="FL19" s="380">
        <f t="shared" si="44"/>
        <v>0</v>
      </c>
      <c r="FM19" s="380">
        <f t="shared" si="45"/>
        <v>0</v>
      </c>
      <c r="FN19" s="380">
        <f t="shared" si="46"/>
        <v>0</v>
      </c>
      <c r="FO19" s="380">
        <f t="shared" si="47"/>
        <v>0</v>
      </c>
      <c r="FP19" s="380">
        <f t="shared" si="168"/>
        <v>0</v>
      </c>
      <c r="FQ19" s="380">
        <f t="shared" si="48"/>
        <v>0</v>
      </c>
      <c r="FR19" s="380">
        <f t="shared" si="49"/>
        <v>0</v>
      </c>
      <c r="FS19" s="380">
        <f t="shared" si="50"/>
        <v>0</v>
      </c>
      <c r="FT19" s="380">
        <f t="shared" si="51"/>
        <v>0</v>
      </c>
      <c r="FU19" s="380">
        <f t="shared" si="169"/>
        <v>0</v>
      </c>
      <c r="FV19" s="380">
        <f t="shared" si="52"/>
        <v>0</v>
      </c>
      <c r="FW19" s="380">
        <f t="shared" si="53"/>
        <v>0</v>
      </c>
      <c r="FX19" s="380">
        <f t="shared" si="54"/>
        <v>0</v>
      </c>
      <c r="FY19" s="380">
        <f t="shared" si="55"/>
        <v>0</v>
      </c>
      <c r="FZ19" s="380">
        <f t="shared" si="170"/>
        <v>0</v>
      </c>
      <c r="GA19" s="380">
        <f t="shared" si="56"/>
        <v>0</v>
      </c>
      <c r="GB19" s="380">
        <f t="shared" si="57"/>
        <v>0</v>
      </c>
      <c r="GC19" s="380">
        <f t="shared" si="58"/>
        <v>0</v>
      </c>
      <c r="GD19" s="380">
        <f t="shared" si="59"/>
        <v>0</v>
      </c>
      <c r="GE19" s="380">
        <f t="shared" si="171"/>
        <v>0</v>
      </c>
      <c r="GF19" s="380">
        <f t="shared" si="60"/>
        <v>0</v>
      </c>
      <c r="GG19" s="380">
        <f t="shared" si="61"/>
        <v>0</v>
      </c>
      <c r="GH19" s="380">
        <f t="shared" si="62"/>
        <v>0</v>
      </c>
      <c r="GI19" s="380">
        <f t="shared" si="63"/>
        <v>0</v>
      </c>
      <c r="GJ19" s="380">
        <f t="shared" si="172"/>
        <v>0</v>
      </c>
      <c r="GK19" s="380">
        <f t="shared" si="64"/>
        <v>0</v>
      </c>
      <c r="GL19" s="380">
        <f t="shared" si="65"/>
        <v>0</v>
      </c>
      <c r="GM19" s="380">
        <f t="shared" si="66"/>
        <v>0</v>
      </c>
      <c r="GN19" s="380">
        <f t="shared" si="67"/>
        <v>0</v>
      </c>
      <c r="GO19" s="380">
        <f t="shared" si="173"/>
        <v>0</v>
      </c>
      <c r="GP19" s="380">
        <f t="shared" si="68"/>
        <v>0</v>
      </c>
      <c r="GQ19" s="380">
        <f t="shared" si="69"/>
        <v>0</v>
      </c>
      <c r="GR19" s="380">
        <f t="shared" si="70"/>
        <v>0</v>
      </c>
      <c r="GS19" s="380">
        <f t="shared" si="71"/>
        <v>0</v>
      </c>
      <c r="GT19" s="380">
        <f t="shared" si="174"/>
        <v>0</v>
      </c>
      <c r="GU19" s="380">
        <f t="shared" si="72"/>
        <v>0</v>
      </c>
      <c r="GV19" s="386">
        <f t="shared" si="91"/>
        <v>6203.6</v>
      </c>
      <c r="GW19" s="380">
        <f t="shared" si="77"/>
        <v>6016.8</v>
      </c>
      <c r="GX19" s="380">
        <f t="shared" si="73"/>
        <v>3917.3</v>
      </c>
      <c r="GY19" s="380">
        <f t="shared" si="73"/>
        <v>2099.5</v>
      </c>
      <c r="GZ19" s="380">
        <f t="shared" si="73"/>
        <v>186.8</v>
      </c>
      <c r="HA19" s="396"/>
      <c r="HB19" s="387"/>
      <c r="HC19" s="388"/>
      <c r="HD19" s="388"/>
      <c r="HE19" s="389"/>
      <c r="HF19" s="390">
        <f t="shared" si="175"/>
        <v>51</v>
      </c>
      <c r="HG19" s="391">
        <v>10.5</v>
      </c>
      <c r="HH19" s="392">
        <f t="shared" si="78"/>
        <v>23878</v>
      </c>
      <c r="HI19" s="393"/>
      <c r="HJ19" s="394"/>
      <c r="HK19" s="388">
        <f t="shared" si="74"/>
        <v>0</v>
      </c>
      <c r="HL19" s="388">
        <f t="shared" si="79"/>
        <v>6203.6</v>
      </c>
      <c r="HM19" s="394">
        <f t="shared" si="80"/>
        <v>3917.3</v>
      </c>
      <c r="HN19" s="394"/>
      <c r="HO19" s="395">
        <f t="shared" si="81"/>
        <v>6203.6</v>
      </c>
    </row>
    <row r="20" spans="1:314" s="400" customFormat="1" ht="18.75" customHeight="1">
      <c r="A20" s="372" t="s">
        <v>721</v>
      </c>
      <c r="B20" s="373">
        <v>0</v>
      </c>
      <c r="C20" s="373">
        <v>0</v>
      </c>
      <c r="D20" s="374">
        <v>42</v>
      </c>
      <c r="E20" s="375">
        <v>0</v>
      </c>
      <c r="F20" s="374"/>
      <c r="G20" s="373">
        <v>0</v>
      </c>
      <c r="H20" s="374">
        <v>208</v>
      </c>
      <c r="I20" s="375">
        <v>0</v>
      </c>
      <c r="J20" s="374"/>
      <c r="K20" s="374"/>
      <c r="L20" s="374"/>
      <c r="M20" s="373">
        <v>0</v>
      </c>
      <c r="N20" s="375">
        <v>0</v>
      </c>
      <c r="O20" s="374"/>
      <c r="P20" s="375">
        <v>0</v>
      </c>
      <c r="Q20" s="374"/>
      <c r="R20" s="375">
        <v>0</v>
      </c>
      <c r="S20" s="374"/>
      <c r="T20" s="376">
        <v>0</v>
      </c>
      <c r="U20" s="376">
        <v>0</v>
      </c>
      <c r="V20" s="376">
        <v>0</v>
      </c>
      <c r="W20" s="375">
        <v>0</v>
      </c>
      <c r="X20" s="375">
        <v>0</v>
      </c>
      <c r="Y20" s="375">
        <v>0</v>
      </c>
      <c r="Z20" s="375">
        <v>0</v>
      </c>
      <c r="AA20" s="375">
        <v>0</v>
      </c>
      <c r="AB20" s="375">
        <v>0</v>
      </c>
      <c r="AC20" s="375">
        <v>0</v>
      </c>
      <c r="AD20" s="377">
        <v>0</v>
      </c>
      <c r="AE20" s="377">
        <v>0</v>
      </c>
      <c r="AF20" s="377">
        <v>0</v>
      </c>
      <c r="AG20" s="377">
        <v>0</v>
      </c>
      <c r="AH20" s="374"/>
      <c r="AI20" s="377">
        <v>0</v>
      </c>
      <c r="AJ20" s="378">
        <f t="shared" si="75"/>
        <v>42</v>
      </c>
      <c r="AK20" s="378">
        <f t="shared" si="76"/>
        <v>208</v>
      </c>
      <c r="AL20" s="379">
        <f t="shared" si="0"/>
        <v>0</v>
      </c>
      <c r="AM20" s="380">
        <f t="shared" si="92"/>
        <v>0</v>
      </c>
      <c r="AN20" s="380">
        <f t="shared" si="1"/>
        <v>0</v>
      </c>
      <c r="AO20" s="380">
        <f t="shared" si="93"/>
        <v>0</v>
      </c>
      <c r="AP20" s="380">
        <f t="shared" si="94"/>
        <v>0</v>
      </c>
      <c r="AQ20" s="380">
        <f t="shared" si="2"/>
        <v>0</v>
      </c>
      <c r="AR20" s="380">
        <f t="shared" si="3"/>
        <v>0</v>
      </c>
      <c r="AS20" s="380">
        <f t="shared" si="4"/>
        <v>0</v>
      </c>
      <c r="AT20" s="380">
        <f t="shared" si="95"/>
        <v>0</v>
      </c>
      <c r="AU20" s="380">
        <f t="shared" si="96"/>
        <v>0</v>
      </c>
      <c r="AV20" s="380">
        <f t="shared" si="97"/>
        <v>2300.5</v>
      </c>
      <c r="AW20" s="380">
        <f t="shared" si="98"/>
        <v>2191.6</v>
      </c>
      <c r="AX20" s="380">
        <f t="shared" si="5"/>
        <v>1426.9</v>
      </c>
      <c r="AY20" s="380">
        <f t="shared" si="99"/>
        <v>764.7</v>
      </c>
      <c r="AZ20" s="380">
        <f t="shared" si="6"/>
        <v>108.9</v>
      </c>
      <c r="BA20" s="380">
        <f t="shared" si="100"/>
        <v>0</v>
      </c>
      <c r="BB20" s="380">
        <f t="shared" si="101"/>
        <v>0</v>
      </c>
      <c r="BC20" s="380">
        <f t="shared" si="7"/>
        <v>0</v>
      </c>
      <c r="BD20" s="380">
        <f t="shared" si="102"/>
        <v>0</v>
      </c>
      <c r="BE20" s="380">
        <f t="shared" si="8"/>
        <v>0</v>
      </c>
      <c r="BF20" s="380">
        <f t="shared" si="103"/>
        <v>0</v>
      </c>
      <c r="BG20" s="380">
        <f t="shared" si="104"/>
        <v>0</v>
      </c>
      <c r="BH20" s="380">
        <f t="shared" si="9"/>
        <v>0</v>
      </c>
      <c r="BI20" s="380">
        <f t="shared" si="105"/>
        <v>0</v>
      </c>
      <c r="BJ20" s="380">
        <f t="shared" si="106"/>
        <v>0</v>
      </c>
      <c r="BK20" s="380">
        <f t="shared" si="107"/>
        <v>0</v>
      </c>
      <c r="BL20" s="380">
        <f t="shared" si="108"/>
        <v>0</v>
      </c>
      <c r="BM20" s="380">
        <f t="shared" si="10"/>
        <v>0</v>
      </c>
      <c r="BN20" s="380">
        <f t="shared" si="109"/>
        <v>0</v>
      </c>
      <c r="BO20" s="380">
        <f t="shared" si="110"/>
        <v>0</v>
      </c>
      <c r="BP20" s="380">
        <f t="shared" si="111"/>
        <v>10024.1</v>
      </c>
      <c r="BQ20" s="380">
        <f t="shared" si="112"/>
        <v>9438.2000000000007</v>
      </c>
      <c r="BR20" s="380">
        <f t="shared" si="11"/>
        <v>6144.7</v>
      </c>
      <c r="BS20" s="380">
        <f t="shared" si="113"/>
        <v>3293.5</v>
      </c>
      <c r="BT20" s="380">
        <f t="shared" si="12"/>
        <v>585.9</v>
      </c>
      <c r="BU20" s="380"/>
      <c r="BV20" s="380">
        <f t="shared" si="82"/>
        <v>0</v>
      </c>
      <c r="BW20" s="380">
        <f t="shared" si="83"/>
        <v>0</v>
      </c>
      <c r="BX20" s="380">
        <f t="shared" si="84"/>
        <v>0</v>
      </c>
      <c r="BY20" s="380">
        <f t="shared" si="85"/>
        <v>0</v>
      </c>
      <c r="BZ20" s="380">
        <f t="shared" si="86"/>
        <v>0</v>
      </c>
      <c r="CA20" s="380">
        <f t="shared" si="87"/>
        <v>0</v>
      </c>
      <c r="CB20" s="380">
        <f t="shared" si="88"/>
        <v>0</v>
      </c>
      <c r="CC20" s="380">
        <f t="shared" si="89"/>
        <v>0</v>
      </c>
      <c r="CD20" s="380">
        <f t="shared" si="90"/>
        <v>0</v>
      </c>
      <c r="CE20" s="381">
        <f t="shared" si="13"/>
        <v>0</v>
      </c>
      <c r="CF20" s="380">
        <f t="shared" si="114"/>
        <v>0</v>
      </c>
      <c r="CG20" s="380">
        <f t="shared" si="115"/>
        <v>0</v>
      </c>
      <c r="CH20" s="380">
        <f t="shared" si="14"/>
        <v>0</v>
      </c>
      <c r="CI20" s="380">
        <f t="shared" si="116"/>
        <v>0</v>
      </c>
      <c r="CJ20" s="381">
        <f t="shared" si="15"/>
        <v>0</v>
      </c>
      <c r="CK20" s="380">
        <f t="shared" si="117"/>
        <v>0</v>
      </c>
      <c r="CL20" s="380">
        <f t="shared" si="118"/>
        <v>0</v>
      </c>
      <c r="CM20" s="380">
        <f t="shared" si="16"/>
        <v>0</v>
      </c>
      <c r="CN20" s="380">
        <f t="shared" si="119"/>
        <v>0</v>
      </c>
      <c r="CO20" s="381">
        <f t="shared" si="17"/>
        <v>0</v>
      </c>
      <c r="CP20" s="380">
        <f t="shared" si="120"/>
        <v>0</v>
      </c>
      <c r="CQ20" s="380">
        <f t="shared" si="121"/>
        <v>0</v>
      </c>
      <c r="CR20" s="380">
        <f t="shared" si="18"/>
        <v>0</v>
      </c>
      <c r="CS20" s="380">
        <f t="shared" si="122"/>
        <v>0</v>
      </c>
      <c r="CT20" s="381">
        <f t="shared" si="19"/>
        <v>0</v>
      </c>
      <c r="CU20" s="380">
        <f t="shared" si="123"/>
        <v>0</v>
      </c>
      <c r="CV20" s="380">
        <f t="shared" si="124"/>
        <v>0</v>
      </c>
      <c r="CW20" s="380">
        <f t="shared" si="20"/>
        <v>0</v>
      </c>
      <c r="CX20" s="380">
        <f t="shared" si="125"/>
        <v>0</v>
      </c>
      <c r="CY20" s="380">
        <f t="shared" si="21"/>
        <v>0</v>
      </c>
      <c r="CZ20" s="380">
        <f t="shared" si="126"/>
        <v>0</v>
      </c>
      <c r="DA20" s="380">
        <f t="shared" si="127"/>
        <v>0</v>
      </c>
      <c r="DB20" s="380">
        <f t="shared" si="22"/>
        <v>0</v>
      </c>
      <c r="DC20" s="380">
        <f t="shared" si="128"/>
        <v>0</v>
      </c>
      <c r="DD20" s="380">
        <f t="shared" si="23"/>
        <v>0</v>
      </c>
      <c r="DE20" s="380">
        <f t="shared" si="24"/>
        <v>0</v>
      </c>
      <c r="DF20" s="380">
        <f t="shared" si="25"/>
        <v>0</v>
      </c>
      <c r="DG20" s="380">
        <f t="shared" si="26"/>
        <v>0</v>
      </c>
      <c r="DH20" s="380">
        <f t="shared" si="129"/>
        <v>0</v>
      </c>
      <c r="DI20" s="380">
        <f t="shared" si="27"/>
        <v>0</v>
      </c>
      <c r="DJ20" s="380">
        <f t="shared" si="28"/>
        <v>0</v>
      </c>
      <c r="DK20" s="380">
        <f t="shared" si="29"/>
        <v>0</v>
      </c>
      <c r="DL20" s="380">
        <f t="shared" si="30"/>
        <v>0</v>
      </c>
      <c r="DM20" s="380">
        <f t="shared" si="130"/>
        <v>0</v>
      </c>
      <c r="DN20" s="380">
        <f t="shared" si="31"/>
        <v>0</v>
      </c>
      <c r="DO20" s="380">
        <f t="shared" si="131"/>
        <v>0</v>
      </c>
      <c r="DP20" s="380">
        <f t="shared" si="132"/>
        <v>0</v>
      </c>
      <c r="DQ20" s="380">
        <f t="shared" si="133"/>
        <v>0</v>
      </c>
      <c r="DR20" s="380">
        <f t="shared" si="134"/>
        <v>0</v>
      </c>
      <c r="DS20" s="380">
        <f t="shared" si="32"/>
        <v>0</v>
      </c>
      <c r="DT20" s="382">
        <f t="shared" si="135"/>
        <v>0</v>
      </c>
      <c r="DU20" s="383">
        <f t="shared" si="136"/>
        <v>0</v>
      </c>
      <c r="DV20" s="380">
        <f t="shared" si="33"/>
        <v>0</v>
      </c>
      <c r="DW20" s="380">
        <f t="shared" si="137"/>
        <v>0</v>
      </c>
      <c r="DX20" s="383">
        <f t="shared" si="138"/>
        <v>0</v>
      </c>
      <c r="DY20" s="383">
        <f t="shared" si="139"/>
        <v>0</v>
      </c>
      <c r="DZ20" s="383">
        <f t="shared" si="140"/>
        <v>0</v>
      </c>
      <c r="EA20" s="380">
        <f t="shared" si="34"/>
        <v>0</v>
      </c>
      <c r="EB20" s="380">
        <f t="shared" si="141"/>
        <v>0</v>
      </c>
      <c r="EC20" s="383">
        <f t="shared" si="142"/>
        <v>0</v>
      </c>
      <c r="ED20" s="383">
        <f t="shared" si="143"/>
        <v>0</v>
      </c>
      <c r="EE20" s="383">
        <f t="shared" si="144"/>
        <v>0</v>
      </c>
      <c r="EF20" s="380">
        <f t="shared" si="35"/>
        <v>0</v>
      </c>
      <c r="EG20" s="380">
        <f t="shared" si="145"/>
        <v>0</v>
      </c>
      <c r="EH20" s="383">
        <f t="shared" si="146"/>
        <v>0</v>
      </c>
      <c r="EI20" s="383">
        <f t="shared" si="147"/>
        <v>0</v>
      </c>
      <c r="EJ20" s="383">
        <f t="shared" si="148"/>
        <v>0</v>
      </c>
      <c r="EK20" s="380">
        <f t="shared" si="36"/>
        <v>0</v>
      </c>
      <c r="EL20" s="380">
        <f t="shared" si="149"/>
        <v>0</v>
      </c>
      <c r="EM20" s="383">
        <f t="shared" si="150"/>
        <v>0</v>
      </c>
      <c r="EN20" s="383">
        <f t="shared" si="151"/>
        <v>0</v>
      </c>
      <c r="EO20" s="383">
        <f t="shared" si="152"/>
        <v>0</v>
      </c>
      <c r="EP20" s="380">
        <f t="shared" si="37"/>
        <v>0</v>
      </c>
      <c r="EQ20" s="380">
        <f t="shared" si="153"/>
        <v>0</v>
      </c>
      <c r="ER20" s="383">
        <f t="shared" si="154"/>
        <v>0</v>
      </c>
      <c r="ES20" s="383">
        <f t="shared" si="155"/>
        <v>0</v>
      </c>
      <c r="ET20" s="383">
        <f t="shared" si="156"/>
        <v>0</v>
      </c>
      <c r="EU20" s="380">
        <f t="shared" si="38"/>
        <v>0</v>
      </c>
      <c r="EV20" s="380">
        <f t="shared" si="157"/>
        <v>0</v>
      </c>
      <c r="EW20" s="383">
        <f t="shared" si="158"/>
        <v>0</v>
      </c>
      <c r="EX20" s="383">
        <f t="shared" si="159"/>
        <v>0</v>
      </c>
      <c r="EY20" s="383">
        <f t="shared" si="160"/>
        <v>0</v>
      </c>
      <c r="EZ20" s="380">
        <f t="shared" si="39"/>
        <v>0</v>
      </c>
      <c r="FA20" s="380">
        <f t="shared" si="161"/>
        <v>0</v>
      </c>
      <c r="FB20" s="383">
        <f t="shared" si="162"/>
        <v>0</v>
      </c>
      <c r="FC20" s="383">
        <f t="shared" si="163"/>
        <v>0</v>
      </c>
      <c r="FD20" s="383">
        <f t="shared" si="164"/>
        <v>0</v>
      </c>
      <c r="FE20" s="380">
        <f t="shared" si="40"/>
        <v>0</v>
      </c>
      <c r="FF20" s="380">
        <f t="shared" si="165"/>
        <v>0</v>
      </c>
      <c r="FG20" s="384">
        <f t="shared" si="166"/>
        <v>0</v>
      </c>
      <c r="FH20" s="385">
        <f t="shared" si="41"/>
        <v>0</v>
      </c>
      <c r="FI20" s="380">
        <f t="shared" si="42"/>
        <v>0</v>
      </c>
      <c r="FJ20" s="380">
        <f t="shared" si="43"/>
        <v>0</v>
      </c>
      <c r="FK20" s="380">
        <f t="shared" si="167"/>
        <v>0</v>
      </c>
      <c r="FL20" s="380">
        <f t="shared" si="44"/>
        <v>0</v>
      </c>
      <c r="FM20" s="380">
        <f t="shared" si="45"/>
        <v>0</v>
      </c>
      <c r="FN20" s="380">
        <f t="shared" si="46"/>
        <v>0</v>
      </c>
      <c r="FO20" s="380">
        <f t="shared" si="47"/>
        <v>0</v>
      </c>
      <c r="FP20" s="380">
        <f t="shared" si="168"/>
        <v>0</v>
      </c>
      <c r="FQ20" s="380">
        <f t="shared" si="48"/>
        <v>0</v>
      </c>
      <c r="FR20" s="380">
        <f t="shared" si="49"/>
        <v>0</v>
      </c>
      <c r="FS20" s="380">
        <f t="shared" si="50"/>
        <v>0</v>
      </c>
      <c r="FT20" s="380">
        <f t="shared" si="51"/>
        <v>0</v>
      </c>
      <c r="FU20" s="380">
        <f t="shared" si="169"/>
        <v>0</v>
      </c>
      <c r="FV20" s="380">
        <f t="shared" si="52"/>
        <v>0</v>
      </c>
      <c r="FW20" s="380">
        <f t="shared" si="53"/>
        <v>0</v>
      </c>
      <c r="FX20" s="380">
        <f t="shared" si="54"/>
        <v>0</v>
      </c>
      <c r="FY20" s="380">
        <f t="shared" si="55"/>
        <v>0</v>
      </c>
      <c r="FZ20" s="380">
        <f t="shared" si="170"/>
        <v>0</v>
      </c>
      <c r="GA20" s="380">
        <f t="shared" si="56"/>
        <v>0</v>
      </c>
      <c r="GB20" s="380">
        <f t="shared" si="57"/>
        <v>0</v>
      </c>
      <c r="GC20" s="380">
        <f t="shared" si="58"/>
        <v>0</v>
      </c>
      <c r="GD20" s="380">
        <f t="shared" si="59"/>
        <v>0</v>
      </c>
      <c r="GE20" s="380">
        <f t="shared" si="171"/>
        <v>0</v>
      </c>
      <c r="GF20" s="380">
        <f t="shared" si="60"/>
        <v>0</v>
      </c>
      <c r="GG20" s="380">
        <f t="shared" si="61"/>
        <v>0</v>
      </c>
      <c r="GH20" s="380">
        <f t="shared" si="62"/>
        <v>0</v>
      </c>
      <c r="GI20" s="380">
        <f t="shared" si="63"/>
        <v>0</v>
      </c>
      <c r="GJ20" s="380">
        <f t="shared" si="172"/>
        <v>0</v>
      </c>
      <c r="GK20" s="380">
        <f t="shared" si="64"/>
        <v>0</v>
      </c>
      <c r="GL20" s="380">
        <f t="shared" si="65"/>
        <v>0</v>
      </c>
      <c r="GM20" s="380">
        <f t="shared" si="66"/>
        <v>0</v>
      </c>
      <c r="GN20" s="380">
        <f t="shared" si="67"/>
        <v>0</v>
      </c>
      <c r="GO20" s="380">
        <f t="shared" si="173"/>
        <v>0</v>
      </c>
      <c r="GP20" s="380">
        <f t="shared" si="68"/>
        <v>0</v>
      </c>
      <c r="GQ20" s="380">
        <f t="shared" si="69"/>
        <v>0</v>
      </c>
      <c r="GR20" s="380">
        <f t="shared" si="70"/>
        <v>0</v>
      </c>
      <c r="GS20" s="380">
        <f t="shared" si="71"/>
        <v>0</v>
      </c>
      <c r="GT20" s="380">
        <f t="shared" si="174"/>
        <v>0</v>
      </c>
      <c r="GU20" s="380">
        <f t="shared" si="72"/>
        <v>0</v>
      </c>
      <c r="GV20" s="386">
        <f t="shared" si="91"/>
        <v>12324.6</v>
      </c>
      <c r="GW20" s="380">
        <f t="shared" si="77"/>
        <v>11629.8</v>
      </c>
      <c r="GX20" s="380">
        <f t="shared" si="73"/>
        <v>7571.6</v>
      </c>
      <c r="GY20" s="380">
        <f t="shared" si="73"/>
        <v>4058.2</v>
      </c>
      <c r="GZ20" s="380">
        <f t="shared" si="73"/>
        <v>694.8</v>
      </c>
      <c r="HA20" s="396"/>
      <c r="HB20" s="387"/>
      <c r="HC20" s="388"/>
      <c r="HD20" s="388"/>
      <c r="HE20" s="389"/>
      <c r="HF20" s="390">
        <f t="shared" si="175"/>
        <v>250</v>
      </c>
      <c r="HG20" s="391">
        <v>15.9</v>
      </c>
      <c r="HH20" s="392">
        <f t="shared" si="78"/>
        <v>30479</v>
      </c>
      <c r="HI20" s="393"/>
      <c r="HJ20" s="394"/>
      <c r="HK20" s="388">
        <f t="shared" si="74"/>
        <v>0</v>
      </c>
      <c r="HL20" s="388">
        <f t="shared" si="79"/>
        <v>12324.6</v>
      </c>
      <c r="HM20" s="394">
        <f t="shared" si="80"/>
        <v>7571.6</v>
      </c>
      <c r="HN20" s="394"/>
      <c r="HO20" s="395">
        <f t="shared" si="81"/>
        <v>12324.6</v>
      </c>
      <c r="HP20" s="301"/>
      <c r="HQ20" s="301"/>
      <c r="HR20" s="301"/>
      <c r="HS20" s="301"/>
      <c r="HT20" s="301"/>
      <c r="HU20" s="301"/>
      <c r="HV20" s="301"/>
      <c r="HW20" s="301"/>
      <c r="HX20" s="301"/>
      <c r="HY20" s="301"/>
      <c r="HZ20" s="301"/>
      <c r="IA20" s="301"/>
      <c r="IB20" s="301"/>
      <c r="IC20" s="301"/>
      <c r="ID20" s="301"/>
      <c r="IE20" s="301"/>
      <c r="IF20" s="301"/>
      <c r="IG20" s="301"/>
      <c r="IH20" s="301"/>
      <c r="II20" s="301"/>
      <c r="IJ20" s="301"/>
      <c r="IK20" s="301"/>
      <c r="IL20" s="301"/>
      <c r="IM20" s="301"/>
      <c r="IN20" s="301"/>
      <c r="IO20" s="301"/>
      <c r="IP20" s="301"/>
      <c r="IQ20" s="301"/>
      <c r="IR20" s="301"/>
      <c r="IS20" s="301"/>
      <c r="IT20" s="301"/>
      <c r="IU20" s="301"/>
      <c r="IV20" s="301"/>
      <c r="IW20" s="301"/>
      <c r="IX20" s="301"/>
      <c r="IY20" s="301"/>
      <c r="IZ20" s="301"/>
      <c r="JA20" s="301"/>
      <c r="JB20" s="301"/>
      <c r="JC20" s="301"/>
      <c r="JD20" s="301"/>
      <c r="JE20" s="301"/>
      <c r="JF20" s="301"/>
      <c r="JG20" s="301"/>
      <c r="JH20" s="301"/>
      <c r="JI20" s="301"/>
      <c r="JJ20" s="301"/>
      <c r="JK20" s="301"/>
      <c r="JL20" s="301"/>
      <c r="JM20" s="301"/>
      <c r="JN20" s="301"/>
      <c r="JO20" s="301"/>
      <c r="JP20" s="301"/>
      <c r="JQ20" s="301"/>
      <c r="JR20" s="301"/>
      <c r="JS20" s="301"/>
      <c r="JT20" s="301"/>
      <c r="JU20" s="301"/>
      <c r="JV20" s="301"/>
      <c r="JW20" s="301"/>
      <c r="JX20" s="301"/>
      <c r="JY20" s="301"/>
      <c r="JZ20" s="301"/>
      <c r="KA20" s="301"/>
      <c r="KB20" s="301"/>
      <c r="KC20" s="301"/>
      <c r="KD20" s="301"/>
      <c r="KE20" s="301"/>
      <c r="KF20" s="301"/>
      <c r="KG20" s="301"/>
      <c r="KH20" s="301"/>
      <c r="KI20" s="301"/>
      <c r="KJ20" s="301"/>
      <c r="KK20" s="301"/>
      <c r="KL20" s="301"/>
      <c r="KM20" s="301"/>
      <c r="KN20" s="301"/>
      <c r="KO20" s="301"/>
      <c r="KP20" s="301"/>
      <c r="KQ20" s="301"/>
      <c r="KR20" s="301"/>
      <c r="KS20" s="301"/>
      <c r="KT20" s="301"/>
      <c r="KU20" s="301"/>
      <c r="KV20" s="301"/>
      <c r="KW20" s="301"/>
      <c r="KX20" s="301"/>
      <c r="KY20" s="301"/>
      <c r="KZ20" s="301"/>
      <c r="LA20" s="301"/>
      <c r="LB20" s="301"/>
    </row>
    <row r="21" spans="1:314">
      <c r="A21" s="372" t="s">
        <v>722</v>
      </c>
      <c r="B21" s="373">
        <v>0</v>
      </c>
      <c r="C21" s="373">
        <v>0</v>
      </c>
      <c r="D21" s="374">
        <v>59</v>
      </c>
      <c r="E21" s="375">
        <v>0</v>
      </c>
      <c r="F21" s="374"/>
      <c r="G21" s="373">
        <v>0</v>
      </c>
      <c r="H21" s="374">
        <v>266</v>
      </c>
      <c r="I21" s="375">
        <v>0</v>
      </c>
      <c r="J21" s="374"/>
      <c r="K21" s="374"/>
      <c r="L21" s="374"/>
      <c r="M21" s="373">
        <v>0</v>
      </c>
      <c r="N21" s="375">
        <v>0</v>
      </c>
      <c r="O21" s="374"/>
      <c r="P21" s="375">
        <v>0</v>
      </c>
      <c r="Q21" s="374"/>
      <c r="R21" s="375">
        <v>0</v>
      </c>
      <c r="S21" s="374"/>
      <c r="T21" s="376">
        <v>0</v>
      </c>
      <c r="U21" s="376">
        <v>0</v>
      </c>
      <c r="V21" s="376">
        <v>0</v>
      </c>
      <c r="W21" s="375">
        <v>0</v>
      </c>
      <c r="X21" s="375">
        <v>0</v>
      </c>
      <c r="Y21" s="375">
        <v>0</v>
      </c>
      <c r="Z21" s="375">
        <v>0</v>
      </c>
      <c r="AA21" s="375">
        <v>0</v>
      </c>
      <c r="AB21" s="375">
        <v>0</v>
      </c>
      <c r="AC21" s="375">
        <v>0</v>
      </c>
      <c r="AD21" s="377">
        <v>0</v>
      </c>
      <c r="AE21" s="377">
        <v>0</v>
      </c>
      <c r="AF21" s="377">
        <v>0</v>
      </c>
      <c r="AG21" s="377">
        <v>0</v>
      </c>
      <c r="AH21" s="374"/>
      <c r="AI21" s="377">
        <v>0</v>
      </c>
      <c r="AJ21" s="378">
        <f t="shared" si="75"/>
        <v>59</v>
      </c>
      <c r="AK21" s="378">
        <f t="shared" si="76"/>
        <v>266</v>
      </c>
      <c r="AL21" s="379">
        <f t="shared" si="0"/>
        <v>0</v>
      </c>
      <c r="AM21" s="380">
        <f t="shared" si="92"/>
        <v>0</v>
      </c>
      <c r="AN21" s="380">
        <f t="shared" si="1"/>
        <v>0</v>
      </c>
      <c r="AO21" s="380">
        <f t="shared" si="93"/>
        <v>0</v>
      </c>
      <c r="AP21" s="380">
        <f t="shared" si="94"/>
        <v>0</v>
      </c>
      <c r="AQ21" s="380">
        <f t="shared" si="2"/>
        <v>0</v>
      </c>
      <c r="AR21" s="380">
        <f t="shared" si="3"/>
        <v>0</v>
      </c>
      <c r="AS21" s="380">
        <f t="shared" si="4"/>
        <v>0</v>
      </c>
      <c r="AT21" s="380">
        <f t="shared" si="95"/>
        <v>0</v>
      </c>
      <c r="AU21" s="380">
        <f t="shared" si="96"/>
        <v>0</v>
      </c>
      <c r="AV21" s="380">
        <f t="shared" si="97"/>
        <v>3231.7</v>
      </c>
      <c r="AW21" s="380">
        <f t="shared" si="98"/>
        <v>3078.7</v>
      </c>
      <c r="AX21" s="380">
        <f t="shared" si="5"/>
        <v>2004.5</v>
      </c>
      <c r="AY21" s="380">
        <f t="shared" si="99"/>
        <v>1074.2</v>
      </c>
      <c r="AZ21" s="380">
        <f t="shared" si="6"/>
        <v>153</v>
      </c>
      <c r="BA21" s="380">
        <f t="shared" si="100"/>
        <v>0</v>
      </c>
      <c r="BB21" s="380">
        <f t="shared" si="101"/>
        <v>0</v>
      </c>
      <c r="BC21" s="380">
        <f t="shared" si="7"/>
        <v>0</v>
      </c>
      <c r="BD21" s="380">
        <f t="shared" si="102"/>
        <v>0</v>
      </c>
      <c r="BE21" s="380">
        <f t="shared" si="8"/>
        <v>0</v>
      </c>
      <c r="BF21" s="380">
        <f t="shared" si="103"/>
        <v>0</v>
      </c>
      <c r="BG21" s="380">
        <f t="shared" si="104"/>
        <v>0</v>
      </c>
      <c r="BH21" s="380">
        <f t="shared" si="9"/>
        <v>0</v>
      </c>
      <c r="BI21" s="380">
        <f t="shared" si="105"/>
        <v>0</v>
      </c>
      <c r="BJ21" s="380">
        <f t="shared" si="106"/>
        <v>0</v>
      </c>
      <c r="BK21" s="380">
        <f t="shared" si="107"/>
        <v>0</v>
      </c>
      <c r="BL21" s="380">
        <f t="shared" si="108"/>
        <v>0</v>
      </c>
      <c r="BM21" s="380">
        <f t="shared" si="10"/>
        <v>0</v>
      </c>
      <c r="BN21" s="380">
        <f t="shared" si="109"/>
        <v>0</v>
      </c>
      <c r="BO21" s="380">
        <f t="shared" si="110"/>
        <v>0</v>
      </c>
      <c r="BP21" s="380">
        <f t="shared" si="111"/>
        <v>12819.3</v>
      </c>
      <c r="BQ21" s="380">
        <f t="shared" si="112"/>
        <v>12070</v>
      </c>
      <c r="BR21" s="380">
        <f t="shared" si="11"/>
        <v>7858.2</v>
      </c>
      <c r="BS21" s="380">
        <f t="shared" si="113"/>
        <v>4211.8</v>
      </c>
      <c r="BT21" s="380">
        <f t="shared" si="12"/>
        <v>749.3</v>
      </c>
      <c r="BU21" s="380"/>
      <c r="BV21" s="380">
        <f t="shared" si="82"/>
        <v>0</v>
      </c>
      <c r="BW21" s="380">
        <f t="shared" si="83"/>
        <v>0</v>
      </c>
      <c r="BX21" s="380">
        <f t="shared" si="84"/>
        <v>0</v>
      </c>
      <c r="BY21" s="380">
        <f t="shared" si="85"/>
        <v>0</v>
      </c>
      <c r="BZ21" s="380">
        <f t="shared" si="86"/>
        <v>0</v>
      </c>
      <c r="CA21" s="380">
        <f t="shared" si="87"/>
        <v>0</v>
      </c>
      <c r="CB21" s="380">
        <f t="shared" si="88"/>
        <v>0</v>
      </c>
      <c r="CC21" s="380">
        <f t="shared" si="89"/>
        <v>0</v>
      </c>
      <c r="CD21" s="380">
        <f t="shared" si="90"/>
        <v>0</v>
      </c>
      <c r="CE21" s="381">
        <f t="shared" si="13"/>
        <v>0</v>
      </c>
      <c r="CF21" s="380">
        <f t="shared" si="114"/>
        <v>0</v>
      </c>
      <c r="CG21" s="380">
        <f t="shared" si="115"/>
        <v>0</v>
      </c>
      <c r="CH21" s="380">
        <f t="shared" si="14"/>
        <v>0</v>
      </c>
      <c r="CI21" s="380">
        <f t="shared" si="116"/>
        <v>0</v>
      </c>
      <c r="CJ21" s="381">
        <f t="shared" si="15"/>
        <v>0</v>
      </c>
      <c r="CK21" s="380">
        <f t="shared" si="117"/>
        <v>0</v>
      </c>
      <c r="CL21" s="380">
        <f t="shared" si="118"/>
        <v>0</v>
      </c>
      <c r="CM21" s="380">
        <f t="shared" si="16"/>
        <v>0</v>
      </c>
      <c r="CN21" s="380">
        <f t="shared" si="119"/>
        <v>0</v>
      </c>
      <c r="CO21" s="381">
        <f t="shared" si="17"/>
        <v>0</v>
      </c>
      <c r="CP21" s="380">
        <f t="shared" si="120"/>
        <v>0</v>
      </c>
      <c r="CQ21" s="380">
        <f t="shared" si="121"/>
        <v>0</v>
      </c>
      <c r="CR21" s="380">
        <f t="shared" si="18"/>
        <v>0</v>
      </c>
      <c r="CS21" s="380">
        <f t="shared" si="122"/>
        <v>0</v>
      </c>
      <c r="CT21" s="381">
        <f t="shared" si="19"/>
        <v>0</v>
      </c>
      <c r="CU21" s="380">
        <f t="shared" si="123"/>
        <v>0</v>
      </c>
      <c r="CV21" s="380">
        <f t="shared" si="124"/>
        <v>0</v>
      </c>
      <c r="CW21" s="380">
        <f t="shared" si="20"/>
        <v>0</v>
      </c>
      <c r="CX21" s="380">
        <f t="shared" si="125"/>
        <v>0</v>
      </c>
      <c r="CY21" s="380">
        <f t="shared" si="21"/>
        <v>0</v>
      </c>
      <c r="CZ21" s="380">
        <f t="shared" si="126"/>
        <v>0</v>
      </c>
      <c r="DA21" s="380">
        <f t="shared" si="127"/>
        <v>0</v>
      </c>
      <c r="DB21" s="380">
        <f t="shared" si="22"/>
        <v>0</v>
      </c>
      <c r="DC21" s="380">
        <f t="shared" si="128"/>
        <v>0</v>
      </c>
      <c r="DD21" s="380">
        <f t="shared" si="23"/>
        <v>0</v>
      </c>
      <c r="DE21" s="380">
        <f t="shared" si="24"/>
        <v>0</v>
      </c>
      <c r="DF21" s="380">
        <f t="shared" si="25"/>
        <v>0</v>
      </c>
      <c r="DG21" s="380">
        <f t="shared" si="26"/>
        <v>0</v>
      </c>
      <c r="DH21" s="380">
        <f t="shared" si="129"/>
        <v>0</v>
      </c>
      <c r="DI21" s="380">
        <f t="shared" si="27"/>
        <v>0</v>
      </c>
      <c r="DJ21" s="380">
        <f t="shared" si="28"/>
        <v>0</v>
      </c>
      <c r="DK21" s="380">
        <f t="shared" si="29"/>
        <v>0</v>
      </c>
      <c r="DL21" s="380">
        <f t="shared" si="30"/>
        <v>0</v>
      </c>
      <c r="DM21" s="380">
        <f t="shared" si="130"/>
        <v>0</v>
      </c>
      <c r="DN21" s="380">
        <f t="shared" si="31"/>
        <v>0</v>
      </c>
      <c r="DO21" s="380">
        <f t="shared" si="131"/>
        <v>0</v>
      </c>
      <c r="DP21" s="380">
        <f t="shared" si="132"/>
        <v>0</v>
      </c>
      <c r="DQ21" s="380">
        <f t="shared" si="133"/>
        <v>0</v>
      </c>
      <c r="DR21" s="380">
        <f t="shared" si="134"/>
        <v>0</v>
      </c>
      <c r="DS21" s="380">
        <f t="shared" si="32"/>
        <v>0</v>
      </c>
      <c r="DT21" s="382">
        <f t="shared" si="135"/>
        <v>0</v>
      </c>
      <c r="DU21" s="383">
        <f t="shared" si="136"/>
        <v>0</v>
      </c>
      <c r="DV21" s="380">
        <f t="shared" si="33"/>
        <v>0</v>
      </c>
      <c r="DW21" s="380">
        <f t="shared" si="137"/>
        <v>0</v>
      </c>
      <c r="DX21" s="383">
        <f t="shared" si="138"/>
        <v>0</v>
      </c>
      <c r="DY21" s="383">
        <f t="shared" si="139"/>
        <v>0</v>
      </c>
      <c r="DZ21" s="383">
        <f t="shared" si="140"/>
        <v>0</v>
      </c>
      <c r="EA21" s="380">
        <f t="shared" si="34"/>
        <v>0</v>
      </c>
      <c r="EB21" s="380">
        <f t="shared" si="141"/>
        <v>0</v>
      </c>
      <c r="EC21" s="383">
        <f t="shared" si="142"/>
        <v>0</v>
      </c>
      <c r="ED21" s="383">
        <f t="shared" si="143"/>
        <v>0</v>
      </c>
      <c r="EE21" s="383">
        <f t="shared" si="144"/>
        <v>0</v>
      </c>
      <c r="EF21" s="380">
        <f t="shared" si="35"/>
        <v>0</v>
      </c>
      <c r="EG21" s="380">
        <f t="shared" si="145"/>
        <v>0</v>
      </c>
      <c r="EH21" s="383">
        <f t="shared" si="146"/>
        <v>0</v>
      </c>
      <c r="EI21" s="383">
        <f t="shared" si="147"/>
        <v>0</v>
      </c>
      <c r="EJ21" s="383">
        <f t="shared" si="148"/>
        <v>0</v>
      </c>
      <c r="EK21" s="380">
        <f t="shared" si="36"/>
        <v>0</v>
      </c>
      <c r="EL21" s="380">
        <f t="shared" si="149"/>
        <v>0</v>
      </c>
      <c r="EM21" s="383">
        <f t="shared" si="150"/>
        <v>0</v>
      </c>
      <c r="EN21" s="383">
        <f t="shared" si="151"/>
        <v>0</v>
      </c>
      <c r="EO21" s="383">
        <f t="shared" si="152"/>
        <v>0</v>
      </c>
      <c r="EP21" s="380">
        <f t="shared" si="37"/>
        <v>0</v>
      </c>
      <c r="EQ21" s="380">
        <f t="shared" si="153"/>
        <v>0</v>
      </c>
      <c r="ER21" s="383">
        <f t="shared" si="154"/>
        <v>0</v>
      </c>
      <c r="ES21" s="383">
        <f t="shared" si="155"/>
        <v>0</v>
      </c>
      <c r="ET21" s="383">
        <f t="shared" si="156"/>
        <v>0</v>
      </c>
      <c r="EU21" s="380">
        <f t="shared" si="38"/>
        <v>0</v>
      </c>
      <c r="EV21" s="380">
        <f t="shared" si="157"/>
        <v>0</v>
      </c>
      <c r="EW21" s="383">
        <f t="shared" si="158"/>
        <v>0</v>
      </c>
      <c r="EX21" s="383">
        <f t="shared" si="159"/>
        <v>0</v>
      </c>
      <c r="EY21" s="383">
        <f t="shared" si="160"/>
        <v>0</v>
      </c>
      <c r="EZ21" s="380">
        <f t="shared" si="39"/>
        <v>0</v>
      </c>
      <c r="FA21" s="380">
        <f t="shared" si="161"/>
        <v>0</v>
      </c>
      <c r="FB21" s="383">
        <f t="shared" si="162"/>
        <v>0</v>
      </c>
      <c r="FC21" s="383">
        <f t="shared" si="163"/>
        <v>0</v>
      </c>
      <c r="FD21" s="383">
        <f t="shared" si="164"/>
        <v>0</v>
      </c>
      <c r="FE21" s="380">
        <f t="shared" si="40"/>
        <v>0</v>
      </c>
      <c r="FF21" s="380">
        <f t="shared" si="165"/>
        <v>0</v>
      </c>
      <c r="FG21" s="384">
        <f t="shared" si="166"/>
        <v>0</v>
      </c>
      <c r="FH21" s="385">
        <f t="shared" si="41"/>
        <v>0</v>
      </c>
      <c r="FI21" s="380">
        <f t="shared" si="42"/>
        <v>0</v>
      </c>
      <c r="FJ21" s="380">
        <f t="shared" si="43"/>
        <v>0</v>
      </c>
      <c r="FK21" s="380">
        <f t="shared" si="167"/>
        <v>0</v>
      </c>
      <c r="FL21" s="380">
        <f t="shared" si="44"/>
        <v>0</v>
      </c>
      <c r="FM21" s="380">
        <f t="shared" si="45"/>
        <v>0</v>
      </c>
      <c r="FN21" s="380">
        <f t="shared" si="46"/>
        <v>0</v>
      </c>
      <c r="FO21" s="380">
        <f t="shared" si="47"/>
        <v>0</v>
      </c>
      <c r="FP21" s="380">
        <f t="shared" si="168"/>
        <v>0</v>
      </c>
      <c r="FQ21" s="380">
        <f t="shared" si="48"/>
        <v>0</v>
      </c>
      <c r="FR21" s="380">
        <f t="shared" si="49"/>
        <v>0</v>
      </c>
      <c r="FS21" s="380">
        <f t="shared" si="50"/>
        <v>0</v>
      </c>
      <c r="FT21" s="380">
        <f t="shared" si="51"/>
        <v>0</v>
      </c>
      <c r="FU21" s="380">
        <f t="shared" si="169"/>
        <v>0</v>
      </c>
      <c r="FV21" s="380">
        <f t="shared" si="52"/>
        <v>0</v>
      </c>
      <c r="FW21" s="380">
        <f t="shared" si="53"/>
        <v>0</v>
      </c>
      <c r="FX21" s="380">
        <f t="shared" si="54"/>
        <v>0</v>
      </c>
      <c r="FY21" s="380">
        <f t="shared" si="55"/>
        <v>0</v>
      </c>
      <c r="FZ21" s="380">
        <f t="shared" si="170"/>
        <v>0</v>
      </c>
      <c r="GA21" s="380">
        <f t="shared" si="56"/>
        <v>0</v>
      </c>
      <c r="GB21" s="380">
        <f t="shared" si="57"/>
        <v>0</v>
      </c>
      <c r="GC21" s="380">
        <f t="shared" si="58"/>
        <v>0</v>
      </c>
      <c r="GD21" s="380">
        <f t="shared" si="59"/>
        <v>0</v>
      </c>
      <c r="GE21" s="380">
        <f t="shared" si="171"/>
        <v>0</v>
      </c>
      <c r="GF21" s="380">
        <f t="shared" si="60"/>
        <v>0</v>
      </c>
      <c r="GG21" s="380">
        <f t="shared" si="61"/>
        <v>0</v>
      </c>
      <c r="GH21" s="380">
        <f t="shared" si="62"/>
        <v>0</v>
      </c>
      <c r="GI21" s="380">
        <f t="shared" si="63"/>
        <v>0</v>
      </c>
      <c r="GJ21" s="380">
        <f t="shared" si="172"/>
        <v>0</v>
      </c>
      <c r="GK21" s="380">
        <f t="shared" si="64"/>
        <v>0</v>
      </c>
      <c r="GL21" s="380">
        <f t="shared" si="65"/>
        <v>0</v>
      </c>
      <c r="GM21" s="380">
        <f t="shared" si="66"/>
        <v>0</v>
      </c>
      <c r="GN21" s="380">
        <f t="shared" si="67"/>
        <v>0</v>
      </c>
      <c r="GO21" s="380">
        <f t="shared" si="173"/>
        <v>0</v>
      </c>
      <c r="GP21" s="380">
        <f t="shared" si="68"/>
        <v>0</v>
      </c>
      <c r="GQ21" s="380">
        <f t="shared" si="69"/>
        <v>0</v>
      </c>
      <c r="GR21" s="380">
        <f t="shared" si="70"/>
        <v>0</v>
      </c>
      <c r="GS21" s="380">
        <f t="shared" si="71"/>
        <v>0</v>
      </c>
      <c r="GT21" s="380">
        <f t="shared" si="174"/>
        <v>0</v>
      </c>
      <c r="GU21" s="380">
        <f t="shared" si="72"/>
        <v>0</v>
      </c>
      <c r="GV21" s="386">
        <f t="shared" si="91"/>
        <v>16051</v>
      </c>
      <c r="GW21" s="380">
        <f t="shared" si="77"/>
        <v>15148.7</v>
      </c>
      <c r="GX21" s="380">
        <f t="shared" si="73"/>
        <v>9862.7000000000007</v>
      </c>
      <c r="GY21" s="380">
        <f t="shared" si="73"/>
        <v>5286</v>
      </c>
      <c r="GZ21" s="380">
        <f t="shared" si="73"/>
        <v>902.3</v>
      </c>
      <c r="HA21" s="387"/>
      <c r="HB21" s="387"/>
      <c r="HC21" s="388"/>
      <c r="HD21" s="388"/>
      <c r="HE21" s="389"/>
      <c r="HF21" s="390">
        <f t="shared" si="175"/>
        <v>325</v>
      </c>
      <c r="HG21" s="391">
        <v>25.4</v>
      </c>
      <c r="HH21" s="392">
        <f t="shared" si="78"/>
        <v>24852</v>
      </c>
      <c r="HI21" s="393"/>
      <c r="HJ21" s="394"/>
      <c r="HK21" s="388">
        <f t="shared" si="74"/>
        <v>0</v>
      </c>
      <c r="HL21" s="388">
        <f t="shared" si="79"/>
        <v>16051</v>
      </c>
      <c r="HM21" s="394">
        <f t="shared" si="80"/>
        <v>9862.7000000000007</v>
      </c>
      <c r="HN21" s="394"/>
      <c r="HO21" s="395">
        <f t="shared" si="81"/>
        <v>16051</v>
      </c>
    </row>
    <row r="22" spans="1:314" s="400" customFormat="1" ht="31.5">
      <c r="A22" s="372" t="s">
        <v>821</v>
      </c>
      <c r="B22" s="373">
        <v>0</v>
      </c>
      <c r="C22" s="373">
        <v>0</v>
      </c>
      <c r="D22" s="374">
        <v>32</v>
      </c>
      <c r="E22" s="375">
        <v>0</v>
      </c>
      <c r="F22" s="374"/>
      <c r="G22" s="373">
        <v>0</v>
      </c>
      <c r="H22" s="374">
        <v>24</v>
      </c>
      <c r="I22" s="375">
        <v>0</v>
      </c>
      <c r="J22" s="374"/>
      <c r="K22" s="374">
        <v>31</v>
      </c>
      <c r="L22" s="374">
        <v>12</v>
      </c>
      <c r="M22" s="373">
        <v>0</v>
      </c>
      <c r="N22" s="375">
        <v>0</v>
      </c>
      <c r="O22" s="374"/>
      <c r="P22" s="375">
        <v>0</v>
      </c>
      <c r="Q22" s="374"/>
      <c r="R22" s="375">
        <v>0</v>
      </c>
      <c r="S22" s="374"/>
      <c r="T22" s="376">
        <v>0</v>
      </c>
      <c r="U22" s="376">
        <v>0</v>
      </c>
      <c r="V22" s="376">
        <v>0</v>
      </c>
      <c r="W22" s="375">
        <v>0</v>
      </c>
      <c r="X22" s="375">
        <v>0</v>
      </c>
      <c r="Y22" s="375">
        <v>0</v>
      </c>
      <c r="Z22" s="375">
        <v>0</v>
      </c>
      <c r="AA22" s="375">
        <v>0</v>
      </c>
      <c r="AB22" s="375">
        <v>0</v>
      </c>
      <c r="AC22" s="375">
        <v>0</v>
      </c>
      <c r="AD22" s="377">
        <v>0</v>
      </c>
      <c r="AE22" s="377">
        <v>0</v>
      </c>
      <c r="AF22" s="377">
        <v>0</v>
      </c>
      <c r="AG22" s="377">
        <v>0</v>
      </c>
      <c r="AH22" s="374"/>
      <c r="AI22" s="377">
        <v>0</v>
      </c>
      <c r="AJ22" s="378">
        <f t="shared" si="75"/>
        <v>32</v>
      </c>
      <c r="AK22" s="378">
        <f t="shared" si="76"/>
        <v>67</v>
      </c>
      <c r="AL22" s="379">
        <f t="shared" si="0"/>
        <v>0</v>
      </c>
      <c r="AM22" s="380">
        <f t="shared" si="92"/>
        <v>0</v>
      </c>
      <c r="AN22" s="380">
        <f t="shared" si="1"/>
        <v>0</v>
      </c>
      <c r="AO22" s="380">
        <f t="shared" si="93"/>
        <v>0</v>
      </c>
      <c r="AP22" s="380">
        <f t="shared" si="94"/>
        <v>0</v>
      </c>
      <c r="AQ22" s="380">
        <f t="shared" si="2"/>
        <v>0</v>
      </c>
      <c r="AR22" s="380">
        <f t="shared" si="3"/>
        <v>0</v>
      </c>
      <c r="AS22" s="380">
        <f t="shared" si="4"/>
        <v>0</v>
      </c>
      <c r="AT22" s="380">
        <f t="shared" si="95"/>
        <v>0</v>
      </c>
      <c r="AU22" s="380">
        <f t="shared" si="96"/>
        <v>0</v>
      </c>
      <c r="AV22" s="380">
        <f t="shared" si="97"/>
        <v>1752.8</v>
      </c>
      <c r="AW22" s="380">
        <f t="shared" si="98"/>
        <v>1669.8</v>
      </c>
      <c r="AX22" s="380">
        <f t="shared" si="5"/>
        <v>1087.2</v>
      </c>
      <c r="AY22" s="380">
        <f t="shared" si="99"/>
        <v>582.6</v>
      </c>
      <c r="AZ22" s="380">
        <f t="shared" si="6"/>
        <v>83</v>
      </c>
      <c r="BA22" s="380">
        <f t="shared" si="100"/>
        <v>0</v>
      </c>
      <c r="BB22" s="380">
        <f t="shared" si="101"/>
        <v>0</v>
      </c>
      <c r="BC22" s="380">
        <f t="shared" si="7"/>
        <v>0</v>
      </c>
      <c r="BD22" s="380">
        <f t="shared" si="102"/>
        <v>0</v>
      </c>
      <c r="BE22" s="380">
        <f t="shared" si="8"/>
        <v>0</v>
      </c>
      <c r="BF22" s="380">
        <f t="shared" si="103"/>
        <v>0</v>
      </c>
      <c r="BG22" s="380">
        <f t="shared" si="104"/>
        <v>0</v>
      </c>
      <c r="BH22" s="380">
        <f t="shared" si="9"/>
        <v>0</v>
      </c>
      <c r="BI22" s="380">
        <f t="shared" si="105"/>
        <v>0</v>
      </c>
      <c r="BJ22" s="380">
        <f t="shared" si="106"/>
        <v>0</v>
      </c>
      <c r="BK22" s="380">
        <f t="shared" si="107"/>
        <v>0</v>
      </c>
      <c r="BL22" s="380">
        <f t="shared" si="108"/>
        <v>0</v>
      </c>
      <c r="BM22" s="380">
        <f t="shared" si="10"/>
        <v>0</v>
      </c>
      <c r="BN22" s="380">
        <f t="shared" si="109"/>
        <v>0</v>
      </c>
      <c r="BO22" s="380">
        <f t="shared" si="110"/>
        <v>0</v>
      </c>
      <c r="BP22" s="380">
        <f t="shared" si="111"/>
        <v>1156.5999999999999</v>
      </c>
      <c r="BQ22" s="380">
        <f t="shared" si="112"/>
        <v>1089</v>
      </c>
      <c r="BR22" s="380">
        <f t="shared" si="11"/>
        <v>709</v>
      </c>
      <c r="BS22" s="380">
        <f t="shared" si="113"/>
        <v>380</v>
      </c>
      <c r="BT22" s="380">
        <f t="shared" si="12"/>
        <v>67.599999999999994</v>
      </c>
      <c r="BU22" s="380"/>
      <c r="BV22" s="380">
        <f t="shared" si="82"/>
        <v>0</v>
      </c>
      <c r="BW22" s="380">
        <f t="shared" si="83"/>
        <v>0</v>
      </c>
      <c r="BX22" s="380">
        <f t="shared" si="84"/>
        <v>0</v>
      </c>
      <c r="BY22" s="380">
        <f t="shared" si="85"/>
        <v>0</v>
      </c>
      <c r="BZ22" s="380">
        <f t="shared" si="86"/>
        <v>0</v>
      </c>
      <c r="CA22" s="380">
        <f t="shared" si="87"/>
        <v>1494</v>
      </c>
      <c r="CB22" s="380">
        <f t="shared" si="88"/>
        <v>1406.7</v>
      </c>
      <c r="CC22" s="380">
        <f t="shared" si="89"/>
        <v>915.8</v>
      </c>
      <c r="CD22" s="380">
        <f t="shared" si="90"/>
        <v>490.9</v>
      </c>
      <c r="CE22" s="381">
        <f t="shared" si="13"/>
        <v>87.3</v>
      </c>
      <c r="CF22" s="380">
        <f t="shared" si="114"/>
        <v>578.29999999999995</v>
      </c>
      <c r="CG22" s="380">
        <f t="shared" si="115"/>
        <v>544.5</v>
      </c>
      <c r="CH22" s="380">
        <f t="shared" si="14"/>
        <v>354.5</v>
      </c>
      <c r="CI22" s="380">
        <f t="shared" si="116"/>
        <v>190</v>
      </c>
      <c r="CJ22" s="381">
        <f t="shared" si="15"/>
        <v>33.799999999999997</v>
      </c>
      <c r="CK22" s="380">
        <f t="shared" si="117"/>
        <v>0</v>
      </c>
      <c r="CL22" s="380">
        <f t="shared" si="118"/>
        <v>0</v>
      </c>
      <c r="CM22" s="380">
        <f t="shared" si="16"/>
        <v>0</v>
      </c>
      <c r="CN22" s="380">
        <f t="shared" si="119"/>
        <v>0</v>
      </c>
      <c r="CO22" s="381">
        <f t="shared" si="17"/>
        <v>0</v>
      </c>
      <c r="CP22" s="380">
        <f t="shared" si="120"/>
        <v>0</v>
      </c>
      <c r="CQ22" s="380">
        <f t="shared" si="121"/>
        <v>0</v>
      </c>
      <c r="CR22" s="380">
        <f t="shared" si="18"/>
        <v>0</v>
      </c>
      <c r="CS22" s="380">
        <f t="shared" si="122"/>
        <v>0</v>
      </c>
      <c r="CT22" s="381">
        <f t="shared" si="19"/>
        <v>0</v>
      </c>
      <c r="CU22" s="380">
        <f t="shared" si="123"/>
        <v>0</v>
      </c>
      <c r="CV22" s="380">
        <f t="shared" si="124"/>
        <v>0</v>
      </c>
      <c r="CW22" s="380">
        <f t="shared" si="20"/>
        <v>0</v>
      </c>
      <c r="CX22" s="380">
        <f t="shared" si="125"/>
        <v>0</v>
      </c>
      <c r="CY22" s="380">
        <f t="shared" si="21"/>
        <v>0</v>
      </c>
      <c r="CZ22" s="380">
        <f t="shared" si="126"/>
        <v>0</v>
      </c>
      <c r="DA22" s="380">
        <f t="shared" si="127"/>
        <v>0</v>
      </c>
      <c r="DB22" s="380">
        <f t="shared" si="22"/>
        <v>0</v>
      </c>
      <c r="DC22" s="380">
        <f t="shared" si="128"/>
        <v>0</v>
      </c>
      <c r="DD22" s="380">
        <f t="shared" si="23"/>
        <v>0</v>
      </c>
      <c r="DE22" s="380">
        <f t="shared" si="24"/>
        <v>0</v>
      </c>
      <c r="DF22" s="380">
        <f t="shared" si="25"/>
        <v>0</v>
      </c>
      <c r="DG22" s="380">
        <f t="shared" si="26"/>
        <v>0</v>
      </c>
      <c r="DH22" s="380">
        <f t="shared" si="129"/>
        <v>0</v>
      </c>
      <c r="DI22" s="380">
        <f t="shared" si="27"/>
        <v>0</v>
      </c>
      <c r="DJ22" s="380">
        <f t="shared" si="28"/>
        <v>0</v>
      </c>
      <c r="DK22" s="380">
        <f t="shared" si="29"/>
        <v>0</v>
      </c>
      <c r="DL22" s="380">
        <f t="shared" si="30"/>
        <v>0</v>
      </c>
      <c r="DM22" s="380">
        <f t="shared" si="130"/>
        <v>0</v>
      </c>
      <c r="DN22" s="380">
        <f t="shared" si="31"/>
        <v>0</v>
      </c>
      <c r="DO22" s="380">
        <f t="shared" si="131"/>
        <v>0</v>
      </c>
      <c r="DP22" s="380">
        <f t="shared" si="132"/>
        <v>0</v>
      </c>
      <c r="DQ22" s="380">
        <f t="shared" si="133"/>
        <v>0</v>
      </c>
      <c r="DR22" s="380">
        <f t="shared" si="134"/>
        <v>0</v>
      </c>
      <c r="DS22" s="380">
        <f t="shared" si="32"/>
        <v>0</v>
      </c>
      <c r="DT22" s="382">
        <f t="shared" si="135"/>
        <v>0</v>
      </c>
      <c r="DU22" s="383">
        <f t="shared" si="136"/>
        <v>0</v>
      </c>
      <c r="DV22" s="380">
        <f t="shared" si="33"/>
        <v>0</v>
      </c>
      <c r="DW22" s="380">
        <f t="shared" si="137"/>
        <v>0</v>
      </c>
      <c r="DX22" s="383">
        <f t="shared" si="138"/>
        <v>0</v>
      </c>
      <c r="DY22" s="383">
        <f t="shared" si="139"/>
        <v>0</v>
      </c>
      <c r="DZ22" s="383">
        <f t="shared" si="140"/>
        <v>0</v>
      </c>
      <c r="EA22" s="380">
        <f t="shared" si="34"/>
        <v>0</v>
      </c>
      <c r="EB22" s="380">
        <f t="shared" si="141"/>
        <v>0</v>
      </c>
      <c r="EC22" s="383">
        <f t="shared" si="142"/>
        <v>0</v>
      </c>
      <c r="ED22" s="383">
        <f t="shared" si="143"/>
        <v>0</v>
      </c>
      <c r="EE22" s="383">
        <f t="shared" si="144"/>
        <v>0</v>
      </c>
      <c r="EF22" s="380">
        <f t="shared" si="35"/>
        <v>0</v>
      </c>
      <c r="EG22" s="380">
        <f t="shared" si="145"/>
        <v>0</v>
      </c>
      <c r="EH22" s="383">
        <f t="shared" si="146"/>
        <v>0</v>
      </c>
      <c r="EI22" s="383">
        <f t="shared" si="147"/>
        <v>0</v>
      </c>
      <c r="EJ22" s="383">
        <f t="shared" si="148"/>
        <v>0</v>
      </c>
      <c r="EK22" s="380">
        <f t="shared" si="36"/>
        <v>0</v>
      </c>
      <c r="EL22" s="380">
        <f t="shared" si="149"/>
        <v>0</v>
      </c>
      <c r="EM22" s="383">
        <f t="shared" si="150"/>
        <v>0</v>
      </c>
      <c r="EN22" s="383">
        <f t="shared" si="151"/>
        <v>0</v>
      </c>
      <c r="EO22" s="383">
        <f t="shared" si="152"/>
        <v>0</v>
      </c>
      <c r="EP22" s="380">
        <f t="shared" si="37"/>
        <v>0</v>
      </c>
      <c r="EQ22" s="380">
        <f t="shared" si="153"/>
        <v>0</v>
      </c>
      <c r="ER22" s="383">
        <f t="shared" si="154"/>
        <v>0</v>
      </c>
      <c r="ES22" s="383">
        <f t="shared" si="155"/>
        <v>0</v>
      </c>
      <c r="ET22" s="383">
        <f t="shared" si="156"/>
        <v>0</v>
      </c>
      <c r="EU22" s="380">
        <f t="shared" si="38"/>
        <v>0</v>
      </c>
      <c r="EV22" s="380">
        <f t="shared" si="157"/>
        <v>0</v>
      </c>
      <c r="EW22" s="383">
        <f t="shared" si="158"/>
        <v>0</v>
      </c>
      <c r="EX22" s="383">
        <f t="shared" si="159"/>
        <v>0</v>
      </c>
      <c r="EY22" s="383">
        <f t="shared" si="160"/>
        <v>0</v>
      </c>
      <c r="EZ22" s="380">
        <f t="shared" si="39"/>
        <v>0</v>
      </c>
      <c r="FA22" s="380">
        <f t="shared" si="161"/>
        <v>0</v>
      </c>
      <c r="FB22" s="383">
        <f t="shared" si="162"/>
        <v>0</v>
      </c>
      <c r="FC22" s="383">
        <f t="shared" si="163"/>
        <v>0</v>
      </c>
      <c r="FD22" s="383">
        <f t="shared" si="164"/>
        <v>0</v>
      </c>
      <c r="FE22" s="380">
        <f t="shared" si="40"/>
        <v>0</v>
      </c>
      <c r="FF22" s="380">
        <f t="shared" si="165"/>
        <v>0</v>
      </c>
      <c r="FG22" s="384">
        <f t="shared" si="166"/>
        <v>0</v>
      </c>
      <c r="FH22" s="385">
        <f t="shared" si="41"/>
        <v>0</v>
      </c>
      <c r="FI22" s="380">
        <f t="shared" si="42"/>
        <v>0</v>
      </c>
      <c r="FJ22" s="380">
        <f t="shared" si="43"/>
        <v>0</v>
      </c>
      <c r="FK22" s="380">
        <f t="shared" si="167"/>
        <v>0</v>
      </c>
      <c r="FL22" s="380">
        <f t="shared" si="44"/>
        <v>0</v>
      </c>
      <c r="FM22" s="380">
        <f t="shared" si="45"/>
        <v>0</v>
      </c>
      <c r="FN22" s="380">
        <f t="shared" si="46"/>
        <v>0</v>
      </c>
      <c r="FO22" s="380">
        <f t="shared" si="47"/>
        <v>0</v>
      </c>
      <c r="FP22" s="380">
        <f t="shared" si="168"/>
        <v>0</v>
      </c>
      <c r="FQ22" s="380">
        <f t="shared" si="48"/>
        <v>0</v>
      </c>
      <c r="FR22" s="380">
        <f t="shared" si="49"/>
        <v>0</v>
      </c>
      <c r="FS22" s="380">
        <f t="shared" si="50"/>
        <v>0</v>
      </c>
      <c r="FT22" s="380">
        <f t="shared" si="51"/>
        <v>0</v>
      </c>
      <c r="FU22" s="380">
        <f t="shared" si="169"/>
        <v>0</v>
      </c>
      <c r="FV22" s="380">
        <f t="shared" si="52"/>
        <v>0</v>
      </c>
      <c r="FW22" s="380">
        <f t="shared" si="53"/>
        <v>0</v>
      </c>
      <c r="FX22" s="380">
        <f t="shared" si="54"/>
        <v>0</v>
      </c>
      <c r="FY22" s="380">
        <f t="shared" si="55"/>
        <v>0</v>
      </c>
      <c r="FZ22" s="380">
        <f t="shared" si="170"/>
        <v>0</v>
      </c>
      <c r="GA22" s="380">
        <f t="shared" si="56"/>
        <v>0</v>
      </c>
      <c r="GB22" s="380">
        <f t="shared" si="57"/>
        <v>0</v>
      </c>
      <c r="GC22" s="380">
        <f t="shared" si="58"/>
        <v>0</v>
      </c>
      <c r="GD22" s="380">
        <f t="shared" si="59"/>
        <v>0</v>
      </c>
      <c r="GE22" s="380">
        <f t="shared" si="171"/>
        <v>0</v>
      </c>
      <c r="GF22" s="380">
        <f t="shared" si="60"/>
        <v>0</v>
      </c>
      <c r="GG22" s="380">
        <f t="shared" si="61"/>
        <v>0</v>
      </c>
      <c r="GH22" s="380">
        <f t="shared" si="62"/>
        <v>0</v>
      </c>
      <c r="GI22" s="380">
        <f t="shared" si="63"/>
        <v>0</v>
      </c>
      <c r="GJ22" s="380">
        <f t="shared" si="172"/>
        <v>0</v>
      </c>
      <c r="GK22" s="380">
        <f t="shared" si="64"/>
        <v>0</v>
      </c>
      <c r="GL22" s="380">
        <f t="shared" si="65"/>
        <v>0</v>
      </c>
      <c r="GM22" s="380">
        <f t="shared" si="66"/>
        <v>0</v>
      </c>
      <c r="GN22" s="380">
        <f t="shared" si="67"/>
        <v>0</v>
      </c>
      <c r="GO22" s="380">
        <f t="shared" si="173"/>
        <v>0</v>
      </c>
      <c r="GP22" s="380">
        <f t="shared" si="68"/>
        <v>0</v>
      </c>
      <c r="GQ22" s="380">
        <f t="shared" si="69"/>
        <v>0</v>
      </c>
      <c r="GR22" s="380">
        <f t="shared" si="70"/>
        <v>0</v>
      </c>
      <c r="GS22" s="380">
        <f t="shared" si="71"/>
        <v>0</v>
      </c>
      <c r="GT22" s="380">
        <f t="shared" si="174"/>
        <v>0</v>
      </c>
      <c r="GU22" s="380">
        <f t="shared" si="72"/>
        <v>0</v>
      </c>
      <c r="GV22" s="386">
        <f t="shared" si="91"/>
        <v>4981.7</v>
      </c>
      <c r="GW22" s="380">
        <f t="shared" si="77"/>
        <v>4710</v>
      </c>
      <c r="GX22" s="380">
        <f t="shared" si="73"/>
        <v>3066.5</v>
      </c>
      <c r="GY22" s="380">
        <f t="shared" si="73"/>
        <v>1643.5</v>
      </c>
      <c r="GZ22" s="380">
        <f t="shared" si="73"/>
        <v>271.7</v>
      </c>
      <c r="HA22" s="396"/>
      <c r="HB22" s="387"/>
      <c r="HC22" s="388"/>
      <c r="HD22" s="388"/>
      <c r="HE22" s="389"/>
      <c r="HF22" s="390">
        <f t="shared" si="175"/>
        <v>99</v>
      </c>
      <c r="HG22" s="391">
        <v>7.4</v>
      </c>
      <c r="HH22" s="392">
        <f t="shared" si="78"/>
        <v>26523</v>
      </c>
      <c r="HI22" s="393"/>
      <c r="HJ22" s="394"/>
      <c r="HK22" s="388">
        <f t="shared" si="74"/>
        <v>0</v>
      </c>
      <c r="HL22" s="388">
        <f t="shared" si="79"/>
        <v>4981.7</v>
      </c>
      <c r="HM22" s="394">
        <f t="shared" si="80"/>
        <v>3066.5</v>
      </c>
      <c r="HN22" s="394"/>
      <c r="HO22" s="395">
        <f t="shared" si="81"/>
        <v>4981.7</v>
      </c>
      <c r="HP22" s="301"/>
      <c r="HQ22" s="301"/>
      <c r="HR22" s="301"/>
      <c r="HS22" s="301"/>
      <c r="HT22" s="301"/>
      <c r="HU22" s="301"/>
      <c r="HV22" s="301"/>
      <c r="HW22" s="301"/>
      <c r="HX22" s="301"/>
      <c r="HY22" s="301"/>
      <c r="HZ22" s="301"/>
      <c r="IA22" s="301"/>
      <c r="IB22" s="301"/>
      <c r="IC22" s="301"/>
      <c r="ID22" s="301"/>
      <c r="IE22" s="301"/>
      <c r="IF22" s="301"/>
      <c r="IG22" s="301"/>
      <c r="IH22" s="301"/>
      <c r="II22" s="301"/>
      <c r="IJ22" s="301"/>
      <c r="IK22" s="301"/>
      <c r="IL22" s="301"/>
      <c r="IM22" s="301"/>
      <c r="IN22" s="301"/>
      <c r="IO22" s="301"/>
      <c r="IP22" s="301"/>
      <c r="IQ22" s="301"/>
      <c r="IR22" s="301"/>
      <c r="IS22" s="301"/>
      <c r="IT22" s="301"/>
      <c r="IU22" s="301"/>
      <c r="IV22" s="301"/>
      <c r="IW22" s="301"/>
      <c r="IX22" s="301"/>
      <c r="IY22" s="301"/>
      <c r="IZ22" s="301"/>
      <c r="JA22" s="301"/>
      <c r="JB22" s="301"/>
      <c r="JC22" s="301"/>
      <c r="JD22" s="301"/>
      <c r="JE22" s="301"/>
      <c r="JF22" s="301"/>
      <c r="JG22" s="301"/>
      <c r="JH22" s="301"/>
      <c r="JI22" s="301"/>
      <c r="JJ22" s="301"/>
      <c r="JK22" s="301"/>
      <c r="JL22" s="301"/>
      <c r="JM22" s="301"/>
      <c r="JN22" s="301"/>
      <c r="JO22" s="301"/>
      <c r="JP22" s="301"/>
      <c r="JQ22" s="301"/>
      <c r="JR22" s="301"/>
      <c r="JS22" s="301"/>
      <c r="JT22" s="301"/>
      <c r="JU22" s="301"/>
      <c r="JV22" s="301"/>
      <c r="JW22" s="301"/>
      <c r="JX22" s="301"/>
      <c r="JY22" s="301"/>
      <c r="JZ22" s="301"/>
      <c r="KA22" s="301"/>
      <c r="KB22" s="301"/>
      <c r="KC22" s="301"/>
      <c r="KD22" s="301"/>
      <c r="KE22" s="301"/>
      <c r="KF22" s="301"/>
      <c r="KG22" s="301"/>
      <c r="KH22" s="301"/>
      <c r="KI22" s="301"/>
      <c r="KJ22" s="301"/>
      <c r="KK22" s="301"/>
      <c r="KL22" s="301"/>
      <c r="KM22" s="301"/>
      <c r="KN22" s="301"/>
      <c r="KO22" s="301"/>
      <c r="KP22" s="301"/>
      <c r="KQ22" s="301"/>
      <c r="KR22" s="301"/>
      <c r="KS22" s="301"/>
      <c r="KT22" s="301"/>
      <c r="KU22" s="301"/>
      <c r="KV22" s="301"/>
      <c r="KW22" s="301"/>
      <c r="KX22" s="301"/>
      <c r="KY22" s="301"/>
      <c r="KZ22" s="301"/>
      <c r="LA22" s="301"/>
      <c r="LB22" s="301"/>
    </row>
    <row r="23" spans="1:314">
      <c r="A23" s="372" t="s">
        <v>723</v>
      </c>
      <c r="B23" s="373">
        <v>0</v>
      </c>
      <c r="C23" s="373">
        <v>0</v>
      </c>
      <c r="D23" s="374">
        <v>30</v>
      </c>
      <c r="E23" s="401">
        <v>0</v>
      </c>
      <c r="F23" s="374"/>
      <c r="G23" s="373">
        <v>0</v>
      </c>
      <c r="H23" s="374">
        <v>137</v>
      </c>
      <c r="I23" s="401">
        <v>0</v>
      </c>
      <c r="J23" s="374"/>
      <c r="K23" s="374"/>
      <c r="L23" s="374"/>
      <c r="M23" s="373">
        <v>0</v>
      </c>
      <c r="N23" s="401">
        <v>0</v>
      </c>
      <c r="O23" s="374"/>
      <c r="P23" s="401">
        <v>0</v>
      </c>
      <c r="Q23" s="374"/>
      <c r="R23" s="401">
        <v>0</v>
      </c>
      <c r="S23" s="374"/>
      <c r="T23" s="401">
        <v>0</v>
      </c>
      <c r="U23" s="401">
        <v>0</v>
      </c>
      <c r="V23" s="401">
        <v>0</v>
      </c>
      <c r="W23" s="401">
        <v>0</v>
      </c>
      <c r="X23" s="401">
        <v>0</v>
      </c>
      <c r="Y23" s="401">
        <v>0</v>
      </c>
      <c r="Z23" s="401">
        <v>0</v>
      </c>
      <c r="AA23" s="401">
        <v>0</v>
      </c>
      <c r="AB23" s="401">
        <v>0</v>
      </c>
      <c r="AC23" s="401">
        <v>0</v>
      </c>
      <c r="AD23" s="401">
        <v>0</v>
      </c>
      <c r="AE23" s="401">
        <v>0</v>
      </c>
      <c r="AF23" s="401">
        <v>0</v>
      </c>
      <c r="AG23" s="401">
        <v>0</v>
      </c>
      <c r="AH23" s="374"/>
      <c r="AI23" s="401">
        <v>0</v>
      </c>
      <c r="AJ23" s="378">
        <f t="shared" si="75"/>
        <v>30</v>
      </c>
      <c r="AK23" s="378">
        <f t="shared" si="76"/>
        <v>137</v>
      </c>
      <c r="AL23" s="379">
        <f t="shared" si="0"/>
        <v>0</v>
      </c>
      <c r="AM23" s="380">
        <f t="shared" si="92"/>
        <v>0</v>
      </c>
      <c r="AN23" s="380">
        <f t="shared" si="1"/>
        <v>0</v>
      </c>
      <c r="AO23" s="380">
        <f t="shared" si="93"/>
        <v>0</v>
      </c>
      <c r="AP23" s="380">
        <f t="shared" si="94"/>
        <v>0</v>
      </c>
      <c r="AQ23" s="380">
        <f t="shared" si="2"/>
        <v>0</v>
      </c>
      <c r="AR23" s="380">
        <f t="shared" si="3"/>
        <v>0</v>
      </c>
      <c r="AS23" s="380">
        <f t="shared" si="4"/>
        <v>0</v>
      </c>
      <c r="AT23" s="380">
        <f t="shared" si="95"/>
        <v>0</v>
      </c>
      <c r="AU23" s="380">
        <f t="shared" si="96"/>
        <v>0</v>
      </c>
      <c r="AV23" s="380">
        <f t="shared" si="97"/>
        <v>1643.2</v>
      </c>
      <c r="AW23" s="380">
        <f t="shared" si="98"/>
        <v>1565.5</v>
      </c>
      <c r="AX23" s="380">
        <f t="shared" si="5"/>
        <v>1019.2</v>
      </c>
      <c r="AY23" s="380">
        <f t="shared" si="99"/>
        <v>546.29999999999995</v>
      </c>
      <c r="AZ23" s="380">
        <f t="shared" si="6"/>
        <v>77.7</v>
      </c>
      <c r="BA23" s="380">
        <f t="shared" si="100"/>
        <v>0</v>
      </c>
      <c r="BB23" s="380">
        <f t="shared" si="101"/>
        <v>0</v>
      </c>
      <c r="BC23" s="380">
        <f t="shared" si="7"/>
        <v>0</v>
      </c>
      <c r="BD23" s="380">
        <f t="shared" si="102"/>
        <v>0</v>
      </c>
      <c r="BE23" s="380">
        <f t="shared" si="8"/>
        <v>0</v>
      </c>
      <c r="BF23" s="380">
        <f t="shared" si="103"/>
        <v>0</v>
      </c>
      <c r="BG23" s="380">
        <f t="shared" si="104"/>
        <v>0</v>
      </c>
      <c r="BH23" s="380">
        <f t="shared" si="9"/>
        <v>0</v>
      </c>
      <c r="BI23" s="380">
        <f t="shared" si="105"/>
        <v>0</v>
      </c>
      <c r="BJ23" s="380">
        <f t="shared" si="106"/>
        <v>0</v>
      </c>
      <c r="BK23" s="380">
        <f t="shared" si="107"/>
        <v>0</v>
      </c>
      <c r="BL23" s="380">
        <f t="shared" si="108"/>
        <v>0</v>
      </c>
      <c r="BM23" s="380">
        <f t="shared" si="10"/>
        <v>0</v>
      </c>
      <c r="BN23" s="380">
        <f t="shared" si="109"/>
        <v>0</v>
      </c>
      <c r="BO23" s="380">
        <f t="shared" si="110"/>
        <v>0</v>
      </c>
      <c r="BP23" s="380">
        <f t="shared" si="111"/>
        <v>6602.4</v>
      </c>
      <c r="BQ23" s="380">
        <f t="shared" si="112"/>
        <v>6216.5</v>
      </c>
      <c r="BR23" s="380">
        <f t="shared" si="11"/>
        <v>4047.3</v>
      </c>
      <c r="BS23" s="380">
        <f t="shared" si="113"/>
        <v>2169.1999999999998</v>
      </c>
      <c r="BT23" s="380">
        <f t="shared" si="12"/>
        <v>385.9</v>
      </c>
      <c r="BU23" s="380"/>
      <c r="BV23" s="380">
        <f t="shared" si="82"/>
        <v>0</v>
      </c>
      <c r="BW23" s="380">
        <f t="shared" si="83"/>
        <v>0</v>
      </c>
      <c r="BX23" s="380">
        <f t="shared" si="84"/>
        <v>0</v>
      </c>
      <c r="BY23" s="380">
        <f t="shared" si="85"/>
        <v>0</v>
      </c>
      <c r="BZ23" s="380">
        <f t="shared" si="86"/>
        <v>0</v>
      </c>
      <c r="CA23" s="380">
        <f t="shared" si="87"/>
        <v>0</v>
      </c>
      <c r="CB23" s="380">
        <f t="shared" si="88"/>
        <v>0</v>
      </c>
      <c r="CC23" s="380">
        <f t="shared" si="89"/>
        <v>0</v>
      </c>
      <c r="CD23" s="380">
        <f t="shared" si="90"/>
        <v>0</v>
      </c>
      <c r="CE23" s="381">
        <f t="shared" si="13"/>
        <v>0</v>
      </c>
      <c r="CF23" s="380">
        <f t="shared" si="114"/>
        <v>0</v>
      </c>
      <c r="CG23" s="380">
        <f t="shared" si="115"/>
        <v>0</v>
      </c>
      <c r="CH23" s="380">
        <f t="shared" si="14"/>
        <v>0</v>
      </c>
      <c r="CI23" s="380">
        <f t="shared" si="116"/>
        <v>0</v>
      </c>
      <c r="CJ23" s="381">
        <f t="shared" si="15"/>
        <v>0</v>
      </c>
      <c r="CK23" s="380">
        <f t="shared" si="117"/>
        <v>0</v>
      </c>
      <c r="CL23" s="380">
        <f t="shared" si="118"/>
        <v>0</v>
      </c>
      <c r="CM23" s="380">
        <f t="shared" si="16"/>
        <v>0</v>
      </c>
      <c r="CN23" s="380">
        <f t="shared" si="119"/>
        <v>0</v>
      </c>
      <c r="CO23" s="381">
        <f t="shared" si="17"/>
        <v>0</v>
      </c>
      <c r="CP23" s="380">
        <f t="shared" si="120"/>
        <v>0</v>
      </c>
      <c r="CQ23" s="380">
        <f t="shared" si="121"/>
        <v>0</v>
      </c>
      <c r="CR23" s="380">
        <f t="shared" si="18"/>
        <v>0</v>
      </c>
      <c r="CS23" s="380">
        <f t="shared" si="122"/>
        <v>0</v>
      </c>
      <c r="CT23" s="381">
        <f t="shared" si="19"/>
        <v>0</v>
      </c>
      <c r="CU23" s="380">
        <f t="shared" si="123"/>
        <v>0</v>
      </c>
      <c r="CV23" s="380">
        <f t="shared" si="124"/>
        <v>0</v>
      </c>
      <c r="CW23" s="380">
        <f t="shared" si="20"/>
        <v>0</v>
      </c>
      <c r="CX23" s="380">
        <f t="shared" si="125"/>
        <v>0</v>
      </c>
      <c r="CY23" s="380">
        <f t="shared" si="21"/>
        <v>0</v>
      </c>
      <c r="CZ23" s="380">
        <f t="shared" si="126"/>
        <v>0</v>
      </c>
      <c r="DA23" s="380">
        <f t="shared" si="127"/>
        <v>0</v>
      </c>
      <c r="DB23" s="380">
        <f t="shared" si="22"/>
        <v>0</v>
      </c>
      <c r="DC23" s="380">
        <f t="shared" si="128"/>
        <v>0</v>
      </c>
      <c r="DD23" s="380">
        <f t="shared" si="23"/>
        <v>0</v>
      </c>
      <c r="DE23" s="380">
        <f t="shared" si="24"/>
        <v>0</v>
      </c>
      <c r="DF23" s="380">
        <f t="shared" si="25"/>
        <v>0</v>
      </c>
      <c r="DG23" s="380">
        <f t="shared" si="26"/>
        <v>0</v>
      </c>
      <c r="DH23" s="380">
        <f t="shared" si="129"/>
        <v>0</v>
      </c>
      <c r="DI23" s="380">
        <f t="shared" si="27"/>
        <v>0</v>
      </c>
      <c r="DJ23" s="380">
        <f t="shared" si="28"/>
        <v>0</v>
      </c>
      <c r="DK23" s="380">
        <f t="shared" si="29"/>
        <v>0</v>
      </c>
      <c r="DL23" s="380">
        <f t="shared" si="30"/>
        <v>0</v>
      </c>
      <c r="DM23" s="380">
        <f t="shared" si="130"/>
        <v>0</v>
      </c>
      <c r="DN23" s="380">
        <f t="shared" si="31"/>
        <v>0</v>
      </c>
      <c r="DO23" s="380">
        <f t="shared" si="131"/>
        <v>0</v>
      </c>
      <c r="DP23" s="380">
        <f t="shared" si="132"/>
        <v>0</v>
      </c>
      <c r="DQ23" s="380">
        <f t="shared" si="133"/>
        <v>0</v>
      </c>
      <c r="DR23" s="380">
        <f t="shared" si="134"/>
        <v>0</v>
      </c>
      <c r="DS23" s="380">
        <f t="shared" si="32"/>
        <v>0</v>
      </c>
      <c r="DT23" s="382">
        <f t="shared" si="135"/>
        <v>0</v>
      </c>
      <c r="DU23" s="383">
        <f t="shared" si="136"/>
        <v>0</v>
      </c>
      <c r="DV23" s="380">
        <f t="shared" si="33"/>
        <v>0</v>
      </c>
      <c r="DW23" s="380">
        <f t="shared" si="137"/>
        <v>0</v>
      </c>
      <c r="DX23" s="383">
        <f t="shared" si="138"/>
        <v>0</v>
      </c>
      <c r="DY23" s="383">
        <f t="shared" si="139"/>
        <v>0</v>
      </c>
      <c r="DZ23" s="383">
        <f t="shared" si="140"/>
        <v>0</v>
      </c>
      <c r="EA23" s="380">
        <f t="shared" si="34"/>
        <v>0</v>
      </c>
      <c r="EB23" s="380">
        <f t="shared" si="141"/>
        <v>0</v>
      </c>
      <c r="EC23" s="383">
        <f t="shared" si="142"/>
        <v>0</v>
      </c>
      <c r="ED23" s="383">
        <f t="shared" si="143"/>
        <v>0</v>
      </c>
      <c r="EE23" s="383">
        <f t="shared" si="144"/>
        <v>0</v>
      </c>
      <c r="EF23" s="380">
        <f t="shared" si="35"/>
        <v>0</v>
      </c>
      <c r="EG23" s="380">
        <f t="shared" si="145"/>
        <v>0</v>
      </c>
      <c r="EH23" s="383">
        <f t="shared" si="146"/>
        <v>0</v>
      </c>
      <c r="EI23" s="383">
        <f t="shared" si="147"/>
        <v>0</v>
      </c>
      <c r="EJ23" s="383">
        <f t="shared" si="148"/>
        <v>0</v>
      </c>
      <c r="EK23" s="380">
        <f t="shared" si="36"/>
        <v>0</v>
      </c>
      <c r="EL23" s="380">
        <f t="shared" si="149"/>
        <v>0</v>
      </c>
      <c r="EM23" s="383">
        <f t="shared" si="150"/>
        <v>0</v>
      </c>
      <c r="EN23" s="383">
        <f t="shared" si="151"/>
        <v>0</v>
      </c>
      <c r="EO23" s="383">
        <f t="shared" si="152"/>
        <v>0</v>
      </c>
      <c r="EP23" s="380">
        <f t="shared" si="37"/>
        <v>0</v>
      </c>
      <c r="EQ23" s="380">
        <f t="shared" si="153"/>
        <v>0</v>
      </c>
      <c r="ER23" s="383">
        <f t="shared" si="154"/>
        <v>0</v>
      </c>
      <c r="ES23" s="383">
        <f t="shared" si="155"/>
        <v>0</v>
      </c>
      <c r="ET23" s="383">
        <f t="shared" si="156"/>
        <v>0</v>
      </c>
      <c r="EU23" s="380">
        <f t="shared" si="38"/>
        <v>0</v>
      </c>
      <c r="EV23" s="380">
        <f t="shared" si="157"/>
        <v>0</v>
      </c>
      <c r="EW23" s="383">
        <f t="shared" si="158"/>
        <v>0</v>
      </c>
      <c r="EX23" s="383">
        <f t="shared" si="159"/>
        <v>0</v>
      </c>
      <c r="EY23" s="383">
        <f t="shared" si="160"/>
        <v>0</v>
      </c>
      <c r="EZ23" s="380">
        <f t="shared" si="39"/>
        <v>0</v>
      </c>
      <c r="FA23" s="380">
        <f t="shared" si="161"/>
        <v>0</v>
      </c>
      <c r="FB23" s="383">
        <f t="shared" si="162"/>
        <v>0</v>
      </c>
      <c r="FC23" s="383">
        <f t="shared" si="163"/>
        <v>0</v>
      </c>
      <c r="FD23" s="383">
        <f t="shared" si="164"/>
        <v>0</v>
      </c>
      <c r="FE23" s="380">
        <f t="shared" si="40"/>
        <v>0</v>
      </c>
      <c r="FF23" s="380">
        <f t="shared" si="165"/>
        <v>0</v>
      </c>
      <c r="FG23" s="384">
        <f t="shared" si="166"/>
        <v>0</v>
      </c>
      <c r="FH23" s="385">
        <f t="shared" si="41"/>
        <v>0</v>
      </c>
      <c r="FI23" s="380">
        <f t="shared" si="42"/>
        <v>0</v>
      </c>
      <c r="FJ23" s="380">
        <f t="shared" si="43"/>
        <v>0</v>
      </c>
      <c r="FK23" s="380">
        <f t="shared" si="167"/>
        <v>0</v>
      </c>
      <c r="FL23" s="380">
        <f t="shared" si="44"/>
        <v>0</v>
      </c>
      <c r="FM23" s="380">
        <f t="shared" si="45"/>
        <v>0</v>
      </c>
      <c r="FN23" s="380">
        <f t="shared" si="46"/>
        <v>0</v>
      </c>
      <c r="FO23" s="380">
        <f t="shared" si="47"/>
        <v>0</v>
      </c>
      <c r="FP23" s="380">
        <f t="shared" si="168"/>
        <v>0</v>
      </c>
      <c r="FQ23" s="380">
        <f t="shared" si="48"/>
        <v>0</v>
      </c>
      <c r="FR23" s="380">
        <f t="shared" si="49"/>
        <v>0</v>
      </c>
      <c r="FS23" s="380">
        <f t="shared" si="50"/>
        <v>0</v>
      </c>
      <c r="FT23" s="380">
        <f t="shared" si="51"/>
        <v>0</v>
      </c>
      <c r="FU23" s="380">
        <f t="shared" si="169"/>
        <v>0</v>
      </c>
      <c r="FV23" s="380">
        <f t="shared" si="52"/>
        <v>0</v>
      </c>
      <c r="FW23" s="380">
        <f t="shared" si="53"/>
        <v>0</v>
      </c>
      <c r="FX23" s="380">
        <f t="shared" si="54"/>
        <v>0</v>
      </c>
      <c r="FY23" s="380">
        <f t="shared" si="55"/>
        <v>0</v>
      </c>
      <c r="FZ23" s="380">
        <f t="shared" si="170"/>
        <v>0</v>
      </c>
      <c r="GA23" s="380">
        <f t="shared" si="56"/>
        <v>0</v>
      </c>
      <c r="GB23" s="380">
        <f t="shared" si="57"/>
        <v>0</v>
      </c>
      <c r="GC23" s="380">
        <f t="shared" si="58"/>
        <v>0</v>
      </c>
      <c r="GD23" s="380">
        <f t="shared" si="59"/>
        <v>0</v>
      </c>
      <c r="GE23" s="380">
        <f t="shared" si="171"/>
        <v>0</v>
      </c>
      <c r="GF23" s="380">
        <f t="shared" si="60"/>
        <v>0</v>
      </c>
      <c r="GG23" s="380">
        <f t="shared" si="61"/>
        <v>0</v>
      </c>
      <c r="GH23" s="380">
        <f t="shared" si="62"/>
        <v>0</v>
      </c>
      <c r="GI23" s="380">
        <f t="shared" si="63"/>
        <v>0</v>
      </c>
      <c r="GJ23" s="380">
        <f t="shared" si="172"/>
        <v>0</v>
      </c>
      <c r="GK23" s="380">
        <f t="shared" si="64"/>
        <v>0</v>
      </c>
      <c r="GL23" s="380">
        <f t="shared" si="65"/>
        <v>0</v>
      </c>
      <c r="GM23" s="380">
        <f t="shared" si="66"/>
        <v>0</v>
      </c>
      <c r="GN23" s="380">
        <f t="shared" si="67"/>
        <v>0</v>
      </c>
      <c r="GO23" s="380">
        <f t="shared" si="173"/>
        <v>0</v>
      </c>
      <c r="GP23" s="380">
        <f t="shared" si="68"/>
        <v>0</v>
      </c>
      <c r="GQ23" s="380">
        <f t="shared" si="69"/>
        <v>0</v>
      </c>
      <c r="GR23" s="380">
        <f t="shared" si="70"/>
        <v>0</v>
      </c>
      <c r="GS23" s="380">
        <f t="shared" si="71"/>
        <v>0</v>
      </c>
      <c r="GT23" s="380">
        <f t="shared" si="174"/>
        <v>0</v>
      </c>
      <c r="GU23" s="380">
        <f t="shared" si="72"/>
        <v>0</v>
      </c>
      <c r="GV23" s="386">
        <f t="shared" si="91"/>
        <v>8245.6</v>
      </c>
      <c r="GW23" s="380">
        <f t="shared" si="77"/>
        <v>7782</v>
      </c>
      <c r="GX23" s="380">
        <f t="shared" si="73"/>
        <v>5066.5</v>
      </c>
      <c r="GY23" s="380">
        <f t="shared" si="73"/>
        <v>2715.5</v>
      </c>
      <c r="GZ23" s="380">
        <f t="shared" si="73"/>
        <v>463.6</v>
      </c>
      <c r="HA23" s="402"/>
      <c r="HB23" s="402"/>
      <c r="HC23" s="402"/>
      <c r="HD23" s="402"/>
      <c r="HE23" s="402"/>
      <c r="HF23" s="390">
        <f t="shared" si="175"/>
        <v>167</v>
      </c>
      <c r="HG23" s="391">
        <v>12.6</v>
      </c>
      <c r="HH23" s="392">
        <f t="shared" si="78"/>
        <v>25736</v>
      </c>
      <c r="HI23" s="393"/>
      <c r="HJ23" s="394"/>
      <c r="HK23" s="388">
        <f t="shared" si="74"/>
        <v>0</v>
      </c>
      <c r="HL23" s="388">
        <f t="shared" si="79"/>
        <v>8245.6</v>
      </c>
      <c r="HM23" s="394">
        <f t="shared" si="80"/>
        <v>5066.5</v>
      </c>
      <c r="HN23" s="394"/>
      <c r="HO23" s="395">
        <f t="shared" si="81"/>
        <v>8245.6</v>
      </c>
    </row>
    <row r="24" spans="1:314" s="400" customFormat="1">
      <c r="A24" s="372" t="s">
        <v>724</v>
      </c>
      <c r="B24" s="373">
        <v>0</v>
      </c>
      <c r="C24" s="373">
        <v>0</v>
      </c>
      <c r="D24" s="374">
        <v>34</v>
      </c>
      <c r="E24" s="375">
        <v>0</v>
      </c>
      <c r="F24" s="374"/>
      <c r="G24" s="373">
        <v>0</v>
      </c>
      <c r="H24" s="374">
        <v>233</v>
      </c>
      <c r="I24" s="375">
        <v>0</v>
      </c>
      <c r="J24" s="374"/>
      <c r="K24" s="374"/>
      <c r="L24" s="374"/>
      <c r="M24" s="373">
        <v>0</v>
      </c>
      <c r="N24" s="375">
        <v>0</v>
      </c>
      <c r="O24" s="374"/>
      <c r="P24" s="375">
        <v>0</v>
      </c>
      <c r="Q24" s="374"/>
      <c r="R24" s="375">
        <v>0</v>
      </c>
      <c r="S24" s="374"/>
      <c r="T24" s="376">
        <v>0</v>
      </c>
      <c r="U24" s="376">
        <v>0</v>
      </c>
      <c r="V24" s="376">
        <v>0</v>
      </c>
      <c r="W24" s="375">
        <v>0</v>
      </c>
      <c r="X24" s="375">
        <v>0</v>
      </c>
      <c r="Y24" s="375">
        <v>0</v>
      </c>
      <c r="Z24" s="375">
        <v>0</v>
      </c>
      <c r="AA24" s="375">
        <v>0</v>
      </c>
      <c r="AB24" s="375">
        <v>0</v>
      </c>
      <c r="AC24" s="375">
        <v>0</v>
      </c>
      <c r="AD24" s="377">
        <v>0</v>
      </c>
      <c r="AE24" s="377">
        <v>0</v>
      </c>
      <c r="AF24" s="377">
        <v>0</v>
      </c>
      <c r="AG24" s="377">
        <v>0</v>
      </c>
      <c r="AH24" s="374"/>
      <c r="AI24" s="377">
        <v>0</v>
      </c>
      <c r="AJ24" s="378">
        <f t="shared" si="75"/>
        <v>34</v>
      </c>
      <c r="AK24" s="378">
        <f t="shared" si="76"/>
        <v>233</v>
      </c>
      <c r="AL24" s="379">
        <f t="shared" si="0"/>
        <v>0</v>
      </c>
      <c r="AM24" s="380">
        <f t="shared" si="92"/>
        <v>0</v>
      </c>
      <c r="AN24" s="380">
        <f t="shared" si="1"/>
        <v>0</v>
      </c>
      <c r="AO24" s="380">
        <f t="shared" si="93"/>
        <v>0</v>
      </c>
      <c r="AP24" s="380">
        <f t="shared" si="94"/>
        <v>0</v>
      </c>
      <c r="AQ24" s="380">
        <f t="shared" si="2"/>
        <v>0</v>
      </c>
      <c r="AR24" s="380">
        <f t="shared" si="3"/>
        <v>0</v>
      </c>
      <c r="AS24" s="380">
        <f t="shared" si="4"/>
        <v>0</v>
      </c>
      <c r="AT24" s="380">
        <f t="shared" si="95"/>
        <v>0</v>
      </c>
      <c r="AU24" s="380">
        <f t="shared" si="96"/>
        <v>0</v>
      </c>
      <c r="AV24" s="380">
        <f t="shared" si="97"/>
        <v>1862.3</v>
      </c>
      <c r="AW24" s="380">
        <f t="shared" si="98"/>
        <v>1774.2</v>
      </c>
      <c r="AX24" s="380">
        <f t="shared" si="5"/>
        <v>1155.0999999999999</v>
      </c>
      <c r="AY24" s="380">
        <f t="shared" si="99"/>
        <v>619.1</v>
      </c>
      <c r="AZ24" s="380">
        <f t="shared" si="6"/>
        <v>88.1</v>
      </c>
      <c r="BA24" s="380">
        <f t="shared" si="100"/>
        <v>0</v>
      </c>
      <c r="BB24" s="380">
        <f t="shared" si="101"/>
        <v>0</v>
      </c>
      <c r="BC24" s="380">
        <f t="shared" si="7"/>
        <v>0</v>
      </c>
      <c r="BD24" s="380">
        <f t="shared" si="102"/>
        <v>0</v>
      </c>
      <c r="BE24" s="380">
        <f t="shared" si="8"/>
        <v>0</v>
      </c>
      <c r="BF24" s="380">
        <f t="shared" si="103"/>
        <v>0</v>
      </c>
      <c r="BG24" s="380">
        <f t="shared" si="104"/>
        <v>0</v>
      </c>
      <c r="BH24" s="380">
        <f t="shared" si="9"/>
        <v>0</v>
      </c>
      <c r="BI24" s="380">
        <f t="shared" si="105"/>
        <v>0</v>
      </c>
      <c r="BJ24" s="380">
        <f t="shared" si="106"/>
        <v>0</v>
      </c>
      <c r="BK24" s="380">
        <f t="shared" si="107"/>
        <v>0</v>
      </c>
      <c r="BL24" s="380">
        <f t="shared" si="108"/>
        <v>0</v>
      </c>
      <c r="BM24" s="380">
        <f t="shared" si="10"/>
        <v>0</v>
      </c>
      <c r="BN24" s="380">
        <f t="shared" si="109"/>
        <v>0</v>
      </c>
      <c r="BO24" s="380">
        <f t="shared" si="110"/>
        <v>0</v>
      </c>
      <c r="BP24" s="380">
        <f t="shared" si="111"/>
        <v>11229</v>
      </c>
      <c r="BQ24" s="380">
        <f t="shared" si="112"/>
        <v>10572.6</v>
      </c>
      <c r="BR24" s="380">
        <f t="shared" si="11"/>
        <v>6883.3</v>
      </c>
      <c r="BS24" s="380">
        <f t="shared" si="113"/>
        <v>3689.3</v>
      </c>
      <c r="BT24" s="380">
        <f t="shared" si="12"/>
        <v>656.4</v>
      </c>
      <c r="BU24" s="380"/>
      <c r="BV24" s="380">
        <f t="shared" si="82"/>
        <v>0</v>
      </c>
      <c r="BW24" s="380">
        <f t="shared" si="83"/>
        <v>0</v>
      </c>
      <c r="BX24" s="380">
        <f t="shared" si="84"/>
        <v>0</v>
      </c>
      <c r="BY24" s="380">
        <f t="shared" si="85"/>
        <v>0</v>
      </c>
      <c r="BZ24" s="380">
        <f t="shared" si="86"/>
        <v>0</v>
      </c>
      <c r="CA24" s="380">
        <f t="shared" si="87"/>
        <v>0</v>
      </c>
      <c r="CB24" s="380">
        <f t="shared" si="88"/>
        <v>0</v>
      </c>
      <c r="CC24" s="380">
        <f t="shared" si="89"/>
        <v>0</v>
      </c>
      <c r="CD24" s="380">
        <f t="shared" si="90"/>
        <v>0</v>
      </c>
      <c r="CE24" s="381">
        <f t="shared" si="13"/>
        <v>0</v>
      </c>
      <c r="CF24" s="380">
        <f t="shared" si="114"/>
        <v>0</v>
      </c>
      <c r="CG24" s="380">
        <f t="shared" si="115"/>
        <v>0</v>
      </c>
      <c r="CH24" s="380">
        <f t="shared" si="14"/>
        <v>0</v>
      </c>
      <c r="CI24" s="380">
        <f t="shared" si="116"/>
        <v>0</v>
      </c>
      <c r="CJ24" s="381">
        <f t="shared" si="15"/>
        <v>0</v>
      </c>
      <c r="CK24" s="380">
        <f t="shared" si="117"/>
        <v>0</v>
      </c>
      <c r="CL24" s="380">
        <f t="shared" si="118"/>
        <v>0</v>
      </c>
      <c r="CM24" s="380">
        <f t="shared" si="16"/>
        <v>0</v>
      </c>
      <c r="CN24" s="380">
        <f t="shared" si="119"/>
        <v>0</v>
      </c>
      <c r="CO24" s="381">
        <f t="shared" si="17"/>
        <v>0</v>
      </c>
      <c r="CP24" s="380">
        <f t="shared" si="120"/>
        <v>0</v>
      </c>
      <c r="CQ24" s="380">
        <f t="shared" si="121"/>
        <v>0</v>
      </c>
      <c r="CR24" s="380">
        <f t="shared" si="18"/>
        <v>0</v>
      </c>
      <c r="CS24" s="380">
        <f t="shared" si="122"/>
        <v>0</v>
      </c>
      <c r="CT24" s="381">
        <f t="shared" si="19"/>
        <v>0</v>
      </c>
      <c r="CU24" s="380">
        <f t="shared" si="123"/>
        <v>0</v>
      </c>
      <c r="CV24" s="380">
        <f t="shared" si="124"/>
        <v>0</v>
      </c>
      <c r="CW24" s="380">
        <f t="shared" si="20"/>
        <v>0</v>
      </c>
      <c r="CX24" s="380">
        <f t="shared" si="125"/>
        <v>0</v>
      </c>
      <c r="CY24" s="380">
        <f t="shared" si="21"/>
        <v>0</v>
      </c>
      <c r="CZ24" s="380">
        <f t="shared" si="126"/>
        <v>0</v>
      </c>
      <c r="DA24" s="380">
        <f t="shared" si="127"/>
        <v>0</v>
      </c>
      <c r="DB24" s="380">
        <f t="shared" si="22"/>
        <v>0</v>
      </c>
      <c r="DC24" s="380">
        <f t="shared" si="128"/>
        <v>0</v>
      </c>
      <c r="DD24" s="380">
        <f t="shared" si="23"/>
        <v>0</v>
      </c>
      <c r="DE24" s="380">
        <f t="shared" si="24"/>
        <v>0</v>
      </c>
      <c r="DF24" s="380">
        <f t="shared" si="25"/>
        <v>0</v>
      </c>
      <c r="DG24" s="380">
        <f t="shared" si="26"/>
        <v>0</v>
      </c>
      <c r="DH24" s="380">
        <f t="shared" si="129"/>
        <v>0</v>
      </c>
      <c r="DI24" s="380">
        <f t="shared" si="27"/>
        <v>0</v>
      </c>
      <c r="DJ24" s="380">
        <f t="shared" si="28"/>
        <v>0</v>
      </c>
      <c r="DK24" s="380">
        <f t="shared" si="29"/>
        <v>0</v>
      </c>
      <c r="DL24" s="380">
        <f t="shared" si="30"/>
        <v>0</v>
      </c>
      <c r="DM24" s="380">
        <f t="shared" si="130"/>
        <v>0</v>
      </c>
      <c r="DN24" s="380">
        <f t="shared" si="31"/>
        <v>0</v>
      </c>
      <c r="DO24" s="380">
        <f t="shared" si="131"/>
        <v>0</v>
      </c>
      <c r="DP24" s="380">
        <f t="shared" si="132"/>
        <v>0</v>
      </c>
      <c r="DQ24" s="380">
        <f t="shared" si="133"/>
        <v>0</v>
      </c>
      <c r="DR24" s="380">
        <f t="shared" si="134"/>
        <v>0</v>
      </c>
      <c r="DS24" s="380">
        <f t="shared" si="32"/>
        <v>0</v>
      </c>
      <c r="DT24" s="382">
        <f t="shared" si="135"/>
        <v>0</v>
      </c>
      <c r="DU24" s="383">
        <f t="shared" si="136"/>
        <v>0</v>
      </c>
      <c r="DV24" s="380">
        <f t="shared" si="33"/>
        <v>0</v>
      </c>
      <c r="DW24" s="380">
        <f t="shared" si="137"/>
        <v>0</v>
      </c>
      <c r="DX24" s="383">
        <f t="shared" si="138"/>
        <v>0</v>
      </c>
      <c r="DY24" s="383">
        <f t="shared" si="139"/>
        <v>0</v>
      </c>
      <c r="DZ24" s="383">
        <f t="shared" si="140"/>
        <v>0</v>
      </c>
      <c r="EA24" s="380">
        <f t="shared" si="34"/>
        <v>0</v>
      </c>
      <c r="EB24" s="380">
        <f t="shared" si="141"/>
        <v>0</v>
      </c>
      <c r="EC24" s="383">
        <f t="shared" si="142"/>
        <v>0</v>
      </c>
      <c r="ED24" s="383">
        <f t="shared" si="143"/>
        <v>0</v>
      </c>
      <c r="EE24" s="383">
        <f t="shared" si="144"/>
        <v>0</v>
      </c>
      <c r="EF24" s="380">
        <f t="shared" si="35"/>
        <v>0</v>
      </c>
      <c r="EG24" s="380">
        <f t="shared" si="145"/>
        <v>0</v>
      </c>
      <c r="EH24" s="383">
        <f t="shared" si="146"/>
        <v>0</v>
      </c>
      <c r="EI24" s="383">
        <f t="shared" si="147"/>
        <v>0</v>
      </c>
      <c r="EJ24" s="383">
        <f t="shared" si="148"/>
        <v>0</v>
      </c>
      <c r="EK24" s="380">
        <f t="shared" si="36"/>
        <v>0</v>
      </c>
      <c r="EL24" s="380">
        <f t="shared" si="149"/>
        <v>0</v>
      </c>
      <c r="EM24" s="383">
        <f t="shared" si="150"/>
        <v>0</v>
      </c>
      <c r="EN24" s="383">
        <f t="shared" si="151"/>
        <v>0</v>
      </c>
      <c r="EO24" s="383">
        <f t="shared" si="152"/>
        <v>0</v>
      </c>
      <c r="EP24" s="380">
        <f t="shared" si="37"/>
        <v>0</v>
      </c>
      <c r="EQ24" s="380">
        <f t="shared" si="153"/>
        <v>0</v>
      </c>
      <c r="ER24" s="383">
        <f t="shared" si="154"/>
        <v>0</v>
      </c>
      <c r="ES24" s="383">
        <f t="shared" si="155"/>
        <v>0</v>
      </c>
      <c r="ET24" s="383">
        <f t="shared" si="156"/>
        <v>0</v>
      </c>
      <c r="EU24" s="380">
        <f t="shared" si="38"/>
        <v>0</v>
      </c>
      <c r="EV24" s="380">
        <f t="shared" si="157"/>
        <v>0</v>
      </c>
      <c r="EW24" s="383">
        <f t="shared" si="158"/>
        <v>0</v>
      </c>
      <c r="EX24" s="383">
        <f t="shared" si="159"/>
        <v>0</v>
      </c>
      <c r="EY24" s="383">
        <f t="shared" si="160"/>
        <v>0</v>
      </c>
      <c r="EZ24" s="380">
        <f t="shared" si="39"/>
        <v>0</v>
      </c>
      <c r="FA24" s="380">
        <f t="shared" si="161"/>
        <v>0</v>
      </c>
      <c r="FB24" s="383">
        <f t="shared" si="162"/>
        <v>0</v>
      </c>
      <c r="FC24" s="383">
        <f t="shared" si="163"/>
        <v>0</v>
      </c>
      <c r="FD24" s="383">
        <f t="shared" si="164"/>
        <v>0</v>
      </c>
      <c r="FE24" s="380">
        <f t="shared" si="40"/>
        <v>0</v>
      </c>
      <c r="FF24" s="380">
        <f t="shared" si="165"/>
        <v>0</v>
      </c>
      <c r="FG24" s="384">
        <f t="shared" si="166"/>
        <v>0</v>
      </c>
      <c r="FH24" s="385">
        <f t="shared" si="41"/>
        <v>0</v>
      </c>
      <c r="FI24" s="380">
        <f t="shared" si="42"/>
        <v>0</v>
      </c>
      <c r="FJ24" s="380">
        <f t="shared" si="43"/>
        <v>0</v>
      </c>
      <c r="FK24" s="380">
        <f t="shared" si="167"/>
        <v>0</v>
      </c>
      <c r="FL24" s="380">
        <f t="shared" si="44"/>
        <v>0</v>
      </c>
      <c r="FM24" s="380">
        <f t="shared" si="45"/>
        <v>0</v>
      </c>
      <c r="FN24" s="380">
        <f t="shared" si="46"/>
        <v>0</v>
      </c>
      <c r="FO24" s="380">
        <f t="shared" si="47"/>
        <v>0</v>
      </c>
      <c r="FP24" s="380">
        <f t="shared" si="168"/>
        <v>0</v>
      </c>
      <c r="FQ24" s="380">
        <f t="shared" si="48"/>
        <v>0</v>
      </c>
      <c r="FR24" s="380">
        <f t="shared" si="49"/>
        <v>0</v>
      </c>
      <c r="FS24" s="380">
        <f t="shared" si="50"/>
        <v>0</v>
      </c>
      <c r="FT24" s="380">
        <f t="shared" si="51"/>
        <v>0</v>
      </c>
      <c r="FU24" s="380">
        <f t="shared" si="169"/>
        <v>0</v>
      </c>
      <c r="FV24" s="380">
        <f t="shared" si="52"/>
        <v>0</v>
      </c>
      <c r="FW24" s="380">
        <f t="shared" si="53"/>
        <v>0</v>
      </c>
      <c r="FX24" s="380">
        <f t="shared" si="54"/>
        <v>0</v>
      </c>
      <c r="FY24" s="380">
        <f t="shared" si="55"/>
        <v>0</v>
      </c>
      <c r="FZ24" s="380">
        <f t="shared" si="170"/>
        <v>0</v>
      </c>
      <c r="GA24" s="380">
        <f t="shared" si="56"/>
        <v>0</v>
      </c>
      <c r="GB24" s="380">
        <f t="shared" si="57"/>
        <v>0</v>
      </c>
      <c r="GC24" s="380">
        <f t="shared" si="58"/>
        <v>0</v>
      </c>
      <c r="GD24" s="380">
        <f t="shared" si="59"/>
        <v>0</v>
      </c>
      <c r="GE24" s="380">
        <f t="shared" si="171"/>
        <v>0</v>
      </c>
      <c r="GF24" s="380">
        <f t="shared" si="60"/>
        <v>0</v>
      </c>
      <c r="GG24" s="380">
        <f t="shared" si="61"/>
        <v>0</v>
      </c>
      <c r="GH24" s="380">
        <f t="shared" si="62"/>
        <v>0</v>
      </c>
      <c r="GI24" s="380">
        <f t="shared" si="63"/>
        <v>0</v>
      </c>
      <c r="GJ24" s="380">
        <f t="shared" si="172"/>
        <v>0</v>
      </c>
      <c r="GK24" s="380">
        <f t="shared" si="64"/>
        <v>0</v>
      </c>
      <c r="GL24" s="380">
        <f t="shared" si="65"/>
        <v>0</v>
      </c>
      <c r="GM24" s="380">
        <f t="shared" si="66"/>
        <v>0</v>
      </c>
      <c r="GN24" s="380">
        <f t="shared" si="67"/>
        <v>0</v>
      </c>
      <c r="GO24" s="380">
        <f t="shared" si="173"/>
        <v>0</v>
      </c>
      <c r="GP24" s="380">
        <f t="shared" si="68"/>
        <v>0</v>
      </c>
      <c r="GQ24" s="380">
        <f t="shared" si="69"/>
        <v>0</v>
      </c>
      <c r="GR24" s="380">
        <f t="shared" si="70"/>
        <v>0</v>
      </c>
      <c r="GS24" s="380">
        <f t="shared" si="71"/>
        <v>0</v>
      </c>
      <c r="GT24" s="380">
        <f t="shared" si="174"/>
        <v>0</v>
      </c>
      <c r="GU24" s="380">
        <f t="shared" si="72"/>
        <v>0</v>
      </c>
      <c r="GV24" s="386">
        <f t="shared" si="91"/>
        <v>13091.3</v>
      </c>
      <c r="GW24" s="380">
        <f t="shared" si="77"/>
        <v>12346.8</v>
      </c>
      <c r="GX24" s="380">
        <f t="shared" si="73"/>
        <v>8038.4</v>
      </c>
      <c r="GY24" s="380">
        <f t="shared" si="73"/>
        <v>4308.3999999999996</v>
      </c>
      <c r="GZ24" s="380">
        <f t="shared" si="73"/>
        <v>744.5</v>
      </c>
      <c r="HA24" s="396"/>
      <c r="HB24" s="387"/>
      <c r="HC24" s="388"/>
      <c r="HD24" s="388"/>
      <c r="HE24" s="389"/>
      <c r="HF24" s="390">
        <f t="shared" si="175"/>
        <v>267</v>
      </c>
      <c r="HG24" s="391">
        <v>19</v>
      </c>
      <c r="HH24" s="392">
        <f t="shared" si="78"/>
        <v>27078</v>
      </c>
      <c r="HI24" s="393"/>
      <c r="HJ24" s="394"/>
      <c r="HK24" s="388">
        <f t="shared" si="74"/>
        <v>0</v>
      </c>
      <c r="HL24" s="388">
        <f t="shared" si="79"/>
        <v>13091.3</v>
      </c>
      <c r="HM24" s="394">
        <f t="shared" si="80"/>
        <v>8038.4</v>
      </c>
      <c r="HN24" s="394"/>
      <c r="HO24" s="395">
        <f t="shared" si="81"/>
        <v>13091.3</v>
      </c>
      <c r="HP24" s="301"/>
      <c r="HQ24" s="301"/>
      <c r="HR24" s="301"/>
      <c r="HS24" s="301"/>
      <c r="HT24" s="301"/>
      <c r="HU24" s="301"/>
      <c r="HV24" s="301"/>
      <c r="HW24" s="301"/>
      <c r="HX24" s="301"/>
      <c r="HY24" s="301"/>
      <c r="HZ24" s="301"/>
      <c r="IA24" s="301"/>
      <c r="IB24" s="301"/>
      <c r="IC24" s="301"/>
      <c r="ID24" s="301"/>
      <c r="IE24" s="301"/>
      <c r="IF24" s="301"/>
      <c r="IG24" s="301"/>
      <c r="IH24" s="301"/>
      <c r="II24" s="301"/>
      <c r="IJ24" s="301"/>
      <c r="IK24" s="301"/>
      <c r="IL24" s="301"/>
      <c r="IM24" s="301"/>
      <c r="IN24" s="301"/>
      <c r="IO24" s="301"/>
      <c r="IP24" s="301"/>
      <c r="IQ24" s="301"/>
      <c r="IR24" s="301"/>
      <c r="IS24" s="301"/>
      <c r="IT24" s="301"/>
      <c r="IU24" s="301"/>
      <c r="IV24" s="301"/>
      <c r="IW24" s="301"/>
      <c r="IX24" s="301"/>
      <c r="IY24" s="301"/>
      <c r="IZ24" s="301"/>
      <c r="JA24" s="301"/>
      <c r="JB24" s="301"/>
      <c r="JC24" s="301"/>
      <c r="JD24" s="301"/>
      <c r="JE24" s="301"/>
      <c r="JF24" s="301"/>
      <c r="JG24" s="301"/>
      <c r="JH24" s="301"/>
      <c r="JI24" s="301"/>
      <c r="JJ24" s="301"/>
      <c r="JK24" s="301"/>
      <c r="JL24" s="301"/>
      <c r="JM24" s="301"/>
      <c r="JN24" s="301"/>
      <c r="JO24" s="301"/>
      <c r="JP24" s="301"/>
      <c r="JQ24" s="301"/>
      <c r="JR24" s="301"/>
      <c r="JS24" s="301"/>
      <c r="JT24" s="301"/>
      <c r="JU24" s="301"/>
      <c r="JV24" s="301"/>
      <c r="JW24" s="301"/>
      <c r="JX24" s="301"/>
      <c r="JY24" s="301"/>
      <c r="JZ24" s="301"/>
      <c r="KA24" s="301"/>
      <c r="KB24" s="301"/>
      <c r="KC24" s="301"/>
      <c r="KD24" s="301"/>
      <c r="KE24" s="301"/>
      <c r="KF24" s="301"/>
      <c r="KG24" s="301"/>
      <c r="KH24" s="301"/>
      <c r="KI24" s="301"/>
      <c r="KJ24" s="301"/>
      <c r="KK24" s="301"/>
      <c r="KL24" s="301"/>
      <c r="KM24" s="301"/>
      <c r="KN24" s="301"/>
      <c r="KO24" s="301"/>
      <c r="KP24" s="301"/>
      <c r="KQ24" s="301"/>
      <c r="KR24" s="301"/>
      <c r="KS24" s="301"/>
      <c r="KT24" s="301"/>
      <c r="KU24" s="301"/>
      <c r="KV24" s="301"/>
      <c r="KW24" s="301"/>
      <c r="KX24" s="301"/>
      <c r="KY24" s="301"/>
      <c r="KZ24" s="301"/>
      <c r="LA24" s="301"/>
      <c r="LB24" s="301"/>
    </row>
    <row r="25" spans="1:314" s="400" customFormat="1" ht="18" customHeight="1">
      <c r="A25" s="372" t="s">
        <v>822</v>
      </c>
      <c r="B25" s="373">
        <v>0</v>
      </c>
      <c r="C25" s="373">
        <v>0</v>
      </c>
      <c r="D25" s="374"/>
      <c r="E25" s="375">
        <v>0</v>
      </c>
      <c r="F25" s="374"/>
      <c r="G25" s="373">
        <v>0</v>
      </c>
      <c r="H25" s="374">
        <v>152</v>
      </c>
      <c r="I25" s="375">
        <v>0</v>
      </c>
      <c r="J25" s="374"/>
      <c r="K25" s="374"/>
      <c r="L25" s="374"/>
      <c r="M25" s="373">
        <v>0</v>
      </c>
      <c r="N25" s="375">
        <v>0</v>
      </c>
      <c r="O25" s="374"/>
      <c r="P25" s="375">
        <v>0</v>
      </c>
      <c r="Q25" s="374"/>
      <c r="R25" s="375">
        <v>0</v>
      </c>
      <c r="S25" s="374"/>
      <c r="T25" s="376">
        <v>0</v>
      </c>
      <c r="U25" s="376">
        <v>0</v>
      </c>
      <c r="V25" s="376">
        <v>0</v>
      </c>
      <c r="W25" s="375">
        <v>0</v>
      </c>
      <c r="X25" s="375">
        <v>0</v>
      </c>
      <c r="Y25" s="375">
        <v>0</v>
      </c>
      <c r="Z25" s="375">
        <v>0</v>
      </c>
      <c r="AA25" s="375">
        <v>0</v>
      </c>
      <c r="AB25" s="375">
        <v>0</v>
      </c>
      <c r="AC25" s="375">
        <v>0</v>
      </c>
      <c r="AD25" s="377">
        <v>0</v>
      </c>
      <c r="AE25" s="377">
        <v>0</v>
      </c>
      <c r="AF25" s="377">
        <v>0</v>
      </c>
      <c r="AG25" s="377">
        <v>0</v>
      </c>
      <c r="AH25" s="374"/>
      <c r="AI25" s="377">
        <v>0</v>
      </c>
      <c r="AJ25" s="378">
        <f t="shared" si="75"/>
        <v>0</v>
      </c>
      <c r="AK25" s="378">
        <f t="shared" si="76"/>
        <v>152</v>
      </c>
      <c r="AL25" s="379">
        <f t="shared" si="0"/>
        <v>0</v>
      </c>
      <c r="AM25" s="380">
        <f t="shared" si="92"/>
        <v>0</v>
      </c>
      <c r="AN25" s="380">
        <f t="shared" si="1"/>
        <v>0</v>
      </c>
      <c r="AO25" s="380">
        <f t="shared" si="93"/>
        <v>0</v>
      </c>
      <c r="AP25" s="380">
        <f t="shared" si="94"/>
        <v>0</v>
      </c>
      <c r="AQ25" s="380">
        <f t="shared" si="2"/>
        <v>0</v>
      </c>
      <c r="AR25" s="380">
        <f t="shared" si="3"/>
        <v>0</v>
      </c>
      <c r="AS25" s="380">
        <f t="shared" si="4"/>
        <v>0</v>
      </c>
      <c r="AT25" s="380">
        <f t="shared" si="95"/>
        <v>0</v>
      </c>
      <c r="AU25" s="380">
        <f t="shared" si="96"/>
        <v>0</v>
      </c>
      <c r="AV25" s="380">
        <f t="shared" si="97"/>
        <v>0</v>
      </c>
      <c r="AW25" s="380">
        <f t="shared" si="98"/>
        <v>0</v>
      </c>
      <c r="AX25" s="380">
        <f t="shared" si="5"/>
        <v>0</v>
      </c>
      <c r="AY25" s="380">
        <f t="shared" si="99"/>
        <v>0</v>
      </c>
      <c r="AZ25" s="380">
        <f t="shared" si="6"/>
        <v>0</v>
      </c>
      <c r="BA25" s="380">
        <f t="shared" si="100"/>
        <v>0</v>
      </c>
      <c r="BB25" s="380">
        <f t="shared" si="101"/>
        <v>0</v>
      </c>
      <c r="BC25" s="380">
        <f t="shared" si="7"/>
        <v>0</v>
      </c>
      <c r="BD25" s="380">
        <f t="shared" si="102"/>
        <v>0</v>
      </c>
      <c r="BE25" s="380">
        <f t="shared" si="8"/>
        <v>0</v>
      </c>
      <c r="BF25" s="380">
        <f t="shared" si="103"/>
        <v>0</v>
      </c>
      <c r="BG25" s="380">
        <f t="shared" si="104"/>
        <v>0</v>
      </c>
      <c r="BH25" s="380">
        <f t="shared" si="9"/>
        <v>0</v>
      </c>
      <c r="BI25" s="380">
        <f t="shared" si="105"/>
        <v>0</v>
      </c>
      <c r="BJ25" s="380">
        <f t="shared" si="106"/>
        <v>0</v>
      </c>
      <c r="BK25" s="380">
        <f t="shared" si="107"/>
        <v>0</v>
      </c>
      <c r="BL25" s="380">
        <f t="shared" si="108"/>
        <v>0</v>
      </c>
      <c r="BM25" s="380">
        <f t="shared" si="10"/>
        <v>0</v>
      </c>
      <c r="BN25" s="380">
        <f t="shared" si="109"/>
        <v>0</v>
      </c>
      <c r="BO25" s="380">
        <f t="shared" si="110"/>
        <v>0</v>
      </c>
      <c r="BP25" s="380">
        <f t="shared" si="111"/>
        <v>7325.3</v>
      </c>
      <c r="BQ25" s="380">
        <f t="shared" si="112"/>
        <v>6897.2</v>
      </c>
      <c r="BR25" s="380">
        <f t="shared" si="11"/>
        <v>4490.3999999999996</v>
      </c>
      <c r="BS25" s="380">
        <f t="shared" si="113"/>
        <v>2406.8000000000002</v>
      </c>
      <c r="BT25" s="380">
        <f t="shared" si="12"/>
        <v>428.1</v>
      </c>
      <c r="BU25" s="380"/>
      <c r="BV25" s="380">
        <f t="shared" si="82"/>
        <v>0</v>
      </c>
      <c r="BW25" s="380">
        <f t="shared" si="83"/>
        <v>0</v>
      </c>
      <c r="BX25" s="380">
        <f t="shared" si="84"/>
        <v>0</v>
      </c>
      <c r="BY25" s="380">
        <f t="shared" si="85"/>
        <v>0</v>
      </c>
      <c r="BZ25" s="380">
        <f t="shared" si="86"/>
        <v>0</v>
      </c>
      <c r="CA25" s="380">
        <f t="shared" si="87"/>
        <v>0</v>
      </c>
      <c r="CB25" s="380">
        <f t="shared" si="88"/>
        <v>0</v>
      </c>
      <c r="CC25" s="380">
        <f t="shared" si="89"/>
        <v>0</v>
      </c>
      <c r="CD25" s="380">
        <f t="shared" si="90"/>
        <v>0</v>
      </c>
      <c r="CE25" s="381">
        <f t="shared" si="13"/>
        <v>0</v>
      </c>
      <c r="CF25" s="380">
        <f t="shared" si="114"/>
        <v>0</v>
      </c>
      <c r="CG25" s="380">
        <f t="shared" si="115"/>
        <v>0</v>
      </c>
      <c r="CH25" s="380">
        <f t="shared" si="14"/>
        <v>0</v>
      </c>
      <c r="CI25" s="380">
        <f t="shared" si="116"/>
        <v>0</v>
      </c>
      <c r="CJ25" s="381">
        <f t="shared" si="15"/>
        <v>0</v>
      </c>
      <c r="CK25" s="380">
        <f t="shared" si="117"/>
        <v>0</v>
      </c>
      <c r="CL25" s="380">
        <f t="shared" si="118"/>
        <v>0</v>
      </c>
      <c r="CM25" s="380">
        <f t="shared" si="16"/>
        <v>0</v>
      </c>
      <c r="CN25" s="380">
        <f t="shared" si="119"/>
        <v>0</v>
      </c>
      <c r="CO25" s="381">
        <f t="shared" si="17"/>
        <v>0</v>
      </c>
      <c r="CP25" s="380">
        <f t="shared" si="120"/>
        <v>0</v>
      </c>
      <c r="CQ25" s="380">
        <f t="shared" si="121"/>
        <v>0</v>
      </c>
      <c r="CR25" s="380">
        <f t="shared" si="18"/>
        <v>0</v>
      </c>
      <c r="CS25" s="380">
        <f t="shared" si="122"/>
        <v>0</v>
      </c>
      <c r="CT25" s="381">
        <f t="shared" si="19"/>
        <v>0</v>
      </c>
      <c r="CU25" s="380">
        <f t="shared" si="123"/>
        <v>0</v>
      </c>
      <c r="CV25" s="380">
        <f t="shared" si="124"/>
        <v>0</v>
      </c>
      <c r="CW25" s="380">
        <f t="shared" si="20"/>
        <v>0</v>
      </c>
      <c r="CX25" s="380">
        <f t="shared" si="125"/>
        <v>0</v>
      </c>
      <c r="CY25" s="380">
        <f t="shared" si="21"/>
        <v>0</v>
      </c>
      <c r="CZ25" s="380">
        <f t="shared" si="126"/>
        <v>0</v>
      </c>
      <c r="DA25" s="380">
        <f t="shared" si="127"/>
        <v>0</v>
      </c>
      <c r="DB25" s="380">
        <f t="shared" si="22"/>
        <v>0</v>
      </c>
      <c r="DC25" s="380">
        <f t="shared" si="128"/>
        <v>0</v>
      </c>
      <c r="DD25" s="380">
        <f t="shared" si="23"/>
        <v>0</v>
      </c>
      <c r="DE25" s="380">
        <f t="shared" si="24"/>
        <v>0</v>
      </c>
      <c r="DF25" s="380">
        <f t="shared" si="25"/>
        <v>0</v>
      </c>
      <c r="DG25" s="380">
        <f t="shared" si="26"/>
        <v>0</v>
      </c>
      <c r="DH25" s="380">
        <f t="shared" si="129"/>
        <v>0</v>
      </c>
      <c r="DI25" s="380">
        <f t="shared" si="27"/>
        <v>0</v>
      </c>
      <c r="DJ25" s="380">
        <f t="shared" si="28"/>
        <v>0</v>
      </c>
      <c r="DK25" s="380">
        <f t="shared" si="29"/>
        <v>0</v>
      </c>
      <c r="DL25" s="380">
        <f t="shared" si="30"/>
        <v>0</v>
      </c>
      <c r="DM25" s="380">
        <f t="shared" si="130"/>
        <v>0</v>
      </c>
      <c r="DN25" s="380">
        <f t="shared" si="31"/>
        <v>0</v>
      </c>
      <c r="DO25" s="380">
        <f t="shared" si="131"/>
        <v>0</v>
      </c>
      <c r="DP25" s="380">
        <f t="shared" si="132"/>
        <v>0</v>
      </c>
      <c r="DQ25" s="380">
        <f t="shared" si="133"/>
        <v>0</v>
      </c>
      <c r="DR25" s="380">
        <f t="shared" si="134"/>
        <v>0</v>
      </c>
      <c r="DS25" s="380">
        <f t="shared" si="32"/>
        <v>0</v>
      </c>
      <c r="DT25" s="382">
        <f t="shared" si="135"/>
        <v>0</v>
      </c>
      <c r="DU25" s="383">
        <f t="shared" si="136"/>
        <v>0</v>
      </c>
      <c r="DV25" s="380">
        <f t="shared" si="33"/>
        <v>0</v>
      </c>
      <c r="DW25" s="380">
        <f t="shared" si="137"/>
        <v>0</v>
      </c>
      <c r="DX25" s="383">
        <f t="shared" si="138"/>
        <v>0</v>
      </c>
      <c r="DY25" s="383">
        <f t="shared" si="139"/>
        <v>0</v>
      </c>
      <c r="DZ25" s="383">
        <f t="shared" si="140"/>
        <v>0</v>
      </c>
      <c r="EA25" s="380">
        <f t="shared" si="34"/>
        <v>0</v>
      </c>
      <c r="EB25" s="380">
        <f t="shared" si="141"/>
        <v>0</v>
      </c>
      <c r="EC25" s="383">
        <f t="shared" si="142"/>
        <v>0</v>
      </c>
      <c r="ED25" s="383">
        <f t="shared" si="143"/>
        <v>0</v>
      </c>
      <c r="EE25" s="383">
        <f t="shared" si="144"/>
        <v>0</v>
      </c>
      <c r="EF25" s="380">
        <f t="shared" si="35"/>
        <v>0</v>
      </c>
      <c r="EG25" s="380">
        <f t="shared" si="145"/>
        <v>0</v>
      </c>
      <c r="EH25" s="383">
        <f t="shared" si="146"/>
        <v>0</v>
      </c>
      <c r="EI25" s="383">
        <f t="shared" si="147"/>
        <v>0</v>
      </c>
      <c r="EJ25" s="383">
        <f t="shared" si="148"/>
        <v>0</v>
      </c>
      <c r="EK25" s="380">
        <f t="shared" si="36"/>
        <v>0</v>
      </c>
      <c r="EL25" s="380">
        <f t="shared" si="149"/>
        <v>0</v>
      </c>
      <c r="EM25" s="383">
        <f t="shared" si="150"/>
        <v>0</v>
      </c>
      <c r="EN25" s="383">
        <f t="shared" si="151"/>
        <v>0</v>
      </c>
      <c r="EO25" s="383">
        <f t="shared" si="152"/>
        <v>0</v>
      </c>
      <c r="EP25" s="380">
        <f t="shared" si="37"/>
        <v>0</v>
      </c>
      <c r="EQ25" s="380">
        <f t="shared" si="153"/>
        <v>0</v>
      </c>
      <c r="ER25" s="383">
        <f t="shared" si="154"/>
        <v>0</v>
      </c>
      <c r="ES25" s="383">
        <f t="shared" si="155"/>
        <v>0</v>
      </c>
      <c r="ET25" s="383">
        <f t="shared" si="156"/>
        <v>0</v>
      </c>
      <c r="EU25" s="380">
        <f t="shared" si="38"/>
        <v>0</v>
      </c>
      <c r="EV25" s="380">
        <f t="shared" si="157"/>
        <v>0</v>
      </c>
      <c r="EW25" s="383">
        <f t="shared" si="158"/>
        <v>0</v>
      </c>
      <c r="EX25" s="383">
        <f t="shared" si="159"/>
        <v>0</v>
      </c>
      <c r="EY25" s="383">
        <f t="shared" si="160"/>
        <v>0</v>
      </c>
      <c r="EZ25" s="380">
        <f t="shared" si="39"/>
        <v>0</v>
      </c>
      <c r="FA25" s="380">
        <f t="shared" si="161"/>
        <v>0</v>
      </c>
      <c r="FB25" s="383">
        <f t="shared" si="162"/>
        <v>0</v>
      </c>
      <c r="FC25" s="383">
        <f t="shared" si="163"/>
        <v>0</v>
      </c>
      <c r="FD25" s="383">
        <f t="shared" si="164"/>
        <v>0</v>
      </c>
      <c r="FE25" s="380">
        <f t="shared" si="40"/>
        <v>0</v>
      </c>
      <c r="FF25" s="380">
        <f t="shared" si="165"/>
        <v>0</v>
      </c>
      <c r="FG25" s="384">
        <f t="shared" si="166"/>
        <v>0</v>
      </c>
      <c r="FH25" s="385">
        <f t="shared" si="41"/>
        <v>0</v>
      </c>
      <c r="FI25" s="380">
        <f t="shared" si="42"/>
        <v>0</v>
      </c>
      <c r="FJ25" s="380">
        <f t="shared" si="43"/>
        <v>0</v>
      </c>
      <c r="FK25" s="380">
        <f t="shared" si="167"/>
        <v>0</v>
      </c>
      <c r="FL25" s="380">
        <f t="shared" si="44"/>
        <v>0</v>
      </c>
      <c r="FM25" s="380">
        <f t="shared" si="45"/>
        <v>0</v>
      </c>
      <c r="FN25" s="380">
        <f t="shared" si="46"/>
        <v>0</v>
      </c>
      <c r="FO25" s="380">
        <f t="shared" si="47"/>
        <v>0</v>
      </c>
      <c r="FP25" s="380">
        <f t="shared" si="168"/>
        <v>0</v>
      </c>
      <c r="FQ25" s="380">
        <f t="shared" si="48"/>
        <v>0</v>
      </c>
      <c r="FR25" s="380">
        <f t="shared" si="49"/>
        <v>0</v>
      </c>
      <c r="FS25" s="380">
        <f t="shared" si="50"/>
        <v>0</v>
      </c>
      <c r="FT25" s="380">
        <f t="shared" si="51"/>
        <v>0</v>
      </c>
      <c r="FU25" s="380">
        <f t="shared" si="169"/>
        <v>0</v>
      </c>
      <c r="FV25" s="380">
        <f t="shared" si="52"/>
        <v>0</v>
      </c>
      <c r="FW25" s="380">
        <f t="shared" si="53"/>
        <v>0</v>
      </c>
      <c r="FX25" s="380">
        <f t="shared" si="54"/>
        <v>0</v>
      </c>
      <c r="FY25" s="380">
        <f t="shared" si="55"/>
        <v>0</v>
      </c>
      <c r="FZ25" s="380">
        <f t="shared" si="170"/>
        <v>0</v>
      </c>
      <c r="GA25" s="380">
        <f t="shared" si="56"/>
        <v>0</v>
      </c>
      <c r="GB25" s="380">
        <f t="shared" si="57"/>
        <v>0</v>
      </c>
      <c r="GC25" s="380">
        <f t="shared" si="58"/>
        <v>0</v>
      </c>
      <c r="GD25" s="380">
        <f t="shared" si="59"/>
        <v>0</v>
      </c>
      <c r="GE25" s="380">
        <f t="shared" si="171"/>
        <v>0</v>
      </c>
      <c r="GF25" s="380">
        <f t="shared" si="60"/>
        <v>0</v>
      </c>
      <c r="GG25" s="380">
        <f t="shared" si="61"/>
        <v>0</v>
      </c>
      <c r="GH25" s="380">
        <f t="shared" si="62"/>
        <v>0</v>
      </c>
      <c r="GI25" s="380">
        <f t="shared" si="63"/>
        <v>0</v>
      </c>
      <c r="GJ25" s="380">
        <f t="shared" si="172"/>
        <v>0</v>
      </c>
      <c r="GK25" s="380">
        <f t="shared" si="64"/>
        <v>0</v>
      </c>
      <c r="GL25" s="380">
        <f t="shared" si="65"/>
        <v>0</v>
      </c>
      <c r="GM25" s="380">
        <f t="shared" si="66"/>
        <v>0</v>
      </c>
      <c r="GN25" s="380">
        <f t="shared" si="67"/>
        <v>0</v>
      </c>
      <c r="GO25" s="380">
        <f t="shared" si="173"/>
        <v>0</v>
      </c>
      <c r="GP25" s="380">
        <f t="shared" si="68"/>
        <v>0</v>
      </c>
      <c r="GQ25" s="380">
        <f t="shared" si="69"/>
        <v>0</v>
      </c>
      <c r="GR25" s="380">
        <f t="shared" si="70"/>
        <v>0</v>
      </c>
      <c r="GS25" s="380">
        <f t="shared" si="71"/>
        <v>0</v>
      </c>
      <c r="GT25" s="380">
        <f t="shared" si="174"/>
        <v>0</v>
      </c>
      <c r="GU25" s="380">
        <f t="shared" si="72"/>
        <v>0</v>
      </c>
      <c r="GV25" s="386">
        <f t="shared" si="91"/>
        <v>7325.3</v>
      </c>
      <c r="GW25" s="380">
        <f t="shared" si="77"/>
        <v>6897.2</v>
      </c>
      <c r="GX25" s="380">
        <f t="shared" si="77"/>
        <v>4490.3999999999996</v>
      </c>
      <c r="GY25" s="380">
        <f t="shared" si="77"/>
        <v>2406.8000000000002</v>
      </c>
      <c r="GZ25" s="380">
        <f t="shared" si="77"/>
        <v>428.1</v>
      </c>
      <c r="HA25" s="396"/>
      <c r="HB25" s="387"/>
      <c r="HC25" s="388"/>
      <c r="HD25" s="388"/>
      <c r="HE25" s="389"/>
      <c r="HF25" s="390">
        <f t="shared" si="175"/>
        <v>152</v>
      </c>
      <c r="HG25" s="391">
        <v>14.2</v>
      </c>
      <c r="HH25" s="392">
        <f t="shared" si="78"/>
        <v>20240</v>
      </c>
      <c r="HI25" s="393"/>
      <c r="HJ25" s="394"/>
      <c r="HK25" s="388">
        <f t="shared" si="74"/>
        <v>0</v>
      </c>
      <c r="HL25" s="388">
        <f t="shared" si="79"/>
        <v>7325.3</v>
      </c>
      <c r="HM25" s="394">
        <f t="shared" si="80"/>
        <v>4490.3999999999996</v>
      </c>
      <c r="HN25" s="394"/>
      <c r="HO25" s="395">
        <f t="shared" si="81"/>
        <v>7325.3</v>
      </c>
      <c r="HP25" s="301"/>
      <c r="HQ25" s="301"/>
      <c r="HR25" s="301"/>
      <c r="HS25" s="301"/>
      <c r="HT25" s="301"/>
      <c r="HU25" s="301"/>
      <c r="HV25" s="301"/>
      <c r="HW25" s="301"/>
      <c r="HX25" s="301"/>
      <c r="HY25" s="301"/>
      <c r="HZ25" s="301"/>
      <c r="IA25" s="301"/>
      <c r="IB25" s="301"/>
      <c r="IC25" s="301"/>
      <c r="ID25" s="301"/>
      <c r="IE25" s="301"/>
      <c r="IF25" s="301"/>
      <c r="IG25" s="301"/>
      <c r="IH25" s="301"/>
      <c r="II25" s="301"/>
      <c r="IJ25" s="301"/>
      <c r="IK25" s="301"/>
      <c r="IL25" s="301"/>
      <c r="IM25" s="301"/>
      <c r="IN25" s="301"/>
      <c r="IO25" s="301"/>
      <c r="IP25" s="301"/>
      <c r="IQ25" s="301"/>
      <c r="IR25" s="301"/>
      <c r="IS25" s="301"/>
      <c r="IT25" s="301"/>
      <c r="IU25" s="301"/>
      <c r="IV25" s="301"/>
      <c r="IW25" s="301"/>
      <c r="IX25" s="301"/>
      <c r="IY25" s="301"/>
      <c r="IZ25" s="301"/>
      <c r="JA25" s="301"/>
      <c r="JB25" s="301"/>
      <c r="JC25" s="301"/>
      <c r="JD25" s="301"/>
      <c r="JE25" s="301"/>
      <c r="JF25" s="301"/>
      <c r="JG25" s="301"/>
      <c r="JH25" s="301"/>
      <c r="JI25" s="301"/>
      <c r="JJ25" s="301"/>
      <c r="JK25" s="301"/>
      <c r="JL25" s="301"/>
      <c r="JM25" s="301"/>
      <c r="JN25" s="301"/>
      <c r="JO25" s="301"/>
      <c r="JP25" s="301"/>
      <c r="JQ25" s="301"/>
      <c r="JR25" s="301"/>
      <c r="JS25" s="301"/>
      <c r="JT25" s="301"/>
      <c r="JU25" s="301"/>
      <c r="JV25" s="301"/>
      <c r="JW25" s="301"/>
      <c r="JX25" s="301"/>
      <c r="JY25" s="301"/>
      <c r="JZ25" s="301"/>
      <c r="KA25" s="301"/>
      <c r="KB25" s="301"/>
      <c r="KC25" s="301"/>
      <c r="KD25" s="301"/>
      <c r="KE25" s="301"/>
      <c r="KF25" s="301"/>
      <c r="KG25" s="301"/>
      <c r="KH25" s="301"/>
      <c r="KI25" s="301"/>
      <c r="KJ25" s="301"/>
      <c r="KK25" s="301"/>
      <c r="KL25" s="301"/>
      <c r="KM25" s="301"/>
      <c r="KN25" s="301"/>
      <c r="KO25" s="301"/>
      <c r="KP25" s="301"/>
      <c r="KQ25" s="301"/>
      <c r="KR25" s="301"/>
      <c r="KS25" s="301"/>
      <c r="KT25" s="301"/>
      <c r="KU25" s="301"/>
      <c r="KV25" s="301"/>
      <c r="KW25" s="301"/>
      <c r="KX25" s="301"/>
      <c r="KY25" s="301"/>
      <c r="KZ25" s="301"/>
      <c r="LA25" s="301"/>
      <c r="LB25" s="301"/>
    </row>
    <row r="26" spans="1:314">
      <c r="A26" s="372" t="s">
        <v>726</v>
      </c>
      <c r="B26" s="373">
        <v>0</v>
      </c>
      <c r="C26" s="373">
        <v>0</v>
      </c>
      <c r="D26" s="374"/>
      <c r="E26" s="375">
        <v>0</v>
      </c>
      <c r="F26" s="374"/>
      <c r="G26" s="373">
        <v>0</v>
      </c>
      <c r="H26" s="374"/>
      <c r="I26" s="375">
        <v>0</v>
      </c>
      <c r="J26" s="374"/>
      <c r="K26" s="374"/>
      <c r="L26" s="374"/>
      <c r="M26" s="373">
        <v>0</v>
      </c>
      <c r="N26" s="375">
        <v>0</v>
      </c>
      <c r="O26" s="374"/>
      <c r="P26" s="375">
        <v>0</v>
      </c>
      <c r="Q26" s="374">
        <v>90</v>
      </c>
      <c r="R26" s="375">
        <v>0</v>
      </c>
      <c r="S26" s="374"/>
      <c r="T26" s="376">
        <v>0</v>
      </c>
      <c r="U26" s="376">
        <v>0</v>
      </c>
      <c r="V26" s="376">
        <v>0</v>
      </c>
      <c r="W26" s="375">
        <v>0</v>
      </c>
      <c r="X26" s="375">
        <v>0</v>
      </c>
      <c r="Y26" s="375">
        <v>0</v>
      </c>
      <c r="Z26" s="375">
        <v>0</v>
      </c>
      <c r="AA26" s="375">
        <v>0</v>
      </c>
      <c r="AB26" s="375">
        <v>0</v>
      </c>
      <c r="AC26" s="375">
        <v>0</v>
      </c>
      <c r="AD26" s="377">
        <v>0</v>
      </c>
      <c r="AE26" s="377">
        <v>0</v>
      </c>
      <c r="AF26" s="377">
        <v>0</v>
      </c>
      <c r="AG26" s="377">
        <v>0</v>
      </c>
      <c r="AH26" s="374"/>
      <c r="AI26" s="377">
        <v>0</v>
      </c>
      <c r="AJ26" s="378">
        <f t="shared" si="75"/>
        <v>0</v>
      </c>
      <c r="AK26" s="378">
        <f t="shared" si="76"/>
        <v>90</v>
      </c>
      <c r="AL26" s="379">
        <f t="shared" si="0"/>
        <v>0</v>
      </c>
      <c r="AM26" s="380">
        <f t="shared" si="92"/>
        <v>0</v>
      </c>
      <c r="AN26" s="380">
        <f t="shared" si="1"/>
        <v>0</v>
      </c>
      <c r="AO26" s="380">
        <f t="shared" si="93"/>
        <v>0</v>
      </c>
      <c r="AP26" s="380">
        <f t="shared" si="94"/>
        <v>0</v>
      </c>
      <c r="AQ26" s="380">
        <f t="shared" si="2"/>
        <v>0</v>
      </c>
      <c r="AR26" s="380">
        <f t="shared" si="3"/>
        <v>0</v>
      </c>
      <c r="AS26" s="380">
        <f t="shared" si="4"/>
        <v>0</v>
      </c>
      <c r="AT26" s="380">
        <f t="shared" si="95"/>
        <v>0</v>
      </c>
      <c r="AU26" s="380">
        <f t="shared" si="96"/>
        <v>0</v>
      </c>
      <c r="AV26" s="380">
        <f t="shared" si="97"/>
        <v>0</v>
      </c>
      <c r="AW26" s="380">
        <f t="shared" si="98"/>
        <v>0</v>
      </c>
      <c r="AX26" s="380">
        <f t="shared" si="5"/>
        <v>0</v>
      </c>
      <c r="AY26" s="380">
        <f t="shared" si="99"/>
        <v>0</v>
      </c>
      <c r="AZ26" s="380">
        <f t="shared" si="6"/>
        <v>0</v>
      </c>
      <c r="BA26" s="380">
        <f t="shared" si="100"/>
        <v>0</v>
      </c>
      <c r="BB26" s="380">
        <f t="shared" si="101"/>
        <v>0</v>
      </c>
      <c r="BC26" s="380">
        <f t="shared" si="7"/>
        <v>0</v>
      </c>
      <c r="BD26" s="380">
        <f t="shared" si="102"/>
        <v>0</v>
      </c>
      <c r="BE26" s="380">
        <f t="shared" si="8"/>
        <v>0</v>
      </c>
      <c r="BF26" s="380">
        <f t="shared" si="103"/>
        <v>0</v>
      </c>
      <c r="BG26" s="380">
        <f t="shared" si="104"/>
        <v>0</v>
      </c>
      <c r="BH26" s="380">
        <f t="shared" si="9"/>
        <v>0</v>
      </c>
      <c r="BI26" s="380">
        <f t="shared" si="105"/>
        <v>0</v>
      </c>
      <c r="BJ26" s="380">
        <f t="shared" si="106"/>
        <v>0</v>
      </c>
      <c r="BK26" s="380">
        <f t="shared" si="107"/>
        <v>0</v>
      </c>
      <c r="BL26" s="380">
        <f t="shared" si="108"/>
        <v>0</v>
      </c>
      <c r="BM26" s="380">
        <f t="shared" si="10"/>
        <v>0</v>
      </c>
      <c r="BN26" s="380">
        <f t="shared" si="109"/>
        <v>0</v>
      </c>
      <c r="BO26" s="380">
        <f t="shared" si="110"/>
        <v>0</v>
      </c>
      <c r="BP26" s="380">
        <f t="shared" si="111"/>
        <v>0</v>
      </c>
      <c r="BQ26" s="380">
        <f t="shared" si="112"/>
        <v>0</v>
      </c>
      <c r="BR26" s="380">
        <f t="shared" si="11"/>
        <v>0</v>
      </c>
      <c r="BS26" s="380">
        <f t="shared" si="113"/>
        <v>0</v>
      </c>
      <c r="BT26" s="380">
        <f t="shared" si="12"/>
        <v>0</v>
      </c>
      <c r="BU26" s="380"/>
      <c r="BV26" s="380">
        <f t="shared" si="82"/>
        <v>0</v>
      </c>
      <c r="BW26" s="380">
        <f t="shared" si="83"/>
        <v>0</v>
      </c>
      <c r="BX26" s="380">
        <f t="shared" si="84"/>
        <v>0</v>
      </c>
      <c r="BY26" s="380">
        <f t="shared" si="85"/>
        <v>0</v>
      </c>
      <c r="BZ26" s="380">
        <f t="shared" si="86"/>
        <v>0</v>
      </c>
      <c r="CA26" s="380">
        <f t="shared" si="87"/>
        <v>0</v>
      </c>
      <c r="CB26" s="380">
        <f t="shared" si="88"/>
        <v>0</v>
      </c>
      <c r="CC26" s="380">
        <f t="shared" si="89"/>
        <v>0</v>
      </c>
      <c r="CD26" s="380">
        <f t="shared" si="90"/>
        <v>0</v>
      </c>
      <c r="CE26" s="381">
        <f t="shared" si="13"/>
        <v>0</v>
      </c>
      <c r="CF26" s="380">
        <f t="shared" si="114"/>
        <v>0</v>
      </c>
      <c r="CG26" s="380">
        <f t="shared" si="115"/>
        <v>0</v>
      </c>
      <c r="CH26" s="380">
        <f t="shared" si="14"/>
        <v>0</v>
      </c>
      <c r="CI26" s="380">
        <f t="shared" si="116"/>
        <v>0</v>
      </c>
      <c r="CJ26" s="381">
        <f t="shared" si="15"/>
        <v>0</v>
      </c>
      <c r="CK26" s="380">
        <f t="shared" si="117"/>
        <v>0</v>
      </c>
      <c r="CL26" s="380">
        <f t="shared" si="118"/>
        <v>0</v>
      </c>
      <c r="CM26" s="380">
        <f t="shared" si="16"/>
        <v>0</v>
      </c>
      <c r="CN26" s="380">
        <f t="shared" si="119"/>
        <v>0</v>
      </c>
      <c r="CO26" s="381">
        <f t="shared" si="17"/>
        <v>0</v>
      </c>
      <c r="CP26" s="380">
        <f t="shared" si="120"/>
        <v>0</v>
      </c>
      <c r="CQ26" s="380">
        <f t="shared" si="121"/>
        <v>0</v>
      </c>
      <c r="CR26" s="380">
        <f t="shared" si="18"/>
        <v>0</v>
      </c>
      <c r="CS26" s="380">
        <f t="shared" si="122"/>
        <v>0</v>
      </c>
      <c r="CT26" s="381">
        <f t="shared" si="19"/>
        <v>0</v>
      </c>
      <c r="CU26" s="380">
        <f t="shared" si="123"/>
        <v>0</v>
      </c>
      <c r="CV26" s="380">
        <f t="shared" si="124"/>
        <v>0</v>
      </c>
      <c r="CW26" s="380">
        <f t="shared" si="20"/>
        <v>0</v>
      </c>
      <c r="CX26" s="380">
        <f t="shared" si="125"/>
        <v>0</v>
      </c>
      <c r="CY26" s="380">
        <f t="shared" si="21"/>
        <v>0</v>
      </c>
      <c r="CZ26" s="380">
        <f t="shared" si="126"/>
        <v>0</v>
      </c>
      <c r="DA26" s="380">
        <f t="shared" si="127"/>
        <v>0</v>
      </c>
      <c r="DB26" s="380">
        <f t="shared" si="22"/>
        <v>0</v>
      </c>
      <c r="DC26" s="380">
        <f t="shared" si="128"/>
        <v>0</v>
      </c>
      <c r="DD26" s="380">
        <f t="shared" si="23"/>
        <v>0</v>
      </c>
      <c r="DE26" s="380">
        <f t="shared" si="24"/>
        <v>10947.5</v>
      </c>
      <c r="DF26" s="380">
        <f t="shared" si="25"/>
        <v>10617.9</v>
      </c>
      <c r="DG26" s="380">
        <f t="shared" si="26"/>
        <v>6912.9</v>
      </c>
      <c r="DH26" s="380">
        <f t="shared" si="129"/>
        <v>3705</v>
      </c>
      <c r="DI26" s="380">
        <f t="shared" si="27"/>
        <v>329.6</v>
      </c>
      <c r="DJ26" s="380">
        <f t="shared" si="28"/>
        <v>0</v>
      </c>
      <c r="DK26" s="380">
        <f t="shared" si="29"/>
        <v>0</v>
      </c>
      <c r="DL26" s="380">
        <f t="shared" si="30"/>
        <v>0</v>
      </c>
      <c r="DM26" s="380">
        <f t="shared" si="130"/>
        <v>0</v>
      </c>
      <c r="DN26" s="380">
        <f t="shared" si="31"/>
        <v>0</v>
      </c>
      <c r="DO26" s="380">
        <f t="shared" si="131"/>
        <v>0</v>
      </c>
      <c r="DP26" s="380">
        <f t="shared" si="132"/>
        <v>0</v>
      </c>
      <c r="DQ26" s="380">
        <f t="shared" si="133"/>
        <v>0</v>
      </c>
      <c r="DR26" s="380">
        <f t="shared" si="134"/>
        <v>0</v>
      </c>
      <c r="DS26" s="380">
        <f t="shared" si="32"/>
        <v>0</v>
      </c>
      <c r="DT26" s="382">
        <f t="shared" si="135"/>
        <v>0</v>
      </c>
      <c r="DU26" s="383">
        <f t="shared" si="136"/>
        <v>0</v>
      </c>
      <c r="DV26" s="380">
        <f t="shared" si="33"/>
        <v>0</v>
      </c>
      <c r="DW26" s="380">
        <f t="shared" si="137"/>
        <v>0</v>
      </c>
      <c r="DX26" s="383">
        <f t="shared" si="138"/>
        <v>0</v>
      </c>
      <c r="DY26" s="383">
        <f t="shared" si="139"/>
        <v>0</v>
      </c>
      <c r="DZ26" s="383">
        <f t="shared" si="140"/>
        <v>0</v>
      </c>
      <c r="EA26" s="380">
        <f t="shared" si="34"/>
        <v>0</v>
      </c>
      <c r="EB26" s="380">
        <f t="shared" si="141"/>
        <v>0</v>
      </c>
      <c r="EC26" s="383">
        <f t="shared" si="142"/>
        <v>0</v>
      </c>
      <c r="ED26" s="383">
        <f t="shared" si="143"/>
        <v>0</v>
      </c>
      <c r="EE26" s="383">
        <f t="shared" si="144"/>
        <v>0</v>
      </c>
      <c r="EF26" s="380">
        <f t="shared" si="35"/>
        <v>0</v>
      </c>
      <c r="EG26" s="380">
        <f t="shared" si="145"/>
        <v>0</v>
      </c>
      <c r="EH26" s="383">
        <f t="shared" si="146"/>
        <v>0</v>
      </c>
      <c r="EI26" s="383">
        <f t="shared" si="147"/>
        <v>0</v>
      </c>
      <c r="EJ26" s="383">
        <f t="shared" si="148"/>
        <v>0</v>
      </c>
      <c r="EK26" s="380">
        <f t="shared" si="36"/>
        <v>0</v>
      </c>
      <c r="EL26" s="380">
        <f t="shared" si="149"/>
        <v>0</v>
      </c>
      <c r="EM26" s="383">
        <f t="shared" si="150"/>
        <v>0</v>
      </c>
      <c r="EN26" s="383">
        <f t="shared" si="151"/>
        <v>0</v>
      </c>
      <c r="EO26" s="383">
        <f t="shared" si="152"/>
        <v>0</v>
      </c>
      <c r="EP26" s="380">
        <f t="shared" si="37"/>
        <v>0</v>
      </c>
      <c r="EQ26" s="380">
        <f t="shared" si="153"/>
        <v>0</v>
      </c>
      <c r="ER26" s="383">
        <f t="shared" si="154"/>
        <v>0</v>
      </c>
      <c r="ES26" s="383">
        <f t="shared" si="155"/>
        <v>0</v>
      </c>
      <c r="ET26" s="383">
        <f t="shared" si="156"/>
        <v>0</v>
      </c>
      <c r="EU26" s="380">
        <f t="shared" si="38"/>
        <v>0</v>
      </c>
      <c r="EV26" s="380">
        <f t="shared" si="157"/>
        <v>0</v>
      </c>
      <c r="EW26" s="383">
        <f t="shared" si="158"/>
        <v>0</v>
      </c>
      <c r="EX26" s="383">
        <f t="shared" si="159"/>
        <v>0</v>
      </c>
      <c r="EY26" s="383">
        <f t="shared" si="160"/>
        <v>0</v>
      </c>
      <c r="EZ26" s="380">
        <f t="shared" si="39"/>
        <v>0</v>
      </c>
      <c r="FA26" s="380">
        <f t="shared" si="161"/>
        <v>0</v>
      </c>
      <c r="FB26" s="383">
        <f t="shared" si="162"/>
        <v>0</v>
      </c>
      <c r="FC26" s="383">
        <f t="shared" si="163"/>
        <v>0</v>
      </c>
      <c r="FD26" s="383">
        <f t="shared" si="164"/>
        <v>0</v>
      </c>
      <c r="FE26" s="380">
        <f t="shared" si="40"/>
        <v>0</v>
      </c>
      <c r="FF26" s="380">
        <f t="shared" si="165"/>
        <v>0</v>
      </c>
      <c r="FG26" s="384">
        <f t="shared" si="166"/>
        <v>0</v>
      </c>
      <c r="FH26" s="385">
        <f t="shared" si="41"/>
        <v>0</v>
      </c>
      <c r="FI26" s="380">
        <f t="shared" si="42"/>
        <v>0</v>
      </c>
      <c r="FJ26" s="380">
        <f t="shared" si="43"/>
        <v>0</v>
      </c>
      <c r="FK26" s="380">
        <f t="shared" si="167"/>
        <v>0</v>
      </c>
      <c r="FL26" s="380">
        <f t="shared" si="44"/>
        <v>0</v>
      </c>
      <c r="FM26" s="380">
        <f t="shared" si="45"/>
        <v>0</v>
      </c>
      <c r="FN26" s="380">
        <f t="shared" si="46"/>
        <v>0</v>
      </c>
      <c r="FO26" s="380">
        <f t="shared" si="47"/>
        <v>0</v>
      </c>
      <c r="FP26" s="380">
        <f t="shared" si="168"/>
        <v>0</v>
      </c>
      <c r="FQ26" s="380">
        <f t="shared" si="48"/>
        <v>0</v>
      </c>
      <c r="FR26" s="380">
        <f t="shared" si="49"/>
        <v>0</v>
      </c>
      <c r="FS26" s="380">
        <f t="shared" si="50"/>
        <v>0</v>
      </c>
      <c r="FT26" s="380">
        <f t="shared" si="51"/>
        <v>0</v>
      </c>
      <c r="FU26" s="380">
        <f t="shared" si="169"/>
        <v>0</v>
      </c>
      <c r="FV26" s="380">
        <f t="shared" si="52"/>
        <v>0</v>
      </c>
      <c r="FW26" s="380">
        <f t="shared" si="53"/>
        <v>0</v>
      </c>
      <c r="FX26" s="380">
        <f t="shared" si="54"/>
        <v>0</v>
      </c>
      <c r="FY26" s="380">
        <f t="shared" si="55"/>
        <v>0</v>
      </c>
      <c r="FZ26" s="380">
        <f t="shared" si="170"/>
        <v>0</v>
      </c>
      <c r="GA26" s="380">
        <f t="shared" si="56"/>
        <v>0</v>
      </c>
      <c r="GB26" s="380">
        <f t="shared" si="57"/>
        <v>0</v>
      </c>
      <c r="GC26" s="380">
        <f t="shared" si="58"/>
        <v>0</v>
      </c>
      <c r="GD26" s="380">
        <f t="shared" si="59"/>
        <v>0</v>
      </c>
      <c r="GE26" s="380">
        <f t="shared" si="171"/>
        <v>0</v>
      </c>
      <c r="GF26" s="380">
        <f t="shared" si="60"/>
        <v>0</v>
      </c>
      <c r="GG26" s="380">
        <f t="shared" si="61"/>
        <v>0</v>
      </c>
      <c r="GH26" s="380">
        <f t="shared" si="62"/>
        <v>0</v>
      </c>
      <c r="GI26" s="380">
        <f t="shared" si="63"/>
        <v>0</v>
      </c>
      <c r="GJ26" s="380">
        <f t="shared" si="172"/>
        <v>0</v>
      </c>
      <c r="GK26" s="380">
        <f t="shared" si="64"/>
        <v>0</v>
      </c>
      <c r="GL26" s="380">
        <f t="shared" si="65"/>
        <v>0</v>
      </c>
      <c r="GM26" s="380">
        <f t="shared" si="66"/>
        <v>0</v>
      </c>
      <c r="GN26" s="380">
        <f t="shared" si="67"/>
        <v>0</v>
      </c>
      <c r="GO26" s="380">
        <f t="shared" si="173"/>
        <v>0</v>
      </c>
      <c r="GP26" s="380">
        <f t="shared" si="68"/>
        <v>0</v>
      </c>
      <c r="GQ26" s="380">
        <f t="shared" si="69"/>
        <v>0</v>
      </c>
      <c r="GR26" s="380">
        <f t="shared" si="70"/>
        <v>0</v>
      </c>
      <c r="GS26" s="380">
        <f t="shared" si="71"/>
        <v>0</v>
      </c>
      <c r="GT26" s="380">
        <f t="shared" si="174"/>
        <v>0</v>
      </c>
      <c r="GU26" s="380">
        <f t="shared" si="72"/>
        <v>0</v>
      </c>
      <c r="GV26" s="386">
        <f t="shared" si="91"/>
        <v>10947.5</v>
      </c>
      <c r="GW26" s="380">
        <f t="shared" si="77"/>
        <v>10617.9</v>
      </c>
      <c r="GX26" s="380">
        <f t="shared" si="77"/>
        <v>6912.9</v>
      </c>
      <c r="GY26" s="380">
        <f t="shared" si="77"/>
        <v>3705</v>
      </c>
      <c r="GZ26" s="380">
        <f t="shared" si="77"/>
        <v>329.6</v>
      </c>
      <c r="HA26" s="387"/>
      <c r="HB26" s="387"/>
      <c r="HC26" s="388"/>
      <c r="HD26" s="388"/>
      <c r="HE26" s="389"/>
      <c r="HF26" s="390">
        <f t="shared" si="175"/>
        <v>90</v>
      </c>
      <c r="HG26" s="391">
        <v>15.9</v>
      </c>
      <c r="HH26" s="392">
        <f t="shared" si="78"/>
        <v>27827</v>
      </c>
      <c r="HI26" s="393"/>
      <c r="HJ26" s="394"/>
      <c r="HK26" s="388">
        <f t="shared" si="74"/>
        <v>0</v>
      </c>
      <c r="HL26" s="388">
        <f t="shared" si="79"/>
        <v>10947.5</v>
      </c>
      <c r="HM26" s="394">
        <f t="shared" si="80"/>
        <v>6912.9</v>
      </c>
      <c r="HN26" s="394"/>
      <c r="HO26" s="395">
        <f t="shared" si="81"/>
        <v>10947.5</v>
      </c>
    </row>
    <row r="27" spans="1:314">
      <c r="A27" s="372" t="s">
        <v>823</v>
      </c>
      <c r="B27" s="373">
        <v>0</v>
      </c>
      <c r="C27" s="373">
        <v>0</v>
      </c>
      <c r="D27" s="374">
        <v>50</v>
      </c>
      <c r="E27" s="375">
        <v>0</v>
      </c>
      <c r="F27" s="374"/>
      <c r="G27" s="373">
        <v>0</v>
      </c>
      <c r="H27" s="374">
        <v>145</v>
      </c>
      <c r="I27" s="375">
        <v>0</v>
      </c>
      <c r="J27" s="374"/>
      <c r="K27" s="374"/>
      <c r="L27" s="374"/>
      <c r="M27" s="373">
        <v>0</v>
      </c>
      <c r="N27" s="375">
        <v>0</v>
      </c>
      <c r="O27" s="374"/>
      <c r="P27" s="375">
        <v>0</v>
      </c>
      <c r="Q27" s="374"/>
      <c r="R27" s="375">
        <v>0</v>
      </c>
      <c r="S27" s="374"/>
      <c r="T27" s="376">
        <v>0</v>
      </c>
      <c r="U27" s="376">
        <v>0</v>
      </c>
      <c r="V27" s="373">
        <v>0</v>
      </c>
      <c r="W27" s="375">
        <v>0</v>
      </c>
      <c r="X27" s="375">
        <v>0</v>
      </c>
      <c r="Y27" s="375">
        <v>0</v>
      </c>
      <c r="Z27" s="373">
        <v>0</v>
      </c>
      <c r="AA27" s="375">
        <v>0</v>
      </c>
      <c r="AB27" s="375">
        <v>0</v>
      </c>
      <c r="AC27" s="375">
        <v>0</v>
      </c>
      <c r="AD27" s="377">
        <v>0</v>
      </c>
      <c r="AE27" s="377">
        <v>0</v>
      </c>
      <c r="AF27" s="377">
        <v>0</v>
      </c>
      <c r="AG27" s="377">
        <v>0</v>
      </c>
      <c r="AH27" s="374"/>
      <c r="AI27" s="377">
        <v>0</v>
      </c>
      <c r="AJ27" s="378">
        <f t="shared" si="75"/>
        <v>50</v>
      </c>
      <c r="AK27" s="378">
        <f t="shared" si="76"/>
        <v>145</v>
      </c>
      <c r="AL27" s="379">
        <f t="shared" si="0"/>
        <v>0</v>
      </c>
      <c r="AM27" s="380">
        <f t="shared" si="92"/>
        <v>0</v>
      </c>
      <c r="AN27" s="380">
        <f t="shared" si="1"/>
        <v>0</v>
      </c>
      <c r="AO27" s="380">
        <f t="shared" si="93"/>
        <v>0</v>
      </c>
      <c r="AP27" s="380">
        <f t="shared" si="94"/>
        <v>0</v>
      </c>
      <c r="AQ27" s="380">
        <f t="shared" si="2"/>
        <v>0</v>
      </c>
      <c r="AR27" s="380">
        <f t="shared" si="3"/>
        <v>0</v>
      </c>
      <c r="AS27" s="380">
        <f t="shared" si="4"/>
        <v>0</v>
      </c>
      <c r="AT27" s="380">
        <f t="shared" si="95"/>
        <v>0</v>
      </c>
      <c r="AU27" s="380">
        <f t="shared" si="96"/>
        <v>0</v>
      </c>
      <c r="AV27" s="380">
        <f t="shared" si="97"/>
        <v>2738.7</v>
      </c>
      <c r="AW27" s="380">
        <f t="shared" si="98"/>
        <v>2609.1</v>
      </c>
      <c r="AX27" s="380">
        <f t="shared" si="5"/>
        <v>1698.7</v>
      </c>
      <c r="AY27" s="380">
        <f t="shared" si="99"/>
        <v>910.4</v>
      </c>
      <c r="AZ27" s="380">
        <f t="shared" si="6"/>
        <v>129.6</v>
      </c>
      <c r="BA27" s="380">
        <f t="shared" si="100"/>
        <v>0</v>
      </c>
      <c r="BB27" s="380">
        <f t="shared" si="101"/>
        <v>0</v>
      </c>
      <c r="BC27" s="380">
        <f t="shared" si="7"/>
        <v>0</v>
      </c>
      <c r="BD27" s="380">
        <f t="shared" si="102"/>
        <v>0</v>
      </c>
      <c r="BE27" s="380">
        <f t="shared" si="8"/>
        <v>0</v>
      </c>
      <c r="BF27" s="380">
        <f t="shared" si="103"/>
        <v>0</v>
      </c>
      <c r="BG27" s="380">
        <f t="shared" si="104"/>
        <v>0</v>
      </c>
      <c r="BH27" s="380">
        <f t="shared" si="9"/>
        <v>0</v>
      </c>
      <c r="BI27" s="380">
        <f t="shared" si="105"/>
        <v>0</v>
      </c>
      <c r="BJ27" s="380">
        <f t="shared" si="106"/>
        <v>0</v>
      </c>
      <c r="BK27" s="380">
        <f t="shared" si="107"/>
        <v>0</v>
      </c>
      <c r="BL27" s="380">
        <f t="shared" si="108"/>
        <v>0</v>
      </c>
      <c r="BM27" s="380">
        <f t="shared" si="10"/>
        <v>0</v>
      </c>
      <c r="BN27" s="380">
        <f t="shared" si="109"/>
        <v>0</v>
      </c>
      <c r="BO27" s="380">
        <f t="shared" si="110"/>
        <v>0</v>
      </c>
      <c r="BP27" s="380">
        <f t="shared" si="111"/>
        <v>6988</v>
      </c>
      <c r="BQ27" s="380">
        <f t="shared" si="112"/>
        <v>6579.5</v>
      </c>
      <c r="BR27" s="380">
        <f t="shared" si="11"/>
        <v>4283.6000000000004</v>
      </c>
      <c r="BS27" s="380">
        <f t="shared" si="113"/>
        <v>2295.9</v>
      </c>
      <c r="BT27" s="380">
        <f t="shared" si="12"/>
        <v>408.5</v>
      </c>
      <c r="BU27" s="380"/>
      <c r="BV27" s="380">
        <f t="shared" si="82"/>
        <v>0</v>
      </c>
      <c r="BW27" s="380">
        <f t="shared" si="83"/>
        <v>0</v>
      </c>
      <c r="BX27" s="380">
        <f t="shared" si="84"/>
        <v>0</v>
      </c>
      <c r="BY27" s="380">
        <f t="shared" si="85"/>
        <v>0</v>
      </c>
      <c r="BZ27" s="380">
        <f t="shared" si="86"/>
        <v>0</v>
      </c>
      <c r="CA27" s="380">
        <f t="shared" si="87"/>
        <v>0</v>
      </c>
      <c r="CB27" s="380">
        <f t="shared" si="88"/>
        <v>0</v>
      </c>
      <c r="CC27" s="380">
        <f t="shared" si="89"/>
        <v>0</v>
      </c>
      <c r="CD27" s="380">
        <f t="shared" si="90"/>
        <v>0</v>
      </c>
      <c r="CE27" s="381">
        <f t="shared" si="13"/>
        <v>0</v>
      </c>
      <c r="CF27" s="380">
        <f t="shared" si="114"/>
        <v>0</v>
      </c>
      <c r="CG27" s="380">
        <f t="shared" si="115"/>
        <v>0</v>
      </c>
      <c r="CH27" s="380">
        <f t="shared" si="14"/>
        <v>0</v>
      </c>
      <c r="CI27" s="380">
        <f t="shared" si="116"/>
        <v>0</v>
      </c>
      <c r="CJ27" s="381">
        <f t="shared" si="15"/>
        <v>0</v>
      </c>
      <c r="CK27" s="380">
        <f t="shared" si="117"/>
        <v>0</v>
      </c>
      <c r="CL27" s="380">
        <f t="shared" si="118"/>
        <v>0</v>
      </c>
      <c r="CM27" s="380">
        <f t="shared" si="16"/>
        <v>0</v>
      </c>
      <c r="CN27" s="380">
        <f t="shared" si="119"/>
        <v>0</v>
      </c>
      <c r="CO27" s="381">
        <f t="shared" si="17"/>
        <v>0</v>
      </c>
      <c r="CP27" s="380">
        <f t="shared" si="120"/>
        <v>0</v>
      </c>
      <c r="CQ27" s="380">
        <f t="shared" si="121"/>
        <v>0</v>
      </c>
      <c r="CR27" s="380">
        <f t="shared" si="18"/>
        <v>0</v>
      </c>
      <c r="CS27" s="380">
        <f t="shared" si="122"/>
        <v>0</v>
      </c>
      <c r="CT27" s="381">
        <f t="shared" si="19"/>
        <v>0</v>
      </c>
      <c r="CU27" s="380">
        <f t="shared" si="123"/>
        <v>0</v>
      </c>
      <c r="CV27" s="380">
        <f t="shared" si="124"/>
        <v>0</v>
      </c>
      <c r="CW27" s="380">
        <f t="shared" si="20"/>
        <v>0</v>
      </c>
      <c r="CX27" s="380">
        <f t="shared" si="125"/>
        <v>0</v>
      </c>
      <c r="CY27" s="380">
        <f t="shared" si="21"/>
        <v>0</v>
      </c>
      <c r="CZ27" s="380">
        <f t="shared" si="126"/>
        <v>0</v>
      </c>
      <c r="DA27" s="380">
        <f t="shared" si="127"/>
        <v>0</v>
      </c>
      <c r="DB27" s="380">
        <f t="shared" si="22"/>
        <v>0</v>
      </c>
      <c r="DC27" s="380">
        <f t="shared" si="128"/>
        <v>0</v>
      </c>
      <c r="DD27" s="380">
        <f t="shared" si="23"/>
        <v>0</v>
      </c>
      <c r="DE27" s="380">
        <f t="shared" si="24"/>
        <v>0</v>
      </c>
      <c r="DF27" s="380">
        <f t="shared" si="25"/>
        <v>0</v>
      </c>
      <c r="DG27" s="380">
        <f t="shared" si="26"/>
        <v>0</v>
      </c>
      <c r="DH27" s="380">
        <f t="shared" si="129"/>
        <v>0</v>
      </c>
      <c r="DI27" s="380">
        <f t="shared" si="27"/>
        <v>0</v>
      </c>
      <c r="DJ27" s="380">
        <f t="shared" si="28"/>
        <v>0</v>
      </c>
      <c r="DK27" s="380">
        <f t="shared" si="29"/>
        <v>0</v>
      </c>
      <c r="DL27" s="380">
        <f t="shared" si="30"/>
        <v>0</v>
      </c>
      <c r="DM27" s="380">
        <f t="shared" si="130"/>
        <v>0</v>
      </c>
      <c r="DN27" s="380">
        <f t="shared" si="31"/>
        <v>0</v>
      </c>
      <c r="DO27" s="380">
        <f t="shared" si="131"/>
        <v>0</v>
      </c>
      <c r="DP27" s="380">
        <f t="shared" si="132"/>
        <v>0</v>
      </c>
      <c r="DQ27" s="380">
        <f t="shared" si="133"/>
        <v>0</v>
      </c>
      <c r="DR27" s="380">
        <f t="shared" si="134"/>
        <v>0</v>
      </c>
      <c r="DS27" s="380">
        <f t="shared" si="32"/>
        <v>0</v>
      </c>
      <c r="DT27" s="382">
        <f t="shared" si="135"/>
        <v>0</v>
      </c>
      <c r="DU27" s="383">
        <f t="shared" si="136"/>
        <v>0</v>
      </c>
      <c r="DV27" s="380">
        <f t="shared" si="33"/>
        <v>0</v>
      </c>
      <c r="DW27" s="380">
        <f t="shared" si="137"/>
        <v>0</v>
      </c>
      <c r="DX27" s="383">
        <f t="shared" si="138"/>
        <v>0</v>
      </c>
      <c r="DY27" s="383">
        <f t="shared" si="139"/>
        <v>0</v>
      </c>
      <c r="DZ27" s="383">
        <f t="shared" si="140"/>
        <v>0</v>
      </c>
      <c r="EA27" s="380">
        <f t="shared" si="34"/>
        <v>0</v>
      </c>
      <c r="EB27" s="380">
        <f t="shared" si="141"/>
        <v>0</v>
      </c>
      <c r="EC27" s="383">
        <f t="shared" si="142"/>
        <v>0</v>
      </c>
      <c r="ED27" s="383">
        <f>ROUND(V27*$ED$8/1000,1)</f>
        <v>0</v>
      </c>
      <c r="EE27" s="383">
        <f t="shared" si="144"/>
        <v>0</v>
      </c>
      <c r="EF27" s="380">
        <f t="shared" si="35"/>
        <v>0</v>
      </c>
      <c r="EG27" s="380">
        <f t="shared" si="145"/>
        <v>0</v>
      </c>
      <c r="EH27" s="383">
        <f t="shared" si="146"/>
        <v>0</v>
      </c>
      <c r="EI27" s="383">
        <f t="shared" si="147"/>
        <v>0</v>
      </c>
      <c r="EJ27" s="383">
        <f t="shared" si="148"/>
        <v>0</v>
      </c>
      <c r="EK27" s="380">
        <f t="shared" si="36"/>
        <v>0</v>
      </c>
      <c r="EL27" s="380">
        <f t="shared" si="149"/>
        <v>0</v>
      </c>
      <c r="EM27" s="383">
        <f t="shared" si="150"/>
        <v>0</v>
      </c>
      <c r="EN27" s="383">
        <f t="shared" si="151"/>
        <v>0</v>
      </c>
      <c r="EO27" s="383">
        <f t="shared" si="152"/>
        <v>0</v>
      </c>
      <c r="EP27" s="380">
        <f t="shared" si="37"/>
        <v>0</v>
      </c>
      <c r="EQ27" s="380">
        <f t="shared" si="153"/>
        <v>0</v>
      </c>
      <c r="ER27" s="383">
        <f t="shared" si="154"/>
        <v>0</v>
      </c>
      <c r="ES27" s="383">
        <f t="shared" si="155"/>
        <v>0</v>
      </c>
      <c r="ET27" s="383">
        <f t="shared" si="156"/>
        <v>0</v>
      </c>
      <c r="EU27" s="380">
        <f t="shared" si="38"/>
        <v>0</v>
      </c>
      <c r="EV27" s="380">
        <f t="shared" si="157"/>
        <v>0</v>
      </c>
      <c r="EW27" s="383">
        <f t="shared" si="158"/>
        <v>0</v>
      </c>
      <c r="EX27" s="383">
        <f t="shared" si="159"/>
        <v>0</v>
      </c>
      <c r="EY27" s="383">
        <f t="shared" si="160"/>
        <v>0</v>
      </c>
      <c r="EZ27" s="380">
        <f t="shared" si="39"/>
        <v>0</v>
      </c>
      <c r="FA27" s="380">
        <f t="shared" si="161"/>
        <v>0</v>
      </c>
      <c r="FB27" s="383">
        <f t="shared" si="162"/>
        <v>0</v>
      </c>
      <c r="FC27" s="383">
        <f t="shared" si="163"/>
        <v>0</v>
      </c>
      <c r="FD27" s="383">
        <f t="shared" si="164"/>
        <v>0</v>
      </c>
      <c r="FE27" s="380">
        <f t="shared" si="40"/>
        <v>0</v>
      </c>
      <c r="FF27" s="380">
        <f t="shared" si="165"/>
        <v>0</v>
      </c>
      <c r="FG27" s="384">
        <f t="shared" si="166"/>
        <v>0</v>
      </c>
      <c r="FH27" s="385">
        <f t="shared" si="41"/>
        <v>0</v>
      </c>
      <c r="FI27" s="380">
        <f t="shared" si="42"/>
        <v>0</v>
      </c>
      <c r="FJ27" s="380">
        <f t="shared" si="43"/>
        <v>0</v>
      </c>
      <c r="FK27" s="380">
        <f t="shared" si="167"/>
        <v>0</v>
      </c>
      <c r="FL27" s="380">
        <f t="shared" si="44"/>
        <v>0</v>
      </c>
      <c r="FM27" s="380">
        <f t="shared" si="45"/>
        <v>0</v>
      </c>
      <c r="FN27" s="380">
        <f t="shared" si="46"/>
        <v>0</v>
      </c>
      <c r="FO27" s="380">
        <f t="shared" si="47"/>
        <v>0</v>
      </c>
      <c r="FP27" s="380">
        <f t="shared" si="168"/>
        <v>0</v>
      </c>
      <c r="FQ27" s="380">
        <f t="shared" si="48"/>
        <v>0</v>
      </c>
      <c r="FR27" s="380">
        <f t="shared" si="49"/>
        <v>0</v>
      </c>
      <c r="FS27" s="380">
        <f t="shared" si="50"/>
        <v>0</v>
      </c>
      <c r="FT27" s="380">
        <f t="shared" si="51"/>
        <v>0</v>
      </c>
      <c r="FU27" s="380">
        <f t="shared" si="169"/>
        <v>0</v>
      </c>
      <c r="FV27" s="380">
        <f t="shared" si="52"/>
        <v>0</v>
      </c>
      <c r="FW27" s="380">
        <f t="shared" si="53"/>
        <v>0</v>
      </c>
      <c r="FX27" s="380">
        <f t="shared" si="54"/>
        <v>0</v>
      </c>
      <c r="FY27" s="380">
        <f t="shared" si="55"/>
        <v>0</v>
      </c>
      <c r="FZ27" s="380">
        <f t="shared" si="170"/>
        <v>0</v>
      </c>
      <c r="GA27" s="380">
        <f t="shared" si="56"/>
        <v>0</v>
      </c>
      <c r="GB27" s="380">
        <f t="shared" si="57"/>
        <v>0</v>
      </c>
      <c r="GC27" s="380">
        <f t="shared" si="58"/>
        <v>0</v>
      </c>
      <c r="GD27" s="380">
        <f t="shared" si="59"/>
        <v>0</v>
      </c>
      <c r="GE27" s="380">
        <f t="shared" si="171"/>
        <v>0</v>
      </c>
      <c r="GF27" s="380">
        <f t="shared" si="60"/>
        <v>0</v>
      </c>
      <c r="GG27" s="380">
        <f t="shared" si="61"/>
        <v>0</v>
      </c>
      <c r="GH27" s="380">
        <f t="shared" si="62"/>
        <v>0</v>
      </c>
      <c r="GI27" s="380">
        <f t="shared" si="63"/>
        <v>0</v>
      </c>
      <c r="GJ27" s="380">
        <f t="shared" si="172"/>
        <v>0</v>
      </c>
      <c r="GK27" s="380">
        <f t="shared" si="64"/>
        <v>0</v>
      </c>
      <c r="GL27" s="380">
        <f t="shared" si="65"/>
        <v>0</v>
      </c>
      <c r="GM27" s="380">
        <f t="shared" si="66"/>
        <v>0</v>
      </c>
      <c r="GN27" s="380">
        <f t="shared" si="67"/>
        <v>0</v>
      </c>
      <c r="GO27" s="380">
        <f t="shared" si="173"/>
        <v>0</v>
      </c>
      <c r="GP27" s="380">
        <f t="shared" si="68"/>
        <v>0</v>
      </c>
      <c r="GQ27" s="380">
        <f t="shared" si="69"/>
        <v>0</v>
      </c>
      <c r="GR27" s="380">
        <f t="shared" si="70"/>
        <v>0</v>
      </c>
      <c r="GS27" s="380">
        <f t="shared" si="71"/>
        <v>0</v>
      </c>
      <c r="GT27" s="380">
        <f t="shared" si="174"/>
        <v>0</v>
      </c>
      <c r="GU27" s="380">
        <f t="shared" si="72"/>
        <v>0</v>
      </c>
      <c r="GV27" s="386">
        <f t="shared" si="91"/>
        <v>9726.7000000000007</v>
      </c>
      <c r="GW27" s="380">
        <f t="shared" si="77"/>
        <v>9188.6</v>
      </c>
      <c r="GX27" s="380">
        <f t="shared" si="77"/>
        <v>5982.3</v>
      </c>
      <c r="GY27" s="380">
        <f t="shared" si="77"/>
        <v>3206.3</v>
      </c>
      <c r="GZ27" s="380">
        <f t="shared" si="77"/>
        <v>538.1</v>
      </c>
      <c r="HA27" s="387"/>
      <c r="HB27" s="387"/>
      <c r="HC27" s="388"/>
      <c r="HD27" s="388"/>
      <c r="HE27" s="389"/>
      <c r="HF27" s="390">
        <f t="shared" si="175"/>
        <v>195</v>
      </c>
      <c r="HG27" s="391">
        <v>18</v>
      </c>
      <c r="HH27" s="392">
        <f t="shared" si="78"/>
        <v>21272</v>
      </c>
      <c r="HI27" s="393"/>
      <c r="HJ27" s="394"/>
      <c r="HK27" s="388">
        <f t="shared" si="74"/>
        <v>0</v>
      </c>
      <c r="HL27" s="388">
        <f t="shared" si="79"/>
        <v>9726.7000000000007</v>
      </c>
      <c r="HM27" s="394">
        <f t="shared" si="80"/>
        <v>5982.3</v>
      </c>
      <c r="HN27" s="394"/>
      <c r="HO27" s="395">
        <f t="shared" si="81"/>
        <v>9726.7000000000007</v>
      </c>
    </row>
    <row r="28" spans="1:314">
      <c r="A28" s="372" t="s">
        <v>824</v>
      </c>
      <c r="B28" s="373">
        <v>0</v>
      </c>
      <c r="C28" s="373">
        <v>0</v>
      </c>
      <c r="D28" s="374">
        <v>31</v>
      </c>
      <c r="E28" s="375">
        <v>0</v>
      </c>
      <c r="F28" s="374"/>
      <c r="G28" s="373">
        <v>0</v>
      </c>
      <c r="H28" s="374">
        <v>244</v>
      </c>
      <c r="I28" s="375">
        <v>0</v>
      </c>
      <c r="J28" s="374"/>
      <c r="K28" s="374"/>
      <c r="L28" s="374"/>
      <c r="M28" s="373">
        <v>0</v>
      </c>
      <c r="N28" s="375">
        <v>0</v>
      </c>
      <c r="O28" s="374"/>
      <c r="P28" s="375">
        <v>0</v>
      </c>
      <c r="Q28" s="374"/>
      <c r="R28" s="375">
        <v>0</v>
      </c>
      <c r="S28" s="374"/>
      <c r="T28" s="376">
        <v>0</v>
      </c>
      <c r="U28" s="376">
        <v>0</v>
      </c>
      <c r="V28" s="376">
        <v>0</v>
      </c>
      <c r="W28" s="375">
        <v>0</v>
      </c>
      <c r="X28" s="375">
        <v>0</v>
      </c>
      <c r="Y28" s="375">
        <v>0</v>
      </c>
      <c r="Z28" s="375">
        <v>0</v>
      </c>
      <c r="AA28" s="375">
        <v>0</v>
      </c>
      <c r="AB28" s="375">
        <v>0</v>
      </c>
      <c r="AC28" s="375">
        <v>0</v>
      </c>
      <c r="AD28" s="377">
        <v>0</v>
      </c>
      <c r="AE28" s="377">
        <v>0</v>
      </c>
      <c r="AF28" s="377">
        <v>0</v>
      </c>
      <c r="AG28" s="377">
        <v>0</v>
      </c>
      <c r="AH28" s="374"/>
      <c r="AI28" s="377">
        <v>0</v>
      </c>
      <c r="AJ28" s="378">
        <f t="shared" si="75"/>
        <v>31</v>
      </c>
      <c r="AK28" s="378">
        <f t="shared" si="76"/>
        <v>244</v>
      </c>
      <c r="AL28" s="379">
        <f t="shared" si="0"/>
        <v>0</v>
      </c>
      <c r="AM28" s="380">
        <f t="shared" si="92"/>
        <v>0</v>
      </c>
      <c r="AN28" s="380">
        <f t="shared" si="1"/>
        <v>0</v>
      </c>
      <c r="AO28" s="380">
        <f t="shared" si="93"/>
        <v>0</v>
      </c>
      <c r="AP28" s="380">
        <f t="shared" si="94"/>
        <v>0</v>
      </c>
      <c r="AQ28" s="380">
        <f t="shared" si="2"/>
        <v>0</v>
      </c>
      <c r="AR28" s="380">
        <f t="shared" si="3"/>
        <v>0</v>
      </c>
      <c r="AS28" s="380">
        <f t="shared" si="4"/>
        <v>0</v>
      </c>
      <c r="AT28" s="380">
        <f t="shared" si="95"/>
        <v>0</v>
      </c>
      <c r="AU28" s="380">
        <f t="shared" si="96"/>
        <v>0</v>
      </c>
      <c r="AV28" s="380">
        <f t="shared" si="97"/>
        <v>1698</v>
      </c>
      <c r="AW28" s="380">
        <f t="shared" si="98"/>
        <v>1617.6</v>
      </c>
      <c r="AX28" s="380">
        <f t="shared" si="5"/>
        <v>1053.2</v>
      </c>
      <c r="AY28" s="380">
        <f t="shared" si="99"/>
        <v>564.4</v>
      </c>
      <c r="AZ28" s="380">
        <f t="shared" si="6"/>
        <v>80.400000000000006</v>
      </c>
      <c r="BA28" s="380">
        <f t="shared" si="100"/>
        <v>0</v>
      </c>
      <c r="BB28" s="380">
        <f t="shared" si="101"/>
        <v>0</v>
      </c>
      <c r="BC28" s="380">
        <f t="shared" si="7"/>
        <v>0</v>
      </c>
      <c r="BD28" s="380">
        <f t="shared" si="102"/>
        <v>0</v>
      </c>
      <c r="BE28" s="380">
        <f t="shared" si="8"/>
        <v>0</v>
      </c>
      <c r="BF28" s="380">
        <f t="shared" si="103"/>
        <v>0</v>
      </c>
      <c r="BG28" s="380">
        <f t="shared" si="104"/>
        <v>0</v>
      </c>
      <c r="BH28" s="380">
        <f t="shared" si="9"/>
        <v>0</v>
      </c>
      <c r="BI28" s="380">
        <f t="shared" si="105"/>
        <v>0</v>
      </c>
      <c r="BJ28" s="380">
        <f t="shared" si="106"/>
        <v>0</v>
      </c>
      <c r="BK28" s="380">
        <f t="shared" si="107"/>
        <v>0</v>
      </c>
      <c r="BL28" s="380">
        <f t="shared" si="108"/>
        <v>0</v>
      </c>
      <c r="BM28" s="380">
        <f t="shared" si="10"/>
        <v>0</v>
      </c>
      <c r="BN28" s="380">
        <f t="shared" si="109"/>
        <v>0</v>
      </c>
      <c r="BO28" s="380">
        <f t="shared" si="110"/>
        <v>0</v>
      </c>
      <c r="BP28" s="380">
        <f t="shared" si="111"/>
        <v>11759.1</v>
      </c>
      <c r="BQ28" s="380">
        <f t="shared" si="112"/>
        <v>11071.7</v>
      </c>
      <c r="BR28" s="380">
        <f t="shared" si="11"/>
        <v>7208.2</v>
      </c>
      <c r="BS28" s="380">
        <f t="shared" si="113"/>
        <v>3863.5</v>
      </c>
      <c r="BT28" s="380">
        <f t="shared" si="12"/>
        <v>687.4</v>
      </c>
      <c r="BU28" s="380"/>
      <c r="BV28" s="380">
        <f t="shared" si="82"/>
        <v>0</v>
      </c>
      <c r="BW28" s="380">
        <f t="shared" si="83"/>
        <v>0</v>
      </c>
      <c r="BX28" s="380">
        <f t="shared" si="84"/>
        <v>0</v>
      </c>
      <c r="BY28" s="380">
        <f t="shared" si="85"/>
        <v>0</v>
      </c>
      <c r="BZ28" s="380">
        <f t="shared" si="86"/>
        <v>0</v>
      </c>
      <c r="CA28" s="380">
        <f t="shared" si="87"/>
        <v>0</v>
      </c>
      <c r="CB28" s="380">
        <f t="shared" si="88"/>
        <v>0</v>
      </c>
      <c r="CC28" s="380">
        <f t="shared" si="89"/>
        <v>0</v>
      </c>
      <c r="CD28" s="380">
        <f t="shared" si="90"/>
        <v>0</v>
      </c>
      <c r="CE28" s="381">
        <f t="shared" si="13"/>
        <v>0</v>
      </c>
      <c r="CF28" s="380">
        <f t="shared" si="114"/>
        <v>0</v>
      </c>
      <c r="CG28" s="380">
        <f t="shared" si="115"/>
        <v>0</v>
      </c>
      <c r="CH28" s="380">
        <f t="shared" si="14"/>
        <v>0</v>
      </c>
      <c r="CI28" s="380">
        <f t="shared" si="116"/>
        <v>0</v>
      </c>
      <c r="CJ28" s="381">
        <f t="shared" si="15"/>
        <v>0</v>
      </c>
      <c r="CK28" s="380">
        <f t="shared" si="117"/>
        <v>0</v>
      </c>
      <c r="CL28" s="380">
        <f t="shared" si="118"/>
        <v>0</v>
      </c>
      <c r="CM28" s="380">
        <f t="shared" si="16"/>
        <v>0</v>
      </c>
      <c r="CN28" s="380">
        <f t="shared" si="119"/>
        <v>0</v>
      </c>
      <c r="CO28" s="381">
        <f t="shared" si="17"/>
        <v>0</v>
      </c>
      <c r="CP28" s="380">
        <f t="shared" si="120"/>
        <v>0</v>
      </c>
      <c r="CQ28" s="380">
        <f t="shared" si="121"/>
        <v>0</v>
      </c>
      <c r="CR28" s="380">
        <f t="shared" si="18"/>
        <v>0</v>
      </c>
      <c r="CS28" s="380">
        <f t="shared" si="122"/>
        <v>0</v>
      </c>
      <c r="CT28" s="381">
        <f t="shared" si="19"/>
        <v>0</v>
      </c>
      <c r="CU28" s="380">
        <f t="shared" si="123"/>
        <v>0</v>
      </c>
      <c r="CV28" s="380">
        <f t="shared" si="124"/>
        <v>0</v>
      </c>
      <c r="CW28" s="380">
        <f t="shared" si="20"/>
        <v>0</v>
      </c>
      <c r="CX28" s="380">
        <f t="shared" si="125"/>
        <v>0</v>
      </c>
      <c r="CY28" s="380">
        <f t="shared" si="21"/>
        <v>0</v>
      </c>
      <c r="CZ28" s="380">
        <f t="shared" si="126"/>
        <v>0</v>
      </c>
      <c r="DA28" s="380">
        <f t="shared" si="127"/>
        <v>0</v>
      </c>
      <c r="DB28" s="380">
        <f t="shared" si="22"/>
        <v>0</v>
      </c>
      <c r="DC28" s="380">
        <f t="shared" si="128"/>
        <v>0</v>
      </c>
      <c r="DD28" s="380">
        <f t="shared" si="23"/>
        <v>0</v>
      </c>
      <c r="DE28" s="380">
        <f t="shared" si="24"/>
        <v>0</v>
      </c>
      <c r="DF28" s="380">
        <f t="shared" si="25"/>
        <v>0</v>
      </c>
      <c r="DG28" s="380">
        <f t="shared" si="26"/>
        <v>0</v>
      </c>
      <c r="DH28" s="380">
        <f t="shared" si="129"/>
        <v>0</v>
      </c>
      <c r="DI28" s="380">
        <f t="shared" si="27"/>
        <v>0</v>
      </c>
      <c r="DJ28" s="380">
        <f t="shared" si="28"/>
        <v>0</v>
      </c>
      <c r="DK28" s="380">
        <f t="shared" si="29"/>
        <v>0</v>
      </c>
      <c r="DL28" s="380">
        <f t="shared" si="30"/>
        <v>0</v>
      </c>
      <c r="DM28" s="380">
        <f t="shared" si="130"/>
        <v>0</v>
      </c>
      <c r="DN28" s="380">
        <f t="shared" si="31"/>
        <v>0</v>
      </c>
      <c r="DO28" s="380">
        <f t="shared" si="131"/>
        <v>0</v>
      </c>
      <c r="DP28" s="380">
        <f t="shared" si="132"/>
        <v>0</v>
      </c>
      <c r="DQ28" s="380">
        <f t="shared" si="133"/>
        <v>0</v>
      </c>
      <c r="DR28" s="380">
        <f t="shared" si="134"/>
        <v>0</v>
      </c>
      <c r="DS28" s="380">
        <f t="shared" si="32"/>
        <v>0</v>
      </c>
      <c r="DT28" s="382">
        <f t="shared" si="135"/>
        <v>0</v>
      </c>
      <c r="DU28" s="383">
        <f t="shared" si="136"/>
        <v>0</v>
      </c>
      <c r="DV28" s="380">
        <f t="shared" si="33"/>
        <v>0</v>
      </c>
      <c r="DW28" s="380">
        <f t="shared" si="137"/>
        <v>0</v>
      </c>
      <c r="DX28" s="383">
        <f t="shared" si="138"/>
        <v>0</v>
      </c>
      <c r="DY28" s="383">
        <f t="shared" si="139"/>
        <v>0</v>
      </c>
      <c r="DZ28" s="383">
        <f t="shared" si="140"/>
        <v>0</v>
      </c>
      <c r="EA28" s="380">
        <f t="shared" si="34"/>
        <v>0</v>
      </c>
      <c r="EB28" s="380">
        <f t="shared" si="141"/>
        <v>0</v>
      </c>
      <c r="EC28" s="383">
        <f t="shared" si="142"/>
        <v>0</v>
      </c>
      <c r="ED28" s="383">
        <f t="shared" si="143"/>
        <v>0</v>
      </c>
      <c r="EE28" s="383">
        <f t="shared" si="144"/>
        <v>0</v>
      </c>
      <c r="EF28" s="380">
        <f t="shared" si="35"/>
        <v>0</v>
      </c>
      <c r="EG28" s="380">
        <f t="shared" si="145"/>
        <v>0</v>
      </c>
      <c r="EH28" s="383">
        <f t="shared" si="146"/>
        <v>0</v>
      </c>
      <c r="EI28" s="383">
        <f t="shared" si="147"/>
        <v>0</v>
      </c>
      <c r="EJ28" s="383">
        <f t="shared" si="148"/>
        <v>0</v>
      </c>
      <c r="EK28" s="380">
        <f t="shared" si="36"/>
        <v>0</v>
      </c>
      <c r="EL28" s="380">
        <f t="shared" si="149"/>
        <v>0</v>
      </c>
      <c r="EM28" s="383">
        <f t="shared" si="150"/>
        <v>0</v>
      </c>
      <c r="EN28" s="383">
        <f t="shared" si="151"/>
        <v>0</v>
      </c>
      <c r="EO28" s="383">
        <f t="shared" si="152"/>
        <v>0</v>
      </c>
      <c r="EP28" s="380">
        <f t="shared" si="37"/>
        <v>0</v>
      </c>
      <c r="EQ28" s="380">
        <f t="shared" si="153"/>
        <v>0</v>
      </c>
      <c r="ER28" s="383">
        <f t="shared" si="154"/>
        <v>0</v>
      </c>
      <c r="ES28" s="383">
        <f t="shared" si="155"/>
        <v>0</v>
      </c>
      <c r="ET28" s="383">
        <f t="shared" si="156"/>
        <v>0</v>
      </c>
      <c r="EU28" s="380">
        <f t="shared" si="38"/>
        <v>0</v>
      </c>
      <c r="EV28" s="380">
        <f t="shared" si="157"/>
        <v>0</v>
      </c>
      <c r="EW28" s="383">
        <f t="shared" si="158"/>
        <v>0</v>
      </c>
      <c r="EX28" s="383">
        <f t="shared" si="159"/>
        <v>0</v>
      </c>
      <c r="EY28" s="383">
        <f t="shared" si="160"/>
        <v>0</v>
      </c>
      <c r="EZ28" s="380">
        <f t="shared" si="39"/>
        <v>0</v>
      </c>
      <c r="FA28" s="380">
        <f t="shared" si="161"/>
        <v>0</v>
      </c>
      <c r="FB28" s="383">
        <f t="shared" si="162"/>
        <v>0</v>
      </c>
      <c r="FC28" s="383">
        <f t="shared" si="163"/>
        <v>0</v>
      </c>
      <c r="FD28" s="383">
        <f t="shared" si="164"/>
        <v>0</v>
      </c>
      <c r="FE28" s="380">
        <f t="shared" si="40"/>
        <v>0</v>
      </c>
      <c r="FF28" s="380">
        <f t="shared" si="165"/>
        <v>0</v>
      </c>
      <c r="FG28" s="384">
        <f t="shared" si="166"/>
        <v>0</v>
      </c>
      <c r="FH28" s="385">
        <f t="shared" si="41"/>
        <v>0</v>
      </c>
      <c r="FI28" s="380">
        <f t="shared" si="42"/>
        <v>0</v>
      </c>
      <c r="FJ28" s="380">
        <f t="shared" si="43"/>
        <v>0</v>
      </c>
      <c r="FK28" s="380">
        <f t="shared" si="167"/>
        <v>0</v>
      </c>
      <c r="FL28" s="380">
        <f t="shared" si="44"/>
        <v>0</v>
      </c>
      <c r="FM28" s="380">
        <f t="shared" si="45"/>
        <v>0</v>
      </c>
      <c r="FN28" s="380">
        <f t="shared" si="46"/>
        <v>0</v>
      </c>
      <c r="FO28" s="380">
        <f t="shared" si="47"/>
        <v>0</v>
      </c>
      <c r="FP28" s="380">
        <f t="shared" si="168"/>
        <v>0</v>
      </c>
      <c r="FQ28" s="380">
        <f t="shared" si="48"/>
        <v>0</v>
      </c>
      <c r="FR28" s="380">
        <f t="shared" si="49"/>
        <v>0</v>
      </c>
      <c r="FS28" s="380">
        <f t="shared" si="50"/>
        <v>0</v>
      </c>
      <c r="FT28" s="380">
        <f t="shared" si="51"/>
        <v>0</v>
      </c>
      <c r="FU28" s="380">
        <f t="shared" si="169"/>
        <v>0</v>
      </c>
      <c r="FV28" s="380">
        <f t="shared" si="52"/>
        <v>0</v>
      </c>
      <c r="FW28" s="380">
        <f t="shared" si="53"/>
        <v>0</v>
      </c>
      <c r="FX28" s="380">
        <f t="shared" si="54"/>
        <v>0</v>
      </c>
      <c r="FY28" s="380">
        <f t="shared" si="55"/>
        <v>0</v>
      </c>
      <c r="FZ28" s="380">
        <f t="shared" si="170"/>
        <v>0</v>
      </c>
      <c r="GA28" s="380">
        <f t="shared" si="56"/>
        <v>0</v>
      </c>
      <c r="GB28" s="380">
        <f t="shared" si="57"/>
        <v>0</v>
      </c>
      <c r="GC28" s="380">
        <f t="shared" si="58"/>
        <v>0</v>
      </c>
      <c r="GD28" s="380">
        <f t="shared" si="59"/>
        <v>0</v>
      </c>
      <c r="GE28" s="380">
        <f t="shared" si="171"/>
        <v>0</v>
      </c>
      <c r="GF28" s="380">
        <f t="shared" si="60"/>
        <v>0</v>
      </c>
      <c r="GG28" s="380">
        <f t="shared" si="61"/>
        <v>0</v>
      </c>
      <c r="GH28" s="380">
        <f t="shared" si="62"/>
        <v>0</v>
      </c>
      <c r="GI28" s="380">
        <f t="shared" si="63"/>
        <v>0</v>
      </c>
      <c r="GJ28" s="380">
        <f t="shared" si="172"/>
        <v>0</v>
      </c>
      <c r="GK28" s="380">
        <f t="shared" si="64"/>
        <v>0</v>
      </c>
      <c r="GL28" s="380">
        <f t="shared" si="65"/>
        <v>0</v>
      </c>
      <c r="GM28" s="380">
        <f t="shared" si="66"/>
        <v>0</v>
      </c>
      <c r="GN28" s="380">
        <f t="shared" si="67"/>
        <v>0</v>
      </c>
      <c r="GO28" s="380">
        <f t="shared" si="173"/>
        <v>0</v>
      </c>
      <c r="GP28" s="380">
        <f t="shared" si="68"/>
        <v>0</v>
      </c>
      <c r="GQ28" s="380">
        <f t="shared" si="69"/>
        <v>0</v>
      </c>
      <c r="GR28" s="380">
        <f t="shared" si="70"/>
        <v>0</v>
      </c>
      <c r="GS28" s="380">
        <f t="shared" si="71"/>
        <v>0</v>
      </c>
      <c r="GT28" s="380">
        <f t="shared" si="174"/>
        <v>0</v>
      </c>
      <c r="GU28" s="380">
        <f t="shared" si="72"/>
        <v>0</v>
      </c>
      <c r="GV28" s="386">
        <f t="shared" si="91"/>
        <v>13457.1</v>
      </c>
      <c r="GW28" s="380">
        <f t="shared" si="77"/>
        <v>12689.3</v>
      </c>
      <c r="GX28" s="380">
        <f t="shared" si="77"/>
        <v>8261.4</v>
      </c>
      <c r="GY28" s="380">
        <f t="shared" si="77"/>
        <v>4427.8999999999996</v>
      </c>
      <c r="GZ28" s="380">
        <f t="shared" si="77"/>
        <v>767.8</v>
      </c>
      <c r="HA28" s="396"/>
      <c r="HB28" s="387"/>
      <c r="HC28" s="388"/>
      <c r="HD28" s="388"/>
      <c r="HE28" s="389"/>
      <c r="HF28" s="390">
        <f t="shared" si="175"/>
        <v>275</v>
      </c>
      <c r="HG28" s="391">
        <v>19</v>
      </c>
      <c r="HH28" s="392">
        <f t="shared" si="78"/>
        <v>27830</v>
      </c>
      <c r="HI28" s="393"/>
      <c r="HJ28" s="394"/>
      <c r="HK28" s="388">
        <f t="shared" si="74"/>
        <v>0</v>
      </c>
      <c r="HL28" s="388">
        <f t="shared" si="79"/>
        <v>13457.1</v>
      </c>
      <c r="HM28" s="394">
        <f t="shared" si="80"/>
        <v>8261.4</v>
      </c>
      <c r="HN28" s="394"/>
      <c r="HO28" s="395">
        <f t="shared" si="81"/>
        <v>13457.1</v>
      </c>
    </row>
    <row r="29" spans="1:314">
      <c r="A29" s="372" t="s">
        <v>731</v>
      </c>
      <c r="B29" s="373">
        <v>0</v>
      </c>
      <c r="C29" s="373">
        <v>0</v>
      </c>
      <c r="D29" s="374">
        <v>53</v>
      </c>
      <c r="E29" s="375">
        <v>0</v>
      </c>
      <c r="F29" s="374"/>
      <c r="G29" s="373">
        <v>0</v>
      </c>
      <c r="H29" s="374">
        <v>371</v>
      </c>
      <c r="I29" s="375">
        <v>0</v>
      </c>
      <c r="J29" s="374"/>
      <c r="K29" s="374"/>
      <c r="L29" s="374"/>
      <c r="M29" s="373">
        <v>0</v>
      </c>
      <c r="N29" s="375">
        <v>0</v>
      </c>
      <c r="O29" s="374"/>
      <c r="P29" s="375">
        <v>0</v>
      </c>
      <c r="Q29" s="374"/>
      <c r="R29" s="375">
        <v>0</v>
      </c>
      <c r="S29" s="374"/>
      <c r="T29" s="376">
        <v>0</v>
      </c>
      <c r="U29" s="376">
        <v>0</v>
      </c>
      <c r="V29" s="376">
        <v>0</v>
      </c>
      <c r="W29" s="375">
        <v>0</v>
      </c>
      <c r="X29" s="375">
        <v>0</v>
      </c>
      <c r="Y29" s="375">
        <v>0</v>
      </c>
      <c r="Z29" s="375">
        <v>0</v>
      </c>
      <c r="AA29" s="375">
        <v>0</v>
      </c>
      <c r="AB29" s="375">
        <v>0</v>
      </c>
      <c r="AC29" s="375">
        <v>0</v>
      </c>
      <c r="AD29" s="377">
        <v>0</v>
      </c>
      <c r="AE29" s="377">
        <v>0</v>
      </c>
      <c r="AF29" s="377">
        <v>0</v>
      </c>
      <c r="AG29" s="377">
        <v>0</v>
      </c>
      <c r="AH29" s="374"/>
      <c r="AI29" s="377">
        <v>0</v>
      </c>
      <c r="AJ29" s="378">
        <f t="shared" si="75"/>
        <v>53</v>
      </c>
      <c r="AK29" s="378">
        <f t="shared" si="76"/>
        <v>371</v>
      </c>
      <c r="AL29" s="379">
        <f t="shared" si="0"/>
        <v>0</v>
      </c>
      <c r="AM29" s="380">
        <f t="shared" si="92"/>
        <v>0</v>
      </c>
      <c r="AN29" s="380">
        <f t="shared" si="1"/>
        <v>0</v>
      </c>
      <c r="AO29" s="380">
        <f t="shared" si="93"/>
        <v>0</v>
      </c>
      <c r="AP29" s="380">
        <f t="shared" si="94"/>
        <v>0</v>
      </c>
      <c r="AQ29" s="380">
        <f t="shared" si="2"/>
        <v>0</v>
      </c>
      <c r="AR29" s="380">
        <f t="shared" si="3"/>
        <v>0</v>
      </c>
      <c r="AS29" s="380">
        <f t="shared" si="4"/>
        <v>0</v>
      </c>
      <c r="AT29" s="380">
        <f t="shared" si="95"/>
        <v>0</v>
      </c>
      <c r="AU29" s="380">
        <f t="shared" si="96"/>
        <v>0</v>
      </c>
      <c r="AV29" s="380">
        <f t="shared" si="97"/>
        <v>2903</v>
      </c>
      <c r="AW29" s="380">
        <f t="shared" si="98"/>
        <v>2765.6</v>
      </c>
      <c r="AX29" s="380">
        <f t="shared" si="5"/>
        <v>1800.6</v>
      </c>
      <c r="AY29" s="380">
        <f t="shared" si="99"/>
        <v>965</v>
      </c>
      <c r="AZ29" s="380">
        <f t="shared" si="6"/>
        <v>137.4</v>
      </c>
      <c r="BA29" s="380">
        <f t="shared" si="100"/>
        <v>0</v>
      </c>
      <c r="BB29" s="380">
        <f t="shared" si="101"/>
        <v>0</v>
      </c>
      <c r="BC29" s="380">
        <f t="shared" si="7"/>
        <v>0</v>
      </c>
      <c r="BD29" s="380">
        <f t="shared" si="102"/>
        <v>0</v>
      </c>
      <c r="BE29" s="380">
        <f t="shared" si="8"/>
        <v>0</v>
      </c>
      <c r="BF29" s="380">
        <f t="shared" si="103"/>
        <v>0</v>
      </c>
      <c r="BG29" s="380">
        <f t="shared" si="104"/>
        <v>0</v>
      </c>
      <c r="BH29" s="380">
        <f t="shared" si="9"/>
        <v>0</v>
      </c>
      <c r="BI29" s="380">
        <f t="shared" si="105"/>
        <v>0</v>
      </c>
      <c r="BJ29" s="380">
        <f t="shared" si="106"/>
        <v>0</v>
      </c>
      <c r="BK29" s="380">
        <f t="shared" si="107"/>
        <v>0</v>
      </c>
      <c r="BL29" s="380">
        <f t="shared" si="108"/>
        <v>0</v>
      </c>
      <c r="BM29" s="380">
        <f t="shared" si="10"/>
        <v>0</v>
      </c>
      <c r="BN29" s="380">
        <f t="shared" si="109"/>
        <v>0</v>
      </c>
      <c r="BO29" s="380">
        <f t="shared" si="110"/>
        <v>0</v>
      </c>
      <c r="BP29" s="380">
        <f t="shared" si="111"/>
        <v>17879.599999999999</v>
      </c>
      <c r="BQ29" s="380">
        <f t="shared" si="112"/>
        <v>16834.5</v>
      </c>
      <c r="BR29" s="380">
        <f t="shared" si="11"/>
        <v>10960.1</v>
      </c>
      <c r="BS29" s="380">
        <f t="shared" si="113"/>
        <v>5874.4</v>
      </c>
      <c r="BT29" s="380">
        <f t="shared" si="12"/>
        <v>1045.0999999999999</v>
      </c>
      <c r="BU29" s="380"/>
      <c r="BV29" s="380">
        <f t="shared" si="82"/>
        <v>0</v>
      </c>
      <c r="BW29" s="380">
        <f t="shared" si="83"/>
        <v>0</v>
      </c>
      <c r="BX29" s="380">
        <f t="shared" si="84"/>
        <v>0</v>
      </c>
      <c r="BY29" s="380">
        <f t="shared" si="85"/>
        <v>0</v>
      </c>
      <c r="BZ29" s="380">
        <f t="shared" si="86"/>
        <v>0</v>
      </c>
      <c r="CA29" s="380">
        <f t="shared" si="87"/>
        <v>0</v>
      </c>
      <c r="CB29" s="380">
        <f t="shared" si="88"/>
        <v>0</v>
      </c>
      <c r="CC29" s="380">
        <f t="shared" si="89"/>
        <v>0</v>
      </c>
      <c r="CD29" s="380">
        <f t="shared" si="90"/>
        <v>0</v>
      </c>
      <c r="CE29" s="381">
        <f t="shared" si="13"/>
        <v>0</v>
      </c>
      <c r="CF29" s="380">
        <f t="shared" si="114"/>
        <v>0</v>
      </c>
      <c r="CG29" s="380">
        <f t="shared" si="115"/>
        <v>0</v>
      </c>
      <c r="CH29" s="380">
        <f t="shared" si="14"/>
        <v>0</v>
      </c>
      <c r="CI29" s="380">
        <f t="shared" si="116"/>
        <v>0</v>
      </c>
      <c r="CJ29" s="381">
        <f t="shared" si="15"/>
        <v>0</v>
      </c>
      <c r="CK29" s="380">
        <f t="shared" si="117"/>
        <v>0</v>
      </c>
      <c r="CL29" s="380">
        <f t="shared" si="118"/>
        <v>0</v>
      </c>
      <c r="CM29" s="380">
        <f t="shared" si="16"/>
        <v>0</v>
      </c>
      <c r="CN29" s="380">
        <f t="shared" si="119"/>
        <v>0</v>
      </c>
      <c r="CO29" s="381">
        <f t="shared" si="17"/>
        <v>0</v>
      </c>
      <c r="CP29" s="380">
        <f t="shared" si="120"/>
        <v>0</v>
      </c>
      <c r="CQ29" s="380">
        <f t="shared" si="121"/>
        <v>0</v>
      </c>
      <c r="CR29" s="380">
        <f t="shared" si="18"/>
        <v>0</v>
      </c>
      <c r="CS29" s="380">
        <f t="shared" si="122"/>
        <v>0</v>
      </c>
      <c r="CT29" s="381">
        <f t="shared" si="19"/>
        <v>0</v>
      </c>
      <c r="CU29" s="380">
        <f t="shared" si="123"/>
        <v>0</v>
      </c>
      <c r="CV29" s="380">
        <f t="shared" si="124"/>
        <v>0</v>
      </c>
      <c r="CW29" s="380">
        <f t="shared" si="20"/>
        <v>0</v>
      </c>
      <c r="CX29" s="380">
        <f t="shared" si="125"/>
        <v>0</v>
      </c>
      <c r="CY29" s="380">
        <f t="shared" si="21"/>
        <v>0</v>
      </c>
      <c r="CZ29" s="380">
        <f t="shared" si="126"/>
        <v>0</v>
      </c>
      <c r="DA29" s="380">
        <f t="shared" si="127"/>
        <v>0</v>
      </c>
      <c r="DB29" s="380">
        <f t="shared" si="22"/>
        <v>0</v>
      </c>
      <c r="DC29" s="380">
        <f t="shared" si="128"/>
        <v>0</v>
      </c>
      <c r="DD29" s="380">
        <f t="shared" si="23"/>
        <v>0</v>
      </c>
      <c r="DE29" s="380">
        <f t="shared" si="24"/>
        <v>0</v>
      </c>
      <c r="DF29" s="380">
        <f t="shared" si="25"/>
        <v>0</v>
      </c>
      <c r="DG29" s="380">
        <f t="shared" si="26"/>
        <v>0</v>
      </c>
      <c r="DH29" s="380">
        <f t="shared" si="129"/>
        <v>0</v>
      </c>
      <c r="DI29" s="380">
        <f t="shared" si="27"/>
        <v>0</v>
      </c>
      <c r="DJ29" s="380">
        <f t="shared" si="28"/>
        <v>0</v>
      </c>
      <c r="DK29" s="380">
        <f t="shared" si="29"/>
        <v>0</v>
      </c>
      <c r="DL29" s="380">
        <f t="shared" si="30"/>
        <v>0</v>
      </c>
      <c r="DM29" s="380">
        <f t="shared" si="130"/>
        <v>0</v>
      </c>
      <c r="DN29" s="380">
        <f t="shared" si="31"/>
        <v>0</v>
      </c>
      <c r="DO29" s="380">
        <f t="shared" si="131"/>
        <v>0</v>
      </c>
      <c r="DP29" s="380">
        <f t="shared" si="132"/>
        <v>0</v>
      </c>
      <c r="DQ29" s="380">
        <f t="shared" si="133"/>
        <v>0</v>
      </c>
      <c r="DR29" s="380">
        <f t="shared" si="134"/>
        <v>0</v>
      </c>
      <c r="DS29" s="380">
        <f t="shared" si="32"/>
        <v>0</v>
      </c>
      <c r="DT29" s="382">
        <f>ROUND(T29*$DT$8/1000,1)</f>
        <v>0</v>
      </c>
      <c r="DU29" s="383">
        <f t="shared" si="136"/>
        <v>0</v>
      </c>
      <c r="DV29" s="380">
        <f t="shared" si="33"/>
        <v>0</v>
      </c>
      <c r="DW29" s="380">
        <f t="shared" si="137"/>
        <v>0</v>
      </c>
      <c r="DX29" s="383">
        <f t="shared" si="138"/>
        <v>0</v>
      </c>
      <c r="DY29" s="383">
        <f t="shared" si="139"/>
        <v>0</v>
      </c>
      <c r="DZ29" s="383">
        <f t="shared" si="140"/>
        <v>0</v>
      </c>
      <c r="EA29" s="380">
        <f t="shared" si="34"/>
        <v>0</v>
      </c>
      <c r="EB29" s="380">
        <f t="shared" si="141"/>
        <v>0</v>
      </c>
      <c r="EC29" s="383">
        <f t="shared" si="142"/>
        <v>0</v>
      </c>
      <c r="ED29" s="383">
        <f t="shared" si="143"/>
        <v>0</v>
      </c>
      <c r="EE29" s="383">
        <f t="shared" si="144"/>
        <v>0</v>
      </c>
      <c r="EF29" s="380">
        <f t="shared" si="35"/>
        <v>0</v>
      </c>
      <c r="EG29" s="380">
        <f t="shared" si="145"/>
        <v>0</v>
      </c>
      <c r="EH29" s="383">
        <f t="shared" si="146"/>
        <v>0</v>
      </c>
      <c r="EI29" s="383">
        <f t="shared" si="147"/>
        <v>0</v>
      </c>
      <c r="EJ29" s="383">
        <f t="shared" si="148"/>
        <v>0</v>
      </c>
      <c r="EK29" s="380">
        <f t="shared" si="36"/>
        <v>0</v>
      </c>
      <c r="EL29" s="380">
        <f t="shared" si="149"/>
        <v>0</v>
      </c>
      <c r="EM29" s="383">
        <f t="shared" si="150"/>
        <v>0</v>
      </c>
      <c r="EN29" s="383">
        <f t="shared" si="151"/>
        <v>0</v>
      </c>
      <c r="EO29" s="383">
        <f t="shared" si="152"/>
        <v>0</v>
      </c>
      <c r="EP29" s="380">
        <f t="shared" si="37"/>
        <v>0</v>
      </c>
      <c r="EQ29" s="380">
        <f t="shared" si="153"/>
        <v>0</v>
      </c>
      <c r="ER29" s="383">
        <f t="shared" si="154"/>
        <v>0</v>
      </c>
      <c r="ES29" s="383">
        <f t="shared" si="155"/>
        <v>0</v>
      </c>
      <c r="ET29" s="383">
        <f t="shared" si="156"/>
        <v>0</v>
      </c>
      <c r="EU29" s="380">
        <f t="shared" si="38"/>
        <v>0</v>
      </c>
      <c r="EV29" s="380">
        <f t="shared" si="157"/>
        <v>0</v>
      </c>
      <c r="EW29" s="383">
        <f t="shared" si="158"/>
        <v>0</v>
      </c>
      <c r="EX29" s="383">
        <f t="shared" si="159"/>
        <v>0</v>
      </c>
      <c r="EY29" s="383">
        <f t="shared" si="160"/>
        <v>0</v>
      </c>
      <c r="EZ29" s="380">
        <f t="shared" si="39"/>
        <v>0</v>
      </c>
      <c r="FA29" s="380">
        <f t="shared" si="161"/>
        <v>0</v>
      </c>
      <c r="FB29" s="383">
        <f t="shared" si="162"/>
        <v>0</v>
      </c>
      <c r="FC29" s="383">
        <f t="shared" si="163"/>
        <v>0</v>
      </c>
      <c r="FD29" s="383">
        <f t="shared" si="164"/>
        <v>0</v>
      </c>
      <c r="FE29" s="380">
        <f t="shared" si="40"/>
        <v>0</v>
      </c>
      <c r="FF29" s="380">
        <f t="shared" si="165"/>
        <v>0</v>
      </c>
      <c r="FG29" s="384">
        <f t="shared" si="166"/>
        <v>0</v>
      </c>
      <c r="FH29" s="385">
        <f t="shared" si="41"/>
        <v>0</v>
      </c>
      <c r="FI29" s="380">
        <f t="shared" si="42"/>
        <v>0</v>
      </c>
      <c r="FJ29" s="380">
        <f t="shared" si="43"/>
        <v>0</v>
      </c>
      <c r="FK29" s="380">
        <f t="shared" si="167"/>
        <v>0</v>
      </c>
      <c r="FL29" s="380">
        <f t="shared" si="44"/>
        <v>0</v>
      </c>
      <c r="FM29" s="380">
        <f t="shared" si="45"/>
        <v>0</v>
      </c>
      <c r="FN29" s="380">
        <f t="shared" si="46"/>
        <v>0</v>
      </c>
      <c r="FO29" s="380">
        <f t="shared" si="47"/>
        <v>0</v>
      </c>
      <c r="FP29" s="380">
        <f t="shared" si="168"/>
        <v>0</v>
      </c>
      <c r="FQ29" s="380">
        <f t="shared" si="48"/>
        <v>0</v>
      </c>
      <c r="FR29" s="380">
        <f t="shared" si="49"/>
        <v>0</v>
      </c>
      <c r="FS29" s="380">
        <f t="shared" si="50"/>
        <v>0</v>
      </c>
      <c r="FT29" s="380">
        <f t="shared" si="51"/>
        <v>0</v>
      </c>
      <c r="FU29" s="380">
        <f t="shared" si="169"/>
        <v>0</v>
      </c>
      <c r="FV29" s="380">
        <f t="shared" si="52"/>
        <v>0</v>
      </c>
      <c r="FW29" s="380">
        <f t="shared" si="53"/>
        <v>0</v>
      </c>
      <c r="FX29" s="380">
        <f t="shared" si="54"/>
        <v>0</v>
      </c>
      <c r="FY29" s="380">
        <f t="shared" si="55"/>
        <v>0</v>
      </c>
      <c r="FZ29" s="380">
        <f t="shared" si="170"/>
        <v>0</v>
      </c>
      <c r="GA29" s="380">
        <f t="shared" si="56"/>
        <v>0</v>
      </c>
      <c r="GB29" s="380">
        <f t="shared" si="57"/>
        <v>0</v>
      </c>
      <c r="GC29" s="380">
        <f t="shared" si="58"/>
        <v>0</v>
      </c>
      <c r="GD29" s="380">
        <f t="shared" si="59"/>
        <v>0</v>
      </c>
      <c r="GE29" s="380">
        <f t="shared" si="171"/>
        <v>0</v>
      </c>
      <c r="GF29" s="380">
        <f t="shared" si="60"/>
        <v>0</v>
      </c>
      <c r="GG29" s="380">
        <f t="shared" si="61"/>
        <v>0</v>
      </c>
      <c r="GH29" s="380">
        <f t="shared" si="62"/>
        <v>0</v>
      </c>
      <c r="GI29" s="380">
        <f t="shared" si="63"/>
        <v>0</v>
      </c>
      <c r="GJ29" s="380">
        <f t="shared" si="172"/>
        <v>0</v>
      </c>
      <c r="GK29" s="380">
        <f t="shared" si="64"/>
        <v>0</v>
      </c>
      <c r="GL29" s="380">
        <f t="shared" si="65"/>
        <v>0</v>
      </c>
      <c r="GM29" s="380">
        <f t="shared" si="66"/>
        <v>0</v>
      </c>
      <c r="GN29" s="380">
        <f t="shared" si="67"/>
        <v>0</v>
      </c>
      <c r="GO29" s="380">
        <f t="shared" si="173"/>
        <v>0</v>
      </c>
      <c r="GP29" s="380">
        <f t="shared" si="68"/>
        <v>0</v>
      </c>
      <c r="GQ29" s="380">
        <f t="shared" si="69"/>
        <v>0</v>
      </c>
      <c r="GR29" s="380">
        <f t="shared" si="70"/>
        <v>0</v>
      </c>
      <c r="GS29" s="380">
        <f t="shared" si="71"/>
        <v>0</v>
      </c>
      <c r="GT29" s="380">
        <f t="shared" si="174"/>
        <v>0</v>
      </c>
      <c r="GU29" s="380">
        <f t="shared" si="72"/>
        <v>0</v>
      </c>
      <c r="GV29" s="386">
        <f t="shared" si="91"/>
        <v>20782.599999999999</v>
      </c>
      <c r="GW29" s="380">
        <f t="shared" si="77"/>
        <v>19600.099999999999</v>
      </c>
      <c r="GX29" s="380">
        <f t="shared" si="77"/>
        <v>12760.7</v>
      </c>
      <c r="GY29" s="380">
        <f t="shared" si="77"/>
        <v>6839.4</v>
      </c>
      <c r="GZ29" s="380">
        <f t="shared" si="77"/>
        <v>1182.5</v>
      </c>
      <c r="HA29" s="387"/>
      <c r="HB29" s="387"/>
      <c r="HC29" s="388"/>
      <c r="HD29" s="388"/>
      <c r="HE29" s="389"/>
      <c r="HF29" s="390">
        <f t="shared" si="175"/>
        <v>424</v>
      </c>
      <c r="HG29" s="391">
        <v>33.299999999999997</v>
      </c>
      <c r="HH29" s="392">
        <f t="shared" si="78"/>
        <v>24527</v>
      </c>
      <c r="HI29" s="393"/>
      <c r="HJ29" s="394"/>
      <c r="HK29" s="388">
        <f t="shared" si="74"/>
        <v>0</v>
      </c>
      <c r="HL29" s="388">
        <f t="shared" si="79"/>
        <v>20782.599999999999</v>
      </c>
      <c r="HM29" s="394">
        <f t="shared" si="80"/>
        <v>12760.7</v>
      </c>
      <c r="HN29" s="394"/>
      <c r="HO29" s="395">
        <f t="shared" si="81"/>
        <v>20782.599999999999</v>
      </c>
    </row>
    <row r="30" spans="1:314">
      <c r="A30" s="372" t="s">
        <v>732</v>
      </c>
      <c r="B30" s="373">
        <v>0</v>
      </c>
      <c r="C30" s="373">
        <v>0</v>
      </c>
      <c r="D30" s="374"/>
      <c r="E30" s="375">
        <v>0</v>
      </c>
      <c r="F30" s="374"/>
      <c r="G30" s="373">
        <v>0</v>
      </c>
      <c r="H30" s="374">
        <v>121</v>
      </c>
      <c r="I30" s="375">
        <v>0</v>
      </c>
      <c r="J30" s="374"/>
      <c r="K30" s="374"/>
      <c r="L30" s="374"/>
      <c r="M30" s="373">
        <v>0</v>
      </c>
      <c r="N30" s="375">
        <v>0</v>
      </c>
      <c r="O30" s="374"/>
      <c r="P30" s="375">
        <v>0</v>
      </c>
      <c r="Q30" s="374">
        <v>11</v>
      </c>
      <c r="R30" s="375">
        <v>0</v>
      </c>
      <c r="S30" s="374">
        <v>39</v>
      </c>
      <c r="T30" s="376">
        <v>0</v>
      </c>
      <c r="U30" s="376">
        <v>0</v>
      </c>
      <c r="V30" s="376">
        <v>0</v>
      </c>
      <c r="W30" s="375">
        <v>0</v>
      </c>
      <c r="X30" s="375">
        <v>0</v>
      </c>
      <c r="Y30" s="375">
        <v>0</v>
      </c>
      <c r="Z30" s="375">
        <v>0</v>
      </c>
      <c r="AA30" s="375">
        <v>0</v>
      </c>
      <c r="AB30" s="375">
        <v>0</v>
      </c>
      <c r="AC30" s="375">
        <v>0</v>
      </c>
      <c r="AD30" s="377">
        <v>0</v>
      </c>
      <c r="AE30" s="377">
        <v>0</v>
      </c>
      <c r="AF30" s="377">
        <v>0</v>
      </c>
      <c r="AG30" s="377">
        <v>0</v>
      </c>
      <c r="AH30" s="374"/>
      <c r="AI30" s="377">
        <v>0</v>
      </c>
      <c r="AJ30" s="378">
        <f t="shared" si="75"/>
        <v>0</v>
      </c>
      <c r="AK30" s="378">
        <f t="shared" si="76"/>
        <v>171</v>
      </c>
      <c r="AL30" s="379">
        <f t="shared" si="0"/>
        <v>0</v>
      </c>
      <c r="AM30" s="380">
        <f t="shared" si="92"/>
        <v>0</v>
      </c>
      <c r="AN30" s="380">
        <f t="shared" si="1"/>
        <v>0</v>
      </c>
      <c r="AO30" s="380">
        <f t="shared" si="93"/>
        <v>0</v>
      </c>
      <c r="AP30" s="380">
        <f t="shared" si="94"/>
        <v>0</v>
      </c>
      <c r="AQ30" s="380">
        <f t="shared" si="2"/>
        <v>0</v>
      </c>
      <c r="AR30" s="380">
        <f t="shared" si="3"/>
        <v>0</v>
      </c>
      <c r="AS30" s="380">
        <f t="shared" si="4"/>
        <v>0</v>
      </c>
      <c r="AT30" s="380">
        <f t="shared" si="95"/>
        <v>0</v>
      </c>
      <c r="AU30" s="380">
        <f t="shared" si="96"/>
        <v>0</v>
      </c>
      <c r="AV30" s="380">
        <f t="shared" si="97"/>
        <v>0</v>
      </c>
      <c r="AW30" s="380">
        <f t="shared" si="98"/>
        <v>0</v>
      </c>
      <c r="AX30" s="380">
        <f t="shared" si="5"/>
        <v>0</v>
      </c>
      <c r="AY30" s="380">
        <f t="shared" si="99"/>
        <v>0</v>
      </c>
      <c r="AZ30" s="380">
        <f t="shared" si="6"/>
        <v>0</v>
      </c>
      <c r="BA30" s="380">
        <f t="shared" si="100"/>
        <v>0</v>
      </c>
      <c r="BB30" s="380">
        <f t="shared" si="101"/>
        <v>0</v>
      </c>
      <c r="BC30" s="380">
        <f t="shared" si="7"/>
        <v>0</v>
      </c>
      <c r="BD30" s="380">
        <f t="shared" si="102"/>
        <v>0</v>
      </c>
      <c r="BE30" s="380">
        <f t="shared" si="8"/>
        <v>0</v>
      </c>
      <c r="BF30" s="380">
        <f t="shared" si="103"/>
        <v>0</v>
      </c>
      <c r="BG30" s="380">
        <f t="shared" si="104"/>
        <v>0</v>
      </c>
      <c r="BH30" s="380">
        <f t="shared" si="9"/>
        <v>0</v>
      </c>
      <c r="BI30" s="380">
        <f t="shared" si="105"/>
        <v>0</v>
      </c>
      <c r="BJ30" s="380">
        <f t="shared" si="106"/>
        <v>0</v>
      </c>
      <c r="BK30" s="380">
        <f t="shared" si="107"/>
        <v>0</v>
      </c>
      <c r="BL30" s="380">
        <f t="shared" si="108"/>
        <v>0</v>
      </c>
      <c r="BM30" s="380">
        <f t="shared" si="10"/>
        <v>0</v>
      </c>
      <c r="BN30" s="380">
        <f t="shared" si="109"/>
        <v>0</v>
      </c>
      <c r="BO30" s="380">
        <f t="shared" si="110"/>
        <v>0</v>
      </c>
      <c r="BP30" s="380">
        <f t="shared" si="111"/>
        <v>5831.4</v>
      </c>
      <c r="BQ30" s="380">
        <f t="shared" si="112"/>
        <v>5490.5</v>
      </c>
      <c r="BR30" s="380">
        <f t="shared" si="11"/>
        <v>3574.6</v>
      </c>
      <c r="BS30" s="380">
        <f t="shared" si="113"/>
        <v>1915.9</v>
      </c>
      <c r="BT30" s="380">
        <f t="shared" si="12"/>
        <v>340.9</v>
      </c>
      <c r="BU30" s="380"/>
      <c r="BV30" s="380">
        <f t="shared" si="82"/>
        <v>0</v>
      </c>
      <c r="BW30" s="380">
        <f t="shared" si="83"/>
        <v>0</v>
      </c>
      <c r="BX30" s="380">
        <f t="shared" si="84"/>
        <v>0</v>
      </c>
      <c r="BY30" s="380">
        <f t="shared" si="85"/>
        <v>0</v>
      </c>
      <c r="BZ30" s="380">
        <f t="shared" si="86"/>
        <v>0</v>
      </c>
      <c r="CA30" s="380">
        <f t="shared" si="87"/>
        <v>0</v>
      </c>
      <c r="CB30" s="380">
        <f t="shared" si="88"/>
        <v>0</v>
      </c>
      <c r="CC30" s="380">
        <f t="shared" si="89"/>
        <v>0</v>
      </c>
      <c r="CD30" s="380">
        <f t="shared" si="90"/>
        <v>0</v>
      </c>
      <c r="CE30" s="381">
        <f t="shared" si="13"/>
        <v>0</v>
      </c>
      <c r="CF30" s="380">
        <f t="shared" si="114"/>
        <v>0</v>
      </c>
      <c r="CG30" s="380">
        <f t="shared" si="115"/>
        <v>0</v>
      </c>
      <c r="CH30" s="380">
        <f t="shared" si="14"/>
        <v>0</v>
      </c>
      <c r="CI30" s="380">
        <f t="shared" si="116"/>
        <v>0</v>
      </c>
      <c r="CJ30" s="381">
        <f t="shared" si="15"/>
        <v>0</v>
      </c>
      <c r="CK30" s="380">
        <f t="shared" si="117"/>
        <v>0</v>
      </c>
      <c r="CL30" s="380">
        <f t="shared" si="118"/>
        <v>0</v>
      </c>
      <c r="CM30" s="380">
        <f t="shared" si="16"/>
        <v>0</v>
      </c>
      <c r="CN30" s="380">
        <f t="shared" si="119"/>
        <v>0</v>
      </c>
      <c r="CO30" s="381">
        <f t="shared" si="17"/>
        <v>0</v>
      </c>
      <c r="CP30" s="380">
        <f t="shared" si="120"/>
        <v>0</v>
      </c>
      <c r="CQ30" s="380">
        <f t="shared" si="121"/>
        <v>0</v>
      </c>
      <c r="CR30" s="380">
        <f t="shared" si="18"/>
        <v>0</v>
      </c>
      <c r="CS30" s="380">
        <f t="shared" si="122"/>
        <v>0</v>
      </c>
      <c r="CT30" s="381">
        <f t="shared" si="19"/>
        <v>0</v>
      </c>
      <c r="CU30" s="380">
        <f t="shared" si="123"/>
        <v>0</v>
      </c>
      <c r="CV30" s="380">
        <f t="shared" si="124"/>
        <v>0</v>
      </c>
      <c r="CW30" s="380">
        <f t="shared" si="20"/>
        <v>0</v>
      </c>
      <c r="CX30" s="380">
        <f t="shared" si="125"/>
        <v>0</v>
      </c>
      <c r="CY30" s="380">
        <f t="shared" si="21"/>
        <v>0</v>
      </c>
      <c r="CZ30" s="380">
        <f t="shared" si="126"/>
        <v>0</v>
      </c>
      <c r="DA30" s="380">
        <f t="shared" si="127"/>
        <v>0</v>
      </c>
      <c r="DB30" s="380">
        <f t="shared" si="22"/>
        <v>0</v>
      </c>
      <c r="DC30" s="380">
        <f t="shared" si="128"/>
        <v>0</v>
      </c>
      <c r="DD30" s="380">
        <f t="shared" si="23"/>
        <v>0</v>
      </c>
      <c r="DE30" s="380">
        <f t="shared" si="24"/>
        <v>1338</v>
      </c>
      <c r="DF30" s="380">
        <f t="shared" si="25"/>
        <v>1297.7</v>
      </c>
      <c r="DG30" s="380">
        <f t="shared" si="26"/>
        <v>844.9</v>
      </c>
      <c r="DH30" s="380">
        <f t="shared" si="129"/>
        <v>452.8</v>
      </c>
      <c r="DI30" s="380">
        <f t="shared" si="27"/>
        <v>40.299999999999997</v>
      </c>
      <c r="DJ30" s="380">
        <f t="shared" si="28"/>
        <v>0</v>
      </c>
      <c r="DK30" s="380">
        <f t="shared" si="29"/>
        <v>0</v>
      </c>
      <c r="DL30" s="380">
        <f t="shared" si="30"/>
        <v>0</v>
      </c>
      <c r="DM30" s="380">
        <f t="shared" si="130"/>
        <v>0</v>
      </c>
      <c r="DN30" s="380">
        <f t="shared" si="31"/>
        <v>0</v>
      </c>
      <c r="DO30" s="380">
        <f t="shared" si="131"/>
        <v>9068</v>
      </c>
      <c r="DP30" s="380">
        <f t="shared" si="132"/>
        <v>8848.2999999999993</v>
      </c>
      <c r="DQ30" s="380">
        <f t="shared" si="133"/>
        <v>5760.8</v>
      </c>
      <c r="DR30" s="380">
        <f t="shared" si="134"/>
        <v>3087.5</v>
      </c>
      <c r="DS30" s="380">
        <f t="shared" si="32"/>
        <v>219.7</v>
      </c>
      <c r="DT30" s="382">
        <f t="shared" si="135"/>
        <v>0</v>
      </c>
      <c r="DU30" s="383">
        <f>ROUND(T30*$DU$8/1000,1)</f>
        <v>0</v>
      </c>
      <c r="DV30" s="380">
        <f t="shared" si="33"/>
        <v>0</v>
      </c>
      <c r="DW30" s="380">
        <f t="shared" si="137"/>
        <v>0</v>
      </c>
      <c r="DX30" s="383">
        <f t="shared" si="138"/>
        <v>0</v>
      </c>
      <c r="DY30" s="383">
        <f t="shared" si="139"/>
        <v>0</v>
      </c>
      <c r="DZ30" s="383">
        <f t="shared" si="140"/>
        <v>0</v>
      </c>
      <c r="EA30" s="380">
        <f t="shared" si="34"/>
        <v>0</v>
      </c>
      <c r="EB30" s="380">
        <f t="shared" si="141"/>
        <v>0</v>
      </c>
      <c r="EC30" s="383">
        <f t="shared" si="142"/>
        <v>0</v>
      </c>
      <c r="ED30" s="383">
        <f t="shared" si="143"/>
        <v>0</v>
      </c>
      <c r="EE30" s="383">
        <f t="shared" si="144"/>
        <v>0</v>
      </c>
      <c r="EF30" s="380">
        <f t="shared" si="35"/>
        <v>0</v>
      </c>
      <c r="EG30" s="380">
        <f t="shared" si="145"/>
        <v>0</v>
      </c>
      <c r="EH30" s="383">
        <f t="shared" si="146"/>
        <v>0</v>
      </c>
      <c r="EI30" s="383">
        <f t="shared" si="147"/>
        <v>0</v>
      </c>
      <c r="EJ30" s="383">
        <f t="shared" si="148"/>
        <v>0</v>
      </c>
      <c r="EK30" s="380">
        <f t="shared" si="36"/>
        <v>0</v>
      </c>
      <c r="EL30" s="380">
        <f t="shared" si="149"/>
        <v>0</v>
      </c>
      <c r="EM30" s="383">
        <f t="shared" si="150"/>
        <v>0</v>
      </c>
      <c r="EN30" s="383">
        <f t="shared" si="151"/>
        <v>0</v>
      </c>
      <c r="EO30" s="383">
        <f t="shared" si="152"/>
        <v>0</v>
      </c>
      <c r="EP30" s="380">
        <f t="shared" si="37"/>
        <v>0</v>
      </c>
      <c r="EQ30" s="380">
        <f t="shared" si="153"/>
        <v>0</v>
      </c>
      <c r="ER30" s="383">
        <f t="shared" si="154"/>
        <v>0</v>
      </c>
      <c r="ES30" s="383">
        <f t="shared" si="155"/>
        <v>0</v>
      </c>
      <c r="ET30" s="383">
        <f t="shared" si="156"/>
        <v>0</v>
      </c>
      <c r="EU30" s="380">
        <f t="shared" si="38"/>
        <v>0</v>
      </c>
      <c r="EV30" s="380">
        <f t="shared" si="157"/>
        <v>0</v>
      </c>
      <c r="EW30" s="383">
        <f t="shared" si="158"/>
        <v>0</v>
      </c>
      <c r="EX30" s="383">
        <f t="shared" si="159"/>
        <v>0</v>
      </c>
      <c r="EY30" s="383">
        <f t="shared" si="160"/>
        <v>0</v>
      </c>
      <c r="EZ30" s="380">
        <f t="shared" si="39"/>
        <v>0</v>
      </c>
      <c r="FA30" s="380">
        <f t="shared" si="161"/>
        <v>0</v>
      </c>
      <c r="FB30" s="383">
        <f t="shared" si="162"/>
        <v>0</v>
      </c>
      <c r="FC30" s="383">
        <f t="shared" si="163"/>
        <v>0</v>
      </c>
      <c r="FD30" s="383">
        <f t="shared" si="164"/>
        <v>0</v>
      </c>
      <c r="FE30" s="380">
        <f t="shared" si="40"/>
        <v>0</v>
      </c>
      <c r="FF30" s="380">
        <f t="shared" si="165"/>
        <v>0</v>
      </c>
      <c r="FG30" s="384">
        <f t="shared" si="166"/>
        <v>0</v>
      </c>
      <c r="FH30" s="385">
        <f t="shared" si="41"/>
        <v>0</v>
      </c>
      <c r="FI30" s="380">
        <f t="shared" si="42"/>
        <v>0</v>
      </c>
      <c r="FJ30" s="380">
        <f t="shared" si="43"/>
        <v>0</v>
      </c>
      <c r="FK30" s="380">
        <f t="shared" si="167"/>
        <v>0</v>
      </c>
      <c r="FL30" s="380">
        <f t="shared" si="44"/>
        <v>0</v>
      </c>
      <c r="FM30" s="380">
        <f t="shared" si="45"/>
        <v>0</v>
      </c>
      <c r="FN30" s="380">
        <f t="shared" si="46"/>
        <v>0</v>
      </c>
      <c r="FO30" s="380">
        <f t="shared" si="47"/>
        <v>0</v>
      </c>
      <c r="FP30" s="380">
        <f t="shared" si="168"/>
        <v>0</v>
      </c>
      <c r="FQ30" s="380">
        <f t="shared" si="48"/>
        <v>0</v>
      </c>
      <c r="FR30" s="380">
        <f t="shared" si="49"/>
        <v>0</v>
      </c>
      <c r="FS30" s="380">
        <f t="shared" si="50"/>
        <v>0</v>
      </c>
      <c r="FT30" s="380">
        <f t="shared" si="51"/>
        <v>0</v>
      </c>
      <c r="FU30" s="380">
        <f t="shared" si="169"/>
        <v>0</v>
      </c>
      <c r="FV30" s="380">
        <f t="shared" si="52"/>
        <v>0</v>
      </c>
      <c r="FW30" s="380">
        <f t="shared" si="53"/>
        <v>0</v>
      </c>
      <c r="FX30" s="380">
        <f t="shared" si="54"/>
        <v>0</v>
      </c>
      <c r="FY30" s="380">
        <f t="shared" si="55"/>
        <v>0</v>
      </c>
      <c r="FZ30" s="380">
        <f t="shared" si="170"/>
        <v>0</v>
      </c>
      <c r="GA30" s="380">
        <f t="shared" si="56"/>
        <v>0</v>
      </c>
      <c r="GB30" s="380">
        <f t="shared" si="57"/>
        <v>0</v>
      </c>
      <c r="GC30" s="380">
        <f t="shared" si="58"/>
        <v>0</v>
      </c>
      <c r="GD30" s="380">
        <f t="shared" si="59"/>
        <v>0</v>
      </c>
      <c r="GE30" s="380">
        <f t="shared" si="171"/>
        <v>0</v>
      </c>
      <c r="GF30" s="380">
        <f t="shared" si="60"/>
        <v>0</v>
      </c>
      <c r="GG30" s="380">
        <f t="shared" si="61"/>
        <v>0</v>
      </c>
      <c r="GH30" s="380">
        <f t="shared" si="62"/>
        <v>0</v>
      </c>
      <c r="GI30" s="380">
        <f t="shared" si="63"/>
        <v>0</v>
      </c>
      <c r="GJ30" s="380">
        <f t="shared" si="172"/>
        <v>0</v>
      </c>
      <c r="GK30" s="380">
        <f t="shared" si="64"/>
        <v>0</v>
      </c>
      <c r="GL30" s="380">
        <f t="shared" si="65"/>
        <v>0</v>
      </c>
      <c r="GM30" s="380">
        <f t="shared" si="66"/>
        <v>0</v>
      </c>
      <c r="GN30" s="380">
        <f t="shared" si="67"/>
        <v>0</v>
      </c>
      <c r="GO30" s="380">
        <f t="shared" si="173"/>
        <v>0</v>
      </c>
      <c r="GP30" s="380">
        <f t="shared" si="68"/>
        <v>0</v>
      </c>
      <c r="GQ30" s="380">
        <f t="shared" si="69"/>
        <v>0</v>
      </c>
      <c r="GR30" s="380">
        <f t="shared" si="70"/>
        <v>0</v>
      </c>
      <c r="GS30" s="380">
        <f t="shared" si="71"/>
        <v>0</v>
      </c>
      <c r="GT30" s="380">
        <f t="shared" si="174"/>
        <v>0</v>
      </c>
      <c r="GU30" s="380">
        <f t="shared" si="72"/>
        <v>0</v>
      </c>
      <c r="GV30" s="386">
        <f t="shared" si="91"/>
        <v>16237.4</v>
      </c>
      <c r="GW30" s="380">
        <f t="shared" si="77"/>
        <v>15636.5</v>
      </c>
      <c r="GX30" s="380">
        <f t="shared" si="77"/>
        <v>10180.299999999999</v>
      </c>
      <c r="GY30" s="380">
        <f t="shared" si="77"/>
        <v>5456.2</v>
      </c>
      <c r="GZ30" s="380">
        <f t="shared" si="77"/>
        <v>600.9</v>
      </c>
      <c r="HA30" s="387"/>
      <c r="HB30" s="387"/>
      <c r="HC30" s="388"/>
      <c r="HD30" s="388"/>
      <c r="HE30" s="389"/>
      <c r="HF30" s="390">
        <f t="shared" si="175"/>
        <v>171</v>
      </c>
      <c r="HG30" s="391">
        <v>22.5</v>
      </c>
      <c r="HH30" s="392">
        <f t="shared" si="78"/>
        <v>28959</v>
      </c>
      <c r="HI30" s="393"/>
      <c r="HJ30" s="394"/>
      <c r="HK30" s="388">
        <f t="shared" si="74"/>
        <v>0</v>
      </c>
      <c r="HL30" s="388">
        <f t="shared" si="79"/>
        <v>16237.4</v>
      </c>
      <c r="HM30" s="394">
        <f t="shared" si="80"/>
        <v>10180.299999999999</v>
      </c>
      <c r="HN30" s="394"/>
      <c r="HO30" s="395">
        <f t="shared" si="81"/>
        <v>16237.4</v>
      </c>
    </row>
    <row r="31" spans="1:314" ht="18" customHeight="1">
      <c r="A31" s="372" t="s">
        <v>825</v>
      </c>
      <c r="B31" s="373">
        <v>0</v>
      </c>
      <c r="C31" s="373">
        <v>0</v>
      </c>
      <c r="D31" s="374">
        <v>27</v>
      </c>
      <c r="E31" s="375">
        <v>0</v>
      </c>
      <c r="F31" s="374"/>
      <c r="G31" s="373">
        <v>0</v>
      </c>
      <c r="H31" s="374">
        <v>92</v>
      </c>
      <c r="I31" s="375">
        <v>0</v>
      </c>
      <c r="J31" s="374"/>
      <c r="K31" s="374"/>
      <c r="L31" s="374"/>
      <c r="M31" s="373">
        <v>0</v>
      </c>
      <c r="N31" s="375">
        <v>0</v>
      </c>
      <c r="O31" s="374"/>
      <c r="P31" s="375">
        <v>0</v>
      </c>
      <c r="Q31" s="374"/>
      <c r="R31" s="375">
        <v>0</v>
      </c>
      <c r="S31" s="374"/>
      <c r="T31" s="376">
        <v>0</v>
      </c>
      <c r="U31" s="376">
        <v>0</v>
      </c>
      <c r="V31" s="376">
        <v>0</v>
      </c>
      <c r="W31" s="375">
        <v>0</v>
      </c>
      <c r="X31" s="375">
        <v>0</v>
      </c>
      <c r="Y31" s="375">
        <v>0</v>
      </c>
      <c r="Z31" s="375">
        <v>0</v>
      </c>
      <c r="AA31" s="375">
        <v>0</v>
      </c>
      <c r="AB31" s="375">
        <v>0</v>
      </c>
      <c r="AC31" s="375">
        <v>0</v>
      </c>
      <c r="AD31" s="377">
        <v>0</v>
      </c>
      <c r="AE31" s="377">
        <v>0</v>
      </c>
      <c r="AF31" s="377">
        <v>0</v>
      </c>
      <c r="AG31" s="377">
        <v>0</v>
      </c>
      <c r="AH31" s="374"/>
      <c r="AI31" s="377">
        <v>0</v>
      </c>
      <c r="AJ31" s="378">
        <f t="shared" si="75"/>
        <v>27</v>
      </c>
      <c r="AK31" s="378">
        <f t="shared" si="76"/>
        <v>92</v>
      </c>
      <c r="AL31" s="379">
        <f t="shared" si="0"/>
        <v>0</v>
      </c>
      <c r="AM31" s="380">
        <f t="shared" si="92"/>
        <v>0</v>
      </c>
      <c r="AN31" s="380">
        <f t="shared" si="1"/>
        <v>0</v>
      </c>
      <c r="AO31" s="380">
        <f t="shared" si="93"/>
        <v>0</v>
      </c>
      <c r="AP31" s="380">
        <f t="shared" si="94"/>
        <v>0</v>
      </c>
      <c r="AQ31" s="380">
        <f t="shared" si="2"/>
        <v>0</v>
      </c>
      <c r="AR31" s="380">
        <f t="shared" si="3"/>
        <v>0</v>
      </c>
      <c r="AS31" s="380">
        <f t="shared" si="4"/>
        <v>0</v>
      </c>
      <c r="AT31" s="380">
        <f t="shared" si="95"/>
        <v>0</v>
      </c>
      <c r="AU31" s="380">
        <f t="shared" si="96"/>
        <v>0</v>
      </c>
      <c r="AV31" s="380">
        <f t="shared" si="97"/>
        <v>1478.9</v>
      </c>
      <c r="AW31" s="380">
        <f t="shared" si="98"/>
        <v>1408.9</v>
      </c>
      <c r="AX31" s="380">
        <f t="shared" si="5"/>
        <v>917.3</v>
      </c>
      <c r="AY31" s="380">
        <f t="shared" si="99"/>
        <v>491.6</v>
      </c>
      <c r="AZ31" s="380">
        <f t="shared" si="6"/>
        <v>70</v>
      </c>
      <c r="BA31" s="380">
        <f t="shared" si="100"/>
        <v>0</v>
      </c>
      <c r="BB31" s="380">
        <f t="shared" si="101"/>
        <v>0</v>
      </c>
      <c r="BC31" s="380">
        <f t="shared" si="7"/>
        <v>0</v>
      </c>
      <c r="BD31" s="380">
        <f t="shared" si="102"/>
        <v>0</v>
      </c>
      <c r="BE31" s="380">
        <f t="shared" si="8"/>
        <v>0</v>
      </c>
      <c r="BF31" s="380">
        <f t="shared" si="103"/>
        <v>0</v>
      </c>
      <c r="BG31" s="380">
        <f t="shared" si="104"/>
        <v>0</v>
      </c>
      <c r="BH31" s="380">
        <f t="shared" si="9"/>
        <v>0</v>
      </c>
      <c r="BI31" s="380">
        <f t="shared" si="105"/>
        <v>0</v>
      </c>
      <c r="BJ31" s="380">
        <f t="shared" si="106"/>
        <v>0</v>
      </c>
      <c r="BK31" s="380">
        <f t="shared" si="107"/>
        <v>0</v>
      </c>
      <c r="BL31" s="380">
        <f t="shared" si="108"/>
        <v>0</v>
      </c>
      <c r="BM31" s="380">
        <f t="shared" si="10"/>
        <v>0</v>
      </c>
      <c r="BN31" s="380">
        <f t="shared" si="109"/>
        <v>0</v>
      </c>
      <c r="BO31" s="380">
        <f t="shared" si="110"/>
        <v>0</v>
      </c>
      <c r="BP31" s="380">
        <f t="shared" si="111"/>
        <v>4433.8</v>
      </c>
      <c r="BQ31" s="380">
        <f t="shared" si="112"/>
        <v>4174.6000000000004</v>
      </c>
      <c r="BR31" s="380">
        <f t="shared" si="11"/>
        <v>2717.9</v>
      </c>
      <c r="BS31" s="380">
        <f t="shared" si="113"/>
        <v>1456.7</v>
      </c>
      <c r="BT31" s="380">
        <f t="shared" si="12"/>
        <v>259.2</v>
      </c>
      <c r="BU31" s="380"/>
      <c r="BV31" s="380">
        <f t="shared" si="82"/>
        <v>0</v>
      </c>
      <c r="BW31" s="380">
        <f t="shared" si="83"/>
        <v>0</v>
      </c>
      <c r="BX31" s="380">
        <f t="shared" si="84"/>
        <v>0</v>
      </c>
      <c r="BY31" s="380">
        <f t="shared" si="85"/>
        <v>0</v>
      </c>
      <c r="BZ31" s="380">
        <f t="shared" si="86"/>
        <v>0</v>
      </c>
      <c r="CA31" s="380">
        <f t="shared" si="87"/>
        <v>0</v>
      </c>
      <c r="CB31" s="380">
        <f t="shared" si="88"/>
        <v>0</v>
      </c>
      <c r="CC31" s="380">
        <f t="shared" si="89"/>
        <v>0</v>
      </c>
      <c r="CD31" s="380">
        <f t="shared" si="90"/>
        <v>0</v>
      </c>
      <c r="CE31" s="381">
        <f t="shared" si="13"/>
        <v>0</v>
      </c>
      <c r="CF31" s="380">
        <f t="shared" si="114"/>
        <v>0</v>
      </c>
      <c r="CG31" s="380">
        <f t="shared" si="115"/>
        <v>0</v>
      </c>
      <c r="CH31" s="380">
        <f t="shared" si="14"/>
        <v>0</v>
      </c>
      <c r="CI31" s="380">
        <f t="shared" si="116"/>
        <v>0</v>
      </c>
      <c r="CJ31" s="381">
        <f t="shared" si="15"/>
        <v>0</v>
      </c>
      <c r="CK31" s="380">
        <f t="shared" si="117"/>
        <v>0</v>
      </c>
      <c r="CL31" s="380">
        <f t="shared" si="118"/>
        <v>0</v>
      </c>
      <c r="CM31" s="380">
        <f t="shared" si="16"/>
        <v>0</v>
      </c>
      <c r="CN31" s="380">
        <f t="shared" si="119"/>
        <v>0</v>
      </c>
      <c r="CO31" s="381">
        <f t="shared" si="17"/>
        <v>0</v>
      </c>
      <c r="CP31" s="380">
        <f t="shared" si="120"/>
        <v>0</v>
      </c>
      <c r="CQ31" s="380">
        <f t="shared" si="121"/>
        <v>0</v>
      </c>
      <c r="CR31" s="380">
        <f t="shared" si="18"/>
        <v>0</v>
      </c>
      <c r="CS31" s="380">
        <f t="shared" si="122"/>
        <v>0</v>
      </c>
      <c r="CT31" s="381">
        <f t="shared" si="19"/>
        <v>0</v>
      </c>
      <c r="CU31" s="380">
        <f t="shared" si="123"/>
        <v>0</v>
      </c>
      <c r="CV31" s="380">
        <f t="shared" si="124"/>
        <v>0</v>
      </c>
      <c r="CW31" s="380">
        <f t="shared" si="20"/>
        <v>0</v>
      </c>
      <c r="CX31" s="380">
        <f t="shared" si="125"/>
        <v>0</v>
      </c>
      <c r="CY31" s="380">
        <f t="shared" si="21"/>
        <v>0</v>
      </c>
      <c r="CZ31" s="380">
        <f t="shared" si="126"/>
        <v>0</v>
      </c>
      <c r="DA31" s="380">
        <f t="shared" si="127"/>
        <v>0</v>
      </c>
      <c r="DB31" s="380">
        <f t="shared" si="22"/>
        <v>0</v>
      </c>
      <c r="DC31" s="380">
        <f t="shared" si="128"/>
        <v>0</v>
      </c>
      <c r="DD31" s="380">
        <f t="shared" si="23"/>
        <v>0</v>
      </c>
      <c r="DE31" s="380">
        <f t="shared" si="24"/>
        <v>0</v>
      </c>
      <c r="DF31" s="380">
        <f t="shared" si="25"/>
        <v>0</v>
      </c>
      <c r="DG31" s="380">
        <f t="shared" si="26"/>
        <v>0</v>
      </c>
      <c r="DH31" s="380">
        <f t="shared" si="129"/>
        <v>0</v>
      </c>
      <c r="DI31" s="380">
        <f t="shared" si="27"/>
        <v>0</v>
      </c>
      <c r="DJ31" s="380">
        <f t="shared" si="28"/>
        <v>0</v>
      </c>
      <c r="DK31" s="380">
        <f t="shared" si="29"/>
        <v>0</v>
      </c>
      <c r="DL31" s="380">
        <f t="shared" si="30"/>
        <v>0</v>
      </c>
      <c r="DM31" s="380">
        <f t="shared" si="130"/>
        <v>0</v>
      </c>
      <c r="DN31" s="380">
        <f t="shared" si="31"/>
        <v>0</v>
      </c>
      <c r="DO31" s="380">
        <f t="shared" si="131"/>
        <v>0</v>
      </c>
      <c r="DP31" s="380">
        <f t="shared" si="132"/>
        <v>0</v>
      </c>
      <c r="DQ31" s="380">
        <f t="shared" si="133"/>
        <v>0</v>
      </c>
      <c r="DR31" s="380">
        <f t="shared" si="134"/>
        <v>0</v>
      </c>
      <c r="DS31" s="380">
        <f t="shared" si="32"/>
        <v>0</v>
      </c>
      <c r="DT31" s="382">
        <f t="shared" si="135"/>
        <v>0</v>
      </c>
      <c r="DU31" s="383">
        <f t="shared" si="136"/>
        <v>0</v>
      </c>
      <c r="DV31" s="380">
        <f t="shared" si="33"/>
        <v>0</v>
      </c>
      <c r="DW31" s="380">
        <f t="shared" si="137"/>
        <v>0</v>
      </c>
      <c r="DX31" s="383">
        <f t="shared" si="138"/>
        <v>0</v>
      </c>
      <c r="DY31" s="383">
        <f t="shared" si="139"/>
        <v>0</v>
      </c>
      <c r="DZ31" s="383">
        <f t="shared" si="140"/>
        <v>0</v>
      </c>
      <c r="EA31" s="380">
        <f t="shared" si="34"/>
        <v>0</v>
      </c>
      <c r="EB31" s="380">
        <f t="shared" si="141"/>
        <v>0</v>
      </c>
      <c r="EC31" s="383">
        <f t="shared" si="142"/>
        <v>0</v>
      </c>
      <c r="ED31" s="383">
        <f t="shared" si="143"/>
        <v>0</v>
      </c>
      <c r="EE31" s="383">
        <f t="shared" si="144"/>
        <v>0</v>
      </c>
      <c r="EF31" s="380">
        <f t="shared" si="35"/>
        <v>0</v>
      </c>
      <c r="EG31" s="380">
        <f t="shared" si="145"/>
        <v>0</v>
      </c>
      <c r="EH31" s="383">
        <f t="shared" si="146"/>
        <v>0</v>
      </c>
      <c r="EI31" s="383">
        <f t="shared" si="147"/>
        <v>0</v>
      </c>
      <c r="EJ31" s="383">
        <f t="shared" si="148"/>
        <v>0</v>
      </c>
      <c r="EK31" s="380">
        <f t="shared" si="36"/>
        <v>0</v>
      </c>
      <c r="EL31" s="380">
        <f t="shared" si="149"/>
        <v>0</v>
      </c>
      <c r="EM31" s="383">
        <f t="shared" si="150"/>
        <v>0</v>
      </c>
      <c r="EN31" s="383">
        <f t="shared" si="151"/>
        <v>0</v>
      </c>
      <c r="EO31" s="383">
        <f t="shared" si="152"/>
        <v>0</v>
      </c>
      <c r="EP31" s="380">
        <f t="shared" si="37"/>
        <v>0</v>
      </c>
      <c r="EQ31" s="380">
        <f t="shared" si="153"/>
        <v>0</v>
      </c>
      <c r="ER31" s="383">
        <f t="shared" si="154"/>
        <v>0</v>
      </c>
      <c r="ES31" s="383">
        <f t="shared" si="155"/>
        <v>0</v>
      </c>
      <c r="ET31" s="383">
        <f t="shared" si="156"/>
        <v>0</v>
      </c>
      <c r="EU31" s="380">
        <f t="shared" si="38"/>
        <v>0</v>
      </c>
      <c r="EV31" s="380">
        <f t="shared" si="157"/>
        <v>0</v>
      </c>
      <c r="EW31" s="383">
        <f t="shared" si="158"/>
        <v>0</v>
      </c>
      <c r="EX31" s="383">
        <f t="shared" si="159"/>
        <v>0</v>
      </c>
      <c r="EY31" s="383">
        <f t="shared" si="160"/>
        <v>0</v>
      </c>
      <c r="EZ31" s="380">
        <f t="shared" si="39"/>
        <v>0</v>
      </c>
      <c r="FA31" s="380">
        <f t="shared" si="161"/>
        <v>0</v>
      </c>
      <c r="FB31" s="383">
        <f t="shared" si="162"/>
        <v>0</v>
      </c>
      <c r="FC31" s="383">
        <f t="shared" si="163"/>
        <v>0</v>
      </c>
      <c r="FD31" s="383">
        <f t="shared" si="164"/>
        <v>0</v>
      </c>
      <c r="FE31" s="380">
        <f t="shared" si="40"/>
        <v>0</v>
      </c>
      <c r="FF31" s="380">
        <f t="shared" si="165"/>
        <v>0</v>
      </c>
      <c r="FG31" s="384">
        <f t="shared" si="166"/>
        <v>0</v>
      </c>
      <c r="FH31" s="385">
        <f t="shared" si="41"/>
        <v>0</v>
      </c>
      <c r="FI31" s="380">
        <f t="shared" si="42"/>
        <v>0</v>
      </c>
      <c r="FJ31" s="380">
        <f t="shared" si="43"/>
        <v>0</v>
      </c>
      <c r="FK31" s="380">
        <f t="shared" si="167"/>
        <v>0</v>
      </c>
      <c r="FL31" s="380">
        <f t="shared" si="44"/>
        <v>0</v>
      </c>
      <c r="FM31" s="380">
        <f t="shared" si="45"/>
        <v>0</v>
      </c>
      <c r="FN31" s="380">
        <f t="shared" si="46"/>
        <v>0</v>
      </c>
      <c r="FO31" s="380">
        <f t="shared" si="47"/>
        <v>0</v>
      </c>
      <c r="FP31" s="380">
        <f t="shared" si="168"/>
        <v>0</v>
      </c>
      <c r="FQ31" s="380">
        <f t="shared" si="48"/>
        <v>0</v>
      </c>
      <c r="FR31" s="380">
        <f t="shared" si="49"/>
        <v>0</v>
      </c>
      <c r="FS31" s="380">
        <f t="shared" si="50"/>
        <v>0</v>
      </c>
      <c r="FT31" s="380">
        <f t="shared" si="51"/>
        <v>0</v>
      </c>
      <c r="FU31" s="380">
        <f t="shared" si="169"/>
        <v>0</v>
      </c>
      <c r="FV31" s="380">
        <f t="shared" si="52"/>
        <v>0</v>
      </c>
      <c r="FW31" s="380">
        <f t="shared" si="53"/>
        <v>0</v>
      </c>
      <c r="FX31" s="380">
        <f t="shared" si="54"/>
        <v>0</v>
      </c>
      <c r="FY31" s="380">
        <f t="shared" si="55"/>
        <v>0</v>
      </c>
      <c r="FZ31" s="380">
        <f t="shared" si="170"/>
        <v>0</v>
      </c>
      <c r="GA31" s="380">
        <f t="shared" si="56"/>
        <v>0</v>
      </c>
      <c r="GB31" s="380">
        <f t="shared" si="57"/>
        <v>0</v>
      </c>
      <c r="GC31" s="380">
        <f t="shared" si="58"/>
        <v>0</v>
      </c>
      <c r="GD31" s="380">
        <f t="shared" si="59"/>
        <v>0</v>
      </c>
      <c r="GE31" s="380">
        <f t="shared" si="171"/>
        <v>0</v>
      </c>
      <c r="GF31" s="380">
        <f t="shared" si="60"/>
        <v>0</v>
      </c>
      <c r="GG31" s="380">
        <f t="shared" si="61"/>
        <v>0</v>
      </c>
      <c r="GH31" s="380">
        <f t="shared" si="62"/>
        <v>0</v>
      </c>
      <c r="GI31" s="380">
        <f t="shared" si="63"/>
        <v>0</v>
      </c>
      <c r="GJ31" s="380">
        <f t="shared" si="172"/>
        <v>0</v>
      </c>
      <c r="GK31" s="380">
        <f t="shared" si="64"/>
        <v>0</v>
      </c>
      <c r="GL31" s="380">
        <f t="shared" si="65"/>
        <v>0</v>
      </c>
      <c r="GM31" s="380">
        <f t="shared" si="66"/>
        <v>0</v>
      </c>
      <c r="GN31" s="380">
        <f t="shared" si="67"/>
        <v>0</v>
      </c>
      <c r="GO31" s="380">
        <f t="shared" si="173"/>
        <v>0</v>
      </c>
      <c r="GP31" s="380">
        <f t="shared" si="68"/>
        <v>0</v>
      </c>
      <c r="GQ31" s="380">
        <f t="shared" si="69"/>
        <v>0</v>
      </c>
      <c r="GR31" s="380">
        <f t="shared" si="70"/>
        <v>0</v>
      </c>
      <c r="GS31" s="380">
        <f t="shared" si="71"/>
        <v>0</v>
      </c>
      <c r="GT31" s="380">
        <f t="shared" si="174"/>
        <v>0</v>
      </c>
      <c r="GU31" s="380">
        <f t="shared" si="72"/>
        <v>0</v>
      </c>
      <c r="GV31" s="386">
        <f t="shared" si="91"/>
        <v>5912.7</v>
      </c>
      <c r="GW31" s="380">
        <f t="shared" si="77"/>
        <v>5583.5</v>
      </c>
      <c r="GX31" s="380">
        <f t="shared" si="77"/>
        <v>3635.2</v>
      </c>
      <c r="GY31" s="380">
        <f t="shared" si="77"/>
        <v>1948.3</v>
      </c>
      <c r="GZ31" s="380">
        <f t="shared" si="77"/>
        <v>329.2</v>
      </c>
      <c r="HA31" s="396"/>
      <c r="HB31" s="387"/>
      <c r="HC31" s="388"/>
      <c r="HD31" s="388"/>
      <c r="HE31" s="389"/>
      <c r="HF31" s="390">
        <f t="shared" si="175"/>
        <v>119</v>
      </c>
      <c r="HG31" s="391">
        <v>9.1999999999999993</v>
      </c>
      <c r="HH31" s="392">
        <f t="shared" si="78"/>
        <v>25290</v>
      </c>
      <c r="HI31" s="393"/>
      <c r="HJ31" s="394"/>
      <c r="HK31" s="388">
        <f t="shared" si="74"/>
        <v>0</v>
      </c>
      <c r="HL31" s="388">
        <f t="shared" si="79"/>
        <v>5912.7</v>
      </c>
      <c r="HM31" s="394">
        <f t="shared" si="80"/>
        <v>3635.2</v>
      </c>
      <c r="HN31" s="394"/>
      <c r="HO31" s="395">
        <f t="shared" si="81"/>
        <v>5912.7</v>
      </c>
    </row>
    <row r="32" spans="1:314">
      <c r="A32" s="372" t="s">
        <v>826</v>
      </c>
      <c r="B32" s="373">
        <v>0</v>
      </c>
      <c r="C32" s="373">
        <v>0</v>
      </c>
      <c r="D32" s="374">
        <v>22</v>
      </c>
      <c r="E32" s="375">
        <v>0</v>
      </c>
      <c r="F32" s="374"/>
      <c r="G32" s="373">
        <v>0</v>
      </c>
      <c r="H32" s="374">
        <v>118</v>
      </c>
      <c r="I32" s="375">
        <v>0</v>
      </c>
      <c r="J32" s="374"/>
      <c r="K32" s="374"/>
      <c r="L32" s="374"/>
      <c r="M32" s="373">
        <v>0</v>
      </c>
      <c r="N32" s="375">
        <v>0</v>
      </c>
      <c r="O32" s="374"/>
      <c r="P32" s="375">
        <v>0</v>
      </c>
      <c r="Q32" s="374"/>
      <c r="R32" s="375">
        <v>0</v>
      </c>
      <c r="S32" s="374"/>
      <c r="T32" s="376">
        <v>0</v>
      </c>
      <c r="U32" s="376">
        <v>0</v>
      </c>
      <c r="V32" s="376">
        <v>0</v>
      </c>
      <c r="W32" s="375">
        <v>0</v>
      </c>
      <c r="X32" s="375">
        <v>0</v>
      </c>
      <c r="Y32" s="375">
        <v>0</v>
      </c>
      <c r="Z32" s="375">
        <v>0</v>
      </c>
      <c r="AA32" s="375">
        <v>0</v>
      </c>
      <c r="AB32" s="375">
        <v>0</v>
      </c>
      <c r="AC32" s="375">
        <v>0</v>
      </c>
      <c r="AD32" s="377">
        <v>0</v>
      </c>
      <c r="AE32" s="377">
        <v>0</v>
      </c>
      <c r="AF32" s="377">
        <v>0</v>
      </c>
      <c r="AG32" s="377">
        <v>0</v>
      </c>
      <c r="AH32" s="374"/>
      <c r="AI32" s="377">
        <v>0</v>
      </c>
      <c r="AJ32" s="378">
        <f t="shared" si="75"/>
        <v>22</v>
      </c>
      <c r="AK32" s="378">
        <f t="shared" si="76"/>
        <v>118</v>
      </c>
      <c r="AL32" s="379">
        <f t="shared" si="0"/>
        <v>0</v>
      </c>
      <c r="AM32" s="380">
        <f t="shared" si="92"/>
        <v>0</v>
      </c>
      <c r="AN32" s="380">
        <f t="shared" si="1"/>
        <v>0</v>
      </c>
      <c r="AO32" s="380">
        <f t="shared" si="93"/>
        <v>0</v>
      </c>
      <c r="AP32" s="380">
        <f t="shared" si="94"/>
        <v>0</v>
      </c>
      <c r="AQ32" s="380">
        <f t="shared" si="2"/>
        <v>0</v>
      </c>
      <c r="AR32" s="380">
        <f t="shared" si="3"/>
        <v>0</v>
      </c>
      <c r="AS32" s="380">
        <f t="shared" si="4"/>
        <v>0</v>
      </c>
      <c r="AT32" s="380">
        <f t="shared" si="95"/>
        <v>0</v>
      </c>
      <c r="AU32" s="380">
        <f t="shared" si="96"/>
        <v>0</v>
      </c>
      <c r="AV32" s="380">
        <f t="shared" si="97"/>
        <v>1205</v>
      </c>
      <c r="AW32" s="380">
        <f t="shared" si="98"/>
        <v>1148</v>
      </c>
      <c r="AX32" s="380">
        <f t="shared" si="5"/>
        <v>747.4</v>
      </c>
      <c r="AY32" s="380">
        <f t="shared" si="99"/>
        <v>400.6</v>
      </c>
      <c r="AZ32" s="380">
        <f t="shared" si="6"/>
        <v>57</v>
      </c>
      <c r="BA32" s="380">
        <f t="shared" si="100"/>
        <v>0</v>
      </c>
      <c r="BB32" s="380">
        <f t="shared" si="101"/>
        <v>0</v>
      </c>
      <c r="BC32" s="380">
        <f t="shared" si="7"/>
        <v>0</v>
      </c>
      <c r="BD32" s="380">
        <f t="shared" si="102"/>
        <v>0</v>
      </c>
      <c r="BE32" s="380">
        <f t="shared" si="8"/>
        <v>0</v>
      </c>
      <c r="BF32" s="380">
        <f t="shared" si="103"/>
        <v>0</v>
      </c>
      <c r="BG32" s="380">
        <f t="shared" si="104"/>
        <v>0</v>
      </c>
      <c r="BH32" s="380">
        <f t="shared" si="9"/>
        <v>0</v>
      </c>
      <c r="BI32" s="380">
        <f t="shared" si="105"/>
        <v>0</v>
      </c>
      <c r="BJ32" s="380">
        <f t="shared" si="106"/>
        <v>0</v>
      </c>
      <c r="BK32" s="380">
        <f t="shared" si="107"/>
        <v>0</v>
      </c>
      <c r="BL32" s="380">
        <f t="shared" si="108"/>
        <v>0</v>
      </c>
      <c r="BM32" s="380">
        <f t="shared" si="10"/>
        <v>0</v>
      </c>
      <c r="BN32" s="380">
        <f t="shared" si="109"/>
        <v>0</v>
      </c>
      <c r="BO32" s="380">
        <f t="shared" si="110"/>
        <v>0</v>
      </c>
      <c r="BP32" s="380">
        <f t="shared" si="111"/>
        <v>5686.8</v>
      </c>
      <c r="BQ32" s="380">
        <f t="shared" si="112"/>
        <v>5354.4</v>
      </c>
      <c r="BR32" s="380">
        <f t="shared" si="11"/>
        <v>3486</v>
      </c>
      <c r="BS32" s="380">
        <f t="shared" si="113"/>
        <v>1868.4</v>
      </c>
      <c r="BT32" s="380">
        <f t="shared" si="12"/>
        <v>332.4</v>
      </c>
      <c r="BU32" s="380"/>
      <c r="BV32" s="380">
        <f t="shared" si="82"/>
        <v>0</v>
      </c>
      <c r="BW32" s="380">
        <f t="shared" si="83"/>
        <v>0</v>
      </c>
      <c r="BX32" s="380">
        <f t="shared" si="84"/>
        <v>0</v>
      </c>
      <c r="BY32" s="380">
        <f t="shared" si="85"/>
        <v>0</v>
      </c>
      <c r="BZ32" s="380">
        <f t="shared" si="86"/>
        <v>0</v>
      </c>
      <c r="CA32" s="380">
        <f t="shared" si="87"/>
        <v>0</v>
      </c>
      <c r="CB32" s="380">
        <f t="shared" si="88"/>
        <v>0</v>
      </c>
      <c r="CC32" s="380">
        <f t="shared" si="89"/>
        <v>0</v>
      </c>
      <c r="CD32" s="380">
        <f t="shared" si="90"/>
        <v>0</v>
      </c>
      <c r="CE32" s="381">
        <f t="shared" si="13"/>
        <v>0</v>
      </c>
      <c r="CF32" s="380">
        <f t="shared" si="114"/>
        <v>0</v>
      </c>
      <c r="CG32" s="380">
        <f t="shared" si="115"/>
        <v>0</v>
      </c>
      <c r="CH32" s="380">
        <f t="shared" si="14"/>
        <v>0</v>
      </c>
      <c r="CI32" s="380">
        <f t="shared" si="116"/>
        <v>0</v>
      </c>
      <c r="CJ32" s="381">
        <f t="shared" si="15"/>
        <v>0</v>
      </c>
      <c r="CK32" s="380">
        <f t="shared" si="117"/>
        <v>0</v>
      </c>
      <c r="CL32" s="380">
        <f t="shared" si="118"/>
        <v>0</v>
      </c>
      <c r="CM32" s="380">
        <f t="shared" si="16"/>
        <v>0</v>
      </c>
      <c r="CN32" s="380">
        <f t="shared" si="119"/>
        <v>0</v>
      </c>
      <c r="CO32" s="381">
        <f t="shared" si="17"/>
        <v>0</v>
      </c>
      <c r="CP32" s="380">
        <f t="shared" si="120"/>
        <v>0</v>
      </c>
      <c r="CQ32" s="380">
        <f t="shared" si="121"/>
        <v>0</v>
      </c>
      <c r="CR32" s="380">
        <f t="shared" si="18"/>
        <v>0</v>
      </c>
      <c r="CS32" s="380">
        <f t="shared" si="122"/>
        <v>0</v>
      </c>
      <c r="CT32" s="381">
        <f t="shared" si="19"/>
        <v>0</v>
      </c>
      <c r="CU32" s="380">
        <f t="shared" si="123"/>
        <v>0</v>
      </c>
      <c r="CV32" s="380">
        <f t="shared" si="124"/>
        <v>0</v>
      </c>
      <c r="CW32" s="380">
        <f t="shared" si="20"/>
        <v>0</v>
      </c>
      <c r="CX32" s="380">
        <f t="shared" si="125"/>
        <v>0</v>
      </c>
      <c r="CY32" s="380">
        <f t="shared" si="21"/>
        <v>0</v>
      </c>
      <c r="CZ32" s="380">
        <f t="shared" si="126"/>
        <v>0</v>
      </c>
      <c r="DA32" s="380">
        <f t="shared" si="127"/>
        <v>0</v>
      </c>
      <c r="DB32" s="380">
        <f t="shared" si="22"/>
        <v>0</v>
      </c>
      <c r="DC32" s="380">
        <f t="shared" si="128"/>
        <v>0</v>
      </c>
      <c r="DD32" s="380">
        <f t="shared" si="23"/>
        <v>0</v>
      </c>
      <c r="DE32" s="380">
        <f t="shared" si="24"/>
        <v>0</v>
      </c>
      <c r="DF32" s="380">
        <f t="shared" si="25"/>
        <v>0</v>
      </c>
      <c r="DG32" s="380">
        <f t="shared" si="26"/>
        <v>0</v>
      </c>
      <c r="DH32" s="380">
        <f t="shared" si="129"/>
        <v>0</v>
      </c>
      <c r="DI32" s="380">
        <f t="shared" si="27"/>
        <v>0</v>
      </c>
      <c r="DJ32" s="380">
        <f t="shared" si="28"/>
        <v>0</v>
      </c>
      <c r="DK32" s="380">
        <f t="shared" si="29"/>
        <v>0</v>
      </c>
      <c r="DL32" s="380">
        <f t="shared" si="30"/>
        <v>0</v>
      </c>
      <c r="DM32" s="380">
        <f t="shared" si="130"/>
        <v>0</v>
      </c>
      <c r="DN32" s="380">
        <f t="shared" si="31"/>
        <v>0</v>
      </c>
      <c r="DO32" s="380">
        <f t="shared" si="131"/>
        <v>0</v>
      </c>
      <c r="DP32" s="380">
        <f t="shared" si="132"/>
        <v>0</v>
      </c>
      <c r="DQ32" s="380">
        <f t="shared" si="133"/>
        <v>0</v>
      </c>
      <c r="DR32" s="380">
        <f t="shared" si="134"/>
        <v>0</v>
      </c>
      <c r="DS32" s="380">
        <f t="shared" si="32"/>
        <v>0</v>
      </c>
      <c r="DT32" s="382">
        <f t="shared" si="135"/>
        <v>0</v>
      </c>
      <c r="DU32" s="383">
        <f t="shared" si="136"/>
        <v>0</v>
      </c>
      <c r="DV32" s="380">
        <f t="shared" si="33"/>
        <v>0</v>
      </c>
      <c r="DW32" s="380">
        <f t="shared" si="137"/>
        <v>0</v>
      </c>
      <c r="DX32" s="383">
        <f t="shared" si="138"/>
        <v>0</v>
      </c>
      <c r="DY32" s="383">
        <f t="shared" si="139"/>
        <v>0</v>
      </c>
      <c r="DZ32" s="383">
        <f t="shared" si="140"/>
        <v>0</v>
      </c>
      <c r="EA32" s="380">
        <f t="shared" si="34"/>
        <v>0</v>
      </c>
      <c r="EB32" s="380">
        <f t="shared" si="141"/>
        <v>0</v>
      </c>
      <c r="EC32" s="383">
        <f t="shared" si="142"/>
        <v>0</v>
      </c>
      <c r="ED32" s="383">
        <f t="shared" si="143"/>
        <v>0</v>
      </c>
      <c r="EE32" s="383">
        <f t="shared" si="144"/>
        <v>0</v>
      </c>
      <c r="EF32" s="380">
        <f t="shared" si="35"/>
        <v>0</v>
      </c>
      <c r="EG32" s="380">
        <f t="shared" si="145"/>
        <v>0</v>
      </c>
      <c r="EH32" s="383">
        <f t="shared" si="146"/>
        <v>0</v>
      </c>
      <c r="EI32" s="383">
        <f t="shared" si="147"/>
        <v>0</v>
      </c>
      <c r="EJ32" s="383">
        <f t="shared" si="148"/>
        <v>0</v>
      </c>
      <c r="EK32" s="380">
        <f t="shared" si="36"/>
        <v>0</v>
      </c>
      <c r="EL32" s="380">
        <f t="shared" si="149"/>
        <v>0</v>
      </c>
      <c r="EM32" s="383">
        <f t="shared" si="150"/>
        <v>0</v>
      </c>
      <c r="EN32" s="383">
        <f t="shared" si="151"/>
        <v>0</v>
      </c>
      <c r="EO32" s="383">
        <f t="shared" si="152"/>
        <v>0</v>
      </c>
      <c r="EP32" s="380">
        <f t="shared" si="37"/>
        <v>0</v>
      </c>
      <c r="EQ32" s="380">
        <f t="shared" si="153"/>
        <v>0</v>
      </c>
      <c r="ER32" s="383">
        <f t="shared" si="154"/>
        <v>0</v>
      </c>
      <c r="ES32" s="383">
        <f t="shared" si="155"/>
        <v>0</v>
      </c>
      <c r="ET32" s="383">
        <f t="shared" si="156"/>
        <v>0</v>
      </c>
      <c r="EU32" s="380">
        <f t="shared" si="38"/>
        <v>0</v>
      </c>
      <c r="EV32" s="380">
        <f t="shared" si="157"/>
        <v>0</v>
      </c>
      <c r="EW32" s="383">
        <f t="shared" si="158"/>
        <v>0</v>
      </c>
      <c r="EX32" s="383">
        <f t="shared" si="159"/>
        <v>0</v>
      </c>
      <c r="EY32" s="383">
        <f t="shared" si="160"/>
        <v>0</v>
      </c>
      <c r="EZ32" s="380">
        <f t="shared" si="39"/>
        <v>0</v>
      </c>
      <c r="FA32" s="380">
        <f t="shared" si="161"/>
        <v>0</v>
      </c>
      <c r="FB32" s="383">
        <f t="shared" si="162"/>
        <v>0</v>
      </c>
      <c r="FC32" s="383">
        <f t="shared" si="163"/>
        <v>0</v>
      </c>
      <c r="FD32" s="383">
        <f t="shared" si="164"/>
        <v>0</v>
      </c>
      <c r="FE32" s="380">
        <f t="shared" si="40"/>
        <v>0</v>
      </c>
      <c r="FF32" s="380">
        <f t="shared" si="165"/>
        <v>0</v>
      </c>
      <c r="FG32" s="384">
        <f t="shared" si="166"/>
        <v>0</v>
      </c>
      <c r="FH32" s="385">
        <f t="shared" si="41"/>
        <v>0</v>
      </c>
      <c r="FI32" s="380">
        <f t="shared" si="42"/>
        <v>0</v>
      </c>
      <c r="FJ32" s="380">
        <f t="shared" si="43"/>
        <v>0</v>
      </c>
      <c r="FK32" s="380">
        <f t="shared" si="167"/>
        <v>0</v>
      </c>
      <c r="FL32" s="380">
        <f t="shared" si="44"/>
        <v>0</v>
      </c>
      <c r="FM32" s="380">
        <f t="shared" si="45"/>
        <v>0</v>
      </c>
      <c r="FN32" s="380">
        <f t="shared" si="46"/>
        <v>0</v>
      </c>
      <c r="FO32" s="380">
        <f t="shared" si="47"/>
        <v>0</v>
      </c>
      <c r="FP32" s="380">
        <f t="shared" si="168"/>
        <v>0</v>
      </c>
      <c r="FQ32" s="380">
        <f t="shared" si="48"/>
        <v>0</v>
      </c>
      <c r="FR32" s="380">
        <f t="shared" si="49"/>
        <v>0</v>
      </c>
      <c r="FS32" s="380">
        <f t="shared" si="50"/>
        <v>0</v>
      </c>
      <c r="FT32" s="380">
        <f t="shared" si="51"/>
        <v>0</v>
      </c>
      <c r="FU32" s="380">
        <f t="shared" si="169"/>
        <v>0</v>
      </c>
      <c r="FV32" s="380">
        <f t="shared" si="52"/>
        <v>0</v>
      </c>
      <c r="FW32" s="380">
        <f t="shared" si="53"/>
        <v>0</v>
      </c>
      <c r="FX32" s="380">
        <f t="shared" si="54"/>
        <v>0</v>
      </c>
      <c r="FY32" s="380">
        <f t="shared" si="55"/>
        <v>0</v>
      </c>
      <c r="FZ32" s="380">
        <f t="shared" si="170"/>
        <v>0</v>
      </c>
      <c r="GA32" s="380">
        <f t="shared" si="56"/>
        <v>0</v>
      </c>
      <c r="GB32" s="380">
        <f t="shared" si="57"/>
        <v>0</v>
      </c>
      <c r="GC32" s="380">
        <f t="shared" si="58"/>
        <v>0</v>
      </c>
      <c r="GD32" s="380">
        <f t="shared" si="59"/>
        <v>0</v>
      </c>
      <c r="GE32" s="380">
        <f t="shared" si="171"/>
        <v>0</v>
      </c>
      <c r="GF32" s="380">
        <f t="shared" si="60"/>
        <v>0</v>
      </c>
      <c r="GG32" s="380">
        <f t="shared" si="61"/>
        <v>0</v>
      </c>
      <c r="GH32" s="380">
        <f t="shared" si="62"/>
        <v>0</v>
      </c>
      <c r="GI32" s="380">
        <f t="shared" si="63"/>
        <v>0</v>
      </c>
      <c r="GJ32" s="380">
        <f t="shared" si="172"/>
        <v>0</v>
      </c>
      <c r="GK32" s="380">
        <f t="shared" si="64"/>
        <v>0</v>
      </c>
      <c r="GL32" s="380">
        <f t="shared" si="65"/>
        <v>0</v>
      </c>
      <c r="GM32" s="380">
        <f t="shared" si="66"/>
        <v>0</v>
      </c>
      <c r="GN32" s="380">
        <f t="shared" si="67"/>
        <v>0</v>
      </c>
      <c r="GO32" s="380">
        <f t="shared" si="173"/>
        <v>0</v>
      </c>
      <c r="GP32" s="380">
        <f t="shared" si="68"/>
        <v>0</v>
      </c>
      <c r="GQ32" s="380">
        <f t="shared" si="69"/>
        <v>0</v>
      </c>
      <c r="GR32" s="380">
        <f t="shared" si="70"/>
        <v>0</v>
      </c>
      <c r="GS32" s="380">
        <f t="shared" si="71"/>
        <v>0</v>
      </c>
      <c r="GT32" s="380">
        <f t="shared" si="174"/>
        <v>0</v>
      </c>
      <c r="GU32" s="380">
        <f t="shared" si="72"/>
        <v>0</v>
      </c>
      <c r="GV32" s="386">
        <f t="shared" si="91"/>
        <v>6891.8</v>
      </c>
      <c r="GW32" s="380">
        <f t="shared" si="77"/>
        <v>6502.4</v>
      </c>
      <c r="GX32" s="380">
        <f t="shared" si="77"/>
        <v>4233.3999999999996</v>
      </c>
      <c r="GY32" s="380">
        <f t="shared" si="77"/>
        <v>2269</v>
      </c>
      <c r="GZ32" s="380">
        <f t="shared" si="77"/>
        <v>389.4</v>
      </c>
      <c r="HA32" s="387"/>
      <c r="HB32" s="387"/>
      <c r="HC32" s="388"/>
      <c r="HD32" s="388"/>
      <c r="HE32" s="389"/>
      <c r="HF32" s="390">
        <f t="shared" si="175"/>
        <v>140</v>
      </c>
      <c r="HG32" s="391">
        <v>12.5</v>
      </c>
      <c r="HH32" s="392">
        <f t="shared" si="78"/>
        <v>21676</v>
      </c>
      <c r="HI32" s="393"/>
      <c r="HJ32" s="394"/>
      <c r="HK32" s="388">
        <f t="shared" si="74"/>
        <v>0</v>
      </c>
      <c r="HL32" s="388">
        <f t="shared" si="79"/>
        <v>6891.8</v>
      </c>
      <c r="HM32" s="394">
        <f t="shared" si="80"/>
        <v>4233.3999999999996</v>
      </c>
      <c r="HN32" s="394"/>
      <c r="HO32" s="395">
        <f t="shared" si="81"/>
        <v>6891.8</v>
      </c>
    </row>
    <row r="33" spans="1:314">
      <c r="A33" s="372" t="s">
        <v>735</v>
      </c>
      <c r="B33" s="373">
        <v>0</v>
      </c>
      <c r="C33" s="373">
        <v>0</v>
      </c>
      <c r="D33" s="374">
        <v>90</v>
      </c>
      <c r="E33" s="375">
        <v>0</v>
      </c>
      <c r="F33" s="374"/>
      <c r="G33" s="373">
        <v>0</v>
      </c>
      <c r="H33" s="374">
        <v>192</v>
      </c>
      <c r="I33" s="375">
        <v>0</v>
      </c>
      <c r="J33" s="374"/>
      <c r="K33" s="374"/>
      <c r="L33" s="374"/>
      <c r="M33" s="373">
        <v>0</v>
      </c>
      <c r="N33" s="375">
        <v>0</v>
      </c>
      <c r="O33" s="374"/>
      <c r="P33" s="375">
        <v>0</v>
      </c>
      <c r="Q33" s="374">
        <v>27</v>
      </c>
      <c r="R33" s="375">
        <v>0</v>
      </c>
      <c r="S33" s="374"/>
      <c r="T33" s="376">
        <v>0</v>
      </c>
      <c r="U33" s="376">
        <v>0</v>
      </c>
      <c r="V33" s="373">
        <v>0</v>
      </c>
      <c r="W33" s="375">
        <v>0</v>
      </c>
      <c r="X33" s="375">
        <v>0</v>
      </c>
      <c r="Y33" s="375">
        <v>0</v>
      </c>
      <c r="Z33" s="373">
        <v>25</v>
      </c>
      <c r="AA33" s="375">
        <v>0</v>
      </c>
      <c r="AB33" s="375">
        <v>0</v>
      </c>
      <c r="AC33" s="375">
        <v>0</v>
      </c>
      <c r="AD33" s="377">
        <v>0</v>
      </c>
      <c r="AE33" s="377">
        <v>0</v>
      </c>
      <c r="AF33" s="377">
        <v>0</v>
      </c>
      <c r="AG33" s="377">
        <v>0</v>
      </c>
      <c r="AH33" s="374"/>
      <c r="AI33" s="377">
        <v>0</v>
      </c>
      <c r="AJ33" s="378">
        <f t="shared" si="75"/>
        <v>90</v>
      </c>
      <c r="AK33" s="378">
        <f t="shared" si="76"/>
        <v>244</v>
      </c>
      <c r="AL33" s="379">
        <f t="shared" si="0"/>
        <v>0</v>
      </c>
      <c r="AM33" s="380">
        <f t="shared" si="92"/>
        <v>0</v>
      </c>
      <c r="AN33" s="380">
        <f t="shared" si="1"/>
        <v>0</v>
      </c>
      <c r="AO33" s="380">
        <f t="shared" si="93"/>
        <v>0</v>
      </c>
      <c r="AP33" s="380">
        <f t="shared" si="94"/>
        <v>0</v>
      </c>
      <c r="AQ33" s="380">
        <f t="shared" si="2"/>
        <v>0</v>
      </c>
      <c r="AR33" s="380">
        <f t="shared" si="3"/>
        <v>0</v>
      </c>
      <c r="AS33" s="380">
        <f t="shared" si="4"/>
        <v>0</v>
      </c>
      <c r="AT33" s="380">
        <f t="shared" si="95"/>
        <v>0</v>
      </c>
      <c r="AU33" s="380">
        <f t="shared" si="96"/>
        <v>0</v>
      </c>
      <c r="AV33" s="380">
        <f t="shared" si="97"/>
        <v>4929.7</v>
      </c>
      <c r="AW33" s="380">
        <f t="shared" si="98"/>
        <v>4696.3999999999996</v>
      </c>
      <c r="AX33" s="380">
        <f t="shared" si="5"/>
        <v>3057.7</v>
      </c>
      <c r="AY33" s="380">
        <f t="shared" si="99"/>
        <v>1638.7</v>
      </c>
      <c r="AZ33" s="380">
        <f t="shared" si="6"/>
        <v>233.3</v>
      </c>
      <c r="BA33" s="380">
        <f t="shared" si="100"/>
        <v>0</v>
      </c>
      <c r="BB33" s="380">
        <f t="shared" si="101"/>
        <v>0</v>
      </c>
      <c r="BC33" s="380">
        <f t="shared" si="7"/>
        <v>0</v>
      </c>
      <c r="BD33" s="380">
        <f t="shared" si="102"/>
        <v>0</v>
      </c>
      <c r="BE33" s="380">
        <f t="shared" si="8"/>
        <v>0</v>
      </c>
      <c r="BF33" s="380">
        <f t="shared" si="103"/>
        <v>0</v>
      </c>
      <c r="BG33" s="380">
        <f t="shared" si="104"/>
        <v>0</v>
      </c>
      <c r="BH33" s="380">
        <f t="shared" si="9"/>
        <v>0</v>
      </c>
      <c r="BI33" s="380">
        <f t="shared" si="105"/>
        <v>0</v>
      </c>
      <c r="BJ33" s="380">
        <f t="shared" si="106"/>
        <v>0</v>
      </c>
      <c r="BK33" s="380">
        <f t="shared" si="107"/>
        <v>0</v>
      </c>
      <c r="BL33" s="380">
        <f t="shared" si="108"/>
        <v>0</v>
      </c>
      <c r="BM33" s="380">
        <f t="shared" si="10"/>
        <v>0</v>
      </c>
      <c r="BN33" s="380">
        <f t="shared" si="109"/>
        <v>0</v>
      </c>
      <c r="BO33" s="380">
        <f t="shared" si="110"/>
        <v>0</v>
      </c>
      <c r="BP33" s="380">
        <f t="shared" si="111"/>
        <v>9253.1</v>
      </c>
      <c r="BQ33" s="380">
        <f t="shared" si="112"/>
        <v>8712.2000000000007</v>
      </c>
      <c r="BR33" s="380">
        <f t="shared" si="11"/>
        <v>5672.1</v>
      </c>
      <c r="BS33" s="380">
        <f t="shared" si="113"/>
        <v>3040.1</v>
      </c>
      <c r="BT33" s="380">
        <f t="shared" si="12"/>
        <v>540.9</v>
      </c>
      <c r="BU33" s="380"/>
      <c r="BV33" s="380">
        <f t="shared" si="82"/>
        <v>0</v>
      </c>
      <c r="BW33" s="380">
        <f t="shared" si="83"/>
        <v>0</v>
      </c>
      <c r="BX33" s="380">
        <f t="shared" si="84"/>
        <v>0</v>
      </c>
      <c r="BY33" s="380">
        <f t="shared" si="85"/>
        <v>0</v>
      </c>
      <c r="BZ33" s="380">
        <f t="shared" si="86"/>
        <v>0</v>
      </c>
      <c r="CA33" s="380">
        <f t="shared" si="87"/>
        <v>0</v>
      </c>
      <c r="CB33" s="380">
        <f t="shared" si="88"/>
        <v>0</v>
      </c>
      <c r="CC33" s="380">
        <f t="shared" si="89"/>
        <v>0</v>
      </c>
      <c r="CD33" s="380">
        <f t="shared" si="90"/>
        <v>0</v>
      </c>
      <c r="CE33" s="381">
        <f t="shared" si="13"/>
        <v>0</v>
      </c>
      <c r="CF33" s="380">
        <f t="shared" si="114"/>
        <v>0</v>
      </c>
      <c r="CG33" s="380">
        <f t="shared" si="115"/>
        <v>0</v>
      </c>
      <c r="CH33" s="380">
        <f t="shared" si="14"/>
        <v>0</v>
      </c>
      <c r="CI33" s="380">
        <f t="shared" si="116"/>
        <v>0</v>
      </c>
      <c r="CJ33" s="381">
        <f t="shared" si="15"/>
        <v>0</v>
      </c>
      <c r="CK33" s="380">
        <f t="shared" si="117"/>
        <v>0</v>
      </c>
      <c r="CL33" s="380">
        <f t="shared" si="118"/>
        <v>0</v>
      </c>
      <c r="CM33" s="380">
        <f t="shared" si="16"/>
        <v>0</v>
      </c>
      <c r="CN33" s="380">
        <f t="shared" si="119"/>
        <v>0</v>
      </c>
      <c r="CO33" s="381">
        <f t="shared" si="17"/>
        <v>0</v>
      </c>
      <c r="CP33" s="380">
        <f t="shared" si="120"/>
        <v>0</v>
      </c>
      <c r="CQ33" s="380">
        <f t="shared" si="121"/>
        <v>0</v>
      </c>
      <c r="CR33" s="380">
        <f t="shared" si="18"/>
        <v>0</v>
      </c>
      <c r="CS33" s="380">
        <f t="shared" si="122"/>
        <v>0</v>
      </c>
      <c r="CT33" s="381">
        <f t="shared" si="19"/>
        <v>0</v>
      </c>
      <c r="CU33" s="380">
        <f t="shared" si="123"/>
        <v>0</v>
      </c>
      <c r="CV33" s="380">
        <f t="shared" si="124"/>
        <v>0</v>
      </c>
      <c r="CW33" s="380">
        <f t="shared" si="20"/>
        <v>0</v>
      </c>
      <c r="CX33" s="380">
        <f t="shared" si="125"/>
        <v>0</v>
      </c>
      <c r="CY33" s="380">
        <f t="shared" si="21"/>
        <v>0</v>
      </c>
      <c r="CZ33" s="380">
        <f t="shared" si="126"/>
        <v>0</v>
      </c>
      <c r="DA33" s="380">
        <f t="shared" si="127"/>
        <v>0</v>
      </c>
      <c r="DB33" s="380">
        <f t="shared" si="22"/>
        <v>0</v>
      </c>
      <c r="DC33" s="380">
        <f t="shared" si="128"/>
        <v>0</v>
      </c>
      <c r="DD33" s="380">
        <f t="shared" si="23"/>
        <v>0</v>
      </c>
      <c r="DE33" s="380">
        <f t="shared" si="24"/>
        <v>3284.3</v>
      </c>
      <c r="DF33" s="380">
        <f t="shared" si="25"/>
        <v>3185.4</v>
      </c>
      <c r="DG33" s="380">
        <f t="shared" si="26"/>
        <v>2073.9</v>
      </c>
      <c r="DH33" s="380">
        <f t="shared" si="129"/>
        <v>1111.5</v>
      </c>
      <c r="DI33" s="380">
        <f t="shared" si="27"/>
        <v>98.9</v>
      </c>
      <c r="DJ33" s="380">
        <f t="shared" si="28"/>
        <v>0</v>
      </c>
      <c r="DK33" s="380">
        <f t="shared" si="29"/>
        <v>0</v>
      </c>
      <c r="DL33" s="380">
        <f t="shared" si="30"/>
        <v>0</v>
      </c>
      <c r="DM33" s="380">
        <f t="shared" si="130"/>
        <v>0</v>
      </c>
      <c r="DN33" s="380">
        <f t="shared" si="31"/>
        <v>0</v>
      </c>
      <c r="DO33" s="380">
        <f t="shared" si="131"/>
        <v>0</v>
      </c>
      <c r="DP33" s="380">
        <f t="shared" si="132"/>
        <v>0</v>
      </c>
      <c r="DQ33" s="380">
        <f t="shared" si="133"/>
        <v>0</v>
      </c>
      <c r="DR33" s="380">
        <f t="shared" si="134"/>
        <v>0</v>
      </c>
      <c r="DS33" s="380">
        <f t="shared" si="32"/>
        <v>0</v>
      </c>
      <c r="DT33" s="382">
        <f t="shared" si="135"/>
        <v>0</v>
      </c>
      <c r="DU33" s="383">
        <f t="shared" si="136"/>
        <v>0</v>
      </c>
      <c r="DV33" s="380">
        <f t="shared" si="33"/>
        <v>0</v>
      </c>
      <c r="DW33" s="380">
        <f t="shared" si="137"/>
        <v>0</v>
      </c>
      <c r="DX33" s="383">
        <f t="shared" si="138"/>
        <v>0</v>
      </c>
      <c r="DY33" s="383">
        <f t="shared" si="139"/>
        <v>0</v>
      </c>
      <c r="DZ33" s="383">
        <f t="shared" si="140"/>
        <v>0</v>
      </c>
      <c r="EA33" s="380">
        <f t="shared" si="34"/>
        <v>0</v>
      </c>
      <c r="EB33" s="380">
        <f t="shared" si="141"/>
        <v>0</v>
      </c>
      <c r="EC33" s="383">
        <f t="shared" si="142"/>
        <v>0</v>
      </c>
      <c r="ED33" s="383">
        <f>ROUND(V33*$ED$8/1000,1)</f>
        <v>0</v>
      </c>
      <c r="EE33" s="383">
        <f t="shared" si="144"/>
        <v>0</v>
      </c>
      <c r="EF33" s="380">
        <f t="shared" si="35"/>
        <v>0</v>
      </c>
      <c r="EG33" s="380">
        <f t="shared" si="145"/>
        <v>0</v>
      </c>
      <c r="EH33" s="383">
        <f t="shared" si="146"/>
        <v>0</v>
      </c>
      <c r="EI33" s="383">
        <f t="shared" si="147"/>
        <v>0</v>
      </c>
      <c r="EJ33" s="383">
        <f t="shared" si="148"/>
        <v>0</v>
      </c>
      <c r="EK33" s="380">
        <f t="shared" si="36"/>
        <v>0</v>
      </c>
      <c r="EL33" s="380">
        <f t="shared" si="149"/>
        <v>0</v>
      </c>
      <c r="EM33" s="383">
        <f t="shared" si="150"/>
        <v>0</v>
      </c>
      <c r="EN33" s="383">
        <f t="shared" si="151"/>
        <v>0</v>
      </c>
      <c r="EO33" s="383">
        <f t="shared" si="152"/>
        <v>0</v>
      </c>
      <c r="EP33" s="380">
        <f t="shared" si="37"/>
        <v>0</v>
      </c>
      <c r="EQ33" s="380">
        <f t="shared" si="153"/>
        <v>0</v>
      </c>
      <c r="ER33" s="383">
        <f t="shared" si="154"/>
        <v>0</v>
      </c>
      <c r="ES33" s="383">
        <f t="shared" si="155"/>
        <v>0</v>
      </c>
      <c r="ET33" s="383">
        <f t="shared" si="156"/>
        <v>0</v>
      </c>
      <c r="EU33" s="380">
        <f t="shared" si="38"/>
        <v>0</v>
      </c>
      <c r="EV33" s="380">
        <f t="shared" si="157"/>
        <v>0</v>
      </c>
      <c r="EW33" s="383">
        <f t="shared" si="158"/>
        <v>0</v>
      </c>
      <c r="EX33" s="383">
        <f t="shared" si="159"/>
        <v>1607.5</v>
      </c>
      <c r="EY33" s="383">
        <f t="shared" si="160"/>
        <v>1531.4</v>
      </c>
      <c r="EZ33" s="380">
        <f t="shared" si="39"/>
        <v>997.1</v>
      </c>
      <c r="FA33" s="380">
        <f t="shared" si="161"/>
        <v>534.29999999999995</v>
      </c>
      <c r="FB33" s="383">
        <f t="shared" si="162"/>
        <v>76.099999999999994</v>
      </c>
      <c r="FC33" s="383">
        <f>ROUND(AA33*$FC$8/1000,1)</f>
        <v>0</v>
      </c>
      <c r="FD33" s="383">
        <f t="shared" si="164"/>
        <v>0</v>
      </c>
      <c r="FE33" s="380">
        <f t="shared" si="40"/>
        <v>0</v>
      </c>
      <c r="FF33" s="380">
        <f t="shared" si="165"/>
        <v>0</v>
      </c>
      <c r="FG33" s="384">
        <f t="shared" si="166"/>
        <v>0</v>
      </c>
      <c r="FH33" s="385">
        <f t="shared" si="41"/>
        <v>0</v>
      </c>
      <c r="FI33" s="380">
        <f t="shared" si="42"/>
        <v>0</v>
      </c>
      <c r="FJ33" s="380">
        <f t="shared" si="43"/>
        <v>0</v>
      </c>
      <c r="FK33" s="380">
        <f t="shared" si="167"/>
        <v>0</v>
      </c>
      <c r="FL33" s="380">
        <f t="shared" si="44"/>
        <v>0</v>
      </c>
      <c r="FM33" s="380">
        <f t="shared" si="45"/>
        <v>0</v>
      </c>
      <c r="FN33" s="380">
        <f t="shared" si="46"/>
        <v>0</v>
      </c>
      <c r="FO33" s="380">
        <f t="shared" si="47"/>
        <v>0</v>
      </c>
      <c r="FP33" s="380">
        <f t="shared" si="168"/>
        <v>0</v>
      </c>
      <c r="FQ33" s="380">
        <f t="shared" si="48"/>
        <v>0</v>
      </c>
      <c r="FR33" s="380">
        <f t="shared" si="49"/>
        <v>0</v>
      </c>
      <c r="FS33" s="380">
        <f t="shared" si="50"/>
        <v>0</v>
      </c>
      <c r="FT33" s="380">
        <f t="shared" si="51"/>
        <v>0</v>
      </c>
      <c r="FU33" s="380">
        <f t="shared" si="169"/>
        <v>0</v>
      </c>
      <c r="FV33" s="380">
        <f t="shared" si="52"/>
        <v>0</v>
      </c>
      <c r="FW33" s="380">
        <f t="shared" si="53"/>
        <v>0</v>
      </c>
      <c r="FX33" s="380">
        <f t="shared" si="54"/>
        <v>0</v>
      </c>
      <c r="FY33" s="380">
        <f t="shared" si="55"/>
        <v>0</v>
      </c>
      <c r="FZ33" s="380">
        <f t="shared" si="170"/>
        <v>0</v>
      </c>
      <c r="GA33" s="380">
        <f t="shared" si="56"/>
        <v>0</v>
      </c>
      <c r="GB33" s="380">
        <f t="shared" si="57"/>
        <v>0</v>
      </c>
      <c r="GC33" s="380">
        <f t="shared" si="58"/>
        <v>0</v>
      </c>
      <c r="GD33" s="380">
        <f t="shared" si="59"/>
        <v>0</v>
      </c>
      <c r="GE33" s="380">
        <f t="shared" si="171"/>
        <v>0</v>
      </c>
      <c r="GF33" s="380">
        <f t="shared" si="60"/>
        <v>0</v>
      </c>
      <c r="GG33" s="380">
        <f t="shared" si="61"/>
        <v>0</v>
      </c>
      <c r="GH33" s="380">
        <f t="shared" si="62"/>
        <v>0</v>
      </c>
      <c r="GI33" s="380">
        <f t="shared" si="63"/>
        <v>0</v>
      </c>
      <c r="GJ33" s="380">
        <f t="shared" si="172"/>
        <v>0</v>
      </c>
      <c r="GK33" s="380">
        <f t="shared" si="64"/>
        <v>0</v>
      </c>
      <c r="GL33" s="380">
        <f t="shared" si="65"/>
        <v>0</v>
      </c>
      <c r="GM33" s="380">
        <f t="shared" si="66"/>
        <v>0</v>
      </c>
      <c r="GN33" s="380">
        <f t="shared" si="67"/>
        <v>0</v>
      </c>
      <c r="GO33" s="380">
        <f t="shared" si="173"/>
        <v>0</v>
      </c>
      <c r="GP33" s="380">
        <f t="shared" si="68"/>
        <v>0</v>
      </c>
      <c r="GQ33" s="380">
        <f t="shared" si="69"/>
        <v>0</v>
      </c>
      <c r="GR33" s="380">
        <f t="shared" si="70"/>
        <v>0</v>
      </c>
      <c r="GS33" s="380">
        <f t="shared" si="71"/>
        <v>0</v>
      </c>
      <c r="GT33" s="380">
        <f t="shared" si="174"/>
        <v>0</v>
      </c>
      <c r="GU33" s="380">
        <f t="shared" si="72"/>
        <v>0</v>
      </c>
      <c r="GV33" s="386">
        <f t="shared" si="91"/>
        <v>19074.599999999999</v>
      </c>
      <c r="GW33" s="380">
        <f t="shared" si="77"/>
        <v>18125.400000000001</v>
      </c>
      <c r="GX33" s="380">
        <f t="shared" si="77"/>
        <v>11800.8</v>
      </c>
      <c r="GY33" s="380">
        <f t="shared" si="77"/>
        <v>6324.6</v>
      </c>
      <c r="GZ33" s="380">
        <f t="shared" si="77"/>
        <v>949.2</v>
      </c>
      <c r="HA33" s="387"/>
      <c r="HB33" s="387"/>
      <c r="HC33" s="388"/>
      <c r="HD33" s="388"/>
      <c r="HE33" s="389"/>
      <c r="HF33" s="390">
        <f t="shared" si="175"/>
        <v>334</v>
      </c>
      <c r="HG33" s="391">
        <v>30.5</v>
      </c>
      <c r="HH33" s="392">
        <f t="shared" si="78"/>
        <v>24764</v>
      </c>
      <c r="HI33" s="393"/>
      <c r="HJ33" s="394"/>
      <c r="HK33" s="388">
        <f t="shared" si="74"/>
        <v>0</v>
      </c>
      <c r="HL33" s="388">
        <f t="shared" si="79"/>
        <v>19074.599999999999</v>
      </c>
      <c r="HM33" s="394">
        <f t="shared" si="80"/>
        <v>11800.8</v>
      </c>
      <c r="HN33" s="394"/>
      <c r="HO33" s="395">
        <f t="shared" si="81"/>
        <v>19074.599999999999</v>
      </c>
    </row>
    <row r="34" spans="1:314">
      <c r="A34" s="372" t="s">
        <v>736</v>
      </c>
      <c r="B34" s="373">
        <v>0</v>
      </c>
      <c r="C34" s="373">
        <v>0</v>
      </c>
      <c r="D34" s="374">
        <v>32</v>
      </c>
      <c r="E34" s="375">
        <v>0</v>
      </c>
      <c r="F34" s="374"/>
      <c r="G34" s="373">
        <v>0</v>
      </c>
      <c r="H34" s="374">
        <v>145</v>
      </c>
      <c r="I34" s="375">
        <v>0</v>
      </c>
      <c r="J34" s="374"/>
      <c r="K34" s="374"/>
      <c r="L34" s="374"/>
      <c r="M34" s="373">
        <v>0</v>
      </c>
      <c r="N34" s="375">
        <v>0</v>
      </c>
      <c r="O34" s="374"/>
      <c r="P34" s="375">
        <v>0</v>
      </c>
      <c r="Q34" s="374"/>
      <c r="R34" s="375">
        <v>0</v>
      </c>
      <c r="S34" s="374"/>
      <c r="T34" s="376">
        <v>0</v>
      </c>
      <c r="U34" s="403">
        <v>0</v>
      </c>
      <c r="V34" s="403">
        <v>0</v>
      </c>
      <c r="W34" s="375">
        <v>0</v>
      </c>
      <c r="X34" s="375">
        <v>0</v>
      </c>
      <c r="Y34" s="375">
        <v>0</v>
      </c>
      <c r="Z34" s="375">
        <v>0</v>
      </c>
      <c r="AA34" s="375">
        <v>0</v>
      </c>
      <c r="AB34" s="375">
        <v>0</v>
      </c>
      <c r="AC34" s="375">
        <v>0</v>
      </c>
      <c r="AD34" s="377">
        <v>0</v>
      </c>
      <c r="AE34" s="377">
        <v>0</v>
      </c>
      <c r="AF34" s="377">
        <v>0</v>
      </c>
      <c r="AG34" s="377">
        <v>0</v>
      </c>
      <c r="AH34" s="374"/>
      <c r="AI34" s="377">
        <v>0</v>
      </c>
      <c r="AJ34" s="378">
        <f t="shared" si="75"/>
        <v>32</v>
      </c>
      <c r="AK34" s="378">
        <f t="shared" si="76"/>
        <v>145</v>
      </c>
      <c r="AL34" s="379">
        <f t="shared" si="0"/>
        <v>0</v>
      </c>
      <c r="AM34" s="380">
        <f t="shared" si="92"/>
        <v>0</v>
      </c>
      <c r="AN34" s="380">
        <f t="shared" si="1"/>
        <v>0</v>
      </c>
      <c r="AO34" s="380">
        <f t="shared" si="93"/>
        <v>0</v>
      </c>
      <c r="AP34" s="380">
        <f t="shared" si="94"/>
        <v>0</v>
      </c>
      <c r="AQ34" s="380">
        <f t="shared" si="2"/>
        <v>0</v>
      </c>
      <c r="AR34" s="380">
        <f t="shared" si="3"/>
        <v>0</v>
      </c>
      <c r="AS34" s="380">
        <f t="shared" si="4"/>
        <v>0</v>
      </c>
      <c r="AT34" s="380">
        <f t="shared" si="95"/>
        <v>0</v>
      </c>
      <c r="AU34" s="380">
        <f t="shared" si="96"/>
        <v>0</v>
      </c>
      <c r="AV34" s="380">
        <f t="shared" si="97"/>
        <v>1752.8</v>
      </c>
      <c r="AW34" s="380">
        <f t="shared" si="98"/>
        <v>1669.8</v>
      </c>
      <c r="AX34" s="380">
        <f t="shared" si="5"/>
        <v>1087.2</v>
      </c>
      <c r="AY34" s="380">
        <f t="shared" si="99"/>
        <v>582.6</v>
      </c>
      <c r="AZ34" s="380">
        <f t="shared" si="6"/>
        <v>83</v>
      </c>
      <c r="BA34" s="380">
        <f t="shared" si="100"/>
        <v>0</v>
      </c>
      <c r="BB34" s="380">
        <f t="shared" si="101"/>
        <v>0</v>
      </c>
      <c r="BC34" s="380">
        <f t="shared" si="7"/>
        <v>0</v>
      </c>
      <c r="BD34" s="380">
        <f t="shared" si="102"/>
        <v>0</v>
      </c>
      <c r="BE34" s="380">
        <f t="shared" si="8"/>
        <v>0</v>
      </c>
      <c r="BF34" s="380">
        <f t="shared" si="103"/>
        <v>0</v>
      </c>
      <c r="BG34" s="380">
        <f t="shared" si="104"/>
        <v>0</v>
      </c>
      <c r="BH34" s="380">
        <f t="shared" si="9"/>
        <v>0</v>
      </c>
      <c r="BI34" s="380">
        <f t="shared" si="105"/>
        <v>0</v>
      </c>
      <c r="BJ34" s="380">
        <f t="shared" si="106"/>
        <v>0</v>
      </c>
      <c r="BK34" s="380">
        <f t="shared" si="107"/>
        <v>0</v>
      </c>
      <c r="BL34" s="380">
        <f t="shared" si="108"/>
        <v>0</v>
      </c>
      <c r="BM34" s="380">
        <f t="shared" si="10"/>
        <v>0</v>
      </c>
      <c r="BN34" s="380">
        <f t="shared" si="109"/>
        <v>0</v>
      </c>
      <c r="BO34" s="380">
        <f t="shared" si="110"/>
        <v>0</v>
      </c>
      <c r="BP34" s="380">
        <f t="shared" si="111"/>
        <v>6988</v>
      </c>
      <c r="BQ34" s="380">
        <f t="shared" si="112"/>
        <v>6579.5</v>
      </c>
      <c r="BR34" s="380">
        <f t="shared" si="11"/>
        <v>4283.6000000000004</v>
      </c>
      <c r="BS34" s="380">
        <f t="shared" si="113"/>
        <v>2295.9</v>
      </c>
      <c r="BT34" s="380">
        <f t="shared" si="12"/>
        <v>408.5</v>
      </c>
      <c r="BU34" s="380"/>
      <c r="BV34" s="380">
        <f t="shared" si="82"/>
        <v>0</v>
      </c>
      <c r="BW34" s="380">
        <f t="shared" si="83"/>
        <v>0</v>
      </c>
      <c r="BX34" s="380">
        <f t="shared" si="84"/>
        <v>0</v>
      </c>
      <c r="BY34" s="380">
        <f t="shared" si="85"/>
        <v>0</v>
      </c>
      <c r="BZ34" s="380">
        <f t="shared" si="86"/>
        <v>0</v>
      </c>
      <c r="CA34" s="380">
        <f t="shared" si="87"/>
        <v>0</v>
      </c>
      <c r="CB34" s="380">
        <f t="shared" si="88"/>
        <v>0</v>
      </c>
      <c r="CC34" s="380">
        <f t="shared" si="89"/>
        <v>0</v>
      </c>
      <c r="CD34" s="380">
        <f t="shared" si="90"/>
        <v>0</v>
      </c>
      <c r="CE34" s="381">
        <f t="shared" si="13"/>
        <v>0</v>
      </c>
      <c r="CF34" s="380">
        <f t="shared" si="114"/>
        <v>0</v>
      </c>
      <c r="CG34" s="380">
        <f t="shared" si="115"/>
        <v>0</v>
      </c>
      <c r="CH34" s="380">
        <f t="shared" si="14"/>
        <v>0</v>
      </c>
      <c r="CI34" s="380">
        <f t="shared" si="116"/>
        <v>0</v>
      </c>
      <c r="CJ34" s="381">
        <f t="shared" si="15"/>
        <v>0</v>
      </c>
      <c r="CK34" s="380">
        <f t="shared" si="117"/>
        <v>0</v>
      </c>
      <c r="CL34" s="380">
        <f t="shared" si="118"/>
        <v>0</v>
      </c>
      <c r="CM34" s="380">
        <f t="shared" si="16"/>
        <v>0</v>
      </c>
      <c r="CN34" s="380">
        <f t="shared" si="119"/>
        <v>0</v>
      </c>
      <c r="CO34" s="381">
        <f t="shared" si="17"/>
        <v>0</v>
      </c>
      <c r="CP34" s="380">
        <f t="shared" si="120"/>
        <v>0</v>
      </c>
      <c r="CQ34" s="380">
        <f t="shared" si="121"/>
        <v>0</v>
      </c>
      <c r="CR34" s="380">
        <f t="shared" si="18"/>
        <v>0</v>
      </c>
      <c r="CS34" s="380">
        <f t="shared" si="122"/>
        <v>0</v>
      </c>
      <c r="CT34" s="381">
        <f t="shared" si="19"/>
        <v>0</v>
      </c>
      <c r="CU34" s="380">
        <f t="shared" si="123"/>
        <v>0</v>
      </c>
      <c r="CV34" s="380">
        <f t="shared" si="124"/>
        <v>0</v>
      </c>
      <c r="CW34" s="380">
        <f t="shared" si="20"/>
        <v>0</v>
      </c>
      <c r="CX34" s="380">
        <f t="shared" si="125"/>
        <v>0</v>
      </c>
      <c r="CY34" s="380">
        <f t="shared" si="21"/>
        <v>0</v>
      </c>
      <c r="CZ34" s="380">
        <f t="shared" si="126"/>
        <v>0</v>
      </c>
      <c r="DA34" s="380">
        <f t="shared" si="127"/>
        <v>0</v>
      </c>
      <c r="DB34" s="380">
        <f t="shared" si="22"/>
        <v>0</v>
      </c>
      <c r="DC34" s="380">
        <f t="shared" si="128"/>
        <v>0</v>
      </c>
      <c r="DD34" s="380">
        <f t="shared" si="23"/>
        <v>0</v>
      </c>
      <c r="DE34" s="380">
        <f t="shared" si="24"/>
        <v>0</v>
      </c>
      <c r="DF34" s="380">
        <f t="shared" si="25"/>
        <v>0</v>
      </c>
      <c r="DG34" s="380">
        <f t="shared" si="26"/>
        <v>0</v>
      </c>
      <c r="DH34" s="380">
        <f t="shared" si="129"/>
        <v>0</v>
      </c>
      <c r="DI34" s="380">
        <f t="shared" si="27"/>
        <v>0</v>
      </c>
      <c r="DJ34" s="380">
        <f t="shared" si="28"/>
        <v>0</v>
      </c>
      <c r="DK34" s="380">
        <f t="shared" si="29"/>
        <v>0</v>
      </c>
      <c r="DL34" s="380">
        <f t="shared" si="30"/>
        <v>0</v>
      </c>
      <c r="DM34" s="380">
        <f t="shared" si="130"/>
        <v>0</v>
      </c>
      <c r="DN34" s="380">
        <f t="shared" si="31"/>
        <v>0</v>
      </c>
      <c r="DO34" s="380">
        <f t="shared" si="131"/>
        <v>0</v>
      </c>
      <c r="DP34" s="380">
        <f t="shared" si="132"/>
        <v>0</v>
      </c>
      <c r="DQ34" s="380">
        <f t="shared" si="133"/>
        <v>0</v>
      </c>
      <c r="DR34" s="380">
        <f t="shared" si="134"/>
        <v>0</v>
      </c>
      <c r="DS34" s="380">
        <f t="shared" si="32"/>
        <v>0</v>
      </c>
      <c r="DT34" s="382">
        <f t="shared" si="135"/>
        <v>0</v>
      </c>
      <c r="DU34" s="383">
        <f t="shared" si="136"/>
        <v>0</v>
      </c>
      <c r="DV34" s="380">
        <f t="shared" si="33"/>
        <v>0</v>
      </c>
      <c r="DW34" s="380">
        <f t="shared" si="137"/>
        <v>0</v>
      </c>
      <c r="DX34" s="383">
        <f t="shared" si="138"/>
        <v>0</v>
      </c>
      <c r="DY34" s="383">
        <f t="shared" si="139"/>
        <v>0</v>
      </c>
      <c r="DZ34" s="383">
        <f t="shared" si="140"/>
        <v>0</v>
      </c>
      <c r="EA34" s="380">
        <f t="shared" si="34"/>
        <v>0</v>
      </c>
      <c r="EB34" s="380">
        <f t="shared" si="141"/>
        <v>0</v>
      </c>
      <c r="EC34" s="383">
        <f t="shared" si="142"/>
        <v>0</v>
      </c>
      <c r="ED34" s="383">
        <f t="shared" si="143"/>
        <v>0</v>
      </c>
      <c r="EE34" s="383">
        <f t="shared" si="144"/>
        <v>0</v>
      </c>
      <c r="EF34" s="380">
        <f t="shared" si="35"/>
        <v>0</v>
      </c>
      <c r="EG34" s="380">
        <f t="shared" si="145"/>
        <v>0</v>
      </c>
      <c r="EH34" s="383">
        <f t="shared" si="146"/>
        <v>0</v>
      </c>
      <c r="EI34" s="383">
        <f t="shared" si="147"/>
        <v>0</v>
      </c>
      <c r="EJ34" s="383">
        <f t="shared" si="148"/>
        <v>0</v>
      </c>
      <c r="EK34" s="380">
        <f t="shared" si="36"/>
        <v>0</v>
      </c>
      <c r="EL34" s="380">
        <f t="shared" si="149"/>
        <v>0</v>
      </c>
      <c r="EM34" s="383">
        <f t="shared" si="150"/>
        <v>0</v>
      </c>
      <c r="EN34" s="383">
        <f t="shared" si="151"/>
        <v>0</v>
      </c>
      <c r="EO34" s="383">
        <f t="shared" si="152"/>
        <v>0</v>
      </c>
      <c r="EP34" s="380">
        <f t="shared" si="37"/>
        <v>0</v>
      </c>
      <c r="EQ34" s="380">
        <f t="shared" si="153"/>
        <v>0</v>
      </c>
      <c r="ER34" s="383">
        <f t="shared" si="154"/>
        <v>0</v>
      </c>
      <c r="ES34" s="383">
        <f t="shared" si="155"/>
        <v>0</v>
      </c>
      <c r="ET34" s="383">
        <f t="shared" si="156"/>
        <v>0</v>
      </c>
      <c r="EU34" s="380">
        <f t="shared" si="38"/>
        <v>0</v>
      </c>
      <c r="EV34" s="380">
        <f t="shared" si="157"/>
        <v>0</v>
      </c>
      <c r="EW34" s="383">
        <f t="shared" si="158"/>
        <v>0</v>
      </c>
      <c r="EX34" s="383">
        <f t="shared" si="159"/>
        <v>0</v>
      </c>
      <c r="EY34" s="383">
        <f t="shared" si="160"/>
        <v>0</v>
      </c>
      <c r="EZ34" s="380">
        <f t="shared" si="39"/>
        <v>0</v>
      </c>
      <c r="FA34" s="380">
        <f t="shared" si="161"/>
        <v>0</v>
      </c>
      <c r="FB34" s="383">
        <f t="shared" si="162"/>
        <v>0</v>
      </c>
      <c r="FC34" s="383">
        <f t="shared" si="163"/>
        <v>0</v>
      </c>
      <c r="FD34" s="383">
        <f t="shared" si="164"/>
        <v>0</v>
      </c>
      <c r="FE34" s="380">
        <f t="shared" si="40"/>
        <v>0</v>
      </c>
      <c r="FF34" s="380">
        <f t="shared" si="165"/>
        <v>0</v>
      </c>
      <c r="FG34" s="384">
        <f t="shared" si="166"/>
        <v>0</v>
      </c>
      <c r="FH34" s="385">
        <f t="shared" si="41"/>
        <v>0</v>
      </c>
      <c r="FI34" s="380">
        <f t="shared" si="42"/>
        <v>0</v>
      </c>
      <c r="FJ34" s="380">
        <f t="shared" si="43"/>
        <v>0</v>
      </c>
      <c r="FK34" s="380">
        <f t="shared" si="167"/>
        <v>0</v>
      </c>
      <c r="FL34" s="380">
        <f t="shared" si="44"/>
        <v>0</v>
      </c>
      <c r="FM34" s="380">
        <f t="shared" si="45"/>
        <v>0</v>
      </c>
      <c r="FN34" s="380">
        <f t="shared" si="46"/>
        <v>0</v>
      </c>
      <c r="FO34" s="380">
        <f t="shared" si="47"/>
        <v>0</v>
      </c>
      <c r="FP34" s="380">
        <f t="shared" si="168"/>
        <v>0</v>
      </c>
      <c r="FQ34" s="380">
        <f t="shared" si="48"/>
        <v>0</v>
      </c>
      <c r="FR34" s="380">
        <f t="shared" si="49"/>
        <v>0</v>
      </c>
      <c r="FS34" s="380">
        <f t="shared" si="50"/>
        <v>0</v>
      </c>
      <c r="FT34" s="380">
        <f t="shared" si="51"/>
        <v>0</v>
      </c>
      <c r="FU34" s="380">
        <f t="shared" si="169"/>
        <v>0</v>
      </c>
      <c r="FV34" s="380">
        <f t="shared" si="52"/>
        <v>0</v>
      </c>
      <c r="FW34" s="380">
        <f t="shared" si="53"/>
        <v>0</v>
      </c>
      <c r="FX34" s="380">
        <f t="shared" si="54"/>
        <v>0</v>
      </c>
      <c r="FY34" s="380">
        <f t="shared" si="55"/>
        <v>0</v>
      </c>
      <c r="FZ34" s="380">
        <f t="shared" si="170"/>
        <v>0</v>
      </c>
      <c r="GA34" s="380">
        <f t="shared" si="56"/>
        <v>0</v>
      </c>
      <c r="GB34" s="380">
        <f t="shared" si="57"/>
        <v>0</v>
      </c>
      <c r="GC34" s="380">
        <f t="shared" si="58"/>
        <v>0</v>
      </c>
      <c r="GD34" s="380">
        <f t="shared" si="59"/>
        <v>0</v>
      </c>
      <c r="GE34" s="380">
        <f t="shared" si="171"/>
        <v>0</v>
      </c>
      <c r="GF34" s="380">
        <f t="shared" si="60"/>
        <v>0</v>
      </c>
      <c r="GG34" s="380">
        <f t="shared" si="61"/>
        <v>0</v>
      </c>
      <c r="GH34" s="380">
        <f t="shared" si="62"/>
        <v>0</v>
      </c>
      <c r="GI34" s="380">
        <f t="shared" si="63"/>
        <v>0</v>
      </c>
      <c r="GJ34" s="380">
        <f t="shared" si="172"/>
        <v>0</v>
      </c>
      <c r="GK34" s="380">
        <f t="shared" si="64"/>
        <v>0</v>
      </c>
      <c r="GL34" s="380">
        <f t="shared" si="65"/>
        <v>0</v>
      </c>
      <c r="GM34" s="380">
        <f t="shared" si="66"/>
        <v>0</v>
      </c>
      <c r="GN34" s="380">
        <f t="shared" si="67"/>
        <v>0</v>
      </c>
      <c r="GO34" s="380">
        <f t="shared" si="173"/>
        <v>0</v>
      </c>
      <c r="GP34" s="380">
        <f t="shared" si="68"/>
        <v>0</v>
      </c>
      <c r="GQ34" s="380">
        <f t="shared" si="69"/>
        <v>0</v>
      </c>
      <c r="GR34" s="380">
        <f t="shared" si="70"/>
        <v>0</v>
      </c>
      <c r="GS34" s="380">
        <f t="shared" si="71"/>
        <v>0</v>
      </c>
      <c r="GT34" s="380">
        <f t="shared" si="174"/>
        <v>0</v>
      </c>
      <c r="GU34" s="380">
        <f t="shared" si="72"/>
        <v>0</v>
      </c>
      <c r="GV34" s="386">
        <f t="shared" si="91"/>
        <v>8740.7999999999993</v>
      </c>
      <c r="GW34" s="380">
        <f t="shared" si="77"/>
        <v>8249.2999999999993</v>
      </c>
      <c r="GX34" s="380">
        <f t="shared" si="77"/>
        <v>5370.8</v>
      </c>
      <c r="GY34" s="380">
        <f t="shared" si="77"/>
        <v>2878.5</v>
      </c>
      <c r="GZ34" s="380">
        <f t="shared" si="77"/>
        <v>491.5</v>
      </c>
      <c r="HA34" s="387"/>
      <c r="HB34" s="387"/>
      <c r="HC34" s="388"/>
      <c r="HD34" s="388"/>
      <c r="HE34" s="389"/>
      <c r="HF34" s="390">
        <f t="shared" si="175"/>
        <v>177</v>
      </c>
      <c r="HG34" s="391">
        <v>15.3</v>
      </c>
      <c r="HH34" s="392">
        <f t="shared" si="78"/>
        <v>22468</v>
      </c>
      <c r="HI34" s="393"/>
      <c r="HJ34" s="394"/>
      <c r="HK34" s="388">
        <f t="shared" si="74"/>
        <v>0</v>
      </c>
      <c r="HL34" s="388">
        <f t="shared" si="79"/>
        <v>8740.7999999999993</v>
      </c>
      <c r="HM34" s="394">
        <f t="shared" si="80"/>
        <v>5370.8</v>
      </c>
      <c r="HN34" s="394"/>
      <c r="HO34" s="395">
        <f t="shared" si="81"/>
        <v>8740.7999999999993</v>
      </c>
    </row>
    <row r="35" spans="1:314">
      <c r="A35" s="372" t="s">
        <v>737</v>
      </c>
      <c r="B35" s="373">
        <v>0</v>
      </c>
      <c r="C35" s="373">
        <v>0</v>
      </c>
      <c r="D35" s="374">
        <v>67</v>
      </c>
      <c r="E35" s="375">
        <v>0</v>
      </c>
      <c r="F35" s="374"/>
      <c r="G35" s="373">
        <v>0</v>
      </c>
      <c r="H35" s="374">
        <v>114</v>
      </c>
      <c r="I35" s="375">
        <v>0</v>
      </c>
      <c r="J35" s="374"/>
      <c r="K35" s="374"/>
      <c r="L35" s="374"/>
      <c r="M35" s="373">
        <v>0</v>
      </c>
      <c r="N35" s="375">
        <v>0</v>
      </c>
      <c r="O35" s="374"/>
      <c r="P35" s="375">
        <v>0</v>
      </c>
      <c r="Q35" s="374"/>
      <c r="R35" s="375">
        <v>0</v>
      </c>
      <c r="S35" s="374"/>
      <c r="T35" s="376">
        <v>0</v>
      </c>
      <c r="U35" s="403">
        <v>0</v>
      </c>
      <c r="V35" s="403">
        <v>0</v>
      </c>
      <c r="W35" s="375">
        <v>0</v>
      </c>
      <c r="X35" s="375">
        <v>0</v>
      </c>
      <c r="Y35" s="375">
        <v>0</v>
      </c>
      <c r="Z35" s="375">
        <v>0</v>
      </c>
      <c r="AA35" s="375">
        <v>0</v>
      </c>
      <c r="AB35" s="375">
        <v>0</v>
      </c>
      <c r="AC35" s="375">
        <v>0</v>
      </c>
      <c r="AD35" s="377">
        <v>0</v>
      </c>
      <c r="AE35" s="377">
        <v>0</v>
      </c>
      <c r="AF35" s="377">
        <v>0</v>
      </c>
      <c r="AG35" s="377">
        <v>0</v>
      </c>
      <c r="AH35" s="374"/>
      <c r="AI35" s="377">
        <v>0</v>
      </c>
      <c r="AJ35" s="378">
        <f t="shared" si="75"/>
        <v>67</v>
      </c>
      <c r="AK35" s="378">
        <f t="shared" si="76"/>
        <v>114</v>
      </c>
      <c r="AL35" s="379">
        <f t="shared" si="0"/>
        <v>0</v>
      </c>
      <c r="AM35" s="380">
        <f t="shared" si="92"/>
        <v>0</v>
      </c>
      <c r="AN35" s="380">
        <f t="shared" si="1"/>
        <v>0</v>
      </c>
      <c r="AO35" s="380">
        <f t="shared" si="93"/>
        <v>0</v>
      </c>
      <c r="AP35" s="380">
        <f t="shared" si="94"/>
        <v>0</v>
      </c>
      <c r="AQ35" s="380">
        <f t="shared" si="2"/>
        <v>0</v>
      </c>
      <c r="AR35" s="380">
        <f t="shared" si="3"/>
        <v>0</v>
      </c>
      <c r="AS35" s="380">
        <f t="shared" si="4"/>
        <v>0</v>
      </c>
      <c r="AT35" s="380">
        <f t="shared" si="95"/>
        <v>0</v>
      </c>
      <c r="AU35" s="380">
        <f t="shared" si="96"/>
        <v>0</v>
      </c>
      <c r="AV35" s="380">
        <f t="shared" si="97"/>
        <v>3669.9</v>
      </c>
      <c r="AW35" s="380">
        <f t="shared" si="98"/>
        <v>3496.2</v>
      </c>
      <c r="AX35" s="380">
        <f t="shared" si="5"/>
        <v>2276.3000000000002</v>
      </c>
      <c r="AY35" s="380">
        <f t="shared" si="99"/>
        <v>1219.9000000000001</v>
      </c>
      <c r="AZ35" s="380">
        <f t="shared" si="6"/>
        <v>173.7</v>
      </c>
      <c r="BA35" s="380">
        <f t="shared" si="100"/>
        <v>0</v>
      </c>
      <c r="BB35" s="380">
        <f t="shared" si="101"/>
        <v>0</v>
      </c>
      <c r="BC35" s="380">
        <f t="shared" si="7"/>
        <v>0</v>
      </c>
      <c r="BD35" s="380">
        <f t="shared" si="102"/>
        <v>0</v>
      </c>
      <c r="BE35" s="380">
        <f t="shared" si="8"/>
        <v>0</v>
      </c>
      <c r="BF35" s="380">
        <f t="shared" si="103"/>
        <v>0</v>
      </c>
      <c r="BG35" s="380">
        <f t="shared" si="104"/>
        <v>0</v>
      </c>
      <c r="BH35" s="380">
        <f t="shared" si="9"/>
        <v>0</v>
      </c>
      <c r="BI35" s="380">
        <f t="shared" si="105"/>
        <v>0</v>
      </c>
      <c r="BJ35" s="380">
        <f t="shared" si="106"/>
        <v>0</v>
      </c>
      <c r="BK35" s="380">
        <f t="shared" si="107"/>
        <v>0</v>
      </c>
      <c r="BL35" s="380">
        <f t="shared" si="108"/>
        <v>0</v>
      </c>
      <c r="BM35" s="380">
        <f t="shared" si="10"/>
        <v>0</v>
      </c>
      <c r="BN35" s="380">
        <f t="shared" si="109"/>
        <v>0</v>
      </c>
      <c r="BO35" s="380">
        <f t="shared" si="110"/>
        <v>0</v>
      </c>
      <c r="BP35" s="380">
        <f t="shared" si="111"/>
        <v>5494</v>
      </c>
      <c r="BQ35" s="380">
        <f t="shared" si="112"/>
        <v>5172.8999999999996</v>
      </c>
      <c r="BR35" s="380">
        <f t="shared" si="11"/>
        <v>3367.8</v>
      </c>
      <c r="BS35" s="380">
        <f t="shared" si="113"/>
        <v>1805.1</v>
      </c>
      <c r="BT35" s="380">
        <f t="shared" si="12"/>
        <v>321.10000000000002</v>
      </c>
      <c r="BU35" s="380"/>
      <c r="BV35" s="380">
        <f t="shared" si="82"/>
        <v>0</v>
      </c>
      <c r="BW35" s="380">
        <f t="shared" si="83"/>
        <v>0</v>
      </c>
      <c r="BX35" s="380">
        <f t="shared" si="84"/>
        <v>0</v>
      </c>
      <c r="BY35" s="380">
        <f t="shared" si="85"/>
        <v>0</v>
      </c>
      <c r="BZ35" s="380">
        <f t="shared" si="86"/>
        <v>0</v>
      </c>
      <c r="CA35" s="380">
        <f t="shared" si="87"/>
        <v>0</v>
      </c>
      <c r="CB35" s="380">
        <f t="shared" si="88"/>
        <v>0</v>
      </c>
      <c r="CC35" s="380">
        <f t="shared" si="89"/>
        <v>0</v>
      </c>
      <c r="CD35" s="380">
        <f t="shared" si="90"/>
        <v>0</v>
      </c>
      <c r="CE35" s="381">
        <f t="shared" si="13"/>
        <v>0</v>
      </c>
      <c r="CF35" s="380">
        <f t="shared" si="114"/>
        <v>0</v>
      </c>
      <c r="CG35" s="380">
        <f t="shared" si="115"/>
        <v>0</v>
      </c>
      <c r="CH35" s="380">
        <f t="shared" si="14"/>
        <v>0</v>
      </c>
      <c r="CI35" s="380">
        <f t="shared" si="116"/>
        <v>0</v>
      </c>
      <c r="CJ35" s="381">
        <f t="shared" si="15"/>
        <v>0</v>
      </c>
      <c r="CK35" s="380">
        <f t="shared" si="117"/>
        <v>0</v>
      </c>
      <c r="CL35" s="380">
        <f t="shared" si="118"/>
        <v>0</v>
      </c>
      <c r="CM35" s="380">
        <f t="shared" si="16"/>
        <v>0</v>
      </c>
      <c r="CN35" s="380">
        <f t="shared" si="119"/>
        <v>0</v>
      </c>
      <c r="CO35" s="381">
        <f t="shared" si="17"/>
        <v>0</v>
      </c>
      <c r="CP35" s="380">
        <f t="shared" si="120"/>
        <v>0</v>
      </c>
      <c r="CQ35" s="380">
        <f t="shared" si="121"/>
        <v>0</v>
      </c>
      <c r="CR35" s="380">
        <f t="shared" si="18"/>
        <v>0</v>
      </c>
      <c r="CS35" s="380">
        <f t="shared" si="122"/>
        <v>0</v>
      </c>
      <c r="CT35" s="381">
        <f t="shared" si="19"/>
        <v>0</v>
      </c>
      <c r="CU35" s="380">
        <f t="shared" si="123"/>
        <v>0</v>
      </c>
      <c r="CV35" s="380">
        <f t="shared" si="124"/>
        <v>0</v>
      </c>
      <c r="CW35" s="380">
        <f t="shared" si="20"/>
        <v>0</v>
      </c>
      <c r="CX35" s="380">
        <f t="shared" si="125"/>
        <v>0</v>
      </c>
      <c r="CY35" s="380">
        <f t="shared" si="21"/>
        <v>0</v>
      </c>
      <c r="CZ35" s="380">
        <f t="shared" si="126"/>
        <v>0</v>
      </c>
      <c r="DA35" s="380">
        <f t="shared" si="127"/>
        <v>0</v>
      </c>
      <c r="DB35" s="380">
        <f t="shared" si="22"/>
        <v>0</v>
      </c>
      <c r="DC35" s="380">
        <f t="shared" si="128"/>
        <v>0</v>
      </c>
      <c r="DD35" s="380">
        <f t="shared" si="23"/>
        <v>0</v>
      </c>
      <c r="DE35" s="380">
        <f t="shared" si="24"/>
        <v>0</v>
      </c>
      <c r="DF35" s="380">
        <f t="shared" si="25"/>
        <v>0</v>
      </c>
      <c r="DG35" s="380">
        <f t="shared" si="26"/>
        <v>0</v>
      </c>
      <c r="DH35" s="380">
        <f t="shared" si="129"/>
        <v>0</v>
      </c>
      <c r="DI35" s="380">
        <f t="shared" si="27"/>
        <v>0</v>
      </c>
      <c r="DJ35" s="380">
        <f t="shared" si="28"/>
        <v>0</v>
      </c>
      <c r="DK35" s="380">
        <f t="shared" si="29"/>
        <v>0</v>
      </c>
      <c r="DL35" s="380">
        <f t="shared" si="30"/>
        <v>0</v>
      </c>
      <c r="DM35" s="380">
        <f t="shared" si="130"/>
        <v>0</v>
      </c>
      <c r="DN35" s="380">
        <f t="shared" si="31"/>
        <v>0</v>
      </c>
      <c r="DO35" s="380">
        <f t="shared" si="131"/>
        <v>0</v>
      </c>
      <c r="DP35" s="380">
        <f t="shared" si="132"/>
        <v>0</v>
      </c>
      <c r="DQ35" s="380">
        <f t="shared" si="133"/>
        <v>0</v>
      </c>
      <c r="DR35" s="380">
        <f t="shared" si="134"/>
        <v>0</v>
      </c>
      <c r="DS35" s="380">
        <f t="shared" si="32"/>
        <v>0</v>
      </c>
      <c r="DT35" s="382">
        <f t="shared" si="135"/>
        <v>0</v>
      </c>
      <c r="DU35" s="383">
        <f t="shared" si="136"/>
        <v>0</v>
      </c>
      <c r="DV35" s="380">
        <f t="shared" si="33"/>
        <v>0</v>
      </c>
      <c r="DW35" s="380">
        <f t="shared" si="137"/>
        <v>0</v>
      </c>
      <c r="DX35" s="383">
        <f t="shared" si="138"/>
        <v>0</v>
      </c>
      <c r="DY35" s="383">
        <f t="shared" si="139"/>
        <v>0</v>
      </c>
      <c r="DZ35" s="383">
        <f t="shared" si="140"/>
        <v>0</v>
      </c>
      <c r="EA35" s="380">
        <f t="shared" si="34"/>
        <v>0</v>
      </c>
      <c r="EB35" s="380">
        <f t="shared" si="141"/>
        <v>0</v>
      </c>
      <c r="EC35" s="383">
        <f t="shared" si="142"/>
        <v>0</v>
      </c>
      <c r="ED35" s="383">
        <f t="shared" si="143"/>
        <v>0</v>
      </c>
      <c r="EE35" s="383">
        <f t="shared" si="144"/>
        <v>0</v>
      </c>
      <c r="EF35" s="380">
        <f t="shared" si="35"/>
        <v>0</v>
      </c>
      <c r="EG35" s="380">
        <f t="shared" si="145"/>
        <v>0</v>
      </c>
      <c r="EH35" s="383">
        <f t="shared" si="146"/>
        <v>0</v>
      </c>
      <c r="EI35" s="383">
        <f t="shared" si="147"/>
        <v>0</v>
      </c>
      <c r="EJ35" s="383">
        <f t="shared" si="148"/>
        <v>0</v>
      </c>
      <c r="EK35" s="380">
        <f t="shared" si="36"/>
        <v>0</v>
      </c>
      <c r="EL35" s="380">
        <f t="shared" si="149"/>
        <v>0</v>
      </c>
      <c r="EM35" s="383">
        <f t="shared" si="150"/>
        <v>0</v>
      </c>
      <c r="EN35" s="383">
        <f t="shared" si="151"/>
        <v>0</v>
      </c>
      <c r="EO35" s="383">
        <f t="shared" si="152"/>
        <v>0</v>
      </c>
      <c r="EP35" s="380">
        <f t="shared" si="37"/>
        <v>0</v>
      </c>
      <c r="EQ35" s="380">
        <f t="shared" si="153"/>
        <v>0</v>
      </c>
      <c r="ER35" s="383">
        <f t="shared" si="154"/>
        <v>0</v>
      </c>
      <c r="ES35" s="383">
        <f t="shared" si="155"/>
        <v>0</v>
      </c>
      <c r="ET35" s="383">
        <f t="shared" si="156"/>
        <v>0</v>
      </c>
      <c r="EU35" s="380">
        <f t="shared" si="38"/>
        <v>0</v>
      </c>
      <c r="EV35" s="380">
        <f t="shared" si="157"/>
        <v>0</v>
      </c>
      <c r="EW35" s="383">
        <f t="shared" si="158"/>
        <v>0</v>
      </c>
      <c r="EX35" s="383">
        <f t="shared" si="159"/>
        <v>0</v>
      </c>
      <c r="EY35" s="383">
        <f t="shared" si="160"/>
        <v>0</v>
      </c>
      <c r="EZ35" s="380">
        <f t="shared" si="39"/>
        <v>0</v>
      </c>
      <c r="FA35" s="380">
        <f t="shared" si="161"/>
        <v>0</v>
      </c>
      <c r="FB35" s="383">
        <f t="shared" si="162"/>
        <v>0</v>
      </c>
      <c r="FC35" s="383">
        <f t="shared" si="163"/>
        <v>0</v>
      </c>
      <c r="FD35" s="383">
        <f t="shared" si="164"/>
        <v>0</v>
      </c>
      <c r="FE35" s="380">
        <f t="shared" si="40"/>
        <v>0</v>
      </c>
      <c r="FF35" s="380">
        <f t="shared" si="165"/>
        <v>0</v>
      </c>
      <c r="FG35" s="384">
        <f t="shared" si="166"/>
        <v>0</v>
      </c>
      <c r="FH35" s="385">
        <f t="shared" si="41"/>
        <v>0</v>
      </c>
      <c r="FI35" s="380">
        <f t="shared" si="42"/>
        <v>0</v>
      </c>
      <c r="FJ35" s="380">
        <f t="shared" si="43"/>
        <v>0</v>
      </c>
      <c r="FK35" s="380">
        <f t="shared" si="167"/>
        <v>0</v>
      </c>
      <c r="FL35" s="380">
        <f t="shared" si="44"/>
        <v>0</v>
      </c>
      <c r="FM35" s="380">
        <f t="shared" si="45"/>
        <v>0</v>
      </c>
      <c r="FN35" s="380">
        <f t="shared" si="46"/>
        <v>0</v>
      </c>
      <c r="FO35" s="380">
        <f t="shared" si="47"/>
        <v>0</v>
      </c>
      <c r="FP35" s="380">
        <f t="shared" si="168"/>
        <v>0</v>
      </c>
      <c r="FQ35" s="380">
        <f t="shared" si="48"/>
        <v>0</v>
      </c>
      <c r="FR35" s="380">
        <f t="shared" si="49"/>
        <v>0</v>
      </c>
      <c r="FS35" s="380">
        <f t="shared" si="50"/>
        <v>0</v>
      </c>
      <c r="FT35" s="380">
        <f t="shared" si="51"/>
        <v>0</v>
      </c>
      <c r="FU35" s="380">
        <f t="shared" si="169"/>
        <v>0</v>
      </c>
      <c r="FV35" s="380">
        <f t="shared" si="52"/>
        <v>0</v>
      </c>
      <c r="FW35" s="380">
        <f t="shared" si="53"/>
        <v>0</v>
      </c>
      <c r="FX35" s="380">
        <f t="shared" si="54"/>
        <v>0</v>
      </c>
      <c r="FY35" s="380">
        <f t="shared" si="55"/>
        <v>0</v>
      </c>
      <c r="FZ35" s="380">
        <f t="shared" si="170"/>
        <v>0</v>
      </c>
      <c r="GA35" s="380">
        <f t="shared" si="56"/>
        <v>0</v>
      </c>
      <c r="GB35" s="380">
        <f t="shared" si="57"/>
        <v>0</v>
      </c>
      <c r="GC35" s="380">
        <f t="shared" si="58"/>
        <v>0</v>
      </c>
      <c r="GD35" s="380">
        <f t="shared" si="59"/>
        <v>0</v>
      </c>
      <c r="GE35" s="380">
        <f t="shared" si="171"/>
        <v>0</v>
      </c>
      <c r="GF35" s="380">
        <f t="shared" si="60"/>
        <v>0</v>
      </c>
      <c r="GG35" s="380">
        <f t="shared" si="61"/>
        <v>0</v>
      </c>
      <c r="GH35" s="380">
        <f t="shared" si="62"/>
        <v>0</v>
      </c>
      <c r="GI35" s="380">
        <f t="shared" si="63"/>
        <v>0</v>
      </c>
      <c r="GJ35" s="380">
        <f t="shared" si="172"/>
        <v>0</v>
      </c>
      <c r="GK35" s="380">
        <f t="shared" si="64"/>
        <v>0</v>
      </c>
      <c r="GL35" s="380">
        <f t="shared" si="65"/>
        <v>0</v>
      </c>
      <c r="GM35" s="380">
        <f t="shared" si="66"/>
        <v>0</v>
      </c>
      <c r="GN35" s="380">
        <f t="shared" si="67"/>
        <v>0</v>
      </c>
      <c r="GO35" s="380">
        <f t="shared" si="173"/>
        <v>0</v>
      </c>
      <c r="GP35" s="380">
        <f t="shared" si="68"/>
        <v>0</v>
      </c>
      <c r="GQ35" s="380">
        <f t="shared" si="69"/>
        <v>0</v>
      </c>
      <c r="GR35" s="380">
        <f t="shared" si="70"/>
        <v>0</v>
      </c>
      <c r="GS35" s="380">
        <f t="shared" si="71"/>
        <v>0</v>
      </c>
      <c r="GT35" s="380">
        <f t="shared" si="174"/>
        <v>0</v>
      </c>
      <c r="GU35" s="380">
        <f t="shared" si="72"/>
        <v>0</v>
      </c>
      <c r="GV35" s="386">
        <f t="shared" si="91"/>
        <v>9163.9</v>
      </c>
      <c r="GW35" s="380">
        <f t="shared" si="77"/>
        <v>8669.1</v>
      </c>
      <c r="GX35" s="380">
        <f t="shared" si="77"/>
        <v>5644.1</v>
      </c>
      <c r="GY35" s="380">
        <f t="shared" si="77"/>
        <v>3025</v>
      </c>
      <c r="GZ35" s="380">
        <f t="shared" si="77"/>
        <v>494.8</v>
      </c>
      <c r="HA35" s="387"/>
      <c r="HB35" s="387"/>
      <c r="HC35" s="388"/>
      <c r="HD35" s="388"/>
      <c r="HE35" s="389"/>
      <c r="HF35" s="390">
        <f t="shared" si="175"/>
        <v>181</v>
      </c>
      <c r="HG35" s="391">
        <v>15.3</v>
      </c>
      <c r="HH35" s="392">
        <f t="shared" si="78"/>
        <v>23611</v>
      </c>
      <c r="HI35" s="393"/>
      <c r="HJ35" s="394"/>
      <c r="HK35" s="388">
        <f t="shared" si="74"/>
        <v>0</v>
      </c>
      <c r="HL35" s="388">
        <f t="shared" si="79"/>
        <v>9163.9</v>
      </c>
      <c r="HM35" s="394">
        <f t="shared" si="80"/>
        <v>5644.1</v>
      </c>
      <c r="HN35" s="394"/>
      <c r="HO35" s="395">
        <f t="shared" si="81"/>
        <v>9163.9</v>
      </c>
    </row>
    <row r="36" spans="1:314">
      <c r="A36" s="372" t="s">
        <v>738</v>
      </c>
      <c r="B36" s="373">
        <v>0</v>
      </c>
      <c r="C36" s="373">
        <v>0</v>
      </c>
      <c r="D36" s="374">
        <v>45</v>
      </c>
      <c r="E36" s="375">
        <v>0</v>
      </c>
      <c r="F36" s="374"/>
      <c r="G36" s="373">
        <v>0</v>
      </c>
      <c r="H36" s="374">
        <v>276</v>
      </c>
      <c r="I36" s="375">
        <v>0</v>
      </c>
      <c r="J36" s="374"/>
      <c r="K36" s="374"/>
      <c r="L36" s="374"/>
      <c r="M36" s="373">
        <v>0</v>
      </c>
      <c r="N36" s="375">
        <v>0</v>
      </c>
      <c r="O36" s="374"/>
      <c r="P36" s="373"/>
      <c r="Q36" s="374">
        <v>30</v>
      </c>
      <c r="R36" s="375">
        <v>0</v>
      </c>
      <c r="S36" s="374"/>
      <c r="T36" s="376">
        <v>0</v>
      </c>
      <c r="U36" s="403">
        <v>0</v>
      </c>
      <c r="V36" s="403">
        <v>0</v>
      </c>
      <c r="W36" s="375">
        <v>0</v>
      </c>
      <c r="X36" s="375">
        <v>0</v>
      </c>
      <c r="Y36" s="375">
        <v>0</v>
      </c>
      <c r="Z36" s="375">
        <v>0</v>
      </c>
      <c r="AA36" s="375">
        <v>0</v>
      </c>
      <c r="AB36" s="375">
        <v>0</v>
      </c>
      <c r="AC36" s="375">
        <v>0</v>
      </c>
      <c r="AD36" s="377">
        <v>0</v>
      </c>
      <c r="AE36" s="377">
        <v>0</v>
      </c>
      <c r="AF36" s="377">
        <v>0</v>
      </c>
      <c r="AG36" s="377">
        <v>0</v>
      </c>
      <c r="AH36" s="374"/>
      <c r="AI36" s="377">
        <v>0</v>
      </c>
      <c r="AJ36" s="378">
        <f t="shared" si="75"/>
        <v>45</v>
      </c>
      <c r="AK36" s="378">
        <f t="shared" si="76"/>
        <v>306</v>
      </c>
      <c r="AL36" s="379">
        <f t="shared" si="0"/>
        <v>0</v>
      </c>
      <c r="AM36" s="380">
        <f t="shared" si="92"/>
        <v>0</v>
      </c>
      <c r="AN36" s="380">
        <f t="shared" si="1"/>
        <v>0</v>
      </c>
      <c r="AO36" s="380">
        <f t="shared" si="93"/>
        <v>0</v>
      </c>
      <c r="AP36" s="380">
        <f t="shared" si="94"/>
        <v>0</v>
      </c>
      <c r="AQ36" s="380">
        <f t="shared" si="2"/>
        <v>0</v>
      </c>
      <c r="AR36" s="380">
        <f t="shared" si="3"/>
        <v>0</v>
      </c>
      <c r="AS36" s="380">
        <f t="shared" si="4"/>
        <v>0</v>
      </c>
      <c r="AT36" s="380">
        <f t="shared" si="95"/>
        <v>0</v>
      </c>
      <c r="AU36" s="380">
        <f t="shared" si="96"/>
        <v>0</v>
      </c>
      <c r="AV36" s="380">
        <f t="shared" si="97"/>
        <v>2464.8000000000002</v>
      </c>
      <c r="AW36" s="380">
        <f t="shared" si="98"/>
        <v>2348.1999999999998</v>
      </c>
      <c r="AX36" s="380">
        <f t="shared" si="5"/>
        <v>1528.8</v>
      </c>
      <c r="AY36" s="380">
        <f t="shared" si="99"/>
        <v>819.4</v>
      </c>
      <c r="AZ36" s="380">
        <f t="shared" si="6"/>
        <v>116.6</v>
      </c>
      <c r="BA36" s="380">
        <f t="shared" si="100"/>
        <v>0</v>
      </c>
      <c r="BB36" s="380">
        <f t="shared" si="101"/>
        <v>0</v>
      </c>
      <c r="BC36" s="380">
        <f t="shared" si="7"/>
        <v>0</v>
      </c>
      <c r="BD36" s="380">
        <f t="shared" si="102"/>
        <v>0</v>
      </c>
      <c r="BE36" s="380">
        <f t="shared" si="8"/>
        <v>0</v>
      </c>
      <c r="BF36" s="380">
        <f t="shared" si="103"/>
        <v>0</v>
      </c>
      <c r="BG36" s="380">
        <f t="shared" si="104"/>
        <v>0</v>
      </c>
      <c r="BH36" s="380">
        <f t="shared" si="9"/>
        <v>0</v>
      </c>
      <c r="BI36" s="380">
        <f t="shared" si="105"/>
        <v>0</v>
      </c>
      <c r="BJ36" s="380">
        <f t="shared" si="106"/>
        <v>0</v>
      </c>
      <c r="BK36" s="380">
        <f t="shared" si="107"/>
        <v>0</v>
      </c>
      <c r="BL36" s="380">
        <f t="shared" si="108"/>
        <v>0</v>
      </c>
      <c r="BM36" s="380">
        <f t="shared" si="10"/>
        <v>0</v>
      </c>
      <c r="BN36" s="380">
        <f t="shared" si="109"/>
        <v>0</v>
      </c>
      <c r="BO36" s="380">
        <f t="shared" si="110"/>
        <v>0</v>
      </c>
      <c r="BP36" s="380">
        <f t="shared" si="111"/>
        <v>13301.3</v>
      </c>
      <c r="BQ36" s="380">
        <f t="shared" si="112"/>
        <v>12523.8</v>
      </c>
      <c r="BR36" s="380">
        <f t="shared" si="11"/>
        <v>8153.6</v>
      </c>
      <c r="BS36" s="380">
        <f t="shared" si="113"/>
        <v>4370.2</v>
      </c>
      <c r="BT36" s="380">
        <f t="shared" si="12"/>
        <v>777.5</v>
      </c>
      <c r="BU36" s="380"/>
      <c r="BV36" s="380">
        <f t="shared" si="82"/>
        <v>0</v>
      </c>
      <c r="BW36" s="380">
        <f t="shared" si="83"/>
        <v>0</v>
      </c>
      <c r="BX36" s="380">
        <f t="shared" si="84"/>
        <v>0</v>
      </c>
      <c r="BY36" s="380">
        <f t="shared" si="85"/>
        <v>0</v>
      </c>
      <c r="BZ36" s="380">
        <f t="shared" si="86"/>
        <v>0</v>
      </c>
      <c r="CA36" s="380">
        <f t="shared" si="87"/>
        <v>0</v>
      </c>
      <c r="CB36" s="380">
        <f t="shared" si="88"/>
        <v>0</v>
      </c>
      <c r="CC36" s="380">
        <f t="shared" si="89"/>
        <v>0</v>
      </c>
      <c r="CD36" s="380">
        <f t="shared" si="90"/>
        <v>0</v>
      </c>
      <c r="CE36" s="381">
        <f t="shared" si="13"/>
        <v>0</v>
      </c>
      <c r="CF36" s="380">
        <f t="shared" si="114"/>
        <v>0</v>
      </c>
      <c r="CG36" s="380">
        <f t="shared" si="115"/>
        <v>0</v>
      </c>
      <c r="CH36" s="380">
        <f t="shared" si="14"/>
        <v>0</v>
      </c>
      <c r="CI36" s="380">
        <f t="shared" si="116"/>
        <v>0</v>
      </c>
      <c r="CJ36" s="381">
        <f t="shared" si="15"/>
        <v>0</v>
      </c>
      <c r="CK36" s="380">
        <f t="shared" si="117"/>
        <v>0</v>
      </c>
      <c r="CL36" s="380">
        <f t="shared" si="118"/>
        <v>0</v>
      </c>
      <c r="CM36" s="380">
        <f t="shared" si="16"/>
        <v>0</v>
      </c>
      <c r="CN36" s="380">
        <f t="shared" si="119"/>
        <v>0</v>
      </c>
      <c r="CO36" s="381">
        <f t="shared" si="17"/>
        <v>0</v>
      </c>
      <c r="CP36" s="380">
        <f t="shared" si="120"/>
        <v>0</v>
      </c>
      <c r="CQ36" s="380">
        <f t="shared" si="121"/>
        <v>0</v>
      </c>
      <c r="CR36" s="380">
        <f t="shared" si="18"/>
        <v>0</v>
      </c>
      <c r="CS36" s="380">
        <f t="shared" si="122"/>
        <v>0</v>
      </c>
      <c r="CT36" s="381">
        <f t="shared" si="19"/>
        <v>0</v>
      </c>
      <c r="CU36" s="380">
        <f t="shared" si="123"/>
        <v>0</v>
      </c>
      <c r="CV36" s="380">
        <f t="shared" si="124"/>
        <v>0</v>
      </c>
      <c r="CW36" s="380">
        <f t="shared" si="20"/>
        <v>0</v>
      </c>
      <c r="CX36" s="380">
        <f t="shared" si="125"/>
        <v>0</v>
      </c>
      <c r="CY36" s="380">
        <f t="shared" si="21"/>
        <v>0</v>
      </c>
      <c r="CZ36" s="380">
        <f t="shared" si="126"/>
        <v>0</v>
      </c>
      <c r="DA36" s="380">
        <f t="shared" si="127"/>
        <v>0</v>
      </c>
      <c r="DB36" s="380">
        <f t="shared" si="22"/>
        <v>0</v>
      </c>
      <c r="DC36" s="380">
        <f t="shared" si="128"/>
        <v>0</v>
      </c>
      <c r="DD36" s="380">
        <f t="shared" si="23"/>
        <v>0</v>
      </c>
      <c r="DE36" s="380">
        <f t="shared" si="24"/>
        <v>3649.2</v>
      </c>
      <c r="DF36" s="380">
        <f t="shared" si="25"/>
        <v>3539.3</v>
      </c>
      <c r="DG36" s="380">
        <f t="shared" si="26"/>
        <v>2304.3000000000002</v>
      </c>
      <c r="DH36" s="380">
        <f t="shared" si="129"/>
        <v>1235</v>
      </c>
      <c r="DI36" s="380">
        <f t="shared" si="27"/>
        <v>109.9</v>
      </c>
      <c r="DJ36" s="380">
        <f t="shared" si="28"/>
        <v>0</v>
      </c>
      <c r="DK36" s="380">
        <f t="shared" si="29"/>
        <v>0</v>
      </c>
      <c r="DL36" s="380">
        <f t="shared" si="30"/>
        <v>0</v>
      </c>
      <c r="DM36" s="380">
        <f t="shared" si="130"/>
        <v>0</v>
      </c>
      <c r="DN36" s="380">
        <f t="shared" si="31"/>
        <v>0</v>
      </c>
      <c r="DO36" s="380">
        <f t="shared" si="131"/>
        <v>0</v>
      </c>
      <c r="DP36" s="380">
        <f t="shared" si="132"/>
        <v>0</v>
      </c>
      <c r="DQ36" s="380">
        <f t="shared" si="133"/>
        <v>0</v>
      </c>
      <c r="DR36" s="380">
        <f t="shared" si="134"/>
        <v>0</v>
      </c>
      <c r="DS36" s="380">
        <f t="shared" si="32"/>
        <v>0</v>
      </c>
      <c r="DT36" s="382">
        <f t="shared" si="135"/>
        <v>0</v>
      </c>
      <c r="DU36" s="383">
        <f t="shared" si="136"/>
        <v>0</v>
      </c>
      <c r="DV36" s="380">
        <f t="shared" si="33"/>
        <v>0</v>
      </c>
      <c r="DW36" s="380">
        <f t="shared" si="137"/>
        <v>0</v>
      </c>
      <c r="DX36" s="383">
        <f t="shared" si="138"/>
        <v>0</v>
      </c>
      <c r="DY36" s="383">
        <f t="shared" si="139"/>
        <v>0</v>
      </c>
      <c r="DZ36" s="383">
        <f t="shared" si="140"/>
        <v>0</v>
      </c>
      <c r="EA36" s="380">
        <f t="shared" si="34"/>
        <v>0</v>
      </c>
      <c r="EB36" s="380">
        <f t="shared" si="141"/>
        <v>0</v>
      </c>
      <c r="EC36" s="383">
        <f t="shared" si="142"/>
        <v>0</v>
      </c>
      <c r="ED36" s="383">
        <f t="shared" si="143"/>
        <v>0</v>
      </c>
      <c r="EE36" s="383">
        <f t="shared" si="144"/>
        <v>0</v>
      </c>
      <c r="EF36" s="380">
        <f t="shared" si="35"/>
        <v>0</v>
      </c>
      <c r="EG36" s="380">
        <f t="shared" si="145"/>
        <v>0</v>
      </c>
      <c r="EH36" s="383">
        <f t="shared" si="146"/>
        <v>0</v>
      </c>
      <c r="EI36" s="383">
        <f t="shared" si="147"/>
        <v>0</v>
      </c>
      <c r="EJ36" s="383">
        <f t="shared" si="148"/>
        <v>0</v>
      </c>
      <c r="EK36" s="380">
        <f t="shared" si="36"/>
        <v>0</v>
      </c>
      <c r="EL36" s="380">
        <f t="shared" si="149"/>
        <v>0</v>
      </c>
      <c r="EM36" s="383">
        <f t="shared" si="150"/>
        <v>0</v>
      </c>
      <c r="EN36" s="383">
        <f t="shared" si="151"/>
        <v>0</v>
      </c>
      <c r="EO36" s="383">
        <f t="shared" si="152"/>
        <v>0</v>
      </c>
      <c r="EP36" s="380">
        <f t="shared" si="37"/>
        <v>0</v>
      </c>
      <c r="EQ36" s="380">
        <f t="shared" si="153"/>
        <v>0</v>
      </c>
      <c r="ER36" s="383">
        <f t="shared" si="154"/>
        <v>0</v>
      </c>
      <c r="ES36" s="383">
        <f t="shared" si="155"/>
        <v>0</v>
      </c>
      <c r="ET36" s="383">
        <f t="shared" si="156"/>
        <v>0</v>
      </c>
      <c r="EU36" s="380">
        <f t="shared" si="38"/>
        <v>0</v>
      </c>
      <c r="EV36" s="380">
        <f t="shared" si="157"/>
        <v>0</v>
      </c>
      <c r="EW36" s="383">
        <f t="shared" si="158"/>
        <v>0</v>
      </c>
      <c r="EX36" s="383">
        <f t="shared" si="159"/>
        <v>0</v>
      </c>
      <c r="EY36" s="383">
        <f t="shared" si="160"/>
        <v>0</v>
      </c>
      <c r="EZ36" s="380">
        <f t="shared" si="39"/>
        <v>0</v>
      </c>
      <c r="FA36" s="380">
        <f t="shared" si="161"/>
        <v>0</v>
      </c>
      <c r="FB36" s="383">
        <f t="shared" si="162"/>
        <v>0</v>
      </c>
      <c r="FC36" s="383">
        <f t="shared" si="163"/>
        <v>0</v>
      </c>
      <c r="FD36" s="383">
        <f t="shared" si="164"/>
        <v>0</v>
      </c>
      <c r="FE36" s="380">
        <f t="shared" si="40"/>
        <v>0</v>
      </c>
      <c r="FF36" s="380">
        <f t="shared" si="165"/>
        <v>0</v>
      </c>
      <c r="FG36" s="384">
        <f t="shared" si="166"/>
        <v>0</v>
      </c>
      <c r="FH36" s="385">
        <f t="shared" si="41"/>
        <v>0</v>
      </c>
      <c r="FI36" s="380">
        <f t="shared" si="42"/>
        <v>0</v>
      </c>
      <c r="FJ36" s="380">
        <f t="shared" si="43"/>
        <v>0</v>
      </c>
      <c r="FK36" s="380">
        <f t="shared" si="167"/>
        <v>0</v>
      </c>
      <c r="FL36" s="380">
        <f t="shared" si="44"/>
        <v>0</v>
      </c>
      <c r="FM36" s="380">
        <f t="shared" si="45"/>
        <v>0</v>
      </c>
      <c r="FN36" s="380">
        <f t="shared" si="46"/>
        <v>0</v>
      </c>
      <c r="FO36" s="380">
        <f t="shared" si="47"/>
        <v>0</v>
      </c>
      <c r="FP36" s="380">
        <f t="shared" si="168"/>
        <v>0</v>
      </c>
      <c r="FQ36" s="380">
        <f t="shared" si="48"/>
        <v>0</v>
      </c>
      <c r="FR36" s="380">
        <f t="shared" si="49"/>
        <v>0</v>
      </c>
      <c r="FS36" s="380">
        <f t="shared" si="50"/>
        <v>0</v>
      </c>
      <c r="FT36" s="380">
        <f t="shared" si="51"/>
        <v>0</v>
      </c>
      <c r="FU36" s="380">
        <f t="shared" si="169"/>
        <v>0</v>
      </c>
      <c r="FV36" s="380">
        <f t="shared" si="52"/>
        <v>0</v>
      </c>
      <c r="FW36" s="380">
        <f t="shared" si="53"/>
        <v>0</v>
      </c>
      <c r="FX36" s="380">
        <f t="shared" si="54"/>
        <v>0</v>
      </c>
      <c r="FY36" s="380">
        <f t="shared" si="55"/>
        <v>0</v>
      </c>
      <c r="FZ36" s="380">
        <f t="shared" si="170"/>
        <v>0</v>
      </c>
      <c r="GA36" s="380">
        <f t="shared" si="56"/>
        <v>0</v>
      </c>
      <c r="GB36" s="380">
        <f t="shared" si="57"/>
        <v>0</v>
      </c>
      <c r="GC36" s="380">
        <f t="shared" si="58"/>
        <v>0</v>
      </c>
      <c r="GD36" s="380">
        <f t="shared" si="59"/>
        <v>0</v>
      </c>
      <c r="GE36" s="380">
        <f t="shared" si="171"/>
        <v>0</v>
      </c>
      <c r="GF36" s="380">
        <f t="shared" si="60"/>
        <v>0</v>
      </c>
      <c r="GG36" s="380">
        <f t="shared" si="61"/>
        <v>0</v>
      </c>
      <c r="GH36" s="380">
        <f t="shared" si="62"/>
        <v>0</v>
      </c>
      <c r="GI36" s="380">
        <f t="shared" si="63"/>
        <v>0</v>
      </c>
      <c r="GJ36" s="380">
        <f t="shared" si="172"/>
        <v>0</v>
      </c>
      <c r="GK36" s="380">
        <f t="shared" si="64"/>
        <v>0</v>
      </c>
      <c r="GL36" s="380">
        <f t="shared" si="65"/>
        <v>0</v>
      </c>
      <c r="GM36" s="380">
        <f t="shared" si="66"/>
        <v>0</v>
      </c>
      <c r="GN36" s="380">
        <f t="shared" si="67"/>
        <v>0</v>
      </c>
      <c r="GO36" s="380">
        <f t="shared" si="173"/>
        <v>0</v>
      </c>
      <c r="GP36" s="380">
        <f t="shared" si="68"/>
        <v>0</v>
      </c>
      <c r="GQ36" s="380">
        <f t="shared" si="69"/>
        <v>0</v>
      </c>
      <c r="GR36" s="380">
        <f t="shared" si="70"/>
        <v>0</v>
      </c>
      <c r="GS36" s="380">
        <f t="shared" si="71"/>
        <v>0</v>
      </c>
      <c r="GT36" s="380">
        <f t="shared" si="174"/>
        <v>0</v>
      </c>
      <c r="GU36" s="380">
        <f t="shared" si="72"/>
        <v>0</v>
      </c>
      <c r="GV36" s="386">
        <f t="shared" si="91"/>
        <v>19415.3</v>
      </c>
      <c r="GW36" s="380">
        <f t="shared" si="77"/>
        <v>18411.3</v>
      </c>
      <c r="GX36" s="380">
        <f t="shared" si="77"/>
        <v>11986.7</v>
      </c>
      <c r="GY36" s="380">
        <f t="shared" si="77"/>
        <v>6424.6</v>
      </c>
      <c r="GZ36" s="380">
        <f t="shared" si="77"/>
        <v>1004</v>
      </c>
      <c r="HA36" s="387"/>
      <c r="HB36" s="387"/>
      <c r="HC36" s="388"/>
      <c r="HD36" s="388"/>
      <c r="HE36" s="389"/>
      <c r="HF36" s="390">
        <f t="shared" si="175"/>
        <v>351</v>
      </c>
      <c r="HG36" s="391">
        <v>29.2</v>
      </c>
      <c r="HH36" s="392">
        <f t="shared" si="78"/>
        <v>26274</v>
      </c>
      <c r="HI36" s="393"/>
      <c r="HJ36" s="394"/>
      <c r="HK36" s="388">
        <f t="shared" si="74"/>
        <v>0</v>
      </c>
      <c r="HL36" s="388">
        <f t="shared" si="79"/>
        <v>19415.3</v>
      </c>
      <c r="HM36" s="394">
        <f t="shared" si="80"/>
        <v>11986.7</v>
      </c>
      <c r="HN36" s="394"/>
      <c r="HO36" s="395">
        <f t="shared" si="81"/>
        <v>19415.3</v>
      </c>
    </row>
    <row r="37" spans="1:314">
      <c r="A37" s="372" t="s">
        <v>827</v>
      </c>
      <c r="B37" s="373">
        <v>0</v>
      </c>
      <c r="C37" s="373">
        <v>0</v>
      </c>
      <c r="D37" s="374">
        <v>87</v>
      </c>
      <c r="E37" s="375">
        <v>0</v>
      </c>
      <c r="F37" s="374"/>
      <c r="G37" s="373">
        <v>0</v>
      </c>
      <c r="H37" s="374">
        <v>196</v>
      </c>
      <c r="I37" s="375">
        <v>0</v>
      </c>
      <c r="J37" s="374"/>
      <c r="K37" s="374"/>
      <c r="L37" s="374"/>
      <c r="M37" s="373">
        <v>0</v>
      </c>
      <c r="N37" s="375">
        <v>0</v>
      </c>
      <c r="O37" s="374"/>
      <c r="P37" s="373">
        <v>0</v>
      </c>
      <c r="Q37" s="374">
        <v>15</v>
      </c>
      <c r="R37" s="375">
        <v>0</v>
      </c>
      <c r="S37" s="374"/>
      <c r="T37" s="376">
        <v>0</v>
      </c>
      <c r="U37" s="403">
        <v>0</v>
      </c>
      <c r="V37" s="403">
        <v>0</v>
      </c>
      <c r="W37" s="375">
        <v>0</v>
      </c>
      <c r="X37" s="375">
        <v>0</v>
      </c>
      <c r="Y37" s="375">
        <v>0</v>
      </c>
      <c r="Z37" s="375">
        <v>0</v>
      </c>
      <c r="AA37" s="375">
        <v>0</v>
      </c>
      <c r="AB37" s="375">
        <v>0</v>
      </c>
      <c r="AC37" s="375">
        <v>0</v>
      </c>
      <c r="AD37" s="377">
        <v>0</v>
      </c>
      <c r="AE37" s="377">
        <v>0</v>
      </c>
      <c r="AF37" s="377">
        <v>0</v>
      </c>
      <c r="AG37" s="377">
        <v>0</v>
      </c>
      <c r="AH37" s="374"/>
      <c r="AI37" s="377">
        <v>0</v>
      </c>
      <c r="AJ37" s="378">
        <f t="shared" si="75"/>
        <v>87</v>
      </c>
      <c r="AK37" s="378">
        <f t="shared" si="76"/>
        <v>211</v>
      </c>
      <c r="AL37" s="379">
        <f t="shared" si="0"/>
        <v>0</v>
      </c>
      <c r="AM37" s="380">
        <f t="shared" si="92"/>
        <v>0</v>
      </c>
      <c r="AN37" s="380">
        <f t="shared" si="1"/>
        <v>0</v>
      </c>
      <c r="AO37" s="380">
        <f t="shared" si="93"/>
        <v>0</v>
      </c>
      <c r="AP37" s="380">
        <f t="shared" si="94"/>
        <v>0</v>
      </c>
      <c r="AQ37" s="380">
        <f t="shared" si="2"/>
        <v>0</v>
      </c>
      <c r="AR37" s="380">
        <f t="shared" si="3"/>
        <v>0</v>
      </c>
      <c r="AS37" s="380">
        <f t="shared" si="4"/>
        <v>0</v>
      </c>
      <c r="AT37" s="380">
        <f t="shared" si="95"/>
        <v>0</v>
      </c>
      <c r="AU37" s="380">
        <f t="shared" si="96"/>
        <v>0</v>
      </c>
      <c r="AV37" s="380">
        <f t="shared" si="97"/>
        <v>4765.3</v>
      </c>
      <c r="AW37" s="380">
        <f t="shared" si="98"/>
        <v>4539.8</v>
      </c>
      <c r="AX37" s="380">
        <f t="shared" si="5"/>
        <v>2955.7</v>
      </c>
      <c r="AY37" s="380">
        <f t="shared" si="99"/>
        <v>1584.1</v>
      </c>
      <c r="AZ37" s="380">
        <f t="shared" si="6"/>
        <v>225.5</v>
      </c>
      <c r="BA37" s="380">
        <f t="shared" si="100"/>
        <v>0</v>
      </c>
      <c r="BB37" s="380">
        <f t="shared" si="101"/>
        <v>0</v>
      </c>
      <c r="BC37" s="380">
        <f t="shared" si="7"/>
        <v>0</v>
      </c>
      <c r="BD37" s="380">
        <f t="shared" si="102"/>
        <v>0</v>
      </c>
      <c r="BE37" s="380">
        <f t="shared" si="8"/>
        <v>0</v>
      </c>
      <c r="BF37" s="380">
        <f t="shared" si="103"/>
        <v>0</v>
      </c>
      <c r="BG37" s="380">
        <f t="shared" si="104"/>
        <v>0</v>
      </c>
      <c r="BH37" s="380">
        <f t="shared" si="9"/>
        <v>0</v>
      </c>
      <c r="BI37" s="380">
        <f t="shared" si="105"/>
        <v>0</v>
      </c>
      <c r="BJ37" s="380">
        <f t="shared" si="106"/>
        <v>0</v>
      </c>
      <c r="BK37" s="380">
        <f t="shared" si="107"/>
        <v>0</v>
      </c>
      <c r="BL37" s="380">
        <f t="shared" si="108"/>
        <v>0</v>
      </c>
      <c r="BM37" s="380">
        <f t="shared" si="10"/>
        <v>0</v>
      </c>
      <c r="BN37" s="380">
        <f t="shared" si="109"/>
        <v>0</v>
      </c>
      <c r="BO37" s="380">
        <f t="shared" si="110"/>
        <v>0</v>
      </c>
      <c r="BP37" s="380">
        <f t="shared" si="111"/>
        <v>9445.7999999999993</v>
      </c>
      <c r="BQ37" s="380">
        <f t="shared" si="112"/>
        <v>8893.7000000000007</v>
      </c>
      <c r="BR37" s="380">
        <f t="shared" si="11"/>
        <v>5790.2</v>
      </c>
      <c r="BS37" s="380">
        <f t="shared" si="113"/>
        <v>3103.5</v>
      </c>
      <c r="BT37" s="380">
        <f t="shared" si="12"/>
        <v>552.1</v>
      </c>
      <c r="BU37" s="380"/>
      <c r="BV37" s="380">
        <f t="shared" si="82"/>
        <v>0</v>
      </c>
      <c r="BW37" s="380">
        <f t="shared" si="83"/>
        <v>0</v>
      </c>
      <c r="BX37" s="380">
        <f t="shared" si="84"/>
        <v>0</v>
      </c>
      <c r="BY37" s="380">
        <f t="shared" si="85"/>
        <v>0</v>
      </c>
      <c r="BZ37" s="380">
        <f t="shared" si="86"/>
        <v>0</v>
      </c>
      <c r="CA37" s="380">
        <f t="shared" si="87"/>
        <v>0</v>
      </c>
      <c r="CB37" s="380">
        <f t="shared" si="88"/>
        <v>0</v>
      </c>
      <c r="CC37" s="380">
        <f t="shared" si="89"/>
        <v>0</v>
      </c>
      <c r="CD37" s="380">
        <f t="shared" si="90"/>
        <v>0</v>
      </c>
      <c r="CE37" s="381">
        <f t="shared" si="13"/>
        <v>0</v>
      </c>
      <c r="CF37" s="380">
        <f t="shared" si="114"/>
        <v>0</v>
      </c>
      <c r="CG37" s="380">
        <f t="shared" si="115"/>
        <v>0</v>
      </c>
      <c r="CH37" s="380">
        <f t="shared" si="14"/>
        <v>0</v>
      </c>
      <c r="CI37" s="380">
        <f t="shared" si="116"/>
        <v>0</v>
      </c>
      <c r="CJ37" s="381">
        <f t="shared" si="15"/>
        <v>0</v>
      </c>
      <c r="CK37" s="380">
        <f t="shared" si="117"/>
        <v>0</v>
      </c>
      <c r="CL37" s="380">
        <f t="shared" si="118"/>
        <v>0</v>
      </c>
      <c r="CM37" s="380">
        <f t="shared" si="16"/>
        <v>0</v>
      </c>
      <c r="CN37" s="380">
        <f t="shared" si="119"/>
        <v>0</v>
      </c>
      <c r="CO37" s="381">
        <f t="shared" si="17"/>
        <v>0</v>
      </c>
      <c r="CP37" s="380">
        <f t="shared" si="120"/>
        <v>0</v>
      </c>
      <c r="CQ37" s="380">
        <f t="shared" si="121"/>
        <v>0</v>
      </c>
      <c r="CR37" s="380">
        <f t="shared" si="18"/>
        <v>0</v>
      </c>
      <c r="CS37" s="380">
        <f t="shared" si="122"/>
        <v>0</v>
      </c>
      <c r="CT37" s="381">
        <f t="shared" si="19"/>
        <v>0</v>
      </c>
      <c r="CU37" s="380">
        <f t="shared" si="123"/>
        <v>0</v>
      </c>
      <c r="CV37" s="380">
        <f t="shared" si="124"/>
        <v>0</v>
      </c>
      <c r="CW37" s="380">
        <f t="shared" si="20"/>
        <v>0</v>
      </c>
      <c r="CX37" s="380">
        <f t="shared" si="125"/>
        <v>0</v>
      </c>
      <c r="CY37" s="380">
        <f t="shared" si="21"/>
        <v>0</v>
      </c>
      <c r="CZ37" s="380">
        <f t="shared" si="126"/>
        <v>0</v>
      </c>
      <c r="DA37" s="380">
        <f t="shared" si="127"/>
        <v>0</v>
      </c>
      <c r="DB37" s="380">
        <f t="shared" si="22"/>
        <v>0</v>
      </c>
      <c r="DC37" s="380">
        <f t="shared" si="128"/>
        <v>0</v>
      </c>
      <c r="DD37" s="380">
        <f t="shared" si="23"/>
        <v>0</v>
      </c>
      <c r="DE37" s="380">
        <f t="shared" si="24"/>
        <v>1824.6</v>
      </c>
      <c r="DF37" s="380">
        <f t="shared" si="25"/>
        <v>1769.7</v>
      </c>
      <c r="DG37" s="380">
        <f t="shared" si="26"/>
        <v>1152.2</v>
      </c>
      <c r="DH37" s="380">
        <f t="shared" si="129"/>
        <v>617.5</v>
      </c>
      <c r="DI37" s="380">
        <f t="shared" si="27"/>
        <v>54.9</v>
      </c>
      <c r="DJ37" s="380">
        <f t="shared" si="28"/>
        <v>0</v>
      </c>
      <c r="DK37" s="380">
        <f t="shared" si="29"/>
        <v>0</v>
      </c>
      <c r="DL37" s="380">
        <f t="shared" si="30"/>
        <v>0</v>
      </c>
      <c r="DM37" s="380">
        <f t="shared" si="130"/>
        <v>0</v>
      </c>
      <c r="DN37" s="380">
        <f t="shared" si="31"/>
        <v>0</v>
      </c>
      <c r="DO37" s="380">
        <f t="shared" si="131"/>
        <v>0</v>
      </c>
      <c r="DP37" s="380">
        <f t="shared" si="132"/>
        <v>0</v>
      </c>
      <c r="DQ37" s="380">
        <f t="shared" si="133"/>
        <v>0</v>
      </c>
      <c r="DR37" s="380">
        <f t="shared" si="134"/>
        <v>0</v>
      </c>
      <c r="DS37" s="380">
        <f t="shared" si="32"/>
        <v>0</v>
      </c>
      <c r="DT37" s="382">
        <f t="shared" si="135"/>
        <v>0</v>
      </c>
      <c r="DU37" s="383">
        <f t="shared" si="136"/>
        <v>0</v>
      </c>
      <c r="DV37" s="380">
        <f t="shared" si="33"/>
        <v>0</v>
      </c>
      <c r="DW37" s="380">
        <f t="shared" si="137"/>
        <v>0</v>
      </c>
      <c r="DX37" s="383">
        <f t="shared" si="138"/>
        <v>0</v>
      </c>
      <c r="DY37" s="383">
        <f t="shared" si="139"/>
        <v>0</v>
      </c>
      <c r="DZ37" s="383">
        <f t="shared" si="140"/>
        <v>0</v>
      </c>
      <c r="EA37" s="380">
        <f t="shared" si="34"/>
        <v>0</v>
      </c>
      <c r="EB37" s="380">
        <f t="shared" si="141"/>
        <v>0</v>
      </c>
      <c r="EC37" s="383">
        <f t="shared" si="142"/>
        <v>0</v>
      </c>
      <c r="ED37" s="383">
        <f t="shared" si="143"/>
        <v>0</v>
      </c>
      <c r="EE37" s="383">
        <f t="shared" si="144"/>
        <v>0</v>
      </c>
      <c r="EF37" s="380">
        <f t="shared" si="35"/>
        <v>0</v>
      </c>
      <c r="EG37" s="380">
        <f t="shared" si="145"/>
        <v>0</v>
      </c>
      <c r="EH37" s="383">
        <f t="shared" si="146"/>
        <v>0</v>
      </c>
      <c r="EI37" s="383">
        <f t="shared" si="147"/>
        <v>0</v>
      </c>
      <c r="EJ37" s="383">
        <f t="shared" si="148"/>
        <v>0</v>
      </c>
      <c r="EK37" s="380">
        <f t="shared" si="36"/>
        <v>0</v>
      </c>
      <c r="EL37" s="380">
        <f t="shared" si="149"/>
        <v>0</v>
      </c>
      <c r="EM37" s="383">
        <f t="shared" si="150"/>
        <v>0</v>
      </c>
      <c r="EN37" s="383">
        <f t="shared" si="151"/>
        <v>0</v>
      </c>
      <c r="EO37" s="383">
        <f t="shared" si="152"/>
        <v>0</v>
      </c>
      <c r="EP37" s="380">
        <f t="shared" si="37"/>
        <v>0</v>
      </c>
      <c r="EQ37" s="380">
        <f t="shared" si="153"/>
        <v>0</v>
      </c>
      <c r="ER37" s="383">
        <f t="shared" si="154"/>
        <v>0</v>
      </c>
      <c r="ES37" s="383">
        <f t="shared" si="155"/>
        <v>0</v>
      </c>
      <c r="ET37" s="383">
        <f t="shared" si="156"/>
        <v>0</v>
      </c>
      <c r="EU37" s="380">
        <f t="shared" si="38"/>
        <v>0</v>
      </c>
      <c r="EV37" s="380">
        <f t="shared" si="157"/>
        <v>0</v>
      </c>
      <c r="EW37" s="383">
        <f t="shared" si="158"/>
        <v>0</v>
      </c>
      <c r="EX37" s="383">
        <f t="shared" si="159"/>
        <v>0</v>
      </c>
      <c r="EY37" s="383">
        <f t="shared" si="160"/>
        <v>0</v>
      </c>
      <c r="EZ37" s="380">
        <f t="shared" si="39"/>
        <v>0</v>
      </c>
      <c r="FA37" s="380">
        <f t="shared" si="161"/>
        <v>0</v>
      </c>
      <c r="FB37" s="383">
        <f t="shared" si="162"/>
        <v>0</v>
      </c>
      <c r="FC37" s="383">
        <f t="shared" si="163"/>
        <v>0</v>
      </c>
      <c r="FD37" s="383">
        <f t="shared" si="164"/>
        <v>0</v>
      </c>
      <c r="FE37" s="380">
        <f t="shared" si="40"/>
        <v>0</v>
      </c>
      <c r="FF37" s="380">
        <f t="shared" si="165"/>
        <v>0</v>
      </c>
      <c r="FG37" s="384">
        <f t="shared" si="166"/>
        <v>0</v>
      </c>
      <c r="FH37" s="385">
        <f t="shared" si="41"/>
        <v>0</v>
      </c>
      <c r="FI37" s="380">
        <f t="shared" si="42"/>
        <v>0</v>
      </c>
      <c r="FJ37" s="380">
        <f t="shared" si="43"/>
        <v>0</v>
      </c>
      <c r="FK37" s="380">
        <f t="shared" si="167"/>
        <v>0</v>
      </c>
      <c r="FL37" s="380">
        <f t="shared" si="44"/>
        <v>0</v>
      </c>
      <c r="FM37" s="380">
        <f t="shared" si="45"/>
        <v>0</v>
      </c>
      <c r="FN37" s="380">
        <f t="shared" si="46"/>
        <v>0</v>
      </c>
      <c r="FO37" s="380">
        <f t="shared" si="47"/>
        <v>0</v>
      </c>
      <c r="FP37" s="380">
        <f t="shared" si="168"/>
        <v>0</v>
      </c>
      <c r="FQ37" s="380">
        <f t="shared" si="48"/>
        <v>0</v>
      </c>
      <c r="FR37" s="380">
        <f t="shared" si="49"/>
        <v>0</v>
      </c>
      <c r="FS37" s="380">
        <f t="shared" si="50"/>
        <v>0</v>
      </c>
      <c r="FT37" s="380">
        <f t="shared" si="51"/>
        <v>0</v>
      </c>
      <c r="FU37" s="380">
        <f t="shared" si="169"/>
        <v>0</v>
      </c>
      <c r="FV37" s="380">
        <f t="shared" si="52"/>
        <v>0</v>
      </c>
      <c r="FW37" s="380">
        <f t="shared" si="53"/>
        <v>0</v>
      </c>
      <c r="FX37" s="380">
        <f t="shared" si="54"/>
        <v>0</v>
      </c>
      <c r="FY37" s="380">
        <f t="shared" si="55"/>
        <v>0</v>
      </c>
      <c r="FZ37" s="380">
        <f t="shared" si="170"/>
        <v>0</v>
      </c>
      <c r="GA37" s="380">
        <f t="shared" si="56"/>
        <v>0</v>
      </c>
      <c r="GB37" s="380">
        <f t="shared" si="57"/>
        <v>0</v>
      </c>
      <c r="GC37" s="380">
        <f t="shared" si="58"/>
        <v>0</v>
      </c>
      <c r="GD37" s="380">
        <f t="shared" si="59"/>
        <v>0</v>
      </c>
      <c r="GE37" s="380">
        <f t="shared" si="171"/>
        <v>0</v>
      </c>
      <c r="GF37" s="380">
        <f t="shared" si="60"/>
        <v>0</v>
      </c>
      <c r="GG37" s="380">
        <f t="shared" si="61"/>
        <v>0</v>
      </c>
      <c r="GH37" s="380">
        <f t="shared" si="62"/>
        <v>0</v>
      </c>
      <c r="GI37" s="380">
        <f t="shared" si="63"/>
        <v>0</v>
      </c>
      <c r="GJ37" s="380">
        <f t="shared" si="172"/>
        <v>0</v>
      </c>
      <c r="GK37" s="380">
        <f t="shared" si="64"/>
        <v>0</v>
      </c>
      <c r="GL37" s="380">
        <f t="shared" si="65"/>
        <v>0</v>
      </c>
      <c r="GM37" s="380">
        <f t="shared" si="66"/>
        <v>0</v>
      </c>
      <c r="GN37" s="380">
        <f t="shared" si="67"/>
        <v>0</v>
      </c>
      <c r="GO37" s="380">
        <f t="shared" si="173"/>
        <v>0</v>
      </c>
      <c r="GP37" s="380">
        <f t="shared" si="68"/>
        <v>0</v>
      </c>
      <c r="GQ37" s="380">
        <f t="shared" si="69"/>
        <v>0</v>
      </c>
      <c r="GR37" s="380">
        <f t="shared" si="70"/>
        <v>0</v>
      </c>
      <c r="GS37" s="380">
        <f t="shared" si="71"/>
        <v>0</v>
      </c>
      <c r="GT37" s="380">
        <f t="shared" si="174"/>
        <v>0</v>
      </c>
      <c r="GU37" s="380">
        <f t="shared" si="72"/>
        <v>0</v>
      </c>
      <c r="GV37" s="386">
        <f t="shared" si="91"/>
        <v>16035.7</v>
      </c>
      <c r="GW37" s="380">
        <f t="shared" si="77"/>
        <v>15203.2</v>
      </c>
      <c r="GX37" s="380">
        <f t="shared" si="77"/>
        <v>9898.1</v>
      </c>
      <c r="GY37" s="380">
        <f t="shared" si="77"/>
        <v>5305.1</v>
      </c>
      <c r="GZ37" s="380">
        <f t="shared" si="77"/>
        <v>832.5</v>
      </c>
      <c r="HA37" s="387"/>
      <c r="HB37" s="387"/>
      <c r="HC37" s="388"/>
      <c r="HD37" s="388"/>
      <c r="HE37" s="389"/>
      <c r="HF37" s="390">
        <f t="shared" si="175"/>
        <v>298</v>
      </c>
      <c r="HG37" s="391">
        <v>24.3</v>
      </c>
      <c r="HH37" s="392">
        <f t="shared" si="78"/>
        <v>26071</v>
      </c>
      <c r="HI37" s="393"/>
      <c r="HJ37" s="394"/>
      <c r="HK37" s="388">
        <f t="shared" si="74"/>
        <v>0</v>
      </c>
      <c r="HL37" s="388">
        <f t="shared" si="79"/>
        <v>16035.7</v>
      </c>
      <c r="HM37" s="394">
        <f t="shared" si="80"/>
        <v>9898.1</v>
      </c>
      <c r="HN37" s="394"/>
      <c r="HO37" s="395">
        <f t="shared" si="81"/>
        <v>16035.7</v>
      </c>
    </row>
    <row r="38" spans="1:314">
      <c r="A38" s="372" t="s">
        <v>828</v>
      </c>
      <c r="B38" s="373">
        <v>0</v>
      </c>
      <c r="C38" s="373">
        <v>0</v>
      </c>
      <c r="D38" s="374">
        <v>27</v>
      </c>
      <c r="E38" s="375">
        <v>0</v>
      </c>
      <c r="F38" s="374"/>
      <c r="G38" s="373">
        <v>0</v>
      </c>
      <c r="H38" s="374">
        <v>203</v>
      </c>
      <c r="I38" s="375">
        <v>0</v>
      </c>
      <c r="J38" s="374"/>
      <c r="K38" s="374"/>
      <c r="L38" s="374"/>
      <c r="M38" s="373">
        <v>0</v>
      </c>
      <c r="N38" s="375">
        <v>0</v>
      </c>
      <c r="O38" s="374"/>
      <c r="P38" s="375">
        <v>0</v>
      </c>
      <c r="Q38" s="374"/>
      <c r="R38" s="375">
        <v>0</v>
      </c>
      <c r="S38" s="374"/>
      <c r="T38" s="376">
        <v>0</v>
      </c>
      <c r="U38" s="403">
        <v>0</v>
      </c>
      <c r="V38" s="403">
        <v>0</v>
      </c>
      <c r="W38" s="375">
        <v>0</v>
      </c>
      <c r="X38" s="375">
        <v>0</v>
      </c>
      <c r="Y38" s="375">
        <v>0</v>
      </c>
      <c r="Z38" s="375">
        <v>0</v>
      </c>
      <c r="AA38" s="375">
        <v>0</v>
      </c>
      <c r="AB38" s="375">
        <v>0</v>
      </c>
      <c r="AC38" s="375">
        <v>0</v>
      </c>
      <c r="AD38" s="377">
        <v>0</v>
      </c>
      <c r="AE38" s="377">
        <v>0</v>
      </c>
      <c r="AF38" s="377">
        <v>0</v>
      </c>
      <c r="AG38" s="377">
        <v>0</v>
      </c>
      <c r="AH38" s="374"/>
      <c r="AI38" s="377">
        <v>0</v>
      </c>
      <c r="AJ38" s="378">
        <f t="shared" si="75"/>
        <v>27</v>
      </c>
      <c r="AK38" s="378">
        <f t="shared" si="76"/>
        <v>203</v>
      </c>
      <c r="AL38" s="379">
        <f t="shared" si="0"/>
        <v>0</v>
      </c>
      <c r="AM38" s="380">
        <f t="shared" si="92"/>
        <v>0</v>
      </c>
      <c r="AN38" s="380">
        <f t="shared" si="1"/>
        <v>0</v>
      </c>
      <c r="AO38" s="380">
        <f t="shared" si="93"/>
        <v>0</v>
      </c>
      <c r="AP38" s="380">
        <f t="shared" si="94"/>
        <v>0</v>
      </c>
      <c r="AQ38" s="380">
        <f t="shared" si="2"/>
        <v>0</v>
      </c>
      <c r="AR38" s="380">
        <f t="shared" si="3"/>
        <v>0</v>
      </c>
      <c r="AS38" s="380">
        <f t="shared" si="4"/>
        <v>0</v>
      </c>
      <c r="AT38" s="380">
        <f t="shared" si="95"/>
        <v>0</v>
      </c>
      <c r="AU38" s="380">
        <f t="shared" si="96"/>
        <v>0</v>
      </c>
      <c r="AV38" s="380">
        <f t="shared" si="97"/>
        <v>1478.9</v>
      </c>
      <c r="AW38" s="380">
        <f t="shared" si="98"/>
        <v>1408.9</v>
      </c>
      <c r="AX38" s="380">
        <f t="shared" si="5"/>
        <v>917.3</v>
      </c>
      <c r="AY38" s="380">
        <f t="shared" si="99"/>
        <v>491.6</v>
      </c>
      <c r="AZ38" s="380">
        <f t="shared" si="6"/>
        <v>70</v>
      </c>
      <c r="BA38" s="380">
        <f t="shared" si="100"/>
        <v>0</v>
      </c>
      <c r="BB38" s="380">
        <f t="shared" si="101"/>
        <v>0</v>
      </c>
      <c r="BC38" s="380">
        <f t="shared" si="7"/>
        <v>0</v>
      </c>
      <c r="BD38" s="380">
        <f t="shared" si="102"/>
        <v>0</v>
      </c>
      <c r="BE38" s="380">
        <f t="shared" si="8"/>
        <v>0</v>
      </c>
      <c r="BF38" s="380">
        <f t="shared" si="103"/>
        <v>0</v>
      </c>
      <c r="BG38" s="380">
        <f t="shared" si="104"/>
        <v>0</v>
      </c>
      <c r="BH38" s="380">
        <f t="shared" si="9"/>
        <v>0</v>
      </c>
      <c r="BI38" s="380">
        <f t="shared" si="105"/>
        <v>0</v>
      </c>
      <c r="BJ38" s="380">
        <f t="shared" si="106"/>
        <v>0</v>
      </c>
      <c r="BK38" s="380">
        <f t="shared" si="107"/>
        <v>0</v>
      </c>
      <c r="BL38" s="380">
        <f t="shared" si="108"/>
        <v>0</v>
      </c>
      <c r="BM38" s="380">
        <f t="shared" si="10"/>
        <v>0</v>
      </c>
      <c r="BN38" s="380">
        <f t="shared" si="109"/>
        <v>0</v>
      </c>
      <c r="BO38" s="380">
        <f t="shared" si="110"/>
        <v>0</v>
      </c>
      <c r="BP38" s="380">
        <f t="shared" si="111"/>
        <v>9783.2000000000007</v>
      </c>
      <c r="BQ38" s="380">
        <f t="shared" si="112"/>
        <v>9211.2999999999993</v>
      </c>
      <c r="BR38" s="380">
        <f t="shared" si="11"/>
        <v>5997</v>
      </c>
      <c r="BS38" s="380">
        <f t="shared" si="113"/>
        <v>3214.3</v>
      </c>
      <c r="BT38" s="380">
        <f t="shared" si="12"/>
        <v>571.9</v>
      </c>
      <c r="BU38" s="380"/>
      <c r="BV38" s="380">
        <f t="shared" si="82"/>
        <v>0</v>
      </c>
      <c r="BW38" s="380">
        <f t="shared" si="83"/>
        <v>0</v>
      </c>
      <c r="BX38" s="380">
        <f t="shared" si="84"/>
        <v>0</v>
      </c>
      <c r="BY38" s="380">
        <f t="shared" si="85"/>
        <v>0</v>
      </c>
      <c r="BZ38" s="380">
        <f t="shared" si="86"/>
        <v>0</v>
      </c>
      <c r="CA38" s="380">
        <f t="shared" si="87"/>
        <v>0</v>
      </c>
      <c r="CB38" s="380">
        <f t="shared" si="88"/>
        <v>0</v>
      </c>
      <c r="CC38" s="380">
        <f t="shared" si="89"/>
        <v>0</v>
      </c>
      <c r="CD38" s="380">
        <f t="shared" si="90"/>
        <v>0</v>
      </c>
      <c r="CE38" s="381">
        <f t="shared" si="13"/>
        <v>0</v>
      </c>
      <c r="CF38" s="380">
        <f t="shared" si="114"/>
        <v>0</v>
      </c>
      <c r="CG38" s="380">
        <f t="shared" si="115"/>
        <v>0</v>
      </c>
      <c r="CH38" s="380">
        <f t="shared" si="14"/>
        <v>0</v>
      </c>
      <c r="CI38" s="380">
        <f t="shared" si="116"/>
        <v>0</v>
      </c>
      <c r="CJ38" s="381">
        <f t="shared" si="15"/>
        <v>0</v>
      </c>
      <c r="CK38" s="380">
        <f t="shared" si="117"/>
        <v>0</v>
      </c>
      <c r="CL38" s="380">
        <f t="shared" si="118"/>
        <v>0</v>
      </c>
      <c r="CM38" s="380">
        <f t="shared" si="16"/>
        <v>0</v>
      </c>
      <c r="CN38" s="380">
        <f t="shared" si="119"/>
        <v>0</v>
      </c>
      <c r="CO38" s="381">
        <f t="shared" si="17"/>
        <v>0</v>
      </c>
      <c r="CP38" s="380">
        <f t="shared" si="120"/>
        <v>0</v>
      </c>
      <c r="CQ38" s="380">
        <f t="shared" si="121"/>
        <v>0</v>
      </c>
      <c r="CR38" s="380">
        <f t="shared" si="18"/>
        <v>0</v>
      </c>
      <c r="CS38" s="380">
        <f t="shared" si="122"/>
        <v>0</v>
      </c>
      <c r="CT38" s="381">
        <f t="shared" si="19"/>
        <v>0</v>
      </c>
      <c r="CU38" s="380">
        <f t="shared" si="123"/>
        <v>0</v>
      </c>
      <c r="CV38" s="380">
        <f t="shared" si="124"/>
        <v>0</v>
      </c>
      <c r="CW38" s="380">
        <f t="shared" si="20"/>
        <v>0</v>
      </c>
      <c r="CX38" s="380">
        <f t="shared" si="125"/>
        <v>0</v>
      </c>
      <c r="CY38" s="380">
        <f t="shared" si="21"/>
        <v>0</v>
      </c>
      <c r="CZ38" s="380">
        <f t="shared" si="126"/>
        <v>0</v>
      </c>
      <c r="DA38" s="380">
        <f t="shared" si="127"/>
        <v>0</v>
      </c>
      <c r="DB38" s="380">
        <f t="shared" si="22"/>
        <v>0</v>
      </c>
      <c r="DC38" s="380">
        <f t="shared" si="128"/>
        <v>0</v>
      </c>
      <c r="DD38" s="380">
        <f t="shared" si="23"/>
        <v>0</v>
      </c>
      <c r="DE38" s="380">
        <f t="shared" si="24"/>
        <v>0</v>
      </c>
      <c r="DF38" s="380">
        <f t="shared" si="25"/>
        <v>0</v>
      </c>
      <c r="DG38" s="380">
        <f t="shared" si="26"/>
        <v>0</v>
      </c>
      <c r="DH38" s="380">
        <f t="shared" si="129"/>
        <v>0</v>
      </c>
      <c r="DI38" s="380">
        <f t="shared" si="27"/>
        <v>0</v>
      </c>
      <c r="DJ38" s="380">
        <f t="shared" si="28"/>
        <v>0</v>
      </c>
      <c r="DK38" s="380">
        <f t="shared" si="29"/>
        <v>0</v>
      </c>
      <c r="DL38" s="380">
        <f t="shared" si="30"/>
        <v>0</v>
      </c>
      <c r="DM38" s="380">
        <f t="shared" si="130"/>
        <v>0</v>
      </c>
      <c r="DN38" s="380">
        <f t="shared" si="31"/>
        <v>0</v>
      </c>
      <c r="DO38" s="380">
        <f t="shared" si="131"/>
        <v>0</v>
      </c>
      <c r="DP38" s="380">
        <f t="shared" si="132"/>
        <v>0</v>
      </c>
      <c r="DQ38" s="380">
        <f t="shared" si="133"/>
        <v>0</v>
      </c>
      <c r="DR38" s="380">
        <f t="shared" si="134"/>
        <v>0</v>
      </c>
      <c r="DS38" s="380">
        <f t="shared" si="32"/>
        <v>0</v>
      </c>
      <c r="DT38" s="382">
        <f t="shared" si="135"/>
        <v>0</v>
      </c>
      <c r="DU38" s="383">
        <f t="shared" si="136"/>
        <v>0</v>
      </c>
      <c r="DV38" s="380">
        <f t="shared" si="33"/>
        <v>0</v>
      </c>
      <c r="DW38" s="380">
        <f t="shared" si="137"/>
        <v>0</v>
      </c>
      <c r="DX38" s="383">
        <f t="shared" si="138"/>
        <v>0</v>
      </c>
      <c r="DY38" s="383">
        <f t="shared" si="139"/>
        <v>0</v>
      </c>
      <c r="DZ38" s="383">
        <f t="shared" si="140"/>
        <v>0</v>
      </c>
      <c r="EA38" s="380">
        <f t="shared" si="34"/>
        <v>0</v>
      </c>
      <c r="EB38" s="380">
        <f t="shared" si="141"/>
        <v>0</v>
      </c>
      <c r="EC38" s="383">
        <f t="shared" si="142"/>
        <v>0</v>
      </c>
      <c r="ED38" s="383">
        <f t="shared" si="143"/>
        <v>0</v>
      </c>
      <c r="EE38" s="383">
        <f t="shared" si="144"/>
        <v>0</v>
      </c>
      <c r="EF38" s="380">
        <f t="shared" si="35"/>
        <v>0</v>
      </c>
      <c r="EG38" s="380">
        <f t="shared" si="145"/>
        <v>0</v>
      </c>
      <c r="EH38" s="383">
        <f t="shared" si="146"/>
        <v>0</v>
      </c>
      <c r="EI38" s="383">
        <f t="shared" si="147"/>
        <v>0</v>
      </c>
      <c r="EJ38" s="383">
        <f t="shared" si="148"/>
        <v>0</v>
      </c>
      <c r="EK38" s="380">
        <f t="shared" si="36"/>
        <v>0</v>
      </c>
      <c r="EL38" s="380">
        <f t="shared" si="149"/>
        <v>0</v>
      </c>
      <c r="EM38" s="383">
        <f t="shared" si="150"/>
        <v>0</v>
      </c>
      <c r="EN38" s="383">
        <f t="shared" si="151"/>
        <v>0</v>
      </c>
      <c r="EO38" s="383">
        <f t="shared" si="152"/>
        <v>0</v>
      </c>
      <c r="EP38" s="380">
        <f t="shared" si="37"/>
        <v>0</v>
      </c>
      <c r="EQ38" s="380">
        <f t="shared" si="153"/>
        <v>0</v>
      </c>
      <c r="ER38" s="383">
        <f t="shared" si="154"/>
        <v>0</v>
      </c>
      <c r="ES38" s="383">
        <f t="shared" si="155"/>
        <v>0</v>
      </c>
      <c r="ET38" s="383">
        <f t="shared" si="156"/>
        <v>0</v>
      </c>
      <c r="EU38" s="380">
        <f t="shared" si="38"/>
        <v>0</v>
      </c>
      <c r="EV38" s="380">
        <f t="shared" si="157"/>
        <v>0</v>
      </c>
      <c r="EW38" s="383">
        <f t="shared" si="158"/>
        <v>0</v>
      </c>
      <c r="EX38" s="383">
        <f t="shared" si="159"/>
        <v>0</v>
      </c>
      <c r="EY38" s="383">
        <f t="shared" si="160"/>
        <v>0</v>
      </c>
      <c r="EZ38" s="380">
        <f t="shared" si="39"/>
        <v>0</v>
      </c>
      <c r="FA38" s="380">
        <f t="shared" si="161"/>
        <v>0</v>
      </c>
      <c r="FB38" s="383">
        <f t="shared" si="162"/>
        <v>0</v>
      </c>
      <c r="FC38" s="383">
        <f t="shared" si="163"/>
        <v>0</v>
      </c>
      <c r="FD38" s="383">
        <f t="shared" si="164"/>
        <v>0</v>
      </c>
      <c r="FE38" s="380">
        <f t="shared" si="40"/>
        <v>0</v>
      </c>
      <c r="FF38" s="380">
        <f t="shared" si="165"/>
        <v>0</v>
      </c>
      <c r="FG38" s="384">
        <f t="shared" si="166"/>
        <v>0</v>
      </c>
      <c r="FH38" s="385">
        <f t="shared" si="41"/>
        <v>0</v>
      </c>
      <c r="FI38" s="380">
        <f t="shared" si="42"/>
        <v>0</v>
      </c>
      <c r="FJ38" s="380">
        <f t="shared" si="43"/>
        <v>0</v>
      </c>
      <c r="FK38" s="380">
        <f t="shared" si="167"/>
        <v>0</v>
      </c>
      <c r="FL38" s="380">
        <f t="shared" si="44"/>
        <v>0</v>
      </c>
      <c r="FM38" s="380">
        <f t="shared" si="45"/>
        <v>0</v>
      </c>
      <c r="FN38" s="380">
        <f t="shared" si="46"/>
        <v>0</v>
      </c>
      <c r="FO38" s="380">
        <f t="shared" si="47"/>
        <v>0</v>
      </c>
      <c r="FP38" s="380">
        <f t="shared" si="168"/>
        <v>0</v>
      </c>
      <c r="FQ38" s="380">
        <f t="shared" si="48"/>
        <v>0</v>
      </c>
      <c r="FR38" s="380">
        <f t="shared" si="49"/>
        <v>0</v>
      </c>
      <c r="FS38" s="380">
        <f t="shared" si="50"/>
        <v>0</v>
      </c>
      <c r="FT38" s="380">
        <f t="shared" si="51"/>
        <v>0</v>
      </c>
      <c r="FU38" s="380">
        <f t="shared" si="169"/>
        <v>0</v>
      </c>
      <c r="FV38" s="380">
        <f t="shared" si="52"/>
        <v>0</v>
      </c>
      <c r="FW38" s="380">
        <f t="shared" si="53"/>
        <v>0</v>
      </c>
      <c r="FX38" s="380">
        <f t="shared" si="54"/>
        <v>0</v>
      </c>
      <c r="FY38" s="380">
        <f t="shared" si="55"/>
        <v>0</v>
      </c>
      <c r="FZ38" s="380">
        <f t="shared" si="170"/>
        <v>0</v>
      </c>
      <c r="GA38" s="380">
        <f t="shared" si="56"/>
        <v>0</v>
      </c>
      <c r="GB38" s="380">
        <f t="shared" si="57"/>
        <v>0</v>
      </c>
      <c r="GC38" s="380">
        <f t="shared" si="58"/>
        <v>0</v>
      </c>
      <c r="GD38" s="380">
        <f t="shared" si="59"/>
        <v>0</v>
      </c>
      <c r="GE38" s="380">
        <f t="shared" si="171"/>
        <v>0</v>
      </c>
      <c r="GF38" s="380">
        <f t="shared" si="60"/>
        <v>0</v>
      </c>
      <c r="GG38" s="380">
        <f t="shared" si="61"/>
        <v>0</v>
      </c>
      <c r="GH38" s="380">
        <f t="shared" si="62"/>
        <v>0</v>
      </c>
      <c r="GI38" s="380">
        <f t="shared" si="63"/>
        <v>0</v>
      </c>
      <c r="GJ38" s="380">
        <f t="shared" si="172"/>
        <v>0</v>
      </c>
      <c r="GK38" s="380">
        <f t="shared" si="64"/>
        <v>0</v>
      </c>
      <c r="GL38" s="380">
        <f t="shared" si="65"/>
        <v>0</v>
      </c>
      <c r="GM38" s="380">
        <f t="shared" si="66"/>
        <v>0</v>
      </c>
      <c r="GN38" s="380">
        <f t="shared" si="67"/>
        <v>0</v>
      </c>
      <c r="GO38" s="380">
        <f t="shared" si="173"/>
        <v>0</v>
      </c>
      <c r="GP38" s="380">
        <f t="shared" si="68"/>
        <v>0</v>
      </c>
      <c r="GQ38" s="380">
        <f t="shared" si="69"/>
        <v>0</v>
      </c>
      <c r="GR38" s="380">
        <f t="shared" si="70"/>
        <v>0</v>
      </c>
      <c r="GS38" s="380">
        <f t="shared" si="71"/>
        <v>0</v>
      </c>
      <c r="GT38" s="380">
        <f t="shared" si="174"/>
        <v>0</v>
      </c>
      <c r="GU38" s="380">
        <f t="shared" si="72"/>
        <v>0</v>
      </c>
      <c r="GV38" s="386">
        <f t="shared" si="91"/>
        <v>11262.1</v>
      </c>
      <c r="GW38" s="380">
        <f t="shared" si="77"/>
        <v>10620.2</v>
      </c>
      <c r="GX38" s="380">
        <f t="shared" si="77"/>
        <v>6914.3</v>
      </c>
      <c r="GY38" s="380">
        <f t="shared" si="77"/>
        <v>3705.9</v>
      </c>
      <c r="GZ38" s="380">
        <f t="shared" si="77"/>
        <v>641.9</v>
      </c>
      <c r="HA38" s="387"/>
      <c r="HB38" s="387"/>
      <c r="HC38" s="388"/>
      <c r="HD38" s="388"/>
      <c r="HE38" s="389"/>
      <c r="HF38" s="390">
        <f t="shared" si="175"/>
        <v>230</v>
      </c>
      <c r="HG38" s="391">
        <v>16.399999999999999</v>
      </c>
      <c r="HH38" s="392">
        <f t="shared" si="78"/>
        <v>26984</v>
      </c>
      <c r="HI38" s="393"/>
      <c r="HJ38" s="394"/>
      <c r="HK38" s="388">
        <f t="shared" si="74"/>
        <v>0</v>
      </c>
      <c r="HL38" s="388">
        <f t="shared" si="79"/>
        <v>11262.1</v>
      </c>
      <c r="HM38" s="394">
        <f t="shared" si="80"/>
        <v>6914.3</v>
      </c>
      <c r="HN38" s="394"/>
      <c r="HO38" s="395">
        <f t="shared" si="81"/>
        <v>11262.1</v>
      </c>
    </row>
    <row r="39" spans="1:314">
      <c r="A39" s="372" t="s">
        <v>829</v>
      </c>
      <c r="B39" s="373">
        <v>0</v>
      </c>
      <c r="C39" s="373">
        <v>0</v>
      </c>
      <c r="D39" s="374">
        <v>21</v>
      </c>
      <c r="E39" s="375">
        <v>0</v>
      </c>
      <c r="F39" s="374"/>
      <c r="G39" s="373">
        <v>0</v>
      </c>
      <c r="H39" s="374">
        <v>132</v>
      </c>
      <c r="I39" s="375">
        <v>0</v>
      </c>
      <c r="J39" s="374"/>
      <c r="K39" s="374"/>
      <c r="L39" s="374"/>
      <c r="M39" s="373">
        <v>0</v>
      </c>
      <c r="N39" s="375">
        <v>0</v>
      </c>
      <c r="O39" s="374"/>
      <c r="P39" s="375">
        <v>0</v>
      </c>
      <c r="Q39" s="374"/>
      <c r="R39" s="375">
        <v>0</v>
      </c>
      <c r="S39" s="374"/>
      <c r="T39" s="376">
        <v>0</v>
      </c>
      <c r="U39" s="403">
        <v>0</v>
      </c>
      <c r="V39" s="403">
        <v>0</v>
      </c>
      <c r="W39" s="375">
        <v>0</v>
      </c>
      <c r="X39" s="375">
        <v>0</v>
      </c>
      <c r="Y39" s="375">
        <v>0</v>
      </c>
      <c r="Z39" s="375">
        <v>0</v>
      </c>
      <c r="AA39" s="375">
        <v>0</v>
      </c>
      <c r="AB39" s="375">
        <v>0</v>
      </c>
      <c r="AC39" s="375">
        <v>0</v>
      </c>
      <c r="AD39" s="377">
        <v>0</v>
      </c>
      <c r="AE39" s="377">
        <v>0</v>
      </c>
      <c r="AF39" s="377">
        <v>0</v>
      </c>
      <c r="AG39" s="377">
        <v>0</v>
      </c>
      <c r="AH39" s="374"/>
      <c r="AI39" s="377">
        <v>0</v>
      </c>
      <c r="AJ39" s="378">
        <f t="shared" si="75"/>
        <v>21</v>
      </c>
      <c r="AK39" s="378">
        <f t="shared" si="76"/>
        <v>132</v>
      </c>
      <c r="AL39" s="379">
        <f t="shared" si="0"/>
        <v>0</v>
      </c>
      <c r="AM39" s="380">
        <f t="shared" si="92"/>
        <v>0</v>
      </c>
      <c r="AN39" s="380">
        <f t="shared" si="1"/>
        <v>0</v>
      </c>
      <c r="AO39" s="380">
        <f t="shared" si="93"/>
        <v>0</v>
      </c>
      <c r="AP39" s="380">
        <f t="shared" si="94"/>
        <v>0</v>
      </c>
      <c r="AQ39" s="380">
        <f t="shared" si="2"/>
        <v>0</v>
      </c>
      <c r="AR39" s="380">
        <f t="shared" si="3"/>
        <v>0</v>
      </c>
      <c r="AS39" s="380">
        <f t="shared" si="4"/>
        <v>0</v>
      </c>
      <c r="AT39" s="380">
        <f t="shared" si="95"/>
        <v>0</v>
      </c>
      <c r="AU39" s="380">
        <f t="shared" si="96"/>
        <v>0</v>
      </c>
      <c r="AV39" s="380">
        <f t="shared" si="97"/>
        <v>1150.3</v>
      </c>
      <c r="AW39" s="380">
        <f t="shared" si="98"/>
        <v>1095.8</v>
      </c>
      <c r="AX39" s="380">
        <f t="shared" si="5"/>
        <v>713.5</v>
      </c>
      <c r="AY39" s="380">
        <f t="shared" si="99"/>
        <v>382.3</v>
      </c>
      <c r="AZ39" s="380">
        <f t="shared" si="6"/>
        <v>54.5</v>
      </c>
      <c r="BA39" s="380">
        <f t="shared" si="100"/>
        <v>0</v>
      </c>
      <c r="BB39" s="380">
        <f t="shared" si="101"/>
        <v>0</v>
      </c>
      <c r="BC39" s="380">
        <f t="shared" si="7"/>
        <v>0</v>
      </c>
      <c r="BD39" s="380">
        <f t="shared" si="102"/>
        <v>0</v>
      </c>
      <c r="BE39" s="380">
        <f t="shared" si="8"/>
        <v>0</v>
      </c>
      <c r="BF39" s="380">
        <f t="shared" si="103"/>
        <v>0</v>
      </c>
      <c r="BG39" s="380">
        <f t="shared" si="104"/>
        <v>0</v>
      </c>
      <c r="BH39" s="380">
        <f t="shared" si="9"/>
        <v>0</v>
      </c>
      <c r="BI39" s="380">
        <f t="shared" si="105"/>
        <v>0</v>
      </c>
      <c r="BJ39" s="380">
        <f t="shared" si="106"/>
        <v>0</v>
      </c>
      <c r="BK39" s="380">
        <f t="shared" si="107"/>
        <v>0</v>
      </c>
      <c r="BL39" s="380">
        <f t="shared" si="108"/>
        <v>0</v>
      </c>
      <c r="BM39" s="380">
        <f t="shared" si="10"/>
        <v>0</v>
      </c>
      <c r="BN39" s="380">
        <f t="shared" si="109"/>
        <v>0</v>
      </c>
      <c r="BO39" s="380">
        <f t="shared" si="110"/>
        <v>0</v>
      </c>
      <c r="BP39" s="380">
        <f t="shared" si="111"/>
        <v>6361.5</v>
      </c>
      <c r="BQ39" s="380">
        <f t="shared" si="112"/>
        <v>5989.6</v>
      </c>
      <c r="BR39" s="380">
        <f t="shared" si="11"/>
        <v>3899.5</v>
      </c>
      <c r="BS39" s="380">
        <f t="shared" si="113"/>
        <v>2090.1</v>
      </c>
      <c r="BT39" s="380">
        <f t="shared" si="12"/>
        <v>371.9</v>
      </c>
      <c r="BU39" s="380"/>
      <c r="BV39" s="380">
        <f t="shared" si="82"/>
        <v>0</v>
      </c>
      <c r="BW39" s="380">
        <f t="shared" si="83"/>
        <v>0</v>
      </c>
      <c r="BX39" s="380">
        <f t="shared" si="84"/>
        <v>0</v>
      </c>
      <c r="BY39" s="380">
        <f t="shared" si="85"/>
        <v>0</v>
      </c>
      <c r="BZ39" s="380">
        <f t="shared" si="86"/>
        <v>0</v>
      </c>
      <c r="CA39" s="380">
        <f t="shared" si="87"/>
        <v>0</v>
      </c>
      <c r="CB39" s="380">
        <f t="shared" si="88"/>
        <v>0</v>
      </c>
      <c r="CC39" s="380">
        <f t="shared" si="89"/>
        <v>0</v>
      </c>
      <c r="CD39" s="380">
        <f t="shared" si="90"/>
        <v>0</v>
      </c>
      <c r="CE39" s="381">
        <f t="shared" si="13"/>
        <v>0</v>
      </c>
      <c r="CF39" s="380">
        <f t="shared" si="114"/>
        <v>0</v>
      </c>
      <c r="CG39" s="380">
        <f t="shared" si="115"/>
        <v>0</v>
      </c>
      <c r="CH39" s="380">
        <f t="shared" si="14"/>
        <v>0</v>
      </c>
      <c r="CI39" s="380">
        <f t="shared" si="116"/>
        <v>0</v>
      </c>
      <c r="CJ39" s="381">
        <f t="shared" si="15"/>
        <v>0</v>
      </c>
      <c r="CK39" s="380">
        <f t="shared" si="117"/>
        <v>0</v>
      </c>
      <c r="CL39" s="380">
        <f t="shared" si="118"/>
        <v>0</v>
      </c>
      <c r="CM39" s="380">
        <f t="shared" si="16"/>
        <v>0</v>
      </c>
      <c r="CN39" s="380">
        <f t="shared" si="119"/>
        <v>0</v>
      </c>
      <c r="CO39" s="381">
        <f t="shared" si="17"/>
        <v>0</v>
      </c>
      <c r="CP39" s="380">
        <f t="shared" si="120"/>
        <v>0</v>
      </c>
      <c r="CQ39" s="380">
        <f t="shared" si="121"/>
        <v>0</v>
      </c>
      <c r="CR39" s="380">
        <f t="shared" si="18"/>
        <v>0</v>
      </c>
      <c r="CS39" s="380">
        <f t="shared" si="122"/>
        <v>0</v>
      </c>
      <c r="CT39" s="381">
        <f t="shared" si="19"/>
        <v>0</v>
      </c>
      <c r="CU39" s="380">
        <f t="shared" si="123"/>
        <v>0</v>
      </c>
      <c r="CV39" s="380">
        <f t="shared" si="124"/>
        <v>0</v>
      </c>
      <c r="CW39" s="380">
        <f t="shared" si="20"/>
        <v>0</v>
      </c>
      <c r="CX39" s="380">
        <f t="shared" si="125"/>
        <v>0</v>
      </c>
      <c r="CY39" s="380">
        <f t="shared" si="21"/>
        <v>0</v>
      </c>
      <c r="CZ39" s="380">
        <f t="shared" si="126"/>
        <v>0</v>
      </c>
      <c r="DA39" s="380">
        <f t="shared" si="127"/>
        <v>0</v>
      </c>
      <c r="DB39" s="380">
        <f t="shared" si="22"/>
        <v>0</v>
      </c>
      <c r="DC39" s="380">
        <f t="shared" si="128"/>
        <v>0</v>
      </c>
      <c r="DD39" s="380">
        <f t="shared" si="23"/>
        <v>0</v>
      </c>
      <c r="DE39" s="380">
        <f t="shared" si="24"/>
        <v>0</v>
      </c>
      <c r="DF39" s="380">
        <f t="shared" si="25"/>
        <v>0</v>
      </c>
      <c r="DG39" s="380">
        <f t="shared" si="26"/>
        <v>0</v>
      </c>
      <c r="DH39" s="380">
        <f t="shared" si="129"/>
        <v>0</v>
      </c>
      <c r="DI39" s="380">
        <f t="shared" si="27"/>
        <v>0</v>
      </c>
      <c r="DJ39" s="380">
        <f t="shared" si="28"/>
        <v>0</v>
      </c>
      <c r="DK39" s="380">
        <f t="shared" si="29"/>
        <v>0</v>
      </c>
      <c r="DL39" s="380">
        <f t="shared" si="30"/>
        <v>0</v>
      </c>
      <c r="DM39" s="380">
        <f t="shared" si="130"/>
        <v>0</v>
      </c>
      <c r="DN39" s="380">
        <f t="shared" si="31"/>
        <v>0</v>
      </c>
      <c r="DO39" s="380">
        <f t="shared" si="131"/>
        <v>0</v>
      </c>
      <c r="DP39" s="380">
        <f t="shared" si="132"/>
        <v>0</v>
      </c>
      <c r="DQ39" s="380">
        <f t="shared" si="133"/>
        <v>0</v>
      </c>
      <c r="DR39" s="380">
        <f t="shared" si="134"/>
        <v>0</v>
      </c>
      <c r="DS39" s="380">
        <f t="shared" si="32"/>
        <v>0</v>
      </c>
      <c r="DT39" s="382">
        <f t="shared" si="135"/>
        <v>0</v>
      </c>
      <c r="DU39" s="383">
        <f t="shared" si="136"/>
        <v>0</v>
      </c>
      <c r="DV39" s="380">
        <f t="shared" si="33"/>
        <v>0</v>
      </c>
      <c r="DW39" s="380">
        <f t="shared" si="137"/>
        <v>0</v>
      </c>
      <c r="DX39" s="383">
        <f t="shared" si="138"/>
        <v>0</v>
      </c>
      <c r="DY39" s="383">
        <f t="shared" si="139"/>
        <v>0</v>
      </c>
      <c r="DZ39" s="383">
        <f t="shared" si="140"/>
        <v>0</v>
      </c>
      <c r="EA39" s="380">
        <f t="shared" si="34"/>
        <v>0</v>
      </c>
      <c r="EB39" s="380">
        <f t="shared" si="141"/>
        <v>0</v>
      </c>
      <c r="EC39" s="383">
        <f t="shared" si="142"/>
        <v>0</v>
      </c>
      <c r="ED39" s="383">
        <f t="shared" si="143"/>
        <v>0</v>
      </c>
      <c r="EE39" s="383">
        <f t="shared" si="144"/>
        <v>0</v>
      </c>
      <c r="EF39" s="380">
        <f t="shared" si="35"/>
        <v>0</v>
      </c>
      <c r="EG39" s="380">
        <f t="shared" si="145"/>
        <v>0</v>
      </c>
      <c r="EH39" s="383">
        <f t="shared" si="146"/>
        <v>0</v>
      </c>
      <c r="EI39" s="383">
        <f t="shared" si="147"/>
        <v>0</v>
      </c>
      <c r="EJ39" s="383">
        <f t="shared" si="148"/>
        <v>0</v>
      </c>
      <c r="EK39" s="380">
        <f t="shared" si="36"/>
        <v>0</v>
      </c>
      <c r="EL39" s="380">
        <f t="shared" si="149"/>
        <v>0</v>
      </c>
      <c r="EM39" s="383">
        <f t="shared" si="150"/>
        <v>0</v>
      </c>
      <c r="EN39" s="383">
        <f t="shared" si="151"/>
        <v>0</v>
      </c>
      <c r="EO39" s="383">
        <f t="shared" si="152"/>
        <v>0</v>
      </c>
      <c r="EP39" s="380">
        <f t="shared" si="37"/>
        <v>0</v>
      </c>
      <c r="EQ39" s="380">
        <f t="shared" si="153"/>
        <v>0</v>
      </c>
      <c r="ER39" s="383">
        <f t="shared" si="154"/>
        <v>0</v>
      </c>
      <c r="ES39" s="383">
        <f t="shared" si="155"/>
        <v>0</v>
      </c>
      <c r="ET39" s="383">
        <f t="shared" si="156"/>
        <v>0</v>
      </c>
      <c r="EU39" s="380">
        <f t="shared" si="38"/>
        <v>0</v>
      </c>
      <c r="EV39" s="380">
        <f t="shared" si="157"/>
        <v>0</v>
      </c>
      <c r="EW39" s="383">
        <f t="shared" si="158"/>
        <v>0</v>
      </c>
      <c r="EX39" s="383">
        <f t="shared" si="159"/>
        <v>0</v>
      </c>
      <c r="EY39" s="383">
        <f t="shared" si="160"/>
        <v>0</v>
      </c>
      <c r="EZ39" s="380">
        <f t="shared" si="39"/>
        <v>0</v>
      </c>
      <c r="FA39" s="380">
        <f t="shared" si="161"/>
        <v>0</v>
      </c>
      <c r="FB39" s="383">
        <f t="shared" si="162"/>
        <v>0</v>
      </c>
      <c r="FC39" s="383">
        <f t="shared" si="163"/>
        <v>0</v>
      </c>
      <c r="FD39" s="383">
        <f t="shared" si="164"/>
        <v>0</v>
      </c>
      <c r="FE39" s="380">
        <f t="shared" si="40"/>
        <v>0</v>
      </c>
      <c r="FF39" s="380">
        <f t="shared" si="165"/>
        <v>0</v>
      </c>
      <c r="FG39" s="384">
        <f t="shared" si="166"/>
        <v>0</v>
      </c>
      <c r="FH39" s="385">
        <f t="shared" si="41"/>
        <v>0</v>
      </c>
      <c r="FI39" s="380">
        <f t="shared" si="42"/>
        <v>0</v>
      </c>
      <c r="FJ39" s="380">
        <f t="shared" si="43"/>
        <v>0</v>
      </c>
      <c r="FK39" s="380">
        <f t="shared" si="167"/>
        <v>0</v>
      </c>
      <c r="FL39" s="380">
        <f t="shared" si="44"/>
        <v>0</v>
      </c>
      <c r="FM39" s="380">
        <f t="shared" si="45"/>
        <v>0</v>
      </c>
      <c r="FN39" s="380">
        <f t="shared" si="46"/>
        <v>0</v>
      </c>
      <c r="FO39" s="380">
        <f t="shared" si="47"/>
        <v>0</v>
      </c>
      <c r="FP39" s="380">
        <f t="shared" si="168"/>
        <v>0</v>
      </c>
      <c r="FQ39" s="380">
        <f t="shared" si="48"/>
        <v>0</v>
      </c>
      <c r="FR39" s="380">
        <f t="shared" si="49"/>
        <v>0</v>
      </c>
      <c r="FS39" s="380">
        <f t="shared" si="50"/>
        <v>0</v>
      </c>
      <c r="FT39" s="380">
        <f t="shared" si="51"/>
        <v>0</v>
      </c>
      <c r="FU39" s="380">
        <f t="shared" si="169"/>
        <v>0</v>
      </c>
      <c r="FV39" s="380">
        <f t="shared" si="52"/>
        <v>0</v>
      </c>
      <c r="FW39" s="380">
        <f t="shared" si="53"/>
        <v>0</v>
      </c>
      <c r="FX39" s="380">
        <f t="shared" si="54"/>
        <v>0</v>
      </c>
      <c r="FY39" s="380">
        <f t="shared" si="55"/>
        <v>0</v>
      </c>
      <c r="FZ39" s="380">
        <f t="shared" si="170"/>
        <v>0</v>
      </c>
      <c r="GA39" s="380">
        <f t="shared" si="56"/>
        <v>0</v>
      </c>
      <c r="GB39" s="380">
        <f t="shared" si="57"/>
        <v>0</v>
      </c>
      <c r="GC39" s="380">
        <f t="shared" si="58"/>
        <v>0</v>
      </c>
      <c r="GD39" s="380">
        <f t="shared" si="59"/>
        <v>0</v>
      </c>
      <c r="GE39" s="380">
        <f t="shared" si="171"/>
        <v>0</v>
      </c>
      <c r="GF39" s="380">
        <f t="shared" si="60"/>
        <v>0</v>
      </c>
      <c r="GG39" s="380">
        <f t="shared" si="61"/>
        <v>0</v>
      </c>
      <c r="GH39" s="380">
        <f t="shared" si="62"/>
        <v>0</v>
      </c>
      <c r="GI39" s="380">
        <f t="shared" si="63"/>
        <v>0</v>
      </c>
      <c r="GJ39" s="380">
        <f t="shared" si="172"/>
        <v>0</v>
      </c>
      <c r="GK39" s="380">
        <f t="shared" si="64"/>
        <v>0</v>
      </c>
      <c r="GL39" s="380">
        <f t="shared" si="65"/>
        <v>0</v>
      </c>
      <c r="GM39" s="380">
        <f t="shared" si="66"/>
        <v>0</v>
      </c>
      <c r="GN39" s="380">
        <f t="shared" si="67"/>
        <v>0</v>
      </c>
      <c r="GO39" s="380">
        <f t="shared" si="173"/>
        <v>0</v>
      </c>
      <c r="GP39" s="380">
        <f t="shared" si="68"/>
        <v>0</v>
      </c>
      <c r="GQ39" s="380">
        <f t="shared" si="69"/>
        <v>0</v>
      </c>
      <c r="GR39" s="380">
        <f t="shared" si="70"/>
        <v>0</v>
      </c>
      <c r="GS39" s="380">
        <f t="shared" si="71"/>
        <v>0</v>
      </c>
      <c r="GT39" s="380">
        <f t="shared" si="174"/>
        <v>0</v>
      </c>
      <c r="GU39" s="380">
        <f t="shared" si="72"/>
        <v>0</v>
      </c>
      <c r="GV39" s="386">
        <f t="shared" si="91"/>
        <v>7511.8</v>
      </c>
      <c r="GW39" s="380">
        <f t="shared" si="77"/>
        <v>7085.4</v>
      </c>
      <c r="GX39" s="380">
        <f t="shared" si="77"/>
        <v>4613</v>
      </c>
      <c r="GY39" s="380">
        <f t="shared" si="77"/>
        <v>2472.4</v>
      </c>
      <c r="GZ39" s="380">
        <f t="shared" si="77"/>
        <v>426.4</v>
      </c>
      <c r="HA39" s="387"/>
      <c r="HB39" s="387"/>
      <c r="HC39" s="388"/>
      <c r="HD39" s="388"/>
      <c r="HE39" s="389"/>
      <c r="HF39" s="390">
        <f t="shared" si="175"/>
        <v>153</v>
      </c>
      <c r="HG39" s="391">
        <v>11.3</v>
      </c>
      <c r="HH39" s="392">
        <f t="shared" si="78"/>
        <v>26128</v>
      </c>
      <c r="HI39" s="393"/>
      <c r="HJ39" s="394"/>
      <c r="HK39" s="388">
        <f t="shared" si="74"/>
        <v>0</v>
      </c>
      <c r="HL39" s="388">
        <f t="shared" si="79"/>
        <v>7511.8</v>
      </c>
      <c r="HM39" s="394">
        <f t="shared" si="80"/>
        <v>4613</v>
      </c>
      <c r="HN39" s="394"/>
      <c r="HO39" s="395">
        <f t="shared" si="81"/>
        <v>7511.8</v>
      </c>
    </row>
    <row r="40" spans="1:314" ht="31.5">
      <c r="A40" s="372" t="s">
        <v>830</v>
      </c>
      <c r="B40" s="373">
        <v>0</v>
      </c>
      <c r="C40" s="373">
        <v>0</v>
      </c>
      <c r="D40" s="374">
        <v>23</v>
      </c>
      <c r="E40" s="375">
        <v>0</v>
      </c>
      <c r="F40" s="374"/>
      <c r="G40" s="373">
        <v>0</v>
      </c>
      <c r="H40" s="374">
        <v>126</v>
      </c>
      <c r="I40" s="375">
        <v>0</v>
      </c>
      <c r="J40" s="374"/>
      <c r="K40" s="374"/>
      <c r="L40" s="374"/>
      <c r="M40" s="373">
        <v>0</v>
      </c>
      <c r="N40" s="375">
        <v>0</v>
      </c>
      <c r="O40" s="374"/>
      <c r="P40" s="375">
        <v>0</v>
      </c>
      <c r="Q40" s="374"/>
      <c r="R40" s="375">
        <v>0</v>
      </c>
      <c r="S40" s="374"/>
      <c r="T40" s="376">
        <v>0</v>
      </c>
      <c r="U40" s="403">
        <v>0</v>
      </c>
      <c r="V40" s="403">
        <v>0</v>
      </c>
      <c r="W40" s="375">
        <v>0</v>
      </c>
      <c r="X40" s="375">
        <v>0</v>
      </c>
      <c r="Y40" s="375">
        <v>0</v>
      </c>
      <c r="Z40" s="375">
        <v>0</v>
      </c>
      <c r="AA40" s="375">
        <v>0</v>
      </c>
      <c r="AB40" s="375">
        <v>0</v>
      </c>
      <c r="AC40" s="375">
        <v>0</v>
      </c>
      <c r="AD40" s="377">
        <v>0</v>
      </c>
      <c r="AE40" s="377">
        <v>0</v>
      </c>
      <c r="AF40" s="377">
        <v>0</v>
      </c>
      <c r="AG40" s="377">
        <v>0</v>
      </c>
      <c r="AH40" s="374"/>
      <c r="AI40" s="377">
        <v>0</v>
      </c>
      <c r="AJ40" s="378">
        <f t="shared" si="75"/>
        <v>23</v>
      </c>
      <c r="AK40" s="378">
        <f t="shared" si="76"/>
        <v>126</v>
      </c>
      <c r="AL40" s="379">
        <f t="shared" si="0"/>
        <v>0</v>
      </c>
      <c r="AM40" s="380">
        <f t="shared" si="92"/>
        <v>0</v>
      </c>
      <c r="AN40" s="380">
        <f t="shared" si="1"/>
        <v>0</v>
      </c>
      <c r="AO40" s="380">
        <f t="shared" si="93"/>
        <v>0</v>
      </c>
      <c r="AP40" s="380">
        <f t="shared" si="94"/>
        <v>0</v>
      </c>
      <c r="AQ40" s="380">
        <f t="shared" si="2"/>
        <v>0</v>
      </c>
      <c r="AR40" s="380">
        <f t="shared" si="3"/>
        <v>0</v>
      </c>
      <c r="AS40" s="380">
        <f t="shared" si="4"/>
        <v>0</v>
      </c>
      <c r="AT40" s="380">
        <f t="shared" si="95"/>
        <v>0</v>
      </c>
      <c r="AU40" s="380">
        <f t="shared" si="96"/>
        <v>0</v>
      </c>
      <c r="AV40" s="380">
        <f t="shared" si="97"/>
        <v>1259.8</v>
      </c>
      <c r="AW40" s="380">
        <f t="shared" si="98"/>
        <v>1200.2</v>
      </c>
      <c r="AX40" s="380">
        <f t="shared" si="5"/>
        <v>781.4</v>
      </c>
      <c r="AY40" s="380">
        <f t="shared" si="99"/>
        <v>418.8</v>
      </c>
      <c r="AZ40" s="380">
        <f t="shared" si="6"/>
        <v>59.6</v>
      </c>
      <c r="BA40" s="380">
        <f t="shared" si="100"/>
        <v>0</v>
      </c>
      <c r="BB40" s="380">
        <f t="shared" si="101"/>
        <v>0</v>
      </c>
      <c r="BC40" s="380">
        <f t="shared" si="7"/>
        <v>0</v>
      </c>
      <c r="BD40" s="380">
        <f t="shared" si="102"/>
        <v>0</v>
      </c>
      <c r="BE40" s="380">
        <f t="shared" si="8"/>
        <v>0</v>
      </c>
      <c r="BF40" s="380">
        <f t="shared" si="103"/>
        <v>0</v>
      </c>
      <c r="BG40" s="380">
        <f t="shared" si="104"/>
        <v>0</v>
      </c>
      <c r="BH40" s="380">
        <f t="shared" si="9"/>
        <v>0</v>
      </c>
      <c r="BI40" s="380">
        <f t="shared" si="105"/>
        <v>0</v>
      </c>
      <c r="BJ40" s="380">
        <f t="shared" si="106"/>
        <v>0</v>
      </c>
      <c r="BK40" s="380">
        <f t="shared" si="107"/>
        <v>0</v>
      </c>
      <c r="BL40" s="380">
        <f t="shared" si="108"/>
        <v>0</v>
      </c>
      <c r="BM40" s="380">
        <f t="shared" si="10"/>
        <v>0</v>
      </c>
      <c r="BN40" s="380">
        <f t="shared" si="109"/>
        <v>0</v>
      </c>
      <c r="BO40" s="380">
        <f t="shared" si="110"/>
        <v>0</v>
      </c>
      <c r="BP40" s="380">
        <f t="shared" si="111"/>
        <v>6072.3</v>
      </c>
      <c r="BQ40" s="380">
        <f t="shared" si="112"/>
        <v>5717.4</v>
      </c>
      <c r="BR40" s="380">
        <f t="shared" si="11"/>
        <v>3722.3</v>
      </c>
      <c r="BS40" s="380">
        <f t="shared" si="113"/>
        <v>1995.1</v>
      </c>
      <c r="BT40" s="380">
        <f t="shared" si="12"/>
        <v>354.9</v>
      </c>
      <c r="BU40" s="380"/>
      <c r="BV40" s="380">
        <f t="shared" si="82"/>
        <v>0</v>
      </c>
      <c r="BW40" s="380">
        <f t="shared" si="83"/>
        <v>0</v>
      </c>
      <c r="BX40" s="380">
        <f t="shared" si="84"/>
        <v>0</v>
      </c>
      <c r="BY40" s="380">
        <f t="shared" si="85"/>
        <v>0</v>
      </c>
      <c r="BZ40" s="380">
        <f t="shared" si="86"/>
        <v>0</v>
      </c>
      <c r="CA40" s="380">
        <f t="shared" si="87"/>
        <v>0</v>
      </c>
      <c r="CB40" s="380">
        <f t="shared" si="88"/>
        <v>0</v>
      </c>
      <c r="CC40" s="380">
        <f t="shared" si="89"/>
        <v>0</v>
      </c>
      <c r="CD40" s="380">
        <f t="shared" si="90"/>
        <v>0</v>
      </c>
      <c r="CE40" s="381">
        <f t="shared" si="13"/>
        <v>0</v>
      </c>
      <c r="CF40" s="380">
        <f t="shared" si="114"/>
        <v>0</v>
      </c>
      <c r="CG40" s="380">
        <f t="shared" si="115"/>
        <v>0</v>
      </c>
      <c r="CH40" s="380">
        <f t="shared" si="14"/>
        <v>0</v>
      </c>
      <c r="CI40" s="380">
        <f t="shared" si="116"/>
        <v>0</v>
      </c>
      <c r="CJ40" s="381">
        <f t="shared" si="15"/>
        <v>0</v>
      </c>
      <c r="CK40" s="380">
        <f t="shared" si="117"/>
        <v>0</v>
      </c>
      <c r="CL40" s="380">
        <f t="shared" si="118"/>
        <v>0</v>
      </c>
      <c r="CM40" s="380">
        <f t="shared" si="16"/>
        <v>0</v>
      </c>
      <c r="CN40" s="380">
        <f t="shared" si="119"/>
        <v>0</v>
      </c>
      <c r="CO40" s="381">
        <f t="shared" si="17"/>
        <v>0</v>
      </c>
      <c r="CP40" s="380">
        <f t="shared" si="120"/>
        <v>0</v>
      </c>
      <c r="CQ40" s="380">
        <f t="shared" si="121"/>
        <v>0</v>
      </c>
      <c r="CR40" s="380">
        <f t="shared" si="18"/>
        <v>0</v>
      </c>
      <c r="CS40" s="380">
        <f t="shared" si="122"/>
        <v>0</v>
      </c>
      <c r="CT40" s="381">
        <f t="shared" si="19"/>
        <v>0</v>
      </c>
      <c r="CU40" s="380">
        <f t="shared" si="123"/>
        <v>0</v>
      </c>
      <c r="CV40" s="380">
        <f t="shared" si="124"/>
        <v>0</v>
      </c>
      <c r="CW40" s="380">
        <f t="shared" si="20"/>
        <v>0</v>
      </c>
      <c r="CX40" s="380">
        <f t="shared" si="125"/>
        <v>0</v>
      </c>
      <c r="CY40" s="380">
        <f t="shared" si="21"/>
        <v>0</v>
      </c>
      <c r="CZ40" s="380">
        <f t="shared" si="126"/>
        <v>0</v>
      </c>
      <c r="DA40" s="380">
        <f t="shared" si="127"/>
        <v>0</v>
      </c>
      <c r="DB40" s="380">
        <f t="shared" si="22"/>
        <v>0</v>
      </c>
      <c r="DC40" s="380">
        <f t="shared" si="128"/>
        <v>0</v>
      </c>
      <c r="DD40" s="380">
        <f t="shared" si="23"/>
        <v>0</v>
      </c>
      <c r="DE40" s="380">
        <f t="shared" si="24"/>
        <v>0</v>
      </c>
      <c r="DF40" s="380">
        <f t="shared" si="25"/>
        <v>0</v>
      </c>
      <c r="DG40" s="380">
        <f t="shared" si="26"/>
        <v>0</v>
      </c>
      <c r="DH40" s="380">
        <f t="shared" si="129"/>
        <v>0</v>
      </c>
      <c r="DI40" s="380">
        <f t="shared" si="27"/>
        <v>0</v>
      </c>
      <c r="DJ40" s="380">
        <f t="shared" si="28"/>
        <v>0</v>
      </c>
      <c r="DK40" s="380">
        <f t="shared" si="29"/>
        <v>0</v>
      </c>
      <c r="DL40" s="380">
        <f t="shared" si="30"/>
        <v>0</v>
      </c>
      <c r="DM40" s="380">
        <f t="shared" si="130"/>
        <v>0</v>
      </c>
      <c r="DN40" s="380">
        <f t="shared" si="31"/>
        <v>0</v>
      </c>
      <c r="DO40" s="380">
        <f t="shared" si="131"/>
        <v>0</v>
      </c>
      <c r="DP40" s="380">
        <f t="shared" si="132"/>
        <v>0</v>
      </c>
      <c r="DQ40" s="380">
        <f t="shared" si="133"/>
        <v>0</v>
      </c>
      <c r="DR40" s="380">
        <f t="shared" si="134"/>
        <v>0</v>
      </c>
      <c r="DS40" s="380">
        <f t="shared" si="32"/>
        <v>0</v>
      </c>
      <c r="DT40" s="382">
        <f t="shared" si="135"/>
        <v>0</v>
      </c>
      <c r="DU40" s="383">
        <f t="shared" si="136"/>
        <v>0</v>
      </c>
      <c r="DV40" s="380">
        <f t="shared" si="33"/>
        <v>0</v>
      </c>
      <c r="DW40" s="380">
        <f t="shared" si="137"/>
        <v>0</v>
      </c>
      <c r="DX40" s="383">
        <f t="shared" si="138"/>
        <v>0</v>
      </c>
      <c r="DY40" s="383">
        <f t="shared" si="139"/>
        <v>0</v>
      </c>
      <c r="DZ40" s="383">
        <f t="shared" si="140"/>
        <v>0</v>
      </c>
      <c r="EA40" s="380">
        <f t="shared" si="34"/>
        <v>0</v>
      </c>
      <c r="EB40" s="380">
        <f t="shared" si="141"/>
        <v>0</v>
      </c>
      <c r="EC40" s="383">
        <f t="shared" si="142"/>
        <v>0</v>
      </c>
      <c r="ED40" s="383">
        <f t="shared" si="143"/>
        <v>0</v>
      </c>
      <c r="EE40" s="383">
        <f t="shared" si="144"/>
        <v>0</v>
      </c>
      <c r="EF40" s="380">
        <f t="shared" si="35"/>
        <v>0</v>
      </c>
      <c r="EG40" s="380">
        <f t="shared" si="145"/>
        <v>0</v>
      </c>
      <c r="EH40" s="383">
        <f t="shared" si="146"/>
        <v>0</v>
      </c>
      <c r="EI40" s="383">
        <f t="shared" si="147"/>
        <v>0</v>
      </c>
      <c r="EJ40" s="383">
        <f t="shared" si="148"/>
        <v>0</v>
      </c>
      <c r="EK40" s="380">
        <f t="shared" si="36"/>
        <v>0</v>
      </c>
      <c r="EL40" s="380">
        <f t="shared" si="149"/>
        <v>0</v>
      </c>
      <c r="EM40" s="383">
        <f t="shared" si="150"/>
        <v>0</v>
      </c>
      <c r="EN40" s="383">
        <f t="shared" si="151"/>
        <v>0</v>
      </c>
      <c r="EO40" s="383">
        <f t="shared" si="152"/>
        <v>0</v>
      </c>
      <c r="EP40" s="380">
        <f t="shared" si="37"/>
        <v>0</v>
      </c>
      <c r="EQ40" s="380">
        <f t="shared" si="153"/>
        <v>0</v>
      </c>
      <c r="ER40" s="383">
        <f t="shared" si="154"/>
        <v>0</v>
      </c>
      <c r="ES40" s="383">
        <f t="shared" si="155"/>
        <v>0</v>
      </c>
      <c r="ET40" s="383">
        <f t="shared" si="156"/>
        <v>0</v>
      </c>
      <c r="EU40" s="380">
        <f t="shared" si="38"/>
        <v>0</v>
      </c>
      <c r="EV40" s="380">
        <f t="shared" si="157"/>
        <v>0</v>
      </c>
      <c r="EW40" s="383">
        <f t="shared" si="158"/>
        <v>0</v>
      </c>
      <c r="EX40" s="383">
        <f t="shared" si="159"/>
        <v>0</v>
      </c>
      <c r="EY40" s="383">
        <f t="shared" si="160"/>
        <v>0</v>
      </c>
      <c r="EZ40" s="380">
        <f t="shared" si="39"/>
        <v>0</v>
      </c>
      <c r="FA40" s="380">
        <f t="shared" si="161"/>
        <v>0</v>
      </c>
      <c r="FB40" s="383">
        <f t="shared" si="162"/>
        <v>0</v>
      </c>
      <c r="FC40" s="383">
        <f t="shared" si="163"/>
        <v>0</v>
      </c>
      <c r="FD40" s="383">
        <f t="shared" si="164"/>
        <v>0</v>
      </c>
      <c r="FE40" s="380">
        <f t="shared" si="40"/>
        <v>0</v>
      </c>
      <c r="FF40" s="380">
        <f t="shared" si="165"/>
        <v>0</v>
      </c>
      <c r="FG40" s="384">
        <f t="shared" si="166"/>
        <v>0</v>
      </c>
      <c r="FH40" s="385">
        <f t="shared" si="41"/>
        <v>0</v>
      </c>
      <c r="FI40" s="380">
        <f t="shared" si="42"/>
        <v>0</v>
      </c>
      <c r="FJ40" s="380">
        <f t="shared" si="43"/>
        <v>0</v>
      </c>
      <c r="FK40" s="380">
        <f t="shared" si="167"/>
        <v>0</v>
      </c>
      <c r="FL40" s="380">
        <f t="shared" si="44"/>
        <v>0</v>
      </c>
      <c r="FM40" s="380">
        <f t="shared" si="45"/>
        <v>0</v>
      </c>
      <c r="FN40" s="380">
        <f t="shared" si="46"/>
        <v>0</v>
      </c>
      <c r="FO40" s="380">
        <f t="shared" si="47"/>
        <v>0</v>
      </c>
      <c r="FP40" s="380">
        <f t="shared" si="168"/>
        <v>0</v>
      </c>
      <c r="FQ40" s="380">
        <f t="shared" si="48"/>
        <v>0</v>
      </c>
      <c r="FR40" s="380">
        <f t="shared" si="49"/>
        <v>0</v>
      </c>
      <c r="FS40" s="380">
        <f t="shared" si="50"/>
        <v>0</v>
      </c>
      <c r="FT40" s="380">
        <f t="shared" si="51"/>
        <v>0</v>
      </c>
      <c r="FU40" s="380">
        <f t="shared" si="169"/>
        <v>0</v>
      </c>
      <c r="FV40" s="380">
        <f t="shared" si="52"/>
        <v>0</v>
      </c>
      <c r="FW40" s="380">
        <f t="shared" si="53"/>
        <v>0</v>
      </c>
      <c r="FX40" s="380">
        <f t="shared" si="54"/>
        <v>0</v>
      </c>
      <c r="FY40" s="380">
        <f t="shared" si="55"/>
        <v>0</v>
      </c>
      <c r="FZ40" s="380">
        <f t="shared" si="170"/>
        <v>0</v>
      </c>
      <c r="GA40" s="380">
        <f t="shared" si="56"/>
        <v>0</v>
      </c>
      <c r="GB40" s="380">
        <f t="shared" si="57"/>
        <v>0</v>
      </c>
      <c r="GC40" s="380">
        <f t="shared" si="58"/>
        <v>0</v>
      </c>
      <c r="GD40" s="380">
        <f t="shared" si="59"/>
        <v>0</v>
      </c>
      <c r="GE40" s="380">
        <f t="shared" si="171"/>
        <v>0</v>
      </c>
      <c r="GF40" s="380">
        <f t="shared" si="60"/>
        <v>0</v>
      </c>
      <c r="GG40" s="380">
        <f t="shared" si="61"/>
        <v>0</v>
      </c>
      <c r="GH40" s="380">
        <f t="shared" si="62"/>
        <v>0</v>
      </c>
      <c r="GI40" s="380">
        <f t="shared" si="63"/>
        <v>0</v>
      </c>
      <c r="GJ40" s="380">
        <f t="shared" si="172"/>
        <v>0</v>
      </c>
      <c r="GK40" s="380">
        <f t="shared" si="64"/>
        <v>0</v>
      </c>
      <c r="GL40" s="380">
        <f t="shared" si="65"/>
        <v>0</v>
      </c>
      <c r="GM40" s="380">
        <f t="shared" si="66"/>
        <v>0</v>
      </c>
      <c r="GN40" s="380">
        <f t="shared" si="67"/>
        <v>0</v>
      </c>
      <c r="GO40" s="380">
        <f t="shared" si="173"/>
        <v>0</v>
      </c>
      <c r="GP40" s="380">
        <f t="shared" si="68"/>
        <v>0</v>
      </c>
      <c r="GQ40" s="380">
        <f t="shared" si="69"/>
        <v>0</v>
      </c>
      <c r="GR40" s="380">
        <f t="shared" si="70"/>
        <v>0</v>
      </c>
      <c r="GS40" s="380">
        <f t="shared" si="71"/>
        <v>0</v>
      </c>
      <c r="GT40" s="380">
        <f t="shared" si="174"/>
        <v>0</v>
      </c>
      <c r="GU40" s="380">
        <f t="shared" si="72"/>
        <v>0</v>
      </c>
      <c r="GV40" s="386">
        <f t="shared" si="91"/>
        <v>7332.1</v>
      </c>
      <c r="GW40" s="380">
        <f t="shared" si="77"/>
        <v>6917.6</v>
      </c>
      <c r="GX40" s="380">
        <f t="shared" si="77"/>
        <v>4503.7</v>
      </c>
      <c r="GY40" s="380">
        <f t="shared" si="77"/>
        <v>2413.9</v>
      </c>
      <c r="GZ40" s="380">
        <f t="shared" si="77"/>
        <v>414.5</v>
      </c>
      <c r="HA40" s="387"/>
      <c r="HB40" s="387"/>
      <c r="HC40" s="388"/>
      <c r="HD40" s="388"/>
      <c r="HE40" s="389"/>
      <c r="HF40" s="390">
        <f t="shared" si="175"/>
        <v>149</v>
      </c>
      <c r="HG40" s="391">
        <v>9.6999999999999993</v>
      </c>
      <c r="HH40" s="392">
        <f t="shared" si="78"/>
        <v>29717</v>
      </c>
      <c r="HI40" s="393"/>
      <c r="HJ40" s="394"/>
      <c r="HK40" s="388">
        <f t="shared" si="74"/>
        <v>0</v>
      </c>
      <c r="HL40" s="388">
        <f t="shared" si="79"/>
        <v>7332.1</v>
      </c>
      <c r="HM40" s="394">
        <f t="shared" si="80"/>
        <v>4503.7</v>
      </c>
      <c r="HN40" s="394"/>
      <c r="HO40" s="395">
        <f t="shared" si="81"/>
        <v>7332.1</v>
      </c>
    </row>
    <row r="41" spans="1:314" s="400" customFormat="1">
      <c r="A41" s="372" t="s">
        <v>743</v>
      </c>
      <c r="B41" s="373">
        <v>0</v>
      </c>
      <c r="C41" s="373">
        <v>0</v>
      </c>
      <c r="D41" s="374">
        <v>25</v>
      </c>
      <c r="E41" s="375">
        <v>0</v>
      </c>
      <c r="F41" s="374"/>
      <c r="G41" s="373">
        <v>0</v>
      </c>
      <c r="H41" s="374">
        <v>146</v>
      </c>
      <c r="I41" s="375">
        <v>0</v>
      </c>
      <c r="J41" s="374"/>
      <c r="K41" s="374"/>
      <c r="L41" s="374"/>
      <c r="M41" s="373">
        <v>0</v>
      </c>
      <c r="N41" s="375">
        <v>0</v>
      </c>
      <c r="O41" s="374"/>
      <c r="P41" s="375">
        <v>0</v>
      </c>
      <c r="Q41" s="374">
        <v>73</v>
      </c>
      <c r="R41" s="375">
        <v>0</v>
      </c>
      <c r="S41" s="374"/>
      <c r="T41" s="376">
        <v>0</v>
      </c>
      <c r="U41" s="403">
        <v>0</v>
      </c>
      <c r="V41" s="403">
        <v>0</v>
      </c>
      <c r="W41" s="375">
        <v>0</v>
      </c>
      <c r="X41" s="375">
        <v>0</v>
      </c>
      <c r="Y41" s="375">
        <v>0</v>
      </c>
      <c r="Z41" s="375">
        <v>0</v>
      </c>
      <c r="AA41" s="375">
        <v>0</v>
      </c>
      <c r="AB41" s="375">
        <v>0</v>
      </c>
      <c r="AC41" s="375">
        <v>0</v>
      </c>
      <c r="AD41" s="377">
        <v>0</v>
      </c>
      <c r="AE41" s="377">
        <v>0</v>
      </c>
      <c r="AF41" s="377">
        <v>0</v>
      </c>
      <c r="AG41" s="377">
        <v>0</v>
      </c>
      <c r="AH41" s="374">
        <v>63</v>
      </c>
      <c r="AI41" s="377">
        <v>0</v>
      </c>
      <c r="AJ41" s="378">
        <f t="shared" si="75"/>
        <v>25</v>
      </c>
      <c r="AK41" s="378">
        <f t="shared" si="76"/>
        <v>282</v>
      </c>
      <c r="AL41" s="379">
        <f t="shared" si="0"/>
        <v>0</v>
      </c>
      <c r="AM41" s="380">
        <f t="shared" si="92"/>
        <v>0</v>
      </c>
      <c r="AN41" s="380">
        <f t="shared" si="1"/>
        <v>0</v>
      </c>
      <c r="AO41" s="380">
        <f t="shared" si="93"/>
        <v>0</v>
      </c>
      <c r="AP41" s="380">
        <f t="shared" si="94"/>
        <v>0</v>
      </c>
      <c r="AQ41" s="380">
        <f t="shared" si="2"/>
        <v>0</v>
      </c>
      <c r="AR41" s="380">
        <f t="shared" si="3"/>
        <v>0</v>
      </c>
      <c r="AS41" s="380">
        <f t="shared" si="4"/>
        <v>0</v>
      </c>
      <c r="AT41" s="380">
        <f t="shared" si="95"/>
        <v>0</v>
      </c>
      <c r="AU41" s="380">
        <f t="shared" si="96"/>
        <v>0</v>
      </c>
      <c r="AV41" s="380">
        <f t="shared" si="97"/>
        <v>1369.4</v>
      </c>
      <c r="AW41" s="380">
        <f t="shared" si="98"/>
        <v>1304.5999999999999</v>
      </c>
      <c r="AX41" s="380">
        <f t="shared" si="5"/>
        <v>849.4</v>
      </c>
      <c r="AY41" s="380">
        <f t="shared" si="99"/>
        <v>455.2</v>
      </c>
      <c r="AZ41" s="380">
        <f t="shared" si="6"/>
        <v>64.8</v>
      </c>
      <c r="BA41" s="380">
        <f t="shared" si="100"/>
        <v>0</v>
      </c>
      <c r="BB41" s="380">
        <f t="shared" si="101"/>
        <v>0</v>
      </c>
      <c r="BC41" s="380">
        <f t="shared" si="7"/>
        <v>0</v>
      </c>
      <c r="BD41" s="380">
        <f t="shared" si="102"/>
        <v>0</v>
      </c>
      <c r="BE41" s="380">
        <f t="shared" si="8"/>
        <v>0</v>
      </c>
      <c r="BF41" s="380">
        <f t="shared" si="103"/>
        <v>0</v>
      </c>
      <c r="BG41" s="380">
        <f t="shared" si="104"/>
        <v>0</v>
      </c>
      <c r="BH41" s="380">
        <f t="shared" si="9"/>
        <v>0</v>
      </c>
      <c r="BI41" s="380">
        <f t="shared" si="105"/>
        <v>0</v>
      </c>
      <c r="BJ41" s="380">
        <f t="shared" si="106"/>
        <v>0</v>
      </c>
      <c r="BK41" s="380">
        <f t="shared" si="107"/>
        <v>0</v>
      </c>
      <c r="BL41" s="380">
        <f t="shared" si="108"/>
        <v>0</v>
      </c>
      <c r="BM41" s="380">
        <f t="shared" si="10"/>
        <v>0</v>
      </c>
      <c r="BN41" s="380">
        <f t="shared" si="109"/>
        <v>0</v>
      </c>
      <c r="BO41" s="380">
        <f t="shared" si="110"/>
        <v>0</v>
      </c>
      <c r="BP41" s="380">
        <f t="shared" si="111"/>
        <v>7036.2</v>
      </c>
      <c r="BQ41" s="380">
        <f t="shared" si="112"/>
        <v>6624.9</v>
      </c>
      <c r="BR41" s="380">
        <f t="shared" si="11"/>
        <v>4313.1000000000004</v>
      </c>
      <c r="BS41" s="380">
        <f t="shared" si="113"/>
        <v>2311.8000000000002</v>
      </c>
      <c r="BT41" s="380">
        <f t="shared" si="12"/>
        <v>411.3</v>
      </c>
      <c r="BU41" s="380"/>
      <c r="BV41" s="380">
        <f t="shared" si="82"/>
        <v>0</v>
      </c>
      <c r="BW41" s="380">
        <f t="shared" si="83"/>
        <v>0</v>
      </c>
      <c r="BX41" s="380">
        <f t="shared" si="84"/>
        <v>0</v>
      </c>
      <c r="BY41" s="380">
        <f t="shared" si="85"/>
        <v>0</v>
      </c>
      <c r="BZ41" s="380">
        <f t="shared" si="86"/>
        <v>0</v>
      </c>
      <c r="CA41" s="380">
        <f t="shared" si="87"/>
        <v>0</v>
      </c>
      <c r="CB41" s="380">
        <f t="shared" si="88"/>
        <v>0</v>
      </c>
      <c r="CC41" s="380">
        <f t="shared" si="89"/>
        <v>0</v>
      </c>
      <c r="CD41" s="380">
        <f t="shared" si="90"/>
        <v>0</v>
      </c>
      <c r="CE41" s="381">
        <f t="shared" si="13"/>
        <v>0</v>
      </c>
      <c r="CF41" s="380">
        <f t="shared" si="114"/>
        <v>0</v>
      </c>
      <c r="CG41" s="380">
        <f t="shared" si="115"/>
        <v>0</v>
      </c>
      <c r="CH41" s="380">
        <f t="shared" si="14"/>
        <v>0</v>
      </c>
      <c r="CI41" s="380">
        <f t="shared" si="116"/>
        <v>0</v>
      </c>
      <c r="CJ41" s="381">
        <f t="shared" si="15"/>
        <v>0</v>
      </c>
      <c r="CK41" s="380">
        <f t="shared" si="117"/>
        <v>0</v>
      </c>
      <c r="CL41" s="380">
        <f t="shared" si="118"/>
        <v>0</v>
      </c>
      <c r="CM41" s="380">
        <f t="shared" si="16"/>
        <v>0</v>
      </c>
      <c r="CN41" s="380">
        <f t="shared" si="119"/>
        <v>0</v>
      </c>
      <c r="CO41" s="381">
        <f t="shared" si="17"/>
        <v>0</v>
      </c>
      <c r="CP41" s="380">
        <f t="shared" si="120"/>
        <v>0</v>
      </c>
      <c r="CQ41" s="380">
        <f t="shared" si="121"/>
        <v>0</v>
      </c>
      <c r="CR41" s="380">
        <f t="shared" si="18"/>
        <v>0</v>
      </c>
      <c r="CS41" s="380">
        <f t="shared" si="122"/>
        <v>0</v>
      </c>
      <c r="CT41" s="381">
        <f t="shared" si="19"/>
        <v>0</v>
      </c>
      <c r="CU41" s="380">
        <f t="shared" si="123"/>
        <v>0</v>
      </c>
      <c r="CV41" s="380">
        <f t="shared" si="124"/>
        <v>0</v>
      </c>
      <c r="CW41" s="380">
        <f t="shared" si="20"/>
        <v>0</v>
      </c>
      <c r="CX41" s="380">
        <f t="shared" si="125"/>
        <v>0</v>
      </c>
      <c r="CY41" s="380">
        <f t="shared" si="21"/>
        <v>0</v>
      </c>
      <c r="CZ41" s="380">
        <f t="shared" si="126"/>
        <v>0</v>
      </c>
      <c r="DA41" s="380">
        <f t="shared" si="127"/>
        <v>0</v>
      </c>
      <c r="DB41" s="380">
        <f t="shared" si="22"/>
        <v>0</v>
      </c>
      <c r="DC41" s="380">
        <f t="shared" si="128"/>
        <v>0</v>
      </c>
      <c r="DD41" s="380">
        <f t="shared" si="23"/>
        <v>0</v>
      </c>
      <c r="DE41" s="380">
        <f t="shared" si="24"/>
        <v>8879.6</v>
      </c>
      <c r="DF41" s="380">
        <f t="shared" si="25"/>
        <v>8612.2999999999993</v>
      </c>
      <c r="DG41" s="380">
        <f t="shared" si="26"/>
        <v>5607.1</v>
      </c>
      <c r="DH41" s="380">
        <f t="shared" si="129"/>
        <v>3005.2</v>
      </c>
      <c r="DI41" s="380">
        <f t="shared" si="27"/>
        <v>267.3</v>
      </c>
      <c r="DJ41" s="380">
        <f t="shared" si="28"/>
        <v>0</v>
      </c>
      <c r="DK41" s="380">
        <f t="shared" si="29"/>
        <v>0</v>
      </c>
      <c r="DL41" s="380">
        <f t="shared" si="30"/>
        <v>0</v>
      </c>
      <c r="DM41" s="380">
        <f t="shared" si="130"/>
        <v>0</v>
      </c>
      <c r="DN41" s="380">
        <f t="shared" si="31"/>
        <v>0</v>
      </c>
      <c r="DO41" s="380">
        <f t="shared" si="131"/>
        <v>0</v>
      </c>
      <c r="DP41" s="380">
        <f t="shared" si="132"/>
        <v>0</v>
      </c>
      <c r="DQ41" s="380">
        <f t="shared" si="133"/>
        <v>0</v>
      </c>
      <c r="DR41" s="380">
        <f t="shared" si="134"/>
        <v>0</v>
      </c>
      <c r="DS41" s="380">
        <f t="shared" si="32"/>
        <v>0</v>
      </c>
      <c r="DT41" s="382">
        <f t="shared" si="135"/>
        <v>0</v>
      </c>
      <c r="DU41" s="383">
        <f t="shared" si="136"/>
        <v>0</v>
      </c>
      <c r="DV41" s="380">
        <f t="shared" si="33"/>
        <v>0</v>
      </c>
      <c r="DW41" s="380">
        <f t="shared" si="137"/>
        <v>0</v>
      </c>
      <c r="DX41" s="383">
        <f t="shared" si="138"/>
        <v>0</v>
      </c>
      <c r="DY41" s="383">
        <f t="shared" si="139"/>
        <v>0</v>
      </c>
      <c r="DZ41" s="383">
        <f t="shared" si="140"/>
        <v>0</v>
      </c>
      <c r="EA41" s="380">
        <f t="shared" si="34"/>
        <v>0</v>
      </c>
      <c r="EB41" s="380">
        <f t="shared" si="141"/>
        <v>0</v>
      </c>
      <c r="EC41" s="383">
        <f t="shared" si="142"/>
        <v>0</v>
      </c>
      <c r="ED41" s="383">
        <f t="shared" si="143"/>
        <v>0</v>
      </c>
      <c r="EE41" s="383">
        <f t="shared" si="144"/>
        <v>0</v>
      </c>
      <c r="EF41" s="380">
        <f t="shared" si="35"/>
        <v>0</v>
      </c>
      <c r="EG41" s="380">
        <f t="shared" si="145"/>
        <v>0</v>
      </c>
      <c r="EH41" s="383">
        <f t="shared" si="146"/>
        <v>0</v>
      </c>
      <c r="EI41" s="383">
        <f t="shared" si="147"/>
        <v>0</v>
      </c>
      <c r="EJ41" s="383">
        <f t="shared" si="148"/>
        <v>0</v>
      </c>
      <c r="EK41" s="380">
        <f t="shared" si="36"/>
        <v>0</v>
      </c>
      <c r="EL41" s="380">
        <f t="shared" si="149"/>
        <v>0</v>
      </c>
      <c r="EM41" s="383">
        <f t="shared" si="150"/>
        <v>0</v>
      </c>
      <c r="EN41" s="383">
        <f t="shared" si="151"/>
        <v>0</v>
      </c>
      <c r="EO41" s="383">
        <f t="shared" si="152"/>
        <v>0</v>
      </c>
      <c r="EP41" s="380">
        <f t="shared" si="37"/>
        <v>0</v>
      </c>
      <c r="EQ41" s="380">
        <f t="shared" si="153"/>
        <v>0</v>
      </c>
      <c r="ER41" s="383">
        <f t="shared" si="154"/>
        <v>0</v>
      </c>
      <c r="ES41" s="383">
        <f t="shared" si="155"/>
        <v>0</v>
      </c>
      <c r="ET41" s="383">
        <f t="shared" si="156"/>
        <v>0</v>
      </c>
      <c r="EU41" s="380">
        <f t="shared" si="38"/>
        <v>0</v>
      </c>
      <c r="EV41" s="380">
        <f t="shared" si="157"/>
        <v>0</v>
      </c>
      <c r="EW41" s="383">
        <f t="shared" si="158"/>
        <v>0</v>
      </c>
      <c r="EX41" s="383">
        <f t="shared" si="159"/>
        <v>0</v>
      </c>
      <c r="EY41" s="383">
        <f t="shared" si="160"/>
        <v>0</v>
      </c>
      <c r="EZ41" s="380">
        <f t="shared" si="39"/>
        <v>0</v>
      </c>
      <c r="FA41" s="380">
        <f t="shared" si="161"/>
        <v>0</v>
      </c>
      <c r="FB41" s="383">
        <f t="shared" si="162"/>
        <v>0</v>
      </c>
      <c r="FC41" s="383">
        <f t="shared" si="163"/>
        <v>0</v>
      </c>
      <c r="FD41" s="383">
        <f t="shared" si="164"/>
        <v>0</v>
      </c>
      <c r="FE41" s="380">
        <f t="shared" si="40"/>
        <v>0</v>
      </c>
      <c r="FF41" s="380">
        <f t="shared" si="165"/>
        <v>0</v>
      </c>
      <c r="FG41" s="384">
        <f t="shared" si="166"/>
        <v>0</v>
      </c>
      <c r="FH41" s="385">
        <f t="shared" si="41"/>
        <v>0</v>
      </c>
      <c r="FI41" s="380">
        <f t="shared" si="42"/>
        <v>0</v>
      </c>
      <c r="FJ41" s="380">
        <f t="shared" si="43"/>
        <v>0</v>
      </c>
      <c r="FK41" s="380">
        <f t="shared" si="167"/>
        <v>0</v>
      </c>
      <c r="FL41" s="380">
        <f t="shared" si="44"/>
        <v>0</v>
      </c>
      <c r="FM41" s="380">
        <f t="shared" si="45"/>
        <v>0</v>
      </c>
      <c r="FN41" s="380">
        <f t="shared" si="46"/>
        <v>0</v>
      </c>
      <c r="FO41" s="380">
        <f t="shared" si="47"/>
        <v>0</v>
      </c>
      <c r="FP41" s="380">
        <f t="shared" si="168"/>
        <v>0</v>
      </c>
      <c r="FQ41" s="380">
        <f t="shared" si="48"/>
        <v>0</v>
      </c>
      <c r="FR41" s="380">
        <f t="shared" si="49"/>
        <v>0</v>
      </c>
      <c r="FS41" s="380">
        <f t="shared" si="50"/>
        <v>0</v>
      </c>
      <c r="FT41" s="380">
        <f t="shared" si="51"/>
        <v>0</v>
      </c>
      <c r="FU41" s="380">
        <f t="shared" si="169"/>
        <v>0</v>
      </c>
      <c r="FV41" s="380">
        <f t="shared" si="52"/>
        <v>0</v>
      </c>
      <c r="FW41" s="380">
        <f t="shared" si="53"/>
        <v>0</v>
      </c>
      <c r="FX41" s="380">
        <f t="shared" si="54"/>
        <v>0</v>
      </c>
      <c r="FY41" s="380">
        <f t="shared" si="55"/>
        <v>0</v>
      </c>
      <c r="FZ41" s="380">
        <f t="shared" si="170"/>
        <v>0</v>
      </c>
      <c r="GA41" s="380">
        <f t="shared" si="56"/>
        <v>0</v>
      </c>
      <c r="GB41" s="380">
        <f t="shared" si="57"/>
        <v>0</v>
      </c>
      <c r="GC41" s="380">
        <f t="shared" si="58"/>
        <v>0</v>
      </c>
      <c r="GD41" s="380">
        <f t="shared" si="59"/>
        <v>0</v>
      </c>
      <c r="GE41" s="380">
        <f t="shared" si="171"/>
        <v>0</v>
      </c>
      <c r="GF41" s="380">
        <f t="shared" si="60"/>
        <v>0</v>
      </c>
      <c r="GG41" s="380">
        <f t="shared" si="61"/>
        <v>0</v>
      </c>
      <c r="GH41" s="380">
        <f t="shared" si="62"/>
        <v>0</v>
      </c>
      <c r="GI41" s="380">
        <f t="shared" si="63"/>
        <v>0</v>
      </c>
      <c r="GJ41" s="380">
        <f t="shared" si="172"/>
        <v>0</v>
      </c>
      <c r="GK41" s="380">
        <f t="shared" si="64"/>
        <v>0</v>
      </c>
      <c r="GL41" s="380">
        <f t="shared" si="65"/>
        <v>3491.5</v>
      </c>
      <c r="GM41" s="380">
        <f t="shared" si="66"/>
        <v>3287.5</v>
      </c>
      <c r="GN41" s="380">
        <f t="shared" si="67"/>
        <v>2140.4</v>
      </c>
      <c r="GO41" s="380">
        <f t="shared" si="173"/>
        <v>1147.0999999999999</v>
      </c>
      <c r="GP41" s="380">
        <f t="shared" si="68"/>
        <v>204</v>
      </c>
      <c r="GQ41" s="380">
        <f t="shared" si="69"/>
        <v>0</v>
      </c>
      <c r="GR41" s="380">
        <f t="shared" si="70"/>
        <v>0</v>
      </c>
      <c r="GS41" s="380">
        <f t="shared" si="71"/>
        <v>0</v>
      </c>
      <c r="GT41" s="380">
        <f t="shared" si="174"/>
        <v>0</v>
      </c>
      <c r="GU41" s="380">
        <f t="shared" si="72"/>
        <v>0</v>
      </c>
      <c r="GV41" s="386">
        <f t="shared" si="91"/>
        <v>20776.7</v>
      </c>
      <c r="GW41" s="380">
        <f t="shared" si="77"/>
        <v>19829.3</v>
      </c>
      <c r="GX41" s="380">
        <f t="shared" si="77"/>
        <v>12910</v>
      </c>
      <c r="GY41" s="380">
        <f t="shared" si="77"/>
        <v>6919.3</v>
      </c>
      <c r="GZ41" s="380">
        <f t="shared" si="77"/>
        <v>947.4</v>
      </c>
      <c r="HA41" s="387"/>
      <c r="HB41" s="387"/>
      <c r="HC41" s="388"/>
      <c r="HD41" s="388"/>
      <c r="HE41" s="389"/>
      <c r="HF41" s="390">
        <f t="shared" si="175"/>
        <v>307</v>
      </c>
      <c r="HG41" s="391">
        <v>34.6</v>
      </c>
      <c r="HH41" s="392">
        <f t="shared" si="78"/>
        <v>23881</v>
      </c>
      <c r="HI41" s="393"/>
      <c r="HJ41" s="394"/>
      <c r="HK41" s="388">
        <f t="shared" si="74"/>
        <v>0</v>
      </c>
      <c r="HL41" s="388">
        <f t="shared" si="79"/>
        <v>20776.7</v>
      </c>
      <c r="HM41" s="394">
        <f t="shared" si="80"/>
        <v>12910</v>
      </c>
      <c r="HN41" s="394"/>
      <c r="HO41" s="395">
        <f t="shared" si="81"/>
        <v>20776.7</v>
      </c>
      <c r="HP41" s="301"/>
      <c r="HQ41" s="301"/>
      <c r="HR41" s="301"/>
      <c r="HS41" s="301"/>
      <c r="HT41" s="301"/>
      <c r="HU41" s="301"/>
      <c r="HV41" s="301"/>
      <c r="HW41" s="301"/>
      <c r="HX41" s="301"/>
      <c r="HY41" s="301"/>
      <c r="HZ41" s="301"/>
      <c r="IA41" s="301"/>
      <c r="IB41" s="301"/>
      <c r="IC41" s="301"/>
      <c r="ID41" s="301"/>
      <c r="IE41" s="301"/>
      <c r="IF41" s="301"/>
      <c r="IG41" s="301"/>
      <c r="IH41" s="301"/>
      <c r="II41" s="301"/>
      <c r="IJ41" s="301"/>
      <c r="IK41" s="301"/>
      <c r="IL41" s="301"/>
      <c r="IM41" s="301"/>
      <c r="IN41" s="301"/>
      <c r="IO41" s="301"/>
      <c r="IP41" s="301"/>
      <c r="IQ41" s="301"/>
      <c r="IR41" s="301"/>
      <c r="IS41" s="301"/>
      <c r="IT41" s="301"/>
      <c r="IU41" s="301"/>
      <c r="IV41" s="301"/>
      <c r="IW41" s="301"/>
      <c r="IX41" s="301"/>
      <c r="IY41" s="301"/>
      <c r="IZ41" s="301"/>
      <c r="JA41" s="301"/>
      <c r="JB41" s="301"/>
      <c r="JC41" s="301"/>
      <c r="JD41" s="301"/>
      <c r="JE41" s="301"/>
      <c r="JF41" s="301"/>
      <c r="JG41" s="301"/>
      <c r="JH41" s="301"/>
      <c r="JI41" s="301"/>
      <c r="JJ41" s="301"/>
      <c r="JK41" s="301"/>
      <c r="JL41" s="301"/>
      <c r="JM41" s="301"/>
      <c r="JN41" s="301"/>
      <c r="JO41" s="301"/>
      <c r="JP41" s="301"/>
      <c r="JQ41" s="301"/>
      <c r="JR41" s="301"/>
      <c r="JS41" s="301"/>
      <c r="JT41" s="301"/>
      <c r="JU41" s="301"/>
      <c r="JV41" s="301"/>
      <c r="JW41" s="301"/>
      <c r="JX41" s="301"/>
      <c r="JY41" s="301"/>
      <c r="JZ41" s="301"/>
      <c r="KA41" s="301"/>
      <c r="KB41" s="301"/>
      <c r="KC41" s="301"/>
      <c r="KD41" s="301"/>
      <c r="KE41" s="301"/>
      <c r="KF41" s="301"/>
      <c r="KG41" s="301"/>
      <c r="KH41" s="301"/>
      <c r="KI41" s="301"/>
      <c r="KJ41" s="301"/>
      <c r="KK41" s="301"/>
      <c r="KL41" s="301"/>
      <c r="KM41" s="301"/>
      <c r="KN41" s="301"/>
      <c r="KO41" s="301"/>
      <c r="KP41" s="301"/>
      <c r="KQ41" s="301"/>
      <c r="KR41" s="301"/>
      <c r="KS41" s="301"/>
      <c r="KT41" s="301"/>
      <c r="KU41" s="301"/>
      <c r="KV41" s="301"/>
      <c r="KW41" s="301"/>
      <c r="KX41" s="301"/>
      <c r="KY41" s="301"/>
      <c r="KZ41" s="301"/>
      <c r="LA41" s="301"/>
      <c r="LB41" s="301"/>
    </row>
    <row r="42" spans="1:314">
      <c r="A42" s="372" t="s">
        <v>744</v>
      </c>
      <c r="B42" s="373">
        <v>0</v>
      </c>
      <c r="C42" s="373">
        <v>0</v>
      </c>
      <c r="D42" s="374"/>
      <c r="E42" s="375">
        <v>0</v>
      </c>
      <c r="F42" s="374"/>
      <c r="G42" s="373">
        <v>0</v>
      </c>
      <c r="H42" s="374">
        <v>21</v>
      </c>
      <c r="I42" s="375">
        <v>0</v>
      </c>
      <c r="J42" s="374"/>
      <c r="K42" s="374"/>
      <c r="L42" s="374"/>
      <c r="M42" s="373">
        <v>0</v>
      </c>
      <c r="N42" s="375">
        <v>0</v>
      </c>
      <c r="O42" s="374"/>
      <c r="P42" s="375">
        <v>0</v>
      </c>
      <c r="Q42" s="374">
        <v>16</v>
      </c>
      <c r="R42" s="373">
        <v>11</v>
      </c>
      <c r="S42" s="374">
        <v>57</v>
      </c>
      <c r="T42" s="376">
        <v>0</v>
      </c>
      <c r="U42" s="403">
        <v>0</v>
      </c>
      <c r="V42" s="403">
        <v>0</v>
      </c>
      <c r="W42" s="375">
        <v>0</v>
      </c>
      <c r="X42" s="375">
        <v>0</v>
      </c>
      <c r="Y42" s="375">
        <v>0</v>
      </c>
      <c r="Z42" s="375">
        <v>0</v>
      </c>
      <c r="AA42" s="375">
        <v>0</v>
      </c>
      <c r="AB42" s="375">
        <v>0</v>
      </c>
      <c r="AC42" s="375">
        <v>0</v>
      </c>
      <c r="AD42" s="377">
        <v>0</v>
      </c>
      <c r="AE42" s="377">
        <v>0</v>
      </c>
      <c r="AF42" s="377">
        <v>0</v>
      </c>
      <c r="AG42" s="377">
        <v>0</v>
      </c>
      <c r="AH42" s="374"/>
      <c r="AI42" s="377">
        <v>0</v>
      </c>
      <c r="AJ42" s="378">
        <f t="shared" si="75"/>
        <v>11</v>
      </c>
      <c r="AK42" s="378">
        <f t="shared" si="76"/>
        <v>94</v>
      </c>
      <c r="AL42" s="379">
        <f t="shared" si="0"/>
        <v>0</v>
      </c>
      <c r="AM42" s="380">
        <f t="shared" si="92"/>
        <v>0</v>
      </c>
      <c r="AN42" s="380">
        <f t="shared" si="1"/>
        <v>0</v>
      </c>
      <c r="AO42" s="380">
        <f t="shared" si="93"/>
        <v>0</v>
      </c>
      <c r="AP42" s="380">
        <f t="shared" si="94"/>
        <v>0</v>
      </c>
      <c r="AQ42" s="380">
        <f t="shared" si="2"/>
        <v>0</v>
      </c>
      <c r="AR42" s="380">
        <f t="shared" si="3"/>
        <v>0</v>
      </c>
      <c r="AS42" s="380">
        <f t="shared" si="4"/>
        <v>0</v>
      </c>
      <c r="AT42" s="380">
        <f t="shared" si="95"/>
        <v>0</v>
      </c>
      <c r="AU42" s="380">
        <f t="shared" si="96"/>
        <v>0</v>
      </c>
      <c r="AV42" s="380">
        <f t="shared" si="97"/>
        <v>0</v>
      </c>
      <c r="AW42" s="380">
        <f t="shared" si="98"/>
        <v>0</v>
      </c>
      <c r="AX42" s="380">
        <f t="shared" si="5"/>
        <v>0</v>
      </c>
      <c r="AY42" s="380">
        <f t="shared" si="99"/>
        <v>0</v>
      </c>
      <c r="AZ42" s="380">
        <f t="shared" si="6"/>
        <v>0</v>
      </c>
      <c r="BA42" s="380">
        <f t="shared" si="100"/>
        <v>0</v>
      </c>
      <c r="BB42" s="380">
        <f t="shared" si="101"/>
        <v>0</v>
      </c>
      <c r="BC42" s="380">
        <f t="shared" si="7"/>
        <v>0</v>
      </c>
      <c r="BD42" s="380">
        <f t="shared" si="102"/>
        <v>0</v>
      </c>
      <c r="BE42" s="380">
        <f t="shared" si="8"/>
        <v>0</v>
      </c>
      <c r="BF42" s="380">
        <f t="shared" si="103"/>
        <v>0</v>
      </c>
      <c r="BG42" s="380">
        <f t="shared" si="104"/>
        <v>0</v>
      </c>
      <c r="BH42" s="380">
        <f t="shared" si="9"/>
        <v>0</v>
      </c>
      <c r="BI42" s="380">
        <f t="shared" si="105"/>
        <v>0</v>
      </c>
      <c r="BJ42" s="380">
        <f t="shared" si="106"/>
        <v>0</v>
      </c>
      <c r="BK42" s="380">
        <f t="shared" si="107"/>
        <v>0</v>
      </c>
      <c r="BL42" s="380">
        <f t="shared" si="108"/>
        <v>0</v>
      </c>
      <c r="BM42" s="380">
        <f t="shared" si="10"/>
        <v>0</v>
      </c>
      <c r="BN42" s="380">
        <f t="shared" si="109"/>
        <v>0</v>
      </c>
      <c r="BO42" s="380">
        <f t="shared" si="110"/>
        <v>0</v>
      </c>
      <c r="BP42" s="380">
        <f t="shared" si="111"/>
        <v>1012.1</v>
      </c>
      <c r="BQ42" s="380">
        <f t="shared" si="112"/>
        <v>952.9</v>
      </c>
      <c r="BR42" s="380">
        <f t="shared" si="11"/>
        <v>620.4</v>
      </c>
      <c r="BS42" s="380">
        <f t="shared" si="113"/>
        <v>332.5</v>
      </c>
      <c r="BT42" s="380">
        <f t="shared" si="12"/>
        <v>59.2</v>
      </c>
      <c r="BU42" s="380"/>
      <c r="BV42" s="380">
        <f t="shared" si="82"/>
        <v>0</v>
      </c>
      <c r="BW42" s="380">
        <f t="shared" si="83"/>
        <v>0</v>
      </c>
      <c r="BX42" s="380">
        <f t="shared" si="84"/>
        <v>0</v>
      </c>
      <c r="BY42" s="380">
        <f t="shared" si="85"/>
        <v>0</v>
      </c>
      <c r="BZ42" s="380">
        <f t="shared" si="86"/>
        <v>0</v>
      </c>
      <c r="CA42" s="380">
        <f t="shared" si="87"/>
        <v>0</v>
      </c>
      <c r="CB42" s="380">
        <f t="shared" si="88"/>
        <v>0</v>
      </c>
      <c r="CC42" s="380">
        <f t="shared" si="89"/>
        <v>0</v>
      </c>
      <c r="CD42" s="380">
        <f t="shared" si="90"/>
        <v>0</v>
      </c>
      <c r="CE42" s="381">
        <f t="shared" si="13"/>
        <v>0</v>
      </c>
      <c r="CF42" s="380">
        <f t="shared" si="114"/>
        <v>0</v>
      </c>
      <c r="CG42" s="380">
        <f t="shared" si="115"/>
        <v>0</v>
      </c>
      <c r="CH42" s="380">
        <f t="shared" si="14"/>
        <v>0</v>
      </c>
      <c r="CI42" s="380">
        <f t="shared" si="116"/>
        <v>0</v>
      </c>
      <c r="CJ42" s="381">
        <f t="shared" si="15"/>
        <v>0</v>
      </c>
      <c r="CK42" s="380">
        <f t="shared" si="117"/>
        <v>0</v>
      </c>
      <c r="CL42" s="380">
        <f t="shared" si="118"/>
        <v>0</v>
      </c>
      <c r="CM42" s="380">
        <f t="shared" si="16"/>
        <v>0</v>
      </c>
      <c r="CN42" s="380">
        <f t="shared" si="119"/>
        <v>0</v>
      </c>
      <c r="CO42" s="381">
        <f t="shared" si="17"/>
        <v>0</v>
      </c>
      <c r="CP42" s="380">
        <f t="shared" si="120"/>
        <v>0</v>
      </c>
      <c r="CQ42" s="380">
        <f t="shared" si="121"/>
        <v>0</v>
      </c>
      <c r="CR42" s="380">
        <f t="shared" si="18"/>
        <v>0</v>
      </c>
      <c r="CS42" s="380">
        <f t="shared" si="122"/>
        <v>0</v>
      </c>
      <c r="CT42" s="381">
        <f t="shared" si="19"/>
        <v>0</v>
      </c>
      <c r="CU42" s="380">
        <f t="shared" si="123"/>
        <v>0</v>
      </c>
      <c r="CV42" s="380">
        <f t="shared" si="124"/>
        <v>0</v>
      </c>
      <c r="CW42" s="380">
        <f t="shared" si="20"/>
        <v>0</v>
      </c>
      <c r="CX42" s="380">
        <f t="shared" si="125"/>
        <v>0</v>
      </c>
      <c r="CY42" s="380">
        <f t="shared" si="21"/>
        <v>0</v>
      </c>
      <c r="CZ42" s="380">
        <f t="shared" si="126"/>
        <v>0</v>
      </c>
      <c r="DA42" s="380">
        <f t="shared" si="127"/>
        <v>0</v>
      </c>
      <c r="DB42" s="380">
        <f t="shared" si="22"/>
        <v>0</v>
      </c>
      <c r="DC42" s="380">
        <f t="shared" si="128"/>
        <v>0</v>
      </c>
      <c r="DD42" s="380">
        <f t="shared" si="23"/>
        <v>0</v>
      </c>
      <c r="DE42" s="380">
        <f t="shared" si="24"/>
        <v>1946.2</v>
      </c>
      <c r="DF42" s="380">
        <f t="shared" si="25"/>
        <v>1887.6</v>
      </c>
      <c r="DG42" s="380">
        <f t="shared" si="26"/>
        <v>1229</v>
      </c>
      <c r="DH42" s="380">
        <f t="shared" si="129"/>
        <v>658.6</v>
      </c>
      <c r="DI42" s="380">
        <f t="shared" si="27"/>
        <v>58.6</v>
      </c>
      <c r="DJ42" s="380">
        <f t="shared" si="28"/>
        <v>2926.4</v>
      </c>
      <c r="DK42" s="380">
        <f t="shared" si="29"/>
        <v>2870</v>
      </c>
      <c r="DL42" s="380">
        <f t="shared" si="30"/>
        <v>1868.5</v>
      </c>
      <c r="DM42" s="380">
        <f t="shared" si="130"/>
        <v>1001.5</v>
      </c>
      <c r="DN42" s="380">
        <f t="shared" si="31"/>
        <v>56.4</v>
      </c>
      <c r="DO42" s="380">
        <f t="shared" si="131"/>
        <v>13253.2</v>
      </c>
      <c r="DP42" s="380">
        <f t="shared" si="132"/>
        <v>12932.1</v>
      </c>
      <c r="DQ42" s="380">
        <f t="shared" si="133"/>
        <v>8419.6</v>
      </c>
      <c r="DR42" s="380">
        <f t="shared" si="134"/>
        <v>4512.5</v>
      </c>
      <c r="DS42" s="380">
        <f t="shared" si="32"/>
        <v>321.10000000000002</v>
      </c>
      <c r="DT42" s="382">
        <f t="shared" si="135"/>
        <v>0</v>
      </c>
      <c r="DU42" s="383">
        <f t="shared" si="136"/>
        <v>0</v>
      </c>
      <c r="DV42" s="380">
        <f t="shared" si="33"/>
        <v>0</v>
      </c>
      <c r="DW42" s="380">
        <f t="shared" si="137"/>
        <v>0</v>
      </c>
      <c r="DX42" s="383">
        <f t="shared" si="138"/>
        <v>0</v>
      </c>
      <c r="DY42" s="383">
        <f t="shared" si="139"/>
        <v>0</v>
      </c>
      <c r="DZ42" s="383">
        <f t="shared" si="140"/>
        <v>0</v>
      </c>
      <c r="EA42" s="380">
        <f t="shared" si="34"/>
        <v>0</v>
      </c>
      <c r="EB42" s="380">
        <f t="shared" si="141"/>
        <v>0</v>
      </c>
      <c r="EC42" s="383">
        <f t="shared" si="142"/>
        <v>0</v>
      </c>
      <c r="ED42" s="383">
        <f t="shared" si="143"/>
        <v>0</v>
      </c>
      <c r="EE42" s="383">
        <f t="shared" si="144"/>
        <v>0</v>
      </c>
      <c r="EF42" s="380">
        <f t="shared" si="35"/>
        <v>0</v>
      </c>
      <c r="EG42" s="380">
        <f t="shared" si="145"/>
        <v>0</v>
      </c>
      <c r="EH42" s="383">
        <f t="shared" si="146"/>
        <v>0</v>
      </c>
      <c r="EI42" s="383">
        <f t="shared" si="147"/>
        <v>0</v>
      </c>
      <c r="EJ42" s="383">
        <f t="shared" si="148"/>
        <v>0</v>
      </c>
      <c r="EK42" s="380">
        <f t="shared" si="36"/>
        <v>0</v>
      </c>
      <c r="EL42" s="380">
        <f t="shared" si="149"/>
        <v>0</v>
      </c>
      <c r="EM42" s="383">
        <f t="shared" si="150"/>
        <v>0</v>
      </c>
      <c r="EN42" s="383">
        <f t="shared" si="151"/>
        <v>0</v>
      </c>
      <c r="EO42" s="383">
        <f t="shared" si="152"/>
        <v>0</v>
      </c>
      <c r="EP42" s="380">
        <f t="shared" si="37"/>
        <v>0</v>
      </c>
      <c r="EQ42" s="380">
        <f t="shared" si="153"/>
        <v>0</v>
      </c>
      <c r="ER42" s="383">
        <f t="shared" si="154"/>
        <v>0</v>
      </c>
      <c r="ES42" s="383">
        <f t="shared" si="155"/>
        <v>0</v>
      </c>
      <c r="ET42" s="383">
        <f t="shared" si="156"/>
        <v>0</v>
      </c>
      <c r="EU42" s="380">
        <f t="shared" si="38"/>
        <v>0</v>
      </c>
      <c r="EV42" s="380">
        <f t="shared" si="157"/>
        <v>0</v>
      </c>
      <c r="EW42" s="383">
        <f t="shared" si="158"/>
        <v>0</v>
      </c>
      <c r="EX42" s="383">
        <f t="shared" si="159"/>
        <v>0</v>
      </c>
      <c r="EY42" s="383">
        <f t="shared" si="160"/>
        <v>0</v>
      </c>
      <c r="EZ42" s="380">
        <f t="shared" si="39"/>
        <v>0</v>
      </c>
      <c r="FA42" s="380">
        <f t="shared" si="161"/>
        <v>0</v>
      </c>
      <c r="FB42" s="383">
        <f t="shared" si="162"/>
        <v>0</v>
      </c>
      <c r="FC42" s="383">
        <f t="shared" si="163"/>
        <v>0</v>
      </c>
      <c r="FD42" s="383">
        <f t="shared" si="164"/>
        <v>0</v>
      </c>
      <c r="FE42" s="380">
        <f t="shared" si="40"/>
        <v>0</v>
      </c>
      <c r="FF42" s="380">
        <f t="shared" si="165"/>
        <v>0</v>
      </c>
      <c r="FG42" s="384">
        <f t="shared" si="166"/>
        <v>0</v>
      </c>
      <c r="FH42" s="385">
        <f t="shared" si="41"/>
        <v>0</v>
      </c>
      <c r="FI42" s="380">
        <f t="shared" si="42"/>
        <v>0</v>
      </c>
      <c r="FJ42" s="380">
        <f t="shared" si="43"/>
        <v>0</v>
      </c>
      <c r="FK42" s="380">
        <f t="shared" si="167"/>
        <v>0</v>
      </c>
      <c r="FL42" s="380">
        <f t="shared" si="44"/>
        <v>0</v>
      </c>
      <c r="FM42" s="380">
        <f t="shared" si="45"/>
        <v>0</v>
      </c>
      <c r="FN42" s="380">
        <f t="shared" si="46"/>
        <v>0</v>
      </c>
      <c r="FO42" s="380">
        <f t="shared" si="47"/>
        <v>0</v>
      </c>
      <c r="FP42" s="380">
        <f t="shared" si="168"/>
        <v>0</v>
      </c>
      <c r="FQ42" s="380">
        <f t="shared" si="48"/>
        <v>0</v>
      </c>
      <c r="FR42" s="380">
        <f t="shared" si="49"/>
        <v>0</v>
      </c>
      <c r="FS42" s="380">
        <f t="shared" si="50"/>
        <v>0</v>
      </c>
      <c r="FT42" s="380">
        <f t="shared" si="51"/>
        <v>0</v>
      </c>
      <c r="FU42" s="380">
        <f t="shared" si="169"/>
        <v>0</v>
      </c>
      <c r="FV42" s="380">
        <f t="shared" si="52"/>
        <v>0</v>
      </c>
      <c r="FW42" s="380">
        <f t="shared" si="53"/>
        <v>0</v>
      </c>
      <c r="FX42" s="380">
        <f t="shared" si="54"/>
        <v>0</v>
      </c>
      <c r="FY42" s="380">
        <f t="shared" si="55"/>
        <v>0</v>
      </c>
      <c r="FZ42" s="380">
        <f t="shared" si="170"/>
        <v>0</v>
      </c>
      <c r="GA42" s="380">
        <f t="shared" si="56"/>
        <v>0</v>
      </c>
      <c r="GB42" s="380">
        <f t="shared" si="57"/>
        <v>0</v>
      </c>
      <c r="GC42" s="380">
        <f t="shared" si="58"/>
        <v>0</v>
      </c>
      <c r="GD42" s="380">
        <f t="shared" si="59"/>
        <v>0</v>
      </c>
      <c r="GE42" s="380">
        <f t="shared" si="171"/>
        <v>0</v>
      </c>
      <c r="GF42" s="380">
        <f t="shared" si="60"/>
        <v>0</v>
      </c>
      <c r="GG42" s="380">
        <f t="shared" si="61"/>
        <v>0</v>
      </c>
      <c r="GH42" s="380">
        <f t="shared" si="62"/>
        <v>0</v>
      </c>
      <c r="GI42" s="380">
        <f t="shared" si="63"/>
        <v>0</v>
      </c>
      <c r="GJ42" s="380">
        <f t="shared" si="172"/>
        <v>0</v>
      </c>
      <c r="GK42" s="380">
        <f t="shared" si="64"/>
        <v>0</v>
      </c>
      <c r="GL42" s="380">
        <f t="shared" si="65"/>
        <v>0</v>
      </c>
      <c r="GM42" s="380">
        <f t="shared" si="66"/>
        <v>0</v>
      </c>
      <c r="GN42" s="380">
        <f t="shared" si="67"/>
        <v>0</v>
      </c>
      <c r="GO42" s="380">
        <f t="shared" si="173"/>
        <v>0</v>
      </c>
      <c r="GP42" s="380">
        <f t="shared" si="68"/>
        <v>0</v>
      </c>
      <c r="GQ42" s="380">
        <f t="shared" si="69"/>
        <v>0</v>
      </c>
      <c r="GR42" s="380">
        <f t="shared" si="70"/>
        <v>0</v>
      </c>
      <c r="GS42" s="380">
        <f t="shared" si="71"/>
        <v>0</v>
      </c>
      <c r="GT42" s="380">
        <f t="shared" si="174"/>
        <v>0</v>
      </c>
      <c r="GU42" s="380">
        <f t="shared" si="72"/>
        <v>0</v>
      </c>
      <c r="GV42" s="386">
        <f t="shared" si="91"/>
        <v>19137.900000000001</v>
      </c>
      <c r="GW42" s="380">
        <f t="shared" si="77"/>
        <v>18642.599999999999</v>
      </c>
      <c r="GX42" s="380">
        <f t="shared" si="77"/>
        <v>12137.5</v>
      </c>
      <c r="GY42" s="380">
        <f t="shared" si="77"/>
        <v>6505.1</v>
      </c>
      <c r="GZ42" s="380">
        <f t="shared" si="77"/>
        <v>495.3</v>
      </c>
      <c r="HA42" s="404"/>
      <c r="HB42" s="387"/>
      <c r="HC42" s="388"/>
      <c r="HD42" s="388"/>
      <c r="HE42" s="389"/>
      <c r="HF42" s="390">
        <f t="shared" si="175"/>
        <v>105</v>
      </c>
      <c r="HG42" s="391">
        <v>16.3</v>
      </c>
      <c r="HH42" s="392">
        <f t="shared" si="78"/>
        <v>47659</v>
      </c>
      <c r="HI42" s="393"/>
      <c r="HJ42" s="394"/>
      <c r="HK42" s="388">
        <f t="shared" si="74"/>
        <v>0</v>
      </c>
      <c r="HL42" s="388">
        <f t="shared" si="79"/>
        <v>19137.900000000001</v>
      </c>
      <c r="HM42" s="405">
        <f>GX42+HK42-4831.2</f>
        <v>7306.3</v>
      </c>
      <c r="HN42" s="394"/>
      <c r="HO42" s="395">
        <f t="shared" si="81"/>
        <v>19137.900000000001</v>
      </c>
      <c r="HQ42" s="395"/>
    </row>
    <row r="43" spans="1:314" s="400" customFormat="1" ht="31.5">
      <c r="A43" s="372" t="s">
        <v>831</v>
      </c>
      <c r="B43" s="373">
        <v>0</v>
      </c>
      <c r="C43" s="373">
        <v>0</v>
      </c>
      <c r="D43" s="374">
        <v>29</v>
      </c>
      <c r="E43" s="375">
        <v>0</v>
      </c>
      <c r="F43" s="374"/>
      <c r="G43" s="373">
        <v>0</v>
      </c>
      <c r="H43" s="374">
        <v>128</v>
      </c>
      <c r="I43" s="375">
        <v>0</v>
      </c>
      <c r="J43" s="374"/>
      <c r="K43" s="374"/>
      <c r="L43" s="374"/>
      <c r="M43" s="373">
        <v>0</v>
      </c>
      <c r="N43" s="375">
        <v>0</v>
      </c>
      <c r="O43" s="374"/>
      <c r="P43" s="375">
        <v>0</v>
      </c>
      <c r="Q43" s="374"/>
      <c r="R43" s="375">
        <v>0</v>
      </c>
      <c r="S43" s="374"/>
      <c r="T43" s="376">
        <v>0</v>
      </c>
      <c r="U43" s="403">
        <v>0</v>
      </c>
      <c r="V43" s="403">
        <v>0</v>
      </c>
      <c r="W43" s="375">
        <v>0</v>
      </c>
      <c r="X43" s="375">
        <v>0</v>
      </c>
      <c r="Y43" s="375">
        <v>0</v>
      </c>
      <c r="Z43" s="375">
        <v>0</v>
      </c>
      <c r="AA43" s="375">
        <v>0</v>
      </c>
      <c r="AB43" s="375">
        <v>0</v>
      </c>
      <c r="AC43" s="375">
        <v>0</v>
      </c>
      <c r="AD43" s="377">
        <v>0</v>
      </c>
      <c r="AE43" s="377">
        <v>0</v>
      </c>
      <c r="AF43" s="377">
        <v>0</v>
      </c>
      <c r="AG43" s="377">
        <v>0</v>
      </c>
      <c r="AH43" s="374"/>
      <c r="AI43" s="377">
        <v>0</v>
      </c>
      <c r="AJ43" s="378">
        <f t="shared" si="75"/>
        <v>29</v>
      </c>
      <c r="AK43" s="378">
        <f t="shared" si="76"/>
        <v>128</v>
      </c>
      <c r="AL43" s="379">
        <f t="shared" si="0"/>
        <v>0</v>
      </c>
      <c r="AM43" s="380">
        <f t="shared" si="92"/>
        <v>0</v>
      </c>
      <c r="AN43" s="380">
        <f t="shared" si="1"/>
        <v>0</v>
      </c>
      <c r="AO43" s="380">
        <f t="shared" si="93"/>
        <v>0</v>
      </c>
      <c r="AP43" s="380">
        <f t="shared" si="94"/>
        <v>0</v>
      </c>
      <c r="AQ43" s="380">
        <f t="shared" si="2"/>
        <v>0</v>
      </c>
      <c r="AR43" s="380">
        <f t="shared" si="3"/>
        <v>0</v>
      </c>
      <c r="AS43" s="380">
        <f t="shared" si="4"/>
        <v>0</v>
      </c>
      <c r="AT43" s="380">
        <f t="shared" si="95"/>
        <v>0</v>
      </c>
      <c r="AU43" s="380">
        <f t="shared" si="96"/>
        <v>0</v>
      </c>
      <c r="AV43" s="380">
        <f t="shared" si="97"/>
        <v>1588.4</v>
      </c>
      <c r="AW43" s="380">
        <f t="shared" si="98"/>
        <v>1513.3</v>
      </c>
      <c r="AX43" s="380">
        <f t="shared" si="5"/>
        <v>985.2</v>
      </c>
      <c r="AY43" s="380">
        <f t="shared" si="99"/>
        <v>528.1</v>
      </c>
      <c r="AZ43" s="380">
        <f t="shared" si="6"/>
        <v>75.099999999999994</v>
      </c>
      <c r="BA43" s="380">
        <f t="shared" si="100"/>
        <v>0</v>
      </c>
      <c r="BB43" s="380">
        <f t="shared" si="101"/>
        <v>0</v>
      </c>
      <c r="BC43" s="380">
        <f t="shared" si="7"/>
        <v>0</v>
      </c>
      <c r="BD43" s="380">
        <f t="shared" si="102"/>
        <v>0</v>
      </c>
      <c r="BE43" s="380">
        <f t="shared" si="8"/>
        <v>0</v>
      </c>
      <c r="BF43" s="380">
        <f t="shared" si="103"/>
        <v>0</v>
      </c>
      <c r="BG43" s="380">
        <f t="shared" si="104"/>
        <v>0</v>
      </c>
      <c r="BH43" s="380">
        <f t="shared" si="9"/>
        <v>0</v>
      </c>
      <c r="BI43" s="380">
        <f t="shared" si="105"/>
        <v>0</v>
      </c>
      <c r="BJ43" s="380">
        <f t="shared" si="106"/>
        <v>0</v>
      </c>
      <c r="BK43" s="380">
        <f t="shared" si="107"/>
        <v>0</v>
      </c>
      <c r="BL43" s="380">
        <f t="shared" si="108"/>
        <v>0</v>
      </c>
      <c r="BM43" s="380">
        <f t="shared" si="10"/>
        <v>0</v>
      </c>
      <c r="BN43" s="380">
        <f t="shared" si="109"/>
        <v>0</v>
      </c>
      <c r="BO43" s="380">
        <f t="shared" si="110"/>
        <v>0</v>
      </c>
      <c r="BP43" s="380">
        <f t="shared" si="111"/>
        <v>6168.7</v>
      </c>
      <c r="BQ43" s="380">
        <f t="shared" si="112"/>
        <v>5808.1</v>
      </c>
      <c r="BR43" s="380">
        <f t="shared" si="11"/>
        <v>3781.4</v>
      </c>
      <c r="BS43" s="380">
        <f t="shared" si="113"/>
        <v>2026.7</v>
      </c>
      <c r="BT43" s="380">
        <f t="shared" si="12"/>
        <v>360.6</v>
      </c>
      <c r="BU43" s="380"/>
      <c r="BV43" s="380">
        <f t="shared" si="82"/>
        <v>0</v>
      </c>
      <c r="BW43" s="380">
        <f t="shared" si="83"/>
        <v>0</v>
      </c>
      <c r="BX43" s="380">
        <f t="shared" si="84"/>
        <v>0</v>
      </c>
      <c r="BY43" s="380">
        <f t="shared" si="85"/>
        <v>0</v>
      </c>
      <c r="BZ43" s="380">
        <f t="shared" si="86"/>
        <v>0</v>
      </c>
      <c r="CA43" s="380">
        <f t="shared" si="87"/>
        <v>0</v>
      </c>
      <c r="CB43" s="380">
        <f t="shared" si="88"/>
        <v>0</v>
      </c>
      <c r="CC43" s="380">
        <f t="shared" si="89"/>
        <v>0</v>
      </c>
      <c r="CD43" s="380">
        <f t="shared" si="90"/>
        <v>0</v>
      </c>
      <c r="CE43" s="381">
        <f t="shared" si="13"/>
        <v>0</v>
      </c>
      <c r="CF43" s="380">
        <f t="shared" si="114"/>
        <v>0</v>
      </c>
      <c r="CG43" s="380">
        <f t="shared" si="115"/>
        <v>0</v>
      </c>
      <c r="CH43" s="380">
        <f t="shared" si="14"/>
        <v>0</v>
      </c>
      <c r="CI43" s="380">
        <f t="shared" si="116"/>
        <v>0</v>
      </c>
      <c r="CJ43" s="381">
        <f t="shared" si="15"/>
        <v>0</v>
      </c>
      <c r="CK43" s="380">
        <f t="shared" si="117"/>
        <v>0</v>
      </c>
      <c r="CL43" s="380">
        <f t="shared" si="118"/>
        <v>0</v>
      </c>
      <c r="CM43" s="380">
        <f t="shared" si="16"/>
        <v>0</v>
      </c>
      <c r="CN43" s="380">
        <f t="shared" si="119"/>
        <v>0</v>
      </c>
      <c r="CO43" s="381">
        <f t="shared" si="17"/>
        <v>0</v>
      </c>
      <c r="CP43" s="380">
        <f t="shared" si="120"/>
        <v>0</v>
      </c>
      <c r="CQ43" s="380">
        <f t="shared" si="121"/>
        <v>0</v>
      </c>
      <c r="CR43" s="380">
        <f t="shared" si="18"/>
        <v>0</v>
      </c>
      <c r="CS43" s="380">
        <f t="shared" si="122"/>
        <v>0</v>
      </c>
      <c r="CT43" s="381">
        <f t="shared" si="19"/>
        <v>0</v>
      </c>
      <c r="CU43" s="380">
        <f t="shared" si="123"/>
        <v>0</v>
      </c>
      <c r="CV43" s="380">
        <f t="shared" si="124"/>
        <v>0</v>
      </c>
      <c r="CW43" s="380">
        <f t="shared" si="20"/>
        <v>0</v>
      </c>
      <c r="CX43" s="380">
        <f t="shared" si="125"/>
        <v>0</v>
      </c>
      <c r="CY43" s="380">
        <f t="shared" si="21"/>
        <v>0</v>
      </c>
      <c r="CZ43" s="380">
        <f t="shared" si="126"/>
        <v>0</v>
      </c>
      <c r="DA43" s="380">
        <f t="shared" si="127"/>
        <v>0</v>
      </c>
      <c r="DB43" s="380">
        <f t="shared" si="22"/>
        <v>0</v>
      </c>
      <c r="DC43" s="380">
        <f t="shared" si="128"/>
        <v>0</v>
      </c>
      <c r="DD43" s="380">
        <f t="shared" si="23"/>
        <v>0</v>
      </c>
      <c r="DE43" s="380">
        <f t="shared" si="24"/>
        <v>0</v>
      </c>
      <c r="DF43" s="380">
        <f t="shared" si="25"/>
        <v>0</v>
      </c>
      <c r="DG43" s="380">
        <f t="shared" si="26"/>
        <v>0</v>
      </c>
      <c r="DH43" s="380">
        <f t="shared" si="129"/>
        <v>0</v>
      </c>
      <c r="DI43" s="380">
        <f t="shared" si="27"/>
        <v>0</v>
      </c>
      <c r="DJ43" s="380">
        <f t="shared" si="28"/>
        <v>0</v>
      </c>
      <c r="DK43" s="380">
        <f t="shared" si="29"/>
        <v>0</v>
      </c>
      <c r="DL43" s="380">
        <f t="shared" si="30"/>
        <v>0</v>
      </c>
      <c r="DM43" s="380">
        <f t="shared" si="130"/>
        <v>0</v>
      </c>
      <c r="DN43" s="380">
        <f t="shared" si="31"/>
        <v>0</v>
      </c>
      <c r="DO43" s="380">
        <f t="shared" si="131"/>
        <v>0</v>
      </c>
      <c r="DP43" s="380">
        <f t="shared" si="132"/>
        <v>0</v>
      </c>
      <c r="DQ43" s="380">
        <f t="shared" si="133"/>
        <v>0</v>
      </c>
      <c r="DR43" s="380">
        <f t="shared" si="134"/>
        <v>0</v>
      </c>
      <c r="DS43" s="380">
        <f t="shared" si="32"/>
        <v>0</v>
      </c>
      <c r="DT43" s="382">
        <f t="shared" si="135"/>
        <v>0</v>
      </c>
      <c r="DU43" s="383">
        <f t="shared" si="136"/>
        <v>0</v>
      </c>
      <c r="DV43" s="380">
        <f t="shared" si="33"/>
        <v>0</v>
      </c>
      <c r="DW43" s="380">
        <f t="shared" si="137"/>
        <v>0</v>
      </c>
      <c r="DX43" s="383">
        <f t="shared" si="138"/>
        <v>0</v>
      </c>
      <c r="DY43" s="383">
        <f t="shared" si="139"/>
        <v>0</v>
      </c>
      <c r="DZ43" s="383">
        <f t="shared" si="140"/>
        <v>0</v>
      </c>
      <c r="EA43" s="380">
        <f t="shared" si="34"/>
        <v>0</v>
      </c>
      <c r="EB43" s="380">
        <f t="shared" si="141"/>
        <v>0</v>
      </c>
      <c r="EC43" s="383">
        <f t="shared" si="142"/>
        <v>0</v>
      </c>
      <c r="ED43" s="383">
        <f t="shared" si="143"/>
        <v>0</v>
      </c>
      <c r="EE43" s="383">
        <f t="shared" si="144"/>
        <v>0</v>
      </c>
      <c r="EF43" s="380">
        <f t="shared" si="35"/>
        <v>0</v>
      </c>
      <c r="EG43" s="380">
        <f t="shared" si="145"/>
        <v>0</v>
      </c>
      <c r="EH43" s="383">
        <f t="shared" si="146"/>
        <v>0</v>
      </c>
      <c r="EI43" s="383">
        <f t="shared" si="147"/>
        <v>0</v>
      </c>
      <c r="EJ43" s="383">
        <f t="shared" si="148"/>
        <v>0</v>
      </c>
      <c r="EK43" s="380">
        <f t="shared" si="36"/>
        <v>0</v>
      </c>
      <c r="EL43" s="380">
        <f t="shared" si="149"/>
        <v>0</v>
      </c>
      <c r="EM43" s="383">
        <f t="shared" si="150"/>
        <v>0</v>
      </c>
      <c r="EN43" s="383">
        <f t="shared" si="151"/>
        <v>0</v>
      </c>
      <c r="EO43" s="383">
        <f t="shared" si="152"/>
        <v>0</v>
      </c>
      <c r="EP43" s="380">
        <f t="shared" si="37"/>
        <v>0</v>
      </c>
      <c r="EQ43" s="380">
        <f t="shared" si="153"/>
        <v>0</v>
      </c>
      <c r="ER43" s="383">
        <f t="shared" si="154"/>
        <v>0</v>
      </c>
      <c r="ES43" s="383">
        <f t="shared" si="155"/>
        <v>0</v>
      </c>
      <c r="ET43" s="383">
        <f t="shared" si="156"/>
        <v>0</v>
      </c>
      <c r="EU43" s="380">
        <f t="shared" si="38"/>
        <v>0</v>
      </c>
      <c r="EV43" s="380">
        <f t="shared" si="157"/>
        <v>0</v>
      </c>
      <c r="EW43" s="383">
        <f t="shared" si="158"/>
        <v>0</v>
      </c>
      <c r="EX43" s="383">
        <f t="shared" si="159"/>
        <v>0</v>
      </c>
      <c r="EY43" s="383">
        <f t="shared" si="160"/>
        <v>0</v>
      </c>
      <c r="EZ43" s="380">
        <f t="shared" si="39"/>
        <v>0</v>
      </c>
      <c r="FA43" s="380">
        <f t="shared" si="161"/>
        <v>0</v>
      </c>
      <c r="FB43" s="383">
        <f t="shared" si="162"/>
        <v>0</v>
      </c>
      <c r="FC43" s="383">
        <f t="shared" si="163"/>
        <v>0</v>
      </c>
      <c r="FD43" s="383">
        <f t="shared" si="164"/>
        <v>0</v>
      </c>
      <c r="FE43" s="380">
        <f t="shared" si="40"/>
        <v>0</v>
      </c>
      <c r="FF43" s="380">
        <f t="shared" si="165"/>
        <v>0</v>
      </c>
      <c r="FG43" s="384">
        <f t="shared" si="166"/>
        <v>0</v>
      </c>
      <c r="FH43" s="385">
        <f t="shared" si="41"/>
        <v>0</v>
      </c>
      <c r="FI43" s="380">
        <f t="shared" si="42"/>
        <v>0</v>
      </c>
      <c r="FJ43" s="380">
        <f t="shared" si="43"/>
        <v>0</v>
      </c>
      <c r="FK43" s="380">
        <f t="shared" si="167"/>
        <v>0</v>
      </c>
      <c r="FL43" s="380">
        <f t="shared" si="44"/>
        <v>0</v>
      </c>
      <c r="FM43" s="380">
        <f t="shared" si="45"/>
        <v>0</v>
      </c>
      <c r="FN43" s="380">
        <f t="shared" si="46"/>
        <v>0</v>
      </c>
      <c r="FO43" s="380">
        <f t="shared" si="47"/>
        <v>0</v>
      </c>
      <c r="FP43" s="380">
        <f t="shared" si="168"/>
        <v>0</v>
      </c>
      <c r="FQ43" s="380">
        <f t="shared" si="48"/>
        <v>0</v>
      </c>
      <c r="FR43" s="380">
        <f t="shared" si="49"/>
        <v>0</v>
      </c>
      <c r="FS43" s="380">
        <f t="shared" si="50"/>
        <v>0</v>
      </c>
      <c r="FT43" s="380">
        <f t="shared" si="51"/>
        <v>0</v>
      </c>
      <c r="FU43" s="380">
        <f t="shared" si="169"/>
        <v>0</v>
      </c>
      <c r="FV43" s="380">
        <f t="shared" si="52"/>
        <v>0</v>
      </c>
      <c r="FW43" s="380">
        <f t="shared" si="53"/>
        <v>0</v>
      </c>
      <c r="FX43" s="380">
        <f t="shared" si="54"/>
        <v>0</v>
      </c>
      <c r="FY43" s="380">
        <f t="shared" si="55"/>
        <v>0</v>
      </c>
      <c r="FZ43" s="380">
        <f t="shared" si="170"/>
        <v>0</v>
      </c>
      <c r="GA43" s="380">
        <f t="shared" si="56"/>
        <v>0</v>
      </c>
      <c r="GB43" s="380">
        <f t="shared" si="57"/>
        <v>0</v>
      </c>
      <c r="GC43" s="380">
        <f t="shared" si="58"/>
        <v>0</v>
      </c>
      <c r="GD43" s="380">
        <f t="shared" si="59"/>
        <v>0</v>
      </c>
      <c r="GE43" s="380">
        <f t="shared" si="171"/>
        <v>0</v>
      </c>
      <c r="GF43" s="380">
        <f t="shared" si="60"/>
        <v>0</v>
      </c>
      <c r="GG43" s="380">
        <f t="shared" si="61"/>
        <v>0</v>
      </c>
      <c r="GH43" s="380">
        <f t="shared" si="62"/>
        <v>0</v>
      </c>
      <c r="GI43" s="380">
        <f t="shared" si="63"/>
        <v>0</v>
      </c>
      <c r="GJ43" s="380">
        <f t="shared" si="172"/>
        <v>0</v>
      </c>
      <c r="GK43" s="380">
        <f t="shared" si="64"/>
        <v>0</v>
      </c>
      <c r="GL43" s="380">
        <f t="shared" si="65"/>
        <v>0</v>
      </c>
      <c r="GM43" s="380">
        <f t="shared" si="66"/>
        <v>0</v>
      </c>
      <c r="GN43" s="380">
        <f t="shared" si="67"/>
        <v>0</v>
      </c>
      <c r="GO43" s="380">
        <f t="shared" si="173"/>
        <v>0</v>
      </c>
      <c r="GP43" s="380">
        <f t="shared" si="68"/>
        <v>0</v>
      </c>
      <c r="GQ43" s="380">
        <f t="shared" si="69"/>
        <v>0</v>
      </c>
      <c r="GR43" s="380">
        <f t="shared" si="70"/>
        <v>0</v>
      </c>
      <c r="GS43" s="380">
        <f t="shared" si="71"/>
        <v>0</v>
      </c>
      <c r="GT43" s="380">
        <f t="shared" si="174"/>
        <v>0</v>
      </c>
      <c r="GU43" s="380">
        <f t="shared" si="72"/>
        <v>0</v>
      </c>
      <c r="GV43" s="386">
        <f t="shared" si="91"/>
        <v>7757.1</v>
      </c>
      <c r="GW43" s="380">
        <f t="shared" si="77"/>
        <v>7321.4</v>
      </c>
      <c r="GX43" s="380">
        <f t="shared" si="77"/>
        <v>4766.6000000000004</v>
      </c>
      <c r="GY43" s="380">
        <f t="shared" si="77"/>
        <v>2554.8000000000002</v>
      </c>
      <c r="GZ43" s="380">
        <f t="shared" si="77"/>
        <v>435.7</v>
      </c>
      <c r="HA43" s="387"/>
      <c r="HB43" s="387"/>
      <c r="HC43" s="388"/>
      <c r="HD43" s="388"/>
      <c r="HE43" s="389"/>
      <c r="HF43" s="390">
        <f t="shared" si="175"/>
        <v>157</v>
      </c>
      <c r="HG43" s="391">
        <v>13.7</v>
      </c>
      <c r="HH43" s="392">
        <f t="shared" si="78"/>
        <v>22269</v>
      </c>
      <c r="HI43" s="393"/>
      <c r="HJ43" s="394"/>
      <c r="HK43" s="388">
        <f t="shared" si="74"/>
        <v>0</v>
      </c>
      <c r="HL43" s="388">
        <f t="shared" si="79"/>
        <v>7757.1</v>
      </c>
      <c r="HM43" s="394">
        <f>GX43+HK43</f>
        <v>4766.6000000000004</v>
      </c>
      <c r="HN43" s="394"/>
      <c r="HO43" s="395">
        <f t="shared" si="81"/>
        <v>7757.1</v>
      </c>
      <c r="HP43" s="301"/>
      <c r="HQ43" s="301"/>
      <c r="HR43" s="301"/>
      <c r="HS43" s="301"/>
      <c r="HT43" s="301"/>
      <c r="HU43" s="301"/>
      <c r="HV43" s="301"/>
      <c r="HW43" s="301"/>
      <c r="HX43" s="301"/>
      <c r="HY43" s="301"/>
      <c r="HZ43" s="301"/>
      <c r="IA43" s="301"/>
      <c r="IB43" s="301"/>
      <c r="IC43" s="301"/>
      <c r="ID43" s="301"/>
      <c r="IE43" s="301"/>
      <c r="IF43" s="301"/>
      <c r="IG43" s="301"/>
      <c r="IH43" s="301"/>
      <c r="II43" s="301"/>
      <c r="IJ43" s="301"/>
      <c r="IK43" s="301"/>
      <c r="IL43" s="301"/>
      <c r="IM43" s="301"/>
      <c r="IN43" s="301"/>
      <c r="IO43" s="301"/>
      <c r="IP43" s="301"/>
      <c r="IQ43" s="301"/>
      <c r="IR43" s="301"/>
      <c r="IS43" s="301"/>
      <c r="IT43" s="301"/>
      <c r="IU43" s="301"/>
      <c r="IV43" s="301"/>
      <c r="IW43" s="301"/>
      <c r="IX43" s="301"/>
      <c r="IY43" s="301"/>
      <c r="IZ43" s="301"/>
      <c r="JA43" s="301"/>
      <c r="JB43" s="301"/>
      <c r="JC43" s="301"/>
      <c r="JD43" s="301"/>
      <c r="JE43" s="301"/>
      <c r="JF43" s="301"/>
      <c r="JG43" s="301"/>
      <c r="JH43" s="301"/>
      <c r="JI43" s="301"/>
      <c r="JJ43" s="301"/>
      <c r="JK43" s="301"/>
      <c r="JL43" s="301"/>
      <c r="JM43" s="301"/>
      <c r="JN43" s="301"/>
      <c r="JO43" s="301"/>
      <c r="JP43" s="301"/>
      <c r="JQ43" s="301"/>
      <c r="JR43" s="301"/>
      <c r="JS43" s="301"/>
      <c r="JT43" s="301"/>
      <c r="JU43" s="301"/>
      <c r="JV43" s="301"/>
      <c r="JW43" s="301"/>
      <c r="JX43" s="301"/>
      <c r="JY43" s="301"/>
      <c r="JZ43" s="301"/>
      <c r="KA43" s="301"/>
      <c r="KB43" s="301"/>
      <c r="KC43" s="301"/>
      <c r="KD43" s="301"/>
      <c r="KE43" s="301"/>
      <c r="KF43" s="301"/>
      <c r="KG43" s="301"/>
      <c r="KH43" s="301"/>
      <c r="KI43" s="301"/>
      <c r="KJ43" s="301"/>
      <c r="KK43" s="301"/>
      <c r="KL43" s="301"/>
      <c r="KM43" s="301"/>
      <c r="KN43" s="301"/>
      <c r="KO43" s="301"/>
      <c r="KP43" s="301"/>
      <c r="KQ43" s="301"/>
      <c r="KR43" s="301"/>
      <c r="KS43" s="301"/>
      <c r="KT43" s="301"/>
      <c r="KU43" s="301"/>
      <c r="KV43" s="301"/>
      <c r="KW43" s="301"/>
      <c r="KX43" s="301"/>
      <c r="KY43" s="301"/>
      <c r="KZ43" s="301"/>
      <c r="LA43" s="301"/>
      <c r="LB43" s="301"/>
    </row>
    <row r="44" spans="1:314" s="400" customFormat="1">
      <c r="A44" s="372" t="s">
        <v>832</v>
      </c>
      <c r="B44" s="373">
        <v>0</v>
      </c>
      <c r="C44" s="373">
        <v>0</v>
      </c>
      <c r="D44" s="374">
        <v>66</v>
      </c>
      <c r="E44" s="375">
        <v>0</v>
      </c>
      <c r="F44" s="374"/>
      <c r="G44" s="373">
        <v>0</v>
      </c>
      <c r="H44" s="374">
        <v>200</v>
      </c>
      <c r="I44" s="375">
        <v>0</v>
      </c>
      <c r="J44" s="374"/>
      <c r="K44" s="374"/>
      <c r="L44" s="374"/>
      <c r="M44" s="373">
        <v>0</v>
      </c>
      <c r="N44" s="375">
        <v>0</v>
      </c>
      <c r="O44" s="374"/>
      <c r="P44" s="375">
        <v>0</v>
      </c>
      <c r="Q44" s="374"/>
      <c r="R44" s="375">
        <v>0</v>
      </c>
      <c r="S44" s="374"/>
      <c r="T44" s="376">
        <v>0</v>
      </c>
      <c r="U44" s="403">
        <v>0</v>
      </c>
      <c r="V44" s="403">
        <v>0</v>
      </c>
      <c r="W44" s="375">
        <v>0</v>
      </c>
      <c r="X44" s="375">
        <v>0</v>
      </c>
      <c r="Y44" s="375">
        <v>0</v>
      </c>
      <c r="Z44" s="375">
        <v>0</v>
      </c>
      <c r="AA44" s="375">
        <v>0</v>
      </c>
      <c r="AB44" s="375">
        <v>0</v>
      </c>
      <c r="AC44" s="375">
        <v>0</v>
      </c>
      <c r="AD44" s="377">
        <v>0</v>
      </c>
      <c r="AE44" s="377">
        <v>0</v>
      </c>
      <c r="AF44" s="377">
        <v>0</v>
      </c>
      <c r="AG44" s="377">
        <v>0</v>
      </c>
      <c r="AH44" s="374">
        <v>64</v>
      </c>
      <c r="AI44" s="377">
        <v>0</v>
      </c>
      <c r="AJ44" s="378">
        <f t="shared" si="75"/>
        <v>66</v>
      </c>
      <c r="AK44" s="378">
        <f t="shared" si="76"/>
        <v>264</v>
      </c>
      <c r="AL44" s="379">
        <f t="shared" si="0"/>
        <v>0</v>
      </c>
      <c r="AM44" s="380">
        <f t="shared" si="92"/>
        <v>0</v>
      </c>
      <c r="AN44" s="380">
        <f t="shared" si="1"/>
        <v>0</v>
      </c>
      <c r="AO44" s="380">
        <f t="shared" si="93"/>
        <v>0</v>
      </c>
      <c r="AP44" s="380">
        <f t="shared" si="94"/>
        <v>0</v>
      </c>
      <c r="AQ44" s="380">
        <f t="shared" si="2"/>
        <v>0</v>
      </c>
      <c r="AR44" s="380">
        <f t="shared" si="3"/>
        <v>0</v>
      </c>
      <c r="AS44" s="380">
        <f t="shared" si="4"/>
        <v>0</v>
      </c>
      <c r="AT44" s="380">
        <f t="shared" si="95"/>
        <v>0</v>
      </c>
      <c r="AU44" s="380">
        <f t="shared" si="96"/>
        <v>0</v>
      </c>
      <c r="AV44" s="380">
        <f t="shared" si="97"/>
        <v>3615.1</v>
      </c>
      <c r="AW44" s="380">
        <f t="shared" si="98"/>
        <v>3444</v>
      </c>
      <c r="AX44" s="380">
        <f t="shared" si="5"/>
        <v>2242.3000000000002</v>
      </c>
      <c r="AY44" s="380">
        <f t="shared" si="99"/>
        <v>1201.7</v>
      </c>
      <c r="AZ44" s="380">
        <f t="shared" si="6"/>
        <v>171.1</v>
      </c>
      <c r="BA44" s="380">
        <f t="shared" si="100"/>
        <v>0</v>
      </c>
      <c r="BB44" s="380">
        <f t="shared" si="101"/>
        <v>0</v>
      </c>
      <c r="BC44" s="380">
        <f t="shared" si="7"/>
        <v>0</v>
      </c>
      <c r="BD44" s="380">
        <f t="shared" si="102"/>
        <v>0</v>
      </c>
      <c r="BE44" s="380">
        <f t="shared" si="8"/>
        <v>0</v>
      </c>
      <c r="BF44" s="380">
        <f t="shared" si="103"/>
        <v>0</v>
      </c>
      <c r="BG44" s="380">
        <f t="shared" si="104"/>
        <v>0</v>
      </c>
      <c r="BH44" s="380">
        <f t="shared" si="9"/>
        <v>0</v>
      </c>
      <c r="BI44" s="380">
        <f t="shared" si="105"/>
        <v>0</v>
      </c>
      <c r="BJ44" s="380">
        <f t="shared" si="106"/>
        <v>0</v>
      </c>
      <c r="BK44" s="380">
        <f t="shared" si="107"/>
        <v>0</v>
      </c>
      <c r="BL44" s="380">
        <f t="shared" si="108"/>
        <v>0</v>
      </c>
      <c r="BM44" s="380">
        <f t="shared" si="10"/>
        <v>0</v>
      </c>
      <c r="BN44" s="380">
        <f t="shared" si="109"/>
        <v>0</v>
      </c>
      <c r="BO44" s="380">
        <f t="shared" si="110"/>
        <v>0</v>
      </c>
      <c r="BP44" s="380">
        <f t="shared" si="111"/>
        <v>9638.6</v>
      </c>
      <c r="BQ44" s="380">
        <f t="shared" si="112"/>
        <v>9075.2000000000007</v>
      </c>
      <c r="BR44" s="380">
        <f t="shared" si="11"/>
        <v>5908.4</v>
      </c>
      <c r="BS44" s="380">
        <f t="shared" si="113"/>
        <v>3166.8</v>
      </c>
      <c r="BT44" s="380">
        <f t="shared" si="12"/>
        <v>563.4</v>
      </c>
      <c r="BU44" s="380"/>
      <c r="BV44" s="380">
        <f t="shared" si="82"/>
        <v>0</v>
      </c>
      <c r="BW44" s="380">
        <f t="shared" si="83"/>
        <v>0</v>
      </c>
      <c r="BX44" s="380">
        <f t="shared" si="84"/>
        <v>0</v>
      </c>
      <c r="BY44" s="380">
        <f t="shared" si="85"/>
        <v>0</v>
      </c>
      <c r="BZ44" s="380">
        <f t="shared" si="86"/>
        <v>0</v>
      </c>
      <c r="CA44" s="380">
        <f t="shared" si="87"/>
        <v>0</v>
      </c>
      <c r="CB44" s="380">
        <f t="shared" si="88"/>
        <v>0</v>
      </c>
      <c r="CC44" s="380">
        <f t="shared" si="89"/>
        <v>0</v>
      </c>
      <c r="CD44" s="380">
        <f t="shared" si="90"/>
        <v>0</v>
      </c>
      <c r="CE44" s="381">
        <f t="shared" si="13"/>
        <v>0</v>
      </c>
      <c r="CF44" s="380">
        <f t="shared" si="114"/>
        <v>0</v>
      </c>
      <c r="CG44" s="380">
        <f t="shared" si="115"/>
        <v>0</v>
      </c>
      <c r="CH44" s="380">
        <f t="shared" si="14"/>
        <v>0</v>
      </c>
      <c r="CI44" s="380">
        <f t="shared" si="116"/>
        <v>0</v>
      </c>
      <c r="CJ44" s="381">
        <f t="shared" si="15"/>
        <v>0</v>
      </c>
      <c r="CK44" s="380">
        <f t="shared" si="117"/>
        <v>0</v>
      </c>
      <c r="CL44" s="380">
        <f t="shared" si="118"/>
        <v>0</v>
      </c>
      <c r="CM44" s="380">
        <f t="shared" si="16"/>
        <v>0</v>
      </c>
      <c r="CN44" s="380">
        <f t="shared" si="119"/>
        <v>0</v>
      </c>
      <c r="CO44" s="381">
        <f t="shared" si="17"/>
        <v>0</v>
      </c>
      <c r="CP44" s="380">
        <f t="shared" si="120"/>
        <v>0</v>
      </c>
      <c r="CQ44" s="380">
        <f t="shared" si="121"/>
        <v>0</v>
      </c>
      <c r="CR44" s="380">
        <f t="shared" si="18"/>
        <v>0</v>
      </c>
      <c r="CS44" s="380">
        <f t="shared" si="122"/>
        <v>0</v>
      </c>
      <c r="CT44" s="381">
        <f t="shared" si="19"/>
        <v>0</v>
      </c>
      <c r="CU44" s="380">
        <f t="shared" si="123"/>
        <v>0</v>
      </c>
      <c r="CV44" s="380">
        <f t="shared" si="124"/>
        <v>0</v>
      </c>
      <c r="CW44" s="380">
        <f t="shared" si="20"/>
        <v>0</v>
      </c>
      <c r="CX44" s="380">
        <f t="shared" si="125"/>
        <v>0</v>
      </c>
      <c r="CY44" s="380">
        <f t="shared" si="21"/>
        <v>0</v>
      </c>
      <c r="CZ44" s="380">
        <f t="shared" si="126"/>
        <v>0</v>
      </c>
      <c r="DA44" s="380">
        <f t="shared" si="127"/>
        <v>0</v>
      </c>
      <c r="DB44" s="380">
        <f t="shared" si="22"/>
        <v>0</v>
      </c>
      <c r="DC44" s="380">
        <f t="shared" si="128"/>
        <v>0</v>
      </c>
      <c r="DD44" s="380">
        <f t="shared" si="23"/>
        <v>0</v>
      </c>
      <c r="DE44" s="380">
        <f t="shared" si="24"/>
        <v>0</v>
      </c>
      <c r="DF44" s="380">
        <f t="shared" si="25"/>
        <v>0</v>
      </c>
      <c r="DG44" s="380">
        <f t="shared" si="26"/>
        <v>0</v>
      </c>
      <c r="DH44" s="380">
        <f t="shared" si="129"/>
        <v>0</v>
      </c>
      <c r="DI44" s="380">
        <f t="shared" si="27"/>
        <v>0</v>
      </c>
      <c r="DJ44" s="380">
        <f t="shared" si="28"/>
        <v>0</v>
      </c>
      <c r="DK44" s="380">
        <f t="shared" si="29"/>
        <v>0</v>
      </c>
      <c r="DL44" s="380">
        <f t="shared" si="30"/>
        <v>0</v>
      </c>
      <c r="DM44" s="380">
        <f t="shared" si="130"/>
        <v>0</v>
      </c>
      <c r="DN44" s="380">
        <f t="shared" si="31"/>
        <v>0</v>
      </c>
      <c r="DO44" s="380">
        <f t="shared" si="131"/>
        <v>0</v>
      </c>
      <c r="DP44" s="380">
        <f t="shared" si="132"/>
        <v>0</v>
      </c>
      <c r="DQ44" s="380">
        <f t="shared" si="133"/>
        <v>0</v>
      </c>
      <c r="DR44" s="380">
        <f t="shared" si="134"/>
        <v>0</v>
      </c>
      <c r="DS44" s="380">
        <f t="shared" si="32"/>
        <v>0</v>
      </c>
      <c r="DT44" s="382">
        <f t="shared" si="135"/>
        <v>0</v>
      </c>
      <c r="DU44" s="383">
        <f t="shared" si="136"/>
        <v>0</v>
      </c>
      <c r="DV44" s="380">
        <f t="shared" si="33"/>
        <v>0</v>
      </c>
      <c r="DW44" s="380">
        <f t="shared" si="137"/>
        <v>0</v>
      </c>
      <c r="DX44" s="383">
        <f t="shared" si="138"/>
        <v>0</v>
      </c>
      <c r="DY44" s="383">
        <f t="shared" si="139"/>
        <v>0</v>
      </c>
      <c r="DZ44" s="383">
        <f t="shared" si="140"/>
        <v>0</v>
      </c>
      <c r="EA44" s="380">
        <f t="shared" si="34"/>
        <v>0</v>
      </c>
      <c r="EB44" s="380">
        <f t="shared" si="141"/>
        <v>0</v>
      </c>
      <c r="EC44" s="383">
        <f t="shared" si="142"/>
        <v>0</v>
      </c>
      <c r="ED44" s="383">
        <f t="shared" si="143"/>
        <v>0</v>
      </c>
      <c r="EE44" s="383">
        <f t="shared" si="144"/>
        <v>0</v>
      </c>
      <c r="EF44" s="380">
        <f t="shared" si="35"/>
        <v>0</v>
      </c>
      <c r="EG44" s="380">
        <f t="shared" si="145"/>
        <v>0</v>
      </c>
      <c r="EH44" s="383">
        <f t="shared" si="146"/>
        <v>0</v>
      </c>
      <c r="EI44" s="383">
        <f t="shared" si="147"/>
        <v>0</v>
      </c>
      <c r="EJ44" s="383">
        <f t="shared" si="148"/>
        <v>0</v>
      </c>
      <c r="EK44" s="380">
        <f t="shared" si="36"/>
        <v>0</v>
      </c>
      <c r="EL44" s="380">
        <f t="shared" si="149"/>
        <v>0</v>
      </c>
      <c r="EM44" s="383">
        <f t="shared" si="150"/>
        <v>0</v>
      </c>
      <c r="EN44" s="383">
        <f t="shared" si="151"/>
        <v>0</v>
      </c>
      <c r="EO44" s="383">
        <f t="shared" si="152"/>
        <v>0</v>
      </c>
      <c r="EP44" s="380">
        <f t="shared" si="37"/>
        <v>0</v>
      </c>
      <c r="EQ44" s="380">
        <f t="shared" si="153"/>
        <v>0</v>
      </c>
      <c r="ER44" s="383">
        <f t="shared" si="154"/>
        <v>0</v>
      </c>
      <c r="ES44" s="383">
        <f t="shared" si="155"/>
        <v>0</v>
      </c>
      <c r="ET44" s="383">
        <f t="shared" si="156"/>
        <v>0</v>
      </c>
      <c r="EU44" s="380">
        <f t="shared" si="38"/>
        <v>0</v>
      </c>
      <c r="EV44" s="380">
        <f t="shared" si="157"/>
        <v>0</v>
      </c>
      <c r="EW44" s="383">
        <f t="shared" si="158"/>
        <v>0</v>
      </c>
      <c r="EX44" s="383">
        <f t="shared" si="159"/>
        <v>0</v>
      </c>
      <c r="EY44" s="383">
        <f t="shared" si="160"/>
        <v>0</v>
      </c>
      <c r="EZ44" s="380">
        <f t="shared" si="39"/>
        <v>0</v>
      </c>
      <c r="FA44" s="380">
        <f t="shared" si="161"/>
        <v>0</v>
      </c>
      <c r="FB44" s="383">
        <f t="shared" si="162"/>
        <v>0</v>
      </c>
      <c r="FC44" s="383">
        <f t="shared" si="163"/>
        <v>0</v>
      </c>
      <c r="FD44" s="383">
        <f t="shared" si="164"/>
        <v>0</v>
      </c>
      <c r="FE44" s="380">
        <f t="shared" si="40"/>
        <v>0</v>
      </c>
      <c r="FF44" s="380">
        <f t="shared" si="165"/>
        <v>0</v>
      </c>
      <c r="FG44" s="384">
        <f t="shared" si="166"/>
        <v>0</v>
      </c>
      <c r="FH44" s="385">
        <f t="shared" si="41"/>
        <v>0</v>
      </c>
      <c r="FI44" s="380">
        <f t="shared" si="42"/>
        <v>0</v>
      </c>
      <c r="FJ44" s="380">
        <f t="shared" si="43"/>
        <v>0</v>
      </c>
      <c r="FK44" s="380">
        <f t="shared" si="167"/>
        <v>0</v>
      </c>
      <c r="FL44" s="380">
        <f t="shared" si="44"/>
        <v>0</v>
      </c>
      <c r="FM44" s="380">
        <f t="shared" si="45"/>
        <v>0</v>
      </c>
      <c r="FN44" s="380">
        <f t="shared" si="46"/>
        <v>0</v>
      </c>
      <c r="FO44" s="380">
        <f t="shared" si="47"/>
        <v>0</v>
      </c>
      <c r="FP44" s="380">
        <f t="shared" si="168"/>
        <v>0</v>
      </c>
      <c r="FQ44" s="380">
        <f t="shared" si="48"/>
        <v>0</v>
      </c>
      <c r="FR44" s="380">
        <f t="shared" si="49"/>
        <v>0</v>
      </c>
      <c r="FS44" s="380">
        <f t="shared" si="50"/>
        <v>0</v>
      </c>
      <c r="FT44" s="380">
        <f t="shared" si="51"/>
        <v>0</v>
      </c>
      <c r="FU44" s="380">
        <f t="shared" si="169"/>
        <v>0</v>
      </c>
      <c r="FV44" s="380">
        <f t="shared" si="52"/>
        <v>0</v>
      </c>
      <c r="FW44" s="380">
        <f t="shared" si="53"/>
        <v>0</v>
      </c>
      <c r="FX44" s="380">
        <f t="shared" si="54"/>
        <v>0</v>
      </c>
      <c r="FY44" s="380">
        <f t="shared" si="55"/>
        <v>0</v>
      </c>
      <c r="FZ44" s="380">
        <f t="shared" si="170"/>
        <v>0</v>
      </c>
      <c r="GA44" s="380">
        <f t="shared" si="56"/>
        <v>0</v>
      </c>
      <c r="GB44" s="380">
        <f t="shared" si="57"/>
        <v>0</v>
      </c>
      <c r="GC44" s="380">
        <f t="shared" si="58"/>
        <v>0</v>
      </c>
      <c r="GD44" s="380">
        <f t="shared" si="59"/>
        <v>0</v>
      </c>
      <c r="GE44" s="380">
        <f t="shared" si="171"/>
        <v>0</v>
      </c>
      <c r="GF44" s="380">
        <f t="shared" si="60"/>
        <v>0</v>
      </c>
      <c r="GG44" s="380">
        <f t="shared" si="61"/>
        <v>0</v>
      </c>
      <c r="GH44" s="380">
        <f t="shared" si="62"/>
        <v>0</v>
      </c>
      <c r="GI44" s="380">
        <f t="shared" si="63"/>
        <v>0</v>
      </c>
      <c r="GJ44" s="380">
        <f t="shared" si="172"/>
        <v>0</v>
      </c>
      <c r="GK44" s="380">
        <f t="shared" si="64"/>
        <v>0</v>
      </c>
      <c r="GL44" s="380">
        <f t="shared" si="65"/>
        <v>3546.9</v>
      </c>
      <c r="GM44" s="380">
        <f t="shared" si="66"/>
        <v>3339.6</v>
      </c>
      <c r="GN44" s="380">
        <f t="shared" si="67"/>
        <v>2174.3000000000002</v>
      </c>
      <c r="GO44" s="380">
        <f t="shared" si="173"/>
        <v>1165.3</v>
      </c>
      <c r="GP44" s="380">
        <f t="shared" si="68"/>
        <v>207.3</v>
      </c>
      <c r="GQ44" s="380">
        <f t="shared" si="69"/>
        <v>0</v>
      </c>
      <c r="GR44" s="380">
        <f t="shared" si="70"/>
        <v>0</v>
      </c>
      <c r="GS44" s="380">
        <f t="shared" si="71"/>
        <v>0</v>
      </c>
      <c r="GT44" s="380">
        <f t="shared" si="174"/>
        <v>0</v>
      </c>
      <c r="GU44" s="380">
        <f t="shared" si="72"/>
        <v>0</v>
      </c>
      <c r="GV44" s="386">
        <f t="shared" si="91"/>
        <v>16800.599999999999</v>
      </c>
      <c r="GW44" s="380">
        <f t="shared" si="77"/>
        <v>15858.8</v>
      </c>
      <c r="GX44" s="380">
        <f t="shared" si="77"/>
        <v>10325</v>
      </c>
      <c r="GY44" s="380">
        <f t="shared" si="77"/>
        <v>5533.8</v>
      </c>
      <c r="GZ44" s="380">
        <f t="shared" si="77"/>
        <v>941.8</v>
      </c>
      <c r="HA44" s="387"/>
      <c r="HB44" s="387"/>
      <c r="HC44" s="388"/>
      <c r="HD44" s="388"/>
      <c r="HE44" s="389"/>
      <c r="HF44" s="390">
        <f t="shared" si="175"/>
        <v>330</v>
      </c>
      <c r="HG44" s="391">
        <v>26.9</v>
      </c>
      <c r="HH44" s="392">
        <f t="shared" si="78"/>
        <v>24567</v>
      </c>
      <c r="HI44" s="393"/>
      <c r="HJ44" s="394"/>
      <c r="HK44" s="388">
        <f t="shared" si="74"/>
        <v>0</v>
      </c>
      <c r="HL44" s="388">
        <f t="shared" si="79"/>
        <v>16800.599999999999</v>
      </c>
      <c r="HM44" s="394">
        <f t="shared" ref="HM44:HM64" si="176">GX44+HK44</f>
        <v>10325</v>
      </c>
      <c r="HN44" s="394"/>
      <c r="HO44" s="395">
        <f t="shared" si="81"/>
        <v>16800.599999999999</v>
      </c>
      <c r="HP44" s="301"/>
      <c r="HQ44" s="301"/>
      <c r="HR44" s="301"/>
      <c r="HS44" s="301"/>
      <c r="HT44" s="301"/>
      <c r="HU44" s="301"/>
      <c r="HV44" s="301"/>
      <c r="HW44" s="301"/>
      <c r="HX44" s="301"/>
      <c r="HY44" s="301"/>
      <c r="HZ44" s="301"/>
      <c r="IA44" s="301"/>
      <c r="IB44" s="301"/>
      <c r="IC44" s="301"/>
      <c r="ID44" s="301"/>
      <c r="IE44" s="301"/>
      <c r="IF44" s="301"/>
      <c r="IG44" s="301"/>
      <c r="IH44" s="301"/>
      <c r="II44" s="301"/>
      <c r="IJ44" s="301"/>
      <c r="IK44" s="301"/>
      <c r="IL44" s="301"/>
      <c r="IM44" s="301"/>
      <c r="IN44" s="301"/>
      <c r="IO44" s="301"/>
      <c r="IP44" s="301"/>
      <c r="IQ44" s="301"/>
      <c r="IR44" s="301"/>
      <c r="IS44" s="301"/>
      <c r="IT44" s="301"/>
      <c r="IU44" s="301"/>
      <c r="IV44" s="301"/>
      <c r="IW44" s="301"/>
      <c r="IX44" s="301"/>
      <c r="IY44" s="301"/>
      <c r="IZ44" s="301"/>
      <c r="JA44" s="301"/>
      <c r="JB44" s="301"/>
      <c r="JC44" s="301"/>
      <c r="JD44" s="301"/>
      <c r="JE44" s="301"/>
      <c r="JF44" s="301"/>
      <c r="JG44" s="301"/>
      <c r="JH44" s="301"/>
      <c r="JI44" s="301"/>
      <c r="JJ44" s="301"/>
      <c r="JK44" s="301"/>
      <c r="JL44" s="301"/>
      <c r="JM44" s="301"/>
      <c r="JN44" s="301"/>
      <c r="JO44" s="301"/>
      <c r="JP44" s="301"/>
      <c r="JQ44" s="301"/>
      <c r="JR44" s="301"/>
      <c r="JS44" s="301"/>
      <c r="JT44" s="301"/>
      <c r="JU44" s="301"/>
      <c r="JV44" s="301"/>
      <c r="JW44" s="301"/>
      <c r="JX44" s="301"/>
      <c r="JY44" s="301"/>
      <c r="JZ44" s="301"/>
      <c r="KA44" s="301"/>
      <c r="KB44" s="301"/>
      <c r="KC44" s="301"/>
      <c r="KD44" s="301"/>
      <c r="KE44" s="301"/>
      <c r="KF44" s="301"/>
      <c r="KG44" s="301"/>
      <c r="KH44" s="301"/>
      <c r="KI44" s="301"/>
      <c r="KJ44" s="301"/>
      <c r="KK44" s="301"/>
      <c r="KL44" s="301"/>
      <c r="KM44" s="301"/>
      <c r="KN44" s="301"/>
      <c r="KO44" s="301"/>
      <c r="KP44" s="301"/>
      <c r="KQ44" s="301"/>
      <c r="KR44" s="301"/>
      <c r="KS44" s="301"/>
      <c r="KT44" s="301"/>
      <c r="KU44" s="301"/>
      <c r="KV44" s="301"/>
      <c r="KW44" s="301"/>
      <c r="KX44" s="301"/>
      <c r="KY44" s="301"/>
      <c r="KZ44" s="301"/>
      <c r="LA44" s="301"/>
      <c r="LB44" s="301"/>
    </row>
    <row r="45" spans="1:314">
      <c r="A45" s="372" t="s">
        <v>747</v>
      </c>
      <c r="B45" s="373">
        <v>0</v>
      </c>
      <c r="C45" s="373">
        <v>0</v>
      </c>
      <c r="D45" s="374"/>
      <c r="E45" s="375">
        <v>0</v>
      </c>
      <c r="F45" s="374"/>
      <c r="G45" s="373">
        <v>0</v>
      </c>
      <c r="H45" s="374">
        <v>91</v>
      </c>
      <c r="I45" s="375">
        <v>0</v>
      </c>
      <c r="J45" s="374">
        <v>34</v>
      </c>
      <c r="K45" s="374"/>
      <c r="L45" s="374"/>
      <c r="M45" s="373">
        <v>0</v>
      </c>
      <c r="N45" s="375">
        <v>0</v>
      </c>
      <c r="O45" s="374"/>
      <c r="P45" s="375">
        <v>0</v>
      </c>
      <c r="Q45" s="374"/>
      <c r="R45" s="375">
        <v>0</v>
      </c>
      <c r="S45" s="374">
        <v>28</v>
      </c>
      <c r="T45" s="376">
        <v>0</v>
      </c>
      <c r="U45" s="403">
        <v>0</v>
      </c>
      <c r="V45" s="403">
        <v>0</v>
      </c>
      <c r="W45" s="375">
        <v>0</v>
      </c>
      <c r="X45" s="375">
        <v>0</v>
      </c>
      <c r="Y45" s="375">
        <v>0</v>
      </c>
      <c r="Z45" s="375">
        <v>0</v>
      </c>
      <c r="AA45" s="375">
        <v>0</v>
      </c>
      <c r="AB45" s="375">
        <v>0</v>
      </c>
      <c r="AC45" s="375">
        <v>0</v>
      </c>
      <c r="AD45" s="377">
        <v>0</v>
      </c>
      <c r="AE45" s="377">
        <v>0</v>
      </c>
      <c r="AF45" s="377">
        <v>0</v>
      </c>
      <c r="AG45" s="377">
        <v>0</v>
      </c>
      <c r="AH45" s="374"/>
      <c r="AI45" s="377">
        <v>0</v>
      </c>
      <c r="AJ45" s="378">
        <f t="shared" si="75"/>
        <v>34</v>
      </c>
      <c r="AK45" s="378">
        <f t="shared" si="76"/>
        <v>119</v>
      </c>
      <c r="AL45" s="379">
        <f t="shared" si="0"/>
        <v>0</v>
      </c>
      <c r="AM45" s="380">
        <f t="shared" si="92"/>
        <v>0</v>
      </c>
      <c r="AN45" s="380">
        <f t="shared" si="1"/>
        <v>0</v>
      </c>
      <c r="AO45" s="380">
        <f t="shared" si="93"/>
        <v>0</v>
      </c>
      <c r="AP45" s="380">
        <f t="shared" si="94"/>
        <v>0</v>
      </c>
      <c r="AQ45" s="380">
        <f t="shared" si="2"/>
        <v>0</v>
      </c>
      <c r="AR45" s="380">
        <f t="shared" si="3"/>
        <v>0</v>
      </c>
      <c r="AS45" s="380">
        <f t="shared" si="4"/>
        <v>0</v>
      </c>
      <c r="AT45" s="380">
        <f t="shared" si="95"/>
        <v>0</v>
      </c>
      <c r="AU45" s="380">
        <f t="shared" si="96"/>
        <v>0</v>
      </c>
      <c r="AV45" s="380">
        <f t="shared" si="97"/>
        <v>0</v>
      </c>
      <c r="AW45" s="380">
        <f t="shared" si="98"/>
        <v>0</v>
      </c>
      <c r="AX45" s="380">
        <f t="shared" si="5"/>
        <v>0</v>
      </c>
      <c r="AY45" s="380">
        <f t="shared" si="99"/>
        <v>0</v>
      </c>
      <c r="AZ45" s="380">
        <f t="shared" si="6"/>
        <v>0</v>
      </c>
      <c r="BA45" s="380">
        <f t="shared" si="100"/>
        <v>0</v>
      </c>
      <c r="BB45" s="380">
        <f t="shared" si="101"/>
        <v>0</v>
      </c>
      <c r="BC45" s="380">
        <f t="shared" si="7"/>
        <v>0</v>
      </c>
      <c r="BD45" s="380">
        <f t="shared" si="102"/>
        <v>0</v>
      </c>
      <c r="BE45" s="380">
        <f t="shared" si="8"/>
        <v>0</v>
      </c>
      <c r="BF45" s="380">
        <f t="shared" si="103"/>
        <v>0</v>
      </c>
      <c r="BG45" s="380">
        <f t="shared" si="104"/>
        <v>0</v>
      </c>
      <c r="BH45" s="380">
        <f t="shared" si="9"/>
        <v>0</v>
      </c>
      <c r="BI45" s="380">
        <f t="shared" si="105"/>
        <v>0</v>
      </c>
      <c r="BJ45" s="380">
        <f t="shared" si="106"/>
        <v>0</v>
      </c>
      <c r="BK45" s="380">
        <f t="shared" si="107"/>
        <v>0</v>
      </c>
      <c r="BL45" s="380">
        <f t="shared" si="108"/>
        <v>0</v>
      </c>
      <c r="BM45" s="380">
        <f t="shared" si="10"/>
        <v>0</v>
      </c>
      <c r="BN45" s="380">
        <f t="shared" si="109"/>
        <v>0</v>
      </c>
      <c r="BO45" s="380">
        <f t="shared" si="110"/>
        <v>0</v>
      </c>
      <c r="BP45" s="380">
        <f t="shared" si="111"/>
        <v>4385.6000000000004</v>
      </c>
      <c r="BQ45" s="380">
        <f t="shared" si="112"/>
        <v>4129.2</v>
      </c>
      <c r="BR45" s="380">
        <f t="shared" si="11"/>
        <v>2688.3</v>
      </c>
      <c r="BS45" s="380">
        <f t="shared" si="113"/>
        <v>1440.9</v>
      </c>
      <c r="BT45" s="380">
        <f t="shared" si="12"/>
        <v>256.39999999999998</v>
      </c>
      <c r="BU45" s="380"/>
      <c r="BV45" s="380">
        <f t="shared" si="82"/>
        <v>2294</v>
      </c>
      <c r="BW45" s="380">
        <f>ROUND(J45*$BW$8/1000,1)</f>
        <v>2159.9</v>
      </c>
      <c r="BX45" s="380">
        <f t="shared" si="84"/>
        <v>1406.2</v>
      </c>
      <c r="BY45" s="380">
        <f t="shared" si="85"/>
        <v>753.7</v>
      </c>
      <c r="BZ45" s="380">
        <f t="shared" si="86"/>
        <v>134.1</v>
      </c>
      <c r="CA45" s="380">
        <f t="shared" si="87"/>
        <v>0</v>
      </c>
      <c r="CB45" s="380">
        <f t="shared" si="88"/>
        <v>0</v>
      </c>
      <c r="CC45" s="380">
        <f t="shared" si="89"/>
        <v>0</v>
      </c>
      <c r="CD45" s="380">
        <f t="shared" si="90"/>
        <v>0</v>
      </c>
      <c r="CE45" s="381">
        <f t="shared" si="13"/>
        <v>0</v>
      </c>
      <c r="CF45" s="380">
        <f t="shared" si="114"/>
        <v>0</v>
      </c>
      <c r="CG45" s="380">
        <f t="shared" si="115"/>
        <v>0</v>
      </c>
      <c r="CH45" s="380">
        <f t="shared" si="14"/>
        <v>0</v>
      </c>
      <c r="CI45" s="380">
        <f t="shared" si="116"/>
        <v>0</v>
      </c>
      <c r="CJ45" s="381">
        <f t="shared" si="15"/>
        <v>0</v>
      </c>
      <c r="CK45" s="380">
        <f t="shared" si="117"/>
        <v>0</v>
      </c>
      <c r="CL45" s="380">
        <f t="shared" si="118"/>
        <v>0</v>
      </c>
      <c r="CM45" s="380">
        <f t="shared" si="16"/>
        <v>0</v>
      </c>
      <c r="CN45" s="380">
        <f t="shared" si="119"/>
        <v>0</v>
      </c>
      <c r="CO45" s="381">
        <f t="shared" si="17"/>
        <v>0</v>
      </c>
      <c r="CP45" s="380">
        <f t="shared" si="120"/>
        <v>0</v>
      </c>
      <c r="CQ45" s="380">
        <f t="shared" si="121"/>
        <v>0</v>
      </c>
      <c r="CR45" s="380">
        <f t="shared" si="18"/>
        <v>0</v>
      </c>
      <c r="CS45" s="380">
        <f t="shared" si="122"/>
        <v>0</v>
      </c>
      <c r="CT45" s="381">
        <f t="shared" si="19"/>
        <v>0</v>
      </c>
      <c r="CU45" s="380">
        <f t="shared" si="123"/>
        <v>0</v>
      </c>
      <c r="CV45" s="380">
        <f t="shared" si="124"/>
        <v>0</v>
      </c>
      <c r="CW45" s="380">
        <f t="shared" si="20"/>
        <v>0</v>
      </c>
      <c r="CX45" s="380">
        <f t="shared" si="125"/>
        <v>0</v>
      </c>
      <c r="CY45" s="380">
        <f t="shared" si="21"/>
        <v>0</v>
      </c>
      <c r="CZ45" s="380">
        <f t="shared" si="126"/>
        <v>0</v>
      </c>
      <c r="DA45" s="380">
        <f t="shared" si="127"/>
        <v>0</v>
      </c>
      <c r="DB45" s="380">
        <f t="shared" si="22"/>
        <v>0</v>
      </c>
      <c r="DC45" s="380">
        <f t="shared" si="128"/>
        <v>0</v>
      </c>
      <c r="DD45" s="380">
        <f t="shared" si="23"/>
        <v>0</v>
      </c>
      <c r="DE45" s="380">
        <f t="shared" si="24"/>
        <v>0</v>
      </c>
      <c r="DF45" s="380">
        <f t="shared" si="25"/>
        <v>0</v>
      </c>
      <c r="DG45" s="380">
        <f t="shared" si="26"/>
        <v>0</v>
      </c>
      <c r="DH45" s="380">
        <f t="shared" si="129"/>
        <v>0</v>
      </c>
      <c r="DI45" s="380">
        <f t="shared" si="27"/>
        <v>0</v>
      </c>
      <c r="DJ45" s="380">
        <f t="shared" si="28"/>
        <v>0</v>
      </c>
      <c r="DK45" s="380">
        <f t="shared" si="29"/>
        <v>0</v>
      </c>
      <c r="DL45" s="380">
        <f t="shared" si="30"/>
        <v>0</v>
      </c>
      <c r="DM45" s="380">
        <f t="shared" si="130"/>
        <v>0</v>
      </c>
      <c r="DN45" s="380">
        <f t="shared" si="31"/>
        <v>0</v>
      </c>
      <c r="DO45" s="380">
        <f t="shared" si="131"/>
        <v>6510.4</v>
      </c>
      <c r="DP45" s="380">
        <f t="shared" si="132"/>
        <v>6352.6</v>
      </c>
      <c r="DQ45" s="380">
        <f t="shared" si="133"/>
        <v>4135.8999999999996</v>
      </c>
      <c r="DR45" s="380">
        <f t="shared" si="134"/>
        <v>2216.6999999999998</v>
      </c>
      <c r="DS45" s="380">
        <f t="shared" si="32"/>
        <v>157.80000000000001</v>
      </c>
      <c r="DT45" s="382">
        <f t="shared" si="135"/>
        <v>0</v>
      </c>
      <c r="DU45" s="383">
        <f t="shared" si="136"/>
        <v>0</v>
      </c>
      <c r="DV45" s="380">
        <f t="shared" si="33"/>
        <v>0</v>
      </c>
      <c r="DW45" s="380">
        <f t="shared" si="137"/>
        <v>0</v>
      </c>
      <c r="DX45" s="383">
        <f t="shared" si="138"/>
        <v>0</v>
      </c>
      <c r="DY45" s="383">
        <f t="shared" si="139"/>
        <v>0</v>
      </c>
      <c r="DZ45" s="383">
        <f t="shared" si="140"/>
        <v>0</v>
      </c>
      <c r="EA45" s="380">
        <f t="shared" si="34"/>
        <v>0</v>
      </c>
      <c r="EB45" s="380">
        <f t="shared" si="141"/>
        <v>0</v>
      </c>
      <c r="EC45" s="383">
        <f t="shared" si="142"/>
        <v>0</v>
      </c>
      <c r="ED45" s="383">
        <f t="shared" si="143"/>
        <v>0</v>
      </c>
      <c r="EE45" s="383">
        <f t="shared" si="144"/>
        <v>0</v>
      </c>
      <c r="EF45" s="380">
        <f t="shared" si="35"/>
        <v>0</v>
      </c>
      <c r="EG45" s="380">
        <f t="shared" si="145"/>
        <v>0</v>
      </c>
      <c r="EH45" s="383">
        <f t="shared" si="146"/>
        <v>0</v>
      </c>
      <c r="EI45" s="383">
        <f t="shared" si="147"/>
        <v>0</v>
      </c>
      <c r="EJ45" s="383">
        <f t="shared" si="148"/>
        <v>0</v>
      </c>
      <c r="EK45" s="380">
        <f t="shared" si="36"/>
        <v>0</v>
      </c>
      <c r="EL45" s="380">
        <f t="shared" si="149"/>
        <v>0</v>
      </c>
      <c r="EM45" s="383">
        <f t="shared" si="150"/>
        <v>0</v>
      </c>
      <c r="EN45" s="383">
        <f t="shared" si="151"/>
        <v>0</v>
      </c>
      <c r="EO45" s="383">
        <f t="shared" si="152"/>
        <v>0</v>
      </c>
      <c r="EP45" s="380">
        <f t="shared" si="37"/>
        <v>0</v>
      </c>
      <c r="EQ45" s="380">
        <f t="shared" si="153"/>
        <v>0</v>
      </c>
      <c r="ER45" s="383">
        <f t="shared" si="154"/>
        <v>0</v>
      </c>
      <c r="ES45" s="383">
        <f t="shared" si="155"/>
        <v>0</v>
      </c>
      <c r="ET45" s="383">
        <f t="shared" si="156"/>
        <v>0</v>
      </c>
      <c r="EU45" s="380">
        <f t="shared" si="38"/>
        <v>0</v>
      </c>
      <c r="EV45" s="380">
        <f t="shared" si="157"/>
        <v>0</v>
      </c>
      <c r="EW45" s="383">
        <f t="shared" si="158"/>
        <v>0</v>
      </c>
      <c r="EX45" s="383">
        <f t="shared" si="159"/>
        <v>0</v>
      </c>
      <c r="EY45" s="383">
        <f t="shared" si="160"/>
        <v>0</v>
      </c>
      <c r="EZ45" s="380">
        <f t="shared" si="39"/>
        <v>0</v>
      </c>
      <c r="FA45" s="380">
        <f t="shared" si="161"/>
        <v>0</v>
      </c>
      <c r="FB45" s="383">
        <f t="shared" si="162"/>
        <v>0</v>
      </c>
      <c r="FC45" s="383">
        <f t="shared" si="163"/>
        <v>0</v>
      </c>
      <c r="FD45" s="383">
        <f t="shared" si="164"/>
        <v>0</v>
      </c>
      <c r="FE45" s="380">
        <f t="shared" si="40"/>
        <v>0</v>
      </c>
      <c r="FF45" s="380">
        <f t="shared" si="165"/>
        <v>0</v>
      </c>
      <c r="FG45" s="384">
        <f t="shared" si="166"/>
        <v>0</v>
      </c>
      <c r="FH45" s="385">
        <f t="shared" si="41"/>
        <v>0</v>
      </c>
      <c r="FI45" s="380">
        <f t="shared" si="42"/>
        <v>0</v>
      </c>
      <c r="FJ45" s="380">
        <f t="shared" si="43"/>
        <v>0</v>
      </c>
      <c r="FK45" s="380">
        <f t="shared" si="167"/>
        <v>0</v>
      </c>
      <c r="FL45" s="380">
        <f t="shared" si="44"/>
        <v>0</v>
      </c>
      <c r="FM45" s="380">
        <f t="shared" si="45"/>
        <v>0</v>
      </c>
      <c r="FN45" s="380">
        <f t="shared" si="46"/>
        <v>0</v>
      </c>
      <c r="FO45" s="380">
        <f t="shared" si="47"/>
        <v>0</v>
      </c>
      <c r="FP45" s="380">
        <f t="shared" si="168"/>
        <v>0</v>
      </c>
      <c r="FQ45" s="380">
        <f t="shared" si="48"/>
        <v>0</v>
      </c>
      <c r="FR45" s="380">
        <f t="shared" si="49"/>
        <v>0</v>
      </c>
      <c r="FS45" s="380">
        <f t="shared" si="50"/>
        <v>0</v>
      </c>
      <c r="FT45" s="380">
        <f t="shared" si="51"/>
        <v>0</v>
      </c>
      <c r="FU45" s="380">
        <f t="shared" si="169"/>
        <v>0</v>
      </c>
      <c r="FV45" s="380">
        <f t="shared" si="52"/>
        <v>0</v>
      </c>
      <c r="FW45" s="380">
        <f t="shared" si="53"/>
        <v>0</v>
      </c>
      <c r="FX45" s="380">
        <f t="shared" si="54"/>
        <v>0</v>
      </c>
      <c r="FY45" s="380">
        <f t="shared" si="55"/>
        <v>0</v>
      </c>
      <c r="FZ45" s="380">
        <f t="shared" si="170"/>
        <v>0</v>
      </c>
      <c r="GA45" s="380">
        <f t="shared" si="56"/>
        <v>0</v>
      </c>
      <c r="GB45" s="380">
        <f t="shared" si="57"/>
        <v>0</v>
      </c>
      <c r="GC45" s="380">
        <f t="shared" si="58"/>
        <v>0</v>
      </c>
      <c r="GD45" s="380">
        <f t="shared" si="59"/>
        <v>0</v>
      </c>
      <c r="GE45" s="380">
        <f t="shared" si="171"/>
        <v>0</v>
      </c>
      <c r="GF45" s="380">
        <f t="shared" si="60"/>
        <v>0</v>
      </c>
      <c r="GG45" s="380">
        <f t="shared" si="61"/>
        <v>0</v>
      </c>
      <c r="GH45" s="380">
        <f t="shared" si="62"/>
        <v>0</v>
      </c>
      <c r="GI45" s="380">
        <f t="shared" si="63"/>
        <v>0</v>
      </c>
      <c r="GJ45" s="380">
        <f t="shared" si="172"/>
        <v>0</v>
      </c>
      <c r="GK45" s="380">
        <f t="shared" si="64"/>
        <v>0</v>
      </c>
      <c r="GL45" s="380">
        <f t="shared" si="65"/>
        <v>0</v>
      </c>
      <c r="GM45" s="380">
        <f t="shared" si="66"/>
        <v>0</v>
      </c>
      <c r="GN45" s="380">
        <f t="shared" si="67"/>
        <v>0</v>
      </c>
      <c r="GO45" s="380">
        <f t="shared" si="173"/>
        <v>0</v>
      </c>
      <c r="GP45" s="380">
        <f t="shared" si="68"/>
        <v>0</v>
      </c>
      <c r="GQ45" s="380">
        <f t="shared" si="69"/>
        <v>0</v>
      </c>
      <c r="GR45" s="380">
        <f t="shared" si="70"/>
        <v>0</v>
      </c>
      <c r="GS45" s="380">
        <f t="shared" si="71"/>
        <v>0</v>
      </c>
      <c r="GT45" s="380">
        <f t="shared" si="174"/>
        <v>0</v>
      </c>
      <c r="GU45" s="380">
        <f t="shared" si="72"/>
        <v>0</v>
      </c>
      <c r="GV45" s="386">
        <f t="shared" si="91"/>
        <v>13190</v>
      </c>
      <c r="GW45" s="380">
        <f t="shared" si="77"/>
        <v>12641.7</v>
      </c>
      <c r="GX45" s="380">
        <f t="shared" si="77"/>
        <v>8230.4</v>
      </c>
      <c r="GY45" s="380">
        <f t="shared" si="77"/>
        <v>4411.3</v>
      </c>
      <c r="GZ45" s="380">
        <f t="shared" si="77"/>
        <v>548.29999999999995</v>
      </c>
      <c r="HA45" s="387"/>
      <c r="HB45" s="387"/>
      <c r="HC45" s="388"/>
      <c r="HD45" s="388"/>
      <c r="HE45" s="389"/>
      <c r="HF45" s="390">
        <f t="shared" si="175"/>
        <v>153</v>
      </c>
      <c r="HG45" s="391">
        <v>17</v>
      </c>
      <c r="HH45" s="392">
        <f t="shared" si="78"/>
        <v>30987</v>
      </c>
      <c r="HI45" s="393"/>
      <c r="HJ45" s="394"/>
      <c r="HK45" s="388">
        <f t="shared" si="74"/>
        <v>0</v>
      </c>
      <c r="HL45" s="388">
        <f t="shared" si="79"/>
        <v>13190</v>
      </c>
      <c r="HM45" s="394">
        <f t="shared" si="176"/>
        <v>8230.4</v>
      </c>
      <c r="HN45" s="394"/>
      <c r="HO45" s="395">
        <f t="shared" si="81"/>
        <v>13190</v>
      </c>
    </row>
    <row r="46" spans="1:314" ht="31.5">
      <c r="A46" s="372" t="s">
        <v>833</v>
      </c>
      <c r="B46" s="373">
        <v>0</v>
      </c>
      <c r="C46" s="373">
        <v>0</v>
      </c>
      <c r="D46" s="374"/>
      <c r="E46" s="375">
        <v>0</v>
      </c>
      <c r="F46" s="374"/>
      <c r="G46" s="373">
        <v>0</v>
      </c>
      <c r="H46" s="374">
        <v>127</v>
      </c>
      <c r="I46" s="375">
        <v>0</v>
      </c>
      <c r="J46" s="374"/>
      <c r="K46" s="374"/>
      <c r="L46" s="374">
        <v>14</v>
      </c>
      <c r="M46" s="373">
        <v>0</v>
      </c>
      <c r="N46" s="375">
        <v>0</v>
      </c>
      <c r="O46" s="374"/>
      <c r="P46" s="375">
        <v>0</v>
      </c>
      <c r="Q46" s="374"/>
      <c r="R46" s="375">
        <v>0</v>
      </c>
      <c r="S46" s="374"/>
      <c r="T46" s="376">
        <v>0</v>
      </c>
      <c r="U46" s="403">
        <v>0</v>
      </c>
      <c r="V46" s="403">
        <v>0</v>
      </c>
      <c r="W46" s="375">
        <v>0</v>
      </c>
      <c r="X46" s="375">
        <v>0</v>
      </c>
      <c r="Y46" s="375">
        <v>0</v>
      </c>
      <c r="Z46" s="375">
        <v>0</v>
      </c>
      <c r="AA46" s="375">
        <v>0</v>
      </c>
      <c r="AB46" s="375">
        <v>0</v>
      </c>
      <c r="AC46" s="375">
        <v>0</v>
      </c>
      <c r="AD46" s="377">
        <v>0</v>
      </c>
      <c r="AE46" s="377">
        <v>0</v>
      </c>
      <c r="AF46" s="377">
        <v>0</v>
      </c>
      <c r="AG46" s="377">
        <v>0</v>
      </c>
      <c r="AH46" s="374"/>
      <c r="AI46" s="377">
        <v>0</v>
      </c>
      <c r="AJ46" s="378">
        <f t="shared" si="75"/>
        <v>0</v>
      </c>
      <c r="AK46" s="378">
        <f t="shared" si="76"/>
        <v>141</v>
      </c>
      <c r="AL46" s="379">
        <f t="shared" si="0"/>
        <v>0</v>
      </c>
      <c r="AM46" s="380">
        <f t="shared" si="92"/>
        <v>0</v>
      </c>
      <c r="AN46" s="380">
        <f t="shared" si="1"/>
        <v>0</v>
      </c>
      <c r="AO46" s="380">
        <f t="shared" si="93"/>
        <v>0</v>
      </c>
      <c r="AP46" s="380">
        <f t="shared" si="94"/>
        <v>0</v>
      </c>
      <c r="AQ46" s="380">
        <f t="shared" si="2"/>
        <v>0</v>
      </c>
      <c r="AR46" s="380">
        <f t="shared" si="3"/>
        <v>0</v>
      </c>
      <c r="AS46" s="380">
        <f t="shared" si="4"/>
        <v>0</v>
      </c>
      <c r="AT46" s="380">
        <f t="shared" si="95"/>
        <v>0</v>
      </c>
      <c r="AU46" s="380">
        <f t="shared" si="96"/>
        <v>0</v>
      </c>
      <c r="AV46" s="380">
        <f t="shared" si="97"/>
        <v>0</v>
      </c>
      <c r="AW46" s="380">
        <f t="shared" si="98"/>
        <v>0</v>
      </c>
      <c r="AX46" s="380">
        <f t="shared" si="5"/>
        <v>0</v>
      </c>
      <c r="AY46" s="380">
        <f t="shared" si="99"/>
        <v>0</v>
      </c>
      <c r="AZ46" s="380">
        <f t="shared" si="6"/>
        <v>0</v>
      </c>
      <c r="BA46" s="380">
        <f t="shared" si="100"/>
        <v>0</v>
      </c>
      <c r="BB46" s="380">
        <f t="shared" si="101"/>
        <v>0</v>
      </c>
      <c r="BC46" s="380">
        <f t="shared" si="7"/>
        <v>0</v>
      </c>
      <c r="BD46" s="380">
        <f t="shared" si="102"/>
        <v>0</v>
      </c>
      <c r="BE46" s="380">
        <f t="shared" si="8"/>
        <v>0</v>
      </c>
      <c r="BF46" s="380">
        <f t="shared" si="103"/>
        <v>0</v>
      </c>
      <c r="BG46" s="380">
        <f t="shared" si="104"/>
        <v>0</v>
      </c>
      <c r="BH46" s="380">
        <f t="shared" si="9"/>
        <v>0</v>
      </c>
      <c r="BI46" s="380">
        <f t="shared" si="105"/>
        <v>0</v>
      </c>
      <c r="BJ46" s="380">
        <f t="shared" si="106"/>
        <v>0</v>
      </c>
      <c r="BK46" s="380">
        <f t="shared" si="107"/>
        <v>0</v>
      </c>
      <c r="BL46" s="380">
        <f t="shared" si="108"/>
        <v>0</v>
      </c>
      <c r="BM46" s="380">
        <f t="shared" si="10"/>
        <v>0</v>
      </c>
      <c r="BN46" s="380">
        <f t="shared" si="109"/>
        <v>0</v>
      </c>
      <c r="BO46" s="380">
        <f t="shared" si="110"/>
        <v>0</v>
      </c>
      <c r="BP46" s="380">
        <f t="shared" si="111"/>
        <v>6120.5</v>
      </c>
      <c r="BQ46" s="380">
        <f t="shared" si="112"/>
        <v>5762.8</v>
      </c>
      <c r="BR46" s="380">
        <f t="shared" si="11"/>
        <v>3751.8</v>
      </c>
      <c r="BS46" s="380">
        <f t="shared" si="113"/>
        <v>2011</v>
      </c>
      <c r="BT46" s="380">
        <f t="shared" si="12"/>
        <v>357.7</v>
      </c>
      <c r="BU46" s="380"/>
      <c r="BV46" s="380">
        <f t="shared" si="82"/>
        <v>0</v>
      </c>
      <c r="BW46" s="380">
        <f t="shared" si="83"/>
        <v>0</v>
      </c>
      <c r="BX46" s="380">
        <f t="shared" si="84"/>
        <v>0</v>
      </c>
      <c r="BY46" s="380">
        <f t="shared" si="85"/>
        <v>0</v>
      </c>
      <c r="BZ46" s="380">
        <f t="shared" si="86"/>
        <v>0</v>
      </c>
      <c r="CA46" s="380">
        <f t="shared" si="87"/>
        <v>0</v>
      </c>
      <c r="CB46" s="380">
        <f t="shared" si="88"/>
        <v>0</v>
      </c>
      <c r="CC46" s="380">
        <f t="shared" si="89"/>
        <v>0</v>
      </c>
      <c r="CD46" s="380">
        <f t="shared" si="90"/>
        <v>0</v>
      </c>
      <c r="CE46" s="381">
        <f t="shared" si="13"/>
        <v>0</v>
      </c>
      <c r="CF46" s="380">
        <f t="shared" si="114"/>
        <v>674.7</v>
      </c>
      <c r="CG46" s="380">
        <f t="shared" si="115"/>
        <v>635.29999999999995</v>
      </c>
      <c r="CH46" s="380">
        <f t="shared" si="14"/>
        <v>413.6</v>
      </c>
      <c r="CI46" s="380">
        <f t="shared" si="116"/>
        <v>221.7</v>
      </c>
      <c r="CJ46" s="381">
        <f t="shared" si="15"/>
        <v>39.4</v>
      </c>
      <c r="CK46" s="380">
        <f t="shared" si="117"/>
        <v>0</v>
      </c>
      <c r="CL46" s="380">
        <f t="shared" si="118"/>
        <v>0</v>
      </c>
      <c r="CM46" s="380">
        <f t="shared" si="16"/>
        <v>0</v>
      </c>
      <c r="CN46" s="380">
        <f t="shared" si="119"/>
        <v>0</v>
      </c>
      <c r="CO46" s="381">
        <f t="shared" si="17"/>
        <v>0</v>
      </c>
      <c r="CP46" s="380">
        <f t="shared" si="120"/>
        <v>0</v>
      </c>
      <c r="CQ46" s="380">
        <f t="shared" si="121"/>
        <v>0</v>
      </c>
      <c r="CR46" s="380">
        <f t="shared" si="18"/>
        <v>0</v>
      </c>
      <c r="CS46" s="380">
        <f t="shared" si="122"/>
        <v>0</v>
      </c>
      <c r="CT46" s="381">
        <f t="shared" si="19"/>
        <v>0</v>
      </c>
      <c r="CU46" s="380">
        <f t="shared" si="123"/>
        <v>0</v>
      </c>
      <c r="CV46" s="380">
        <f t="shared" si="124"/>
        <v>0</v>
      </c>
      <c r="CW46" s="380">
        <f t="shared" si="20"/>
        <v>0</v>
      </c>
      <c r="CX46" s="380">
        <f t="shared" si="125"/>
        <v>0</v>
      </c>
      <c r="CY46" s="380">
        <f t="shared" si="21"/>
        <v>0</v>
      </c>
      <c r="CZ46" s="380">
        <f t="shared" si="126"/>
        <v>0</v>
      </c>
      <c r="DA46" s="380">
        <f t="shared" si="127"/>
        <v>0</v>
      </c>
      <c r="DB46" s="380">
        <f t="shared" si="22"/>
        <v>0</v>
      </c>
      <c r="DC46" s="380">
        <f t="shared" si="128"/>
        <v>0</v>
      </c>
      <c r="DD46" s="380">
        <f t="shared" si="23"/>
        <v>0</v>
      </c>
      <c r="DE46" s="380">
        <f t="shared" si="24"/>
        <v>0</v>
      </c>
      <c r="DF46" s="380">
        <f t="shared" si="25"/>
        <v>0</v>
      </c>
      <c r="DG46" s="380">
        <f t="shared" si="26"/>
        <v>0</v>
      </c>
      <c r="DH46" s="380">
        <f t="shared" si="129"/>
        <v>0</v>
      </c>
      <c r="DI46" s="380">
        <f t="shared" si="27"/>
        <v>0</v>
      </c>
      <c r="DJ46" s="380">
        <f t="shared" si="28"/>
        <v>0</v>
      </c>
      <c r="DK46" s="380">
        <f t="shared" si="29"/>
        <v>0</v>
      </c>
      <c r="DL46" s="380">
        <f t="shared" si="30"/>
        <v>0</v>
      </c>
      <c r="DM46" s="380">
        <f t="shared" si="130"/>
        <v>0</v>
      </c>
      <c r="DN46" s="380">
        <f t="shared" si="31"/>
        <v>0</v>
      </c>
      <c r="DO46" s="380">
        <f t="shared" si="131"/>
        <v>0</v>
      </c>
      <c r="DP46" s="380">
        <f t="shared" si="132"/>
        <v>0</v>
      </c>
      <c r="DQ46" s="380">
        <f t="shared" si="133"/>
        <v>0</v>
      </c>
      <c r="DR46" s="380">
        <f t="shared" si="134"/>
        <v>0</v>
      </c>
      <c r="DS46" s="380">
        <f t="shared" si="32"/>
        <v>0</v>
      </c>
      <c r="DT46" s="382">
        <f t="shared" si="135"/>
        <v>0</v>
      </c>
      <c r="DU46" s="383">
        <f t="shared" si="136"/>
        <v>0</v>
      </c>
      <c r="DV46" s="380">
        <f t="shared" si="33"/>
        <v>0</v>
      </c>
      <c r="DW46" s="380">
        <f t="shared" si="137"/>
        <v>0</v>
      </c>
      <c r="DX46" s="383">
        <f t="shared" si="138"/>
        <v>0</v>
      </c>
      <c r="DY46" s="383">
        <f t="shared" si="139"/>
        <v>0</v>
      </c>
      <c r="DZ46" s="383">
        <f t="shared" si="140"/>
        <v>0</v>
      </c>
      <c r="EA46" s="380">
        <f t="shared" si="34"/>
        <v>0</v>
      </c>
      <c r="EB46" s="380">
        <f t="shared" si="141"/>
        <v>0</v>
      </c>
      <c r="EC46" s="383">
        <f t="shared" si="142"/>
        <v>0</v>
      </c>
      <c r="ED46" s="383">
        <f t="shared" si="143"/>
        <v>0</v>
      </c>
      <c r="EE46" s="383">
        <f t="shared" si="144"/>
        <v>0</v>
      </c>
      <c r="EF46" s="380">
        <f t="shared" si="35"/>
        <v>0</v>
      </c>
      <c r="EG46" s="380">
        <f t="shared" si="145"/>
        <v>0</v>
      </c>
      <c r="EH46" s="383">
        <f t="shared" si="146"/>
        <v>0</v>
      </c>
      <c r="EI46" s="383">
        <f t="shared" si="147"/>
        <v>0</v>
      </c>
      <c r="EJ46" s="383">
        <f t="shared" si="148"/>
        <v>0</v>
      </c>
      <c r="EK46" s="380">
        <f t="shared" si="36"/>
        <v>0</v>
      </c>
      <c r="EL46" s="380">
        <f t="shared" si="149"/>
        <v>0</v>
      </c>
      <c r="EM46" s="383">
        <f t="shared" si="150"/>
        <v>0</v>
      </c>
      <c r="EN46" s="383">
        <f t="shared" si="151"/>
        <v>0</v>
      </c>
      <c r="EO46" s="383">
        <f t="shared" si="152"/>
        <v>0</v>
      </c>
      <c r="EP46" s="380">
        <f t="shared" si="37"/>
        <v>0</v>
      </c>
      <c r="EQ46" s="380">
        <f t="shared" si="153"/>
        <v>0</v>
      </c>
      <c r="ER46" s="383">
        <f t="shared" si="154"/>
        <v>0</v>
      </c>
      <c r="ES46" s="383">
        <f t="shared" si="155"/>
        <v>0</v>
      </c>
      <c r="ET46" s="383">
        <f t="shared" si="156"/>
        <v>0</v>
      </c>
      <c r="EU46" s="380">
        <f t="shared" si="38"/>
        <v>0</v>
      </c>
      <c r="EV46" s="380">
        <f t="shared" si="157"/>
        <v>0</v>
      </c>
      <c r="EW46" s="383">
        <f t="shared" si="158"/>
        <v>0</v>
      </c>
      <c r="EX46" s="383">
        <f t="shared" si="159"/>
        <v>0</v>
      </c>
      <c r="EY46" s="383">
        <f t="shared" si="160"/>
        <v>0</v>
      </c>
      <c r="EZ46" s="380">
        <f t="shared" si="39"/>
        <v>0</v>
      </c>
      <c r="FA46" s="380">
        <f t="shared" si="161"/>
        <v>0</v>
      </c>
      <c r="FB46" s="383">
        <f t="shared" si="162"/>
        <v>0</v>
      </c>
      <c r="FC46" s="383">
        <f t="shared" si="163"/>
        <v>0</v>
      </c>
      <c r="FD46" s="383">
        <f t="shared" si="164"/>
        <v>0</v>
      </c>
      <c r="FE46" s="380">
        <f t="shared" si="40"/>
        <v>0</v>
      </c>
      <c r="FF46" s="380">
        <f t="shared" si="165"/>
        <v>0</v>
      </c>
      <c r="FG46" s="384">
        <f t="shared" si="166"/>
        <v>0</v>
      </c>
      <c r="FH46" s="385">
        <f t="shared" si="41"/>
        <v>0</v>
      </c>
      <c r="FI46" s="380">
        <f t="shared" si="42"/>
        <v>0</v>
      </c>
      <c r="FJ46" s="380">
        <f t="shared" si="43"/>
        <v>0</v>
      </c>
      <c r="FK46" s="380">
        <f t="shared" si="167"/>
        <v>0</v>
      </c>
      <c r="FL46" s="380">
        <f t="shared" si="44"/>
        <v>0</v>
      </c>
      <c r="FM46" s="380">
        <f t="shared" si="45"/>
        <v>0</v>
      </c>
      <c r="FN46" s="380">
        <f t="shared" si="46"/>
        <v>0</v>
      </c>
      <c r="FO46" s="380">
        <f t="shared" si="47"/>
        <v>0</v>
      </c>
      <c r="FP46" s="380">
        <f t="shared" si="168"/>
        <v>0</v>
      </c>
      <c r="FQ46" s="380">
        <f t="shared" si="48"/>
        <v>0</v>
      </c>
      <c r="FR46" s="380">
        <f t="shared" si="49"/>
        <v>0</v>
      </c>
      <c r="FS46" s="380">
        <f t="shared" si="50"/>
        <v>0</v>
      </c>
      <c r="FT46" s="380">
        <f t="shared" si="51"/>
        <v>0</v>
      </c>
      <c r="FU46" s="380">
        <f t="shared" si="169"/>
        <v>0</v>
      </c>
      <c r="FV46" s="380">
        <f t="shared" si="52"/>
        <v>0</v>
      </c>
      <c r="FW46" s="380">
        <f t="shared" si="53"/>
        <v>0</v>
      </c>
      <c r="FX46" s="380">
        <f t="shared" si="54"/>
        <v>0</v>
      </c>
      <c r="FY46" s="380">
        <f t="shared" si="55"/>
        <v>0</v>
      </c>
      <c r="FZ46" s="380">
        <f t="shared" si="170"/>
        <v>0</v>
      </c>
      <c r="GA46" s="380">
        <f t="shared" si="56"/>
        <v>0</v>
      </c>
      <c r="GB46" s="380">
        <f t="shared" si="57"/>
        <v>0</v>
      </c>
      <c r="GC46" s="380">
        <f t="shared" si="58"/>
        <v>0</v>
      </c>
      <c r="GD46" s="380">
        <f t="shared" si="59"/>
        <v>0</v>
      </c>
      <c r="GE46" s="380">
        <f t="shared" si="171"/>
        <v>0</v>
      </c>
      <c r="GF46" s="380">
        <f t="shared" si="60"/>
        <v>0</v>
      </c>
      <c r="GG46" s="380">
        <f t="shared" si="61"/>
        <v>0</v>
      </c>
      <c r="GH46" s="380">
        <f t="shared" si="62"/>
        <v>0</v>
      </c>
      <c r="GI46" s="380">
        <f t="shared" si="63"/>
        <v>0</v>
      </c>
      <c r="GJ46" s="380">
        <f t="shared" si="172"/>
        <v>0</v>
      </c>
      <c r="GK46" s="380">
        <f t="shared" si="64"/>
        <v>0</v>
      </c>
      <c r="GL46" s="380">
        <f t="shared" si="65"/>
        <v>0</v>
      </c>
      <c r="GM46" s="380">
        <f t="shared" si="66"/>
        <v>0</v>
      </c>
      <c r="GN46" s="380">
        <f t="shared" si="67"/>
        <v>0</v>
      </c>
      <c r="GO46" s="380">
        <f t="shared" si="173"/>
        <v>0</v>
      </c>
      <c r="GP46" s="380">
        <f t="shared" si="68"/>
        <v>0</v>
      </c>
      <c r="GQ46" s="380">
        <f t="shared" si="69"/>
        <v>0</v>
      </c>
      <c r="GR46" s="380">
        <f t="shared" si="70"/>
        <v>0</v>
      </c>
      <c r="GS46" s="380">
        <f t="shared" si="71"/>
        <v>0</v>
      </c>
      <c r="GT46" s="380">
        <f t="shared" si="174"/>
        <v>0</v>
      </c>
      <c r="GU46" s="380">
        <f t="shared" si="72"/>
        <v>0</v>
      </c>
      <c r="GV46" s="386">
        <f t="shared" si="91"/>
        <v>6795.2</v>
      </c>
      <c r="GW46" s="380">
        <f t="shared" si="77"/>
        <v>6398.1</v>
      </c>
      <c r="GX46" s="380">
        <f t="shared" si="77"/>
        <v>4165.3999999999996</v>
      </c>
      <c r="GY46" s="380">
        <f t="shared" si="77"/>
        <v>2232.6999999999998</v>
      </c>
      <c r="GZ46" s="380">
        <f t="shared" si="77"/>
        <v>397.1</v>
      </c>
      <c r="HA46" s="396"/>
      <c r="HB46" s="387"/>
      <c r="HC46" s="388"/>
      <c r="HD46" s="388"/>
      <c r="HE46" s="389"/>
      <c r="HF46" s="390">
        <f t="shared" si="175"/>
        <v>141</v>
      </c>
      <c r="HG46" s="391">
        <v>8.5</v>
      </c>
      <c r="HH46" s="392">
        <f t="shared" si="78"/>
        <v>31365</v>
      </c>
      <c r="HI46" s="393"/>
      <c r="HJ46" s="394"/>
      <c r="HK46" s="388">
        <f t="shared" si="74"/>
        <v>0</v>
      </c>
      <c r="HL46" s="388">
        <f t="shared" si="79"/>
        <v>6795.2</v>
      </c>
      <c r="HM46" s="394">
        <f t="shared" si="176"/>
        <v>4165.3999999999996</v>
      </c>
      <c r="HN46" s="394"/>
      <c r="HO46" s="395">
        <f t="shared" si="81"/>
        <v>6795.2</v>
      </c>
    </row>
    <row r="47" spans="1:314">
      <c r="A47" s="372" t="s">
        <v>748</v>
      </c>
      <c r="B47" s="373">
        <v>0</v>
      </c>
      <c r="C47" s="373">
        <v>0</v>
      </c>
      <c r="D47" s="374">
        <v>31</v>
      </c>
      <c r="E47" s="375">
        <v>0</v>
      </c>
      <c r="F47" s="374"/>
      <c r="G47" s="373">
        <v>0</v>
      </c>
      <c r="H47" s="374">
        <v>200</v>
      </c>
      <c r="I47" s="375">
        <v>0</v>
      </c>
      <c r="J47" s="374"/>
      <c r="K47" s="374"/>
      <c r="L47" s="374"/>
      <c r="M47" s="373">
        <v>0</v>
      </c>
      <c r="N47" s="375">
        <v>0</v>
      </c>
      <c r="O47" s="374"/>
      <c r="P47" s="375">
        <v>0</v>
      </c>
      <c r="Q47" s="374"/>
      <c r="R47" s="375">
        <v>0</v>
      </c>
      <c r="S47" s="374"/>
      <c r="T47" s="376">
        <v>0</v>
      </c>
      <c r="U47" s="403">
        <v>0</v>
      </c>
      <c r="V47" s="403">
        <v>0</v>
      </c>
      <c r="W47" s="375">
        <v>0</v>
      </c>
      <c r="X47" s="375">
        <v>0</v>
      </c>
      <c r="Y47" s="375">
        <v>0</v>
      </c>
      <c r="Z47" s="375">
        <v>0</v>
      </c>
      <c r="AA47" s="375">
        <v>0</v>
      </c>
      <c r="AB47" s="375">
        <v>0</v>
      </c>
      <c r="AC47" s="375">
        <v>0</v>
      </c>
      <c r="AD47" s="377">
        <v>0</v>
      </c>
      <c r="AE47" s="377">
        <v>0</v>
      </c>
      <c r="AF47" s="377">
        <v>0</v>
      </c>
      <c r="AG47" s="377">
        <v>0</v>
      </c>
      <c r="AH47" s="374"/>
      <c r="AI47" s="377">
        <v>0</v>
      </c>
      <c r="AJ47" s="378">
        <f t="shared" si="75"/>
        <v>31</v>
      </c>
      <c r="AK47" s="378">
        <f t="shared" si="76"/>
        <v>200</v>
      </c>
      <c r="AL47" s="379">
        <f t="shared" si="0"/>
        <v>0</v>
      </c>
      <c r="AM47" s="380">
        <f t="shared" si="92"/>
        <v>0</v>
      </c>
      <c r="AN47" s="380">
        <f t="shared" si="1"/>
        <v>0</v>
      </c>
      <c r="AO47" s="380">
        <f t="shared" si="93"/>
        <v>0</v>
      </c>
      <c r="AP47" s="380">
        <f t="shared" si="94"/>
        <v>0</v>
      </c>
      <c r="AQ47" s="380">
        <f t="shared" si="2"/>
        <v>0</v>
      </c>
      <c r="AR47" s="380">
        <f t="shared" si="3"/>
        <v>0</v>
      </c>
      <c r="AS47" s="380">
        <f t="shared" si="4"/>
        <v>0</v>
      </c>
      <c r="AT47" s="380">
        <f t="shared" si="95"/>
        <v>0</v>
      </c>
      <c r="AU47" s="380">
        <f t="shared" si="96"/>
        <v>0</v>
      </c>
      <c r="AV47" s="380">
        <f t="shared" si="97"/>
        <v>1698</v>
      </c>
      <c r="AW47" s="380">
        <f t="shared" si="98"/>
        <v>1617.6</v>
      </c>
      <c r="AX47" s="380">
        <f t="shared" si="5"/>
        <v>1053.2</v>
      </c>
      <c r="AY47" s="380">
        <f t="shared" si="99"/>
        <v>564.4</v>
      </c>
      <c r="AZ47" s="380">
        <f t="shared" si="6"/>
        <v>80.400000000000006</v>
      </c>
      <c r="BA47" s="380">
        <f t="shared" si="100"/>
        <v>0</v>
      </c>
      <c r="BB47" s="380">
        <f t="shared" si="101"/>
        <v>0</v>
      </c>
      <c r="BC47" s="380">
        <f t="shared" si="7"/>
        <v>0</v>
      </c>
      <c r="BD47" s="380">
        <f t="shared" si="102"/>
        <v>0</v>
      </c>
      <c r="BE47" s="380">
        <f t="shared" si="8"/>
        <v>0</v>
      </c>
      <c r="BF47" s="380">
        <f t="shared" si="103"/>
        <v>0</v>
      </c>
      <c r="BG47" s="380">
        <f t="shared" si="104"/>
        <v>0</v>
      </c>
      <c r="BH47" s="380">
        <f t="shared" si="9"/>
        <v>0</v>
      </c>
      <c r="BI47" s="380">
        <f t="shared" si="105"/>
        <v>0</v>
      </c>
      <c r="BJ47" s="380">
        <f t="shared" si="106"/>
        <v>0</v>
      </c>
      <c r="BK47" s="380">
        <f t="shared" si="107"/>
        <v>0</v>
      </c>
      <c r="BL47" s="380">
        <f t="shared" si="108"/>
        <v>0</v>
      </c>
      <c r="BM47" s="380">
        <f t="shared" si="10"/>
        <v>0</v>
      </c>
      <c r="BN47" s="380">
        <f t="shared" si="109"/>
        <v>0</v>
      </c>
      <c r="BO47" s="380">
        <f t="shared" si="110"/>
        <v>0</v>
      </c>
      <c r="BP47" s="380">
        <f t="shared" si="111"/>
        <v>9638.6</v>
      </c>
      <c r="BQ47" s="380">
        <f t="shared" si="112"/>
        <v>9075.2000000000007</v>
      </c>
      <c r="BR47" s="380">
        <f t="shared" si="11"/>
        <v>5908.4</v>
      </c>
      <c r="BS47" s="380">
        <f t="shared" si="113"/>
        <v>3166.8</v>
      </c>
      <c r="BT47" s="380">
        <f t="shared" si="12"/>
        <v>563.4</v>
      </c>
      <c r="BU47" s="380"/>
      <c r="BV47" s="380">
        <f t="shared" si="82"/>
        <v>0</v>
      </c>
      <c r="BW47" s="380">
        <f t="shared" si="83"/>
        <v>0</v>
      </c>
      <c r="BX47" s="380">
        <f t="shared" si="84"/>
        <v>0</v>
      </c>
      <c r="BY47" s="380">
        <f t="shared" si="85"/>
        <v>0</v>
      </c>
      <c r="BZ47" s="380">
        <f t="shared" si="86"/>
        <v>0</v>
      </c>
      <c r="CA47" s="380">
        <f t="shared" si="87"/>
        <v>0</v>
      </c>
      <c r="CB47" s="380">
        <f t="shared" si="88"/>
        <v>0</v>
      </c>
      <c r="CC47" s="380">
        <f t="shared" si="89"/>
        <v>0</v>
      </c>
      <c r="CD47" s="380">
        <f t="shared" si="90"/>
        <v>0</v>
      </c>
      <c r="CE47" s="381">
        <f t="shared" si="13"/>
        <v>0</v>
      </c>
      <c r="CF47" s="380">
        <f t="shared" si="114"/>
        <v>0</v>
      </c>
      <c r="CG47" s="380">
        <f t="shared" si="115"/>
        <v>0</v>
      </c>
      <c r="CH47" s="380">
        <f t="shared" si="14"/>
        <v>0</v>
      </c>
      <c r="CI47" s="380">
        <f t="shared" si="116"/>
        <v>0</v>
      </c>
      <c r="CJ47" s="381">
        <f t="shared" si="15"/>
        <v>0</v>
      </c>
      <c r="CK47" s="380">
        <f t="shared" si="117"/>
        <v>0</v>
      </c>
      <c r="CL47" s="380">
        <f t="shared" si="118"/>
        <v>0</v>
      </c>
      <c r="CM47" s="380">
        <f t="shared" si="16"/>
        <v>0</v>
      </c>
      <c r="CN47" s="380">
        <f t="shared" si="119"/>
        <v>0</v>
      </c>
      <c r="CO47" s="381">
        <f t="shared" si="17"/>
        <v>0</v>
      </c>
      <c r="CP47" s="380">
        <f t="shared" si="120"/>
        <v>0</v>
      </c>
      <c r="CQ47" s="380">
        <f t="shared" si="121"/>
        <v>0</v>
      </c>
      <c r="CR47" s="380">
        <f t="shared" si="18"/>
        <v>0</v>
      </c>
      <c r="CS47" s="380">
        <f t="shared" si="122"/>
        <v>0</v>
      </c>
      <c r="CT47" s="381">
        <f t="shared" si="19"/>
        <v>0</v>
      </c>
      <c r="CU47" s="380">
        <f t="shared" si="123"/>
        <v>0</v>
      </c>
      <c r="CV47" s="380">
        <f t="shared" si="124"/>
        <v>0</v>
      </c>
      <c r="CW47" s="380">
        <f t="shared" si="20"/>
        <v>0</v>
      </c>
      <c r="CX47" s="380">
        <f t="shared" si="125"/>
        <v>0</v>
      </c>
      <c r="CY47" s="380">
        <f t="shared" si="21"/>
        <v>0</v>
      </c>
      <c r="CZ47" s="380">
        <f t="shared" si="126"/>
        <v>0</v>
      </c>
      <c r="DA47" s="380">
        <f t="shared" si="127"/>
        <v>0</v>
      </c>
      <c r="DB47" s="380">
        <f t="shared" si="22"/>
        <v>0</v>
      </c>
      <c r="DC47" s="380">
        <f t="shared" si="128"/>
        <v>0</v>
      </c>
      <c r="DD47" s="380">
        <f t="shared" si="23"/>
        <v>0</v>
      </c>
      <c r="DE47" s="380">
        <f t="shared" si="24"/>
        <v>0</v>
      </c>
      <c r="DF47" s="380">
        <f t="shared" si="25"/>
        <v>0</v>
      </c>
      <c r="DG47" s="380">
        <f t="shared" si="26"/>
        <v>0</v>
      </c>
      <c r="DH47" s="380">
        <f t="shared" si="129"/>
        <v>0</v>
      </c>
      <c r="DI47" s="380">
        <f t="shared" si="27"/>
        <v>0</v>
      </c>
      <c r="DJ47" s="380">
        <f t="shared" si="28"/>
        <v>0</v>
      </c>
      <c r="DK47" s="380">
        <f t="shared" si="29"/>
        <v>0</v>
      </c>
      <c r="DL47" s="380">
        <f t="shared" si="30"/>
        <v>0</v>
      </c>
      <c r="DM47" s="380">
        <f t="shared" si="130"/>
        <v>0</v>
      </c>
      <c r="DN47" s="380">
        <f t="shared" si="31"/>
        <v>0</v>
      </c>
      <c r="DO47" s="380">
        <f t="shared" si="131"/>
        <v>0</v>
      </c>
      <c r="DP47" s="380">
        <f t="shared" si="132"/>
        <v>0</v>
      </c>
      <c r="DQ47" s="380">
        <f t="shared" si="133"/>
        <v>0</v>
      </c>
      <c r="DR47" s="380">
        <f t="shared" si="134"/>
        <v>0</v>
      </c>
      <c r="DS47" s="380">
        <f t="shared" si="32"/>
        <v>0</v>
      </c>
      <c r="DT47" s="382">
        <f t="shared" si="135"/>
        <v>0</v>
      </c>
      <c r="DU47" s="383">
        <f t="shared" si="136"/>
        <v>0</v>
      </c>
      <c r="DV47" s="380">
        <f t="shared" si="33"/>
        <v>0</v>
      </c>
      <c r="DW47" s="380">
        <f t="shared" si="137"/>
        <v>0</v>
      </c>
      <c r="DX47" s="383">
        <f t="shared" si="138"/>
        <v>0</v>
      </c>
      <c r="DY47" s="383">
        <f t="shared" si="139"/>
        <v>0</v>
      </c>
      <c r="DZ47" s="383">
        <f t="shared" si="140"/>
        <v>0</v>
      </c>
      <c r="EA47" s="380">
        <f t="shared" si="34"/>
        <v>0</v>
      </c>
      <c r="EB47" s="380">
        <f t="shared" si="141"/>
        <v>0</v>
      </c>
      <c r="EC47" s="383">
        <f t="shared" si="142"/>
        <v>0</v>
      </c>
      <c r="ED47" s="383">
        <f t="shared" si="143"/>
        <v>0</v>
      </c>
      <c r="EE47" s="383">
        <f t="shared" si="144"/>
        <v>0</v>
      </c>
      <c r="EF47" s="380">
        <f t="shared" si="35"/>
        <v>0</v>
      </c>
      <c r="EG47" s="380">
        <f t="shared" si="145"/>
        <v>0</v>
      </c>
      <c r="EH47" s="383">
        <f t="shared" si="146"/>
        <v>0</v>
      </c>
      <c r="EI47" s="383">
        <f t="shared" si="147"/>
        <v>0</v>
      </c>
      <c r="EJ47" s="383">
        <f t="shared" si="148"/>
        <v>0</v>
      </c>
      <c r="EK47" s="380">
        <f t="shared" si="36"/>
        <v>0</v>
      </c>
      <c r="EL47" s="380">
        <f t="shared" si="149"/>
        <v>0</v>
      </c>
      <c r="EM47" s="383">
        <f t="shared" si="150"/>
        <v>0</v>
      </c>
      <c r="EN47" s="383">
        <f t="shared" si="151"/>
        <v>0</v>
      </c>
      <c r="EO47" s="383">
        <f t="shared" si="152"/>
        <v>0</v>
      </c>
      <c r="EP47" s="380">
        <f t="shared" si="37"/>
        <v>0</v>
      </c>
      <c r="EQ47" s="380">
        <f t="shared" si="153"/>
        <v>0</v>
      </c>
      <c r="ER47" s="383">
        <f t="shared" si="154"/>
        <v>0</v>
      </c>
      <c r="ES47" s="383">
        <f t="shared" si="155"/>
        <v>0</v>
      </c>
      <c r="ET47" s="383">
        <f t="shared" si="156"/>
        <v>0</v>
      </c>
      <c r="EU47" s="380">
        <f t="shared" si="38"/>
        <v>0</v>
      </c>
      <c r="EV47" s="380">
        <f t="shared" si="157"/>
        <v>0</v>
      </c>
      <c r="EW47" s="383">
        <f t="shared" si="158"/>
        <v>0</v>
      </c>
      <c r="EX47" s="383">
        <f t="shared" si="159"/>
        <v>0</v>
      </c>
      <c r="EY47" s="383">
        <f t="shared" si="160"/>
        <v>0</v>
      </c>
      <c r="EZ47" s="380">
        <f t="shared" si="39"/>
        <v>0</v>
      </c>
      <c r="FA47" s="380">
        <f t="shared" si="161"/>
        <v>0</v>
      </c>
      <c r="FB47" s="383">
        <f t="shared" si="162"/>
        <v>0</v>
      </c>
      <c r="FC47" s="383">
        <f t="shared" si="163"/>
        <v>0</v>
      </c>
      <c r="FD47" s="383">
        <f t="shared" si="164"/>
        <v>0</v>
      </c>
      <c r="FE47" s="380">
        <f t="shared" si="40"/>
        <v>0</v>
      </c>
      <c r="FF47" s="380">
        <f t="shared" si="165"/>
        <v>0</v>
      </c>
      <c r="FG47" s="384">
        <f t="shared" si="166"/>
        <v>0</v>
      </c>
      <c r="FH47" s="385">
        <f t="shared" si="41"/>
        <v>0</v>
      </c>
      <c r="FI47" s="380">
        <f t="shared" si="42"/>
        <v>0</v>
      </c>
      <c r="FJ47" s="380">
        <f t="shared" si="43"/>
        <v>0</v>
      </c>
      <c r="FK47" s="380">
        <f t="shared" si="167"/>
        <v>0</v>
      </c>
      <c r="FL47" s="380">
        <f t="shared" si="44"/>
        <v>0</v>
      </c>
      <c r="FM47" s="380">
        <f t="shared" si="45"/>
        <v>0</v>
      </c>
      <c r="FN47" s="380">
        <f t="shared" si="46"/>
        <v>0</v>
      </c>
      <c r="FO47" s="380">
        <f t="shared" si="47"/>
        <v>0</v>
      </c>
      <c r="FP47" s="380">
        <f t="shared" si="168"/>
        <v>0</v>
      </c>
      <c r="FQ47" s="380">
        <f t="shared" si="48"/>
        <v>0</v>
      </c>
      <c r="FR47" s="380">
        <f t="shared" si="49"/>
        <v>0</v>
      </c>
      <c r="FS47" s="380">
        <f t="shared" si="50"/>
        <v>0</v>
      </c>
      <c r="FT47" s="380">
        <f t="shared" si="51"/>
        <v>0</v>
      </c>
      <c r="FU47" s="380">
        <f t="shared" si="169"/>
        <v>0</v>
      </c>
      <c r="FV47" s="380">
        <f t="shared" si="52"/>
        <v>0</v>
      </c>
      <c r="FW47" s="380">
        <f t="shared" si="53"/>
        <v>0</v>
      </c>
      <c r="FX47" s="380">
        <f t="shared" si="54"/>
        <v>0</v>
      </c>
      <c r="FY47" s="380">
        <f t="shared" si="55"/>
        <v>0</v>
      </c>
      <c r="FZ47" s="380">
        <f t="shared" si="170"/>
        <v>0</v>
      </c>
      <c r="GA47" s="380">
        <f t="shared" si="56"/>
        <v>0</v>
      </c>
      <c r="GB47" s="380">
        <f t="shared" si="57"/>
        <v>0</v>
      </c>
      <c r="GC47" s="380">
        <f t="shared" si="58"/>
        <v>0</v>
      </c>
      <c r="GD47" s="380">
        <f t="shared" si="59"/>
        <v>0</v>
      </c>
      <c r="GE47" s="380">
        <f t="shared" si="171"/>
        <v>0</v>
      </c>
      <c r="GF47" s="380">
        <f t="shared" si="60"/>
        <v>0</v>
      </c>
      <c r="GG47" s="380">
        <f t="shared" si="61"/>
        <v>0</v>
      </c>
      <c r="GH47" s="380">
        <f t="shared" si="62"/>
        <v>0</v>
      </c>
      <c r="GI47" s="380">
        <f t="shared" si="63"/>
        <v>0</v>
      </c>
      <c r="GJ47" s="380">
        <f t="shared" si="172"/>
        <v>0</v>
      </c>
      <c r="GK47" s="380">
        <f t="shared" si="64"/>
        <v>0</v>
      </c>
      <c r="GL47" s="380">
        <f t="shared" si="65"/>
        <v>0</v>
      </c>
      <c r="GM47" s="380">
        <f t="shared" si="66"/>
        <v>0</v>
      </c>
      <c r="GN47" s="380">
        <f t="shared" si="67"/>
        <v>0</v>
      </c>
      <c r="GO47" s="380">
        <f t="shared" si="173"/>
        <v>0</v>
      </c>
      <c r="GP47" s="380">
        <f t="shared" si="68"/>
        <v>0</v>
      </c>
      <c r="GQ47" s="380">
        <f t="shared" si="69"/>
        <v>0</v>
      </c>
      <c r="GR47" s="380">
        <f t="shared" si="70"/>
        <v>0</v>
      </c>
      <c r="GS47" s="380">
        <f t="shared" si="71"/>
        <v>0</v>
      </c>
      <c r="GT47" s="380">
        <f t="shared" si="174"/>
        <v>0</v>
      </c>
      <c r="GU47" s="380">
        <f t="shared" si="72"/>
        <v>0</v>
      </c>
      <c r="GV47" s="386">
        <f t="shared" si="91"/>
        <v>11336.6</v>
      </c>
      <c r="GW47" s="380">
        <f t="shared" si="77"/>
        <v>10692.8</v>
      </c>
      <c r="GX47" s="380">
        <f t="shared" si="77"/>
        <v>6961.6</v>
      </c>
      <c r="GY47" s="380">
        <f t="shared" si="77"/>
        <v>3731.2</v>
      </c>
      <c r="GZ47" s="380">
        <f t="shared" si="77"/>
        <v>643.79999999999995</v>
      </c>
      <c r="HA47" s="396"/>
      <c r="HB47" s="387"/>
      <c r="HC47" s="388"/>
      <c r="HD47" s="388"/>
      <c r="HE47" s="389"/>
      <c r="HF47" s="390">
        <f t="shared" si="175"/>
        <v>231</v>
      </c>
      <c r="HG47" s="391">
        <v>14</v>
      </c>
      <c r="HH47" s="392">
        <f t="shared" si="78"/>
        <v>31826</v>
      </c>
      <c r="HI47" s="393"/>
      <c r="HJ47" s="394"/>
      <c r="HK47" s="388">
        <f t="shared" si="74"/>
        <v>0</v>
      </c>
      <c r="HL47" s="388">
        <f t="shared" si="79"/>
        <v>11336.6</v>
      </c>
      <c r="HM47" s="394">
        <f t="shared" si="176"/>
        <v>6961.6</v>
      </c>
      <c r="HN47" s="394"/>
      <c r="HO47" s="395">
        <f t="shared" si="81"/>
        <v>11336.6</v>
      </c>
    </row>
    <row r="48" spans="1:314">
      <c r="A48" s="372" t="s">
        <v>749</v>
      </c>
      <c r="B48" s="373">
        <v>0</v>
      </c>
      <c r="C48" s="373">
        <v>0</v>
      </c>
      <c r="D48" s="374"/>
      <c r="E48" s="375">
        <v>0</v>
      </c>
      <c r="F48" s="374"/>
      <c r="G48" s="373">
        <v>0</v>
      </c>
      <c r="H48" s="374"/>
      <c r="I48" s="375">
        <v>0</v>
      </c>
      <c r="J48" s="374"/>
      <c r="K48" s="374">
        <v>63</v>
      </c>
      <c r="L48" s="374"/>
      <c r="M48" s="373">
        <v>0</v>
      </c>
      <c r="N48" s="375">
        <v>0</v>
      </c>
      <c r="O48" s="374"/>
      <c r="P48" s="375">
        <v>0</v>
      </c>
      <c r="Q48" s="374"/>
      <c r="R48" s="375">
        <v>0</v>
      </c>
      <c r="S48" s="374"/>
      <c r="T48" s="376">
        <v>0</v>
      </c>
      <c r="U48" s="403">
        <v>0</v>
      </c>
      <c r="V48" s="403">
        <v>0</v>
      </c>
      <c r="W48" s="375">
        <v>0</v>
      </c>
      <c r="X48" s="375">
        <v>0</v>
      </c>
      <c r="Y48" s="375">
        <v>0</v>
      </c>
      <c r="Z48" s="375">
        <v>0</v>
      </c>
      <c r="AA48" s="375">
        <v>0</v>
      </c>
      <c r="AB48" s="375">
        <v>0</v>
      </c>
      <c r="AC48" s="375">
        <v>0</v>
      </c>
      <c r="AD48" s="377">
        <v>0</v>
      </c>
      <c r="AE48" s="377">
        <v>0</v>
      </c>
      <c r="AF48" s="377">
        <v>0</v>
      </c>
      <c r="AG48" s="377">
        <v>0</v>
      </c>
      <c r="AH48" s="374"/>
      <c r="AI48" s="377">
        <v>0</v>
      </c>
      <c r="AJ48" s="378">
        <f t="shared" si="75"/>
        <v>0</v>
      </c>
      <c r="AK48" s="378">
        <f t="shared" si="76"/>
        <v>63</v>
      </c>
      <c r="AL48" s="379">
        <f t="shared" si="0"/>
        <v>0</v>
      </c>
      <c r="AM48" s="380">
        <f t="shared" si="92"/>
        <v>0</v>
      </c>
      <c r="AN48" s="380">
        <f t="shared" si="1"/>
        <v>0</v>
      </c>
      <c r="AO48" s="380">
        <f t="shared" si="93"/>
        <v>0</v>
      </c>
      <c r="AP48" s="380">
        <f t="shared" si="94"/>
        <v>0</v>
      </c>
      <c r="AQ48" s="380">
        <f t="shared" si="2"/>
        <v>0</v>
      </c>
      <c r="AR48" s="380">
        <f t="shared" si="3"/>
        <v>0</v>
      </c>
      <c r="AS48" s="380">
        <f t="shared" si="4"/>
        <v>0</v>
      </c>
      <c r="AT48" s="380">
        <f t="shared" si="95"/>
        <v>0</v>
      </c>
      <c r="AU48" s="380">
        <f t="shared" si="96"/>
        <v>0</v>
      </c>
      <c r="AV48" s="380">
        <f t="shared" si="97"/>
        <v>0</v>
      </c>
      <c r="AW48" s="380">
        <f t="shared" si="98"/>
        <v>0</v>
      </c>
      <c r="AX48" s="380">
        <f t="shared" si="5"/>
        <v>0</v>
      </c>
      <c r="AY48" s="380">
        <f t="shared" si="99"/>
        <v>0</v>
      </c>
      <c r="AZ48" s="380">
        <f t="shared" si="6"/>
        <v>0</v>
      </c>
      <c r="BA48" s="380">
        <f t="shared" si="100"/>
        <v>0</v>
      </c>
      <c r="BB48" s="380">
        <f t="shared" si="101"/>
        <v>0</v>
      </c>
      <c r="BC48" s="380">
        <f t="shared" si="7"/>
        <v>0</v>
      </c>
      <c r="BD48" s="380">
        <f t="shared" si="102"/>
        <v>0</v>
      </c>
      <c r="BE48" s="380">
        <f t="shared" si="8"/>
        <v>0</v>
      </c>
      <c r="BF48" s="380">
        <f t="shared" si="103"/>
        <v>0</v>
      </c>
      <c r="BG48" s="380">
        <f t="shared" si="104"/>
        <v>0</v>
      </c>
      <c r="BH48" s="380">
        <f t="shared" si="9"/>
        <v>0</v>
      </c>
      <c r="BI48" s="380">
        <f t="shared" si="105"/>
        <v>0</v>
      </c>
      <c r="BJ48" s="380">
        <f t="shared" si="106"/>
        <v>0</v>
      </c>
      <c r="BK48" s="380">
        <f t="shared" si="107"/>
        <v>0</v>
      </c>
      <c r="BL48" s="380">
        <f t="shared" si="108"/>
        <v>0</v>
      </c>
      <c r="BM48" s="380">
        <f t="shared" si="10"/>
        <v>0</v>
      </c>
      <c r="BN48" s="380">
        <f t="shared" si="109"/>
        <v>0</v>
      </c>
      <c r="BO48" s="380">
        <f t="shared" si="110"/>
        <v>0</v>
      </c>
      <c r="BP48" s="380">
        <f t="shared" si="111"/>
        <v>0</v>
      </c>
      <c r="BQ48" s="380">
        <f t="shared" si="112"/>
        <v>0</v>
      </c>
      <c r="BR48" s="380">
        <f t="shared" si="11"/>
        <v>0</v>
      </c>
      <c r="BS48" s="380">
        <f t="shared" si="113"/>
        <v>0</v>
      </c>
      <c r="BT48" s="380">
        <f t="shared" si="12"/>
        <v>0</v>
      </c>
      <c r="BU48" s="380"/>
      <c r="BV48" s="380">
        <f t="shared" si="82"/>
        <v>0</v>
      </c>
      <c r="BW48" s="380">
        <f t="shared" si="83"/>
        <v>0</v>
      </c>
      <c r="BX48" s="380">
        <f t="shared" si="84"/>
        <v>0</v>
      </c>
      <c r="BY48" s="380">
        <f t="shared" si="85"/>
        <v>0</v>
      </c>
      <c r="BZ48" s="380">
        <f t="shared" si="86"/>
        <v>0</v>
      </c>
      <c r="CA48" s="380">
        <f t="shared" si="87"/>
        <v>3036.2</v>
      </c>
      <c r="CB48" s="380">
        <f t="shared" si="88"/>
        <v>2858.7</v>
      </c>
      <c r="CC48" s="380">
        <f t="shared" si="89"/>
        <v>1861.1</v>
      </c>
      <c r="CD48" s="380">
        <f t="shared" si="90"/>
        <v>997.6</v>
      </c>
      <c r="CE48" s="381">
        <f t="shared" si="13"/>
        <v>177.5</v>
      </c>
      <c r="CF48" s="380">
        <f t="shared" si="114"/>
        <v>0</v>
      </c>
      <c r="CG48" s="380">
        <f t="shared" si="115"/>
        <v>0</v>
      </c>
      <c r="CH48" s="380">
        <f t="shared" si="14"/>
        <v>0</v>
      </c>
      <c r="CI48" s="380">
        <f t="shared" si="116"/>
        <v>0</v>
      </c>
      <c r="CJ48" s="381">
        <f t="shared" si="15"/>
        <v>0</v>
      </c>
      <c r="CK48" s="380">
        <f t="shared" si="117"/>
        <v>0</v>
      </c>
      <c r="CL48" s="380">
        <f t="shared" si="118"/>
        <v>0</v>
      </c>
      <c r="CM48" s="380">
        <f t="shared" si="16"/>
        <v>0</v>
      </c>
      <c r="CN48" s="380">
        <f t="shared" si="119"/>
        <v>0</v>
      </c>
      <c r="CO48" s="381">
        <f t="shared" si="17"/>
        <v>0</v>
      </c>
      <c r="CP48" s="380">
        <f t="shared" si="120"/>
        <v>0</v>
      </c>
      <c r="CQ48" s="380">
        <f t="shared" si="121"/>
        <v>0</v>
      </c>
      <c r="CR48" s="380">
        <f t="shared" si="18"/>
        <v>0</v>
      </c>
      <c r="CS48" s="380">
        <f t="shared" si="122"/>
        <v>0</v>
      </c>
      <c r="CT48" s="381">
        <f t="shared" si="19"/>
        <v>0</v>
      </c>
      <c r="CU48" s="380">
        <f t="shared" si="123"/>
        <v>0</v>
      </c>
      <c r="CV48" s="380">
        <f t="shared" si="124"/>
        <v>0</v>
      </c>
      <c r="CW48" s="380">
        <f t="shared" si="20"/>
        <v>0</v>
      </c>
      <c r="CX48" s="380">
        <f t="shared" si="125"/>
        <v>0</v>
      </c>
      <c r="CY48" s="380">
        <f t="shared" si="21"/>
        <v>0</v>
      </c>
      <c r="CZ48" s="380">
        <f t="shared" si="126"/>
        <v>0</v>
      </c>
      <c r="DA48" s="380">
        <f t="shared" si="127"/>
        <v>0</v>
      </c>
      <c r="DB48" s="380">
        <f t="shared" si="22"/>
        <v>0</v>
      </c>
      <c r="DC48" s="380">
        <f t="shared" si="128"/>
        <v>0</v>
      </c>
      <c r="DD48" s="380">
        <f t="shared" si="23"/>
        <v>0</v>
      </c>
      <c r="DE48" s="380">
        <f t="shared" si="24"/>
        <v>0</v>
      </c>
      <c r="DF48" s="380">
        <f t="shared" si="25"/>
        <v>0</v>
      </c>
      <c r="DG48" s="380">
        <f t="shared" si="26"/>
        <v>0</v>
      </c>
      <c r="DH48" s="380">
        <f t="shared" si="129"/>
        <v>0</v>
      </c>
      <c r="DI48" s="380">
        <f t="shared" si="27"/>
        <v>0</v>
      </c>
      <c r="DJ48" s="380">
        <f t="shared" si="28"/>
        <v>0</v>
      </c>
      <c r="DK48" s="380">
        <f t="shared" si="29"/>
        <v>0</v>
      </c>
      <c r="DL48" s="380">
        <f t="shared" si="30"/>
        <v>0</v>
      </c>
      <c r="DM48" s="380">
        <f t="shared" si="130"/>
        <v>0</v>
      </c>
      <c r="DN48" s="380">
        <f t="shared" si="31"/>
        <v>0</v>
      </c>
      <c r="DO48" s="380">
        <f t="shared" si="131"/>
        <v>0</v>
      </c>
      <c r="DP48" s="380">
        <f t="shared" si="132"/>
        <v>0</v>
      </c>
      <c r="DQ48" s="380">
        <f t="shared" si="133"/>
        <v>0</v>
      </c>
      <c r="DR48" s="380">
        <f t="shared" si="134"/>
        <v>0</v>
      </c>
      <c r="DS48" s="380">
        <f t="shared" si="32"/>
        <v>0</v>
      </c>
      <c r="DT48" s="382">
        <f t="shared" si="135"/>
        <v>0</v>
      </c>
      <c r="DU48" s="383">
        <f t="shared" si="136"/>
        <v>0</v>
      </c>
      <c r="DV48" s="380">
        <f t="shared" si="33"/>
        <v>0</v>
      </c>
      <c r="DW48" s="380">
        <f t="shared" si="137"/>
        <v>0</v>
      </c>
      <c r="DX48" s="383">
        <f t="shared" si="138"/>
        <v>0</v>
      </c>
      <c r="DY48" s="383">
        <f t="shared" si="139"/>
        <v>0</v>
      </c>
      <c r="DZ48" s="383">
        <f t="shared" si="140"/>
        <v>0</v>
      </c>
      <c r="EA48" s="380">
        <f t="shared" si="34"/>
        <v>0</v>
      </c>
      <c r="EB48" s="380">
        <f t="shared" si="141"/>
        <v>0</v>
      </c>
      <c r="EC48" s="383">
        <f t="shared" si="142"/>
        <v>0</v>
      </c>
      <c r="ED48" s="383">
        <f t="shared" si="143"/>
        <v>0</v>
      </c>
      <c r="EE48" s="383">
        <f t="shared" si="144"/>
        <v>0</v>
      </c>
      <c r="EF48" s="380">
        <f t="shared" si="35"/>
        <v>0</v>
      </c>
      <c r="EG48" s="380">
        <f t="shared" si="145"/>
        <v>0</v>
      </c>
      <c r="EH48" s="383">
        <f t="shared" si="146"/>
        <v>0</v>
      </c>
      <c r="EI48" s="383">
        <f t="shared" si="147"/>
        <v>0</v>
      </c>
      <c r="EJ48" s="383">
        <f t="shared" si="148"/>
        <v>0</v>
      </c>
      <c r="EK48" s="380">
        <f t="shared" si="36"/>
        <v>0</v>
      </c>
      <c r="EL48" s="380">
        <f t="shared" si="149"/>
        <v>0</v>
      </c>
      <c r="EM48" s="383">
        <f t="shared" si="150"/>
        <v>0</v>
      </c>
      <c r="EN48" s="383">
        <f t="shared" si="151"/>
        <v>0</v>
      </c>
      <c r="EO48" s="383">
        <f t="shared" si="152"/>
        <v>0</v>
      </c>
      <c r="EP48" s="380">
        <f t="shared" si="37"/>
        <v>0</v>
      </c>
      <c r="EQ48" s="380">
        <f t="shared" si="153"/>
        <v>0</v>
      </c>
      <c r="ER48" s="383">
        <f t="shared" si="154"/>
        <v>0</v>
      </c>
      <c r="ES48" s="383">
        <f t="shared" si="155"/>
        <v>0</v>
      </c>
      <c r="ET48" s="383">
        <f t="shared" si="156"/>
        <v>0</v>
      </c>
      <c r="EU48" s="380">
        <f t="shared" si="38"/>
        <v>0</v>
      </c>
      <c r="EV48" s="380">
        <f t="shared" si="157"/>
        <v>0</v>
      </c>
      <c r="EW48" s="383">
        <f t="shared" si="158"/>
        <v>0</v>
      </c>
      <c r="EX48" s="383">
        <f t="shared" si="159"/>
        <v>0</v>
      </c>
      <c r="EY48" s="383">
        <f t="shared" si="160"/>
        <v>0</v>
      </c>
      <c r="EZ48" s="380">
        <f t="shared" si="39"/>
        <v>0</v>
      </c>
      <c r="FA48" s="380">
        <f t="shared" si="161"/>
        <v>0</v>
      </c>
      <c r="FB48" s="383">
        <f t="shared" si="162"/>
        <v>0</v>
      </c>
      <c r="FC48" s="383">
        <f t="shared" si="163"/>
        <v>0</v>
      </c>
      <c r="FD48" s="383">
        <f t="shared" si="164"/>
        <v>0</v>
      </c>
      <c r="FE48" s="380">
        <f t="shared" si="40"/>
        <v>0</v>
      </c>
      <c r="FF48" s="380">
        <f t="shared" si="165"/>
        <v>0</v>
      </c>
      <c r="FG48" s="384">
        <f t="shared" si="166"/>
        <v>0</v>
      </c>
      <c r="FH48" s="385">
        <f t="shared" si="41"/>
        <v>0</v>
      </c>
      <c r="FI48" s="380">
        <f t="shared" si="42"/>
        <v>0</v>
      </c>
      <c r="FJ48" s="380">
        <f t="shared" si="43"/>
        <v>0</v>
      </c>
      <c r="FK48" s="380">
        <f t="shared" si="167"/>
        <v>0</v>
      </c>
      <c r="FL48" s="380">
        <f t="shared" si="44"/>
        <v>0</v>
      </c>
      <c r="FM48" s="380">
        <f t="shared" si="45"/>
        <v>0</v>
      </c>
      <c r="FN48" s="380">
        <f t="shared" si="46"/>
        <v>0</v>
      </c>
      <c r="FO48" s="380">
        <f t="shared" si="47"/>
        <v>0</v>
      </c>
      <c r="FP48" s="380">
        <f t="shared" si="168"/>
        <v>0</v>
      </c>
      <c r="FQ48" s="380">
        <f t="shared" si="48"/>
        <v>0</v>
      </c>
      <c r="FR48" s="380">
        <f t="shared" si="49"/>
        <v>0</v>
      </c>
      <c r="FS48" s="380">
        <f t="shared" si="50"/>
        <v>0</v>
      </c>
      <c r="FT48" s="380">
        <f t="shared" si="51"/>
        <v>0</v>
      </c>
      <c r="FU48" s="380">
        <f t="shared" si="169"/>
        <v>0</v>
      </c>
      <c r="FV48" s="380">
        <f t="shared" si="52"/>
        <v>0</v>
      </c>
      <c r="FW48" s="380">
        <f t="shared" si="53"/>
        <v>0</v>
      </c>
      <c r="FX48" s="380">
        <f t="shared" si="54"/>
        <v>0</v>
      </c>
      <c r="FY48" s="380">
        <f t="shared" si="55"/>
        <v>0</v>
      </c>
      <c r="FZ48" s="380">
        <f t="shared" si="170"/>
        <v>0</v>
      </c>
      <c r="GA48" s="380">
        <f t="shared" si="56"/>
        <v>0</v>
      </c>
      <c r="GB48" s="380">
        <f t="shared" si="57"/>
        <v>0</v>
      </c>
      <c r="GC48" s="380">
        <f t="shared" si="58"/>
        <v>0</v>
      </c>
      <c r="GD48" s="380">
        <f t="shared" si="59"/>
        <v>0</v>
      </c>
      <c r="GE48" s="380">
        <f t="shared" si="171"/>
        <v>0</v>
      </c>
      <c r="GF48" s="380">
        <f t="shared" si="60"/>
        <v>0</v>
      </c>
      <c r="GG48" s="380">
        <f t="shared" si="61"/>
        <v>0</v>
      </c>
      <c r="GH48" s="380">
        <f t="shared" si="62"/>
        <v>0</v>
      </c>
      <c r="GI48" s="380">
        <f t="shared" si="63"/>
        <v>0</v>
      </c>
      <c r="GJ48" s="380">
        <f t="shared" si="172"/>
        <v>0</v>
      </c>
      <c r="GK48" s="380">
        <f t="shared" si="64"/>
        <v>0</v>
      </c>
      <c r="GL48" s="380">
        <f t="shared" si="65"/>
        <v>0</v>
      </c>
      <c r="GM48" s="380">
        <f t="shared" si="66"/>
        <v>0</v>
      </c>
      <c r="GN48" s="380">
        <f t="shared" si="67"/>
        <v>0</v>
      </c>
      <c r="GO48" s="380">
        <f t="shared" si="173"/>
        <v>0</v>
      </c>
      <c r="GP48" s="380">
        <f t="shared" si="68"/>
        <v>0</v>
      </c>
      <c r="GQ48" s="380">
        <f t="shared" si="69"/>
        <v>0</v>
      </c>
      <c r="GR48" s="380">
        <f t="shared" si="70"/>
        <v>0</v>
      </c>
      <c r="GS48" s="380">
        <f t="shared" si="71"/>
        <v>0</v>
      </c>
      <c r="GT48" s="380">
        <f t="shared" si="174"/>
        <v>0</v>
      </c>
      <c r="GU48" s="380">
        <f t="shared" si="72"/>
        <v>0</v>
      </c>
      <c r="GV48" s="386">
        <f t="shared" si="91"/>
        <v>3036.2</v>
      </c>
      <c r="GW48" s="380">
        <f t="shared" si="77"/>
        <v>2858.7</v>
      </c>
      <c r="GX48" s="380">
        <f t="shared" si="77"/>
        <v>1861.1</v>
      </c>
      <c r="GY48" s="380">
        <f t="shared" si="77"/>
        <v>997.6</v>
      </c>
      <c r="GZ48" s="380">
        <f t="shared" si="77"/>
        <v>177.5</v>
      </c>
      <c r="HA48" s="396"/>
      <c r="HB48" s="387"/>
      <c r="HC48" s="388"/>
      <c r="HD48" s="388"/>
      <c r="HE48" s="389"/>
      <c r="HF48" s="390">
        <f t="shared" si="175"/>
        <v>63</v>
      </c>
      <c r="HG48" s="391">
        <v>3.3</v>
      </c>
      <c r="HH48" s="392">
        <f t="shared" si="78"/>
        <v>36096</v>
      </c>
      <c r="HI48" s="393"/>
      <c r="HJ48" s="394"/>
      <c r="HK48" s="388">
        <f t="shared" si="74"/>
        <v>0</v>
      </c>
      <c r="HL48" s="388">
        <f t="shared" si="79"/>
        <v>3036.2</v>
      </c>
      <c r="HM48" s="394">
        <f t="shared" si="176"/>
        <v>1861.1</v>
      </c>
      <c r="HN48" s="394"/>
      <c r="HO48" s="395">
        <f t="shared" si="81"/>
        <v>3036.2</v>
      </c>
    </row>
    <row r="49" spans="1:225">
      <c r="A49" s="372" t="s">
        <v>750</v>
      </c>
      <c r="B49" s="373">
        <v>0</v>
      </c>
      <c r="C49" s="373">
        <v>0</v>
      </c>
      <c r="D49" s="374">
        <v>51</v>
      </c>
      <c r="E49" s="375">
        <v>0</v>
      </c>
      <c r="F49" s="374"/>
      <c r="G49" s="373">
        <v>0</v>
      </c>
      <c r="H49" s="374">
        <v>112</v>
      </c>
      <c r="I49" s="375">
        <v>0</v>
      </c>
      <c r="J49" s="374"/>
      <c r="K49" s="374"/>
      <c r="L49" s="374"/>
      <c r="M49" s="373">
        <v>0</v>
      </c>
      <c r="N49" s="375">
        <v>0</v>
      </c>
      <c r="O49" s="374"/>
      <c r="P49" s="375">
        <v>0</v>
      </c>
      <c r="Q49" s="374"/>
      <c r="R49" s="375">
        <v>0</v>
      </c>
      <c r="S49" s="374"/>
      <c r="T49" s="376">
        <v>0</v>
      </c>
      <c r="U49" s="403">
        <v>0</v>
      </c>
      <c r="V49" s="403">
        <v>0</v>
      </c>
      <c r="W49" s="375">
        <v>0</v>
      </c>
      <c r="X49" s="375">
        <v>0</v>
      </c>
      <c r="Y49" s="375">
        <v>0</v>
      </c>
      <c r="Z49" s="375">
        <v>0</v>
      </c>
      <c r="AA49" s="375">
        <v>0</v>
      </c>
      <c r="AB49" s="375">
        <v>0</v>
      </c>
      <c r="AC49" s="375">
        <v>0</v>
      </c>
      <c r="AD49" s="377">
        <v>0</v>
      </c>
      <c r="AE49" s="377">
        <v>0</v>
      </c>
      <c r="AF49" s="377">
        <v>0</v>
      </c>
      <c r="AG49" s="377">
        <v>0</v>
      </c>
      <c r="AH49" s="374"/>
      <c r="AI49" s="377">
        <v>0</v>
      </c>
      <c r="AJ49" s="378">
        <f t="shared" si="75"/>
        <v>51</v>
      </c>
      <c r="AK49" s="378">
        <f t="shared" si="76"/>
        <v>112</v>
      </c>
      <c r="AL49" s="379">
        <f t="shared" si="0"/>
        <v>0</v>
      </c>
      <c r="AM49" s="380">
        <f t="shared" si="92"/>
        <v>0</v>
      </c>
      <c r="AN49" s="380">
        <f t="shared" si="1"/>
        <v>0</v>
      </c>
      <c r="AO49" s="380">
        <f t="shared" si="93"/>
        <v>0</v>
      </c>
      <c r="AP49" s="380">
        <f t="shared" si="94"/>
        <v>0</v>
      </c>
      <c r="AQ49" s="380">
        <f t="shared" si="2"/>
        <v>0</v>
      </c>
      <c r="AR49" s="380">
        <f t="shared" si="3"/>
        <v>0</v>
      </c>
      <c r="AS49" s="380">
        <f t="shared" si="4"/>
        <v>0</v>
      </c>
      <c r="AT49" s="380">
        <f t="shared" si="95"/>
        <v>0</v>
      </c>
      <c r="AU49" s="380">
        <f t="shared" si="96"/>
        <v>0</v>
      </c>
      <c r="AV49" s="380">
        <f t="shared" si="97"/>
        <v>2793.5</v>
      </c>
      <c r="AW49" s="380">
        <f t="shared" si="98"/>
        <v>2661.3</v>
      </c>
      <c r="AX49" s="380">
        <f t="shared" si="5"/>
        <v>1732.7</v>
      </c>
      <c r="AY49" s="380">
        <f t="shared" si="99"/>
        <v>928.6</v>
      </c>
      <c r="AZ49" s="380">
        <f t="shared" si="6"/>
        <v>132.19999999999999</v>
      </c>
      <c r="BA49" s="380">
        <f t="shared" si="100"/>
        <v>0</v>
      </c>
      <c r="BB49" s="380">
        <f t="shared" si="101"/>
        <v>0</v>
      </c>
      <c r="BC49" s="380">
        <f t="shared" si="7"/>
        <v>0</v>
      </c>
      <c r="BD49" s="380">
        <f t="shared" si="102"/>
        <v>0</v>
      </c>
      <c r="BE49" s="380">
        <f t="shared" si="8"/>
        <v>0</v>
      </c>
      <c r="BF49" s="380">
        <f t="shared" si="103"/>
        <v>0</v>
      </c>
      <c r="BG49" s="380">
        <f t="shared" si="104"/>
        <v>0</v>
      </c>
      <c r="BH49" s="380">
        <f t="shared" si="9"/>
        <v>0</v>
      </c>
      <c r="BI49" s="380">
        <f t="shared" si="105"/>
        <v>0</v>
      </c>
      <c r="BJ49" s="380">
        <f t="shared" si="106"/>
        <v>0</v>
      </c>
      <c r="BK49" s="380">
        <f t="shared" si="107"/>
        <v>0</v>
      </c>
      <c r="BL49" s="380">
        <f t="shared" si="108"/>
        <v>0</v>
      </c>
      <c r="BM49" s="380">
        <f t="shared" si="10"/>
        <v>0</v>
      </c>
      <c r="BN49" s="380">
        <f t="shared" si="109"/>
        <v>0</v>
      </c>
      <c r="BO49" s="380">
        <f t="shared" si="110"/>
        <v>0</v>
      </c>
      <c r="BP49" s="380">
        <f t="shared" si="111"/>
        <v>5397.6</v>
      </c>
      <c r="BQ49" s="380">
        <f t="shared" si="112"/>
        <v>5082.1000000000004</v>
      </c>
      <c r="BR49" s="380">
        <f t="shared" si="11"/>
        <v>3308.7</v>
      </c>
      <c r="BS49" s="380">
        <f t="shared" si="113"/>
        <v>1773.4</v>
      </c>
      <c r="BT49" s="380">
        <f t="shared" si="12"/>
        <v>315.5</v>
      </c>
      <c r="BU49" s="380"/>
      <c r="BV49" s="380">
        <f t="shared" si="82"/>
        <v>0</v>
      </c>
      <c r="BW49" s="380">
        <f t="shared" si="83"/>
        <v>0</v>
      </c>
      <c r="BX49" s="380">
        <f t="shared" si="84"/>
        <v>0</v>
      </c>
      <c r="BY49" s="380">
        <f t="shared" si="85"/>
        <v>0</v>
      </c>
      <c r="BZ49" s="380">
        <f t="shared" si="86"/>
        <v>0</v>
      </c>
      <c r="CA49" s="380">
        <f t="shared" si="87"/>
        <v>0</v>
      </c>
      <c r="CB49" s="380">
        <f t="shared" si="88"/>
        <v>0</v>
      </c>
      <c r="CC49" s="380">
        <f t="shared" si="89"/>
        <v>0</v>
      </c>
      <c r="CD49" s="380">
        <f t="shared" si="90"/>
        <v>0</v>
      </c>
      <c r="CE49" s="381">
        <f t="shared" si="13"/>
        <v>0</v>
      </c>
      <c r="CF49" s="380">
        <f t="shared" si="114"/>
        <v>0</v>
      </c>
      <c r="CG49" s="380">
        <f t="shared" si="115"/>
        <v>0</v>
      </c>
      <c r="CH49" s="380">
        <f t="shared" si="14"/>
        <v>0</v>
      </c>
      <c r="CI49" s="380">
        <f t="shared" si="116"/>
        <v>0</v>
      </c>
      <c r="CJ49" s="381">
        <f t="shared" si="15"/>
        <v>0</v>
      </c>
      <c r="CK49" s="380">
        <f t="shared" si="117"/>
        <v>0</v>
      </c>
      <c r="CL49" s="380">
        <f t="shared" si="118"/>
        <v>0</v>
      </c>
      <c r="CM49" s="380">
        <f t="shared" si="16"/>
        <v>0</v>
      </c>
      <c r="CN49" s="380">
        <f t="shared" si="119"/>
        <v>0</v>
      </c>
      <c r="CO49" s="381">
        <f t="shared" si="17"/>
        <v>0</v>
      </c>
      <c r="CP49" s="380">
        <f t="shared" si="120"/>
        <v>0</v>
      </c>
      <c r="CQ49" s="380">
        <f t="shared" si="121"/>
        <v>0</v>
      </c>
      <c r="CR49" s="380">
        <f t="shared" si="18"/>
        <v>0</v>
      </c>
      <c r="CS49" s="380">
        <f t="shared" si="122"/>
        <v>0</v>
      </c>
      <c r="CT49" s="381">
        <f t="shared" si="19"/>
        <v>0</v>
      </c>
      <c r="CU49" s="380">
        <f t="shared" si="123"/>
        <v>0</v>
      </c>
      <c r="CV49" s="380">
        <f t="shared" si="124"/>
        <v>0</v>
      </c>
      <c r="CW49" s="380">
        <f t="shared" si="20"/>
        <v>0</v>
      </c>
      <c r="CX49" s="380">
        <f t="shared" si="125"/>
        <v>0</v>
      </c>
      <c r="CY49" s="380">
        <f t="shared" si="21"/>
        <v>0</v>
      </c>
      <c r="CZ49" s="380">
        <f t="shared" si="126"/>
        <v>0</v>
      </c>
      <c r="DA49" s="380">
        <f t="shared" si="127"/>
        <v>0</v>
      </c>
      <c r="DB49" s="380">
        <f t="shared" si="22"/>
        <v>0</v>
      </c>
      <c r="DC49" s="380">
        <f t="shared" si="128"/>
        <v>0</v>
      </c>
      <c r="DD49" s="380">
        <f t="shared" si="23"/>
        <v>0</v>
      </c>
      <c r="DE49" s="380">
        <f t="shared" si="24"/>
        <v>0</v>
      </c>
      <c r="DF49" s="380">
        <f t="shared" si="25"/>
        <v>0</v>
      </c>
      <c r="DG49" s="380">
        <f t="shared" si="26"/>
        <v>0</v>
      </c>
      <c r="DH49" s="380">
        <f t="shared" si="129"/>
        <v>0</v>
      </c>
      <c r="DI49" s="380">
        <f t="shared" si="27"/>
        <v>0</v>
      </c>
      <c r="DJ49" s="380">
        <f t="shared" si="28"/>
        <v>0</v>
      </c>
      <c r="DK49" s="380">
        <f t="shared" si="29"/>
        <v>0</v>
      </c>
      <c r="DL49" s="380">
        <f t="shared" si="30"/>
        <v>0</v>
      </c>
      <c r="DM49" s="380">
        <f t="shared" si="130"/>
        <v>0</v>
      </c>
      <c r="DN49" s="380">
        <f t="shared" si="31"/>
        <v>0</v>
      </c>
      <c r="DO49" s="380">
        <f t="shared" si="131"/>
        <v>0</v>
      </c>
      <c r="DP49" s="380">
        <f t="shared" si="132"/>
        <v>0</v>
      </c>
      <c r="DQ49" s="380">
        <f t="shared" si="133"/>
        <v>0</v>
      </c>
      <c r="DR49" s="380">
        <f t="shared" si="134"/>
        <v>0</v>
      </c>
      <c r="DS49" s="380">
        <f t="shared" si="32"/>
        <v>0</v>
      </c>
      <c r="DT49" s="382">
        <f t="shared" si="135"/>
        <v>0</v>
      </c>
      <c r="DU49" s="383">
        <f t="shared" si="136"/>
        <v>0</v>
      </c>
      <c r="DV49" s="380">
        <f t="shared" si="33"/>
        <v>0</v>
      </c>
      <c r="DW49" s="380">
        <f t="shared" si="137"/>
        <v>0</v>
      </c>
      <c r="DX49" s="383">
        <f t="shared" si="138"/>
        <v>0</v>
      </c>
      <c r="DY49" s="383">
        <f t="shared" si="139"/>
        <v>0</v>
      </c>
      <c r="DZ49" s="383">
        <f t="shared" si="140"/>
        <v>0</v>
      </c>
      <c r="EA49" s="380">
        <f t="shared" si="34"/>
        <v>0</v>
      </c>
      <c r="EB49" s="380">
        <f t="shared" si="141"/>
        <v>0</v>
      </c>
      <c r="EC49" s="383">
        <f t="shared" si="142"/>
        <v>0</v>
      </c>
      <c r="ED49" s="383">
        <f t="shared" si="143"/>
        <v>0</v>
      </c>
      <c r="EE49" s="383">
        <f t="shared" si="144"/>
        <v>0</v>
      </c>
      <c r="EF49" s="380">
        <f t="shared" si="35"/>
        <v>0</v>
      </c>
      <c r="EG49" s="380">
        <f t="shared" si="145"/>
        <v>0</v>
      </c>
      <c r="EH49" s="383">
        <f t="shared" si="146"/>
        <v>0</v>
      </c>
      <c r="EI49" s="383">
        <f t="shared" si="147"/>
        <v>0</v>
      </c>
      <c r="EJ49" s="383">
        <f t="shared" si="148"/>
        <v>0</v>
      </c>
      <c r="EK49" s="380">
        <f t="shared" si="36"/>
        <v>0</v>
      </c>
      <c r="EL49" s="380">
        <f t="shared" si="149"/>
        <v>0</v>
      </c>
      <c r="EM49" s="383">
        <f t="shared" si="150"/>
        <v>0</v>
      </c>
      <c r="EN49" s="383">
        <f t="shared" si="151"/>
        <v>0</v>
      </c>
      <c r="EO49" s="383">
        <f t="shared" si="152"/>
        <v>0</v>
      </c>
      <c r="EP49" s="380">
        <f t="shared" si="37"/>
        <v>0</v>
      </c>
      <c r="EQ49" s="380">
        <f t="shared" si="153"/>
        <v>0</v>
      </c>
      <c r="ER49" s="383">
        <f t="shared" si="154"/>
        <v>0</v>
      </c>
      <c r="ES49" s="383">
        <f t="shared" si="155"/>
        <v>0</v>
      </c>
      <c r="ET49" s="383">
        <f t="shared" si="156"/>
        <v>0</v>
      </c>
      <c r="EU49" s="380">
        <f t="shared" si="38"/>
        <v>0</v>
      </c>
      <c r="EV49" s="380">
        <f t="shared" si="157"/>
        <v>0</v>
      </c>
      <c r="EW49" s="383">
        <f t="shared" si="158"/>
        <v>0</v>
      </c>
      <c r="EX49" s="383">
        <f t="shared" si="159"/>
        <v>0</v>
      </c>
      <c r="EY49" s="383">
        <f t="shared" si="160"/>
        <v>0</v>
      </c>
      <c r="EZ49" s="380">
        <f t="shared" si="39"/>
        <v>0</v>
      </c>
      <c r="FA49" s="380">
        <f t="shared" si="161"/>
        <v>0</v>
      </c>
      <c r="FB49" s="383">
        <f t="shared" si="162"/>
        <v>0</v>
      </c>
      <c r="FC49" s="383">
        <f t="shared" si="163"/>
        <v>0</v>
      </c>
      <c r="FD49" s="383">
        <f t="shared" si="164"/>
        <v>0</v>
      </c>
      <c r="FE49" s="380">
        <f t="shared" si="40"/>
        <v>0</v>
      </c>
      <c r="FF49" s="380">
        <f t="shared" si="165"/>
        <v>0</v>
      </c>
      <c r="FG49" s="384">
        <f t="shared" si="166"/>
        <v>0</v>
      </c>
      <c r="FH49" s="385">
        <f t="shared" si="41"/>
        <v>0</v>
      </c>
      <c r="FI49" s="380">
        <f t="shared" si="42"/>
        <v>0</v>
      </c>
      <c r="FJ49" s="380">
        <f t="shared" si="43"/>
        <v>0</v>
      </c>
      <c r="FK49" s="380">
        <f t="shared" si="167"/>
        <v>0</v>
      </c>
      <c r="FL49" s="380">
        <f t="shared" si="44"/>
        <v>0</v>
      </c>
      <c r="FM49" s="380">
        <f t="shared" si="45"/>
        <v>0</v>
      </c>
      <c r="FN49" s="380">
        <f t="shared" si="46"/>
        <v>0</v>
      </c>
      <c r="FO49" s="380">
        <f t="shared" si="47"/>
        <v>0</v>
      </c>
      <c r="FP49" s="380">
        <f t="shared" si="168"/>
        <v>0</v>
      </c>
      <c r="FQ49" s="380">
        <f t="shared" si="48"/>
        <v>0</v>
      </c>
      <c r="FR49" s="380">
        <f t="shared" si="49"/>
        <v>0</v>
      </c>
      <c r="FS49" s="380">
        <f t="shared" si="50"/>
        <v>0</v>
      </c>
      <c r="FT49" s="380">
        <f t="shared" si="51"/>
        <v>0</v>
      </c>
      <c r="FU49" s="380">
        <f t="shared" si="169"/>
        <v>0</v>
      </c>
      <c r="FV49" s="380">
        <f t="shared" si="52"/>
        <v>0</v>
      </c>
      <c r="FW49" s="380">
        <f t="shared" si="53"/>
        <v>0</v>
      </c>
      <c r="FX49" s="380">
        <f t="shared" si="54"/>
        <v>0</v>
      </c>
      <c r="FY49" s="380">
        <f t="shared" si="55"/>
        <v>0</v>
      </c>
      <c r="FZ49" s="380">
        <f t="shared" si="170"/>
        <v>0</v>
      </c>
      <c r="GA49" s="380">
        <f t="shared" si="56"/>
        <v>0</v>
      </c>
      <c r="GB49" s="380">
        <f t="shared" si="57"/>
        <v>0</v>
      </c>
      <c r="GC49" s="380">
        <f t="shared" si="58"/>
        <v>0</v>
      </c>
      <c r="GD49" s="380">
        <f t="shared" si="59"/>
        <v>0</v>
      </c>
      <c r="GE49" s="380">
        <f t="shared" si="171"/>
        <v>0</v>
      </c>
      <c r="GF49" s="380">
        <f t="shared" si="60"/>
        <v>0</v>
      </c>
      <c r="GG49" s="380">
        <f t="shared" si="61"/>
        <v>0</v>
      </c>
      <c r="GH49" s="380">
        <f t="shared" si="62"/>
        <v>0</v>
      </c>
      <c r="GI49" s="380">
        <f t="shared" si="63"/>
        <v>0</v>
      </c>
      <c r="GJ49" s="380">
        <f t="shared" si="172"/>
        <v>0</v>
      </c>
      <c r="GK49" s="380">
        <f t="shared" si="64"/>
        <v>0</v>
      </c>
      <c r="GL49" s="380">
        <f t="shared" si="65"/>
        <v>0</v>
      </c>
      <c r="GM49" s="380">
        <f t="shared" si="66"/>
        <v>0</v>
      </c>
      <c r="GN49" s="380">
        <f t="shared" si="67"/>
        <v>0</v>
      </c>
      <c r="GO49" s="380">
        <f t="shared" si="173"/>
        <v>0</v>
      </c>
      <c r="GP49" s="380">
        <f t="shared" si="68"/>
        <v>0</v>
      </c>
      <c r="GQ49" s="380">
        <f t="shared" si="69"/>
        <v>0</v>
      </c>
      <c r="GR49" s="380">
        <f t="shared" si="70"/>
        <v>0</v>
      </c>
      <c r="GS49" s="380">
        <f t="shared" si="71"/>
        <v>0</v>
      </c>
      <c r="GT49" s="380">
        <f t="shared" si="174"/>
        <v>0</v>
      </c>
      <c r="GU49" s="380">
        <f t="shared" si="72"/>
        <v>0</v>
      </c>
      <c r="GV49" s="386">
        <f t="shared" si="91"/>
        <v>8191.1</v>
      </c>
      <c r="GW49" s="380">
        <f t="shared" si="77"/>
        <v>7743.4</v>
      </c>
      <c r="GX49" s="380">
        <f t="shared" si="77"/>
        <v>5041.3999999999996</v>
      </c>
      <c r="GY49" s="380">
        <f t="shared" si="77"/>
        <v>2702</v>
      </c>
      <c r="GZ49" s="380">
        <f t="shared" si="77"/>
        <v>447.7</v>
      </c>
      <c r="HA49" s="387"/>
      <c r="HB49" s="387"/>
      <c r="HC49" s="388"/>
      <c r="HD49" s="388"/>
      <c r="HE49" s="389"/>
      <c r="HF49" s="390">
        <f t="shared" si="175"/>
        <v>163</v>
      </c>
      <c r="HG49" s="391">
        <v>10.5</v>
      </c>
      <c r="HH49" s="392">
        <f t="shared" si="78"/>
        <v>30731</v>
      </c>
      <c r="HI49" s="393"/>
      <c r="HJ49" s="394"/>
      <c r="HK49" s="388">
        <f t="shared" si="74"/>
        <v>0</v>
      </c>
      <c r="HL49" s="388">
        <f t="shared" si="79"/>
        <v>8191.1</v>
      </c>
      <c r="HM49" s="394">
        <f t="shared" si="176"/>
        <v>5041.3999999999996</v>
      </c>
      <c r="HN49" s="394"/>
      <c r="HO49" s="395">
        <f t="shared" si="81"/>
        <v>8191.1</v>
      </c>
    </row>
    <row r="50" spans="1:225">
      <c r="A50" s="372" t="s">
        <v>751</v>
      </c>
      <c r="B50" s="373">
        <v>0</v>
      </c>
      <c r="C50" s="373">
        <v>0</v>
      </c>
      <c r="D50" s="374">
        <v>27</v>
      </c>
      <c r="E50" s="375">
        <v>0</v>
      </c>
      <c r="F50" s="374"/>
      <c r="G50" s="373">
        <v>0</v>
      </c>
      <c r="H50" s="374">
        <v>126</v>
      </c>
      <c r="I50" s="375">
        <v>0</v>
      </c>
      <c r="J50" s="374"/>
      <c r="K50" s="374"/>
      <c r="L50" s="374"/>
      <c r="M50" s="373">
        <v>0</v>
      </c>
      <c r="N50" s="375">
        <v>0</v>
      </c>
      <c r="O50" s="374"/>
      <c r="P50" s="375">
        <v>0</v>
      </c>
      <c r="Q50" s="374"/>
      <c r="R50" s="375">
        <v>0</v>
      </c>
      <c r="S50" s="374"/>
      <c r="T50" s="376">
        <v>0</v>
      </c>
      <c r="U50" s="403">
        <v>0</v>
      </c>
      <c r="V50" s="403">
        <v>0</v>
      </c>
      <c r="W50" s="375">
        <v>0</v>
      </c>
      <c r="X50" s="375">
        <v>0</v>
      </c>
      <c r="Y50" s="375">
        <v>0</v>
      </c>
      <c r="Z50" s="375">
        <v>0</v>
      </c>
      <c r="AA50" s="375">
        <v>0</v>
      </c>
      <c r="AB50" s="375">
        <v>0</v>
      </c>
      <c r="AC50" s="375">
        <v>0</v>
      </c>
      <c r="AD50" s="377">
        <v>0</v>
      </c>
      <c r="AE50" s="377">
        <v>0</v>
      </c>
      <c r="AF50" s="377">
        <v>0</v>
      </c>
      <c r="AG50" s="377">
        <v>0</v>
      </c>
      <c r="AH50" s="374"/>
      <c r="AI50" s="377">
        <v>0</v>
      </c>
      <c r="AJ50" s="378">
        <f t="shared" si="75"/>
        <v>27</v>
      </c>
      <c r="AK50" s="378">
        <f t="shared" si="76"/>
        <v>126</v>
      </c>
      <c r="AL50" s="379">
        <f t="shared" si="0"/>
        <v>0</v>
      </c>
      <c r="AM50" s="380">
        <f t="shared" si="92"/>
        <v>0</v>
      </c>
      <c r="AN50" s="380">
        <f t="shared" si="1"/>
        <v>0</v>
      </c>
      <c r="AO50" s="380">
        <f t="shared" si="93"/>
        <v>0</v>
      </c>
      <c r="AP50" s="380">
        <f t="shared" si="94"/>
        <v>0</v>
      </c>
      <c r="AQ50" s="380">
        <f t="shared" si="2"/>
        <v>0</v>
      </c>
      <c r="AR50" s="380">
        <f t="shared" si="3"/>
        <v>0</v>
      </c>
      <c r="AS50" s="380">
        <f t="shared" si="4"/>
        <v>0</v>
      </c>
      <c r="AT50" s="380">
        <f t="shared" si="95"/>
        <v>0</v>
      </c>
      <c r="AU50" s="380">
        <f t="shared" si="96"/>
        <v>0</v>
      </c>
      <c r="AV50" s="380">
        <f t="shared" si="97"/>
        <v>1478.9</v>
      </c>
      <c r="AW50" s="380">
        <f t="shared" si="98"/>
        <v>1408.9</v>
      </c>
      <c r="AX50" s="380">
        <f t="shared" si="5"/>
        <v>917.3</v>
      </c>
      <c r="AY50" s="380">
        <f t="shared" si="99"/>
        <v>491.6</v>
      </c>
      <c r="AZ50" s="380">
        <f t="shared" si="6"/>
        <v>70</v>
      </c>
      <c r="BA50" s="380">
        <f t="shared" si="100"/>
        <v>0</v>
      </c>
      <c r="BB50" s="380">
        <f t="shared" si="101"/>
        <v>0</v>
      </c>
      <c r="BC50" s="380">
        <f t="shared" si="7"/>
        <v>0</v>
      </c>
      <c r="BD50" s="380">
        <f t="shared" si="102"/>
        <v>0</v>
      </c>
      <c r="BE50" s="380">
        <f t="shared" si="8"/>
        <v>0</v>
      </c>
      <c r="BF50" s="380">
        <f t="shared" si="103"/>
        <v>0</v>
      </c>
      <c r="BG50" s="380">
        <f t="shared" si="104"/>
        <v>0</v>
      </c>
      <c r="BH50" s="380">
        <f t="shared" si="9"/>
        <v>0</v>
      </c>
      <c r="BI50" s="380">
        <f t="shared" si="105"/>
        <v>0</v>
      </c>
      <c r="BJ50" s="380">
        <f t="shared" si="106"/>
        <v>0</v>
      </c>
      <c r="BK50" s="380">
        <f t="shared" si="107"/>
        <v>0</v>
      </c>
      <c r="BL50" s="380">
        <f t="shared" si="108"/>
        <v>0</v>
      </c>
      <c r="BM50" s="380">
        <f t="shared" si="10"/>
        <v>0</v>
      </c>
      <c r="BN50" s="380">
        <f t="shared" si="109"/>
        <v>0</v>
      </c>
      <c r="BO50" s="380">
        <f t="shared" si="110"/>
        <v>0</v>
      </c>
      <c r="BP50" s="380">
        <f t="shared" si="111"/>
        <v>6072.3</v>
      </c>
      <c r="BQ50" s="380">
        <f t="shared" si="112"/>
        <v>5717.4</v>
      </c>
      <c r="BR50" s="380">
        <f t="shared" si="11"/>
        <v>3722.3</v>
      </c>
      <c r="BS50" s="380">
        <f t="shared" si="113"/>
        <v>1995.1</v>
      </c>
      <c r="BT50" s="380">
        <f t="shared" si="12"/>
        <v>354.9</v>
      </c>
      <c r="BU50" s="380"/>
      <c r="BV50" s="380">
        <f t="shared" si="82"/>
        <v>0</v>
      </c>
      <c r="BW50" s="380">
        <f t="shared" si="83"/>
        <v>0</v>
      </c>
      <c r="BX50" s="380">
        <f t="shared" si="84"/>
        <v>0</v>
      </c>
      <c r="BY50" s="380">
        <f t="shared" si="85"/>
        <v>0</v>
      </c>
      <c r="BZ50" s="380">
        <f t="shared" si="86"/>
        <v>0</v>
      </c>
      <c r="CA50" s="380">
        <f t="shared" si="87"/>
        <v>0</v>
      </c>
      <c r="CB50" s="380">
        <f t="shared" si="88"/>
        <v>0</v>
      </c>
      <c r="CC50" s="380">
        <f t="shared" si="89"/>
        <v>0</v>
      </c>
      <c r="CD50" s="380">
        <f t="shared" si="90"/>
        <v>0</v>
      </c>
      <c r="CE50" s="381">
        <f t="shared" si="13"/>
        <v>0</v>
      </c>
      <c r="CF50" s="380">
        <f t="shared" si="114"/>
        <v>0</v>
      </c>
      <c r="CG50" s="380">
        <f t="shared" si="115"/>
        <v>0</v>
      </c>
      <c r="CH50" s="380">
        <f t="shared" si="14"/>
        <v>0</v>
      </c>
      <c r="CI50" s="380">
        <f t="shared" si="116"/>
        <v>0</v>
      </c>
      <c r="CJ50" s="381">
        <f t="shared" si="15"/>
        <v>0</v>
      </c>
      <c r="CK50" s="380">
        <f t="shared" si="117"/>
        <v>0</v>
      </c>
      <c r="CL50" s="380">
        <f t="shared" si="118"/>
        <v>0</v>
      </c>
      <c r="CM50" s="380">
        <f t="shared" si="16"/>
        <v>0</v>
      </c>
      <c r="CN50" s="380">
        <f t="shared" si="119"/>
        <v>0</v>
      </c>
      <c r="CO50" s="381">
        <f t="shared" si="17"/>
        <v>0</v>
      </c>
      <c r="CP50" s="380">
        <f t="shared" si="120"/>
        <v>0</v>
      </c>
      <c r="CQ50" s="380">
        <f t="shared" si="121"/>
        <v>0</v>
      </c>
      <c r="CR50" s="380">
        <f t="shared" si="18"/>
        <v>0</v>
      </c>
      <c r="CS50" s="380">
        <f t="shared" si="122"/>
        <v>0</v>
      </c>
      <c r="CT50" s="381">
        <f t="shared" si="19"/>
        <v>0</v>
      </c>
      <c r="CU50" s="380">
        <f t="shared" si="123"/>
        <v>0</v>
      </c>
      <c r="CV50" s="380">
        <f t="shared" si="124"/>
        <v>0</v>
      </c>
      <c r="CW50" s="380">
        <f t="shared" si="20"/>
        <v>0</v>
      </c>
      <c r="CX50" s="380">
        <f t="shared" si="125"/>
        <v>0</v>
      </c>
      <c r="CY50" s="380">
        <f t="shared" si="21"/>
        <v>0</v>
      </c>
      <c r="CZ50" s="380">
        <f t="shared" si="126"/>
        <v>0</v>
      </c>
      <c r="DA50" s="380">
        <f t="shared" si="127"/>
        <v>0</v>
      </c>
      <c r="DB50" s="380">
        <f t="shared" si="22"/>
        <v>0</v>
      </c>
      <c r="DC50" s="380">
        <f t="shared" si="128"/>
        <v>0</v>
      </c>
      <c r="DD50" s="380">
        <f t="shared" si="23"/>
        <v>0</v>
      </c>
      <c r="DE50" s="380">
        <f t="shared" si="24"/>
        <v>0</v>
      </c>
      <c r="DF50" s="380">
        <f t="shared" si="25"/>
        <v>0</v>
      </c>
      <c r="DG50" s="380">
        <f t="shared" si="26"/>
        <v>0</v>
      </c>
      <c r="DH50" s="380">
        <f t="shared" si="129"/>
        <v>0</v>
      </c>
      <c r="DI50" s="380">
        <f t="shared" si="27"/>
        <v>0</v>
      </c>
      <c r="DJ50" s="380">
        <f t="shared" si="28"/>
        <v>0</v>
      </c>
      <c r="DK50" s="380">
        <f t="shared" si="29"/>
        <v>0</v>
      </c>
      <c r="DL50" s="380">
        <f t="shared" si="30"/>
        <v>0</v>
      </c>
      <c r="DM50" s="380">
        <f t="shared" si="130"/>
        <v>0</v>
      </c>
      <c r="DN50" s="380">
        <f t="shared" si="31"/>
        <v>0</v>
      </c>
      <c r="DO50" s="380">
        <f t="shared" si="131"/>
        <v>0</v>
      </c>
      <c r="DP50" s="380">
        <f t="shared" si="132"/>
        <v>0</v>
      </c>
      <c r="DQ50" s="380">
        <f t="shared" si="133"/>
        <v>0</v>
      </c>
      <c r="DR50" s="380">
        <f t="shared" si="134"/>
        <v>0</v>
      </c>
      <c r="DS50" s="380">
        <f t="shared" si="32"/>
        <v>0</v>
      </c>
      <c r="DT50" s="382">
        <f t="shared" si="135"/>
        <v>0</v>
      </c>
      <c r="DU50" s="383">
        <f t="shared" si="136"/>
        <v>0</v>
      </c>
      <c r="DV50" s="380">
        <f t="shared" si="33"/>
        <v>0</v>
      </c>
      <c r="DW50" s="380">
        <f t="shared" si="137"/>
        <v>0</v>
      </c>
      <c r="DX50" s="383">
        <f t="shared" si="138"/>
        <v>0</v>
      </c>
      <c r="DY50" s="383">
        <f t="shared" si="139"/>
        <v>0</v>
      </c>
      <c r="DZ50" s="383">
        <f t="shared" si="140"/>
        <v>0</v>
      </c>
      <c r="EA50" s="380">
        <f t="shared" si="34"/>
        <v>0</v>
      </c>
      <c r="EB50" s="380">
        <f t="shared" si="141"/>
        <v>0</v>
      </c>
      <c r="EC50" s="383">
        <f t="shared" si="142"/>
        <v>0</v>
      </c>
      <c r="ED50" s="383">
        <f t="shared" si="143"/>
        <v>0</v>
      </c>
      <c r="EE50" s="383">
        <f t="shared" si="144"/>
        <v>0</v>
      </c>
      <c r="EF50" s="380">
        <f t="shared" si="35"/>
        <v>0</v>
      </c>
      <c r="EG50" s="380">
        <f t="shared" si="145"/>
        <v>0</v>
      </c>
      <c r="EH50" s="383">
        <f t="shared" si="146"/>
        <v>0</v>
      </c>
      <c r="EI50" s="383">
        <f t="shared" si="147"/>
        <v>0</v>
      </c>
      <c r="EJ50" s="383">
        <f t="shared" si="148"/>
        <v>0</v>
      </c>
      <c r="EK50" s="380">
        <f t="shared" si="36"/>
        <v>0</v>
      </c>
      <c r="EL50" s="380">
        <f t="shared" si="149"/>
        <v>0</v>
      </c>
      <c r="EM50" s="383">
        <f t="shared" si="150"/>
        <v>0</v>
      </c>
      <c r="EN50" s="383">
        <f t="shared" si="151"/>
        <v>0</v>
      </c>
      <c r="EO50" s="383">
        <f t="shared" si="152"/>
        <v>0</v>
      </c>
      <c r="EP50" s="380">
        <f t="shared" si="37"/>
        <v>0</v>
      </c>
      <c r="EQ50" s="380">
        <f t="shared" si="153"/>
        <v>0</v>
      </c>
      <c r="ER50" s="383">
        <f t="shared" si="154"/>
        <v>0</v>
      </c>
      <c r="ES50" s="383">
        <f t="shared" si="155"/>
        <v>0</v>
      </c>
      <c r="ET50" s="383">
        <f t="shared" si="156"/>
        <v>0</v>
      </c>
      <c r="EU50" s="380">
        <f t="shared" si="38"/>
        <v>0</v>
      </c>
      <c r="EV50" s="380">
        <f t="shared" si="157"/>
        <v>0</v>
      </c>
      <c r="EW50" s="383">
        <f t="shared" si="158"/>
        <v>0</v>
      </c>
      <c r="EX50" s="383">
        <f t="shared" si="159"/>
        <v>0</v>
      </c>
      <c r="EY50" s="383">
        <f t="shared" si="160"/>
        <v>0</v>
      </c>
      <c r="EZ50" s="380">
        <f t="shared" si="39"/>
        <v>0</v>
      </c>
      <c r="FA50" s="380">
        <f t="shared" si="161"/>
        <v>0</v>
      </c>
      <c r="FB50" s="383">
        <f t="shared" si="162"/>
        <v>0</v>
      </c>
      <c r="FC50" s="383">
        <f t="shared" si="163"/>
        <v>0</v>
      </c>
      <c r="FD50" s="383">
        <f t="shared" si="164"/>
        <v>0</v>
      </c>
      <c r="FE50" s="380">
        <f t="shared" si="40"/>
        <v>0</v>
      </c>
      <c r="FF50" s="380">
        <f t="shared" si="165"/>
        <v>0</v>
      </c>
      <c r="FG50" s="384">
        <f t="shared" si="166"/>
        <v>0</v>
      </c>
      <c r="FH50" s="385">
        <f t="shared" si="41"/>
        <v>0</v>
      </c>
      <c r="FI50" s="380">
        <f t="shared" si="42"/>
        <v>0</v>
      </c>
      <c r="FJ50" s="380">
        <f t="shared" si="43"/>
        <v>0</v>
      </c>
      <c r="FK50" s="380">
        <f t="shared" si="167"/>
        <v>0</v>
      </c>
      <c r="FL50" s="380">
        <f t="shared" si="44"/>
        <v>0</v>
      </c>
      <c r="FM50" s="380">
        <f t="shared" si="45"/>
        <v>0</v>
      </c>
      <c r="FN50" s="380">
        <f t="shared" si="46"/>
        <v>0</v>
      </c>
      <c r="FO50" s="380">
        <f t="shared" si="47"/>
        <v>0</v>
      </c>
      <c r="FP50" s="380">
        <f t="shared" si="168"/>
        <v>0</v>
      </c>
      <c r="FQ50" s="380">
        <f t="shared" si="48"/>
        <v>0</v>
      </c>
      <c r="FR50" s="380">
        <f t="shared" si="49"/>
        <v>0</v>
      </c>
      <c r="FS50" s="380">
        <f t="shared" si="50"/>
        <v>0</v>
      </c>
      <c r="FT50" s="380">
        <f t="shared" si="51"/>
        <v>0</v>
      </c>
      <c r="FU50" s="380">
        <f t="shared" si="169"/>
        <v>0</v>
      </c>
      <c r="FV50" s="380">
        <f t="shared" si="52"/>
        <v>0</v>
      </c>
      <c r="FW50" s="380">
        <f t="shared" si="53"/>
        <v>0</v>
      </c>
      <c r="FX50" s="380">
        <f t="shared" si="54"/>
        <v>0</v>
      </c>
      <c r="FY50" s="380">
        <f t="shared" si="55"/>
        <v>0</v>
      </c>
      <c r="FZ50" s="380">
        <f t="shared" si="170"/>
        <v>0</v>
      </c>
      <c r="GA50" s="380">
        <f t="shared" si="56"/>
        <v>0</v>
      </c>
      <c r="GB50" s="380">
        <f t="shared" si="57"/>
        <v>0</v>
      </c>
      <c r="GC50" s="380">
        <f t="shared" si="58"/>
        <v>0</v>
      </c>
      <c r="GD50" s="380">
        <f t="shared" si="59"/>
        <v>0</v>
      </c>
      <c r="GE50" s="380">
        <f t="shared" si="171"/>
        <v>0</v>
      </c>
      <c r="GF50" s="380">
        <f t="shared" si="60"/>
        <v>0</v>
      </c>
      <c r="GG50" s="380">
        <f t="shared" si="61"/>
        <v>0</v>
      </c>
      <c r="GH50" s="380">
        <f t="shared" si="62"/>
        <v>0</v>
      </c>
      <c r="GI50" s="380">
        <f t="shared" si="63"/>
        <v>0</v>
      </c>
      <c r="GJ50" s="380">
        <f t="shared" si="172"/>
        <v>0</v>
      </c>
      <c r="GK50" s="380">
        <f t="shared" si="64"/>
        <v>0</v>
      </c>
      <c r="GL50" s="380">
        <f t="shared" si="65"/>
        <v>0</v>
      </c>
      <c r="GM50" s="380">
        <f t="shared" si="66"/>
        <v>0</v>
      </c>
      <c r="GN50" s="380">
        <f t="shared" si="67"/>
        <v>0</v>
      </c>
      <c r="GO50" s="380">
        <f t="shared" si="173"/>
        <v>0</v>
      </c>
      <c r="GP50" s="380">
        <f t="shared" si="68"/>
        <v>0</v>
      </c>
      <c r="GQ50" s="380">
        <f t="shared" si="69"/>
        <v>0</v>
      </c>
      <c r="GR50" s="380">
        <f t="shared" si="70"/>
        <v>0</v>
      </c>
      <c r="GS50" s="380">
        <f t="shared" si="71"/>
        <v>0</v>
      </c>
      <c r="GT50" s="380">
        <f t="shared" si="174"/>
        <v>0</v>
      </c>
      <c r="GU50" s="380">
        <f t="shared" si="72"/>
        <v>0</v>
      </c>
      <c r="GV50" s="386">
        <f t="shared" si="91"/>
        <v>7551.2</v>
      </c>
      <c r="GW50" s="380">
        <f t="shared" si="77"/>
        <v>7126.3</v>
      </c>
      <c r="GX50" s="380">
        <f t="shared" si="77"/>
        <v>4639.6000000000004</v>
      </c>
      <c r="GY50" s="380">
        <f t="shared" si="77"/>
        <v>2486.6999999999998</v>
      </c>
      <c r="GZ50" s="380">
        <f t="shared" si="77"/>
        <v>424.9</v>
      </c>
      <c r="HA50" s="396"/>
      <c r="HB50" s="387"/>
      <c r="HC50" s="388"/>
      <c r="HD50" s="388"/>
      <c r="HE50" s="389"/>
      <c r="HF50" s="390">
        <f t="shared" si="175"/>
        <v>153</v>
      </c>
      <c r="HG50" s="391">
        <v>11</v>
      </c>
      <c r="HH50" s="392">
        <f t="shared" si="78"/>
        <v>26996</v>
      </c>
      <c r="HI50" s="393"/>
      <c r="HJ50" s="394"/>
      <c r="HK50" s="388">
        <f t="shared" si="74"/>
        <v>0</v>
      </c>
      <c r="HL50" s="388">
        <f t="shared" si="79"/>
        <v>7551.2</v>
      </c>
      <c r="HM50" s="394">
        <f t="shared" si="176"/>
        <v>4639.6000000000004</v>
      </c>
      <c r="HN50" s="394"/>
      <c r="HO50" s="395">
        <f t="shared" si="81"/>
        <v>7551.2</v>
      </c>
    </row>
    <row r="51" spans="1:225">
      <c r="A51" s="372" t="s">
        <v>834</v>
      </c>
      <c r="B51" s="373">
        <v>0</v>
      </c>
      <c r="C51" s="373">
        <v>0</v>
      </c>
      <c r="D51" s="374">
        <v>40</v>
      </c>
      <c r="E51" s="375">
        <v>0</v>
      </c>
      <c r="F51" s="374"/>
      <c r="G51" s="373">
        <v>0</v>
      </c>
      <c r="H51" s="374">
        <v>185</v>
      </c>
      <c r="I51" s="375">
        <v>0</v>
      </c>
      <c r="J51" s="374"/>
      <c r="K51" s="374"/>
      <c r="L51" s="374"/>
      <c r="M51" s="373">
        <v>0</v>
      </c>
      <c r="N51" s="375">
        <v>0</v>
      </c>
      <c r="O51" s="374"/>
      <c r="P51" s="375">
        <v>0</v>
      </c>
      <c r="Q51" s="374"/>
      <c r="R51" s="375">
        <v>0</v>
      </c>
      <c r="S51" s="374"/>
      <c r="T51" s="376">
        <v>0</v>
      </c>
      <c r="U51" s="403">
        <v>0</v>
      </c>
      <c r="V51" s="403">
        <v>0</v>
      </c>
      <c r="W51" s="375">
        <v>0</v>
      </c>
      <c r="X51" s="375">
        <v>0</v>
      </c>
      <c r="Y51" s="375">
        <v>0</v>
      </c>
      <c r="Z51" s="375">
        <v>0</v>
      </c>
      <c r="AA51" s="375">
        <v>0</v>
      </c>
      <c r="AB51" s="375">
        <v>0</v>
      </c>
      <c r="AC51" s="375">
        <v>0</v>
      </c>
      <c r="AD51" s="377">
        <v>0</v>
      </c>
      <c r="AE51" s="377">
        <v>0</v>
      </c>
      <c r="AF51" s="377">
        <v>0</v>
      </c>
      <c r="AG51" s="377">
        <v>0</v>
      </c>
      <c r="AH51" s="374"/>
      <c r="AI51" s="377">
        <v>0</v>
      </c>
      <c r="AJ51" s="378">
        <f t="shared" si="75"/>
        <v>40</v>
      </c>
      <c r="AK51" s="378">
        <f t="shared" si="76"/>
        <v>185</v>
      </c>
      <c r="AL51" s="379">
        <f t="shared" si="0"/>
        <v>0</v>
      </c>
      <c r="AM51" s="380">
        <f t="shared" si="92"/>
        <v>0</v>
      </c>
      <c r="AN51" s="380">
        <f t="shared" si="1"/>
        <v>0</v>
      </c>
      <c r="AO51" s="380">
        <f t="shared" si="93"/>
        <v>0</v>
      </c>
      <c r="AP51" s="380">
        <f t="shared" si="94"/>
        <v>0</v>
      </c>
      <c r="AQ51" s="380">
        <f t="shared" si="2"/>
        <v>0</v>
      </c>
      <c r="AR51" s="380">
        <f t="shared" si="3"/>
        <v>0</v>
      </c>
      <c r="AS51" s="380">
        <f t="shared" si="4"/>
        <v>0</v>
      </c>
      <c r="AT51" s="380">
        <f t="shared" si="95"/>
        <v>0</v>
      </c>
      <c r="AU51" s="380">
        <f t="shared" si="96"/>
        <v>0</v>
      </c>
      <c r="AV51" s="380">
        <f t="shared" si="97"/>
        <v>2191</v>
      </c>
      <c r="AW51" s="380">
        <f t="shared" si="98"/>
        <v>2087.3000000000002</v>
      </c>
      <c r="AX51" s="380">
        <f t="shared" si="5"/>
        <v>1359</v>
      </c>
      <c r="AY51" s="380">
        <f t="shared" si="99"/>
        <v>728.3</v>
      </c>
      <c r="AZ51" s="380">
        <f t="shared" si="6"/>
        <v>103.7</v>
      </c>
      <c r="BA51" s="380">
        <f t="shared" si="100"/>
        <v>0</v>
      </c>
      <c r="BB51" s="380">
        <f t="shared" si="101"/>
        <v>0</v>
      </c>
      <c r="BC51" s="380">
        <f t="shared" si="7"/>
        <v>0</v>
      </c>
      <c r="BD51" s="380">
        <f t="shared" si="102"/>
        <v>0</v>
      </c>
      <c r="BE51" s="380">
        <f t="shared" si="8"/>
        <v>0</v>
      </c>
      <c r="BF51" s="380">
        <f t="shared" si="103"/>
        <v>0</v>
      </c>
      <c r="BG51" s="380">
        <f t="shared" si="104"/>
        <v>0</v>
      </c>
      <c r="BH51" s="380">
        <f t="shared" si="9"/>
        <v>0</v>
      </c>
      <c r="BI51" s="380">
        <f t="shared" si="105"/>
        <v>0</v>
      </c>
      <c r="BJ51" s="380">
        <f t="shared" si="106"/>
        <v>0</v>
      </c>
      <c r="BK51" s="380">
        <f t="shared" si="107"/>
        <v>0</v>
      </c>
      <c r="BL51" s="380">
        <f t="shared" si="108"/>
        <v>0</v>
      </c>
      <c r="BM51" s="380">
        <f t="shared" si="10"/>
        <v>0</v>
      </c>
      <c r="BN51" s="380">
        <f t="shared" si="109"/>
        <v>0</v>
      </c>
      <c r="BO51" s="380">
        <f t="shared" si="110"/>
        <v>0</v>
      </c>
      <c r="BP51" s="380">
        <f t="shared" si="111"/>
        <v>8915.7000000000007</v>
      </c>
      <c r="BQ51" s="380">
        <f t="shared" si="112"/>
        <v>8394.6</v>
      </c>
      <c r="BR51" s="380">
        <f t="shared" si="11"/>
        <v>5465.3</v>
      </c>
      <c r="BS51" s="380">
        <f t="shared" si="113"/>
        <v>2929.3</v>
      </c>
      <c r="BT51" s="380">
        <f t="shared" si="12"/>
        <v>521.1</v>
      </c>
      <c r="BU51" s="380"/>
      <c r="BV51" s="380">
        <f t="shared" si="82"/>
        <v>0</v>
      </c>
      <c r="BW51" s="380">
        <f t="shared" si="83"/>
        <v>0</v>
      </c>
      <c r="BX51" s="380">
        <f t="shared" si="84"/>
        <v>0</v>
      </c>
      <c r="BY51" s="380">
        <f t="shared" si="85"/>
        <v>0</v>
      </c>
      <c r="BZ51" s="380">
        <f t="shared" si="86"/>
        <v>0</v>
      </c>
      <c r="CA51" s="380">
        <f t="shared" si="87"/>
        <v>0</v>
      </c>
      <c r="CB51" s="380">
        <f t="shared" si="88"/>
        <v>0</v>
      </c>
      <c r="CC51" s="380">
        <f t="shared" si="89"/>
        <v>0</v>
      </c>
      <c r="CD51" s="380">
        <f t="shared" si="90"/>
        <v>0</v>
      </c>
      <c r="CE51" s="381">
        <f t="shared" si="13"/>
        <v>0</v>
      </c>
      <c r="CF51" s="380">
        <f t="shared" si="114"/>
        <v>0</v>
      </c>
      <c r="CG51" s="380">
        <f t="shared" si="115"/>
        <v>0</v>
      </c>
      <c r="CH51" s="380">
        <f t="shared" si="14"/>
        <v>0</v>
      </c>
      <c r="CI51" s="380">
        <f t="shared" si="116"/>
        <v>0</v>
      </c>
      <c r="CJ51" s="381">
        <f t="shared" si="15"/>
        <v>0</v>
      </c>
      <c r="CK51" s="380">
        <f t="shared" si="117"/>
        <v>0</v>
      </c>
      <c r="CL51" s="380">
        <f t="shared" si="118"/>
        <v>0</v>
      </c>
      <c r="CM51" s="380">
        <f t="shared" si="16"/>
        <v>0</v>
      </c>
      <c r="CN51" s="380">
        <f t="shared" si="119"/>
        <v>0</v>
      </c>
      <c r="CO51" s="381">
        <f t="shared" si="17"/>
        <v>0</v>
      </c>
      <c r="CP51" s="380">
        <f t="shared" si="120"/>
        <v>0</v>
      </c>
      <c r="CQ51" s="380">
        <f t="shared" si="121"/>
        <v>0</v>
      </c>
      <c r="CR51" s="380">
        <f t="shared" si="18"/>
        <v>0</v>
      </c>
      <c r="CS51" s="380">
        <f t="shared" si="122"/>
        <v>0</v>
      </c>
      <c r="CT51" s="381">
        <f t="shared" si="19"/>
        <v>0</v>
      </c>
      <c r="CU51" s="380">
        <f t="shared" si="123"/>
        <v>0</v>
      </c>
      <c r="CV51" s="380">
        <f t="shared" si="124"/>
        <v>0</v>
      </c>
      <c r="CW51" s="380">
        <f t="shared" si="20"/>
        <v>0</v>
      </c>
      <c r="CX51" s="380">
        <f t="shared" si="125"/>
        <v>0</v>
      </c>
      <c r="CY51" s="380">
        <f t="shared" si="21"/>
        <v>0</v>
      </c>
      <c r="CZ51" s="380">
        <f t="shared" si="126"/>
        <v>0</v>
      </c>
      <c r="DA51" s="380">
        <f t="shared" si="127"/>
        <v>0</v>
      </c>
      <c r="DB51" s="380">
        <f t="shared" si="22"/>
        <v>0</v>
      </c>
      <c r="DC51" s="380">
        <f t="shared" si="128"/>
        <v>0</v>
      </c>
      <c r="DD51" s="380">
        <f t="shared" si="23"/>
        <v>0</v>
      </c>
      <c r="DE51" s="380">
        <f t="shared" si="24"/>
        <v>0</v>
      </c>
      <c r="DF51" s="380">
        <f t="shared" si="25"/>
        <v>0</v>
      </c>
      <c r="DG51" s="380">
        <f t="shared" si="26"/>
        <v>0</v>
      </c>
      <c r="DH51" s="380">
        <f t="shared" si="129"/>
        <v>0</v>
      </c>
      <c r="DI51" s="380">
        <f t="shared" si="27"/>
        <v>0</v>
      </c>
      <c r="DJ51" s="380">
        <f t="shared" si="28"/>
        <v>0</v>
      </c>
      <c r="DK51" s="380">
        <f t="shared" si="29"/>
        <v>0</v>
      </c>
      <c r="DL51" s="380">
        <f t="shared" si="30"/>
        <v>0</v>
      </c>
      <c r="DM51" s="380">
        <f t="shared" si="130"/>
        <v>0</v>
      </c>
      <c r="DN51" s="380">
        <f t="shared" si="31"/>
        <v>0</v>
      </c>
      <c r="DO51" s="380">
        <f t="shared" si="131"/>
        <v>0</v>
      </c>
      <c r="DP51" s="380">
        <f t="shared" si="132"/>
        <v>0</v>
      </c>
      <c r="DQ51" s="380">
        <f t="shared" si="133"/>
        <v>0</v>
      </c>
      <c r="DR51" s="380">
        <f t="shared" si="134"/>
        <v>0</v>
      </c>
      <c r="DS51" s="380">
        <f t="shared" si="32"/>
        <v>0</v>
      </c>
      <c r="DT51" s="382">
        <f t="shared" si="135"/>
        <v>0</v>
      </c>
      <c r="DU51" s="383">
        <f t="shared" si="136"/>
        <v>0</v>
      </c>
      <c r="DV51" s="380">
        <f t="shared" si="33"/>
        <v>0</v>
      </c>
      <c r="DW51" s="380">
        <f t="shared" si="137"/>
        <v>0</v>
      </c>
      <c r="DX51" s="383">
        <f t="shared" si="138"/>
        <v>0</v>
      </c>
      <c r="DY51" s="383">
        <f t="shared" si="139"/>
        <v>0</v>
      </c>
      <c r="DZ51" s="383">
        <f t="shared" si="140"/>
        <v>0</v>
      </c>
      <c r="EA51" s="380">
        <f t="shared" si="34"/>
        <v>0</v>
      </c>
      <c r="EB51" s="380">
        <f t="shared" si="141"/>
        <v>0</v>
      </c>
      <c r="EC51" s="383">
        <f t="shared" si="142"/>
        <v>0</v>
      </c>
      <c r="ED51" s="383">
        <f t="shared" si="143"/>
        <v>0</v>
      </c>
      <c r="EE51" s="383">
        <f t="shared" si="144"/>
        <v>0</v>
      </c>
      <c r="EF51" s="380">
        <f t="shared" si="35"/>
        <v>0</v>
      </c>
      <c r="EG51" s="380">
        <f t="shared" si="145"/>
        <v>0</v>
      </c>
      <c r="EH51" s="383">
        <f t="shared" si="146"/>
        <v>0</v>
      </c>
      <c r="EI51" s="383">
        <f t="shared" si="147"/>
        <v>0</v>
      </c>
      <c r="EJ51" s="383">
        <f t="shared" si="148"/>
        <v>0</v>
      </c>
      <c r="EK51" s="380">
        <f t="shared" si="36"/>
        <v>0</v>
      </c>
      <c r="EL51" s="380">
        <f t="shared" si="149"/>
        <v>0</v>
      </c>
      <c r="EM51" s="383">
        <f t="shared" si="150"/>
        <v>0</v>
      </c>
      <c r="EN51" s="383">
        <f t="shared" si="151"/>
        <v>0</v>
      </c>
      <c r="EO51" s="383">
        <f t="shared" si="152"/>
        <v>0</v>
      </c>
      <c r="EP51" s="380">
        <f t="shared" si="37"/>
        <v>0</v>
      </c>
      <c r="EQ51" s="380">
        <f t="shared" si="153"/>
        <v>0</v>
      </c>
      <c r="ER51" s="383">
        <f t="shared" si="154"/>
        <v>0</v>
      </c>
      <c r="ES51" s="383">
        <f t="shared" si="155"/>
        <v>0</v>
      </c>
      <c r="ET51" s="383">
        <f t="shared" si="156"/>
        <v>0</v>
      </c>
      <c r="EU51" s="380">
        <f t="shared" si="38"/>
        <v>0</v>
      </c>
      <c r="EV51" s="380">
        <f t="shared" si="157"/>
        <v>0</v>
      </c>
      <c r="EW51" s="383">
        <f t="shared" si="158"/>
        <v>0</v>
      </c>
      <c r="EX51" s="383">
        <f t="shared" si="159"/>
        <v>0</v>
      </c>
      <c r="EY51" s="383">
        <f t="shared" si="160"/>
        <v>0</v>
      </c>
      <c r="EZ51" s="380">
        <f t="shared" si="39"/>
        <v>0</v>
      </c>
      <c r="FA51" s="380">
        <f t="shared" si="161"/>
        <v>0</v>
      </c>
      <c r="FB51" s="383">
        <f t="shared" si="162"/>
        <v>0</v>
      </c>
      <c r="FC51" s="383">
        <f t="shared" si="163"/>
        <v>0</v>
      </c>
      <c r="FD51" s="383">
        <f t="shared" si="164"/>
        <v>0</v>
      </c>
      <c r="FE51" s="380">
        <f t="shared" si="40"/>
        <v>0</v>
      </c>
      <c r="FF51" s="380">
        <f t="shared" si="165"/>
        <v>0</v>
      </c>
      <c r="FG51" s="384">
        <f t="shared" si="166"/>
        <v>0</v>
      </c>
      <c r="FH51" s="385">
        <f t="shared" si="41"/>
        <v>0</v>
      </c>
      <c r="FI51" s="380">
        <f t="shared" si="42"/>
        <v>0</v>
      </c>
      <c r="FJ51" s="380">
        <f t="shared" si="43"/>
        <v>0</v>
      </c>
      <c r="FK51" s="380">
        <f t="shared" si="167"/>
        <v>0</v>
      </c>
      <c r="FL51" s="380">
        <f t="shared" si="44"/>
        <v>0</v>
      </c>
      <c r="FM51" s="380">
        <f t="shared" si="45"/>
        <v>0</v>
      </c>
      <c r="FN51" s="380">
        <f t="shared" si="46"/>
        <v>0</v>
      </c>
      <c r="FO51" s="380">
        <f t="shared" si="47"/>
        <v>0</v>
      </c>
      <c r="FP51" s="380">
        <f t="shared" si="168"/>
        <v>0</v>
      </c>
      <c r="FQ51" s="380">
        <f t="shared" si="48"/>
        <v>0</v>
      </c>
      <c r="FR51" s="380">
        <f t="shared" si="49"/>
        <v>0</v>
      </c>
      <c r="FS51" s="380">
        <f t="shared" si="50"/>
        <v>0</v>
      </c>
      <c r="FT51" s="380">
        <f t="shared" si="51"/>
        <v>0</v>
      </c>
      <c r="FU51" s="380">
        <f t="shared" si="169"/>
        <v>0</v>
      </c>
      <c r="FV51" s="380">
        <f t="shared" si="52"/>
        <v>0</v>
      </c>
      <c r="FW51" s="380">
        <f t="shared" si="53"/>
        <v>0</v>
      </c>
      <c r="FX51" s="380">
        <f t="shared" si="54"/>
        <v>0</v>
      </c>
      <c r="FY51" s="380">
        <f t="shared" si="55"/>
        <v>0</v>
      </c>
      <c r="FZ51" s="380">
        <f t="shared" si="170"/>
        <v>0</v>
      </c>
      <c r="GA51" s="380">
        <f t="shared" si="56"/>
        <v>0</v>
      </c>
      <c r="GB51" s="380">
        <f t="shared" si="57"/>
        <v>0</v>
      </c>
      <c r="GC51" s="380">
        <f t="shared" si="58"/>
        <v>0</v>
      </c>
      <c r="GD51" s="380">
        <f t="shared" si="59"/>
        <v>0</v>
      </c>
      <c r="GE51" s="380">
        <f t="shared" si="171"/>
        <v>0</v>
      </c>
      <c r="GF51" s="380">
        <f t="shared" si="60"/>
        <v>0</v>
      </c>
      <c r="GG51" s="380">
        <f t="shared" si="61"/>
        <v>0</v>
      </c>
      <c r="GH51" s="380">
        <f t="shared" si="62"/>
        <v>0</v>
      </c>
      <c r="GI51" s="380">
        <f t="shared" si="63"/>
        <v>0</v>
      </c>
      <c r="GJ51" s="380">
        <f t="shared" si="172"/>
        <v>0</v>
      </c>
      <c r="GK51" s="380">
        <f t="shared" si="64"/>
        <v>0</v>
      </c>
      <c r="GL51" s="380">
        <f t="shared" si="65"/>
        <v>0</v>
      </c>
      <c r="GM51" s="380">
        <f t="shared" si="66"/>
        <v>0</v>
      </c>
      <c r="GN51" s="380">
        <f t="shared" si="67"/>
        <v>0</v>
      </c>
      <c r="GO51" s="380">
        <f t="shared" si="173"/>
        <v>0</v>
      </c>
      <c r="GP51" s="380">
        <f t="shared" si="68"/>
        <v>0</v>
      </c>
      <c r="GQ51" s="380">
        <f t="shared" si="69"/>
        <v>0</v>
      </c>
      <c r="GR51" s="380">
        <f t="shared" si="70"/>
        <v>0</v>
      </c>
      <c r="GS51" s="380">
        <f t="shared" si="71"/>
        <v>0</v>
      </c>
      <c r="GT51" s="380">
        <f t="shared" si="174"/>
        <v>0</v>
      </c>
      <c r="GU51" s="380">
        <f t="shared" si="72"/>
        <v>0</v>
      </c>
      <c r="GV51" s="386">
        <f t="shared" si="91"/>
        <v>11106.7</v>
      </c>
      <c r="GW51" s="380">
        <f t="shared" si="77"/>
        <v>10481.9</v>
      </c>
      <c r="GX51" s="380">
        <f t="shared" si="77"/>
        <v>6824.3</v>
      </c>
      <c r="GY51" s="380">
        <f t="shared" si="77"/>
        <v>3657.6</v>
      </c>
      <c r="GZ51" s="380">
        <f t="shared" si="77"/>
        <v>624.79999999999995</v>
      </c>
      <c r="HA51" s="396"/>
      <c r="HB51" s="387"/>
      <c r="HC51" s="388"/>
      <c r="HD51" s="388"/>
      <c r="HE51" s="389"/>
      <c r="HF51" s="390">
        <f t="shared" si="175"/>
        <v>225</v>
      </c>
      <c r="HG51" s="391">
        <v>14</v>
      </c>
      <c r="HH51" s="392">
        <f t="shared" si="78"/>
        <v>31199</v>
      </c>
      <c r="HI51" s="393"/>
      <c r="HJ51" s="394"/>
      <c r="HK51" s="388">
        <f t="shared" si="74"/>
        <v>0</v>
      </c>
      <c r="HL51" s="388">
        <f t="shared" si="79"/>
        <v>11106.7</v>
      </c>
      <c r="HM51" s="394">
        <f t="shared" si="176"/>
        <v>6824.3</v>
      </c>
      <c r="HN51" s="394"/>
      <c r="HO51" s="395">
        <f t="shared" si="81"/>
        <v>11106.7</v>
      </c>
    </row>
    <row r="52" spans="1:225">
      <c r="A52" s="372" t="s">
        <v>753</v>
      </c>
      <c r="B52" s="373">
        <v>0</v>
      </c>
      <c r="C52" s="373">
        <v>0</v>
      </c>
      <c r="D52" s="374">
        <v>25</v>
      </c>
      <c r="E52" s="375">
        <v>0</v>
      </c>
      <c r="F52" s="374"/>
      <c r="G52" s="373">
        <v>0</v>
      </c>
      <c r="H52" s="374">
        <v>140</v>
      </c>
      <c r="I52" s="375">
        <v>0</v>
      </c>
      <c r="J52" s="374"/>
      <c r="K52" s="374"/>
      <c r="L52" s="374"/>
      <c r="M52" s="373">
        <v>0</v>
      </c>
      <c r="N52" s="375">
        <v>0</v>
      </c>
      <c r="O52" s="374"/>
      <c r="P52" s="375">
        <v>0</v>
      </c>
      <c r="Q52" s="374"/>
      <c r="R52" s="375">
        <v>0</v>
      </c>
      <c r="S52" s="374"/>
      <c r="T52" s="376">
        <v>0</v>
      </c>
      <c r="U52" s="403">
        <v>0</v>
      </c>
      <c r="V52" s="403">
        <v>0</v>
      </c>
      <c r="W52" s="375">
        <v>0</v>
      </c>
      <c r="X52" s="375">
        <v>0</v>
      </c>
      <c r="Y52" s="375">
        <v>0</v>
      </c>
      <c r="Z52" s="375">
        <v>0</v>
      </c>
      <c r="AA52" s="375">
        <v>0</v>
      </c>
      <c r="AB52" s="375">
        <v>0</v>
      </c>
      <c r="AC52" s="375">
        <v>0</v>
      </c>
      <c r="AD52" s="377">
        <v>0</v>
      </c>
      <c r="AE52" s="377">
        <v>0</v>
      </c>
      <c r="AF52" s="377">
        <v>0</v>
      </c>
      <c r="AG52" s="377">
        <v>0</v>
      </c>
      <c r="AH52" s="374"/>
      <c r="AI52" s="377">
        <v>0</v>
      </c>
      <c r="AJ52" s="378">
        <f t="shared" si="75"/>
        <v>25</v>
      </c>
      <c r="AK52" s="378">
        <f t="shared" si="76"/>
        <v>140</v>
      </c>
      <c r="AL52" s="379">
        <f t="shared" si="0"/>
        <v>0</v>
      </c>
      <c r="AM52" s="380">
        <f t="shared" si="92"/>
        <v>0</v>
      </c>
      <c r="AN52" s="380">
        <f t="shared" si="1"/>
        <v>0</v>
      </c>
      <c r="AO52" s="380">
        <f t="shared" si="93"/>
        <v>0</v>
      </c>
      <c r="AP52" s="380">
        <f t="shared" si="94"/>
        <v>0</v>
      </c>
      <c r="AQ52" s="380">
        <f t="shared" si="2"/>
        <v>0</v>
      </c>
      <c r="AR52" s="380">
        <f t="shared" si="3"/>
        <v>0</v>
      </c>
      <c r="AS52" s="380">
        <f t="shared" si="4"/>
        <v>0</v>
      </c>
      <c r="AT52" s="380">
        <f t="shared" si="95"/>
        <v>0</v>
      </c>
      <c r="AU52" s="380">
        <f t="shared" si="96"/>
        <v>0</v>
      </c>
      <c r="AV52" s="380">
        <f t="shared" si="97"/>
        <v>1369.4</v>
      </c>
      <c r="AW52" s="380">
        <f t="shared" si="98"/>
        <v>1304.5999999999999</v>
      </c>
      <c r="AX52" s="380">
        <f t="shared" si="5"/>
        <v>849.4</v>
      </c>
      <c r="AY52" s="380">
        <f t="shared" si="99"/>
        <v>455.2</v>
      </c>
      <c r="AZ52" s="380">
        <f t="shared" si="6"/>
        <v>64.8</v>
      </c>
      <c r="BA52" s="380">
        <f t="shared" si="100"/>
        <v>0</v>
      </c>
      <c r="BB52" s="380">
        <f t="shared" si="101"/>
        <v>0</v>
      </c>
      <c r="BC52" s="380">
        <f t="shared" si="7"/>
        <v>0</v>
      </c>
      <c r="BD52" s="380">
        <f t="shared" si="102"/>
        <v>0</v>
      </c>
      <c r="BE52" s="380">
        <f t="shared" si="8"/>
        <v>0</v>
      </c>
      <c r="BF52" s="380">
        <f t="shared" si="103"/>
        <v>0</v>
      </c>
      <c r="BG52" s="380">
        <f t="shared" si="104"/>
        <v>0</v>
      </c>
      <c r="BH52" s="380">
        <f t="shared" si="9"/>
        <v>0</v>
      </c>
      <c r="BI52" s="380">
        <f t="shared" si="105"/>
        <v>0</v>
      </c>
      <c r="BJ52" s="380">
        <f t="shared" si="106"/>
        <v>0</v>
      </c>
      <c r="BK52" s="380">
        <f t="shared" si="107"/>
        <v>0</v>
      </c>
      <c r="BL52" s="380">
        <f t="shared" si="108"/>
        <v>0</v>
      </c>
      <c r="BM52" s="380">
        <f t="shared" si="10"/>
        <v>0</v>
      </c>
      <c r="BN52" s="380">
        <f t="shared" si="109"/>
        <v>0</v>
      </c>
      <c r="BO52" s="380">
        <f t="shared" si="110"/>
        <v>0</v>
      </c>
      <c r="BP52" s="380">
        <f t="shared" si="111"/>
        <v>6747</v>
      </c>
      <c r="BQ52" s="380">
        <f t="shared" si="112"/>
        <v>6352.6</v>
      </c>
      <c r="BR52" s="380">
        <f t="shared" si="11"/>
        <v>4135.8999999999996</v>
      </c>
      <c r="BS52" s="380">
        <f t="shared" si="113"/>
        <v>2216.6999999999998</v>
      </c>
      <c r="BT52" s="380">
        <f t="shared" si="12"/>
        <v>394.4</v>
      </c>
      <c r="BU52" s="380"/>
      <c r="BV52" s="380">
        <f t="shared" si="82"/>
        <v>0</v>
      </c>
      <c r="BW52" s="380">
        <f t="shared" si="83"/>
        <v>0</v>
      </c>
      <c r="BX52" s="380">
        <f t="shared" si="84"/>
        <v>0</v>
      </c>
      <c r="BY52" s="380">
        <f t="shared" si="85"/>
        <v>0</v>
      </c>
      <c r="BZ52" s="380">
        <f t="shared" si="86"/>
        <v>0</v>
      </c>
      <c r="CA52" s="380">
        <f t="shared" si="87"/>
        <v>0</v>
      </c>
      <c r="CB52" s="380">
        <f t="shared" si="88"/>
        <v>0</v>
      </c>
      <c r="CC52" s="380">
        <f t="shared" si="89"/>
        <v>0</v>
      </c>
      <c r="CD52" s="380">
        <f t="shared" si="90"/>
        <v>0</v>
      </c>
      <c r="CE52" s="381">
        <f t="shared" si="13"/>
        <v>0</v>
      </c>
      <c r="CF52" s="380">
        <f t="shared" si="114"/>
        <v>0</v>
      </c>
      <c r="CG52" s="380">
        <f t="shared" si="115"/>
        <v>0</v>
      </c>
      <c r="CH52" s="380">
        <f t="shared" si="14"/>
        <v>0</v>
      </c>
      <c r="CI52" s="380">
        <f t="shared" si="116"/>
        <v>0</v>
      </c>
      <c r="CJ52" s="381">
        <f t="shared" si="15"/>
        <v>0</v>
      </c>
      <c r="CK52" s="380">
        <f t="shared" si="117"/>
        <v>0</v>
      </c>
      <c r="CL52" s="380">
        <f t="shared" si="118"/>
        <v>0</v>
      </c>
      <c r="CM52" s="380">
        <f t="shared" si="16"/>
        <v>0</v>
      </c>
      <c r="CN52" s="380">
        <f>CL52-CM52</f>
        <v>0</v>
      </c>
      <c r="CO52" s="381">
        <f t="shared" si="17"/>
        <v>0</v>
      </c>
      <c r="CP52" s="380">
        <f t="shared" si="120"/>
        <v>0</v>
      </c>
      <c r="CQ52" s="380">
        <f t="shared" si="121"/>
        <v>0</v>
      </c>
      <c r="CR52" s="380">
        <f t="shared" si="18"/>
        <v>0</v>
      </c>
      <c r="CS52" s="380">
        <f t="shared" si="122"/>
        <v>0</v>
      </c>
      <c r="CT52" s="381">
        <f t="shared" si="19"/>
        <v>0</v>
      </c>
      <c r="CU52" s="380">
        <f t="shared" si="123"/>
        <v>0</v>
      </c>
      <c r="CV52" s="380">
        <f t="shared" si="124"/>
        <v>0</v>
      </c>
      <c r="CW52" s="380">
        <f t="shared" si="20"/>
        <v>0</v>
      </c>
      <c r="CX52" s="380">
        <f t="shared" si="125"/>
        <v>0</v>
      </c>
      <c r="CY52" s="380">
        <f t="shared" si="21"/>
        <v>0</v>
      </c>
      <c r="CZ52" s="380">
        <f t="shared" si="126"/>
        <v>0</v>
      </c>
      <c r="DA52" s="380">
        <f t="shared" si="127"/>
        <v>0</v>
      </c>
      <c r="DB52" s="380">
        <f t="shared" si="22"/>
        <v>0</v>
      </c>
      <c r="DC52" s="380">
        <f t="shared" si="128"/>
        <v>0</v>
      </c>
      <c r="DD52" s="380">
        <f t="shared" si="23"/>
        <v>0</v>
      </c>
      <c r="DE52" s="380">
        <f t="shared" si="24"/>
        <v>0</v>
      </c>
      <c r="DF52" s="380">
        <f t="shared" si="25"/>
        <v>0</v>
      </c>
      <c r="DG52" s="380">
        <f t="shared" si="26"/>
        <v>0</v>
      </c>
      <c r="DH52" s="380">
        <f t="shared" si="129"/>
        <v>0</v>
      </c>
      <c r="DI52" s="380">
        <f t="shared" si="27"/>
        <v>0</v>
      </c>
      <c r="DJ52" s="380">
        <f t="shared" si="28"/>
        <v>0</v>
      </c>
      <c r="DK52" s="380">
        <f t="shared" si="29"/>
        <v>0</v>
      </c>
      <c r="DL52" s="380">
        <f t="shared" si="30"/>
        <v>0</v>
      </c>
      <c r="DM52" s="380">
        <f t="shared" si="130"/>
        <v>0</v>
      </c>
      <c r="DN52" s="380">
        <f t="shared" si="31"/>
        <v>0</v>
      </c>
      <c r="DO52" s="380">
        <f t="shared" si="131"/>
        <v>0</v>
      </c>
      <c r="DP52" s="380">
        <f t="shared" si="132"/>
        <v>0</v>
      </c>
      <c r="DQ52" s="380">
        <f t="shared" si="133"/>
        <v>0</v>
      </c>
      <c r="DR52" s="380">
        <f t="shared" si="134"/>
        <v>0</v>
      </c>
      <c r="DS52" s="380">
        <f t="shared" si="32"/>
        <v>0</v>
      </c>
      <c r="DT52" s="382">
        <f t="shared" si="135"/>
        <v>0</v>
      </c>
      <c r="DU52" s="383">
        <f t="shared" si="136"/>
        <v>0</v>
      </c>
      <c r="DV52" s="380">
        <f t="shared" si="33"/>
        <v>0</v>
      </c>
      <c r="DW52" s="380">
        <f t="shared" si="137"/>
        <v>0</v>
      </c>
      <c r="DX52" s="383">
        <f t="shared" si="138"/>
        <v>0</v>
      </c>
      <c r="DY52" s="383">
        <f t="shared" si="139"/>
        <v>0</v>
      </c>
      <c r="DZ52" s="383">
        <f t="shared" si="140"/>
        <v>0</v>
      </c>
      <c r="EA52" s="380">
        <f t="shared" si="34"/>
        <v>0</v>
      </c>
      <c r="EB52" s="380">
        <f t="shared" si="141"/>
        <v>0</v>
      </c>
      <c r="EC52" s="383">
        <f t="shared" si="142"/>
        <v>0</v>
      </c>
      <c r="ED52" s="383">
        <f t="shared" si="143"/>
        <v>0</v>
      </c>
      <c r="EE52" s="383">
        <f t="shared" si="144"/>
        <v>0</v>
      </c>
      <c r="EF52" s="380">
        <f t="shared" si="35"/>
        <v>0</v>
      </c>
      <c r="EG52" s="380">
        <f t="shared" si="145"/>
        <v>0</v>
      </c>
      <c r="EH52" s="383">
        <f t="shared" si="146"/>
        <v>0</v>
      </c>
      <c r="EI52" s="383">
        <f t="shared" si="147"/>
        <v>0</v>
      </c>
      <c r="EJ52" s="383">
        <f t="shared" si="148"/>
        <v>0</v>
      </c>
      <c r="EK52" s="380">
        <f t="shared" si="36"/>
        <v>0</v>
      </c>
      <c r="EL52" s="380">
        <f t="shared" si="149"/>
        <v>0</v>
      </c>
      <c r="EM52" s="383">
        <f t="shared" si="150"/>
        <v>0</v>
      </c>
      <c r="EN52" s="383">
        <f t="shared" si="151"/>
        <v>0</v>
      </c>
      <c r="EO52" s="383">
        <f t="shared" si="152"/>
        <v>0</v>
      </c>
      <c r="EP52" s="380">
        <f t="shared" si="37"/>
        <v>0</v>
      </c>
      <c r="EQ52" s="380">
        <f t="shared" si="153"/>
        <v>0</v>
      </c>
      <c r="ER52" s="383">
        <f t="shared" si="154"/>
        <v>0</v>
      </c>
      <c r="ES52" s="383">
        <f t="shared" si="155"/>
        <v>0</v>
      </c>
      <c r="ET52" s="383">
        <f t="shared" si="156"/>
        <v>0</v>
      </c>
      <c r="EU52" s="380">
        <f t="shared" si="38"/>
        <v>0</v>
      </c>
      <c r="EV52" s="380">
        <f t="shared" si="157"/>
        <v>0</v>
      </c>
      <c r="EW52" s="383">
        <f t="shared" si="158"/>
        <v>0</v>
      </c>
      <c r="EX52" s="383">
        <f t="shared" si="159"/>
        <v>0</v>
      </c>
      <c r="EY52" s="383">
        <f t="shared" si="160"/>
        <v>0</v>
      </c>
      <c r="EZ52" s="380">
        <f t="shared" si="39"/>
        <v>0</v>
      </c>
      <c r="FA52" s="380">
        <f t="shared" si="161"/>
        <v>0</v>
      </c>
      <c r="FB52" s="383">
        <f t="shared" si="162"/>
        <v>0</v>
      </c>
      <c r="FC52" s="383">
        <f t="shared" si="163"/>
        <v>0</v>
      </c>
      <c r="FD52" s="383">
        <f t="shared" si="164"/>
        <v>0</v>
      </c>
      <c r="FE52" s="380">
        <f t="shared" si="40"/>
        <v>0</v>
      </c>
      <c r="FF52" s="380">
        <f t="shared" si="165"/>
        <v>0</v>
      </c>
      <c r="FG52" s="384">
        <f t="shared" si="166"/>
        <v>0</v>
      </c>
      <c r="FH52" s="385">
        <f t="shared" si="41"/>
        <v>0</v>
      </c>
      <c r="FI52" s="380">
        <f t="shared" si="42"/>
        <v>0</v>
      </c>
      <c r="FJ52" s="380">
        <f t="shared" si="43"/>
        <v>0</v>
      </c>
      <c r="FK52" s="380">
        <f t="shared" si="167"/>
        <v>0</v>
      </c>
      <c r="FL52" s="380">
        <f t="shared" si="44"/>
        <v>0</v>
      </c>
      <c r="FM52" s="380">
        <f t="shared" si="45"/>
        <v>0</v>
      </c>
      <c r="FN52" s="380">
        <f t="shared" si="46"/>
        <v>0</v>
      </c>
      <c r="FO52" s="380">
        <f t="shared" si="47"/>
        <v>0</v>
      </c>
      <c r="FP52" s="380">
        <f t="shared" si="168"/>
        <v>0</v>
      </c>
      <c r="FQ52" s="380">
        <f t="shared" si="48"/>
        <v>0</v>
      </c>
      <c r="FR52" s="380">
        <f t="shared" si="49"/>
        <v>0</v>
      </c>
      <c r="FS52" s="380">
        <f t="shared" si="50"/>
        <v>0</v>
      </c>
      <c r="FT52" s="380">
        <f t="shared" si="51"/>
        <v>0</v>
      </c>
      <c r="FU52" s="380">
        <f t="shared" si="169"/>
        <v>0</v>
      </c>
      <c r="FV52" s="380">
        <f t="shared" si="52"/>
        <v>0</v>
      </c>
      <c r="FW52" s="380">
        <f t="shared" si="53"/>
        <v>0</v>
      </c>
      <c r="FX52" s="380">
        <f t="shared" si="54"/>
        <v>0</v>
      </c>
      <c r="FY52" s="380">
        <f t="shared" si="55"/>
        <v>0</v>
      </c>
      <c r="FZ52" s="380">
        <f t="shared" si="170"/>
        <v>0</v>
      </c>
      <c r="GA52" s="380">
        <f t="shared" si="56"/>
        <v>0</v>
      </c>
      <c r="GB52" s="380">
        <f t="shared" si="57"/>
        <v>0</v>
      </c>
      <c r="GC52" s="380">
        <f t="shared" si="58"/>
        <v>0</v>
      </c>
      <c r="GD52" s="380">
        <f t="shared" si="59"/>
        <v>0</v>
      </c>
      <c r="GE52" s="380">
        <f t="shared" si="171"/>
        <v>0</v>
      </c>
      <c r="GF52" s="380">
        <f t="shared" si="60"/>
        <v>0</v>
      </c>
      <c r="GG52" s="380">
        <f t="shared" si="61"/>
        <v>0</v>
      </c>
      <c r="GH52" s="380">
        <f t="shared" si="62"/>
        <v>0</v>
      </c>
      <c r="GI52" s="380">
        <f t="shared" si="63"/>
        <v>0</v>
      </c>
      <c r="GJ52" s="380">
        <f t="shared" si="172"/>
        <v>0</v>
      </c>
      <c r="GK52" s="380">
        <f t="shared" si="64"/>
        <v>0</v>
      </c>
      <c r="GL52" s="380">
        <f t="shared" si="65"/>
        <v>0</v>
      </c>
      <c r="GM52" s="380">
        <f t="shared" si="66"/>
        <v>0</v>
      </c>
      <c r="GN52" s="380">
        <f t="shared" si="67"/>
        <v>0</v>
      </c>
      <c r="GO52" s="380">
        <f t="shared" si="173"/>
        <v>0</v>
      </c>
      <c r="GP52" s="380">
        <f t="shared" si="68"/>
        <v>0</v>
      </c>
      <c r="GQ52" s="380">
        <f t="shared" si="69"/>
        <v>0</v>
      </c>
      <c r="GR52" s="380">
        <f t="shared" si="70"/>
        <v>0</v>
      </c>
      <c r="GS52" s="380">
        <f t="shared" si="71"/>
        <v>0</v>
      </c>
      <c r="GT52" s="380">
        <f t="shared" si="174"/>
        <v>0</v>
      </c>
      <c r="GU52" s="380">
        <f t="shared" si="72"/>
        <v>0</v>
      </c>
      <c r="GV52" s="386">
        <f t="shared" si="91"/>
        <v>8116.4</v>
      </c>
      <c r="GW52" s="380">
        <f t="shared" si="77"/>
        <v>7657.2</v>
      </c>
      <c r="GX52" s="380">
        <f t="shared" si="77"/>
        <v>4985.3</v>
      </c>
      <c r="GY52" s="380">
        <f t="shared" si="77"/>
        <v>2671.9</v>
      </c>
      <c r="GZ52" s="380">
        <f t="shared" si="77"/>
        <v>459.2</v>
      </c>
      <c r="HA52" s="396"/>
      <c r="HB52" s="387"/>
      <c r="HC52" s="388"/>
      <c r="HD52" s="388"/>
      <c r="HE52" s="389"/>
      <c r="HF52" s="390">
        <f t="shared" si="175"/>
        <v>165</v>
      </c>
      <c r="HG52" s="391">
        <v>13.6</v>
      </c>
      <c r="HH52" s="392">
        <f t="shared" si="78"/>
        <v>23462</v>
      </c>
      <c r="HI52" s="393"/>
      <c r="HJ52" s="394"/>
      <c r="HK52" s="388">
        <f t="shared" si="74"/>
        <v>0</v>
      </c>
      <c r="HL52" s="388">
        <f t="shared" si="79"/>
        <v>8116.4</v>
      </c>
      <c r="HM52" s="394">
        <f t="shared" si="176"/>
        <v>4985.3</v>
      </c>
      <c r="HN52" s="394"/>
      <c r="HO52" s="395">
        <f t="shared" si="81"/>
        <v>8116.4</v>
      </c>
    </row>
    <row r="53" spans="1:225">
      <c r="A53" s="372" t="s">
        <v>835</v>
      </c>
      <c r="B53" s="373">
        <v>0</v>
      </c>
      <c r="C53" s="373">
        <v>0</v>
      </c>
      <c r="D53" s="374">
        <v>28</v>
      </c>
      <c r="E53" s="375">
        <v>0</v>
      </c>
      <c r="F53" s="374"/>
      <c r="G53" s="373">
        <v>0</v>
      </c>
      <c r="H53" s="374">
        <v>120</v>
      </c>
      <c r="I53" s="375">
        <v>0</v>
      </c>
      <c r="J53" s="374"/>
      <c r="K53" s="374"/>
      <c r="L53" s="374">
        <v>23</v>
      </c>
      <c r="M53" s="373">
        <v>0</v>
      </c>
      <c r="N53" s="375">
        <v>0</v>
      </c>
      <c r="O53" s="374"/>
      <c r="P53" s="375">
        <v>0</v>
      </c>
      <c r="Q53" s="374"/>
      <c r="R53" s="375">
        <v>0</v>
      </c>
      <c r="S53" s="374"/>
      <c r="T53" s="376">
        <v>0</v>
      </c>
      <c r="U53" s="403">
        <v>0</v>
      </c>
      <c r="V53" s="403">
        <v>0</v>
      </c>
      <c r="W53" s="375">
        <v>0</v>
      </c>
      <c r="X53" s="375">
        <v>0</v>
      </c>
      <c r="Y53" s="375">
        <v>0</v>
      </c>
      <c r="Z53" s="375">
        <v>0</v>
      </c>
      <c r="AA53" s="375">
        <v>0</v>
      </c>
      <c r="AB53" s="375">
        <v>0</v>
      </c>
      <c r="AC53" s="375">
        <v>0</v>
      </c>
      <c r="AD53" s="377">
        <v>0</v>
      </c>
      <c r="AE53" s="377">
        <v>0</v>
      </c>
      <c r="AF53" s="377">
        <v>0</v>
      </c>
      <c r="AG53" s="377">
        <v>0</v>
      </c>
      <c r="AH53" s="374"/>
      <c r="AI53" s="377">
        <v>0</v>
      </c>
      <c r="AJ53" s="378">
        <f t="shared" si="75"/>
        <v>28</v>
      </c>
      <c r="AK53" s="378">
        <f t="shared" si="76"/>
        <v>143</v>
      </c>
      <c r="AL53" s="379">
        <f t="shared" si="0"/>
        <v>0</v>
      </c>
      <c r="AM53" s="380">
        <f t="shared" si="92"/>
        <v>0</v>
      </c>
      <c r="AN53" s="380">
        <f t="shared" si="1"/>
        <v>0</v>
      </c>
      <c r="AO53" s="380">
        <f t="shared" si="93"/>
        <v>0</v>
      </c>
      <c r="AP53" s="380">
        <f t="shared" si="94"/>
        <v>0</v>
      </c>
      <c r="AQ53" s="380">
        <f t="shared" si="2"/>
        <v>0</v>
      </c>
      <c r="AR53" s="380">
        <f t="shared" si="3"/>
        <v>0</v>
      </c>
      <c r="AS53" s="380">
        <f t="shared" si="4"/>
        <v>0</v>
      </c>
      <c r="AT53" s="380">
        <f t="shared" si="95"/>
        <v>0</v>
      </c>
      <c r="AU53" s="380">
        <f t="shared" si="96"/>
        <v>0</v>
      </c>
      <c r="AV53" s="380">
        <f t="shared" si="97"/>
        <v>1533.7</v>
      </c>
      <c r="AW53" s="380">
        <f t="shared" si="98"/>
        <v>1461.1</v>
      </c>
      <c r="AX53" s="380">
        <f t="shared" si="5"/>
        <v>951.3</v>
      </c>
      <c r="AY53" s="380">
        <f t="shared" si="99"/>
        <v>509.8</v>
      </c>
      <c r="AZ53" s="380">
        <f t="shared" si="6"/>
        <v>72.599999999999994</v>
      </c>
      <c r="BA53" s="380">
        <f t="shared" si="100"/>
        <v>0</v>
      </c>
      <c r="BB53" s="380">
        <f t="shared" si="101"/>
        <v>0</v>
      </c>
      <c r="BC53" s="380">
        <f t="shared" si="7"/>
        <v>0</v>
      </c>
      <c r="BD53" s="380">
        <f t="shared" si="102"/>
        <v>0</v>
      </c>
      <c r="BE53" s="380">
        <f t="shared" si="8"/>
        <v>0</v>
      </c>
      <c r="BF53" s="380">
        <f t="shared" si="103"/>
        <v>0</v>
      </c>
      <c r="BG53" s="380">
        <f t="shared" si="104"/>
        <v>0</v>
      </c>
      <c r="BH53" s="380">
        <f t="shared" si="9"/>
        <v>0</v>
      </c>
      <c r="BI53" s="380">
        <f t="shared" si="105"/>
        <v>0</v>
      </c>
      <c r="BJ53" s="380">
        <f t="shared" si="106"/>
        <v>0</v>
      </c>
      <c r="BK53" s="380">
        <f t="shared" si="107"/>
        <v>0</v>
      </c>
      <c r="BL53" s="380">
        <f t="shared" si="108"/>
        <v>0</v>
      </c>
      <c r="BM53" s="380">
        <f t="shared" si="10"/>
        <v>0</v>
      </c>
      <c r="BN53" s="380">
        <f t="shared" si="109"/>
        <v>0</v>
      </c>
      <c r="BO53" s="380">
        <f t="shared" si="110"/>
        <v>0</v>
      </c>
      <c r="BP53" s="380">
        <f t="shared" si="111"/>
        <v>5783.2</v>
      </c>
      <c r="BQ53" s="380">
        <f t="shared" si="112"/>
        <v>5445.1</v>
      </c>
      <c r="BR53" s="380">
        <f t="shared" si="11"/>
        <v>3545</v>
      </c>
      <c r="BS53" s="380">
        <f t="shared" si="113"/>
        <v>1900.1</v>
      </c>
      <c r="BT53" s="380">
        <f t="shared" si="12"/>
        <v>338.1</v>
      </c>
      <c r="BU53" s="380"/>
      <c r="BV53" s="380">
        <f t="shared" si="82"/>
        <v>0</v>
      </c>
      <c r="BW53" s="380">
        <f t="shared" si="83"/>
        <v>0</v>
      </c>
      <c r="BX53" s="380">
        <f t="shared" si="84"/>
        <v>0</v>
      </c>
      <c r="BY53" s="380">
        <f t="shared" si="85"/>
        <v>0</v>
      </c>
      <c r="BZ53" s="380">
        <f t="shared" si="86"/>
        <v>0</v>
      </c>
      <c r="CA53" s="380">
        <f t="shared" si="87"/>
        <v>0</v>
      </c>
      <c r="CB53" s="380">
        <f t="shared" si="88"/>
        <v>0</v>
      </c>
      <c r="CC53" s="380">
        <f t="shared" si="89"/>
        <v>0</v>
      </c>
      <c r="CD53" s="380">
        <f t="shared" si="90"/>
        <v>0</v>
      </c>
      <c r="CE53" s="381">
        <f t="shared" si="13"/>
        <v>0</v>
      </c>
      <c r="CF53" s="380">
        <f t="shared" si="114"/>
        <v>1108.4000000000001</v>
      </c>
      <c r="CG53" s="380">
        <f t="shared" si="115"/>
        <v>1043.5999999999999</v>
      </c>
      <c r="CH53" s="380">
        <f t="shared" si="14"/>
        <v>679.5</v>
      </c>
      <c r="CI53" s="380">
        <f t="shared" si="116"/>
        <v>364.1</v>
      </c>
      <c r="CJ53" s="381">
        <f t="shared" si="15"/>
        <v>64.8</v>
      </c>
      <c r="CK53" s="380">
        <f t="shared" si="117"/>
        <v>0</v>
      </c>
      <c r="CL53" s="380">
        <f t="shared" si="118"/>
        <v>0</v>
      </c>
      <c r="CM53" s="380">
        <f t="shared" si="16"/>
        <v>0</v>
      </c>
      <c r="CN53" s="380">
        <f t="shared" si="119"/>
        <v>0</v>
      </c>
      <c r="CO53" s="381">
        <f t="shared" si="17"/>
        <v>0</v>
      </c>
      <c r="CP53" s="380">
        <f t="shared" si="120"/>
        <v>0</v>
      </c>
      <c r="CQ53" s="380">
        <f t="shared" si="121"/>
        <v>0</v>
      </c>
      <c r="CR53" s="380">
        <f t="shared" si="18"/>
        <v>0</v>
      </c>
      <c r="CS53" s="380">
        <f t="shared" si="122"/>
        <v>0</v>
      </c>
      <c r="CT53" s="381">
        <f t="shared" si="19"/>
        <v>0</v>
      </c>
      <c r="CU53" s="380">
        <f t="shared" si="123"/>
        <v>0</v>
      </c>
      <c r="CV53" s="380">
        <f t="shared" si="124"/>
        <v>0</v>
      </c>
      <c r="CW53" s="380">
        <f t="shared" si="20"/>
        <v>0</v>
      </c>
      <c r="CX53" s="380">
        <f t="shared" si="125"/>
        <v>0</v>
      </c>
      <c r="CY53" s="380">
        <f t="shared" si="21"/>
        <v>0</v>
      </c>
      <c r="CZ53" s="380">
        <f t="shared" si="126"/>
        <v>0</v>
      </c>
      <c r="DA53" s="380">
        <f t="shared" si="127"/>
        <v>0</v>
      </c>
      <c r="DB53" s="380">
        <f t="shared" si="22"/>
        <v>0</v>
      </c>
      <c r="DC53" s="380">
        <f t="shared" si="128"/>
        <v>0</v>
      </c>
      <c r="DD53" s="380">
        <f t="shared" si="23"/>
        <v>0</v>
      </c>
      <c r="DE53" s="380">
        <f t="shared" si="24"/>
        <v>0</v>
      </c>
      <c r="DF53" s="380">
        <f t="shared" si="25"/>
        <v>0</v>
      </c>
      <c r="DG53" s="380">
        <f t="shared" si="26"/>
        <v>0</v>
      </c>
      <c r="DH53" s="380">
        <f t="shared" si="129"/>
        <v>0</v>
      </c>
      <c r="DI53" s="380">
        <f t="shared" si="27"/>
        <v>0</v>
      </c>
      <c r="DJ53" s="380">
        <f t="shared" si="28"/>
        <v>0</v>
      </c>
      <c r="DK53" s="380">
        <f t="shared" si="29"/>
        <v>0</v>
      </c>
      <c r="DL53" s="380">
        <f t="shared" si="30"/>
        <v>0</v>
      </c>
      <c r="DM53" s="380">
        <f t="shared" si="130"/>
        <v>0</v>
      </c>
      <c r="DN53" s="380">
        <f t="shared" si="31"/>
        <v>0</v>
      </c>
      <c r="DO53" s="380">
        <f t="shared" si="131"/>
        <v>0</v>
      </c>
      <c r="DP53" s="380">
        <f t="shared" si="132"/>
        <v>0</v>
      </c>
      <c r="DQ53" s="380">
        <f t="shared" si="133"/>
        <v>0</v>
      </c>
      <c r="DR53" s="380">
        <f t="shared" si="134"/>
        <v>0</v>
      </c>
      <c r="DS53" s="380">
        <f t="shared" si="32"/>
        <v>0</v>
      </c>
      <c r="DT53" s="382">
        <f t="shared" si="135"/>
        <v>0</v>
      </c>
      <c r="DU53" s="383">
        <f t="shared" si="136"/>
        <v>0</v>
      </c>
      <c r="DV53" s="380">
        <f t="shared" si="33"/>
        <v>0</v>
      </c>
      <c r="DW53" s="380">
        <f t="shared" si="137"/>
        <v>0</v>
      </c>
      <c r="DX53" s="383">
        <f t="shared" si="138"/>
        <v>0</v>
      </c>
      <c r="DY53" s="383">
        <f t="shared" si="139"/>
        <v>0</v>
      </c>
      <c r="DZ53" s="383">
        <f t="shared" si="140"/>
        <v>0</v>
      </c>
      <c r="EA53" s="380">
        <f t="shared" si="34"/>
        <v>0</v>
      </c>
      <c r="EB53" s="380">
        <f t="shared" si="141"/>
        <v>0</v>
      </c>
      <c r="EC53" s="383">
        <f t="shared" si="142"/>
        <v>0</v>
      </c>
      <c r="ED53" s="383">
        <f t="shared" si="143"/>
        <v>0</v>
      </c>
      <c r="EE53" s="383">
        <f t="shared" si="144"/>
        <v>0</v>
      </c>
      <c r="EF53" s="380">
        <f t="shared" si="35"/>
        <v>0</v>
      </c>
      <c r="EG53" s="380">
        <f t="shared" si="145"/>
        <v>0</v>
      </c>
      <c r="EH53" s="383">
        <f t="shared" si="146"/>
        <v>0</v>
      </c>
      <c r="EI53" s="383">
        <f t="shared" si="147"/>
        <v>0</v>
      </c>
      <c r="EJ53" s="383">
        <f t="shared" si="148"/>
        <v>0</v>
      </c>
      <c r="EK53" s="380">
        <f t="shared" si="36"/>
        <v>0</v>
      </c>
      <c r="EL53" s="380">
        <f t="shared" si="149"/>
        <v>0</v>
      </c>
      <c r="EM53" s="383">
        <f t="shared" si="150"/>
        <v>0</v>
      </c>
      <c r="EN53" s="383">
        <f t="shared" si="151"/>
        <v>0</v>
      </c>
      <c r="EO53" s="383">
        <f t="shared" si="152"/>
        <v>0</v>
      </c>
      <c r="EP53" s="380">
        <f t="shared" si="37"/>
        <v>0</v>
      </c>
      <c r="EQ53" s="380">
        <f t="shared" si="153"/>
        <v>0</v>
      </c>
      <c r="ER53" s="383">
        <f t="shared" si="154"/>
        <v>0</v>
      </c>
      <c r="ES53" s="383">
        <f t="shared" si="155"/>
        <v>0</v>
      </c>
      <c r="ET53" s="383">
        <f t="shared" si="156"/>
        <v>0</v>
      </c>
      <c r="EU53" s="380">
        <f t="shared" si="38"/>
        <v>0</v>
      </c>
      <c r="EV53" s="380">
        <f t="shared" si="157"/>
        <v>0</v>
      </c>
      <c r="EW53" s="383">
        <f t="shared" si="158"/>
        <v>0</v>
      </c>
      <c r="EX53" s="383">
        <f t="shared" si="159"/>
        <v>0</v>
      </c>
      <c r="EY53" s="383">
        <f t="shared" si="160"/>
        <v>0</v>
      </c>
      <c r="EZ53" s="380">
        <f t="shared" si="39"/>
        <v>0</v>
      </c>
      <c r="FA53" s="380">
        <f t="shared" si="161"/>
        <v>0</v>
      </c>
      <c r="FB53" s="383">
        <f t="shared" si="162"/>
        <v>0</v>
      </c>
      <c r="FC53" s="383">
        <f t="shared" si="163"/>
        <v>0</v>
      </c>
      <c r="FD53" s="383">
        <f t="shared" si="164"/>
        <v>0</v>
      </c>
      <c r="FE53" s="380">
        <f t="shared" si="40"/>
        <v>0</v>
      </c>
      <c r="FF53" s="380">
        <f t="shared" si="165"/>
        <v>0</v>
      </c>
      <c r="FG53" s="384">
        <f t="shared" si="166"/>
        <v>0</v>
      </c>
      <c r="FH53" s="385">
        <f t="shared" si="41"/>
        <v>0</v>
      </c>
      <c r="FI53" s="380">
        <f t="shared" si="42"/>
        <v>0</v>
      </c>
      <c r="FJ53" s="380">
        <f t="shared" si="43"/>
        <v>0</v>
      </c>
      <c r="FK53" s="380">
        <f t="shared" si="167"/>
        <v>0</v>
      </c>
      <c r="FL53" s="380">
        <f t="shared" si="44"/>
        <v>0</v>
      </c>
      <c r="FM53" s="380">
        <f t="shared" si="45"/>
        <v>0</v>
      </c>
      <c r="FN53" s="380">
        <f t="shared" si="46"/>
        <v>0</v>
      </c>
      <c r="FO53" s="380">
        <f t="shared" si="47"/>
        <v>0</v>
      </c>
      <c r="FP53" s="380">
        <f t="shared" si="168"/>
        <v>0</v>
      </c>
      <c r="FQ53" s="380">
        <f t="shared" si="48"/>
        <v>0</v>
      </c>
      <c r="FR53" s="380">
        <f t="shared" si="49"/>
        <v>0</v>
      </c>
      <c r="FS53" s="380">
        <f t="shared" si="50"/>
        <v>0</v>
      </c>
      <c r="FT53" s="380">
        <f t="shared" si="51"/>
        <v>0</v>
      </c>
      <c r="FU53" s="380">
        <f t="shared" si="169"/>
        <v>0</v>
      </c>
      <c r="FV53" s="380">
        <f t="shared" si="52"/>
        <v>0</v>
      </c>
      <c r="FW53" s="380">
        <f t="shared" si="53"/>
        <v>0</v>
      </c>
      <c r="FX53" s="380">
        <f t="shared" si="54"/>
        <v>0</v>
      </c>
      <c r="FY53" s="380">
        <f t="shared" si="55"/>
        <v>0</v>
      </c>
      <c r="FZ53" s="380">
        <f t="shared" si="170"/>
        <v>0</v>
      </c>
      <c r="GA53" s="380">
        <f t="shared" si="56"/>
        <v>0</v>
      </c>
      <c r="GB53" s="380">
        <f t="shared" si="57"/>
        <v>0</v>
      </c>
      <c r="GC53" s="380">
        <f t="shared" si="58"/>
        <v>0</v>
      </c>
      <c r="GD53" s="380">
        <f t="shared" si="59"/>
        <v>0</v>
      </c>
      <c r="GE53" s="380">
        <f t="shared" si="171"/>
        <v>0</v>
      </c>
      <c r="GF53" s="380">
        <f t="shared" si="60"/>
        <v>0</v>
      </c>
      <c r="GG53" s="380">
        <f t="shared" si="61"/>
        <v>0</v>
      </c>
      <c r="GH53" s="380">
        <f t="shared" si="62"/>
        <v>0</v>
      </c>
      <c r="GI53" s="380">
        <f t="shared" si="63"/>
        <v>0</v>
      </c>
      <c r="GJ53" s="380">
        <f t="shared" si="172"/>
        <v>0</v>
      </c>
      <c r="GK53" s="380">
        <f t="shared" si="64"/>
        <v>0</v>
      </c>
      <c r="GL53" s="380">
        <f t="shared" si="65"/>
        <v>0</v>
      </c>
      <c r="GM53" s="380">
        <f t="shared" si="66"/>
        <v>0</v>
      </c>
      <c r="GN53" s="380">
        <f t="shared" si="67"/>
        <v>0</v>
      </c>
      <c r="GO53" s="380">
        <f t="shared" si="173"/>
        <v>0</v>
      </c>
      <c r="GP53" s="380">
        <f t="shared" si="68"/>
        <v>0</v>
      </c>
      <c r="GQ53" s="380">
        <f t="shared" si="69"/>
        <v>0</v>
      </c>
      <c r="GR53" s="380">
        <f t="shared" si="70"/>
        <v>0</v>
      </c>
      <c r="GS53" s="380">
        <f t="shared" si="71"/>
        <v>0</v>
      </c>
      <c r="GT53" s="380">
        <f t="shared" si="174"/>
        <v>0</v>
      </c>
      <c r="GU53" s="380">
        <f t="shared" si="72"/>
        <v>0</v>
      </c>
      <c r="GV53" s="386">
        <f t="shared" si="91"/>
        <v>8425.2999999999993</v>
      </c>
      <c r="GW53" s="380">
        <f t="shared" si="77"/>
        <v>7949.8</v>
      </c>
      <c r="GX53" s="380">
        <f t="shared" si="77"/>
        <v>5175.8</v>
      </c>
      <c r="GY53" s="380">
        <f t="shared" si="77"/>
        <v>2774</v>
      </c>
      <c r="GZ53" s="380">
        <f t="shared" si="77"/>
        <v>475.5</v>
      </c>
      <c r="HA53" s="387"/>
      <c r="HB53" s="387"/>
      <c r="HC53" s="388"/>
      <c r="HD53" s="388"/>
      <c r="HE53" s="389"/>
      <c r="HF53" s="390">
        <f t="shared" si="175"/>
        <v>171</v>
      </c>
      <c r="HG53" s="391">
        <v>11.9</v>
      </c>
      <c r="HH53" s="392">
        <f t="shared" si="78"/>
        <v>27838</v>
      </c>
      <c r="HI53" s="393"/>
      <c r="HJ53" s="394"/>
      <c r="HK53" s="388">
        <f t="shared" si="74"/>
        <v>0</v>
      </c>
      <c r="HL53" s="388">
        <f t="shared" si="79"/>
        <v>8425.2999999999993</v>
      </c>
      <c r="HM53" s="394">
        <f t="shared" si="176"/>
        <v>5175.8</v>
      </c>
      <c r="HN53" s="394"/>
      <c r="HO53" s="395">
        <f t="shared" si="81"/>
        <v>8425.2999999999993</v>
      </c>
    </row>
    <row r="54" spans="1:225" ht="31.5">
      <c r="A54" s="372" t="s">
        <v>836</v>
      </c>
      <c r="B54" s="373">
        <v>0</v>
      </c>
      <c r="C54" s="373">
        <v>0</v>
      </c>
      <c r="D54" s="374">
        <v>27</v>
      </c>
      <c r="E54" s="375">
        <v>0</v>
      </c>
      <c r="F54" s="374"/>
      <c r="G54" s="373">
        <v>0</v>
      </c>
      <c r="H54" s="374">
        <v>123</v>
      </c>
      <c r="I54" s="375">
        <v>0</v>
      </c>
      <c r="J54" s="374"/>
      <c r="K54" s="374"/>
      <c r="L54" s="374"/>
      <c r="M54" s="373">
        <v>0</v>
      </c>
      <c r="N54" s="375">
        <v>0</v>
      </c>
      <c r="O54" s="374"/>
      <c r="P54" s="375">
        <v>0</v>
      </c>
      <c r="Q54" s="374"/>
      <c r="R54" s="375">
        <v>0</v>
      </c>
      <c r="S54" s="374"/>
      <c r="T54" s="376">
        <v>0</v>
      </c>
      <c r="U54" s="403">
        <v>0</v>
      </c>
      <c r="V54" s="403">
        <v>0</v>
      </c>
      <c r="W54" s="375">
        <v>0</v>
      </c>
      <c r="X54" s="375">
        <v>0</v>
      </c>
      <c r="Y54" s="375">
        <v>0</v>
      </c>
      <c r="Z54" s="375">
        <v>0</v>
      </c>
      <c r="AA54" s="375">
        <v>0</v>
      </c>
      <c r="AB54" s="375">
        <v>0</v>
      </c>
      <c r="AC54" s="375">
        <v>0</v>
      </c>
      <c r="AD54" s="377">
        <v>0</v>
      </c>
      <c r="AE54" s="377">
        <v>0</v>
      </c>
      <c r="AF54" s="377">
        <v>0</v>
      </c>
      <c r="AG54" s="377">
        <v>0</v>
      </c>
      <c r="AH54" s="374"/>
      <c r="AI54" s="377">
        <v>0</v>
      </c>
      <c r="AJ54" s="378">
        <f t="shared" si="75"/>
        <v>27</v>
      </c>
      <c r="AK54" s="378">
        <f t="shared" si="76"/>
        <v>123</v>
      </c>
      <c r="AL54" s="379">
        <f t="shared" si="0"/>
        <v>0</v>
      </c>
      <c r="AM54" s="380">
        <f t="shared" si="92"/>
        <v>0</v>
      </c>
      <c r="AN54" s="380">
        <f t="shared" si="1"/>
        <v>0</v>
      </c>
      <c r="AO54" s="380">
        <f t="shared" si="93"/>
        <v>0</v>
      </c>
      <c r="AP54" s="380">
        <f t="shared" si="94"/>
        <v>0</v>
      </c>
      <c r="AQ54" s="380">
        <f t="shared" si="2"/>
        <v>0</v>
      </c>
      <c r="AR54" s="380">
        <f t="shared" si="3"/>
        <v>0</v>
      </c>
      <c r="AS54" s="380">
        <f t="shared" si="4"/>
        <v>0</v>
      </c>
      <c r="AT54" s="380">
        <f t="shared" si="95"/>
        <v>0</v>
      </c>
      <c r="AU54" s="380">
        <f t="shared" si="96"/>
        <v>0</v>
      </c>
      <c r="AV54" s="380">
        <f t="shared" si="97"/>
        <v>1478.9</v>
      </c>
      <c r="AW54" s="380">
        <f t="shared" si="98"/>
        <v>1408.9</v>
      </c>
      <c r="AX54" s="380">
        <f t="shared" si="5"/>
        <v>917.3</v>
      </c>
      <c r="AY54" s="380">
        <f t="shared" si="99"/>
        <v>491.6</v>
      </c>
      <c r="AZ54" s="380">
        <f t="shared" si="6"/>
        <v>70</v>
      </c>
      <c r="BA54" s="380">
        <f t="shared" si="100"/>
        <v>0</v>
      </c>
      <c r="BB54" s="380">
        <f t="shared" si="101"/>
        <v>0</v>
      </c>
      <c r="BC54" s="380">
        <f t="shared" si="7"/>
        <v>0</v>
      </c>
      <c r="BD54" s="380">
        <f t="shared" si="102"/>
        <v>0</v>
      </c>
      <c r="BE54" s="380">
        <f t="shared" si="8"/>
        <v>0</v>
      </c>
      <c r="BF54" s="380">
        <f t="shared" si="103"/>
        <v>0</v>
      </c>
      <c r="BG54" s="380">
        <f t="shared" si="104"/>
        <v>0</v>
      </c>
      <c r="BH54" s="380">
        <f t="shared" si="9"/>
        <v>0</v>
      </c>
      <c r="BI54" s="380">
        <f t="shared" si="105"/>
        <v>0</v>
      </c>
      <c r="BJ54" s="380">
        <f t="shared" si="106"/>
        <v>0</v>
      </c>
      <c r="BK54" s="380">
        <f t="shared" si="107"/>
        <v>0</v>
      </c>
      <c r="BL54" s="380">
        <f t="shared" si="108"/>
        <v>0</v>
      </c>
      <c r="BM54" s="380">
        <f t="shared" si="10"/>
        <v>0</v>
      </c>
      <c r="BN54" s="380">
        <f t="shared" si="109"/>
        <v>0</v>
      </c>
      <c r="BO54" s="380">
        <f t="shared" si="110"/>
        <v>0</v>
      </c>
      <c r="BP54" s="380">
        <f t="shared" si="111"/>
        <v>5927.7</v>
      </c>
      <c r="BQ54" s="380">
        <f t="shared" si="112"/>
        <v>5581.2</v>
      </c>
      <c r="BR54" s="380">
        <f t="shared" si="11"/>
        <v>3633.7</v>
      </c>
      <c r="BS54" s="380">
        <f t="shared" si="113"/>
        <v>1947.5</v>
      </c>
      <c r="BT54" s="380">
        <f t="shared" si="12"/>
        <v>346.5</v>
      </c>
      <c r="BU54" s="380"/>
      <c r="BV54" s="380">
        <f t="shared" si="82"/>
        <v>0</v>
      </c>
      <c r="BW54" s="380">
        <f t="shared" si="83"/>
        <v>0</v>
      </c>
      <c r="BX54" s="380">
        <f t="shared" si="84"/>
        <v>0</v>
      </c>
      <c r="BY54" s="380">
        <f t="shared" si="85"/>
        <v>0</v>
      </c>
      <c r="BZ54" s="380">
        <f t="shared" si="86"/>
        <v>0</v>
      </c>
      <c r="CA54" s="380">
        <f t="shared" si="87"/>
        <v>0</v>
      </c>
      <c r="CB54" s="380">
        <f t="shared" si="88"/>
        <v>0</v>
      </c>
      <c r="CC54" s="380">
        <f t="shared" si="89"/>
        <v>0</v>
      </c>
      <c r="CD54" s="380">
        <f t="shared" si="90"/>
        <v>0</v>
      </c>
      <c r="CE54" s="381">
        <f t="shared" si="13"/>
        <v>0</v>
      </c>
      <c r="CF54" s="380">
        <f t="shared" si="114"/>
        <v>0</v>
      </c>
      <c r="CG54" s="380">
        <f t="shared" si="115"/>
        <v>0</v>
      </c>
      <c r="CH54" s="380">
        <f t="shared" si="14"/>
        <v>0</v>
      </c>
      <c r="CI54" s="380">
        <f t="shared" si="116"/>
        <v>0</v>
      </c>
      <c r="CJ54" s="381">
        <f t="shared" si="15"/>
        <v>0</v>
      </c>
      <c r="CK54" s="380">
        <f t="shared" si="117"/>
        <v>0</v>
      </c>
      <c r="CL54" s="380">
        <f t="shared" si="118"/>
        <v>0</v>
      </c>
      <c r="CM54" s="380">
        <f t="shared" si="16"/>
        <v>0</v>
      </c>
      <c r="CN54" s="380">
        <f t="shared" si="119"/>
        <v>0</v>
      </c>
      <c r="CO54" s="381">
        <f t="shared" si="17"/>
        <v>0</v>
      </c>
      <c r="CP54" s="380">
        <f t="shared" si="120"/>
        <v>0</v>
      </c>
      <c r="CQ54" s="380">
        <f t="shared" si="121"/>
        <v>0</v>
      </c>
      <c r="CR54" s="380">
        <f t="shared" si="18"/>
        <v>0</v>
      </c>
      <c r="CS54" s="380">
        <f t="shared" si="122"/>
        <v>0</v>
      </c>
      <c r="CT54" s="381">
        <f t="shared" si="19"/>
        <v>0</v>
      </c>
      <c r="CU54" s="380">
        <f t="shared" si="123"/>
        <v>0</v>
      </c>
      <c r="CV54" s="380">
        <f t="shared" si="124"/>
        <v>0</v>
      </c>
      <c r="CW54" s="380">
        <f t="shared" si="20"/>
        <v>0</v>
      </c>
      <c r="CX54" s="380">
        <f t="shared" si="125"/>
        <v>0</v>
      </c>
      <c r="CY54" s="380">
        <f t="shared" si="21"/>
        <v>0</v>
      </c>
      <c r="CZ54" s="380">
        <f t="shared" si="126"/>
        <v>0</v>
      </c>
      <c r="DA54" s="380">
        <f t="shared" si="127"/>
        <v>0</v>
      </c>
      <c r="DB54" s="380">
        <f t="shared" si="22"/>
        <v>0</v>
      </c>
      <c r="DC54" s="380">
        <f t="shared" si="128"/>
        <v>0</v>
      </c>
      <c r="DD54" s="380">
        <f t="shared" si="23"/>
        <v>0</v>
      </c>
      <c r="DE54" s="380">
        <f t="shared" si="24"/>
        <v>0</v>
      </c>
      <c r="DF54" s="380">
        <f t="shared" si="25"/>
        <v>0</v>
      </c>
      <c r="DG54" s="380">
        <f t="shared" si="26"/>
        <v>0</v>
      </c>
      <c r="DH54" s="380">
        <f t="shared" si="129"/>
        <v>0</v>
      </c>
      <c r="DI54" s="380">
        <f t="shared" si="27"/>
        <v>0</v>
      </c>
      <c r="DJ54" s="380">
        <f t="shared" si="28"/>
        <v>0</v>
      </c>
      <c r="DK54" s="380">
        <f t="shared" si="29"/>
        <v>0</v>
      </c>
      <c r="DL54" s="380">
        <f t="shared" si="30"/>
        <v>0</v>
      </c>
      <c r="DM54" s="380">
        <f t="shared" si="130"/>
        <v>0</v>
      </c>
      <c r="DN54" s="380">
        <f t="shared" si="31"/>
        <v>0</v>
      </c>
      <c r="DO54" s="380">
        <f t="shared" si="131"/>
        <v>0</v>
      </c>
      <c r="DP54" s="380">
        <f t="shared" si="132"/>
        <v>0</v>
      </c>
      <c r="DQ54" s="380">
        <f t="shared" si="133"/>
        <v>0</v>
      </c>
      <c r="DR54" s="380">
        <f t="shared" si="134"/>
        <v>0</v>
      </c>
      <c r="DS54" s="380">
        <f t="shared" si="32"/>
        <v>0</v>
      </c>
      <c r="DT54" s="382">
        <f t="shared" si="135"/>
        <v>0</v>
      </c>
      <c r="DU54" s="383">
        <f t="shared" si="136"/>
        <v>0</v>
      </c>
      <c r="DV54" s="380">
        <f t="shared" si="33"/>
        <v>0</v>
      </c>
      <c r="DW54" s="380">
        <f t="shared" si="137"/>
        <v>0</v>
      </c>
      <c r="DX54" s="383">
        <f t="shared" si="138"/>
        <v>0</v>
      </c>
      <c r="DY54" s="383">
        <f t="shared" si="139"/>
        <v>0</v>
      </c>
      <c r="DZ54" s="383">
        <f t="shared" si="140"/>
        <v>0</v>
      </c>
      <c r="EA54" s="380">
        <f t="shared" si="34"/>
        <v>0</v>
      </c>
      <c r="EB54" s="380">
        <f t="shared" si="141"/>
        <v>0</v>
      </c>
      <c r="EC54" s="383">
        <f t="shared" si="142"/>
        <v>0</v>
      </c>
      <c r="ED54" s="383">
        <f t="shared" si="143"/>
        <v>0</v>
      </c>
      <c r="EE54" s="383">
        <f t="shared" si="144"/>
        <v>0</v>
      </c>
      <c r="EF54" s="380">
        <f t="shared" si="35"/>
        <v>0</v>
      </c>
      <c r="EG54" s="380">
        <f t="shared" si="145"/>
        <v>0</v>
      </c>
      <c r="EH54" s="383">
        <f t="shared" si="146"/>
        <v>0</v>
      </c>
      <c r="EI54" s="383">
        <f t="shared" si="147"/>
        <v>0</v>
      </c>
      <c r="EJ54" s="383">
        <f t="shared" si="148"/>
        <v>0</v>
      </c>
      <c r="EK54" s="380">
        <f t="shared" si="36"/>
        <v>0</v>
      </c>
      <c r="EL54" s="380">
        <f t="shared" si="149"/>
        <v>0</v>
      </c>
      <c r="EM54" s="383">
        <f t="shared" si="150"/>
        <v>0</v>
      </c>
      <c r="EN54" s="383">
        <f t="shared" si="151"/>
        <v>0</v>
      </c>
      <c r="EO54" s="383">
        <f t="shared" si="152"/>
        <v>0</v>
      </c>
      <c r="EP54" s="380">
        <f t="shared" si="37"/>
        <v>0</v>
      </c>
      <c r="EQ54" s="380">
        <f t="shared" si="153"/>
        <v>0</v>
      </c>
      <c r="ER54" s="383">
        <f t="shared" si="154"/>
        <v>0</v>
      </c>
      <c r="ES54" s="383">
        <f t="shared" si="155"/>
        <v>0</v>
      </c>
      <c r="ET54" s="383">
        <f t="shared" si="156"/>
        <v>0</v>
      </c>
      <c r="EU54" s="380">
        <f t="shared" si="38"/>
        <v>0</v>
      </c>
      <c r="EV54" s="380">
        <f t="shared" si="157"/>
        <v>0</v>
      </c>
      <c r="EW54" s="383">
        <f t="shared" si="158"/>
        <v>0</v>
      </c>
      <c r="EX54" s="383">
        <f t="shared" si="159"/>
        <v>0</v>
      </c>
      <c r="EY54" s="383">
        <f t="shared" si="160"/>
        <v>0</v>
      </c>
      <c r="EZ54" s="380">
        <f t="shared" si="39"/>
        <v>0</v>
      </c>
      <c r="FA54" s="380">
        <f t="shared" si="161"/>
        <v>0</v>
      </c>
      <c r="FB54" s="383">
        <f t="shared" si="162"/>
        <v>0</v>
      </c>
      <c r="FC54" s="383">
        <f t="shared" si="163"/>
        <v>0</v>
      </c>
      <c r="FD54" s="383">
        <f t="shared" si="164"/>
        <v>0</v>
      </c>
      <c r="FE54" s="380">
        <f t="shared" si="40"/>
        <v>0</v>
      </c>
      <c r="FF54" s="380">
        <f t="shared" si="165"/>
        <v>0</v>
      </c>
      <c r="FG54" s="384">
        <f t="shared" si="166"/>
        <v>0</v>
      </c>
      <c r="FH54" s="385">
        <f t="shared" si="41"/>
        <v>0</v>
      </c>
      <c r="FI54" s="380">
        <f t="shared" si="42"/>
        <v>0</v>
      </c>
      <c r="FJ54" s="380">
        <f t="shared" si="43"/>
        <v>0</v>
      </c>
      <c r="FK54" s="380">
        <f t="shared" si="167"/>
        <v>0</v>
      </c>
      <c r="FL54" s="380">
        <f t="shared" si="44"/>
        <v>0</v>
      </c>
      <c r="FM54" s="380">
        <f t="shared" si="45"/>
        <v>0</v>
      </c>
      <c r="FN54" s="380">
        <f t="shared" si="46"/>
        <v>0</v>
      </c>
      <c r="FO54" s="380">
        <f t="shared" si="47"/>
        <v>0</v>
      </c>
      <c r="FP54" s="380">
        <f t="shared" si="168"/>
        <v>0</v>
      </c>
      <c r="FQ54" s="380">
        <f t="shared" si="48"/>
        <v>0</v>
      </c>
      <c r="FR54" s="380">
        <f t="shared" si="49"/>
        <v>0</v>
      </c>
      <c r="FS54" s="380">
        <f t="shared" si="50"/>
        <v>0</v>
      </c>
      <c r="FT54" s="380">
        <f t="shared" si="51"/>
        <v>0</v>
      </c>
      <c r="FU54" s="380">
        <f t="shared" si="169"/>
        <v>0</v>
      </c>
      <c r="FV54" s="380">
        <f t="shared" si="52"/>
        <v>0</v>
      </c>
      <c r="FW54" s="380">
        <f t="shared" si="53"/>
        <v>0</v>
      </c>
      <c r="FX54" s="380">
        <f t="shared" si="54"/>
        <v>0</v>
      </c>
      <c r="FY54" s="380">
        <f t="shared" si="55"/>
        <v>0</v>
      </c>
      <c r="FZ54" s="380">
        <f t="shared" si="170"/>
        <v>0</v>
      </c>
      <c r="GA54" s="380">
        <f t="shared" si="56"/>
        <v>0</v>
      </c>
      <c r="GB54" s="380">
        <f t="shared" si="57"/>
        <v>0</v>
      </c>
      <c r="GC54" s="380">
        <f t="shared" si="58"/>
        <v>0</v>
      </c>
      <c r="GD54" s="380">
        <f t="shared" si="59"/>
        <v>0</v>
      </c>
      <c r="GE54" s="380">
        <f t="shared" si="171"/>
        <v>0</v>
      </c>
      <c r="GF54" s="380">
        <f t="shared" si="60"/>
        <v>0</v>
      </c>
      <c r="GG54" s="380">
        <f t="shared" si="61"/>
        <v>0</v>
      </c>
      <c r="GH54" s="380">
        <f t="shared" si="62"/>
        <v>0</v>
      </c>
      <c r="GI54" s="380">
        <f t="shared" si="63"/>
        <v>0</v>
      </c>
      <c r="GJ54" s="380">
        <f t="shared" si="172"/>
        <v>0</v>
      </c>
      <c r="GK54" s="380">
        <f t="shared" si="64"/>
        <v>0</v>
      </c>
      <c r="GL54" s="380">
        <f t="shared" si="65"/>
        <v>0</v>
      </c>
      <c r="GM54" s="380">
        <f t="shared" si="66"/>
        <v>0</v>
      </c>
      <c r="GN54" s="380">
        <f t="shared" si="67"/>
        <v>0</v>
      </c>
      <c r="GO54" s="380">
        <f t="shared" si="173"/>
        <v>0</v>
      </c>
      <c r="GP54" s="380">
        <f t="shared" si="68"/>
        <v>0</v>
      </c>
      <c r="GQ54" s="380">
        <f t="shared" si="69"/>
        <v>0</v>
      </c>
      <c r="GR54" s="380">
        <f t="shared" si="70"/>
        <v>0</v>
      </c>
      <c r="GS54" s="380">
        <f t="shared" si="71"/>
        <v>0</v>
      </c>
      <c r="GT54" s="380">
        <f t="shared" si="174"/>
        <v>0</v>
      </c>
      <c r="GU54" s="380">
        <f t="shared" si="72"/>
        <v>0</v>
      </c>
      <c r="GV54" s="386">
        <f t="shared" si="91"/>
        <v>7406.6</v>
      </c>
      <c r="GW54" s="380">
        <f t="shared" si="77"/>
        <v>6990.1</v>
      </c>
      <c r="GX54" s="380">
        <f t="shared" si="77"/>
        <v>4551</v>
      </c>
      <c r="GY54" s="380">
        <f t="shared" si="77"/>
        <v>2439.1</v>
      </c>
      <c r="GZ54" s="380">
        <f t="shared" si="77"/>
        <v>416.5</v>
      </c>
      <c r="HA54" s="387"/>
      <c r="HB54" s="387"/>
      <c r="HC54" s="388"/>
      <c r="HD54" s="388"/>
      <c r="HE54" s="389"/>
      <c r="HF54" s="390">
        <f t="shared" si="175"/>
        <v>150</v>
      </c>
      <c r="HG54" s="391">
        <v>10.199999999999999</v>
      </c>
      <c r="HH54" s="392">
        <f t="shared" si="78"/>
        <v>28557</v>
      </c>
      <c r="HI54" s="393"/>
      <c r="HJ54" s="394"/>
      <c r="HK54" s="388">
        <f t="shared" si="74"/>
        <v>0</v>
      </c>
      <c r="HL54" s="388">
        <f t="shared" si="79"/>
        <v>7406.6</v>
      </c>
      <c r="HM54" s="394">
        <f t="shared" si="176"/>
        <v>4551</v>
      </c>
      <c r="HN54" s="394"/>
      <c r="HO54" s="395">
        <f t="shared" si="81"/>
        <v>7406.6</v>
      </c>
    </row>
    <row r="55" spans="1:225" ht="31.5">
      <c r="A55" s="372" t="s">
        <v>837</v>
      </c>
      <c r="B55" s="373">
        <v>0</v>
      </c>
      <c r="C55" s="373">
        <v>0</v>
      </c>
      <c r="D55" s="374">
        <v>26</v>
      </c>
      <c r="E55" s="375">
        <v>0</v>
      </c>
      <c r="F55" s="374"/>
      <c r="G55" s="373">
        <v>0</v>
      </c>
      <c r="H55" s="374">
        <v>262</v>
      </c>
      <c r="I55" s="375">
        <v>0</v>
      </c>
      <c r="J55" s="374"/>
      <c r="K55" s="374"/>
      <c r="L55" s="374"/>
      <c r="M55" s="373">
        <v>0</v>
      </c>
      <c r="N55" s="375">
        <v>0</v>
      </c>
      <c r="O55" s="374"/>
      <c r="P55" s="373">
        <v>0</v>
      </c>
      <c r="Q55" s="374">
        <v>47</v>
      </c>
      <c r="R55" s="375">
        <v>0</v>
      </c>
      <c r="S55" s="374"/>
      <c r="T55" s="376">
        <v>0</v>
      </c>
      <c r="U55" s="403">
        <v>0</v>
      </c>
      <c r="V55" s="403">
        <v>0</v>
      </c>
      <c r="W55" s="375">
        <v>0</v>
      </c>
      <c r="X55" s="375">
        <v>0</v>
      </c>
      <c r="Y55" s="375">
        <v>0</v>
      </c>
      <c r="Z55" s="373"/>
      <c r="AA55" s="375">
        <v>0</v>
      </c>
      <c r="AB55" s="375">
        <v>0</v>
      </c>
      <c r="AC55" s="375">
        <v>0</v>
      </c>
      <c r="AD55" s="377">
        <v>0</v>
      </c>
      <c r="AE55" s="377">
        <v>0</v>
      </c>
      <c r="AF55" s="377">
        <v>0</v>
      </c>
      <c r="AG55" s="377">
        <v>0</v>
      </c>
      <c r="AH55" s="374"/>
      <c r="AI55" s="377">
        <v>0</v>
      </c>
      <c r="AJ55" s="378">
        <f t="shared" si="75"/>
        <v>26</v>
      </c>
      <c r="AK55" s="378">
        <f t="shared" si="76"/>
        <v>309</v>
      </c>
      <c r="AL55" s="379">
        <f t="shared" si="0"/>
        <v>0</v>
      </c>
      <c r="AM55" s="380">
        <f t="shared" si="92"/>
        <v>0</v>
      </c>
      <c r="AN55" s="380">
        <f t="shared" si="1"/>
        <v>0</v>
      </c>
      <c r="AO55" s="380">
        <f t="shared" si="93"/>
        <v>0</v>
      </c>
      <c r="AP55" s="380">
        <f t="shared" si="94"/>
        <v>0</v>
      </c>
      <c r="AQ55" s="380">
        <f t="shared" si="2"/>
        <v>0</v>
      </c>
      <c r="AR55" s="380">
        <f t="shared" si="3"/>
        <v>0</v>
      </c>
      <c r="AS55" s="380">
        <f t="shared" si="4"/>
        <v>0</v>
      </c>
      <c r="AT55" s="380">
        <f t="shared" si="95"/>
        <v>0</v>
      </c>
      <c r="AU55" s="380">
        <f t="shared" si="96"/>
        <v>0</v>
      </c>
      <c r="AV55" s="380">
        <f t="shared" si="97"/>
        <v>1424.1</v>
      </c>
      <c r="AW55" s="380">
        <f t="shared" si="98"/>
        <v>1356.7</v>
      </c>
      <c r="AX55" s="380">
        <f t="shared" si="5"/>
        <v>883.3</v>
      </c>
      <c r="AY55" s="380">
        <f t="shared" si="99"/>
        <v>473.4</v>
      </c>
      <c r="AZ55" s="380">
        <f t="shared" si="6"/>
        <v>67.400000000000006</v>
      </c>
      <c r="BA55" s="380">
        <f t="shared" si="100"/>
        <v>0</v>
      </c>
      <c r="BB55" s="380">
        <f t="shared" si="101"/>
        <v>0</v>
      </c>
      <c r="BC55" s="380">
        <f t="shared" si="7"/>
        <v>0</v>
      </c>
      <c r="BD55" s="380">
        <f t="shared" si="102"/>
        <v>0</v>
      </c>
      <c r="BE55" s="380">
        <f t="shared" si="8"/>
        <v>0</v>
      </c>
      <c r="BF55" s="380">
        <f t="shared" si="103"/>
        <v>0</v>
      </c>
      <c r="BG55" s="380">
        <f t="shared" si="104"/>
        <v>0</v>
      </c>
      <c r="BH55" s="380">
        <f t="shared" si="9"/>
        <v>0</v>
      </c>
      <c r="BI55" s="380">
        <f t="shared" si="105"/>
        <v>0</v>
      </c>
      <c r="BJ55" s="380">
        <f t="shared" si="106"/>
        <v>0</v>
      </c>
      <c r="BK55" s="380">
        <f t="shared" si="107"/>
        <v>0</v>
      </c>
      <c r="BL55" s="380">
        <f t="shared" si="108"/>
        <v>0</v>
      </c>
      <c r="BM55" s="380">
        <f t="shared" si="10"/>
        <v>0</v>
      </c>
      <c r="BN55" s="380">
        <f t="shared" si="109"/>
        <v>0</v>
      </c>
      <c r="BO55" s="380">
        <f t="shared" si="110"/>
        <v>0</v>
      </c>
      <c r="BP55" s="380">
        <f t="shared" si="111"/>
        <v>12626.6</v>
      </c>
      <c r="BQ55" s="380">
        <f t="shared" si="112"/>
        <v>11888.5</v>
      </c>
      <c r="BR55" s="380">
        <f t="shared" si="11"/>
        <v>7740</v>
      </c>
      <c r="BS55" s="380">
        <f t="shared" si="113"/>
        <v>4148.5</v>
      </c>
      <c r="BT55" s="380">
        <f t="shared" si="12"/>
        <v>738.1</v>
      </c>
      <c r="BU55" s="380"/>
      <c r="BV55" s="380">
        <f t="shared" si="82"/>
        <v>0</v>
      </c>
      <c r="BW55" s="380">
        <f t="shared" si="83"/>
        <v>0</v>
      </c>
      <c r="BX55" s="380">
        <f t="shared" si="84"/>
        <v>0</v>
      </c>
      <c r="BY55" s="380">
        <f t="shared" si="85"/>
        <v>0</v>
      </c>
      <c r="BZ55" s="380">
        <f t="shared" si="86"/>
        <v>0</v>
      </c>
      <c r="CA55" s="380">
        <f t="shared" si="87"/>
        <v>0</v>
      </c>
      <c r="CB55" s="380">
        <f t="shared" si="88"/>
        <v>0</v>
      </c>
      <c r="CC55" s="380">
        <f t="shared" si="89"/>
        <v>0</v>
      </c>
      <c r="CD55" s="380">
        <f t="shared" si="90"/>
        <v>0</v>
      </c>
      <c r="CE55" s="381">
        <f t="shared" si="13"/>
        <v>0</v>
      </c>
      <c r="CF55" s="380">
        <f t="shared" si="114"/>
        <v>0</v>
      </c>
      <c r="CG55" s="380">
        <f t="shared" si="115"/>
        <v>0</v>
      </c>
      <c r="CH55" s="380">
        <f t="shared" si="14"/>
        <v>0</v>
      </c>
      <c r="CI55" s="380">
        <f t="shared" si="116"/>
        <v>0</v>
      </c>
      <c r="CJ55" s="381">
        <f t="shared" si="15"/>
        <v>0</v>
      </c>
      <c r="CK55" s="380">
        <f t="shared" si="117"/>
        <v>0</v>
      </c>
      <c r="CL55" s="380">
        <f t="shared" si="118"/>
        <v>0</v>
      </c>
      <c r="CM55" s="380">
        <f t="shared" si="16"/>
        <v>0</v>
      </c>
      <c r="CN55" s="380">
        <f t="shared" si="119"/>
        <v>0</v>
      </c>
      <c r="CO55" s="381">
        <f t="shared" si="17"/>
        <v>0</v>
      </c>
      <c r="CP55" s="380">
        <f t="shared" si="120"/>
        <v>0</v>
      </c>
      <c r="CQ55" s="380">
        <f t="shared" si="121"/>
        <v>0</v>
      </c>
      <c r="CR55" s="380">
        <f t="shared" si="18"/>
        <v>0</v>
      </c>
      <c r="CS55" s="380">
        <f t="shared" si="122"/>
        <v>0</v>
      </c>
      <c r="CT55" s="381">
        <f t="shared" si="19"/>
        <v>0</v>
      </c>
      <c r="CU55" s="380">
        <f t="shared" si="123"/>
        <v>0</v>
      </c>
      <c r="CV55" s="380">
        <f t="shared" si="124"/>
        <v>0</v>
      </c>
      <c r="CW55" s="380">
        <f t="shared" si="20"/>
        <v>0</v>
      </c>
      <c r="CX55" s="380">
        <f t="shared" si="125"/>
        <v>0</v>
      </c>
      <c r="CY55" s="380">
        <f t="shared" si="21"/>
        <v>0</v>
      </c>
      <c r="CZ55" s="380">
        <f t="shared" si="126"/>
        <v>0</v>
      </c>
      <c r="DA55" s="380">
        <f t="shared" si="127"/>
        <v>0</v>
      </c>
      <c r="DB55" s="380">
        <f t="shared" si="22"/>
        <v>0</v>
      </c>
      <c r="DC55" s="380">
        <f t="shared" si="128"/>
        <v>0</v>
      </c>
      <c r="DD55" s="380">
        <f t="shared" si="23"/>
        <v>0</v>
      </c>
      <c r="DE55" s="380">
        <f t="shared" si="24"/>
        <v>5717</v>
      </c>
      <c r="DF55" s="380">
        <f t="shared" si="25"/>
        <v>5544.9</v>
      </c>
      <c r="DG55" s="380">
        <f t="shared" si="26"/>
        <v>3610.1</v>
      </c>
      <c r="DH55" s="380">
        <f t="shared" si="129"/>
        <v>1934.8</v>
      </c>
      <c r="DI55" s="380">
        <f t="shared" si="27"/>
        <v>172.1</v>
      </c>
      <c r="DJ55" s="380">
        <f t="shared" si="28"/>
        <v>0</v>
      </c>
      <c r="DK55" s="380">
        <f t="shared" si="29"/>
        <v>0</v>
      </c>
      <c r="DL55" s="380">
        <f t="shared" si="30"/>
        <v>0</v>
      </c>
      <c r="DM55" s="380">
        <f t="shared" si="130"/>
        <v>0</v>
      </c>
      <c r="DN55" s="380">
        <f t="shared" si="31"/>
        <v>0</v>
      </c>
      <c r="DO55" s="380">
        <f t="shared" si="131"/>
        <v>0</v>
      </c>
      <c r="DP55" s="380">
        <f t="shared" si="132"/>
        <v>0</v>
      </c>
      <c r="DQ55" s="380">
        <f t="shared" si="133"/>
        <v>0</v>
      </c>
      <c r="DR55" s="380">
        <f t="shared" si="134"/>
        <v>0</v>
      </c>
      <c r="DS55" s="380">
        <f t="shared" si="32"/>
        <v>0</v>
      </c>
      <c r="DT55" s="382">
        <f t="shared" si="135"/>
        <v>0</v>
      </c>
      <c r="DU55" s="383">
        <f t="shared" si="136"/>
        <v>0</v>
      </c>
      <c r="DV55" s="380">
        <f t="shared" si="33"/>
        <v>0</v>
      </c>
      <c r="DW55" s="380">
        <f t="shared" si="137"/>
        <v>0</v>
      </c>
      <c r="DX55" s="383">
        <f t="shared" si="138"/>
        <v>0</v>
      </c>
      <c r="DY55" s="383">
        <f t="shared" si="139"/>
        <v>0</v>
      </c>
      <c r="DZ55" s="383">
        <f t="shared" si="140"/>
        <v>0</v>
      </c>
      <c r="EA55" s="380">
        <f t="shared" si="34"/>
        <v>0</v>
      </c>
      <c r="EB55" s="380">
        <f t="shared" si="141"/>
        <v>0</v>
      </c>
      <c r="EC55" s="383">
        <f t="shared" si="142"/>
        <v>0</v>
      </c>
      <c r="ED55" s="383">
        <f t="shared" si="143"/>
        <v>0</v>
      </c>
      <c r="EE55" s="383">
        <f t="shared" si="144"/>
        <v>0</v>
      </c>
      <c r="EF55" s="380">
        <f t="shared" si="35"/>
        <v>0</v>
      </c>
      <c r="EG55" s="380">
        <f t="shared" si="145"/>
        <v>0</v>
      </c>
      <c r="EH55" s="383">
        <f t="shared" si="146"/>
        <v>0</v>
      </c>
      <c r="EI55" s="383">
        <f t="shared" si="147"/>
        <v>0</v>
      </c>
      <c r="EJ55" s="383">
        <f t="shared" si="148"/>
        <v>0</v>
      </c>
      <c r="EK55" s="380">
        <f t="shared" si="36"/>
        <v>0</v>
      </c>
      <c r="EL55" s="380">
        <f t="shared" si="149"/>
        <v>0</v>
      </c>
      <c r="EM55" s="383">
        <f t="shared" si="150"/>
        <v>0</v>
      </c>
      <c r="EN55" s="383">
        <f t="shared" si="151"/>
        <v>0</v>
      </c>
      <c r="EO55" s="383">
        <f t="shared" si="152"/>
        <v>0</v>
      </c>
      <c r="EP55" s="380">
        <f t="shared" si="37"/>
        <v>0</v>
      </c>
      <c r="EQ55" s="380">
        <f t="shared" si="153"/>
        <v>0</v>
      </c>
      <c r="ER55" s="383">
        <f t="shared" si="154"/>
        <v>0</v>
      </c>
      <c r="ES55" s="383">
        <f t="shared" si="155"/>
        <v>0</v>
      </c>
      <c r="ET55" s="383">
        <f t="shared" si="156"/>
        <v>0</v>
      </c>
      <c r="EU55" s="380">
        <f t="shared" si="38"/>
        <v>0</v>
      </c>
      <c r="EV55" s="380">
        <f t="shared" si="157"/>
        <v>0</v>
      </c>
      <c r="EW55" s="383">
        <f t="shared" si="158"/>
        <v>0</v>
      </c>
      <c r="EX55" s="383">
        <f t="shared" si="159"/>
        <v>0</v>
      </c>
      <c r="EY55" s="383">
        <f t="shared" si="160"/>
        <v>0</v>
      </c>
      <c r="EZ55" s="380">
        <f t="shared" si="39"/>
        <v>0</v>
      </c>
      <c r="FA55" s="380">
        <f t="shared" si="161"/>
        <v>0</v>
      </c>
      <c r="FB55" s="383">
        <f t="shared" si="162"/>
        <v>0</v>
      </c>
      <c r="FC55" s="383">
        <f t="shared" si="163"/>
        <v>0</v>
      </c>
      <c r="FD55" s="383">
        <f t="shared" si="164"/>
        <v>0</v>
      </c>
      <c r="FE55" s="380">
        <f t="shared" si="40"/>
        <v>0</v>
      </c>
      <c r="FF55" s="380">
        <f t="shared" si="165"/>
        <v>0</v>
      </c>
      <c r="FG55" s="384">
        <f t="shared" si="166"/>
        <v>0</v>
      </c>
      <c r="FH55" s="385">
        <f t="shared" si="41"/>
        <v>0</v>
      </c>
      <c r="FI55" s="380">
        <f t="shared" si="42"/>
        <v>0</v>
      </c>
      <c r="FJ55" s="380">
        <f t="shared" si="43"/>
        <v>0</v>
      </c>
      <c r="FK55" s="380">
        <f t="shared" si="167"/>
        <v>0</v>
      </c>
      <c r="FL55" s="380">
        <f t="shared" si="44"/>
        <v>0</v>
      </c>
      <c r="FM55" s="380">
        <f t="shared" si="45"/>
        <v>0</v>
      </c>
      <c r="FN55" s="380">
        <f t="shared" si="46"/>
        <v>0</v>
      </c>
      <c r="FO55" s="380">
        <f t="shared" si="47"/>
        <v>0</v>
      </c>
      <c r="FP55" s="380">
        <f t="shared" si="168"/>
        <v>0</v>
      </c>
      <c r="FQ55" s="380">
        <f t="shared" si="48"/>
        <v>0</v>
      </c>
      <c r="FR55" s="380">
        <f t="shared" si="49"/>
        <v>0</v>
      </c>
      <c r="FS55" s="380">
        <f t="shared" si="50"/>
        <v>0</v>
      </c>
      <c r="FT55" s="380">
        <f t="shared" si="51"/>
        <v>0</v>
      </c>
      <c r="FU55" s="380">
        <f t="shared" si="169"/>
        <v>0</v>
      </c>
      <c r="FV55" s="380">
        <f t="shared" si="52"/>
        <v>0</v>
      </c>
      <c r="FW55" s="380">
        <f t="shared" si="53"/>
        <v>0</v>
      </c>
      <c r="FX55" s="380">
        <f t="shared" si="54"/>
        <v>0</v>
      </c>
      <c r="FY55" s="380">
        <f t="shared" si="55"/>
        <v>0</v>
      </c>
      <c r="FZ55" s="380">
        <f t="shared" si="170"/>
        <v>0</v>
      </c>
      <c r="GA55" s="380">
        <f t="shared" si="56"/>
        <v>0</v>
      </c>
      <c r="GB55" s="380">
        <f t="shared" si="57"/>
        <v>0</v>
      </c>
      <c r="GC55" s="380">
        <f t="shared" si="58"/>
        <v>0</v>
      </c>
      <c r="GD55" s="380">
        <f t="shared" si="59"/>
        <v>0</v>
      </c>
      <c r="GE55" s="380">
        <f t="shared" si="171"/>
        <v>0</v>
      </c>
      <c r="GF55" s="380">
        <f t="shared" si="60"/>
        <v>0</v>
      </c>
      <c r="GG55" s="380">
        <f t="shared" si="61"/>
        <v>0</v>
      </c>
      <c r="GH55" s="380">
        <f t="shared" si="62"/>
        <v>0</v>
      </c>
      <c r="GI55" s="380">
        <f t="shared" si="63"/>
        <v>0</v>
      </c>
      <c r="GJ55" s="380">
        <f t="shared" si="172"/>
        <v>0</v>
      </c>
      <c r="GK55" s="380">
        <f t="shared" si="64"/>
        <v>0</v>
      </c>
      <c r="GL55" s="380">
        <f t="shared" si="65"/>
        <v>0</v>
      </c>
      <c r="GM55" s="380">
        <f t="shared" si="66"/>
        <v>0</v>
      </c>
      <c r="GN55" s="380">
        <f t="shared" si="67"/>
        <v>0</v>
      </c>
      <c r="GO55" s="380">
        <f t="shared" si="173"/>
        <v>0</v>
      </c>
      <c r="GP55" s="380">
        <f t="shared" si="68"/>
        <v>0</v>
      </c>
      <c r="GQ55" s="380">
        <f t="shared" si="69"/>
        <v>0</v>
      </c>
      <c r="GR55" s="380">
        <f t="shared" si="70"/>
        <v>0</v>
      </c>
      <c r="GS55" s="380">
        <f t="shared" si="71"/>
        <v>0</v>
      </c>
      <c r="GT55" s="380">
        <f t="shared" si="174"/>
        <v>0</v>
      </c>
      <c r="GU55" s="380">
        <f t="shared" si="72"/>
        <v>0</v>
      </c>
      <c r="GV55" s="386">
        <f t="shared" si="91"/>
        <v>19767.7</v>
      </c>
      <c r="GW55" s="380">
        <f t="shared" si="77"/>
        <v>18790.099999999999</v>
      </c>
      <c r="GX55" s="380">
        <f t="shared" si="77"/>
        <v>12233.4</v>
      </c>
      <c r="GY55" s="380">
        <f t="shared" si="77"/>
        <v>6556.7</v>
      </c>
      <c r="GZ55" s="380">
        <f t="shared" si="77"/>
        <v>977.6</v>
      </c>
      <c r="HA55" s="406"/>
      <c r="HB55" s="387"/>
      <c r="HC55" s="388"/>
      <c r="HD55" s="388"/>
      <c r="HE55" s="389"/>
      <c r="HF55" s="390">
        <f t="shared" si="175"/>
        <v>335</v>
      </c>
      <c r="HG55" s="391">
        <v>34.4</v>
      </c>
      <c r="HH55" s="392">
        <f t="shared" si="78"/>
        <v>22761</v>
      </c>
      <c r="HI55" s="393"/>
      <c r="HJ55" s="394"/>
      <c r="HK55" s="388">
        <f t="shared" si="74"/>
        <v>0</v>
      </c>
      <c r="HL55" s="388">
        <f t="shared" si="79"/>
        <v>19767.7</v>
      </c>
      <c r="HM55" s="394">
        <f t="shared" si="176"/>
        <v>12233.4</v>
      </c>
      <c r="HN55" s="394"/>
      <c r="HO55" s="395">
        <f t="shared" si="81"/>
        <v>19767.7</v>
      </c>
    </row>
    <row r="56" spans="1:225">
      <c r="A56" s="372" t="s">
        <v>757</v>
      </c>
      <c r="B56" s="373">
        <v>0</v>
      </c>
      <c r="C56" s="373">
        <v>0</v>
      </c>
      <c r="D56" s="374">
        <v>25</v>
      </c>
      <c r="E56" s="375">
        <v>0</v>
      </c>
      <c r="F56" s="374"/>
      <c r="G56" s="373">
        <v>0</v>
      </c>
      <c r="H56" s="374">
        <v>237</v>
      </c>
      <c r="I56" s="375">
        <v>0</v>
      </c>
      <c r="J56" s="374"/>
      <c r="K56" s="374"/>
      <c r="L56" s="374"/>
      <c r="M56" s="373">
        <v>0</v>
      </c>
      <c r="N56" s="375">
        <v>0</v>
      </c>
      <c r="O56" s="374"/>
      <c r="P56" s="375">
        <v>0</v>
      </c>
      <c r="Q56" s="374">
        <v>35</v>
      </c>
      <c r="R56" s="375">
        <v>0</v>
      </c>
      <c r="S56" s="374"/>
      <c r="T56" s="376">
        <v>0</v>
      </c>
      <c r="U56" s="403">
        <v>0</v>
      </c>
      <c r="V56" s="403">
        <v>0</v>
      </c>
      <c r="W56" s="375">
        <v>0</v>
      </c>
      <c r="X56" s="375">
        <v>0</v>
      </c>
      <c r="Y56" s="375">
        <v>0</v>
      </c>
      <c r="Z56" s="375">
        <v>0</v>
      </c>
      <c r="AA56" s="375">
        <v>0</v>
      </c>
      <c r="AB56" s="375">
        <v>0</v>
      </c>
      <c r="AC56" s="375">
        <v>0</v>
      </c>
      <c r="AD56" s="377">
        <v>0</v>
      </c>
      <c r="AE56" s="377">
        <v>0</v>
      </c>
      <c r="AF56" s="377">
        <v>0</v>
      </c>
      <c r="AG56" s="377">
        <v>0</v>
      </c>
      <c r="AH56" s="374"/>
      <c r="AI56" s="377">
        <v>0</v>
      </c>
      <c r="AJ56" s="378">
        <f t="shared" si="75"/>
        <v>25</v>
      </c>
      <c r="AK56" s="378">
        <f t="shared" si="76"/>
        <v>272</v>
      </c>
      <c r="AL56" s="379">
        <f t="shared" si="0"/>
        <v>0</v>
      </c>
      <c r="AM56" s="380">
        <f t="shared" si="92"/>
        <v>0</v>
      </c>
      <c r="AN56" s="380">
        <f t="shared" si="1"/>
        <v>0</v>
      </c>
      <c r="AO56" s="380">
        <f t="shared" si="93"/>
        <v>0</v>
      </c>
      <c r="AP56" s="380">
        <f>AL56-AM56</f>
        <v>0</v>
      </c>
      <c r="AQ56" s="380">
        <f t="shared" si="2"/>
        <v>0</v>
      </c>
      <c r="AR56" s="380">
        <f t="shared" si="3"/>
        <v>0</v>
      </c>
      <c r="AS56" s="380">
        <f t="shared" si="4"/>
        <v>0</v>
      </c>
      <c r="AT56" s="380">
        <f t="shared" si="95"/>
        <v>0</v>
      </c>
      <c r="AU56" s="380">
        <f>AQ56-AR56</f>
        <v>0</v>
      </c>
      <c r="AV56" s="380">
        <f>ROUND(D56*$AV$8/1000,1)</f>
        <v>1369.4</v>
      </c>
      <c r="AW56" s="380">
        <f>ROUND(D56*$AW$8/1000,1)</f>
        <v>1304.5999999999999</v>
      </c>
      <c r="AX56" s="380">
        <f t="shared" si="5"/>
        <v>849.4</v>
      </c>
      <c r="AY56" s="380">
        <f t="shared" si="99"/>
        <v>455.2</v>
      </c>
      <c r="AZ56" s="380">
        <f t="shared" si="6"/>
        <v>64.8</v>
      </c>
      <c r="BA56" s="380">
        <f>ROUND(E56*$BA$8/1000,1)</f>
        <v>0</v>
      </c>
      <c r="BB56" s="380">
        <f>ROUND(E56*$BB$8/1000,1)</f>
        <v>0</v>
      </c>
      <c r="BC56" s="380">
        <f t="shared" si="7"/>
        <v>0</v>
      </c>
      <c r="BD56" s="380">
        <f t="shared" si="102"/>
        <v>0</v>
      </c>
      <c r="BE56" s="380">
        <f t="shared" si="8"/>
        <v>0</v>
      </c>
      <c r="BF56" s="380">
        <f>ROUND(F56*$BF$8/1000,1)</f>
        <v>0</v>
      </c>
      <c r="BG56" s="380">
        <f>ROUND(F56*$BG$8/1000,1)</f>
        <v>0</v>
      </c>
      <c r="BH56" s="380">
        <f t="shared" si="9"/>
        <v>0</v>
      </c>
      <c r="BI56" s="380">
        <f t="shared" si="105"/>
        <v>0</v>
      </c>
      <c r="BJ56" s="380">
        <f>BF56-BG56</f>
        <v>0</v>
      </c>
      <c r="BK56" s="380">
        <f>ROUND(G56*$BK$8/1000,1)</f>
        <v>0</v>
      </c>
      <c r="BL56" s="380">
        <f>ROUND(G56*$BL$8/1000,1)</f>
        <v>0</v>
      </c>
      <c r="BM56" s="380">
        <f t="shared" si="10"/>
        <v>0</v>
      </c>
      <c r="BN56" s="380">
        <f t="shared" si="109"/>
        <v>0</v>
      </c>
      <c r="BO56" s="380">
        <f>BK56-BL56</f>
        <v>0</v>
      </c>
      <c r="BP56" s="380">
        <f>ROUND(H56*$BP$8/1000,1)</f>
        <v>11421.7</v>
      </c>
      <c r="BQ56" s="380">
        <f>ROUND(H56*$BQ$8/1000,1)</f>
        <v>10754.1</v>
      </c>
      <c r="BR56" s="380">
        <f t="shared" si="11"/>
        <v>7001.5</v>
      </c>
      <c r="BS56" s="380">
        <f t="shared" si="113"/>
        <v>3752.6</v>
      </c>
      <c r="BT56" s="380">
        <f t="shared" si="12"/>
        <v>667.6</v>
      </c>
      <c r="BU56" s="380"/>
      <c r="BV56" s="380">
        <f t="shared" si="82"/>
        <v>0</v>
      </c>
      <c r="BW56" s="380">
        <f t="shared" si="83"/>
        <v>0</v>
      </c>
      <c r="BX56" s="380">
        <f t="shared" si="84"/>
        <v>0</v>
      </c>
      <c r="BY56" s="380">
        <f t="shared" si="85"/>
        <v>0</v>
      </c>
      <c r="BZ56" s="380">
        <f t="shared" si="86"/>
        <v>0</v>
      </c>
      <c r="CA56" s="380">
        <f t="shared" si="87"/>
        <v>0</v>
      </c>
      <c r="CB56" s="380">
        <f t="shared" si="88"/>
        <v>0</v>
      </c>
      <c r="CC56" s="380">
        <f t="shared" si="89"/>
        <v>0</v>
      </c>
      <c r="CD56" s="380">
        <f t="shared" si="90"/>
        <v>0</v>
      </c>
      <c r="CE56" s="381">
        <f t="shared" si="13"/>
        <v>0</v>
      </c>
      <c r="CF56" s="380">
        <f t="shared" si="114"/>
        <v>0</v>
      </c>
      <c r="CG56" s="380">
        <f t="shared" si="115"/>
        <v>0</v>
      </c>
      <c r="CH56" s="380">
        <f t="shared" si="14"/>
        <v>0</v>
      </c>
      <c r="CI56" s="380">
        <f t="shared" si="116"/>
        <v>0</v>
      </c>
      <c r="CJ56" s="381">
        <f t="shared" si="15"/>
        <v>0</v>
      </c>
      <c r="CK56" s="380">
        <f t="shared" si="117"/>
        <v>0</v>
      </c>
      <c r="CL56" s="380">
        <f t="shared" si="118"/>
        <v>0</v>
      </c>
      <c r="CM56" s="380">
        <f t="shared" si="16"/>
        <v>0</v>
      </c>
      <c r="CN56" s="380">
        <f t="shared" si="119"/>
        <v>0</v>
      </c>
      <c r="CO56" s="381">
        <f t="shared" si="17"/>
        <v>0</v>
      </c>
      <c r="CP56" s="380">
        <f t="shared" si="120"/>
        <v>0</v>
      </c>
      <c r="CQ56" s="380">
        <f t="shared" si="121"/>
        <v>0</v>
      </c>
      <c r="CR56" s="380">
        <f t="shared" si="18"/>
        <v>0</v>
      </c>
      <c r="CS56" s="380">
        <f t="shared" si="122"/>
        <v>0</v>
      </c>
      <c r="CT56" s="381">
        <f t="shared" si="19"/>
        <v>0</v>
      </c>
      <c r="CU56" s="380">
        <f t="shared" si="123"/>
        <v>0</v>
      </c>
      <c r="CV56" s="380">
        <f t="shared" si="124"/>
        <v>0</v>
      </c>
      <c r="CW56" s="380">
        <f t="shared" si="20"/>
        <v>0</v>
      </c>
      <c r="CX56" s="380">
        <f t="shared" si="125"/>
        <v>0</v>
      </c>
      <c r="CY56" s="380">
        <f t="shared" si="21"/>
        <v>0</v>
      </c>
      <c r="CZ56" s="380">
        <f t="shared" si="126"/>
        <v>0</v>
      </c>
      <c r="DA56" s="380">
        <f t="shared" si="127"/>
        <v>0</v>
      </c>
      <c r="DB56" s="380">
        <f t="shared" si="22"/>
        <v>0</v>
      </c>
      <c r="DC56" s="380">
        <f t="shared" si="128"/>
        <v>0</v>
      </c>
      <c r="DD56" s="380">
        <f t="shared" si="23"/>
        <v>0</v>
      </c>
      <c r="DE56" s="380">
        <f t="shared" si="24"/>
        <v>4257.3999999999996</v>
      </c>
      <c r="DF56" s="380">
        <f t="shared" si="25"/>
        <v>4129.2</v>
      </c>
      <c r="DG56" s="380">
        <f t="shared" si="26"/>
        <v>2688.4</v>
      </c>
      <c r="DH56" s="380">
        <f t="shared" si="129"/>
        <v>1440.8</v>
      </c>
      <c r="DI56" s="380">
        <f t="shared" si="27"/>
        <v>128.19999999999999</v>
      </c>
      <c r="DJ56" s="380">
        <f t="shared" si="28"/>
        <v>0</v>
      </c>
      <c r="DK56" s="380">
        <f t="shared" si="29"/>
        <v>0</v>
      </c>
      <c r="DL56" s="380">
        <f t="shared" si="30"/>
        <v>0</v>
      </c>
      <c r="DM56" s="380">
        <f t="shared" si="130"/>
        <v>0</v>
      </c>
      <c r="DN56" s="380">
        <f t="shared" si="31"/>
        <v>0</v>
      </c>
      <c r="DO56" s="380">
        <f t="shared" si="131"/>
        <v>0</v>
      </c>
      <c r="DP56" s="380">
        <f t="shared" si="132"/>
        <v>0</v>
      </c>
      <c r="DQ56" s="380">
        <f t="shared" si="133"/>
        <v>0</v>
      </c>
      <c r="DR56" s="380">
        <f t="shared" si="134"/>
        <v>0</v>
      </c>
      <c r="DS56" s="380">
        <f t="shared" si="32"/>
        <v>0</v>
      </c>
      <c r="DT56" s="382">
        <f t="shared" si="135"/>
        <v>0</v>
      </c>
      <c r="DU56" s="383">
        <f t="shared" si="136"/>
        <v>0</v>
      </c>
      <c r="DV56" s="380">
        <f t="shared" si="33"/>
        <v>0</v>
      </c>
      <c r="DW56" s="380">
        <f t="shared" si="137"/>
        <v>0</v>
      </c>
      <c r="DX56" s="383">
        <f t="shared" si="138"/>
        <v>0</v>
      </c>
      <c r="DY56" s="383">
        <f t="shared" si="139"/>
        <v>0</v>
      </c>
      <c r="DZ56" s="383">
        <f t="shared" si="140"/>
        <v>0</v>
      </c>
      <c r="EA56" s="380">
        <f t="shared" si="34"/>
        <v>0</v>
      </c>
      <c r="EB56" s="380">
        <f t="shared" si="141"/>
        <v>0</v>
      </c>
      <c r="EC56" s="383">
        <f t="shared" si="142"/>
        <v>0</v>
      </c>
      <c r="ED56" s="383">
        <f t="shared" si="143"/>
        <v>0</v>
      </c>
      <c r="EE56" s="383">
        <f t="shared" si="144"/>
        <v>0</v>
      </c>
      <c r="EF56" s="380">
        <f t="shared" si="35"/>
        <v>0</v>
      </c>
      <c r="EG56" s="380">
        <f t="shared" si="145"/>
        <v>0</v>
      </c>
      <c r="EH56" s="383">
        <f t="shared" si="146"/>
        <v>0</v>
      </c>
      <c r="EI56" s="383">
        <f t="shared" si="147"/>
        <v>0</v>
      </c>
      <c r="EJ56" s="383">
        <f t="shared" si="148"/>
        <v>0</v>
      </c>
      <c r="EK56" s="380">
        <f t="shared" si="36"/>
        <v>0</v>
      </c>
      <c r="EL56" s="380">
        <f t="shared" si="149"/>
        <v>0</v>
      </c>
      <c r="EM56" s="383">
        <f t="shared" si="150"/>
        <v>0</v>
      </c>
      <c r="EN56" s="383">
        <f t="shared" si="151"/>
        <v>0</v>
      </c>
      <c r="EO56" s="383">
        <f t="shared" si="152"/>
        <v>0</v>
      </c>
      <c r="EP56" s="380">
        <f t="shared" si="37"/>
        <v>0</v>
      </c>
      <c r="EQ56" s="380">
        <f t="shared" si="153"/>
        <v>0</v>
      </c>
      <c r="ER56" s="383">
        <f t="shared" si="154"/>
        <v>0</v>
      </c>
      <c r="ES56" s="383">
        <f t="shared" si="155"/>
        <v>0</v>
      </c>
      <c r="ET56" s="383">
        <f t="shared" si="156"/>
        <v>0</v>
      </c>
      <c r="EU56" s="380">
        <f t="shared" si="38"/>
        <v>0</v>
      </c>
      <c r="EV56" s="380">
        <f t="shared" si="157"/>
        <v>0</v>
      </c>
      <c r="EW56" s="383">
        <f t="shared" si="158"/>
        <v>0</v>
      </c>
      <c r="EX56" s="383">
        <f t="shared" si="159"/>
        <v>0</v>
      </c>
      <c r="EY56" s="383">
        <f t="shared" si="160"/>
        <v>0</v>
      </c>
      <c r="EZ56" s="380">
        <f t="shared" si="39"/>
        <v>0</v>
      </c>
      <c r="FA56" s="380">
        <f t="shared" si="161"/>
        <v>0</v>
      </c>
      <c r="FB56" s="383">
        <f t="shared" si="162"/>
        <v>0</v>
      </c>
      <c r="FC56" s="383">
        <f t="shared" si="163"/>
        <v>0</v>
      </c>
      <c r="FD56" s="383">
        <f t="shared" si="164"/>
        <v>0</v>
      </c>
      <c r="FE56" s="380">
        <f t="shared" si="40"/>
        <v>0</v>
      </c>
      <c r="FF56" s="380">
        <f t="shared" si="165"/>
        <v>0</v>
      </c>
      <c r="FG56" s="384">
        <f t="shared" si="166"/>
        <v>0</v>
      </c>
      <c r="FH56" s="385">
        <f t="shared" si="41"/>
        <v>0</v>
      </c>
      <c r="FI56" s="380">
        <f t="shared" si="42"/>
        <v>0</v>
      </c>
      <c r="FJ56" s="380">
        <f t="shared" si="43"/>
        <v>0</v>
      </c>
      <c r="FK56" s="380">
        <f t="shared" si="167"/>
        <v>0</v>
      </c>
      <c r="FL56" s="380">
        <f t="shared" si="44"/>
        <v>0</v>
      </c>
      <c r="FM56" s="380">
        <f t="shared" si="45"/>
        <v>0</v>
      </c>
      <c r="FN56" s="380">
        <f t="shared" si="46"/>
        <v>0</v>
      </c>
      <c r="FO56" s="380">
        <f t="shared" si="47"/>
        <v>0</v>
      </c>
      <c r="FP56" s="380">
        <f t="shared" si="168"/>
        <v>0</v>
      </c>
      <c r="FQ56" s="380">
        <f t="shared" si="48"/>
        <v>0</v>
      </c>
      <c r="FR56" s="380">
        <f t="shared" si="49"/>
        <v>0</v>
      </c>
      <c r="FS56" s="380">
        <f t="shared" si="50"/>
        <v>0</v>
      </c>
      <c r="FT56" s="380">
        <f t="shared" si="51"/>
        <v>0</v>
      </c>
      <c r="FU56" s="380">
        <f t="shared" si="169"/>
        <v>0</v>
      </c>
      <c r="FV56" s="380">
        <f t="shared" si="52"/>
        <v>0</v>
      </c>
      <c r="FW56" s="380">
        <f t="shared" si="53"/>
        <v>0</v>
      </c>
      <c r="FX56" s="380">
        <f t="shared" si="54"/>
        <v>0</v>
      </c>
      <c r="FY56" s="380">
        <f t="shared" si="55"/>
        <v>0</v>
      </c>
      <c r="FZ56" s="380">
        <f t="shared" si="170"/>
        <v>0</v>
      </c>
      <c r="GA56" s="380">
        <f t="shared" si="56"/>
        <v>0</v>
      </c>
      <c r="GB56" s="380">
        <f t="shared" si="57"/>
        <v>0</v>
      </c>
      <c r="GC56" s="380">
        <f t="shared" si="58"/>
        <v>0</v>
      </c>
      <c r="GD56" s="380">
        <f t="shared" si="59"/>
        <v>0</v>
      </c>
      <c r="GE56" s="380">
        <f t="shared" si="171"/>
        <v>0</v>
      </c>
      <c r="GF56" s="380">
        <f t="shared" si="60"/>
        <v>0</v>
      </c>
      <c r="GG56" s="380">
        <f t="shared" si="61"/>
        <v>0</v>
      </c>
      <c r="GH56" s="380">
        <f t="shared" si="62"/>
        <v>0</v>
      </c>
      <c r="GI56" s="380">
        <f t="shared" si="63"/>
        <v>0</v>
      </c>
      <c r="GJ56" s="380">
        <f t="shared" si="172"/>
        <v>0</v>
      </c>
      <c r="GK56" s="380">
        <f t="shared" si="64"/>
        <v>0</v>
      </c>
      <c r="GL56" s="380">
        <f t="shared" si="65"/>
        <v>0</v>
      </c>
      <c r="GM56" s="380">
        <f t="shared" si="66"/>
        <v>0</v>
      </c>
      <c r="GN56" s="380">
        <f t="shared" si="67"/>
        <v>0</v>
      </c>
      <c r="GO56" s="380">
        <f t="shared" si="173"/>
        <v>0</v>
      </c>
      <c r="GP56" s="380">
        <f t="shared" si="68"/>
        <v>0</v>
      </c>
      <c r="GQ56" s="380">
        <f t="shared" si="69"/>
        <v>0</v>
      </c>
      <c r="GR56" s="380">
        <f t="shared" si="70"/>
        <v>0</v>
      </c>
      <c r="GS56" s="380">
        <f t="shared" si="71"/>
        <v>0</v>
      </c>
      <c r="GT56" s="380">
        <f t="shared" si="174"/>
        <v>0</v>
      </c>
      <c r="GU56" s="380">
        <f t="shared" si="72"/>
        <v>0</v>
      </c>
      <c r="GV56" s="386">
        <f t="shared" si="91"/>
        <v>17048.5</v>
      </c>
      <c r="GW56" s="380">
        <f t="shared" si="77"/>
        <v>16187.9</v>
      </c>
      <c r="GX56" s="380">
        <f t="shared" si="77"/>
        <v>10539.3</v>
      </c>
      <c r="GY56" s="380">
        <f t="shared" si="77"/>
        <v>5648.6</v>
      </c>
      <c r="GZ56" s="380">
        <f t="shared" si="77"/>
        <v>860.6</v>
      </c>
      <c r="HA56" s="396"/>
      <c r="HB56" s="387"/>
      <c r="HC56" s="388"/>
      <c r="HD56" s="388"/>
      <c r="HE56" s="389"/>
      <c r="HF56" s="390">
        <f t="shared" si="175"/>
        <v>297</v>
      </c>
      <c r="HG56" s="391">
        <v>28.1</v>
      </c>
      <c r="HH56" s="392">
        <f t="shared" si="78"/>
        <v>24006</v>
      </c>
      <c r="HI56" s="393"/>
      <c r="HJ56" s="394"/>
      <c r="HK56" s="388">
        <f t="shared" si="74"/>
        <v>0</v>
      </c>
      <c r="HL56" s="388">
        <f t="shared" si="79"/>
        <v>17048.5</v>
      </c>
      <c r="HM56" s="394">
        <f t="shared" si="176"/>
        <v>10539.3</v>
      </c>
      <c r="HN56" s="394"/>
      <c r="HO56" s="395">
        <f t="shared" si="81"/>
        <v>17048.5</v>
      </c>
    </row>
    <row r="57" spans="1:225">
      <c r="A57" s="372" t="s">
        <v>758</v>
      </c>
      <c r="B57" s="373">
        <v>0</v>
      </c>
      <c r="C57" s="373">
        <v>0</v>
      </c>
      <c r="D57" s="374">
        <v>48</v>
      </c>
      <c r="E57" s="375">
        <v>0</v>
      </c>
      <c r="F57" s="374"/>
      <c r="G57" s="373">
        <v>0</v>
      </c>
      <c r="H57" s="374">
        <v>216</v>
      </c>
      <c r="I57" s="375">
        <v>0</v>
      </c>
      <c r="J57" s="374"/>
      <c r="K57" s="374"/>
      <c r="L57" s="374">
        <v>23</v>
      </c>
      <c r="M57" s="373">
        <v>0</v>
      </c>
      <c r="N57" s="375">
        <v>0</v>
      </c>
      <c r="O57" s="374"/>
      <c r="P57" s="375">
        <v>0</v>
      </c>
      <c r="Q57" s="374"/>
      <c r="R57" s="375">
        <v>0</v>
      </c>
      <c r="S57" s="374"/>
      <c r="T57" s="376">
        <v>0</v>
      </c>
      <c r="U57" s="403">
        <v>0</v>
      </c>
      <c r="V57" s="403">
        <v>0</v>
      </c>
      <c r="W57" s="375">
        <v>0</v>
      </c>
      <c r="X57" s="375">
        <v>0</v>
      </c>
      <c r="Y57" s="375">
        <v>0</v>
      </c>
      <c r="Z57" s="375">
        <v>0</v>
      </c>
      <c r="AA57" s="375">
        <v>0</v>
      </c>
      <c r="AB57" s="375">
        <v>0</v>
      </c>
      <c r="AC57" s="375">
        <v>0</v>
      </c>
      <c r="AD57" s="377">
        <v>0</v>
      </c>
      <c r="AE57" s="377">
        <v>0</v>
      </c>
      <c r="AF57" s="377">
        <v>0</v>
      </c>
      <c r="AG57" s="377">
        <v>0</v>
      </c>
      <c r="AH57" s="374">
        <v>23</v>
      </c>
      <c r="AI57" s="377">
        <v>0</v>
      </c>
      <c r="AJ57" s="378">
        <f t="shared" si="75"/>
        <v>48</v>
      </c>
      <c r="AK57" s="378">
        <f t="shared" si="76"/>
        <v>262</v>
      </c>
      <c r="AL57" s="379">
        <f t="shared" si="0"/>
        <v>0</v>
      </c>
      <c r="AM57" s="380">
        <f t="shared" si="92"/>
        <v>0</v>
      </c>
      <c r="AN57" s="380">
        <f t="shared" si="1"/>
        <v>0</v>
      </c>
      <c r="AO57" s="380">
        <f t="shared" si="93"/>
        <v>0</v>
      </c>
      <c r="AP57" s="380">
        <f t="shared" ref="AP57:AP64" si="177">AL57-AM57</f>
        <v>0</v>
      </c>
      <c r="AQ57" s="380">
        <f t="shared" si="2"/>
        <v>0</v>
      </c>
      <c r="AR57" s="380">
        <f t="shared" si="3"/>
        <v>0</v>
      </c>
      <c r="AS57" s="380">
        <f t="shared" si="4"/>
        <v>0</v>
      </c>
      <c r="AT57" s="380">
        <f t="shared" si="95"/>
        <v>0</v>
      </c>
      <c r="AU57" s="380">
        <f t="shared" ref="AU57:AU64" si="178">AQ57-AR57</f>
        <v>0</v>
      </c>
      <c r="AV57" s="380">
        <f t="shared" ref="AV57:AV64" si="179">ROUND(D57*$AV$8/1000,1)</f>
        <v>2629.2</v>
      </c>
      <c r="AW57" s="380">
        <f t="shared" ref="AW57:AW64" si="180">ROUND(D57*$AW$8/1000,1)</f>
        <v>2504.6999999999998</v>
      </c>
      <c r="AX57" s="380">
        <f t="shared" si="5"/>
        <v>1630.8</v>
      </c>
      <c r="AY57" s="380">
        <f t="shared" si="99"/>
        <v>873.9</v>
      </c>
      <c r="AZ57" s="380">
        <f t="shared" si="6"/>
        <v>124.5</v>
      </c>
      <c r="BA57" s="380">
        <f t="shared" ref="BA57:BA64" si="181">ROUND(E57*$BA$8/1000,1)</f>
        <v>0</v>
      </c>
      <c r="BB57" s="380">
        <f t="shared" ref="BB57:BB64" si="182">ROUND(E57*$BB$8/1000,1)</f>
        <v>0</v>
      </c>
      <c r="BC57" s="380">
        <f t="shared" si="7"/>
        <v>0</v>
      </c>
      <c r="BD57" s="380">
        <f t="shared" si="102"/>
        <v>0</v>
      </c>
      <c r="BE57" s="380">
        <f t="shared" si="8"/>
        <v>0</v>
      </c>
      <c r="BF57" s="380">
        <f t="shared" ref="BF57:BF64" si="183">ROUND(F57*$BF$8/1000,1)</f>
        <v>0</v>
      </c>
      <c r="BG57" s="380">
        <f t="shared" ref="BG57:BG64" si="184">ROUND(F57*$BG$8/1000,1)</f>
        <v>0</v>
      </c>
      <c r="BH57" s="380">
        <f t="shared" si="9"/>
        <v>0</v>
      </c>
      <c r="BI57" s="380">
        <f t="shared" si="105"/>
        <v>0</v>
      </c>
      <c r="BJ57" s="380">
        <f t="shared" ref="BJ57:BJ64" si="185">BF57-BG57</f>
        <v>0</v>
      </c>
      <c r="BK57" s="380">
        <f t="shared" ref="BK57:BK64" si="186">ROUND(G57*$BK$8/1000,1)</f>
        <v>0</v>
      </c>
      <c r="BL57" s="380">
        <f t="shared" ref="BL57:BL64" si="187">ROUND(G57*$BL$8/1000,1)</f>
        <v>0</v>
      </c>
      <c r="BM57" s="380">
        <f t="shared" si="10"/>
        <v>0</v>
      </c>
      <c r="BN57" s="380">
        <f t="shared" si="109"/>
        <v>0</v>
      </c>
      <c r="BO57" s="380">
        <f t="shared" ref="BO57:BO64" si="188">BK57-BL57</f>
        <v>0</v>
      </c>
      <c r="BP57" s="380">
        <f t="shared" ref="BP57:BP64" si="189">ROUND(H57*$BP$8/1000,1)</f>
        <v>10409.700000000001</v>
      </c>
      <c r="BQ57" s="380">
        <f t="shared" ref="BQ57:BQ64" si="190">ROUND(H57*$BQ$8/1000,1)</f>
        <v>9801.2000000000007</v>
      </c>
      <c r="BR57" s="380">
        <f t="shared" si="11"/>
        <v>6381.1</v>
      </c>
      <c r="BS57" s="380">
        <f t="shared" si="113"/>
        <v>3420.1</v>
      </c>
      <c r="BT57" s="380">
        <f t="shared" si="12"/>
        <v>608.5</v>
      </c>
      <c r="BU57" s="380"/>
      <c r="BV57" s="380">
        <f t="shared" si="82"/>
        <v>0</v>
      </c>
      <c r="BW57" s="380">
        <f t="shared" si="83"/>
        <v>0</v>
      </c>
      <c r="BX57" s="380">
        <f t="shared" si="84"/>
        <v>0</v>
      </c>
      <c r="BY57" s="380">
        <f t="shared" si="85"/>
        <v>0</v>
      </c>
      <c r="BZ57" s="380">
        <f t="shared" si="86"/>
        <v>0</v>
      </c>
      <c r="CA57" s="380">
        <f t="shared" si="87"/>
        <v>0</v>
      </c>
      <c r="CB57" s="380">
        <f t="shared" si="88"/>
        <v>0</v>
      </c>
      <c r="CC57" s="380">
        <f t="shared" si="89"/>
        <v>0</v>
      </c>
      <c r="CD57" s="380">
        <f t="shared" si="90"/>
        <v>0</v>
      </c>
      <c r="CE57" s="381">
        <f t="shared" si="13"/>
        <v>0</v>
      </c>
      <c r="CF57" s="380">
        <f t="shared" si="114"/>
        <v>1108.4000000000001</v>
      </c>
      <c r="CG57" s="380">
        <f t="shared" si="115"/>
        <v>1043.5999999999999</v>
      </c>
      <c r="CH57" s="380">
        <f t="shared" si="14"/>
        <v>679.5</v>
      </c>
      <c r="CI57" s="380">
        <f t="shared" si="116"/>
        <v>364.1</v>
      </c>
      <c r="CJ57" s="381">
        <f t="shared" si="15"/>
        <v>64.8</v>
      </c>
      <c r="CK57" s="380">
        <f t="shared" si="117"/>
        <v>0</v>
      </c>
      <c r="CL57" s="380">
        <f t="shared" si="118"/>
        <v>0</v>
      </c>
      <c r="CM57" s="380">
        <f t="shared" si="16"/>
        <v>0</v>
      </c>
      <c r="CN57" s="380">
        <f t="shared" si="119"/>
        <v>0</v>
      </c>
      <c r="CO57" s="381">
        <f t="shared" si="17"/>
        <v>0</v>
      </c>
      <c r="CP57" s="380">
        <f t="shared" si="120"/>
        <v>0</v>
      </c>
      <c r="CQ57" s="380">
        <f t="shared" si="121"/>
        <v>0</v>
      </c>
      <c r="CR57" s="380">
        <f t="shared" si="18"/>
        <v>0</v>
      </c>
      <c r="CS57" s="380">
        <f t="shared" si="122"/>
        <v>0</v>
      </c>
      <c r="CT57" s="381">
        <f t="shared" si="19"/>
        <v>0</v>
      </c>
      <c r="CU57" s="380">
        <f t="shared" si="123"/>
        <v>0</v>
      </c>
      <c r="CV57" s="380">
        <f t="shared" si="124"/>
        <v>0</v>
      </c>
      <c r="CW57" s="380">
        <f t="shared" si="20"/>
        <v>0</v>
      </c>
      <c r="CX57" s="380">
        <f t="shared" si="125"/>
        <v>0</v>
      </c>
      <c r="CY57" s="380">
        <f t="shared" si="21"/>
        <v>0</v>
      </c>
      <c r="CZ57" s="380">
        <f t="shared" si="126"/>
        <v>0</v>
      </c>
      <c r="DA57" s="380">
        <f t="shared" si="127"/>
        <v>0</v>
      </c>
      <c r="DB57" s="380">
        <f t="shared" si="22"/>
        <v>0</v>
      </c>
      <c r="DC57" s="380">
        <f t="shared" si="128"/>
        <v>0</v>
      </c>
      <c r="DD57" s="380">
        <f t="shared" si="23"/>
        <v>0</v>
      </c>
      <c r="DE57" s="380">
        <f t="shared" si="24"/>
        <v>0</v>
      </c>
      <c r="DF57" s="380">
        <f t="shared" si="25"/>
        <v>0</v>
      </c>
      <c r="DG57" s="380">
        <f t="shared" si="26"/>
        <v>0</v>
      </c>
      <c r="DH57" s="380">
        <f t="shared" si="129"/>
        <v>0</v>
      </c>
      <c r="DI57" s="380">
        <f t="shared" si="27"/>
        <v>0</v>
      </c>
      <c r="DJ57" s="380">
        <f t="shared" si="28"/>
        <v>0</v>
      </c>
      <c r="DK57" s="380">
        <f t="shared" si="29"/>
        <v>0</v>
      </c>
      <c r="DL57" s="380">
        <f t="shared" si="30"/>
        <v>0</v>
      </c>
      <c r="DM57" s="380">
        <f t="shared" si="130"/>
        <v>0</v>
      </c>
      <c r="DN57" s="380">
        <f t="shared" si="31"/>
        <v>0</v>
      </c>
      <c r="DO57" s="380">
        <f t="shared" si="131"/>
        <v>0</v>
      </c>
      <c r="DP57" s="380">
        <f t="shared" si="132"/>
        <v>0</v>
      </c>
      <c r="DQ57" s="380">
        <f t="shared" si="133"/>
        <v>0</v>
      </c>
      <c r="DR57" s="380">
        <f t="shared" si="134"/>
        <v>0</v>
      </c>
      <c r="DS57" s="380">
        <f t="shared" si="32"/>
        <v>0</v>
      </c>
      <c r="DT57" s="382">
        <f t="shared" si="135"/>
        <v>0</v>
      </c>
      <c r="DU57" s="383">
        <f t="shared" si="136"/>
        <v>0</v>
      </c>
      <c r="DV57" s="380">
        <f t="shared" si="33"/>
        <v>0</v>
      </c>
      <c r="DW57" s="380">
        <f t="shared" si="137"/>
        <v>0</v>
      </c>
      <c r="DX57" s="383">
        <f t="shared" si="138"/>
        <v>0</v>
      </c>
      <c r="DY57" s="383">
        <f t="shared" si="139"/>
        <v>0</v>
      </c>
      <c r="DZ57" s="383">
        <f t="shared" si="140"/>
        <v>0</v>
      </c>
      <c r="EA57" s="380">
        <f t="shared" si="34"/>
        <v>0</v>
      </c>
      <c r="EB57" s="380">
        <f t="shared" si="141"/>
        <v>0</v>
      </c>
      <c r="EC57" s="383">
        <f t="shared" si="142"/>
        <v>0</v>
      </c>
      <c r="ED57" s="383">
        <f t="shared" si="143"/>
        <v>0</v>
      </c>
      <c r="EE57" s="383">
        <f t="shared" si="144"/>
        <v>0</v>
      </c>
      <c r="EF57" s="380">
        <f t="shared" si="35"/>
        <v>0</v>
      </c>
      <c r="EG57" s="380">
        <f t="shared" si="145"/>
        <v>0</v>
      </c>
      <c r="EH57" s="383">
        <f t="shared" si="146"/>
        <v>0</v>
      </c>
      <c r="EI57" s="383">
        <f t="shared" si="147"/>
        <v>0</v>
      </c>
      <c r="EJ57" s="383">
        <f t="shared" si="148"/>
        <v>0</v>
      </c>
      <c r="EK57" s="380">
        <f t="shared" si="36"/>
        <v>0</v>
      </c>
      <c r="EL57" s="380">
        <f t="shared" si="149"/>
        <v>0</v>
      </c>
      <c r="EM57" s="383">
        <f t="shared" si="150"/>
        <v>0</v>
      </c>
      <c r="EN57" s="383">
        <f t="shared" si="151"/>
        <v>0</v>
      </c>
      <c r="EO57" s="383">
        <f t="shared" si="152"/>
        <v>0</v>
      </c>
      <c r="EP57" s="380">
        <f t="shared" si="37"/>
        <v>0</v>
      </c>
      <c r="EQ57" s="380">
        <f t="shared" si="153"/>
        <v>0</v>
      </c>
      <c r="ER57" s="383">
        <f t="shared" si="154"/>
        <v>0</v>
      </c>
      <c r="ES57" s="383">
        <f t="shared" si="155"/>
        <v>0</v>
      </c>
      <c r="ET57" s="383">
        <f t="shared" si="156"/>
        <v>0</v>
      </c>
      <c r="EU57" s="380">
        <f t="shared" si="38"/>
        <v>0</v>
      </c>
      <c r="EV57" s="380">
        <f t="shared" si="157"/>
        <v>0</v>
      </c>
      <c r="EW57" s="383">
        <f t="shared" si="158"/>
        <v>0</v>
      </c>
      <c r="EX57" s="383">
        <f t="shared" si="159"/>
        <v>0</v>
      </c>
      <c r="EY57" s="383">
        <f t="shared" si="160"/>
        <v>0</v>
      </c>
      <c r="EZ57" s="380">
        <f t="shared" si="39"/>
        <v>0</v>
      </c>
      <c r="FA57" s="380">
        <f t="shared" si="161"/>
        <v>0</v>
      </c>
      <c r="FB57" s="383">
        <f t="shared" si="162"/>
        <v>0</v>
      </c>
      <c r="FC57" s="383">
        <f t="shared" si="163"/>
        <v>0</v>
      </c>
      <c r="FD57" s="383">
        <f t="shared" si="164"/>
        <v>0</v>
      </c>
      <c r="FE57" s="380">
        <f t="shared" si="40"/>
        <v>0</v>
      </c>
      <c r="FF57" s="380">
        <f t="shared" si="165"/>
        <v>0</v>
      </c>
      <c r="FG57" s="384">
        <f t="shared" si="166"/>
        <v>0</v>
      </c>
      <c r="FH57" s="385">
        <f t="shared" si="41"/>
        <v>0</v>
      </c>
      <c r="FI57" s="380">
        <f t="shared" si="42"/>
        <v>0</v>
      </c>
      <c r="FJ57" s="380">
        <f t="shared" si="43"/>
        <v>0</v>
      </c>
      <c r="FK57" s="380">
        <f t="shared" si="167"/>
        <v>0</v>
      </c>
      <c r="FL57" s="380">
        <f t="shared" si="44"/>
        <v>0</v>
      </c>
      <c r="FM57" s="380">
        <f t="shared" si="45"/>
        <v>0</v>
      </c>
      <c r="FN57" s="380">
        <f t="shared" si="46"/>
        <v>0</v>
      </c>
      <c r="FO57" s="380">
        <f t="shared" si="47"/>
        <v>0</v>
      </c>
      <c r="FP57" s="380">
        <f t="shared" si="168"/>
        <v>0</v>
      </c>
      <c r="FQ57" s="380">
        <f t="shared" si="48"/>
        <v>0</v>
      </c>
      <c r="FR57" s="380">
        <f t="shared" si="49"/>
        <v>0</v>
      </c>
      <c r="FS57" s="380">
        <f t="shared" si="50"/>
        <v>0</v>
      </c>
      <c r="FT57" s="380">
        <f t="shared" si="51"/>
        <v>0</v>
      </c>
      <c r="FU57" s="380">
        <f t="shared" si="169"/>
        <v>0</v>
      </c>
      <c r="FV57" s="380">
        <f t="shared" si="52"/>
        <v>0</v>
      </c>
      <c r="FW57" s="380">
        <f t="shared" si="53"/>
        <v>0</v>
      </c>
      <c r="FX57" s="380">
        <f t="shared" si="54"/>
        <v>0</v>
      </c>
      <c r="FY57" s="380">
        <f t="shared" si="55"/>
        <v>0</v>
      </c>
      <c r="FZ57" s="380">
        <f t="shared" si="170"/>
        <v>0</v>
      </c>
      <c r="GA57" s="380">
        <f t="shared" si="56"/>
        <v>0</v>
      </c>
      <c r="GB57" s="380">
        <f t="shared" si="57"/>
        <v>0</v>
      </c>
      <c r="GC57" s="380">
        <f t="shared" si="58"/>
        <v>0</v>
      </c>
      <c r="GD57" s="380">
        <f t="shared" si="59"/>
        <v>0</v>
      </c>
      <c r="GE57" s="380">
        <f t="shared" si="171"/>
        <v>0</v>
      </c>
      <c r="GF57" s="380">
        <f t="shared" si="60"/>
        <v>0</v>
      </c>
      <c r="GG57" s="380">
        <f t="shared" si="61"/>
        <v>0</v>
      </c>
      <c r="GH57" s="380">
        <f t="shared" si="62"/>
        <v>0</v>
      </c>
      <c r="GI57" s="380">
        <f t="shared" si="63"/>
        <v>0</v>
      </c>
      <c r="GJ57" s="380">
        <f t="shared" si="172"/>
        <v>0</v>
      </c>
      <c r="GK57" s="380">
        <f t="shared" si="64"/>
        <v>0</v>
      </c>
      <c r="GL57" s="380">
        <f t="shared" si="65"/>
        <v>1274.7</v>
      </c>
      <c r="GM57" s="380">
        <f t="shared" si="66"/>
        <v>1200.2</v>
      </c>
      <c r="GN57" s="380">
        <f t="shared" si="67"/>
        <v>781.4</v>
      </c>
      <c r="GO57" s="380">
        <f t="shared" si="173"/>
        <v>418.8</v>
      </c>
      <c r="GP57" s="380">
        <f t="shared" si="68"/>
        <v>74.5</v>
      </c>
      <c r="GQ57" s="380">
        <f t="shared" si="69"/>
        <v>0</v>
      </c>
      <c r="GR57" s="380">
        <f t="shared" si="70"/>
        <v>0</v>
      </c>
      <c r="GS57" s="380">
        <f t="shared" si="71"/>
        <v>0</v>
      </c>
      <c r="GT57" s="380">
        <f t="shared" si="174"/>
        <v>0</v>
      </c>
      <c r="GU57" s="380">
        <f t="shared" si="72"/>
        <v>0</v>
      </c>
      <c r="GV57" s="386">
        <f t="shared" si="91"/>
        <v>15422</v>
      </c>
      <c r="GW57" s="380">
        <f t="shared" si="77"/>
        <v>14549.7</v>
      </c>
      <c r="GX57" s="380">
        <f t="shared" si="77"/>
        <v>9472.7999999999993</v>
      </c>
      <c r="GY57" s="380">
        <f t="shared" si="77"/>
        <v>5076.8999999999996</v>
      </c>
      <c r="GZ57" s="380">
        <f t="shared" si="77"/>
        <v>872.3</v>
      </c>
      <c r="HA57" s="396"/>
      <c r="HB57" s="387"/>
      <c r="HC57" s="388"/>
      <c r="HD57" s="388"/>
      <c r="HE57" s="389"/>
      <c r="HF57" s="390">
        <f t="shared" si="175"/>
        <v>310</v>
      </c>
      <c r="HG57" s="391">
        <v>26.9</v>
      </c>
      <c r="HH57" s="392">
        <f t="shared" si="78"/>
        <v>22539</v>
      </c>
      <c r="HI57" s="393"/>
      <c r="HJ57" s="394"/>
      <c r="HK57" s="388">
        <f t="shared" si="74"/>
        <v>0</v>
      </c>
      <c r="HL57" s="388">
        <f t="shared" si="79"/>
        <v>15422</v>
      </c>
      <c r="HM57" s="394">
        <f t="shared" si="176"/>
        <v>9472.7999999999993</v>
      </c>
      <c r="HN57" s="394"/>
      <c r="HO57" s="395">
        <f t="shared" si="81"/>
        <v>15422</v>
      </c>
    </row>
    <row r="58" spans="1:225">
      <c r="A58" s="372" t="s">
        <v>759</v>
      </c>
      <c r="B58" s="373">
        <v>0</v>
      </c>
      <c r="C58" s="373">
        <v>0</v>
      </c>
      <c r="D58" s="374">
        <v>19</v>
      </c>
      <c r="E58" s="375">
        <v>0</v>
      </c>
      <c r="F58" s="374"/>
      <c r="G58" s="373">
        <v>0</v>
      </c>
      <c r="H58" s="374">
        <v>156</v>
      </c>
      <c r="I58" s="375">
        <v>0</v>
      </c>
      <c r="J58" s="374"/>
      <c r="K58" s="374"/>
      <c r="L58" s="374"/>
      <c r="M58" s="373">
        <v>0</v>
      </c>
      <c r="N58" s="375">
        <v>0</v>
      </c>
      <c r="O58" s="374"/>
      <c r="P58" s="375">
        <v>0</v>
      </c>
      <c r="Q58" s="374"/>
      <c r="R58" s="375">
        <v>0</v>
      </c>
      <c r="S58" s="374"/>
      <c r="T58" s="376">
        <v>0</v>
      </c>
      <c r="U58" s="403">
        <v>0</v>
      </c>
      <c r="V58" s="403">
        <v>0</v>
      </c>
      <c r="W58" s="375">
        <v>0</v>
      </c>
      <c r="X58" s="375">
        <v>0</v>
      </c>
      <c r="Y58" s="375">
        <v>0</v>
      </c>
      <c r="Z58" s="375">
        <v>0</v>
      </c>
      <c r="AA58" s="375">
        <v>0</v>
      </c>
      <c r="AB58" s="375">
        <v>0</v>
      </c>
      <c r="AC58" s="375">
        <v>0</v>
      </c>
      <c r="AD58" s="377">
        <v>0</v>
      </c>
      <c r="AE58" s="377">
        <v>0</v>
      </c>
      <c r="AF58" s="377">
        <v>0</v>
      </c>
      <c r="AG58" s="377">
        <v>0</v>
      </c>
      <c r="AH58" s="374"/>
      <c r="AI58" s="377">
        <v>0</v>
      </c>
      <c r="AJ58" s="378">
        <f t="shared" si="75"/>
        <v>19</v>
      </c>
      <c r="AK58" s="378">
        <f t="shared" si="76"/>
        <v>156</v>
      </c>
      <c r="AL58" s="379">
        <f t="shared" si="0"/>
        <v>0</v>
      </c>
      <c r="AM58" s="380">
        <f t="shared" si="92"/>
        <v>0</v>
      </c>
      <c r="AN58" s="380">
        <f t="shared" si="1"/>
        <v>0</v>
      </c>
      <c r="AO58" s="380">
        <f t="shared" si="93"/>
        <v>0</v>
      </c>
      <c r="AP58" s="380">
        <f t="shared" si="177"/>
        <v>0</v>
      </c>
      <c r="AQ58" s="380">
        <f t="shared" si="2"/>
        <v>0</v>
      </c>
      <c r="AR58" s="380">
        <f t="shared" si="3"/>
        <v>0</v>
      </c>
      <c r="AS58" s="380">
        <f t="shared" si="4"/>
        <v>0</v>
      </c>
      <c r="AT58" s="380">
        <f t="shared" si="95"/>
        <v>0</v>
      </c>
      <c r="AU58" s="380">
        <f t="shared" si="178"/>
        <v>0</v>
      </c>
      <c r="AV58" s="380">
        <f t="shared" si="179"/>
        <v>1040.7</v>
      </c>
      <c r="AW58" s="380">
        <f t="shared" si="180"/>
        <v>991.5</v>
      </c>
      <c r="AX58" s="380">
        <f t="shared" si="5"/>
        <v>645.5</v>
      </c>
      <c r="AY58" s="380">
        <f t="shared" si="99"/>
        <v>346</v>
      </c>
      <c r="AZ58" s="380">
        <f t="shared" si="6"/>
        <v>49.2</v>
      </c>
      <c r="BA58" s="380">
        <f t="shared" si="181"/>
        <v>0</v>
      </c>
      <c r="BB58" s="380">
        <f t="shared" si="182"/>
        <v>0</v>
      </c>
      <c r="BC58" s="380">
        <f t="shared" si="7"/>
        <v>0</v>
      </c>
      <c r="BD58" s="380">
        <f t="shared" si="102"/>
        <v>0</v>
      </c>
      <c r="BE58" s="380">
        <f t="shared" si="8"/>
        <v>0</v>
      </c>
      <c r="BF58" s="380">
        <f t="shared" si="183"/>
        <v>0</v>
      </c>
      <c r="BG58" s="380">
        <f t="shared" si="184"/>
        <v>0</v>
      </c>
      <c r="BH58" s="380">
        <f t="shared" si="9"/>
        <v>0</v>
      </c>
      <c r="BI58" s="380">
        <f t="shared" si="105"/>
        <v>0</v>
      </c>
      <c r="BJ58" s="380">
        <f t="shared" si="185"/>
        <v>0</v>
      </c>
      <c r="BK58" s="380">
        <f t="shared" si="186"/>
        <v>0</v>
      </c>
      <c r="BL58" s="380">
        <f t="shared" si="187"/>
        <v>0</v>
      </c>
      <c r="BM58" s="380">
        <f t="shared" si="10"/>
        <v>0</v>
      </c>
      <c r="BN58" s="380">
        <f t="shared" si="109"/>
        <v>0</v>
      </c>
      <c r="BO58" s="380">
        <f t="shared" si="188"/>
        <v>0</v>
      </c>
      <c r="BP58" s="380">
        <f t="shared" si="189"/>
        <v>7518.1</v>
      </c>
      <c r="BQ58" s="380">
        <f t="shared" si="190"/>
        <v>7078.7</v>
      </c>
      <c r="BR58" s="380">
        <f t="shared" si="11"/>
        <v>4608.6000000000004</v>
      </c>
      <c r="BS58" s="380">
        <f t="shared" si="113"/>
        <v>2470.1</v>
      </c>
      <c r="BT58" s="380">
        <f t="shared" si="12"/>
        <v>439.4</v>
      </c>
      <c r="BU58" s="380"/>
      <c r="BV58" s="380">
        <f t="shared" si="82"/>
        <v>0</v>
      </c>
      <c r="BW58" s="380">
        <f t="shared" si="83"/>
        <v>0</v>
      </c>
      <c r="BX58" s="380">
        <f t="shared" si="84"/>
        <v>0</v>
      </c>
      <c r="BY58" s="380">
        <f t="shared" si="85"/>
        <v>0</v>
      </c>
      <c r="BZ58" s="380">
        <f t="shared" si="86"/>
        <v>0</v>
      </c>
      <c r="CA58" s="380">
        <f t="shared" si="87"/>
        <v>0</v>
      </c>
      <c r="CB58" s="380">
        <f t="shared" si="88"/>
        <v>0</v>
      </c>
      <c r="CC58" s="380">
        <f t="shared" si="89"/>
        <v>0</v>
      </c>
      <c r="CD58" s="380">
        <f t="shared" si="90"/>
        <v>0</v>
      </c>
      <c r="CE58" s="381">
        <f t="shared" si="13"/>
        <v>0</v>
      </c>
      <c r="CF58" s="380">
        <f t="shared" si="114"/>
        <v>0</v>
      </c>
      <c r="CG58" s="380">
        <f t="shared" si="115"/>
        <v>0</v>
      </c>
      <c r="CH58" s="380">
        <f t="shared" si="14"/>
        <v>0</v>
      </c>
      <c r="CI58" s="380">
        <f t="shared" si="116"/>
        <v>0</v>
      </c>
      <c r="CJ58" s="381">
        <f t="shared" si="15"/>
        <v>0</v>
      </c>
      <c r="CK58" s="380">
        <f t="shared" si="117"/>
        <v>0</v>
      </c>
      <c r="CL58" s="380">
        <f t="shared" si="118"/>
        <v>0</v>
      </c>
      <c r="CM58" s="380">
        <f t="shared" si="16"/>
        <v>0</v>
      </c>
      <c r="CN58" s="380">
        <f t="shared" si="119"/>
        <v>0</v>
      </c>
      <c r="CO58" s="381">
        <f t="shared" si="17"/>
        <v>0</v>
      </c>
      <c r="CP58" s="380">
        <f t="shared" si="120"/>
        <v>0</v>
      </c>
      <c r="CQ58" s="380">
        <f t="shared" si="121"/>
        <v>0</v>
      </c>
      <c r="CR58" s="380">
        <f t="shared" si="18"/>
        <v>0</v>
      </c>
      <c r="CS58" s="380">
        <f t="shared" si="122"/>
        <v>0</v>
      </c>
      <c r="CT58" s="381">
        <f t="shared" si="19"/>
        <v>0</v>
      </c>
      <c r="CU58" s="380">
        <f t="shared" si="123"/>
        <v>0</v>
      </c>
      <c r="CV58" s="380">
        <f t="shared" si="124"/>
        <v>0</v>
      </c>
      <c r="CW58" s="380">
        <f t="shared" si="20"/>
        <v>0</v>
      </c>
      <c r="CX58" s="380">
        <f t="shared" si="125"/>
        <v>0</v>
      </c>
      <c r="CY58" s="380">
        <f t="shared" si="21"/>
        <v>0</v>
      </c>
      <c r="CZ58" s="380">
        <f t="shared" si="126"/>
        <v>0</v>
      </c>
      <c r="DA58" s="380">
        <f t="shared" si="127"/>
        <v>0</v>
      </c>
      <c r="DB58" s="380">
        <f t="shared" si="22"/>
        <v>0</v>
      </c>
      <c r="DC58" s="380">
        <f t="shared" si="128"/>
        <v>0</v>
      </c>
      <c r="DD58" s="380">
        <f t="shared" si="23"/>
        <v>0</v>
      </c>
      <c r="DE58" s="380">
        <f t="shared" si="24"/>
        <v>0</v>
      </c>
      <c r="DF58" s="380">
        <f t="shared" si="25"/>
        <v>0</v>
      </c>
      <c r="DG58" s="380">
        <f t="shared" si="26"/>
        <v>0</v>
      </c>
      <c r="DH58" s="380">
        <f t="shared" si="129"/>
        <v>0</v>
      </c>
      <c r="DI58" s="380">
        <f t="shared" si="27"/>
        <v>0</v>
      </c>
      <c r="DJ58" s="380">
        <f t="shared" si="28"/>
        <v>0</v>
      </c>
      <c r="DK58" s="380">
        <f t="shared" si="29"/>
        <v>0</v>
      </c>
      <c r="DL58" s="380">
        <f t="shared" si="30"/>
        <v>0</v>
      </c>
      <c r="DM58" s="380">
        <f t="shared" si="130"/>
        <v>0</v>
      </c>
      <c r="DN58" s="380">
        <f t="shared" si="31"/>
        <v>0</v>
      </c>
      <c r="DO58" s="380">
        <f t="shared" si="131"/>
        <v>0</v>
      </c>
      <c r="DP58" s="380">
        <f t="shared" si="132"/>
        <v>0</v>
      </c>
      <c r="DQ58" s="380">
        <f t="shared" si="133"/>
        <v>0</v>
      </c>
      <c r="DR58" s="380">
        <f t="shared" si="134"/>
        <v>0</v>
      </c>
      <c r="DS58" s="380">
        <f t="shared" si="32"/>
        <v>0</v>
      </c>
      <c r="DT58" s="382">
        <f t="shared" si="135"/>
        <v>0</v>
      </c>
      <c r="DU58" s="383">
        <f t="shared" si="136"/>
        <v>0</v>
      </c>
      <c r="DV58" s="380">
        <f t="shared" si="33"/>
        <v>0</v>
      </c>
      <c r="DW58" s="380">
        <f t="shared" si="137"/>
        <v>0</v>
      </c>
      <c r="DX58" s="383">
        <f t="shared" si="138"/>
        <v>0</v>
      </c>
      <c r="DY58" s="383">
        <f t="shared" si="139"/>
        <v>0</v>
      </c>
      <c r="DZ58" s="383">
        <f t="shared" si="140"/>
        <v>0</v>
      </c>
      <c r="EA58" s="380">
        <f t="shared" si="34"/>
        <v>0</v>
      </c>
      <c r="EB58" s="380">
        <f t="shared" si="141"/>
        <v>0</v>
      </c>
      <c r="EC58" s="383">
        <f t="shared" si="142"/>
        <v>0</v>
      </c>
      <c r="ED58" s="383">
        <f t="shared" si="143"/>
        <v>0</v>
      </c>
      <c r="EE58" s="383">
        <f t="shared" si="144"/>
        <v>0</v>
      </c>
      <c r="EF58" s="380">
        <f t="shared" si="35"/>
        <v>0</v>
      </c>
      <c r="EG58" s="380">
        <f t="shared" si="145"/>
        <v>0</v>
      </c>
      <c r="EH58" s="383">
        <f t="shared" si="146"/>
        <v>0</v>
      </c>
      <c r="EI58" s="383">
        <f t="shared" si="147"/>
        <v>0</v>
      </c>
      <c r="EJ58" s="383">
        <f t="shared" si="148"/>
        <v>0</v>
      </c>
      <c r="EK58" s="380">
        <f t="shared" si="36"/>
        <v>0</v>
      </c>
      <c r="EL58" s="380">
        <f t="shared" si="149"/>
        <v>0</v>
      </c>
      <c r="EM58" s="383">
        <f t="shared" si="150"/>
        <v>0</v>
      </c>
      <c r="EN58" s="383">
        <f t="shared" si="151"/>
        <v>0</v>
      </c>
      <c r="EO58" s="383">
        <f t="shared" si="152"/>
        <v>0</v>
      </c>
      <c r="EP58" s="380">
        <f t="shared" si="37"/>
        <v>0</v>
      </c>
      <c r="EQ58" s="380">
        <f t="shared" si="153"/>
        <v>0</v>
      </c>
      <c r="ER58" s="383">
        <f t="shared" si="154"/>
        <v>0</v>
      </c>
      <c r="ES58" s="383">
        <f t="shared" si="155"/>
        <v>0</v>
      </c>
      <c r="ET58" s="383">
        <f t="shared" si="156"/>
        <v>0</v>
      </c>
      <c r="EU58" s="380">
        <f t="shared" si="38"/>
        <v>0</v>
      </c>
      <c r="EV58" s="380">
        <f t="shared" si="157"/>
        <v>0</v>
      </c>
      <c r="EW58" s="383">
        <f t="shared" si="158"/>
        <v>0</v>
      </c>
      <c r="EX58" s="383">
        <f t="shared" si="159"/>
        <v>0</v>
      </c>
      <c r="EY58" s="383">
        <f t="shared" si="160"/>
        <v>0</v>
      </c>
      <c r="EZ58" s="380">
        <f t="shared" si="39"/>
        <v>0</v>
      </c>
      <c r="FA58" s="380">
        <f t="shared" si="161"/>
        <v>0</v>
      </c>
      <c r="FB58" s="383">
        <f t="shared" si="162"/>
        <v>0</v>
      </c>
      <c r="FC58" s="383">
        <f t="shared" si="163"/>
        <v>0</v>
      </c>
      <c r="FD58" s="383">
        <f t="shared" si="164"/>
        <v>0</v>
      </c>
      <c r="FE58" s="380">
        <f t="shared" si="40"/>
        <v>0</v>
      </c>
      <c r="FF58" s="380">
        <f t="shared" si="165"/>
        <v>0</v>
      </c>
      <c r="FG58" s="384">
        <f t="shared" si="166"/>
        <v>0</v>
      </c>
      <c r="FH58" s="385">
        <f t="shared" si="41"/>
        <v>0</v>
      </c>
      <c r="FI58" s="380">
        <f t="shared" si="42"/>
        <v>0</v>
      </c>
      <c r="FJ58" s="380">
        <f t="shared" si="43"/>
        <v>0</v>
      </c>
      <c r="FK58" s="380">
        <f t="shared" si="167"/>
        <v>0</v>
      </c>
      <c r="FL58" s="380">
        <f t="shared" si="44"/>
        <v>0</v>
      </c>
      <c r="FM58" s="380">
        <f t="shared" si="45"/>
        <v>0</v>
      </c>
      <c r="FN58" s="380">
        <f t="shared" si="46"/>
        <v>0</v>
      </c>
      <c r="FO58" s="380">
        <f t="shared" si="47"/>
        <v>0</v>
      </c>
      <c r="FP58" s="380">
        <f t="shared" si="168"/>
        <v>0</v>
      </c>
      <c r="FQ58" s="380">
        <f t="shared" si="48"/>
        <v>0</v>
      </c>
      <c r="FR58" s="380">
        <f t="shared" si="49"/>
        <v>0</v>
      </c>
      <c r="FS58" s="380">
        <f t="shared" si="50"/>
        <v>0</v>
      </c>
      <c r="FT58" s="380">
        <f t="shared" si="51"/>
        <v>0</v>
      </c>
      <c r="FU58" s="380">
        <f t="shared" si="169"/>
        <v>0</v>
      </c>
      <c r="FV58" s="380">
        <f t="shared" si="52"/>
        <v>0</v>
      </c>
      <c r="FW58" s="380">
        <f t="shared" si="53"/>
        <v>0</v>
      </c>
      <c r="FX58" s="380">
        <f t="shared" si="54"/>
        <v>0</v>
      </c>
      <c r="FY58" s="380">
        <f t="shared" si="55"/>
        <v>0</v>
      </c>
      <c r="FZ58" s="380">
        <f t="shared" si="170"/>
        <v>0</v>
      </c>
      <c r="GA58" s="380">
        <f t="shared" si="56"/>
        <v>0</v>
      </c>
      <c r="GB58" s="380">
        <f t="shared" si="57"/>
        <v>0</v>
      </c>
      <c r="GC58" s="380">
        <f t="shared" si="58"/>
        <v>0</v>
      </c>
      <c r="GD58" s="380">
        <f t="shared" si="59"/>
        <v>0</v>
      </c>
      <c r="GE58" s="380">
        <f t="shared" si="171"/>
        <v>0</v>
      </c>
      <c r="GF58" s="380">
        <f t="shared" si="60"/>
        <v>0</v>
      </c>
      <c r="GG58" s="380">
        <f t="shared" si="61"/>
        <v>0</v>
      </c>
      <c r="GH58" s="380">
        <f t="shared" si="62"/>
        <v>0</v>
      </c>
      <c r="GI58" s="380">
        <f t="shared" si="63"/>
        <v>0</v>
      </c>
      <c r="GJ58" s="380">
        <f t="shared" si="172"/>
        <v>0</v>
      </c>
      <c r="GK58" s="380">
        <f t="shared" si="64"/>
        <v>0</v>
      </c>
      <c r="GL58" s="380">
        <f t="shared" si="65"/>
        <v>0</v>
      </c>
      <c r="GM58" s="380">
        <f t="shared" si="66"/>
        <v>0</v>
      </c>
      <c r="GN58" s="380">
        <f t="shared" si="67"/>
        <v>0</v>
      </c>
      <c r="GO58" s="380">
        <f t="shared" si="173"/>
        <v>0</v>
      </c>
      <c r="GP58" s="380">
        <f t="shared" si="68"/>
        <v>0</v>
      </c>
      <c r="GQ58" s="380">
        <f t="shared" si="69"/>
        <v>0</v>
      </c>
      <c r="GR58" s="380">
        <f t="shared" si="70"/>
        <v>0</v>
      </c>
      <c r="GS58" s="380">
        <f t="shared" si="71"/>
        <v>0</v>
      </c>
      <c r="GT58" s="380">
        <f t="shared" si="174"/>
        <v>0</v>
      </c>
      <c r="GU58" s="380">
        <f t="shared" si="72"/>
        <v>0</v>
      </c>
      <c r="GV58" s="386">
        <f t="shared" si="91"/>
        <v>8558.7999999999993</v>
      </c>
      <c r="GW58" s="380">
        <f t="shared" si="77"/>
        <v>8070.2</v>
      </c>
      <c r="GX58" s="380">
        <f t="shared" si="77"/>
        <v>5254.1</v>
      </c>
      <c r="GY58" s="380">
        <f t="shared" si="77"/>
        <v>2816.1</v>
      </c>
      <c r="GZ58" s="380">
        <f t="shared" si="77"/>
        <v>488.6</v>
      </c>
      <c r="HA58" s="387"/>
      <c r="HB58" s="387"/>
      <c r="HC58" s="388"/>
      <c r="HD58" s="388"/>
      <c r="HE58" s="389"/>
      <c r="HF58" s="390">
        <f t="shared" si="175"/>
        <v>175</v>
      </c>
      <c r="HG58" s="391">
        <v>11.8</v>
      </c>
      <c r="HH58" s="392">
        <f t="shared" si="78"/>
        <v>28499</v>
      </c>
      <c r="HI58" s="393"/>
      <c r="HJ58" s="394"/>
      <c r="HK58" s="388">
        <f t="shared" si="74"/>
        <v>0</v>
      </c>
      <c r="HL58" s="388">
        <f t="shared" si="79"/>
        <v>8558.7999999999993</v>
      </c>
      <c r="HM58" s="394">
        <f t="shared" si="176"/>
        <v>5254.1</v>
      </c>
      <c r="HN58" s="394"/>
      <c r="HO58" s="395">
        <f t="shared" si="81"/>
        <v>8558.7999999999993</v>
      </c>
    </row>
    <row r="59" spans="1:225">
      <c r="A59" s="372" t="s">
        <v>838</v>
      </c>
      <c r="B59" s="373">
        <v>0</v>
      </c>
      <c r="C59" s="373">
        <v>0</v>
      </c>
      <c r="D59" s="374">
        <v>27</v>
      </c>
      <c r="E59" s="375">
        <v>0</v>
      </c>
      <c r="F59" s="374"/>
      <c r="G59" s="373">
        <v>0</v>
      </c>
      <c r="H59" s="374">
        <v>211</v>
      </c>
      <c r="I59" s="375">
        <v>0</v>
      </c>
      <c r="J59" s="374"/>
      <c r="K59" s="374"/>
      <c r="L59" s="374"/>
      <c r="M59" s="373">
        <v>0</v>
      </c>
      <c r="N59" s="375">
        <v>0</v>
      </c>
      <c r="O59" s="374"/>
      <c r="P59" s="375">
        <v>0</v>
      </c>
      <c r="Q59" s="374">
        <v>48</v>
      </c>
      <c r="R59" s="375">
        <v>0</v>
      </c>
      <c r="S59" s="374"/>
      <c r="T59" s="376">
        <v>0</v>
      </c>
      <c r="U59" s="403">
        <v>0</v>
      </c>
      <c r="V59" s="403">
        <v>0</v>
      </c>
      <c r="W59" s="375">
        <v>0</v>
      </c>
      <c r="X59" s="375">
        <v>0</v>
      </c>
      <c r="Y59" s="375">
        <v>0</v>
      </c>
      <c r="Z59" s="375">
        <v>0</v>
      </c>
      <c r="AA59" s="375">
        <v>0</v>
      </c>
      <c r="AB59" s="375">
        <v>0</v>
      </c>
      <c r="AC59" s="375">
        <v>0</v>
      </c>
      <c r="AD59" s="377">
        <v>0</v>
      </c>
      <c r="AE59" s="377">
        <v>0</v>
      </c>
      <c r="AF59" s="377">
        <v>0</v>
      </c>
      <c r="AG59" s="377">
        <v>0</v>
      </c>
      <c r="AH59" s="374"/>
      <c r="AI59" s="377">
        <v>0</v>
      </c>
      <c r="AJ59" s="378">
        <f t="shared" si="75"/>
        <v>27</v>
      </c>
      <c r="AK59" s="378">
        <f t="shared" si="76"/>
        <v>259</v>
      </c>
      <c r="AL59" s="379">
        <f t="shared" si="0"/>
        <v>0</v>
      </c>
      <c r="AM59" s="380">
        <f t="shared" si="92"/>
        <v>0</v>
      </c>
      <c r="AN59" s="380">
        <f t="shared" si="1"/>
        <v>0</v>
      </c>
      <c r="AO59" s="380">
        <f t="shared" si="93"/>
        <v>0</v>
      </c>
      <c r="AP59" s="380">
        <f t="shared" si="177"/>
        <v>0</v>
      </c>
      <c r="AQ59" s="380">
        <f t="shared" si="2"/>
        <v>0</v>
      </c>
      <c r="AR59" s="380">
        <f t="shared" si="3"/>
        <v>0</v>
      </c>
      <c r="AS59" s="380">
        <f t="shared" si="4"/>
        <v>0</v>
      </c>
      <c r="AT59" s="380">
        <f t="shared" si="95"/>
        <v>0</v>
      </c>
      <c r="AU59" s="380">
        <f t="shared" si="178"/>
        <v>0</v>
      </c>
      <c r="AV59" s="380">
        <f t="shared" si="179"/>
        <v>1478.9</v>
      </c>
      <c r="AW59" s="380">
        <f t="shared" si="180"/>
        <v>1408.9</v>
      </c>
      <c r="AX59" s="380">
        <f t="shared" si="5"/>
        <v>917.3</v>
      </c>
      <c r="AY59" s="380">
        <f t="shared" si="99"/>
        <v>491.6</v>
      </c>
      <c r="AZ59" s="380">
        <f t="shared" si="6"/>
        <v>70</v>
      </c>
      <c r="BA59" s="380">
        <f t="shared" si="181"/>
        <v>0</v>
      </c>
      <c r="BB59" s="380">
        <f t="shared" si="182"/>
        <v>0</v>
      </c>
      <c r="BC59" s="380">
        <f t="shared" si="7"/>
        <v>0</v>
      </c>
      <c r="BD59" s="380">
        <f t="shared" si="102"/>
        <v>0</v>
      </c>
      <c r="BE59" s="380">
        <f t="shared" si="8"/>
        <v>0</v>
      </c>
      <c r="BF59" s="380">
        <f t="shared" si="183"/>
        <v>0</v>
      </c>
      <c r="BG59" s="380">
        <f t="shared" si="184"/>
        <v>0</v>
      </c>
      <c r="BH59" s="380">
        <f t="shared" si="9"/>
        <v>0</v>
      </c>
      <c r="BI59" s="380">
        <f t="shared" si="105"/>
        <v>0</v>
      </c>
      <c r="BJ59" s="380">
        <f t="shared" si="185"/>
        <v>0</v>
      </c>
      <c r="BK59" s="380">
        <f t="shared" si="186"/>
        <v>0</v>
      </c>
      <c r="BL59" s="380">
        <f t="shared" si="187"/>
        <v>0</v>
      </c>
      <c r="BM59" s="380">
        <f t="shared" si="10"/>
        <v>0</v>
      </c>
      <c r="BN59" s="380">
        <f t="shared" si="109"/>
        <v>0</v>
      </c>
      <c r="BO59" s="380">
        <f t="shared" si="188"/>
        <v>0</v>
      </c>
      <c r="BP59" s="380">
        <f t="shared" si="189"/>
        <v>10168.700000000001</v>
      </c>
      <c r="BQ59" s="380">
        <f t="shared" si="190"/>
        <v>9574.2999999999993</v>
      </c>
      <c r="BR59" s="380">
        <f t="shared" si="11"/>
        <v>6233.4</v>
      </c>
      <c r="BS59" s="380">
        <f t="shared" si="113"/>
        <v>3340.9</v>
      </c>
      <c r="BT59" s="380">
        <f t="shared" si="12"/>
        <v>594.4</v>
      </c>
      <c r="BU59" s="380"/>
      <c r="BV59" s="380">
        <f t="shared" si="82"/>
        <v>0</v>
      </c>
      <c r="BW59" s="380">
        <f t="shared" si="83"/>
        <v>0</v>
      </c>
      <c r="BX59" s="380">
        <f t="shared" si="84"/>
        <v>0</v>
      </c>
      <c r="BY59" s="380">
        <f t="shared" si="85"/>
        <v>0</v>
      </c>
      <c r="BZ59" s="380">
        <f t="shared" si="86"/>
        <v>0</v>
      </c>
      <c r="CA59" s="380">
        <f t="shared" si="87"/>
        <v>0</v>
      </c>
      <c r="CB59" s="380">
        <f t="shared" si="88"/>
        <v>0</v>
      </c>
      <c r="CC59" s="380">
        <f t="shared" si="89"/>
        <v>0</v>
      </c>
      <c r="CD59" s="380">
        <f t="shared" si="90"/>
        <v>0</v>
      </c>
      <c r="CE59" s="381">
        <f t="shared" si="13"/>
        <v>0</v>
      </c>
      <c r="CF59" s="380">
        <f t="shared" si="114"/>
        <v>0</v>
      </c>
      <c r="CG59" s="380">
        <f t="shared" si="115"/>
        <v>0</v>
      </c>
      <c r="CH59" s="380">
        <f t="shared" si="14"/>
        <v>0</v>
      </c>
      <c r="CI59" s="380">
        <f t="shared" si="116"/>
        <v>0</v>
      </c>
      <c r="CJ59" s="381">
        <f t="shared" si="15"/>
        <v>0</v>
      </c>
      <c r="CK59" s="380">
        <f t="shared" si="117"/>
        <v>0</v>
      </c>
      <c r="CL59" s="380">
        <f t="shared" si="118"/>
        <v>0</v>
      </c>
      <c r="CM59" s="380">
        <f t="shared" si="16"/>
        <v>0</v>
      </c>
      <c r="CN59" s="380">
        <f t="shared" si="119"/>
        <v>0</v>
      </c>
      <c r="CO59" s="381">
        <f t="shared" si="17"/>
        <v>0</v>
      </c>
      <c r="CP59" s="380">
        <f t="shared" si="120"/>
        <v>0</v>
      </c>
      <c r="CQ59" s="380">
        <f t="shared" si="121"/>
        <v>0</v>
      </c>
      <c r="CR59" s="380">
        <f t="shared" si="18"/>
        <v>0</v>
      </c>
      <c r="CS59" s="380">
        <f t="shared" si="122"/>
        <v>0</v>
      </c>
      <c r="CT59" s="381">
        <f t="shared" si="19"/>
        <v>0</v>
      </c>
      <c r="CU59" s="380">
        <f t="shared" si="123"/>
        <v>0</v>
      </c>
      <c r="CV59" s="380">
        <f t="shared" si="124"/>
        <v>0</v>
      </c>
      <c r="CW59" s="380">
        <f t="shared" si="20"/>
        <v>0</v>
      </c>
      <c r="CX59" s="380">
        <f t="shared" si="125"/>
        <v>0</v>
      </c>
      <c r="CY59" s="380">
        <f t="shared" si="21"/>
        <v>0</v>
      </c>
      <c r="CZ59" s="380">
        <f t="shared" si="126"/>
        <v>0</v>
      </c>
      <c r="DA59" s="380">
        <f t="shared" si="127"/>
        <v>0</v>
      </c>
      <c r="DB59" s="380">
        <f t="shared" si="22"/>
        <v>0</v>
      </c>
      <c r="DC59" s="380">
        <f t="shared" si="128"/>
        <v>0</v>
      </c>
      <c r="DD59" s="380">
        <f t="shared" si="23"/>
        <v>0</v>
      </c>
      <c r="DE59" s="380">
        <f t="shared" si="24"/>
        <v>5838.7</v>
      </c>
      <c r="DF59" s="380">
        <f t="shared" si="25"/>
        <v>5662.9</v>
      </c>
      <c r="DG59" s="380">
        <f t="shared" si="26"/>
        <v>3686.9</v>
      </c>
      <c r="DH59" s="380">
        <f t="shared" si="129"/>
        <v>1976</v>
      </c>
      <c r="DI59" s="380">
        <f t="shared" si="27"/>
        <v>175.8</v>
      </c>
      <c r="DJ59" s="380">
        <f t="shared" si="28"/>
        <v>0</v>
      </c>
      <c r="DK59" s="380">
        <f t="shared" si="29"/>
        <v>0</v>
      </c>
      <c r="DL59" s="380">
        <f t="shared" si="30"/>
        <v>0</v>
      </c>
      <c r="DM59" s="380">
        <f t="shared" si="130"/>
        <v>0</v>
      </c>
      <c r="DN59" s="380">
        <f t="shared" si="31"/>
        <v>0</v>
      </c>
      <c r="DO59" s="380">
        <f t="shared" si="131"/>
        <v>0</v>
      </c>
      <c r="DP59" s="380">
        <f t="shared" si="132"/>
        <v>0</v>
      </c>
      <c r="DQ59" s="380">
        <f t="shared" si="133"/>
        <v>0</v>
      </c>
      <c r="DR59" s="380">
        <f t="shared" si="134"/>
        <v>0</v>
      </c>
      <c r="DS59" s="380">
        <f t="shared" si="32"/>
        <v>0</v>
      </c>
      <c r="DT59" s="382">
        <f t="shared" si="135"/>
        <v>0</v>
      </c>
      <c r="DU59" s="383">
        <f t="shared" si="136"/>
        <v>0</v>
      </c>
      <c r="DV59" s="380">
        <f t="shared" si="33"/>
        <v>0</v>
      </c>
      <c r="DW59" s="380">
        <f t="shared" si="137"/>
        <v>0</v>
      </c>
      <c r="DX59" s="383">
        <f t="shared" si="138"/>
        <v>0</v>
      </c>
      <c r="DY59" s="383">
        <f t="shared" si="139"/>
        <v>0</v>
      </c>
      <c r="DZ59" s="383">
        <f t="shared" si="140"/>
        <v>0</v>
      </c>
      <c r="EA59" s="380">
        <f t="shared" si="34"/>
        <v>0</v>
      </c>
      <c r="EB59" s="380">
        <f t="shared" si="141"/>
        <v>0</v>
      </c>
      <c r="EC59" s="383">
        <f t="shared" si="142"/>
        <v>0</v>
      </c>
      <c r="ED59" s="383">
        <f t="shared" si="143"/>
        <v>0</v>
      </c>
      <c r="EE59" s="383">
        <f t="shared" si="144"/>
        <v>0</v>
      </c>
      <c r="EF59" s="380">
        <f t="shared" si="35"/>
        <v>0</v>
      </c>
      <c r="EG59" s="380">
        <f t="shared" si="145"/>
        <v>0</v>
      </c>
      <c r="EH59" s="383">
        <f t="shared" si="146"/>
        <v>0</v>
      </c>
      <c r="EI59" s="383">
        <f t="shared" si="147"/>
        <v>0</v>
      </c>
      <c r="EJ59" s="383">
        <f t="shared" si="148"/>
        <v>0</v>
      </c>
      <c r="EK59" s="380">
        <f t="shared" si="36"/>
        <v>0</v>
      </c>
      <c r="EL59" s="380">
        <f t="shared" si="149"/>
        <v>0</v>
      </c>
      <c r="EM59" s="383">
        <f t="shared" si="150"/>
        <v>0</v>
      </c>
      <c r="EN59" s="383">
        <f t="shared" si="151"/>
        <v>0</v>
      </c>
      <c r="EO59" s="383">
        <f t="shared" si="152"/>
        <v>0</v>
      </c>
      <c r="EP59" s="380">
        <f t="shared" si="37"/>
        <v>0</v>
      </c>
      <c r="EQ59" s="380">
        <f t="shared" si="153"/>
        <v>0</v>
      </c>
      <c r="ER59" s="383">
        <f t="shared" si="154"/>
        <v>0</v>
      </c>
      <c r="ES59" s="383">
        <f t="shared" si="155"/>
        <v>0</v>
      </c>
      <c r="ET59" s="383">
        <f t="shared" si="156"/>
        <v>0</v>
      </c>
      <c r="EU59" s="380">
        <f t="shared" si="38"/>
        <v>0</v>
      </c>
      <c r="EV59" s="380">
        <f t="shared" si="157"/>
        <v>0</v>
      </c>
      <c r="EW59" s="383">
        <f t="shared" si="158"/>
        <v>0</v>
      </c>
      <c r="EX59" s="383">
        <f t="shared" si="159"/>
        <v>0</v>
      </c>
      <c r="EY59" s="383">
        <f t="shared" si="160"/>
        <v>0</v>
      </c>
      <c r="EZ59" s="380">
        <f t="shared" si="39"/>
        <v>0</v>
      </c>
      <c r="FA59" s="380">
        <f t="shared" si="161"/>
        <v>0</v>
      </c>
      <c r="FB59" s="383">
        <f t="shared" si="162"/>
        <v>0</v>
      </c>
      <c r="FC59" s="383">
        <f t="shared" si="163"/>
        <v>0</v>
      </c>
      <c r="FD59" s="383">
        <f t="shared" si="164"/>
        <v>0</v>
      </c>
      <c r="FE59" s="380">
        <f t="shared" si="40"/>
        <v>0</v>
      </c>
      <c r="FF59" s="380">
        <f t="shared" si="165"/>
        <v>0</v>
      </c>
      <c r="FG59" s="384">
        <f t="shared" si="166"/>
        <v>0</v>
      </c>
      <c r="FH59" s="385">
        <f t="shared" si="41"/>
        <v>0</v>
      </c>
      <c r="FI59" s="380">
        <f t="shared" si="42"/>
        <v>0</v>
      </c>
      <c r="FJ59" s="380">
        <f t="shared" si="43"/>
        <v>0</v>
      </c>
      <c r="FK59" s="380">
        <f t="shared" si="167"/>
        <v>0</v>
      </c>
      <c r="FL59" s="380">
        <f t="shared" si="44"/>
        <v>0</v>
      </c>
      <c r="FM59" s="380">
        <f t="shared" si="45"/>
        <v>0</v>
      </c>
      <c r="FN59" s="380">
        <f t="shared" si="46"/>
        <v>0</v>
      </c>
      <c r="FO59" s="380">
        <f t="shared" si="47"/>
        <v>0</v>
      </c>
      <c r="FP59" s="380">
        <f t="shared" si="168"/>
        <v>0</v>
      </c>
      <c r="FQ59" s="380">
        <f t="shared" si="48"/>
        <v>0</v>
      </c>
      <c r="FR59" s="380">
        <f t="shared" si="49"/>
        <v>0</v>
      </c>
      <c r="FS59" s="380">
        <f t="shared" si="50"/>
        <v>0</v>
      </c>
      <c r="FT59" s="380">
        <f t="shared" si="51"/>
        <v>0</v>
      </c>
      <c r="FU59" s="380">
        <f t="shared" si="169"/>
        <v>0</v>
      </c>
      <c r="FV59" s="380">
        <f t="shared" si="52"/>
        <v>0</v>
      </c>
      <c r="FW59" s="380">
        <f t="shared" si="53"/>
        <v>0</v>
      </c>
      <c r="FX59" s="380">
        <f t="shared" si="54"/>
        <v>0</v>
      </c>
      <c r="FY59" s="380">
        <f t="shared" si="55"/>
        <v>0</v>
      </c>
      <c r="FZ59" s="380">
        <f t="shared" si="170"/>
        <v>0</v>
      </c>
      <c r="GA59" s="380">
        <f t="shared" si="56"/>
        <v>0</v>
      </c>
      <c r="GB59" s="380">
        <f t="shared" si="57"/>
        <v>0</v>
      </c>
      <c r="GC59" s="380">
        <f t="shared" si="58"/>
        <v>0</v>
      </c>
      <c r="GD59" s="380">
        <f t="shared" si="59"/>
        <v>0</v>
      </c>
      <c r="GE59" s="380">
        <f t="shared" si="171"/>
        <v>0</v>
      </c>
      <c r="GF59" s="380">
        <f t="shared" si="60"/>
        <v>0</v>
      </c>
      <c r="GG59" s="380">
        <f t="shared" si="61"/>
        <v>0</v>
      </c>
      <c r="GH59" s="380">
        <f t="shared" si="62"/>
        <v>0</v>
      </c>
      <c r="GI59" s="380">
        <f t="shared" si="63"/>
        <v>0</v>
      </c>
      <c r="GJ59" s="380">
        <f t="shared" si="172"/>
        <v>0</v>
      </c>
      <c r="GK59" s="380">
        <f t="shared" si="64"/>
        <v>0</v>
      </c>
      <c r="GL59" s="380">
        <f t="shared" si="65"/>
        <v>0</v>
      </c>
      <c r="GM59" s="380">
        <f t="shared" si="66"/>
        <v>0</v>
      </c>
      <c r="GN59" s="380">
        <f t="shared" si="67"/>
        <v>0</v>
      </c>
      <c r="GO59" s="380">
        <f t="shared" si="173"/>
        <v>0</v>
      </c>
      <c r="GP59" s="380">
        <f t="shared" si="68"/>
        <v>0</v>
      </c>
      <c r="GQ59" s="380">
        <f t="shared" si="69"/>
        <v>0</v>
      </c>
      <c r="GR59" s="380">
        <f t="shared" si="70"/>
        <v>0</v>
      </c>
      <c r="GS59" s="380">
        <f t="shared" si="71"/>
        <v>0</v>
      </c>
      <c r="GT59" s="380">
        <f t="shared" si="174"/>
        <v>0</v>
      </c>
      <c r="GU59" s="380">
        <f t="shared" si="72"/>
        <v>0</v>
      </c>
      <c r="GV59" s="386">
        <f t="shared" si="91"/>
        <v>17486.3</v>
      </c>
      <c r="GW59" s="380">
        <f t="shared" si="77"/>
        <v>16646.099999999999</v>
      </c>
      <c r="GX59" s="380">
        <f t="shared" si="77"/>
        <v>10837.6</v>
      </c>
      <c r="GY59" s="380">
        <f t="shared" si="77"/>
        <v>5808.5</v>
      </c>
      <c r="GZ59" s="380">
        <f t="shared" si="77"/>
        <v>840.2</v>
      </c>
      <c r="HA59" s="387"/>
      <c r="HB59" s="387"/>
      <c r="HC59" s="388"/>
      <c r="HD59" s="388"/>
      <c r="HE59" s="389"/>
      <c r="HF59" s="390">
        <f t="shared" si="175"/>
        <v>286</v>
      </c>
      <c r="HG59" s="391">
        <v>29.4</v>
      </c>
      <c r="HH59" s="392">
        <f t="shared" si="78"/>
        <v>23594</v>
      </c>
      <c r="HI59" s="393"/>
      <c r="HJ59" s="394"/>
      <c r="HK59" s="388">
        <f t="shared" si="74"/>
        <v>0</v>
      </c>
      <c r="HL59" s="388">
        <f t="shared" si="79"/>
        <v>17486.3</v>
      </c>
      <c r="HM59" s="394">
        <f t="shared" si="176"/>
        <v>10837.6</v>
      </c>
      <c r="HN59" s="394"/>
      <c r="HO59" s="395">
        <f t="shared" si="81"/>
        <v>17486.3</v>
      </c>
    </row>
    <row r="60" spans="1:225">
      <c r="A60" s="372" t="s">
        <v>761</v>
      </c>
      <c r="B60" s="373">
        <v>0</v>
      </c>
      <c r="C60" s="373">
        <v>0</v>
      </c>
      <c r="D60" s="374">
        <v>27</v>
      </c>
      <c r="E60" s="375">
        <v>0</v>
      </c>
      <c r="F60" s="374"/>
      <c r="G60" s="373">
        <v>0</v>
      </c>
      <c r="H60" s="374">
        <v>158</v>
      </c>
      <c r="I60" s="375">
        <v>0</v>
      </c>
      <c r="J60" s="374"/>
      <c r="K60" s="374"/>
      <c r="L60" s="374"/>
      <c r="M60" s="373">
        <v>0</v>
      </c>
      <c r="N60" s="375">
        <v>0</v>
      </c>
      <c r="O60" s="374"/>
      <c r="P60" s="375">
        <v>0</v>
      </c>
      <c r="Q60" s="374"/>
      <c r="R60" s="375">
        <v>0</v>
      </c>
      <c r="S60" s="374"/>
      <c r="T60" s="376">
        <v>0</v>
      </c>
      <c r="U60" s="403">
        <v>0</v>
      </c>
      <c r="V60" s="403">
        <v>0</v>
      </c>
      <c r="W60" s="375">
        <v>0</v>
      </c>
      <c r="X60" s="375">
        <v>0</v>
      </c>
      <c r="Y60" s="375">
        <v>0</v>
      </c>
      <c r="Z60" s="375">
        <v>0</v>
      </c>
      <c r="AA60" s="375">
        <v>0</v>
      </c>
      <c r="AB60" s="375">
        <v>0</v>
      </c>
      <c r="AC60" s="375">
        <v>0</v>
      </c>
      <c r="AD60" s="377">
        <v>0</v>
      </c>
      <c r="AE60" s="377">
        <v>0</v>
      </c>
      <c r="AF60" s="377">
        <v>0</v>
      </c>
      <c r="AG60" s="377">
        <v>0</v>
      </c>
      <c r="AH60" s="374"/>
      <c r="AI60" s="377">
        <v>0</v>
      </c>
      <c r="AJ60" s="378">
        <f t="shared" si="75"/>
        <v>27</v>
      </c>
      <c r="AK60" s="378">
        <f t="shared" si="76"/>
        <v>158</v>
      </c>
      <c r="AL60" s="379">
        <f t="shared" si="0"/>
        <v>0</v>
      </c>
      <c r="AM60" s="380">
        <f t="shared" si="92"/>
        <v>0</v>
      </c>
      <c r="AN60" s="380">
        <f t="shared" si="1"/>
        <v>0</v>
      </c>
      <c r="AO60" s="380">
        <f t="shared" si="93"/>
        <v>0</v>
      </c>
      <c r="AP60" s="380">
        <f t="shared" si="177"/>
        <v>0</v>
      </c>
      <c r="AQ60" s="380">
        <f t="shared" si="2"/>
        <v>0</v>
      </c>
      <c r="AR60" s="380">
        <f t="shared" si="3"/>
        <v>0</v>
      </c>
      <c r="AS60" s="380">
        <f t="shared" si="4"/>
        <v>0</v>
      </c>
      <c r="AT60" s="380">
        <f t="shared" si="95"/>
        <v>0</v>
      </c>
      <c r="AU60" s="380">
        <f t="shared" si="178"/>
        <v>0</v>
      </c>
      <c r="AV60" s="380">
        <f t="shared" si="179"/>
        <v>1478.9</v>
      </c>
      <c r="AW60" s="380">
        <f t="shared" si="180"/>
        <v>1408.9</v>
      </c>
      <c r="AX60" s="380">
        <f t="shared" si="5"/>
        <v>917.3</v>
      </c>
      <c r="AY60" s="380">
        <f t="shared" si="99"/>
        <v>491.6</v>
      </c>
      <c r="AZ60" s="380">
        <f t="shared" si="6"/>
        <v>70</v>
      </c>
      <c r="BA60" s="380">
        <f t="shared" si="181"/>
        <v>0</v>
      </c>
      <c r="BB60" s="380">
        <f t="shared" si="182"/>
        <v>0</v>
      </c>
      <c r="BC60" s="380">
        <f t="shared" si="7"/>
        <v>0</v>
      </c>
      <c r="BD60" s="380">
        <f t="shared" si="102"/>
        <v>0</v>
      </c>
      <c r="BE60" s="380">
        <f t="shared" si="8"/>
        <v>0</v>
      </c>
      <c r="BF60" s="380">
        <f t="shared" si="183"/>
        <v>0</v>
      </c>
      <c r="BG60" s="380">
        <f t="shared" si="184"/>
        <v>0</v>
      </c>
      <c r="BH60" s="380">
        <f t="shared" si="9"/>
        <v>0</v>
      </c>
      <c r="BI60" s="380">
        <f t="shared" si="105"/>
        <v>0</v>
      </c>
      <c r="BJ60" s="380">
        <f t="shared" si="185"/>
        <v>0</v>
      </c>
      <c r="BK60" s="380">
        <f t="shared" si="186"/>
        <v>0</v>
      </c>
      <c r="BL60" s="380">
        <f t="shared" si="187"/>
        <v>0</v>
      </c>
      <c r="BM60" s="380">
        <f t="shared" si="10"/>
        <v>0</v>
      </c>
      <c r="BN60" s="380">
        <f t="shared" si="109"/>
        <v>0</v>
      </c>
      <c r="BO60" s="380">
        <f t="shared" si="188"/>
        <v>0</v>
      </c>
      <c r="BP60" s="380">
        <f t="shared" si="189"/>
        <v>7614.5</v>
      </c>
      <c r="BQ60" s="380">
        <f t="shared" si="190"/>
        <v>7169.4</v>
      </c>
      <c r="BR60" s="380">
        <f t="shared" si="11"/>
        <v>4667.6000000000004</v>
      </c>
      <c r="BS60" s="380">
        <f t="shared" si="113"/>
        <v>2501.8000000000002</v>
      </c>
      <c r="BT60" s="380">
        <f t="shared" si="12"/>
        <v>445.1</v>
      </c>
      <c r="BU60" s="380"/>
      <c r="BV60" s="380">
        <f t="shared" si="82"/>
        <v>0</v>
      </c>
      <c r="BW60" s="380">
        <f t="shared" si="83"/>
        <v>0</v>
      </c>
      <c r="BX60" s="380">
        <f t="shared" si="84"/>
        <v>0</v>
      </c>
      <c r="BY60" s="380">
        <f t="shared" si="85"/>
        <v>0</v>
      </c>
      <c r="BZ60" s="380">
        <f t="shared" si="86"/>
        <v>0</v>
      </c>
      <c r="CA60" s="380">
        <f t="shared" si="87"/>
        <v>0</v>
      </c>
      <c r="CB60" s="380">
        <f t="shared" si="88"/>
        <v>0</v>
      </c>
      <c r="CC60" s="380">
        <f t="shared" si="89"/>
        <v>0</v>
      </c>
      <c r="CD60" s="380">
        <f t="shared" si="90"/>
        <v>0</v>
      </c>
      <c r="CE60" s="381">
        <f t="shared" si="13"/>
        <v>0</v>
      </c>
      <c r="CF60" s="380">
        <f t="shared" si="114"/>
        <v>0</v>
      </c>
      <c r="CG60" s="380">
        <f t="shared" si="115"/>
        <v>0</v>
      </c>
      <c r="CH60" s="380">
        <f t="shared" si="14"/>
        <v>0</v>
      </c>
      <c r="CI60" s="380">
        <f t="shared" si="116"/>
        <v>0</v>
      </c>
      <c r="CJ60" s="381">
        <f t="shared" si="15"/>
        <v>0</v>
      </c>
      <c r="CK60" s="380">
        <f t="shared" si="117"/>
        <v>0</v>
      </c>
      <c r="CL60" s="380">
        <f t="shared" si="118"/>
        <v>0</v>
      </c>
      <c r="CM60" s="380">
        <f t="shared" si="16"/>
        <v>0</v>
      </c>
      <c r="CN60" s="380">
        <f t="shared" si="119"/>
        <v>0</v>
      </c>
      <c r="CO60" s="381">
        <f t="shared" si="17"/>
        <v>0</v>
      </c>
      <c r="CP60" s="380">
        <f t="shared" si="120"/>
        <v>0</v>
      </c>
      <c r="CQ60" s="380">
        <f t="shared" si="121"/>
        <v>0</v>
      </c>
      <c r="CR60" s="380">
        <f t="shared" si="18"/>
        <v>0</v>
      </c>
      <c r="CS60" s="380">
        <f t="shared" si="122"/>
        <v>0</v>
      </c>
      <c r="CT60" s="381">
        <f t="shared" si="19"/>
        <v>0</v>
      </c>
      <c r="CU60" s="380">
        <f t="shared" si="123"/>
        <v>0</v>
      </c>
      <c r="CV60" s="380">
        <f t="shared" si="124"/>
        <v>0</v>
      </c>
      <c r="CW60" s="380">
        <f t="shared" si="20"/>
        <v>0</v>
      </c>
      <c r="CX60" s="380">
        <f t="shared" si="125"/>
        <v>0</v>
      </c>
      <c r="CY60" s="380">
        <f t="shared" si="21"/>
        <v>0</v>
      </c>
      <c r="CZ60" s="380">
        <f t="shared" si="126"/>
        <v>0</v>
      </c>
      <c r="DA60" s="380">
        <f t="shared" si="127"/>
        <v>0</v>
      </c>
      <c r="DB60" s="380">
        <f t="shared" si="22"/>
        <v>0</v>
      </c>
      <c r="DC60" s="380">
        <f t="shared" si="128"/>
        <v>0</v>
      </c>
      <c r="DD60" s="380">
        <f t="shared" si="23"/>
        <v>0</v>
      </c>
      <c r="DE60" s="380">
        <f t="shared" si="24"/>
        <v>0</v>
      </c>
      <c r="DF60" s="380">
        <f t="shared" si="25"/>
        <v>0</v>
      </c>
      <c r="DG60" s="380">
        <f t="shared" si="26"/>
        <v>0</v>
      </c>
      <c r="DH60" s="380">
        <f t="shared" si="129"/>
        <v>0</v>
      </c>
      <c r="DI60" s="380">
        <f t="shared" si="27"/>
        <v>0</v>
      </c>
      <c r="DJ60" s="380">
        <f t="shared" si="28"/>
        <v>0</v>
      </c>
      <c r="DK60" s="380">
        <f t="shared" si="29"/>
        <v>0</v>
      </c>
      <c r="DL60" s="380">
        <f t="shared" si="30"/>
        <v>0</v>
      </c>
      <c r="DM60" s="380">
        <f t="shared" si="130"/>
        <v>0</v>
      </c>
      <c r="DN60" s="380">
        <f t="shared" si="31"/>
        <v>0</v>
      </c>
      <c r="DO60" s="380">
        <f t="shared" si="131"/>
        <v>0</v>
      </c>
      <c r="DP60" s="380">
        <f t="shared" si="132"/>
        <v>0</v>
      </c>
      <c r="DQ60" s="380">
        <f t="shared" si="133"/>
        <v>0</v>
      </c>
      <c r="DR60" s="380">
        <f t="shared" si="134"/>
        <v>0</v>
      </c>
      <c r="DS60" s="380">
        <f t="shared" si="32"/>
        <v>0</v>
      </c>
      <c r="DT60" s="382">
        <f t="shared" si="135"/>
        <v>0</v>
      </c>
      <c r="DU60" s="383">
        <f t="shared" si="136"/>
        <v>0</v>
      </c>
      <c r="DV60" s="380">
        <f t="shared" si="33"/>
        <v>0</v>
      </c>
      <c r="DW60" s="380">
        <f t="shared" si="137"/>
        <v>0</v>
      </c>
      <c r="DX60" s="383">
        <f t="shared" si="138"/>
        <v>0</v>
      </c>
      <c r="DY60" s="383">
        <f t="shared" si="139"/>
        <v>0</v>
      </c>
      <c r="DZ60" s="383">
        <f t="shared" si="140"/>
        <v>0</v>
      </c>
      <c r="EA60" s="380">
        <f t="shared" si="34"/>
        <v>0</v>
      </c>
      <c r="EB60" s="380">
        <f t="shared" si="141"/>
        <v>0</v>
      </c>
      <c r="EC60" s="383">
        <f t="shared" si="142"/>
        <v>0</v>
      </c>
      <c r="ED60" s="383">
        <f t="shared" si="143"/>
        <v>0</v>
      </c>
      <c r="EE60" s="383">
        <f t="shared" si="144"/>
        <v>0</v>
      </c>
      <c r="EF60" s="380">
        <f t="shared" si="35"/>
        <v>0</v>
      </c>
      <c r="EG60" s="380">
        <f t="shared" si="145"/>
        <v>0</v>
      </c>
      <c r="EH60" s="383">
        <f t="shared" si="146"/>
        <v>0</v>
      </c>
      <c r="EI60" s="383">
        <f t="shared" si="147"/>
        <v>0</v>
      </c>
      <c r="EJ60" s="383">
        <f t="shared" si="148"/>
        <v>0</v>
      </c>
      <c r="EK60" s="380">
        <f t="shared" si="36"/>
        <v>0</v>
      </c>
      <c r="EL60" s="380">
        <f t="shared" si="149"/>
        <v>0</v>
      </c>
      <c r="EM60" s="383">
        <f t="shared" si="150"/>
        <v>0</v>
      </c>
      <c r="EN60" s="383">
        <f t="shared" si="151"/>
        <v>0</v>
      </c>
      <c r="EO60" s="383">
        <f t="shared" si="152"/>
        <v>0</v>
      </c>
      <c r="EP60" s="380">
        <f t="shared" si="37"/>
        <v>0</v>
      </c>
      <c r="EQ60" s="380">
        <f t="shared" si="153"/>
        <v>0</v>
      </c>
      <c r="ER60" s="383">
        <f t="shared" si="154"/>
        <v>0</v>
      </c>
      <c r="ES60" s="383">
        <f t="shared" si="155"/>
        <v>0</v>
      </c>
      <c r="ET60" s="383">
        <f t="shared" si="156"/>
        <v>0</v>
      </c>
      <c r="EU60" s="380">
        <f t="shared" si="38"/>
        <v>0</v>
      </c>
      <c r="EV60" s="380">
        <f t="shared" si="157"/>
        <v>0</v>
      </c>
      <c r="EW60" s="383">
        <f t="shared" si="158"/>
        <v>0</v>
      </c>
      <c r="EX60" s="383">
        <f t="shared" si="159"/>
        <v>0</v>
      </c>
      <c r="EY60" s="383">
        <f t="shared" si="160"/>
        <v>0</v>
      </c>
      <c r="EZ60" s="380">
        <f t="shared" si="39"/>
        <v>0</v>
      </c>
      <c r="FA60" s="380">
        <f t="shared" si="161"/>
        <v>0</v>
      </c>
      <c r="FB60" s="383">
        <f t="shared" si="162"/>
        <v>0</v>
      </c>
      <c r="FC60" s="383">
        <f t="shared" si="163"/>
        <v>0</v>
      </c>
      <c r="FD60" s="383">
        <f t="shared" si="164"/>
        <v>0</v>
      </c>
      <c r="FE60" s="380">
        <f t="shared" si="40"/>
        <v>0</v>
      </c>
      <c r="FF60" s="380">
        <f t="shared" si="165"/>
        <v>0</v>
      </c>
      <c r="FG60" s="384">
        <f t="shared" si="166"/>
        <v>0</v>
      </c>
      <c r="FH60" s="385">
        <f t="shared" si="41"/>
        <v>0</v>
      </c>
      <c r="FI60" s="380">
        <f t="shared" si="42"/>
        <v>0</v>
      </c>
      <c r="FJ60" s="380">
        <f t="shared" si="43"/>
        <v>0</v>
      </c>
      <c r="FK60" s="380">
        <f t="shared" si="167"/>
        <v>0</v>
      </c>
      <c r="FL60" s="380">
        <f t="shared" si="44"/>
        <v>0</v>
      </c>
      <c r="FM60" s="380">
        <f t="shared" si="45"/>
        <v>0</v>
      </c>
      <c r="FN60" s="380">
        <f t="shared" si="46"/>
        <v>0</v>
      </c>
      <c r="FO60" s="380">
        <f t="shared" si="47"/>
        <v>0</v>
      </c>
      <c r="FP60" s="380">
        <f t="shared" si="168"/>
        <v>0</v>
      </c>
      <c r="FQ60" s="380">
        <f t="shared" si="48"/>
        <v>0</v>
      </c>
      <c r="FR60" s="380">
        <f t="shared" si="49"/>
        <v>0</v>
      </c>
      <c r="FS60" s="380">
        <f t="shared" si="50"/>
        <v>0</v>
      </c>
      <c r="FT60" s="380">
        <f t="shared" si="51"/>
        <v>0</v>
      </c>
      <c r="FU60" s="380">
        <f t="shared" si="169"/>
        <v>0</v>
      </c>
      <c r="FV60" s="380">
        <f t="shared" si="52"/>
        <v>0</v>
      </c>
      <c r="FW60" s="380">
        <f t="shared" si="53"/>
        <v>0</v>
      </c>
      <c r="FX60" s="380">
        <f t="shared" si="54"/>
        <v>0</v>
      </c>
      <c r="FY60" s="380">
        <f t="shared" si="55"/>
        <v>0</v>
      </c>
      <c r="FZ60" s="380">
        <f t="shared" si="170"/>
        <v>0</v>
      </c>
      <c r="GA60" s="380">
        <f t="shared" si="56"/>
        <v>0</v>
      </c>
      <c r="GB60" s="380">
        <f t="shared" si="57"/>
        <v>0</v>
      </c>
      <c r="GC60" s="380">
        <f t="shared" si="58"/>
        <v>0</v>
      </c>
      <c r="GD60" s="380">
        <f t="shared" si="59"/>
        <v>0</v>
      </c>
      <c r="GE60" s="380">
        <f t="shared" si="171"/>
        <v>0</v>
      </c>
      <c r="GF60" s="380">
        <f t="shared" si="60"/>
        <v>0</v>
      </c>
      <c r="GG60" s="380">
        <f t="shared" si="61"/>
        <v>0</v>
      </c>
      <c r="GH60" s="380">
        <f t="shared" si="62"/>
        <v>0</v>
      </c>
      <c r="GI60" s="380">
        <f t="shared" si="63"/>
        <v>0</v>
      </c>
      <c r="GJ60" s="380">
        <f t="shared" si="172"/>
        <v>0</v>
      </c>
      <c r="GK60" s="380">
        <f t="shared" si="64"/>
        <v>0</v>
      </c>
      <c r="GL60" s="380">
        <f t="shared" si="65"/>
        <v>0</v>
      </c>
      <c r="GM60" s="380">
        <f t="shared" si="66"/>
        <v>0</v>
      </c>
      <c r="GN60" s="380">
        <f t="shared" si="67"/>
        <v>0</v>
      </c>
      <c r="GO60" s="380">
        <f t="shared" si="173"/>
        <v>0</v>
      </c>
      <c r="GP60" s="380">
        <f t="shared" si="68"/>
        <v>0</v>
      </c>
      <c r="GQ60" s="380">
        <f t="shared" si="69"/>
        <v>0</v>
      </c>
      <c r="GR60" s="380">
        <f t="shared" si="70"/>
        <v>0</v>
      </c>
      <c r="GS60" s="380">
        <f t="shared" si="71"/>
        <v>0</v>
      </c>
      <c r="GT60" s="380">
        <f t="shared" si="174"/>
        <v>0</v>
      </c>
      <c r="GU60" s="380">
        <f t="shared" si="72"/>
        <v>0</v>
      </c>
      <c r="GV60" s="386">
        <f t="shared" si="91"/>
        <v>9093.4</v>
      </c>
      <c r="GW60" s="380">
        <f t="shared" si="77"/>
        <v>8578.2999999999993</v>
      </c>
      <c r="GX60" s="380">
        <f t="shared" si="77"/>
        <v>5584.9</v>
      </c>
      <c r="GY60" s="380">
        <f t="shared" si="77"/>
        <v>2993.4</v>
      </c>
      <c r="GZ60" s="380">
        <f t="shared" si="77"/>
        <v>515.1</v>
      </c>
      <c r="HA60" s="387"/>
      <c r="HB60" s="387"/>
      <c r="HC60" s="388"/>
      <c r="HD60" s="388"/>
      <c r="HE60" s="389"/>
      <c r="HF60" s="390">
        <f t="shared" si="175"/>
        <v>185</v>
      </c>
      <c r="HG60" s="391">
        <v>11.7</v>
      </c>
      <c r="HH60" s="392">
        <f t="shared" si="78"/>
        <v>30552</v>
      </c>
      <c r="HI60" s="393"/>
      <c r="HJ60" s="394"/>
      <c r="HK60" s="388">
        <f t="shared" si="74"/>
        <v>0</v>
      </c>
      <c r="HL60" s="388">
        <f t="shared" si="79"/>
        <v>9093.4</v>
      </c>
      <c r="HM60" s="394">
        <f t="shared" si="176"/>
        <v>5584.9</v>
      </c>
      <c r="HN60" s="394"/>
      <c r="HO60" s="395">
        <f t="shared" si="81"/>
        <v>9093.4</v>
      </c>
    </row>
    <row r="61" spans="1:225">
      <c r="A61" s="372" t="s">
        <v>839</v>
      </c>
      <c r="B61" s="373">
        <v>0</v>
      </c>
      <c r="C61" s="373">
        <v>0</v>
      </c>
      <c r="D61" s="374">
        <v>31</v>
      </c>
      <c r="E61" s="375">
        <v>0</v>
      </c>
      <c r="F61" s="374"/>
      <c r="G61" s="373">
        <v>0</v>
      </c>
      <c r="H61" s="374">
        <v>312</v>
      </c>
      <c r="I61" s="375">
        <v>0</v>
      </c>
      <c r="J61" s="374"/>
      <c r="K61" s="374"/>
      <c r="L61" s="374"/>
      <c r="M61" s="373">
        <v>0</v>
      </c>
      <c r="N61" s="375">
        <v>0</v>
      </c>
      <c r="O61" s="374"/>
      <c r="P61" s="375">
        <v>0</v>
      </c>
      <c r="Q61" s="374"/>
      <c r="R61" s="375">
        <v>0</v>
      </c>
      <c r="S61" s="374"/>
      <c r="T61" s="376">
        <v>0</v>
      </c>
      <c r="U61" s="403">
        <v>0</v>
      </c>
      <c r="V61" s="403">
        <v>0</v>
      </c>
      <c r="W61" s="375">
        <v>0</v>
      </c>
      <c r="X61" s="375">
        <v>0</v>
      </c>
      <c r="Y61" s="375">
        <v>0</v>
      </c>
      <c r="Z61" s="375">
        <v>0</v>
      </c>
      <c r="AA61" s="375">
        <v>0</v>
      </c>
      <c r="AB61" s="375">
        <v>0</v>
      </c>
      <c r="AC61" s="375">
        <v>0</v>
      </c>
      <c r="AD61" s="377">
        <v>0</v>
      </c>
      <c r="AE61" s="377">
        <v>0</v>
      </c>
      <c r="AF61" s="377">
        <v>0</v>
      </c>
      <c r="AG61" s="377">
        <v>0</v>
      </c>
      <c r="AH61" s="374"/>
      <c r="AI61" s="377">
        <v>0</v>
      </c>
      <c r="AJ61" s="378">
        <f t="shared" si="75"/>
        <v>31</v>
      </c>
      <c r="AK61" s="378">
        <f t="shared" si="76"/>
        <v>312</v>
      </c>
      <c r="AL61" s="379">
        <f t="shared" si="0"/>
        <v>0</v>
      </c>
      <c r="AM61" s="380">
        <f t="shared" si="92"/>
        <v>0</v>
      </c>
      <c r="AN61" s="380">
        <f t="shared" si="1"/>
        <v>0</v>
      </c>
      <c r="AO61" s="380">
        <f t="shared" si="93"/>
        <v>0</v>
      </c>
      <c r="AP61" s="380">
        <f t="shared" si="177"/>
        <v>0</v>
      </c>
      <c r="AQ61" s="380">
        <f t="shared" si="2"/>
        <v>0</v>
      </c>
      <c r="AR61" s="380">
        <f t="shared" si="3"/>
        <v>0</v>
      </c>
      <c r="AS61" s="380">
        <f t="shared" si="4"/>
        <v>0</v>
      </c>
      <c r="AT61" s="380">
        <f t="shared" si="95"/>
        <v>0</v>
      </c>
      <c r="AU61" s="380">
        <f t="shared" si="178"/>
        <v>0</v>
      </c>
      <c r="AV61" s="380">
        <f t="shared" si="179"/>
        <v>1698</v>
      </c>
      <c r="AW61" s="380">
        <f t="shared" si="180"/>
        <v>1617.6</v>
      </c>
      <c r="AX61" s="380">
        <f t="shared" si="5"/>
        <v>1053.2</v>
      </c>
      <c r="AY61" s="380">
        <f t="shared" si="99"/>
        <v>564.4</v>
      </c>
      <c r="AZ61" s="380">
        <f t="shared" si="6"/>
        <v>80.400000000000006</v>
      </c>
      <c r="BA61" s="380">
        <f t="shared" si="181"/>
        <v>0</v>
      </c>
      <c r="BB61" s="380">
        <f t="shared" si="182"/>
        <v>0</v>
      </c>
      <c r="BC61" s="380">
        <f t="shared" si="7"/>
        <v>0</v>
      </c>
      <c r="BD61" s="380">
        <f t="shared" si="102"/>
        <v>0</v>
      </c>
      <c r="BE61" s="380">
        <f t="shared" si="8"/>
        <v>0</v>
      </c>
      <c r="BF61" s="380">
        <f t="shared" si="183"/>
        <v>0</v>
      </c>
      <c r="BG61" s="380">
        <f t="shared" si="184"/>
        <v>0</v>
      </c>
      <c r="BH61" s="380">
        <f t="shared" si="9"/>
        <v>0</v>
      </c>
      <c r="BI61" s="380">
        <f t="shared" si="105"/>
        <v>0</v>
      </c>
      <c r="BJ61" s="380">
        <f t="shared" si="185"/>
        <v>0</v>
      </c>
      <c r="BK61" s="380">
        <f t="shared" si="186"/>
        <v>0</v>
      </c>
      <c r="BL61" s="380">
        <f t="shared" si="187"/>
        <v>0</v>
      </c>
      <c r="BM61" s="380">
        <f t="shared" si="10"/>
        <v>0</v>
      </c>
      <c r="BN61" s="380">
        <f t="shared" si="109"/>
        <v>0</v>
      </c>
      <c r="BO61" s="380">
        <f t="shared" si="188"/>
        <v>0</v>
      </c>
      <c r="BP61" s="380">
        <f t="shared" si="189"/>
        <v>15036.2</v>
      </c>
      <c r="BQ61" s="380">
        <f t="shared" si="190"/>
        <v>14157.3</v>
      </c>
      <c r="BR61" s="380">
        <f t="shared" si="11"/>
        <v>9217.1</v>
      </c>
      <c r="BS61" s="380">
        <f t="shared" si="113"/>
        <v>4940.2</v>
      </c>
      <c r="BT61" s="380">
        <f t="shared" si="12"/>
        <v>878.9</v>
      </c>
      <c r="BU61" s="380"/>
      <c r="BV61" s="380">
        <f t="shared" si="82"/>
        <v>0</v>
      </c>
      <c r="BW61" s="380">
        <f t="shared" si="83"/>
        <v>0</v>
      </c>
      <c r="BX61" s="380">
        <f t="shared" si="84"/>
        <v>0</v>
      </c>
      <c r="BY61" s="380">
        <f t="shared" si="85"/>
        <v>0</v>
      </c>
      <c r="BZ61" s="380">
        <f t="shared" si="86"/>
        <v>0</v>
      </c>
      <c r="CA61" s="380">
        <f t="shared" si="87"/>
        <v>0</v>
      </c>
      <c r="CB61" s="380">
        <f t="shared" si="88"/>
        <v>0</v>
      </c>
      <c r="CC61" s="380">
        <f t="shared" si="89"/>
        <v>0</v>
      </c>
      <c r="CD61" s="380">
        <f t="shared" si="90"/>
        <v>0</v>
      </c>
      <c r="CE61" s="381">
        <f t="shared" si="13"/>
        <v>0</v>
      </c>
      <c r="CF61" s="380">
        <f t="shared" si="114"/>
        <v>0</v>
      </c>
      <c r="CG61" s="380">
        <f t="shared" si="115"/>
        <v>0</v>
      </c>
      <c r="CH61" s="380">
        <f t="shared" si="14"/>
        <v>0</v>
      </c>
      <c r="CI61" s="380">
        <f t="shared" si="116"/>
        <v>0</v>
      </c>
      <c r="CJ61" s="381">
        <f t="shared" si="15"/>
        <v>0</v>
      </c>
      <c r="CK61" s="380">
        <f t="shared" si="117"/>
        <v>0</v>
      </c>
      <c r="CL61" s="380">
        <f t="shared" si="118"/>
        <v>0</v>
      </c>
      <c r="CM61" s="380">
        <f t="shared" si="16"/>
        <v>0</v>
      </c>
      <c r="CN61" s="380">
        <f t="shared" si="119"/>
        <v>0</v>
      </c>
      <c r="CO61" s="381">
        <f t="shared" si="17"/>
        <v>0</v>
      </c>
      <c r="CP61" s="380">
        <f t="shared" si="120"/>
        <v>0</v>
      </c>
      <c r="CQ61" s="380">
        <f t="shared" si="121"/>
        <v>0</v>
      </c>
      <c r="CR61" s="380">
        <f t="shared" si="18"/>
        <v>0</v>
      </c>
      <c r="CS61" s="380">
        <f t="shared" si="122"/>
        <v>0</v>
      </c>
      <c r="CT61" s="381">
        <f t="shared" si="19"/>
        <v>0</v>
      </c>
      <c r="CU61" s="380">
        <f t="shared" si="123"/>
        <v>0</v>
      </c>
      <c r="CV61" s="380">
        <f t="shared" si="124"/>
        <v>0</v>
      </c>
      <c r="CW61" s="380">
        <f t="shared" si="20"/>
        <v>0</v>
      </c>
      <c r="CX61" s="380">
        <f t="shared" si="125"/>
        <v>0</v>
      </c>
      <c r="CY61" s="380">
        <f t="shared" si="21"/>
        <v>0</v>
      </c>
      <c r="CZ61" s="380">
        <f t="shared" si="126"/>
        <v>0</v>
      </c>
      <c r="DA61" s="380">
        <f t="shared" si="127"/>
        <v>0</v>
      </c>
      <c r="DB61" s="380">
        <f t="shared" si="22"/>
        <v>0</v>
      </c>
      <c r="DC61" s="380">
        <f t="shared" si="128"/>
        <v>0</v>
      </c>
      <c r="DD61" s="380">
        <f t="shared" si="23"/>
        <v>0</v>
      </c>
      <c r="DE61" s="380">
        <f t="shared" si="24"/>
        <v>0</v>
      </c>
      <c r="DF61" s="380">
        <f t="shared" si="25"/>
        <v>0</v>
      </c>
      <c r="DG61" s="380">
        <f t="shared" si="26"/>
        <v>0</v>
      </c>
      <c r="DH61" s="380">
        <f t="shared" si="129"/>
        <v>0</v>
      </c>
      <c r="DI61" s="380">
        <f t="shared" si="27"/>
        <v>0</v>
      </c>
      <c r="DJ61" s="380">
        <f t="shared" si="28"/>
        <v>0</v>
      </c>
      <c r="DK61" s="380">
        <f t="shared" si="29"/>
        <v>0</v>
      </c>
      <c r="DL61" s="380">
        <f t="shared" si="30"/>
        <v>0</v>
      </c>
      <c r="DM61" s="380">
        <f t="shared" si="130"/>
        <v>0</v>
      </c>
      <c r="DN61" s="380">
        <f t="shared" si="31"/>
        <v>0</v>
      </c>
      <c r="DO61" s="380">
        <f t="shared" si="131"/>
        <v>0</v>
      </c>
      <c r="DP61" s="380">
        <f t="shared" si="132"/>
        <v>0</v>
      </c>
      <c r="DQ61" s="380">
        <f t="shared" si="133"/>
        <v>0</v>
      </c>
      <c r="DR61" s="380">
        <f t="shared" si="134"/>
        <v>0</v>
      </c>
      <c r="DS61" s="380">
        <f t="shared" si="32"/>
        <v>0</v>
      </c>
      <c r="DT61" s="382">
        <f t="shared" si="135"/>
        <v>0</v>
      </c>
      <c r="DU61" s="383">
        <f t="shared" si="136"/>
        <v>0</v>
      </c>
      <c r="DV61" s="380">
        <f t="shared" si="33"/>
        <v>0</v>
      </c>
      <c r="DW61" s="380">
        <f t="shared" si="137"/>
        <v>0</v>
      </c>
      <c r="DX61" s="383">
        <f t="shared" si="138"/>
        <v>0</v>
      </c>
      <c r="DY61" s="383">
        <f t="shared" si="139"/>
        <v>0</v>
      </c>
      <c r="DZ61" s="383">
        <f t="shared" si="140"/>
        <v>0</v>
      </c>
      <c r="EA61" s="380">
        <f t="shared" si="34"/>
        <v>0</v>
      </c>
      <c r="EB61" s="380">
        <f t="shared" si="141"/>
        <v>0</v>
      </c>
      <c r="EC61" s="383">
        <f t="shared" si="142"/>
        <v>0</v>
      </c>
      <c r="ED61" s="383">
        <f t="shared" si="143"/>
        <v>0</v>
      </c>
      <c r="EE61" s="383">
        <f t="shared" si="144"/>
        <v>0</v>
      </c>
      <c r="EF61" s="380">
        <f t="shared" si="35"/>
        <v>0</v>
      </c>
      <c r="EG61" s="380">
        <f t="shared" si="145"/>
        <v>0</v>
      </c>
      <c r="EH61" s="383">
        <f t="shared" si="146"/>
        <v>0</v>
      </c>
      <c r="EI61" s="383">
        <f t="shared" si="147"/>
        <v>0</v>
      </c>
      <c r="EJ61" s="383">
        <f t="shared" si="148"/>
        <v>0</v>
      </c>
      <c r="EK61" s="380">
        <f t="shared" si="36"/>
        <v>0</v>
      </c>
      <c r="EL61" s="380">
        <f t="shared" si="149"/>
        <v>0</v>
      </c>
      <c r="EM61" s="383">
        <f t="shared" si="150"/>
        <v>0</v>
      </c>
      <c r="EN61" s="383">
        <f t="shared" si="151"/>
        <v>0</v>
      </c>
      <c r="EO61" s="383">
        <f t="shared" si="152"/>
        <v>0</v>
      </c>
      <c r="EP61" s="380">
        <f t="shared" si="37"/>
        <v>0</v>
      </c>
      <c r="EQ61" s="380">
        <f t="shared" si="153"/>
        <v>0</v>
      </c>
      <c r="ER61" s="383">
        <f t="shared" si="154"/>
        <v>0</v>
      </c>
      <c r="ES61" s="383">
        <f t="shared" si="155"/>
        <v>0</v>
      </c>
      <c r="ET61" s="383">
        <f t="shared" si="156"/>
        <v>0</v>
      </c>
      <c r="EU61" s="380">
        <f t="shared" si="38"/>
        <v>0</v>
      </c>
      <c r="EV61" s="380">
        <f t="shared" si="157"/>
        <v>0</v>
      </c>
      <c r="EW61" s="383">
        <f t="shared" si="158"/>
        <v>0</v>
      </c>
      <c r="EX61" s="383">
        <f t="shared" si="159"/>
        <v>0</v>
      </c>
      <c r="EY61" s="383">
        <f t="shared" si="160"/>
        <v>0</v>
      </c>
      <c r="EZ61" s="380">
        <f t="shared" si="39"/>
        <v>0</v>
      </c>
      <c r="FA61" s="380">
        <f t="shared" si="161"/>
        <v>0</v>
      </c>
      <c r="FB61" s="383">
        <f t="shared" si="162"/>
        <v>0</v>
      </c>
      <c r="FC61" s="383">
        <f t="shared" si="163"/>
        <v>0</v>
      </c>
      <c r="FD61" s="383">
        <f t="shared" si="164"/>
        <v>0</v>
      </c>
      <c r="FE61" s="380">
        <f t="shared" si="40"/>
        <v>0</v>
      </c>
      <c r="FF61" s="380">
        <f t="shared" si="165"/>
        <v>0</v>
      </c>
      <c r="FG61" s="384">
        <f t="shared" si="166"/>
        <v>0</v>
      </c>
      <c r="FH61" s="385">
        <f t="shared" si="41"/>
        <v>0</v>
      </c>
      <c r="FI61" s="380">
        <f t="shared" si="42"/>
        <v>0</v>
      </c>
      <c r="FJ61" s="380">
        <f t="shared" si="43"/>
        <v>0</v>
      </c>
      <c r="FK61" s="380">
        <f t="shared" si="167"/>
        <v>0</v>
      </c>
      <c r="FL61" s="380">
        <f t="shared" si="44"/>
        <v>0</v>
      </c>
      <c r="FM61" s="380">
        <f t="shared" si="45"/>
        <v>0</v>
      </c>
      <c r="FN61" s="380">
        <f t="shared" si="46"/>
        <v>0</v>
      </c>
      <c r="FO61" s="380">
        <f t="shared" si="47"/>
        <v>0</v>
      </c>
      <c r="FP61" s="380">
        <f t="shared" si="168"/>
        <v>0</v>
      </c>
      <c r="FQ61" s="380">
        <f t="shared" si="48"/>
        <v>0</v>
      </c>
      <c r="FR61" s="380">
        <f t="shared" si="49"/>
        <v>0</v>
      </c>
      <c r="FS61" s="380">
        <f t="shared" si="50"/>
        <v>0</v>
      </c>
      <c r="FT61" s="380">
        <f t="shared" si="51"/>
        <v>0</v>
      </c>
      <c r="FU61" s="380">
        <f t="shared" si="169"/>
        <v>0</v>
      </c>
      <c r="FV61" s="380">
        <f t="shared" si="52"/>
        <v>0</v>
      </c>
      <c r="FW61" s="380">
        <f t="shared" si="53"/>
        <v>0</v>
      </c>
      <c r="FX61" s="380">
        <f t="shared" si="54"/>
        <v>0</v>
      </c>
      <c r="FY61" s="380">
        <f t="shared" si="55"/>
        <v>0</v>
      </c>
      <c r="FZ61" s="380">
        <f t="shared" si="170"/>
        <v>0</v>
      </c>
      <c r="GA61" s="380">
        <f t="shared" si="56"/>
        <v>0</v>
      </c>
      <c r="GB61" s="380">
        <f t="shared" si="57"/>
        <v>0</v>
      </c>
      <c r="GC61" s="380">
        <f t="shared" si="58"/>
        <v>0</v>
      </c>
      <c r="GD61" s="380">
        <f t="shared" si="59"/>
        <v>0</v>
      </c>
      <c r="GE61" s="380">
        <f t="shared" si="171"/>
        <v>0</v>
      </c>
      <c r="GF61" s="380">
        <f t="shared" si="60"/>
        <v>0</v>
      </c>
      <c r="GG61" s="380">
        <f t="shared" si="61"/>
        <v>0</v>
      </c>
      <c r="GH61" s="380">
        <f t="shared" si="62"/>
        <v>0</v>
      </c>
      <c r="GI61" s="380">
        <f t="shared" si="63"/>
        <v>0</v>
      </c>
      <c r="GJ61" s="380">
        <f t="shared" si="172"/>
        <v>0</v>
      </c>
      <c r="GK61" s="380">
        <f t="shared" si="64"/>
        <v>0</v>
      </c>
      <c r="GL61" s="380">
        <f t="shared" si="65"/>
        <v>0</v>
      </c>
      <c r="GM61" s="380">
        <f t="shared" si="66"/>
        <v>0</v>
      </c>
      <c r="GN61" s="380">
        <f t="shared" si="67"/>
        <v>0</v>
      </c>
      <c r="GO61" s="380">
        <f t="shared" si="173"/>
        <v>0</v>
      </c>
      <c r="GP61" s="380">
        <f t="shared" si="68"/>
        <v>0</v>
      </c>
      <c r="GQ61" s="380">
        <f t="shared" si="69"/>
        <v>0</v>
      </c>
      <c r="GR61" s="380">
        <f t="shared" si="70"/>
        <v>0</v>
      </c>
      <c r="GS61" s="380">
        <f t="shared" si="71"/>
        <v>0</v>
      </c>
      <c r="GT61" s="380">
        <f t="shared" si="174"/>
        <v>0</v>
      </c>
      <c r="GU61" s="380">
        <f t="shared" si="72"/>
        <v>0</v>
      </c>
      <c r="GV61" s="386">
        <f t="shared" si="91"/>
        <v>16734.2</v>
      </c>
      <c r="GW61" s="380">
        <f t="shared" si="77"/>
        <v>15774.9</v>
      </c>
      <c r="GX61" s="380">
        <f t="shared" si="77"/>
        <v>10270.299999999999</v>
      </c>
      <c r="GY61" s="380">
        <f t="shared" si="77"/>
        <v>5504.6</v>
      </c>
      <c r="GZ61" s="380">
        <f t="shared" si="77"/>
        <v>959.3</v>
      </c>
      <c r="HA61" s="387"/>
      <c r="HB61" s="387"/>
      <c r="HC61" s="388"/>
      <c r="HD61" s="388"/>
      <c r="HE61" s="389"/>
      <c r="HF61" s="390">
        <f t="shared" si="175"/>
        <v>343</v>
      </c>
      <c r="HG61" s="391">
        <v>24.8</v>
      </c>
      <c r="HH61" s="392">
        <f t="shared" si="78"/>
        <v>26506</v>
      </c>
      <c r="HI61" s="393"/>
      <c r="HJ61" s="394"/>
      <c r="HK61" s="388">
        <f t="shared" si="74"/>
        <v>0</v>
      </c>
      <c r="HL61" s="388">
        <f t="shared" si="79"/>
        <v>16734.2</v>
      </c>
      <c r="HM61" s="394">
        <f t="shared" si="176"/>
        <v>10270.299999999999</v>
      </c>
      <c r="HN61" s="394"/>
      <c r="HO61" s="395">
        <f t="shared" si="81"/>
        <v>16734.2</v>
      </c>
    </row>
    <row r="62" spans="1:225">
      <c r="A62" s="372" t="s">
        <v>763</v>
      </c>
      <c r="B62" s="373">
        <v>0</v>
      </c>
      <c r="C62" s="373">
        <v>0</v>
      </c>
      <c r="D62" s="374">
        <v>54</v>
      </c>
      <c r="E62" s="375">
        <v>0</v>
      </c>
      <c r="F62" s="374"/>
      <c r="G62" s="373">
        <v>0</v>
      </c>
      <c r="H62" s="374">
        <v>237</v>
      </c>
      <c r="I62" s="375">
        <v>0</v>
      </c>
      <c r="J62" s="374"/>
      <c r="K62" s="374"/>
      <c r="L62" s="374"/>
      <c r="M62" s="373">
        <v>0</v>
      </c>
      <c r="N62" s="375">
        <v>0</v>
      </c>
      <c r="O62" s="374"/>
      <c r="P62" s="375">
        <v>0</v>
      </c>
      <c r="Q62" s="374">
        <v>26</v>
      </c>
      <c r="R62" s="375">
        <v>0</v>
      </c>
      <c r="S62" s="374"/>
      <c r="T62" s="376">
        <v>0</v>
      </c>
      <c r="U62" s="403">
        <v>0</v>
      </c>
      <c r="V62" s="403">
        <v>0</v>
      </c>
      <c r="W62" s="375">
        <v>0</v>
      </c>
      <c r="X62" s="375">
        <v>0</v>
      </c>
      <c r="Y62" s="375">
        <v>0</v>
      </c>
      <c r="Z62" s="375">
        <v>0</v>
      </c>
      <c r="AA62" s="375">
        <v>0</v>
      </c>
      <c r="AB62" s="375">
        <v>0</v>
      </c>
      <c r="AC62" s="375">
        <v>0</v>
      </c>
      <c r="AD62" s="377">
        <v>0</v>
      </c>
      <c r="AE62" s="377">
        <v>0</v>
      </c>
      <c r="AF62" s="377">
        <v>0</v>
      </c>
      <c r="AG62" s="377">
        <v>0</v>
      </c>
      <c r="AH62" s="374"/>
      <c r="AI62" s="377">
        <v>0</v>
      </c>
      <c r="AJ62" s="378">
        <f t="shared" si="75"/>
        <v>54</v>
      </c>
      <c r="AK62" s="378">
        <f t="shared" si="76"/>
        <v>263</v>
      </c>
      <c r="AL62" s="379">
        <f t="shared" si="0"/>
        <v>0</v>
      </c>
      <c r="AM62" s="380">
        <f t="shared" si="92"/>
        <v>0</v>
      </c>
      <c r="AN62" s="380">
        <f t="shared" si="1"/>
        <v>0</v>
      </c>
      <c r="AO62" s="380">
        <f t="shared" si="93"/>
        <v>0</v>
      </c>
      <c r="AP62" s="380">
        <f t="shared" si="177"/>
        <v>0</v>
      </c>
      <c r="AQ62" s="380">
        <f t="shared" si="2"/>
        <v>0</v>
      </c>
      <c r="AR62" s="380">
        <f t="shared" si="3"/>
        <v>0</v>
      </c>
      <c r="AS62" s="380">
        <f t="shared" si="4"/>
        <v>0</v>
      </c>
      <c r="AT62" s="380">
        <f t="shared" si="95"/>
        <v>0</v>
      </c>
      <c r="AU62" s="380">
        <f t="shared" si="178"/>
        <v>0</v>
      </c>
      <c r="AV62" s="380">
        <f t="shared" si="179"/>
        <v>2957.8</v>
      </c>
      <c r="AW62" s="380">
        <f t="shared" si="180"/>
        <v>2817.8</v>
      </c>
      <c r="AX62" s="380">
        <f t="shared" si="5"/>
        <v>1834.6</v>
      </c>
      <c r="AY62" s="380">
        <f t="shared" si="99"/>
        <v>983.2</v>
      </c>
      <c r="AZ62" s="380">
        <f t="shared" si="6"/>
        <v>140</v>
      </c>
      <c r="BA62" s="380">
        <f t="shared" si="181"/>
        <v>0</v>
      </c>
      <c r="BB62" s="380">
        <f t="shared" si="182"/>
        <v>0</v>
      </c>
      <c r="BC62" s="380">
        <f t="shared" si="7"/>
        <v>0</v>
      </c>
      <c r="BD62" s="380">
        <f t="shared" si="102"/>
        <v>0</v>
      </c>
      <c r="BE62" s="380">
        <f t="shared" si="8"/>
        <v>0</v>
      </c>
      <c r="BF62" s="380">
        <f t="shared" si="183"/>
        <v>0</v>
      </c>
      <c r="BG62" s="380">
        <f t="shared" si="184"/>
        <v>0</v>
      </c>
      <c r="BH62" s="380">
        <f t="shared" si="9"/>
        <v>0</v>
      </c>
      <c r="BI62" s="380">
        <f t="shared" si="105"/>
        <v>0</v>
      </c>
      <c r="BJ62" s="380">
        <f t="shared" si="185"/>
        <v>0</v>
      </c>
      <c r="BK62" s="380">
        <f t="shared" si="186"/>
        <v>0</v>
      </c>
      <c r="BL62" s="380">
        <f t="shared" si="187"/>
        <v>0</v>
      </c>
      <c r="BM62" s="380">
        <f t="shared" si="10"/>
        <v>0</v>
      </c>
      <c r="BN62" s="380">
        <f t="shared" si="109"/>
        <v>0</v>
      </c>
      <c r="BO62" s="380">
        <f t="shared" si="188"/>
        <v>0</v>
      </c>
      <c r="BP62" s="380">
        <f t="shared" si="189"/>
        <v>11421.7</v>
      </c>
      <c r="BQ62" s="380">
        <f t="shared" si="190"/>
        <v>10754.1</v>
      </c>
      <c r="BR62" s="380">
        <f t="shared" si="11"/>
        <v>7001.5</v>
      </c>
      <c r="BS62" s="380">
        <f t="shared" si="113"/>
        <v>3752.6</v>
      </c>
      <c r="BT62" s="380">
        <f t="shared" si="12"/>
        <v>667.6</v>
      </c>
      <c r="BU62" s="380"/>
      <c r="BV62" s="380">
        <f t="shared" si="82"/>
        <v>0</v>
      </c>
      <c r="BW62" s="380">
        <f t="shared" si="83"/>
        <v>0</v>
      </c>
      <c r="BX62" s="380">
        <f t="shared" si="84"/>
        <v>0</v>
      </c>
      <c r="BY62" s="380">
        <f t="shared" si="85"/>
        <v>0</v>
      </c>
      <c r="BZ62" s="380">
        <f t="shared" si="86"/>
        <v>0</v>
      </c>
      <c r="CA62" s="380">
        <f t="shared" si="87"/>
        <v>0</v>
      </c>
      <c r="CB62" s="380">
        <f t="shared" si="88"/>
        <v>0</v>
      </c>
      <c r="CC62" s="380">
        <f t="shared" si="89"/>
        <v>0</v>
      </c>
      <c r="CD62" s="380">
        <f t="shared" si="90"/>
        <v>0</v>
      </c>
      <c r="CE62" s="381">
        <f t="shared" si="13"/>
        <v>0</v>
      </c>
      <c r="CF62" s="380">
        <f t="shared" si="114"/>
        <v>0</v>
      </c>
      <c r="CG62" s="380">
        <f t="shared" si="115"/>
        <v>0</v>
      </c>
      <c r="CH62" s="380">
        <f t="shared" si="14"/>
        <v>0</v>
      </c>
      <c r="CI62" s="380">
        <f t="shared" si="116"/>
        <v>0</v>
      </c>
      <c r="CJ62" s="381">
        <f t="shared" si="15"/>
        <v>0</v>
      </c>
      <c r="CK62" s="380">
        <f t="shared" si="117"/>
        <v>0</v>
      </c>
      <c r="CL62" s="380">
        <f t="shared" si="118"/>
        <v>0</v>
      </c>
      <c r="CM62" s="380">
        <f t="shared" si="16"/>
        <v>0</v>
      </c>
      <c r="CN62" s="380">
        <f t="shared" si="119"/>
        <v>0</v>
      </c>
      <c r="CO62" s="381">
        <f t="shared" si="17"/>
        <v>0</v>
      </c>
      <c r="CP62" s="380">
        <f t="shared" si="120"/>
        <v>0</v>
      </c>
      <c r="CQ62" s="380">
        <f t="shared" si="121"/>
        <v>0</v>
      </c>
      <c r="CR62" s="380">
        <f t="shared" si="18"/>
        <v>0</v>
      </c>
      <c r="CS62" s="380">
        <f t="shared" si="122"/>
        <v>0</v>
      </c>
      <c r="CT62" s="381">
        <f t="shared" si="19"/>
        <v>0</v>
      </c>
      <c r="CU62" s="380">
        <f t="shared" si="123"/>
        <v>0</v>
      </c>
      <c r="CV62" s="380">
        <f t="shared" si="124"/>
        <v>0</v>
      </c>
      <c r="CW62" s="380">
        <f t="shared" si="20"/>
        <v>0</v>
      </c>
      <c r="CX62" s="380">
        <f t="shared" si="125"/>
        <v>0</v>
      </c>
      <c r="CY62" s="380">
        <f t="shared" si="21"/>
        <v>0</v>
      </c>
      <c r="CZ62" s="380">
        <f t="shared" si="126"/>
        <v>0</v>
      </c>
      <c r="DA62" s="380">
        <f t="shared" si="127"/>
        <v>0</v>
      </c>
      <c r="DB62" s="380">
        <f t="shared" si="22"/>
        <v>0</v>
      </c>
      <c r="DC62" s="380">
        <f t="shared" si="128"/>
        <v>0</v>
      </c>
      <c r="DD62" s="380">
        <f t="shared" si="23"/>
        <v>0</v>
      </c>
      <c r="DE62" s="380">
        <f t="shared" si="24"/>
        <v>3162.6</v>
      </c>
      <c r="DF62" s="380">
        <f t="shared" si="25"/>
        <v>3067.4</v>
      </c>
      <c r="DG62" s="380">
        <f t="shared" si="26"/>
        <v>1997.1</v>
      </c>
      <c r="DH62" s="380">
        <f t="shared" si="129"/>
        <v>1070.3</v>
      </c>
      <c r="DI62" s="380">
        <f t="shared" si="27"/>
        <v>95.2</v>
      </c>
      <c r="DJ62" s="380">
        <f t="shared" si="28"/>
        <v>0</v>
      </c>
      <c r="DK62" s="380">
        <f t="shared" si="29"/>
        <v>0</v>
      </c>
      <c r="DL62" s="380">
        <f t="shared" si="30"/>
        <v>0</v>
      </c>
      <c r="DM62" s="380">
        <f t="shared" si="130"/>
        <v>0</v>
      </c>
      <c r="DN62" s="380">
        <f t="shared" si="31"/>
        <v>0</v>
      </c>
      <c r="DO62" s="380">
        <f t="shared" si="131"/>
        <v>0</v>
      </c>
      <c r="DP62" s="380">
        <f t="shared" si="132"/>
        <v>0</v>
      </c>
      <c r="DQ62" s="380">
        <f t="shared" si="133"/>
        <v>0</v>
      </c>
      <c r="DR62" s="380">
        <f t="shared" si="134"/>
        <v>0</v>
      </c>
      <c r="DS62" s="380">
        <f t="shared" si="32"/>
        <v>0</v>
      </c>
      <c r="DT62" s="382">
        <f t="shared" si="135"/>
        <v>0</v>
      </c>
      <c r="DU62" s="383">
        <f t="shared" si="136"/>
        <v>0</v>
      </c>
      <c r="DV62" s="380">
        <f t="shared" si="33"/>
        <v>0</v>
      </c>
      <c r="DW62" s="380">
        <f t="shared" si="137"/>
        <v>0</v>
      </c>
      <c r="DX62" s="383">
        <f t="shared" si="138"/>
        <v>0</v>
      </c>
      <c r="DY62" s="383">
        <f t="shared" si="139"/>
        <v>0</v>
      </c>
      <c r="DZ62" s="383">
        <f t="shared" si="140"/>
        <v>0</v>
      </c>
      <c r="EA62" s="380">
        <f t="shared" si="34"/>
        <v>0</v>
      </c>
      <c r="EB62" s="380">
        <f t="shared" si="141"/>
        <v>0</v>
      </c>
      <c r="EC62" s="383">
        <f t="shared" si="142"/>
        <v>0</v>
      </c>
      <c r="ED62" s="383">
        <f t="shared" si="143"/>
        <v>0</v>
      </c>
      <c r="EE62" s="383">
        <f t="shared" si="144"/>
        <v>0</v>
      </c>
      <c r="EF62" s="380">
        <f t="shared" si="35"/>
        <v>0</v>
      </c>
      <c r="EG62" s="380">
        <f t="shared" si="145"/>
        <v>0</v>
      </c>
      <c r="EH62" s="383">
        <f t="shared" si="146"/>
        <v>0</v>
      </c>
      <c r="EI62" s="383">
        <f t="shared" si="147"/>
        <v>0</v>
      </c>
      <c r="EJ62" s="383">
        <f t="shared" si="148"/>
        <v>0</v>
      </c>
      <c r="EK62" s="380">
        <f t="shared" si="36"/>
        <v>0</v>
      </c>
      <c r="EL62" s="380">
        <f t="shared" si="149"/>
        <v>0</v>
      </c>
      <c r="EM62" s="383">
        <f t="shared" si="150"/>
        <v>0</v>
      </c>
      <c r="EN62" s="383">
        <f t="shared" si="151"/>
        <v>0</v>
      </c>
      <c r="EO62" s="383">
        <f t="shared" si="152"/>
        <v>0</v>
      </c>
      <c r="EP62" s="380">
        <f t="shared" si="37"/>
        <v>0</v>
      </c>
      <c r="EQ62" s="380">
        <f t="shared" si="153"/>
        <v>0</v>
      </c>
      <c r="ER62" s="383">
        <f t="shared" si="154"/>
        <v>0</v>
      </c>
      <c r="ES62" s="383">
        <f t="shared" si="155"/>
        <v>0</v>
      </c>
      <c r="ET62" s="383">
        <f t="shared" si="156"/>
        <v>0</v>
      </c>
      <c r="EU62" s="380">
        <f t="shared" si="38"/>
        <v>0</v>
      </c>
      <c r="EV62" s="380">
        <f t="shared" si="157"/>
        <v>0</v>
      </c>
      <c r="EW62" s="383">
        <f t="shared" si="158"/>
        <v>0</v>
      </c>
      <c r="EX62" s="383">
        <f t="shared" si="159"/>
        <v>0</v>
      </c>
      <c r="EY62" s="383">
        <f t="shared" si="160"/>
        <v>0</v>
      </c>
      <c r="EZ62" s="380">
        <f t="shared" si="39"/>
        <v>0</v>
      </c>
      <c r="FA62" s="380">
        <f t="shared" si="161"/>
        <v>0</v>
      </c>
      <c r="FB62" s="383">
        <f t="shared" si="162"/>
        <v>0</v>
      </c>
      <c r="FC62" s="383">
        <f t="shared" si="163"/>
        <v>0</v>
      </c>
      <c r="FD62" s="383">
        <f t="shared" si="164"/>
        <v>0</v>
      </c>
      <c r="FE62" s="380">
        <f t="shared" si="40"/>
        <v>0</v>
      </c>
      <c r="FF62" s="380">
        <f t="shared" si="165"/>
        <v>0</v>
      </c>
      <c r="FG62" s="384">
        <f t="shared" si="166"/>
        <v>0</v>
      </c>
      <c r="FH62" s="385">
        <f t="shared" si="41"/>
        <v>0</v>
      </c>
      <c r="FI62" s="380">
        <f t="shared" si="42"/>
        <v>0</v>
      </c>
      <c r="FJ62" s="380">
        <f t="shared" si="43"/>
        <v>0</v>
      </c>
      <c r="FK62" s="380">
        <f t="shared" si="167"/>
        <v>0</v>
      </c>
      <c r="FL62" s="380">
        <f t="shared" si="44"/>
        <v>0</v>
      </c>
      <c r="FM62" s="380">
        <f t="shared" si="45"/>
        <v>0</v>
      </c>
      <c r="FN62" s="380">
        <f t="shared" si="46"/>
        <v>0</v>
      </c>
      <c r="FO62" s="380">
        <f t="shared" si="47"/>
        <v>0</v>
      </c>
      <c r="FP62" s="380">
        <f t="shared" si="168"/>
        <v>0</v>
      </c>
      <c r="FQ62" s="380">
        <f t="shared" si="48"/>
        <v>0</v>
      </c>
      <c r="FR62" s="380">
        <f t="shared" si="49"/>
        <v>0</v>
      </c>
      <c r="FS62" s="380">
        <f t="shared" si="50"/>
        <v>0</v>
      </c>
      <c r="FT62" s="380">
        <f t="shared" si="51"/>
        <v>0</v>
      </c>
      <c r="FU62" s="380">
        <f t="shared" si="169"/>
        <v>0</v>
      </c>
      <c r="FV62" s="380">
        <f t="shared" si="52"/>
        <v>0</v>
      </c>
      <c r="FW62" s="380">
        <f t="shared" si="53"/>
        <v>0</v>
      </c>
      <c r="FX62" s="380">
        <f t="shared" si="54"/>
        <v>0</v>
      </c>
      <c r="FY62" s="380">
        <f t="shared" si="55"/>
        <v>0</v>
      </c>
      <c r="FZ62" s="380">
        <f t="shared" si="170"/>
        <v>0</v>
      </c>
      <c r="GA62" s="380">
        <f t="shared" si="56"/>
        <v>0</v>
      </c>
      <c r="GB62" s="380">
        <f t="shared" si="57"/>
        <v>0</v>
      </c>
      <c r="GC62" s="380">
        <f t="shared" si="58"/>
        <v>0</v>
      </c>
      <c r="GD62" s="380">
        <f t="shared" si="59"/>
        <v>0</v>
      </c>
      <c r="GE62" s="380">
        <f t="shared" si="171"/>
        <v>0</v>
      </c>
      <c r="GF62" s="380">
        <f t="shared" si="60"/>
        <v>0</v>
      </c>
      <c r="GG62" s="380">
        <f t="shared" si="61"/>
        <v>0</v>
      </c>
      <c r="GH62" s="380">
        <f t="shared" si="62"/>
        <v>0</v>
      </c>
      <c r="GI62" s="380">
        <f t="shared" si="63"/>
        <v>0</v>
      </c>
      <c r="GJ62" s="380">
        <f t="shared" si="172"/>
        <v>0</v>
      </c>
      <c r="GK62" s="380">
        <f t="shared" si="64"/>
        <v>0</v>
      </c>
      <c r="GL62" s="380">
        <f t="shared" si="65"/>
        <v>0</v>
      </c>
      <c r="GM62" s="380">
        <f t="shared" si="66"/>
        <v>0</v>
      </c>
      <c r="GN62" s="380">
        <f t="shared" si="67"/>
        <v>0</v>
      </c>
      <c r="GO62" s="380">
        <f t="shared" si="173"/>
        <v>0</v>
      </c>
      <c r="GP62" s="380">
        <f t="shared" si="68"/>
        <v>0</v>
      </c>
      <c r="GQ62" s="380">
        <f t="shared" si="69"/>
        <v>0</v>
      </c>
      <c r="GR62" s="380">
        <f t="shared" si="70"/>
        <v>0</v>
      </c>
      <c r="GS62" s="380">
        <f t="shared" si="71"/>
        <v>0</v>
      </c>
      <c r="GT62" s="380">
        <f t="shared" si="174"/>
        <v>0</v>
      </c>
      <c r="GU62" s="380">
        <f t="shared" si="72"/>
        <v>0</v>
      </c>
      <c r="GV62" s="386">
        <f t="shared" si="91"/>
        <v>17542.099999999999</v>
      </c>
      <c r="GW62" s="380">
        <f t="shared" si="77"/>
        <v>16639.3</v>
      </c>
      <c r="GX62" s="380">
        <f t="shared" si="77"/>
        <v>10833.2</v>
      </c>
      <c r="GY62" s="380">
        <f t="shared" si="77"/>
        <v>5806.1</v>
      </c>
      <c r="GZ62" s="380">
        <f t="shared" si="77"/>
        <v>902.8</v>
      </c>
      <c r="HA62" s="387"/>
      <c r="HB62" s="387"/>
      <c r="HC62" s="388"/>
      <c r="HD62" s="388"/>
      <c r="HE62" s="389"/>
      <c r="HF62" s="390">
        <f t="shared" si="175"/>
        <v>317</v>
      </c>
      <c r="HG62" s="391">
        <v>28.8</v>
      </c>
      <c r="HH62" s="392">
        <f t="shared" si="78"/>
        <v>24075</v>
      </c>
      <c r="HI62" s="393"/>
      <c r="HJ62" s="394"/>
      <c r="HK62" s="388">
        <f t="shared" si="74"/>
        <v>0</v>
      </c>
      <c r="HL62" s="388">
        <f t="shared" si="79"/>
        <v>17542.099999999999</v>
      </c>
      <c r="HM62" s="394">
        <f t="shared" si="176"/>
        <v>10833.2</v>
      </c>
      <c r="HN62" s="394"/>
      <c r="HO62" s="395">
        <f t="shared" si="81"/>
        <v>17542.099999999999</v>
      </c>
    </row>
    <row r="63" spans="1:225">
      <c r="A63" s="372" t="s">
        <v>764</v>
      </c>
      <c r="B63" s="373">
        <v>0</v>
      </c>
      <c r="C63" s="373">
        <v>0</v>
      </c>
      <c r="D63" s="374">
        <v>50</v>
      </c>
      <c r="E63" s="375">
        <v>0</v>
      </c>
      <c r="F63" s="374"/>
      <c r="G63" s="373">
        <v>0</v>
      </c>
      <c r="H63" s="374">
        <v>471</v>
      </c>
      <c r="I63" s="375">
        <v>0</v>
      </c>
      <c r="J63" s="374"/>
      <c r="K63" s="374">
        <v>31</v>
      </c>
      <c r="L63" s="374"/>
      <c r="M63" s="373">
        <v>0</v>
      </c>
      <c r="N63" s="375">
        <v>0</v>
      </c>
      <c r="O63" s="374"/>
      <c r="P63" s="373">
        <v>0</v>
      </c>
      <c r="Q63" s="374">
        <v>21</v>
      </c>
      <c r="R63" s="375">
        <v>0</v>
      </c>
      <c r="S63" s="374"/>
      <c r="T63" s="376">
        <v>0</v>
      </c>
      <c r="U63" s="403">
        <v>0</v>
      </c>
      <c r="V63" s="403">
        <v>0</v>
      </c>
      <c r="W63" s="375">
        <v>0</v>
      </c>
      <c r="X63" s="375">
        <v>0</v>
      </c>
      <c r="Y63" s="375">
        <v>0</v>
      </c>
      <c r="Z63" s="375">
        <v>0</v>
      </c>
      <c r="AA63" s="375">
        <v>0</v>
      </c>
      <c r="AB63" s="375">
        <v>0</v>
      </c>
      <c r="AC63" s="375">
        <v>0</v>
      </c>
      <c r="AD63" s="377">
        <v>0</v>
      </c>
      <c r="AE63" s="377">
        <v>0</v>
      </c>
      <c r="AF63" s="377">
        <v>0</v>
      </c>
      <c r="AG63" s="377">
        <v>0</v>
      </c>
      <c r="AH63" s="374"/>
      <c r="AI63" s="377">
        <v>0</v>
      </c>
      <c r="AJ63" s="378">
        <f t="shared" si="75"/>
        <v>50</v>
      </c>
      <c r="AK63" s="378">
        <f t="shared" si="76"/>
        <v>523</v>
      </c>
      <c r="AL63" s="379">
        <f t="shared" si="0"/>
        <v>0</v>
      </c>
      <c r="AM63" s="380">
        <f t="shared" si="92"/>
        <v>0</v>
      </c>
      <c r="AN63" s="380">
        <f t="shared" si="1"/>
        <v>0</v>
      </c>
      <c r="AO63" s="380">
        <f t="shared" si="93"/>
        <v>0</v>
      </c>
      <c r="AP63" s="380">
        <f t="shared" si="177"/>
        <v>0</v>
      </c>
      <c r="AQ63" s="380">
        <f t="shared" si="2"/>
        <v>0</v>
      </c>
      <c r="AR63" s="380">
        <f t="shared" si="3"/>
        <v>0</v>
      </c>
      <c r="AS63" s="380">
        <f t="shared" si="4"/>
        <v>0</v>
      </c>
      <c r="AT63" s="380">
        <f t="shared" si="95"/>
        <v>0</v>
      </c>
      <c r="AU63" s="380">
        <f t="shared" si="178"/>
        <v>0</v>
      </c>
      <c r="AV63" s="380">
        <f t="shared" si="179"/>
        <v>2738.7</v>
      </c>
      <c r="AW63" s="380">
        <f t="shared" si="180"/>
        <v>2609.1</v>
      </c>
      <c r="AX63" s="380">
        <f t="shared" si="5"/>
        <v>1698.7</v>
      </c>
      <c r="AY63" s="380">
        <f t="shared" si="99"/>
        <v>910.4</v>
      </c>
      <c r="AZ63" s="380">
        <f t="shared" si="6"/>
        <v>129.6</v>
      </c>
      <c r="BA63" s="380">
        <f t="shared" si="181"/>
        <v>0</v>
      </c>
      <c r="BB63" s="380">
        <f t="shared" si="182"/>
        <v>0</v>
      </c>
      <c r="BC63" s="380">
        <f t="shared" si="7"/>
        <v>0</v>
      </c>
      <c r="BD63" s="380">
        <f t="shared" si="102"/>
        <v>0</v>
      </c>
      <c r="BE63" s="380">
        <f t="shared" si="8"/>
        <v>0</v>
      </c>
      <c r="BF63" s="380">
        <f t="shared" si="183"/>
        <v>0</v>
      </c>
      <c r="BG63" s="380">
        <f t="shared" si="184"/>
        <v>0</v>
      </c>
      <c r="BH63" s="380">
        <f t="shared" si="9"/>
        <v>0</v>
      </c>
      <c r="BI63" s="380">
        <f t="shared" si="105"/>
        <v>0</v>
      </c>
      <c r="BJ63" s="380">
        <f t="shared" si="185"/>
        <v>0</v>
      </c>
      <c r="BK63" s="380">
        <f t="shared" si="186"/>
        <v>0</v>
      </c>
      <c r="BL63" s="380">
        <f t="shared" si="187"/>
        <v>0</v>
      </c>
      <c r="BM63" s="380">
        <f t="shared" si="10"/>
        <v>0</v>
      </c>
      <c r="BN63" s="380">
        <f t="shared" si="109"/>
        <v>0</v>
      </c>
      <c r="BO63" s="380">
        <f t="shared" si="188"/>
        <v>0</v>
      </c>
      <c r="BP63" s="380">
        <f t="shared" si="189"/>
        <v>22698.9</v>
      </c>
      <c r="BQ63" s="380">
        <f t="shared" si="190"/>
        <v>21372.1</v>
      </c>
      <c r="BR63" s="380">
        <f t="shared" si="11"/>
        <v>13914.3</v>
      </c>
      <c r="BS63" s="380">
        <f t="shared" si="113"/>
        <v>7457.8</v>
      </c>
      <c r="BT63" s="380">
        <f t="shared" si="12"/>
        <v>1326.8</v>
      </c>
      <c r="BU63" s="380"/>
      <c r="BV63" s="380">
        <f t="shared" si="82"/>
        <v>0</v>
      </c>
      <c r="BW63" s="380">
        <f t="shared" si="83"/>
        <v>0</v>
      </c>
      <c r="BX63" s="380">
        <f t="shared" si="84"/>
        <v>0</v>
      </c>
      <c r="BY63" s="380">
        <f t="shared" si="85"/>
        <v>0</v>
      </c>
      <c r="BZ63" s="380">
        <f t="shared" si="86"/>
        <v>0</v>
      </c>
      <c r="CA63" s="380">
        <f t="shared" si="87"/>
        <v>1494</v>
      </c>
      <c r="CB63" s="380">
        <f t="shared" si="88"/>
        <v>1406.7</v>
      </c>
      <c r="CC63" s="380">
        <f t="shared" si="89"/>
        <v>915.8</v>
      </c>
      <c r="CD63" s="380">
        <f t="shared" si="90"/>
        <v>490.9</v>
      </c>
      <c r="CE63" s="381">
        <f t="shared" si="13"/>
        <v>87.3</v>
      </c>
      <c r="CF63" s="380">
        <f t="shared" si="114"/>
        <v>0</v>
      </c>
      <c r="CG63" s="380">
        <f t="shared" si="115"/>
        <v>0</v>
      </c>
      <c r="CH63" s="380">
        <f t="shared" si="14"/>
        <v>0</v>
      </c>
      <c r="CI63" s="380">
        <f t="shared" si="116"/>
        <v>0</v>
      </c>
      <c r="CJ63" s="381">
        <f t="shared" si="15"/>
        <v>0</v>
      </c>
      <c r="CK63" s="380">
        <f t="shared" si="117"/>
        <v>0</v>
      </c>
      <c r="CL63" s="380">
        <f t="shared" si="118"/>
        <v>0</v>
      </c>
      <c r="CM63" s="380">
        <f t="shared" si="16"/>
        <v>0</v>
      </c>
      <c r="CN63" s="380">
        <f t="shared" si="119"/>
        <v>0</v>
      </c>
      <c r="CO63" s="381">
        <f t="shared" si="17"/>
        <v>0</v>
      </c>
      <c r="CP63" s="380">
        <f t="shared" si="120"/>
        <v>0</v>
      </c>
      <c r="CQ63" s="380">
        <f t="shared" si="121"/>
        <v>0</v>
      </c>
      <c r="CR63" s="380">
        <f t="shared" si="18"/>
        <v>0</v>
      </c>
      <c r="CS63" s="380">
        <f t="shared" si="122"/>
        <v>0</v>
      </c>
      <c r="CT63" s="381">
        <f t="shared" si="19"/>
        <v>0</v>
      </c>
      <c r="CU63" s="380">
        <f t="shared" si="123"/>
        <v>0</v>
      </c>
      <c r="CV63" s="380">
        <f t="shared" si="124"/>
        <v>0</v>
      </c>
      <c r="CW63" s="380">
        <f t="shared" si="20"/>
        <v>0</v>
      </c>
      <c r="CX63" s="380">
        <f t="shared" si="125"/>
        <v>0</v>
      </c>
      <c r="CY63" s="380">
        <f t="shared" si="21"/>
        <v>0</v>
      </c>
      <c r="CZ63" s="380">
        <f t="shared" si="126"/>
        <v>0</v>
      </c>
      <c r="DA63" s="380">
        <f t="shared" si="127"/>
        <v>0</v>
      </c>
      <c r="DB63" s="380">
        <f t="shared" si="22"/>
        <v>0</v>
      </c>
      <c r="DC63" s="380">
        <f t="shared" si="128"/>
        <v>0</v>
      </c>
      <c r="DD63" s="380">
        <f t="shared" si="23"/>
        <v>0</v>
      </c>
      <c r="DE63" s="380">
        <f t="shared" si="24"/>
        <v>2554.4</v>
      </c>
      <c r="DF63" s="380">
        <f t="shared" si="25"/>
        <v>2477.5</v>
      </c>
      <c r="DG63" s="380">
        <f t="shared" si="26"/>
        <v>1613</v>
      </c>
      <c r="DH63" s="380">
        <f t="shared" si="129"/>
        <v>864.5</v>
      </c>
      <c r="DI63" s="380">
        <f t="shared" si="27"/>
        <v>76.900000000000006</v>
      </c>
      <c r="DJ63" s="380">
        <f t="shared" si="28"/>
        <v>0</v>
      </c>
      <c r="DK63" s="380">
        <f t="shared" si="29"/>
        <v>0</v>
      </c>
      <c r="DL63" s="380">
        <f t="shared" si="30"/>
        <v>0</v>
      </c>
      <c r="DM63" s="380">
        <f t="shared" si="130"/>
        <v>0</v>
      </c>
      <c r="DN63" s="380">
        <f t="shared" si="31"/>
        <v>0</v>
      </c>
      <c r="DO63" s="380">
        <f t="shared" si="131"/>
        <v>0</v>
      </c>
      <c r="DP63" s="380">
        <f t="shared" si="132"/>
        <v>0</v>
      </c>
      <c r="DQ63" s="380">
        <f t="shared" si="133"/>
        <v>0</v>
      </c>
      <c r="DR63" s="380">
        <f t="shared" si="134"/>
        <v>0</v>
      </c>
      <c r="DS63" s="380">
        <f t="shared" si="32"/>
        <v>0</v>
      </c>
      <c r="DT63" s="382">
        <f t="shared" si="135"/>
        <v>0</v>
      </c>
      <c r="DU63" s="383">
        <f t="shared" si="136"/>
        <v>0</v>
      </c>
      <c r="DV63" s="380">
        <f t="shared" si="33"/>
        <v>0</v>
      </c>
      <c r="DW63" s="380">
        <f t="shared" si="137"/>
        <v>0</v>
      </c>
      <c r="DX63" s="383">
        <f t="shared" si="138"/>
        <v>0</v>
      </c>
      <c r="DY63" s="383">
        <f t="shared" si="139"/>
        <v>0</v>
      </c>
      <c r="DZ63" s="383">
        <f t="shared" si="140"/>
        <v>0</v>
      </c>
      <c r="EA63" s="380">
        <f t="shared" si="34"/>
        <v>0</v>
      </c>
      <c r="EB63" s="380">
        <f t="shared" si="141"/>
        <v>0</v>
      </c>
      <c r="EC63" s="383">
        <f t="shared" si="142"/>
        <v>0</v>
      </c>
      <c r="ED63" s="383">
        <f t="shared" si="143"/>
        <v>0</v>
      </c>
      <c r="EE63" s="383">
        <f t="shared" si="144"/>
        <v>0</v>
      </c>
      <c r="EF63" s="380">
        <f t="shared" si="35"/>
        <v>0</v>
      </c>
      <c r="EG63" s="380">
        <f t="shared" si="145"/>
        <v>0</v>
      </c>
      <c r="EH63" s="383">
        <f t="shared" si="146"/>
        <v>0</v>
      </c>
      <c r="EI63" s="383">
        <f t="shared" si="147"/>
        <v>0</v>
      </c>
      <c r="EJ63" s="383">
        <f t="shared" si="148"/>
        <v>0</v>
      </c>
      <c r="EK63" s="380">
        <f t="shared" si="36"/>
        <v>0</v>
      </c>
      <c r="EL63" s="380">
        <f t="shared" si="149"/>
        <v>0</v>
      </c>
      <c r="EM63" s="383">
        <f t="shared" si="150"/>
        <v>0</v>
      </c>
      <c r="EN63" s="383">
        <f t="shared" si="151"/>
        <v>0</v>
      </c>
      <c r="EO63" s="383">
        <f t="shared" si="152"/>
        <v>0</v>
      </c>
      <c r="EP63" s="380">
        <f t="shared" si="37"/>
        <v>0</v>
      </c>
      <c r="EQ63" s="380">
        <f t="shared" si="153"/>
        <v>0</v>
      </c>
      <c r="ER63" s="383">
        <f t="shared" si="154"/>
        <v>0</v>
      </c>
      <c r="ES63" s="383">
        <f t="shared" si="155"/>
        <v>0</v>
      </c>
      <c r="ET63" s="383">
        <f t="shared" si="156"/>
        <v>0</v>
      </c>
      <c r="EU63" s="380">
        <f t="shared" si="38"/>
        <v>0</v>
      </c>
      <c r="EV63" s="380">
        <f t="shared" si="157"/>
        <v>0</v>
      </c>
      <c r="EW63" s="383">
        <f t="shared" si="158"/>
        <v>0</v>
      </c>
      <c r="EX63" s="383">
        <f t="shared" si="159"/>
        <v>0</v>
      </c>
      <c r="EY63" s="383">
        <f t="shared" si="160"/>
        <v>0</v>
      </c>
      <c r="EZ63" s="380">
        <f t="shared" si="39"/>
        <v>0</v>
      </c>
      <c r="FA63" s="380">
        <f t="shared" si="161"/>
        <v>0</v>
      </c>
      <c r="FB63" s="383">
        <f t="shared" si="162"/>
        <v>0</v>
      </c>
      <c r="FC63" s="383">
        <f t="shared" si="163"/>
        <v>0</v>
      </c>
      <c r="FD63" s="383">
        <f t="shared" si="164"/>
        <v>0</v>
      </c>
      <c r="FE63" s="380">
        <f t="shared" si="40"/>
        <v>0</v>
      </c>
      <c r="FF63" s="380">
        <f t="shared" si="165"/>
        <v>0</v>
      </c>
      <c r="FG63" s="384">
        <f t="shared" si="166"/>
        <v>0</v>
      </c>
      <c r="FH63" s="385">
        <f t="shared" si="41"/>
        <v>0</v>
      </c>
      <c r="FI63" s="380">
        <f t="shared" si="42"/>
        <v>0</v>
      </c>
      <c r="FJ63" s="380">
        <f t="shared" si="43"/>
        <v>0</v>
      </c>
      <c r="FK63" s="380">
        <f t="shared" si="167"/>
        <v>0</v>
      </c>
      <c r="FL63" s="380">
        <f t="shared" si="44"/>
        <v>0</v>
      </c>
      <c r="FM63" s="380">
        <f t="shared" si="45"/>
        <v>0</v>
      </c>
      <c r="FN63" s="380">
        <f t="shared" si="46"/>
        <v>0</v>
      </c>
      <c r="FO63" s="380">
        <f t="shared" si="47"/>
        <v>0</v>
      </c>
      <c r="FP63" s="380">
        <f t="shared" si="168"/>
        <v>0</v>
      </c>
      <c r="FQ63" s="380">
        <f t="shared" si="48"/>
        <v>0</v>
      </c>
      <c r="FR63" s="380">
        <f t="shared" si="49"/>
        <v>0</v>
      </c>
      <c r="FS63" s="380">
        <f t="shared" si="50"/>
        <v>0</v>
      </c>
      <c r="FT63" s="380">
        <f t="shared" si="51"/>
        <v>0</v>
      </c>
      <c r="FU63" s="380">
        <f t="shared" si="169"/>
        <v>0</v>
      </c>
      <c r="FV63" s="380">
        <f t="shared" si="52"/>
        <v>0</v>
      </c>
      <c r="FW63" s="380">
        <f t="shared" si="53"/>
        <v>0</v>
      </c>
      <c r="FX63" s="380">
        <f t="shared" si="54"/>
        <v>0</v>
      </c>
      <c r="FY63" s="380">
        <f t="shared" si="55"/>
        <v>0</v>
      </c>
      <c r="FZ63" s="380">
        <f t="shared" si="170"/>
        <v>0</v>
      </c>
      <c r="GA63" s="380">
        <f t="shared" si="56"/>
        <v>0</v>
      </c>
      <c r="GB63" s="380">
        <f t="shared" si="57"/>
        <v>0</v>
      </c>
      <c r="GC63" s="380">
        <f t="shared" si="58"/>
        <v>0</v>
      </c>
      <c r="GD63" s="380">
        <f t="shared" si="59"/>
        <v>0</v>
      </c>
      <c r="GE63" s="380">
        <f t="shared" si="171"/>
        <v>0</v>
      </c>
      <c r="GF63" s="380">
        <f t="shared" si="60"/>
        <v>0</v>
      </c>
      <c r="GG63" s="380">
        <f t="shared" si="61"/>
        <v>0</v>
      </c>
      <c r="GH63" s="380">
        <f t="shared" si="62"/>
        <v>0</v>
      </c>
      <c r="GI63" s="380">
        <f t="shared" si="63"/>
        <v>0</v>
      </c>
      <c r="GJ63" s="380">
        <f t="shared" si="172"/>
        <v>0</v>
      </c>
      <c r="GK63" s="380">
        <f t="shared" si="64"/>
        <v>0</v>
      </c>
      <c r="GL63" s="380">
        <f t="shared" si="65"/>
        <v>0</v>
      </c>
      <c r="GM63" s="380">
        <f t="shared" si="66"/>
        <v>0</v>
      </c>
      <c r="GN63" s="380">
        <f t="shared" si="67"/>
        <v>0</v>
      </c>
      <c r="GO63" s="380">
        <f t="shared" si="173"/>
        <v>0</v>
      </c>
      <c r="GP63" s="380">
        <f t="shared" si="68"/>
        <v>0</v>
      </c>
      <c r="GQ63" s="380">
        <f t="shared" si="69"/>
        <v>0</v>
      </c>
      <c r="GR63" s="380">
        <f t="shared" si="70"/>
        <v>0</v>
      </c>
      <c r="GS63" s="380">
        <f t="shared" si="71"/>
        <v>0</v>
      </c>
      <c r="GT63" s="380">
        <f t="shared" si="174"/>
        <v>0</v>
      </c>
      <c r="GU63" s="380">
        <f t="shared" si="72"/>
        <v>0</v>
      </c>
      <c r="GV63" s="386">
        <f t="shared" si="91"/>
        <v>29486</v>
      </c>
      <c r="GW63" s="380">
        <f t="shared" si="77"/>
        <v>27865.4</v>
      </c>
      <c r="GX63" s="380">
        <f t="shared" si="77"/>
        <v>18141.8</v>
      </c>
      <c r="GY63" s="380">
        <f t="shared" si="77"/>
        <v>9723.6</v>
      </c>
      <c r="GZ63" s="380">
        <f t="shared" si="77"/>
        <v>1620.6</v>
      </c>
      <c r="HA63" s="387"/>
      <c r="HB63" s="387"/>
      <c r="HC63" s="388"/>
      <c r="HD63" s="388"/>
      <c r="HE63" s="389"/>
      <c r="HF63" s="390">
        <f t="shared" si="175"/>
        <v>573</v>
      </c>
      <c r="HG63" s="391">
        <v>49.1</v>
      </c>
      <c r="HH63" s="392">
        <f t="shared" si="78"/>
        <v>23649</v>
      </c>
      <c r="HI63" s="393"/>
      <c r="HJ63" s="394"/>
      <c r="HK63" s="388">
        <f t="shared" si="74"/>
        <v>0</v>
      </c>
      <c r="HL63" s="388">
        <f t="shared" si="79"/>
        <v>29486</v>
      </c>
      <c r="HM63" s="394">
        <f t="shared" si="176"/>
        <v>18141.8</v>
      </c>
      <c r="HN63" s="394"/>
      <c r="HO63" s="395">
        <f t="shared" si="81"/>
        <v>29486</v>
      </c>
      <c r="HQ63" s="395"/>
    </row>
    <row r="64" spans="1:225">
      <c r="A64" s="372" t="s">
        <v>765</v>
      </c>
      <c r="B64" s="373">
        <v>0</v>
      </c>
      <c r="C64" s="373">
        <v>0</v>
      </c>
      <c r="D64" s="374">
        <v>52</v>
      </c>
      <c r="E64" s="375">
        <v>0</v>
      </c>
      <c r="F64" s="374"/>
      <c r="G64" s="373">
        <v>0</v>
      </c>
      <c r="H64" s="374">
        <v>281</v>
      </c>
      <c r="I64" s="375">
        <v>0</v>
      </c>
      <c r="J64" s="374"/>
      <c r="K64" s="374"/>
      <c r="L64" s="374"/>
      <c r="M64" s="373">
        <v>0</v>
      </c>
      <c r="N64" s="375">
        <v>0</v>
      </c>
      <c r="O64" s="374"/>
      <c r="P64" s="375">
        <v>0</v>
      </c>
      <c r="Q64" s="374">
        <v>27</v>
      </c>
      <c r="R64" s="375">
        <v>0</v>
      </c>
      <c r="S64" s="374"/>
      <c r="T64" s="376">
        <v>0</v>
      </c>
      <c r="U64" s="403">
        <v>0</v>
      </c>
      <c r="V64" s="403">
        <v>0</v>
      </c>
      <c r="W64" s="375">
        <v>0</v>
      </c>
      <c r="X64" s="375">
        <v>0</v>
      </c>
      <c r="Y64" s="375">
        <v>0</v>
      </c>
      <c r="Z64" s="375">
        <v>0</v>
      </c>
      <c r="AA64" s="375">
        <v>0</v>
      </c>
      <c r="AB64" s="375">
        <v>0</v>
      </c>
      <c r="AC64" s="375">
        <v>0</v>
      </c>
      <c r="AD64" s="377">
        <v>0</v>
      </c>
      <c r="AE64" s="377">
        <v>0</v>
      </c>
      <c r="AF64" s="377">
        <v>0</v>
      </c>
      <c r="AG64" s="377">
        <v>0</v>
      </c>
      <c r="AH64" s="374"/>
      <c r="AI64" s="377">
        <v>0</v>
      </c>
      <c r="AJ64" s="378">
        <f t="shared" si="75"/>
        <v>52</v>
      </c>
      <c r="AK64" s="378">
        <f t="shared" si="76"/>
        <v>308</v>
      </c>
      <c r="AL64" s="379">
        <f t="shared" si="0"/>
        <v>0</v>
      </c>
      <c r="AM64" s="380">
        <f t="shared" si="92"/>
        <v>0</v>
      </c>
      <c r="AN64" s="380">
        <f t="shared" si="1"/>
        <v>0</v>
      </c>
      <c r="AO64" s="380">
        <f t="shared" si="93"/>
        <v>0</v>
      </c>
      <c r="AP64" s="380">
        <f t="shared" si="177"/>
        <v>0</v>
      </c>
      <c r="AQ64" s="380">
        <f t="shared" si="2"/>
        <v>0</v>
      </c>
      <c r="AR64" s="380">
        <f t="shared" si="3"/>
        <v>0</v>
      </c>
      <c r="AS64" s="380">
        <f t="shared" si="4"/>
        <v>0</v>
      </c>
      <c r="AT64" s="380">
        <f t="shared" si="95"/>
        <v>0</v>
      </c>
      <c r="AU64" s="380">
        <f t="shared" si="178"/>
        <v>0</v>
      </c>
      <c r="AV64" s="380">
        <f t="shared" si="179"/>
        <v>2848.2</v>
      </c>
      <c r="AW64" s="380">
        <f t="shared" si="180"/>
        <v>2713.5</v>
      </c>
      <c r="AX64" s="380">
        <f t="shared" si="5"/>
        <v>1766.6</v>
      </c>
      <c r="AY64" s="380">
        <f t="shared" si="99"/>
        <v>946.9</v>
      </c>
      <c r="AZ64" s="380">
        <f t="shared" si="6"/>
        <v>134.69999999999999</v>
      </c>
      <c r="BA64" s="380">
        <f t="shared" si="181"/>
        <v>0</v>
      </c>
      <c r="BB64" s="380">
        <f t="shared" si="182"/>
        <v>0</v>
      </c>
      <c r="BC64" s="380">
        <f t="shared" si="7"/>
        <v>0</v>
      </c>
      <c r="BD64" s="380">
        <f t="shared" si="102"/>
        <v>0</v>
      </c>
      <c r="BE64" s="380">
        <f t="shared" si="8"/>
        <v>0</v>
      </c>
      <c r="BF64" s="380">
        <f t="shared" si="183"/>
        <v>0</v>
      </c>
      <c r="BG64" s="380">
        <f t="shared" si="184"/>
        <v>0</v>
      </c>
      <c r="BH64" s="380">
        <f t="shared" si="9"/>
        <v>0</v>
      </c>
      <c r="BI64" s="380">
        <f t="shared" si="105"/>
        <v>0</v>
      </c>
      <c r="BJ64" s="380">
        <f t="shared" si="185"/>
        <v>0</v>
      </c>
      <c r="BK64" s="380">
        <f t="shared" si="186"/>
        <v>0</v>
      </c>
      <c r="BL64" s="380">
        <f t="shared" si="187"/>
        <v>0</v>
      </c>
      <c r="BM64" s="380">
        <f t="shared" si="10"/>
        <v>0</v>
      </c>
      <c r="BN64" s="380">
        <f t="shared" si="109"/>
        <v>0</v>
      </c>
      <c r="BO64" s="380">
        <f t="shared" si="188"/>
        <v>0</v>
      </c>
      <c r="BP64" s="380">
        <f t="shared" si="189"/>
        <v>13542.2</v>
      </c>
      <c r="BQ64" s="380">
        <f t="shared" si="190"/>
        <v>12750.7</v>
      </c>
      <c r="BR64" s="380">
        <f t="shared" si="11"/>
        <v>8301.2999999999993</v>
      </c>
      <c r="BS64" s="380">
        <f t="shared" si="113"/>
        <v>4449.3999999999996</v>
      </c>
      <c r="BT64" s="380">
        <f t="shared" si="12"/>
        <v>791.5</v>
      </c>
      <c r="BU64" s="380"/>
      <c r="BV64" s="380">
        <f t="shared" si="82"/>
        <v>0</v>
      </c>
      <c r="BW64" s="380">
        <f t="shared" si="83"/>
        <v>0</v>
      </c>
      <c r="BX64" s="380">
        <f t="shared" si="84"/>
        <v>0</v>
      </c>
      <c r="BY64" s="380">
        <f t="shared" si="85"/>
        <v>0</v>
      </c>
      <c r="BZ64" s="380">
        <f t="shared" si="86"/>
        <v>0</v>
      </c>
      <c r="CA64" s="380">
        <f t="shared" si="87"/>
        <v>0</v>
      </c>
      <c r="CB64" s="380">
        <f t="shared" si="88"/>
        <v>0</v>
      </c>
      <c r="CC64" s="380">
        <f t="shared" si="89"/>
        <v>0</v>
      </c>
      <c r="CD64" s="380">
        <f t="shared" si="90"/>
        <v>0</v>
      </c>
      <c r="CE64" s="381">
        <f t="shared" si="13"/>
        <v>0</v>
      </c>
      <c r="CF64" s="380">
        <f t="shared" si="114"/>
        <v>0</v>
      </c>
      <c r="CG64" s="380">
        <f t="shared" si="115"/>
        <v>0</v>
      </c>
      <c r="CH64" s="380">
        <f t="shared" si="14"/>
        <v>0</v>
      </c>
      <c r="CI64" s="380">
        <f t="shared" si="116"/>
        <v>0</v>
      </c>
      <c r="CJ64" s="381">
        <f t="shared" si="15"/>
        <v>0</v>
      </c>
      <c r="CK64" s="380">
        <f t="shared" si="117"/>
        <v>0</v>
      </c>
      <c r="CL64" s="380">
        <f t="shared" si="118"/>
        <v>0</v>
      </c>
      <c r="CM64" s="380">
        <f t="shared" si="16"/>
        <v>0</v>
      </c>
      <c r="CN64" s="380">
        <f t="shared" si="119"/>
        <v>0</v>
      </c>
      <c r="CO64" s="381">
        <f t="shared" si="17"/>
        <v>0</v>
      </c>
      <c r="CP64" s="380">
        <f t="shared" si="120"/>
        <v>0</v>
      </c>
      <c r="CQ64" s="380">
        <f t="shared" si="121"/>
        <v>0</v>
      </c>
      <c r="CR64" s="380">
        <f t="shared" si="18"/>
        <v>0</v>
      </c>
      <c r="CS64" s="380">
        <f t="shared" si="122"/>
        <v>0</v>
      </c>
      <c r="CT64" s="381">
        <f t="shared" si="19"/>
        <v>0</v>
      </c>
      <c r="CU64" s="380">
        <f t="shared" si="123"/>
        <v>0</v>
      </c>
      <c r="CV64" s="380">
        <f t="shared" si="124"/>
        <v>0</v>
      </c>
      <c r="CW64" s="380">
        <f t="shared" si="20"/>
        <v>0</v>
      </c>
      <c r="CX64" s="380">
        <f t="shared" si="125"/>
        <v>0</v>
      </c>
      <c r="CY64" s="380">
        <f t="shared" si="21"/>
        <v>0</v>
      </c>
      <c r="CZ64" s="380">
        <f t="shared" si="126"/>
        <v>0</v>
      </c>
      <c r="DA64" s="380">
        <f t="shared" si="127"/>
        <v>0</v>
      </c>
      <c r="DB64" s="380">
        <f t="shared" si="22"/>
        <v>0</v>
      </c>
      <c r="DC64" s="380">
        <f t="shared" si="128"/>
        <v>0</v>
      </c>
      <c r="DD64" s="380">
        <f t="shared" si="23"/>
        <v>0</v>
      </c>
      <c r="DE64" s="380">
        <f t="shared" si="24"/>
        <v>3284.3</v>
      </c>
      <c r="DF64" s="380">
        <f t="shared" si="25"/>
        <v>3185.4</v>
      </c>
      <c r="DG64" s="380">
        <f t="shared" si="26"/>
        <v>2073.9</v>
      </c>
      <c r="DH64" s="380">
        <f t="shared" si="129"/>
        <v>1111.5</v>
      </c>
      <c r="DI64" s="380">
        <f t="shared" si="27"/>
        <v>98.9</v>
      </c>
      <c r="DJ64" s="380">
        <f t="shared" si="28"/>
        <v>0</v>
      </c>
      <c r="DK64" s="380">
        <f t="shared" si="29"/>
        <v>0</v>
      </c>
      <c r="DL64" s="380">
        <f t="shared" si="30"/>
        <v>0</v>
      </c>
      <c r="DM64" s="380">
        <f t="shared" si="130"/>
        <v>0</v>
      </c>
      <c r="DN64" s="380">
        <f t="shared" si="31"/>
        <v>0</v>
      </c>
      <c r="DO64" s="380">
        <f t="shared" si="131"/>
        <v>0</v>
      </c>
      <c r="DP64" s="380">
        <f t="shared" si="132"/>
        <v>0</v>
      </c>
      <c r="DQ64" s="380">
        <f t="shared" si="133"/>
        <v>0</v>
      </c>
      <c r="DR64" s="380">
        <f t="shared" si="134"/>
        <v>0</v>
      </c>
      <c r="DS64" s="380">
        <f t="shared" si="32"/>
        <v>0</v>
      </c>
      <c r="DT64" s="382">
        <f t="shared" si="135"/>
        <v>0</v>
      </c>
      <c r="DU64" s="383">
        <f t="shared" si="136"/>
        <v>0</v>
      </c>
      <c r="DV64" s="380">
        <f t="shared" si="33"/>
        <v>0</v>
      </c>
      <c r="DW64" s="380">
        <f t="shared" si="137"/>
        <v>0</v>
      </c>
      <c r="DX64" s="383">
        <f t="shared" si="138"/>
        <v>0</v>
      </c>
      <c r="DY64" s="383">
        <f t="shared" si="139"/>
        <v>0</v>
      </c>
      <c r="DZ64" s="383">
        <f t="shared" si="140"/>
        <v>0</v>
      </c>
      <c r="EA64" s="380">
        <f t="shared" si="34"/>
        <v>0</v>
      </c>
      <c r="EB64" s="380">
        <f t="shared" si="141"/>
        <v>0</v>
      </c>
      <c r="EC64" s="383">
        <f t="shared" si="142"/>
        <v>0</v>
      </c>
      <c r="ED64" s="383">
        <f t="shared" si="143"/>
        <v>0</v>
      </c>
      <c r="EE64" s="383">
        <f t="shared" si="144"/>
        <v>0</v>
      </c>
      <c r="EF64" s="380">
        <f t="shared" si="35"/>
        <v>0</v>
      </c>
      <c r="EG64" s="380">
        <f t="shared" si="145"/>
        <v>0</v>
      </c>
      <c r="EH64" s="383">
        <f t="shared" si="146"/>
        <v>0</v>
      </c>
      <c r="EI64" s="383">
        <f t="shared" si="147"/>
        <v>0</v>
      </c>
      <c r="EJ64" s="383">
        <f t="shared" si="148"/>
        <v>0</v>
      </c>
      <c r="EK64" s="380">
        <f t="shared" si="36"/>
        <v>0</v>
      </c>
      <c r="EL64" s="380">
        <f t="shared" si="149"/>
        <v>0</v>
      </c>
      <c r="EM64" s="383">
        <f t="shared" si="150"/>
        <v>0</v>
      </c>
      <c r="EN64" s="383">
        <f t="shared" si="151"/>
        <v>0</v>
      </c>
      <c r="EO64" s="383">
        <f t="shared" si="152"/>
        <v>0</v>
      </c>
      <c r="EP64" s="380">
        <f t="shared" si="37"/>
        <v>0</v>
      </c>
      <c r="EQ64" s="380">
        <f t="shared" si="153"/>
        <v>0</v>
      </c>
      <c r="ER64" s="383">
        <f t="shared" si="154"/>
        <v>0</v>
      </c>
      <c r="ES64" s="383">
        <f t="shared" si="155"/>
        <v>0</v>
      </c>
      <c r="ET64" s="383">
        <f t="shared" si="156"/>
        <v>0</v>
      </c>
      <c r="EU64" s="380">
        <f t="shared" si="38"/>
        <v>0</v>
      </c>
      <c r="EV64" s="380">
        <f t="shared" si="157"/>
        <v>0</v>
      </c>
      <c r="EW64" s="383">
        <f t="shared" si="158"/>
        <v>0</v>
      </c>
      <c r="EX64" s="383">
        <f t="shared" si="159"/>
        <v>0</v>
      </c>
      <c r="EY64" s="383">
        <f t="shared" si="160"/>
        <v>0</v>
      </c>
      <c r="EZ64" s="380">
        <f t="shared" si="39"/>
        <v>0</v>
      </c>
      <c r="FA64" s="380">
        <f t="shared" si="161"/>
        <v>0</v>
      </c>
      <c r="FB64" s="383">
        <f t="shared" si="162"/>
        <v>0</v>
      </c>
      <c r="FC64" s="383">
        <f t="shared" si="163"/>
        <v>0</v>
      </c>
      <c r="FD64" s="383">
        <f t="shared" si="164"/>
        <v>0</v>
      </c>
      <c r="FE64" s="380">
        <f t="shared" si="40"/>
        <v>0</v>
      </c>
      <c r="FF64" s="380">
        <f t="shared" si="165"/>
        <v>0</v>
      </c>
      <c r="FG64" s="384">
        <f t="shared" si="166"/>
        <v>0</v>
      </c>
      <c r="FH64" s="385">
        <f t="shared" si="41"/>
        <v>0</v>
      </c>
      <c r="FI64" s="380">
        <f t="shared" si="42"/>
        <v>0</v>
      </c>
      <c r="FJ64" s="380">
        <f t="shared" si="43"/>
        <v>0</v>
      </c>
      <c r="FK64" s="380">
        <f t="shared" si="167"/>
        <v>0</v>
      </c>
      <c r="FL64" s="380">
        <f t="shared" si="44"/>
        <v>0</v>
      </c>
      <c r="FM64" s="380">
        <f t="shared" si="45"/>
        <v>0</v>
      </c>
      <c r="FN64" s="380">
        <f t="shared" si="46"/>
        <v>0</v>
      </c>
      <c r="FO64" s="380">
        <f t="shared" si="47"/>
        <v>0</v>
      </c>
      <c r="FP64" s="380">
        <f t="shared" si="168"/>
        <v>0</v>
      </c>
      <c r="FQ64" s="380">
        <f t="shared" si="48"/>
        <v>0</v>
      </c>
      <c r="FR64" s="380">
        <f t="shared" si="49"/>
        <v>0</v>
      </c>
      <c r="FS64" s="380">
        <f t="shared" si="50"/>
        <v>0</v>
      </c>
      <c r="FT64" s="380">
        <f t="shared" si="51"/>
        <v>0</v>
      </c>
      <c r="FU64" s="380">
        <f t="shared" si="169"/>
        <v>0</v>
      </c>
      <c r="FV64" s="380">
        <f t="shared" si="52"/>
        <v>0</v>
      </c>
      <c r="FW64" s="380">
        <f t="shared" si="53"/>
        <v>0</v>
      </c>
      <c r="FX64" s="380">
        <f t="shared" si="54"/>
        <v>0</v>
      </c>
      <c r="FY64" s="380">
        <f t="shared" si="55"/>
        <v>0</v>
      </c>
      <c r="FZ64" s="380">
        <f t="shared" si="170"/>
        <v>0</v>
      </c>
      <c r="GA64" s="380">
        <f t="shared" si="56"/>
        <v>0</v>
      </c>
      <c r="GB64" s="380">
        <f t="shared" si="57"/>
        <v>0</v>
      </c>
      <c r="GC64" s="380">
        <f t="shared" si="58"/>
        <v>0</v>
      </c>
      <c r="GD64" s="380">
        <f t="shared" si="59"/>
        <v>0</v>
      </c>
      <c r="GE64" s="380">
        <f t="shared" si="171"/>
        <v>0</v>
      </c>
      <c r="GF64" s="380">
        <f t="shared" si="60"/>
        <v>0</v>
      </c>
      <c r="GG64" s="380">
        <f t="shared" si="61"/>
        <v>0</v>
      </c>
      <c r="GH64" s="380">
        <f t="shared" si="62"/>
        <v>0</v>
      </c>
      <c r="GI64" s="380">
        <f t="shared" si="63"/>
        <v>0</v>
      </c>
      <c r="GJ64" s="380">
        <f t="shared" si="172"/>
        <v>0</v>
      </c>
      <c r="GK64" s="380">
        <f t="shared" si="64"/>
        <v>0</v>
      </c>
      <c r="GL64" s="380">
        <f t="shared" si="65"/>
        <v>0</v>
      </c>
      <c r="GM64" s="380">
        <f t="shared" si="66"/>
        <v>0</v>
      </c>
      <c r="GN64" s="380">
        <f t="shared" si="67"/>
        <v>0</v>
      </c>
      <c r="GO64" s="380">
        <f t="shared" si="173"/>
        <v>0</v>
      </c>
      <c r="GP64" s="380">
        <f t="shared" si="68"/>
        <v>0</v>
      </c>
      <c r="GQ64" s="380">
        <f t="shared" si="69"/>
        <v>0</v>
      </c>
      <c r="GR64" s="380">
        <f t="shared" si="70"/>
        <v>0</v>
      </c>
      <c r="GS64" s="380">
        <f t="shared" si="71"/>
        <v>0</v>
      </c>
      <c r="GT64" s="380">
        <f t="shared" si="174"/>
        <v>0</v>
      </c>
      <c r="GU64" s="380">
        <f t="shared" si="72"/>
        <v>0</v>
      </c>
      <c r="GV64" s="386">
        <f>AL64+AQ64+AV64+BA64+BF64+BK64+BP64+BV64+CA64+CU64+DT64+DY64+ED64+EI64+EN64+ES64+EX64+FC64+FH64+FM64+FR64+FW64+GB64+GG64+GL64+GQ64+CF64+CK64+CP64+CZ64+DE64+DJ64+DO64-0.1</f>
        <v>19674.599999999999</v>
      </c>
      <c r="GW64" s="386">
        <f>AM64+AR64+AW64+BB64+BG64+BL64+BQ64+BW64+CB64+CV64+DU64+DZ64+EE64+EJ64+EO64+ET64+EY64+FD64+FI64+FN64+FS64+FX64+GC64+GH64+GM64+GR64+CG64+CL64+CQ64+DA64+DF64+DK64+DP64-1.6</f>
        <v>18648</v>
      </c>
      <c r="GX64" s="386">
        <f>AN64+AS64+AX64+BC64+BH64+BM64+BR64+BX64+CC64+CW64+DV64+EA64+EF64+EK64+EP64+EU64+EZ64+FE64+FJ64+FO64+FT64+FY64+GD64+GI64+GN64+GS64+CH64+CM64+CR64+DB64+DG64+DL64+DQ64-0.1</f>
        <v>12141.7</v>
      </c>
      <c r="GY64" s="386">
        <f>AO64+AT64+AY64+BD64+BI64+BN64+BS64+BY64+CD64+CX64+DW64+EB64+EG64+EL64+EQ64+EV64+FA64+FF64+FK64+FP64+FU64+FZ64+GE64+GJ64+GO64+GT64+CI64+CN64+CS64+DC64+DH64+DM64+DR64-1.5</f>
        <v>6506.3</v>
      </c>
      <c r="GZ64" s="386">
        <f>AP64+AU64+AZ64+BE64+BJ64+BO64+BT64+BZ64+CE64+CY64+DX64+EC64+EH64+EM64+ER64+EW64+FB64+FG64+FL64+FQ64+FV64+GA64+GF64+GK64+GP64+GU64+CJ64+CO64+CT64+DD64+DI64+DN64+DS64+1.4</f>
        <v>1026.5</v>
      </c>
      <c r="HA64" s="387"/>
      <c r="HB64" s="387"/>
      <c r="HC64" s="388"/>
      <c r="HD64" s="388"/>
      <c r="HE64" s="389"/>
      <c r="HF64" s="390">
        <f t="shared" si="175"/>
        <v>360</v>
      </c>
      <c r="HG64" s="391">
        <v>23.8</v>
      </c>
      <c r="HH64" s="392">
        <f t="shared" si="78"/>
        <v>32652</v>
      </c>
      <c r="HI64" s="393"/>
      <c r="HJ64" s="394"/>
      <c r="HK64" s="388">
        <f t="shared" si="74"/>
        <v>0</v>
      </c>
      <c r="HL64" s="388">
        <f>GV64+HK64</f>
        <v>19674.599999999999</v>
      </c>
      <c r="HM64" s="394">
        <f t="shared" si="176"/>
        <v>12141.7</v>
      </c>
      <c r="HN64" s="394"/>
      <c r="HO64" s="395">
        <f t="shared" si="81"/>
        <v>19674.599999999999</v>
      </c>
    </row>
    <row r="65" spans="1:223">
      <c r="A65" s="407" t="s">
        <v>840</v>
      </c>
      <c r="B65" s="408">
        <f t="shared" ref="B65:BQ65" si="191">SUM(B9:B64)</f>
        <v>0</v>
      </c>
      <c r="C65" s="408">
        <f t="shared" si="191"/>
        <v>0</v>
      </c>
      <c r="D65" s="408">
        <f t="shared" si="191"/>
        <v>1755</v>
      </c>
      <c r="E65" s="408">
        <f t="shared" si="191"/>
        <v>0</v>
      </c>
      <c r="F65" s="408">
        <f t="shared" si="191"/>
        <v>0</v>
      </c>
      <c r="G65" s="408">
        <f t="shared" si="191"/>
        <v>0</v>
      </c>
      <c r="H65" s="408">
        <f t="shared" si="191"/>
        <v>9085</v>
      </c>
      <c r="I65" s="408">
        <f t="shared" si="191"/>
        <v>0</v>
      </c>
      <c r="J65" s="408">
        <f t="shared" si="191"/>
        <v>34</v>
      </c>
      <c r="K65" s="408">
        <f t="shared" si="191"/>
        <v>152</v>
      </c>
      <c r="L65" s="408">
        <f t="shared" si="191"/>
        <v>117</v>
      </c>
      <c r="M65" s="408">
        <f t="shared" si="191"/>
        <v>0</v>
      </c>
      <c r="N65" s="408">
        <f t="shared" si="191"/>
        <v>0</v>
      </c>
      <c r="O65" s="408">
        <f t="shared" si="191"/>
        <v>0</v>
      </c>
      <c r="P65" s="408">
        <f t="shared" si="191"/>
        <v>0</v>
      </c>
      <c r="Q65" s="408">
        <f t="shared" si="191"/>
        <v>636</v>
      </c>
      <c r="R65" s="408">
        <f>SUM(R9:R64)</f>
        <v>11</v>
      </c>
      <c r="S65" s="408">
        <f t="shared" si="191"/>
        <v>124</v>
      </c>
      <c r="T65" s="408">
        <f t="shared" si="191"/>
        <v>0</v>
      </c>
      <c r="U65" s="408">
        <f t="shared" si="191"/>
        <v>0</v>
      </c>
      <c r="V65" s="408">
        <f t="shared" si="191"/>
        <v>0</v>
      </c>
      <c r="W65" s="408">
        <f t="shared" si="191"/>
        <v>0</v>
      </c>
      <c r="X65" s="408">
        <f t="shared" si="191"/>
        <v>0</v>
      </c>
      <c r="Y65" s="408">
        <f t="shared" si="191"/>
        <v>0</v>
      </c>
      <c r="Z65" s="408">
        <f t="shared" si="191"/>
        <v>25</v>
      </c>
      <c r="AA65" s="408">
        <f t="shared" si="191"/>
        <v>0</v>
      </c>
      <c r="AB65" s="408">
        <f t="shared" si="191"/>
        <v>0</v>
      </c>
      <c r="AC65" s="408">
        <f t="shared" si="191"/>
        <v>0</v>
      </c>
      <c r="AD65" s="408">
        <f t="shared" si="191"/>
        <v>0</v>
      </c>
      <c r="AE65" s="408">
        <f t="shared" si="191"/>
        <v>0</v>
      </c>
      <c r="AF65" s="408">
        <f t="shared" si="191"/>
        <v>0</v>
      </c>
      <c r="AG65" s="408">
        <f t="shared" si="191"/>
        <v>0</v>
      </c>
      <c r="AH65" s="408">
        <f t="shared" si="191"/>
        <v>150</v>
      </c>
      <c r="AI65" s="408">
        <f t="shared" si="191"/>
        <v>0</v>
      </c>
      <c r="AJ65" s="408">
        <f t="shared" si="191"/>
        <v>1800</v>
      </c>
      <c r="AK65" s="408">
        <f t="shared" si="191"/>
        <v>10289</v>
      </c>
      <c r="AL65" s="409">
        <f t="shared" si="191"/>
        <v>0</v>
      </c>
      <c r="AM65" s="410">
        <f t="shared" si="191"/>
        <v>0</v>
      </c>
      <c r="AN65" s="410">
        <f t="shared" si="191"/>
        <v>0</v>
      </c>
      <c r="AO65" s="410">
        <f t="shared" si="191"/>
        <v>0</v>
      </c>
      <c r="AP65" s="410">
        <f t="shared" si="191"/>
        <v>0</v>
      </c>
      <c r="AQ65" s="410">
        <f t="shared" si="191"/>
        <v>0</v>
      </c>
      <c r="AR65" s="410">
        <f t="shared" si="191"/>
        <v>0</v>
      </c>
      <c r="AS65" s="410">
        <f t="shared" si="191"/>
        <v>0</v>
      </c>
      <c r="AT65" s="410">
        <f t="shared" si="191"/>
        <v>0</v>
      </c>
      <c r="AU65" s="410">
        <f t="shared" si="191"/>
        <v>0</v>
      </c>
      <c r="AV65" s="410">
        <f t="shared" si="191"/>
        <v>96128.7</v>
      </c>
      <c r="AW65" s="410">
        <f t="shared" si="191"/>
        <v>91579.199999999997</v>
      </c>
      <c r="AX65" s="410">
        <f t="shared" si="191"/>
        <v>59624.7</v>
      </c>
      <c r="AY65" s="410">
        <f t="shared" si="191"/>
        <v>31954.5</v>
      </c>
      <c r="AZ65" s="410">
        <f t="shared" si="191"/>
        <v>4549.5</v>
      </c>
      <c r="BA65" s="410">
        <f t="shared" si="191"/>
        <v>0</v>
      </c>
      <c r="BB65" s="410">
        <f t="shared" si="191"/>
        <v>0</v>
      </c>
      <c r="BC65" s="410">
        <f t="shared" si="191"/>
        <v>0</v>
      </c>
      <c r="BD65" s="410">
        <f t="shared" si="191"/>
        <v>0</v>
      </c>
      <c r="BE65" s="410">
        <f t="shared" si="191"/>
        <v>0</v>
      </c>
      <c r="BF65" s="410">
        <f t="shared" si="191"/>
        <v>0</v>
      </c>
      <c r="BG65" s="410">
        <f t="shared" si="191"/>
        <v>0</v>
      </c>
      <c r="BH65" s="410">
        <f t="shared" si="191"/>
        <v>0</v>
      </c>
      <c r="BI65" s="410">
        <f t="shared" si="191"/>
        <v>0</v>
      </c>
      <c r="BJ65" s="410">
        <f t="shared" si="191"/>
        <v>0</v>
      </c>
      <c r="BK65" s="410">
        <f t="shared" si="191"/>
        <v>0</v>
      </c>
      <c r="BL65" s="410">
        <f t="shared" si="191"/>
        <v>0</v>
      </c>
      <c r="BM65" s="410">
        <f t="shared" si="191"/>
        <v>0</v>
      </c>
      <c r="BN65" s="410">
        <f t="shared" si="191"/>
        <v>0</v>
      </c>
      <c r="BO65" s="410">
        <f t="shared" si="191"/>
        <v>0</v>
      </c>
      <c r="BP65" s="410">
        <f t="shared" si="191"/>
        <v>437833.3</v>
      </c>
      <c r="BQ65" s="410">
        <f t="shared" si="191"/>
        <v>412240.9</v>
      </c>
      <c r="BR65" s="410">
        <f t="shared" ref="BR65:FY65" si="192">SUM(BR9:BR64)</f>
        <v>268389.40000000002</v>
      </c>
      <c r="BS65" s="410">
        <f t="shared" si="192"/>
        <v>143851.5</v>
      </c>
      <c r="BT65" s="410">
        <f t="shared" si="192"/>
        <v>25592.400000000001</v>
      </c>
      <c r="BU65" s="410">
        <f t="shared" si="192"/>
        <v>0</v>
      </c>
      <c r="BV65" s="410">
        <f t="shared" si="192"/>
        <v>2294</v>
      </c>
      <c r="BW65" s="410">
        <f t="shared" si="192"/>
        <v>2159.9</v>
      </c>
      <c r="BX65" s="410">
        <f t="shared" si="192"/>
        <v>1406.2</v>
      </c>
      <c r="BY65" s="410">
        <f t="shared" si="192"/>
        <v>753.7</v>
      </c>
      <c r="BZ65" s="410">
        <f t="shared" si="192"/>
        <v>134.1</v>
      </c>
      <c r="CA65" s="410">
        <f t="shared" si="192"/>
        <v>7325.4</v>
      </c>
      <c r="CB65" s="410">
        <f t="shared" si="192"/>
        <v>6897.3</v>
      </c>
      <c r="CC65" s="410">
        <f t="shared" si="192"/>
        <v>4490.3</v>
      </c>
      <c r="CD65" s="410">
        <f t="shared" si="192"/>
        <v>2407</v>
      </c>
      <c r="CE65" s="410">
        <f t="shared" si="192"/>
        <v>428.1</v>
      </c>
      <c r="CF65" s="410">
        <f t="shared" si="192"/>
        <v>5638.5</v>
      </c>
      <c r="CG65" s="410">
        <f t="shared" si="192"/>
        <v>5308.9</v>
      </c>
      <c r="CH65" s="410">
        <f t="shared" si="192"/>
        <v>3456.5</v>
      </c>
      <c r="CI65" s="410">
        <f t="shared" si="192"/>
        <v>1852.4</v>
      </c>
      <c r="CJ65" s="410">
        <f t="shared" si="192"/>
        <v>329.6</v>
      </c>
      <c r="CK65" s="410">
        <f t="shared" si="192"/>
        <v>0</v>
      </c>
      <c r="CL65" s="410">
        <f t="shared" si="192"/>
        <v>0</v>
      </c>
      <c r="CM65" s="410">
        <f t="shared" si="192"/>
        <v>0</v>
      </c>
      <c r="CN65" s="410">
        <f t="shared" si="192"/>
        <v>0</v>
      </c>
      <c r="CO65" s="410">
        <f t="shared" si="192"/>
        <v>0</v>
      </c>
      <c r="CP65" s="410">
        <f t="shared" si="192"/>
        <v>0</v>
      </c>
      <c r="CQ65" s="410">
        <f t="shared" si="192"/>
        <v>0</v>
      </c>
      <c r="CR65" s="410">
        <f t="shared" si="192"/>
        <v>0</v>
      </c>
      <c r="CS65" s="410">
        <f t="shared" si="192"/>
        <v>0</v>
      </c>
      <c r="CT65" s="410">
        <f t="shared" si="192"/>
        <v>0</v>
      </c>
      <c r="CU65" s="411">
        <f t="shared" si="192"/>
        <v>0</v>
      </c>
      <c r="CV65" s="411">
        <f t="shared" si="192"/>
        <v>0</v>
      </c>
      <c r="CW65" s="410">
        <f t="shared" si="192"/>
        <v>0</v>
      </c>
      <c r="CX65" s="410">
        <f t="shared" si="192"/>
        <v>0</v>
      </c>
      <c r="CY65" s="412">
        <f t="shared" si="192"/>
        <v>0</v>
      </c>
      <c r="CZ65" s="410">
        <f t="shared" si="192"/>
        <v>0</v>
      </c>
      <c r="DA65" s="410">
        <f t="shared" si="192"/>
        <v>0</v>
      </c>
      <c r="DB65" s="410">
        <f t="shared" si="192"/>
        <v>0</v>
      </c>
      <c r="DC65" s="410">
        <f t="shared" si="192"/>
        <v>0</v>
      </c>
      <c r="DD65" s="410">
        <f t="shared" si="192"/>
        <v>0</v>
      </c>
      <c r="DE65" s="410">
        <f t="shared" si="192"/>
        <v>77362.399999999994</v>
      </c>
      <c r="DF65" s="410">
        <f t="shared" si="192"/>
        <v>75033.3</v>
      </c>
      <c r="DG65" s="410">
        <f t="shared" si="192"/>
        <v>48851.4</v>
      </c>
      <c r="DH65" s="410">
        <f t="shared" si="192"/>
        <v>26181.9</v>
      </c>
      <c r="DI65" s="410">
        <f t="shared" si="192"/>
        <v>2329.1</v>
      </c>
      <c r="DJ65" s="410">
        <f>SUM(DJ9:DJ64)</f>
        <v>2926.4</v>
      </c>
      <c r="DK65" s="410">
        <f>SUM(DK9:DK64)</f>
        <v>2870</v>
      </c>
      <c r="DL65" s="410">
        <f>SUM(DL9:DL64)</f>
        <v>1868.5</v>
      </c>
      <c r="DM65" s="410">
        <f>SUM(DM9:DM64)</f>
        <v>1001.5</v>
      </c>
      <c r="DN65" s="410">
        <f>SUM(DN9:DN64)</f>
        <v>56.4</v>
      </c>
      <c r="DO65" s="410">
        <f t="shared" si="192"/>
        <v>28831.599999999999</v>
      </c>
      <c r="DP65" s="410">
        <f t="shared" si="192"/>
        <v>28133</v>
      </c>
      <c r="DQ65" s="410">
        <f t="shared" si="192"/>
        <v>18316.3</v>
      </c>
      <c r="DR65" s="410">
        <f t="shared" si="192"/>
        <v>9816.7000000000007</v>
      </c>
      <c r="DS65" s="410">
        <f t="shared" si="192"/>
        <v>698.6</v>
      </c>
      <c r="DT65" s="409">
        <f t="shared" si="192"/>
        <v>0</v>
      </c>
      <c r="DU65" s="410">
        <f t="shared" si="192"/>
        <v>0</v>
      </c>
      <c r="DV65" s="410">
        <f t="shared" si="192"/>
        <v>0</v>
      </c>
      <c r="DW65" s="410">
        <f t="shared" si="192"/>
        <v>0</v>
      </c>
      <c r="DX65" s="410">
        <f t="shared" si="192"/>
        <v>0</v>
      </c>
      <c r="DY65" s="410">
        <f t="shared" si="192"/>
        <v>0</v>
      </c>
      <c r="DZ65" s="410">
        <f t="shared" si="192"/>
        <v>0</v>
      </c>
      <c r="EA65" s="410">
        <f t="shared" si="192"/>
        <v>0</v>
      </c>
      <c r="EB65" s="410">
        <f t="shared" si="192"/>
        <v>0</v>
      </c>
      <c r="EC65" s="410">
        <f t="shared" si="192"/>
        <v>0</v>
      </c>
      <c r="ED65" s="410">
        <f t="shared" si="192"/>
        <v>0</v>
      </c>
      <c r="EE65" s="410">
        <f t="shared" si="192"/>
        <v>0</v>
      </c>
      <c r="EF65" s="410">
        <f t="shared" si="192"/>
        <v>0</v>
      </c>
      <c r="EG65" s="410">
        <f t="shared" si="192"/>
        <v>0</v>
      </c>
      <c r="EH65" s="410">
        <f t="shared" si="192"/>
        <v>0</v>
      </c>
      <c r="EI65" s="410">
        <f t="shared" si="192"/>
        <v>0</v>
      </c>
      <c r="EJ65" s="410">
        <f t="shared" si="192"/>
        <v>0</v>
      </c>
      <c r="EK65" s="410">
        <f t="shared" si="192"/>
        <v>0</v>
      </c>
      <c r="EL65" s="410">
        <f t="shared" si="192"/>
        <v>0</v>
      </c>
      <c r="EM65" s="410">
        <f t="shared" si="192"/>
        <v>0</v>
      </c>
      <c r="EN65" s="410">
        <f t="shared" si="192"/>
        <v>0</v>
      </c>
      <c r="EO65" s="410">
        <f t="shared" si="192"/>
        <v>0</v>
      </c>
      <c r="EP65" s="410">
        <f t="shared" si="192"/>
        <v>0</v>
      </c>
      <c r="EQ65" s="410">
        <f t="shared" si="192"/>
        <v>0</v>
      </c>
      <c r="ER65" s="410">
        <f t="shared" si="192"/>
        <v>0</v>
      </c>
      <c r="ES65" s="410">
        <f t="shared" si="192"/>
        <v>0</v>
      </c>
      <c r="ET65" s="410">
        <f t="shared" si="192"/>
        <v>0</v>
      </c>
      <c r="EU65" s="410">
        <f t="shared" si="192"/>
        <v>0</v>
      </c>
      <c r="EV65" s="410">
        <f t="shared" si="192"/>
        <v>0</v>
      </c>
      <c r="EW65" s="410">
        <f t="shared" si="192"/>
        <v>0</v>
      </c>
      <c r="EX65" s="410">
        <f t="shared" si="192"/>
        <v>1607.5</v>
      </c>
      <c r="EY65" s="410">
        <f t="shared" si="192"/>
        <v>1531.4</v>
      </c>
      <c r="EZ65" s="410">
        <f t="shared" si="192"/>
        <v>997.1</v>
      </c>
      <c r="FA65" s="410">
        <f t="shared" si="192"/>
        <v>534.29999999999995</v>
      </c>
      <c r="FB65" s="410">
        <f t="shared" si="192"/>
        <v>76.099999999999994</v>
      </c>
      <c r="FC65" s="410">
        <f t="shared" si="192"/>
        <v>0</v>
      </c>
      <c r="FD65" s="410">
        <f t="shared" si="192"/>
        <v>0</v>
      </c>
      <c r="FE65" s="410">
        <f t="shared" si="192"/>
        <v>0</v>
      </c>
      <c r="FF65" s="410">
        <f t="shared" si="192"/>
        <v>0</v>
      </c>
      <c r="FG65" s="413">
        <f t="shared" si="192"/>
        <v>0</v>
      </c>
      <c r="FH65" s="414">
        <f t="shared" si="192"/>
        <v>0</v>
      </c>
      <c r="FI65" s="410">
        <f t="shared" si="192"/>
        <v>0</v>
      </c>
      <c r="FJ65" s="410">
        <f t="shared" si="192"/>
        <v>0</v>
      </c>
      <c r="FK65" s="410">
        <f t="shared" si="192"/>
        <v>0</v>
      </c>
      <c r="FL65" s="410">
        <f t="shared" si="192"/>
        <v>0</v>
      </c>
      <c r="FM65" s="410">
        <f t="shared" si="192"/>
        <v>0</v>
      </c>
      <c r="FN65" s="410">
        <f t="shared" si="192"/>
        <v>0</v>
      </c>
      <c r="FO65" s="410">
        <f t="shared" si="192"/>
        <v>0</v>
      </c>
      <c r="FP65" s="410">
        <f t="shared" si="192"/>
        <v>0</v>
      </c>
      <c r="FQ65" s="410">
        <f t="shared" si="192"/>
        <v>0</v>
      </c>
      <c r="FR65" s="410">
        <f t="shared" si="192"/>
        <v>0</v>
      </c>
      <c r="FS65" s="410">
        <f t="shared" si="192"/>
        <v>0</v>
      </c>
      <c r="FT65" s="410">
        <f t="shared" si="192"/>
        <v>0</v>
      </c>
      <c r="FU65" s="410">
        <f t="shared" si="192"/>
        <v>0</v>
      </c>
      <c r="FV65" s="410">
        <f t="shared" si="192"/>
        <v>0</v>
      </c>
      <c r="FW65" s="410">
        <f t="shared" si="192"/>
        <v>0</v>
      </c>
      <c r="FX65" s="410">
        <f t="shared" si="192"/>
        <v>0</v>
      </c>
      <c r="FY65" s="410">
        <f t="shared" si="192"/>
        <v>0</v>
      </c>
      <c r="FZ65" s="410">
        <f t="shared" ref="FZ65:HO65" si="193">SUM(FZ9:FZ64)</f>
        <v>0</v>
      </c>
      <c r="GA65" s="410">
        <f t="shared" si="193"/>
        <v>0</v>
      </c>
      <c r="GB65" s="410">
        <f t="shared" si="193"/>
        <v>0</v>
      </c>
      <c r="GC65" s="410">
        <f t="shared" si="193"/>
        <v>0</v>
      </c>
      <c r="GD65" s="410">
        <f t="shared" si="193"/>
        <v>0</v>
      </c>
      <c r="GE65" s="410">
        <f t="shared" si="193"/>
        <v>0</v>
      </c>
      <c r="GF65" s="410">
        <f t="shared" si="193"/>
        <v>0</v>
      </c>
      <c r="GG65" s="410">
        <f t="shared" si="193"/>
        <v>0</v>
      </c>
      <c r="GH65" s="410">
        <f t="shared" si="193"/>
        <v>0</v>
      </c>
      <c r="GI65" s="410">
        <f t="shared" si="193"/>
        <v>0</v>
      </c>
      <c r="GJ65" s="410">
        <f t="shared" si="193"/>
        <v>0</v>
      </c>
      <c r="GK65" s="410">
        <f t="shared" si="193"/>
        <v>0</v>
      </c>
      <c r="GL65" s="410">
        <f t="shared" si="193"/>
        <v>8313.1</v>
      </c>
      <c r="GM65" s="410">
        <f t="shared" si="193"/>
        <v>7827.3</v>
      </c>
      <c r="GN65" s="410">
        <f t="shared" si="193"/>
        <v>5096.1000000000004</v>
      </c>
      <c r="GO65" s="410">
        <f t="shared" si="193"/>
        <v>2731.2</v>
      </c>
      <c r="GP65" s="410">
        <f t="shared" si="193"/>
        <v>485.8</v>
      </c>
      <c r="GQ65" s="410">
        <f t="shared" si="193"/>
        <v>0</v>
      </c>
      <c r="GR65" s="410">
        <f t="shared" si="193"/>
        <v>0</v>
      </c>
      <c r="GS65" s="410">
        <f t="shared" si="193"/>
        <v>0</v>
      </c>
      <c r="GT65" s="410">
        <f t="shared" si="193"/>
        <v>0</v>
      </c>
      <c r="GU65" s="410">
        <f t="shared" si="193"/>
        <v>0</v>
      </c>
      <c r="GV65" s="410">
        <f>SUM(GV9:GV64)</f>
        <v>668260.80000000005</v>
      </c>
      <c r="GW65" s="410">
        <f t="shared" si="193"/>
        <v>633579.6</v>
      </c>
      <c r="GX65" s="410">
        <f t="shared" si="193"/>
        <v>412496.4</v>
      </c>
      <c r="GY65" s="410">
        <f t="shared" si="193"/>
        <v>221083.2</v>
      </c>
      <c r="GZ65" s="410">
        <f t="shared" si="193"/>
        <v>34681.1</v>
      </c>
      <c r="HA65" s="410">
        <f t="shared" si="193"/>
        <v>0</v>
      </c>
      <c r="HB65" s="410">
        <f t="shared" si="193"/>
        <v>0</v>
      </c>
      <c r="HC65" s="410">
        <f t="shared" si="193"/>
        <v>0</v>
      </c>
      <c r="HD65" s="410">
        <f t="shared" si="193"/>
        <v>0</v>
      </c>
      <c r="HE65" s="410">
        <f t="shared" si="193"/>
        <v>0</v>
      </c>
      <c r="HF65" s="415">
        <f t="shared" si="193"/>
        <v>12089</v>
      </c>
      <c r="HG65" s="410">
        <f t="shared" si="193"/>
        <v>1021.1</v>
      </c>
      <c r="HH65" s="392">
        <f t="shared" si="78"/>
        <v>25856</v>
      </c>
      <c r="HI65" s="410">
        <f t="shared" si="193"/>
        <v>0</v>
      </c>
      <c r="HJ65" s="410">
        <f t="shared" si="193"/>
        <v>0</v>
      </c>
      <c r="HK65" s="410">
        <f t="shared" si="193"/>
        <v>0</v>
      </c>
      <c r="HL65" s="410">
        <f t="shared" si="193"/>
        <v>668260.80000000005</v>
      </c>
      <c r="HM65" s="410">
        <f t="shared" si="193"/>
        <v>407665.2</v>
      </c>
      <c r="HN65" s="410">
        <f t="shared" si="193"/>
        <v>0</v>
      </c>
      <c r="HO65" s="410">
        <f t="shared" si="193"/>
        <v>668260.80000000005</v>
      </c>
    </row>
    <row r="66" spans="1:223">
      <c r="A66" s="416" t="s">
        <v>841</v>
      </c>
      <c r="B66" s="417">
        <f t="shared" ref="B66:BQ66" si="194">B65-B67</f>
        <v>0</v>
      </c>
      <c r="C66" s="417">
        <f t="shared" si="194"/>
        <v>0</v>
      </c>
      <c r="D66" s="417">
        <f t="shared" si="194"/>
        <v>1673</v>
      </c>
      <c r="E66" s="417">
        <f t="shared" si="194"/>
        <v>0</v>
      </c>
      <c r="F66" s="417">
        <f t="shared" si="194"/>
        <v>0</v>
      </c>
      <c r="G66" s="417">
        <f t="shared" si="194"/>
        <v>0</v>
      </c>
      <c r="H66" s="417">
        <f t="shared" si="194"/>
        <v>8511</v>
      </c>
      <c r="I66" s="417">
        <f t="shared" si="194"/>
        <v>0</v>
      </c>
      <c r="J66" s="417">
        <f t="shared" si="194"/>
        <v>34</v>
      </c>
      <c r="K66" s="417">
        <f t="shared" si="194"/>
        <v>152</v>
      </c>
      <c r="L66" s="417">
        <f t="shared" si="194"/>
        <v>78</v>
      </c>
      <c r="M66" s="417">
        <f t="shared" si="194"/>
        <v>0</v>
      </c>
      <c r="N66" s="417">
        <f t="shared" si="194"/>
        <v>0</v>
      </c>
      <c r="O66" s="417">
        <f t="shared" si="194"/>
        <v>0</v>
      </c>
      <c r="P66" s="417">
        <f t="shared" si="194"/>
        <v>0</v>
      </c>
      <c r="Q66" s="417">
        <f t="shared" si="194"/>
        <v>608</v>
      </c>
      <c r="R66" s="417">
        <f t="shared" si="194"/>
        <v>11</v>
      </c>
      <c r="S66" s="417">
        <f t="shared" si="194"/>
        <v>124</v>
      </c>
      <c r="T66" s="417">
        <f t="shared" si="194"/>
        <v>0</v>
      </c>
      <c r="U66" s="417">
        <f t="shared" si="194"/>
        <v>0</v>
      </c>
      <c r="V66" s="417">
        <f t="shared" si="194"/>
        <v>0</v>
      </c>
      <c r="W66" s="417">
        <f t="shared" si="194"/>
        <v>0</v>
      </c>
      <c r="X66" s="417">
        <f t="shared" si="194"/>
        <v>0</v>
      </c>
      <c r="Y66" s="417">
        <f t="shared" si="194"/>
        <v>0</v>
      </c>
      <c r="Z66" s="417">
        <f t="shared" si="194"/>
        <v>25</v>
      </c>
      <c r="AA66" s="417">
        <f t="shared" si="194"/>
        <v>0</v>
      </c>
      <c r="AB66" s="417">
        <f t="shared" si="194"/>
        <v>0</v>
      </c>
      <c r="AC66" s="417">
        <f t="shared" si="194"/>
        <v>0</v>
      </c>
      <c r="AD66" s="417">
        <f t="shared" si="194"/>
        <v>0</v>
      </c>
      <c r="AE66" s="417">
        <f t="shared" si="194"/>
        <v>0</v>
      </c>
      <c r="AF66" s="417">
        <f t="shared" si="194"/>
        <v>0</v>
      </c>
      <c r="AG66" s="417">
        <f t="shared" si="194"/>
        <v>0</v>
      </c>
      <c r="AH66" s="417">
        <f t="shared" si="194"/>
        <v>86</v>
      </c>
      <c r="AI66" s="417">
        <f t="shared" si="194"/>
        <v>0</v>
      </c>
      <c r="AJ66" s="417"/>
      <c r="AK66" s="417"/>
      <c r="AL66" s="418">
        <f t="shared" si="194"/>
        <v>0</v>
      </c>
      <c r="AM66" s="418">
        <f t="shared" si="194"/>
        <v>0</v>
      </c>
      <c r="AN66" s="418">
        <f t="shared" si="194"/>
        <v>0</v>
      </c>
      <c r="AO66" s="418">
        <f t="shared" si="194"/>
        <v>0</v>
      </c>
      <c r="AP66" s="418">
        <f t="shared" si="194"/>
        <v>0</v>
      </c>
      <c r="AQ66" s="418">
        <f t="shared" si="194"/>
        <v>0</v>
      </c>
      <c r="AR66" s="418">
        <f t="shared" si="194"/>
        <v>0</v>
      </c>
      <c r="AS66" s="418">
        <f t="shared" si="194"/>
        <v>0</v>
      </c>
      <c r="AT66" s="418">
        <f t="shared" si="194"/>
        <v>0</v>
      </c>
      <c r="AU66" s="418">
        <f t="shared" si="194"/>
        <v>0</v>
      </c>
      <c r="AV66" s="418">
        <f t="shared" si="194"/>
        <v>91637.2</v>
      </c>
      <c r="AW66" s="418">
        <f t="shared" si="194"/>
        <v>87300.3</v>
      </c>
      <c r="AX66" s="418">
        <f t="shared" si="194"/>
        <v>56838.8</v>
      </c>
      <c r="AY66" s="418">
        <f t="shared" si="194"/>
        <v>30461.5</v>
      </c>
      <c r="AZ66" s="418">
        <f t="shared" si="194"/>
        <v>4336.8999999999996</v>
      </c>
      <c r="BA66" s="418">
        <f t="shared" si="194"/>
        <v>0</v>
      </c>
      <c r="BB66" s="418">
        <f t="shared" si="194"/>
        <v>0</v>
      </c>
      <c r="BC66" s="418">
        <f t="shared" si="194"/>
        <v>0</v>
      </c>
      <c r="BD66" s="418">
        <f t="shared" si="194"/>
        <v>0</v>
      </c>
      <c r="BE66" s="418">
        <f t="shared" si="194"/>
        <v>0</v>
      </c>
      <c r="BF66" s="418">
        <f t="shared" si="194"/>
        <v>0</v>
      </c>
      <c r="BG66" s="418">
        <f t="shared" si="194"/>
        <v>0</v>
      </c>
      <c r="BH66" s="418">
        <f t="shared" si="194"/>
        <v>0</v>
      </c>
      <c r="BI66" s="418">
        <f t="shared" si="194"/>
        <v>0</v>
      </c>
      <c r="BJ66" s="418">
        <f t="shared" si="194"/>
        <v>0</v>
      </c>
      <c r="BK66" s="418">
        <f t="shared" si="194"/>
        <v>0</v>
      </c>
      <c r="BL66" s="418">
        <f t="shared" si="194"/>
        <v>0</v>
      </c>
      <c r="BM66" s="418">
        <f t="shared" si="194"/>
        <v>0</v>
      </c>
      <c r="BN66" s="418">
        <f t="shared" si="194"/>
        <v>0</v>
      </c>
      <c r="BO66" s="418">
        <f t="shared" si="194"/>
        <v>0</v>
      </c>
      <c r="BP66" s="418">
        <f t="shared" si="194"/>
        <v>410170.5</v>
      </c>
      <c r="BQ66" s="418">
        <f t="shared" si="194"/>
        <v>386195.1</v>
      </c>
      <c r="BR66" s="418">
        <f t="shared" ref="BR66:EI66" si="195">BR65-BR67</f>
        <v>251432.3</v>
      </c>
      <c r="BS66" s="418">
        <f t="shared" si="195"/>
        <v>134762.79999999999</v>
      </c>
      <c r="BT66" s="418">
        <f t="shared" si="195"/>
        <v>23975.4</v>
      </c>
      <c r="BU66" s="418">
        <f t="shared" si="195"/>
        <v>0</v>
      </c>
      <c r="BV66" s="418">
        <f t="shared" si="195"/>
        <v>2294</v>
      </c>
      <c r="BW66" s="418">
        <f t="shared" si="195"/>
        <v>2159.9</v>
      </c>
      <c r="BX66" s="418">
        <f t="shared" si="195"/>
        <v>1406.2</v>
      </c>
      <c r="BY66" s="418">
        <f t="shared" si="195"/>
        <v>753.7</v>
      </c>
      <c r="BZ66" s="418">
        <f t="shared" si="195"/>
        <v>134.1</v>
      </c>
      <c r="CA66" s="418">
        <f t="shared" si="195"/>
        <v>7325.4</v>
      </c>
      <c r="CB66" s="418">
        <f t="shared" si="195"/>
        <v>6897.3</v>
      </c>
      <c r="CC66" s="418">
        <f t="shared" si="195"/>
        <v>4490.3</v>
      </c>
      <c r="CD66" s="418">
        <f t="shared" si="195"/>
        <v>2407</v>
      </c>
      <c r="CE66" s="418">
        <f t="shared" si="195"/>
        <v>428.1</v>
      </c>
      <c r="CF66" s="418">
        <f t="shared" si="195"/>
        <v>3759</v>
      </c>
      <c r="CG66" s="418">
        <f t="shared" si="195"/>
        <v>3539.2</v>
      </c>
      <c r="CH66" s="418">
        <f t="shared" si="195"/>
        <v>2304.3000000000002</v>
      </c>
      <c r="CI66" s="418">
        <f t="shared" si="195"/>
        <v>1234.9000000000001</v>
      </c>
      <c r="CJ66" s="418">
        <f t="shared" si="195"/>
        <v>219.8</v>
      </c>
      <c r="CK66" s="418">
        <f t="shared" si="195"/>
        <v>0</v>
      </c>
      <c r="CL66" s="418">
        <f t="shared" si="195"/>
        <v>0</v>
      </c>
      <c r="CM66" s="418">
        <f t="shared" si="195"/>
        <v>0</v>
      </c>
      <c r="CN66" s="418">
        <f t="shared" si="195"/>
        <v>0</v>
      </c>
      <c r="CO66" s="418">
        <f t="shared" si="195"/>
        <v>0</v>
      </c>
      <c r="CP66" s="418">
        <f t="shared" si="195"/>
        <v>0</v>
      </c>
      <c r="CQ66" s="418">
        <f t="shared" si="195"/>
        <v>0</v>
      </c>
      <c r="CR66" s="418">
        <f t="shared" si="195"/>
        <v>0</v>
      </c>
      <c r="CS66" s="418">
        <f t="shared" si="195"/>
        <v>0</v>
      </c>
      <c r="CT66" s="418">
        <f t="shared" si="195"/>
        <v>0</v>
      </c>
      <c r="CU66" s="418">
        <f t="shared" si="195"/>
        <v>0</v>
      </c>
      <c r="CV66" s="418">
        <f t="shared" si="195"/>
        <v>0</v>
      </c>
      <c r="CW66" s="418">
        <f t="shared" si="195"/>
        <v>0</v>
      </c>
      <c r="CX66" s="418">
        <f t="shared" si="195"/>
        <v>0</v>
      </c>
      <c r="CY66" s="418">
        <f t="shared" si="195"/>
        <v>0</v>
      </c>
      <c r="CZ66" s="418">
        <f t="shared" si="195"/>
        <v>0</v>
      </c>
      <c r="DA66" s="418">
        <f t="shared" si="195"/>
        <v>0</v>
      </c>
      <c r="DB66" s="418">
        <f t="shared" si="195"/>
        <v>0</v>
      </c>
      <c r="DC66" s="418">
        <f t="shared" si="195"/>
        <v>0</v>
      </c>
      <c r="DD66" s="418">
        <f t="shared" si="195"/>
        <v>0</v>
      </c>
      <c r="DE66" s="418">
        <f t="shared" si="195"/>
        <v>73956.5</v>
      </c>
      <c r="DF66" s="418">
        <f t="shared" si="195"/>
        <v>71729.899999999994</v>
      </c>
      <c r="DG66" s="418">
        <f t="shared" si="195"/>
        <v>46700.7</v>
      </c>
      <c r="DH66" s="418">
        <f t="shared" si="195"/>
        <v>25029.200000000001</v>
      </c>
      <c r="DI66" s="418">
        <f t="shared" si="195"/>
        <v>2226.6</v>
      </c>
      <c r="DJ66" s="418">
        <f t="shared" si="195"/>
        <v>2926.4</v>
      </c>
      <c r="DK66" s="418">
        <f t="shared" si="195"/>
        <v>2870</v>
      </c>
      <c r="DL66" s="418">
        <f t="shared" si="195"/>
        <v>1868.5</v>
      </c>
      <c r="DM66" s="418">
        <f t="shared" si="195"/>
        <v>1001.5</v>
      </c>
      <c r="DN66" s="418">
        <f t="shared" si="195"/>
        <v>56.4</v>
      </c>
      <c r="DO66" s="418">
        <f t="shared" si="195"/>
        <v>28831.599999999999</v>
      </c>
      <c r="DP66" s="418">
        <f t="shared" si="195"/>
        <v>28133</v>
      </c>
      <c r="DQ66" s="418">
        <f t="shared" si="195"/>
        <v>18316.3</v>
      </c>
      <c r="DR66" s="418">
        <f t="shared" si="195"/>
        <v>9816.7000000000007</v>
      </c>
      <c r="DS66" s="418">
        <f t="shared" si="195"/>
        <v>698.6</v>
      </c>
      <c r="DT66" s="418">
        <f t="shared" si="195"/>
        <v>0</v>
      </c>
      <c r="DU66" s="418">
        <f t="shared" si="195"/>
        <v>0</v>
      </c>
      <c r="DV66" s="418">
        <f t="shared" si="195"/>
        <v>0</v>
      </c>
      <c r="DW66" s="418">
        <f t="shared" si="195"/>
        <v>0</v>
      </c>
      <c r="DX66" s="418">
        <f t="shared" si="195"/>
        <v>0</v>
      </c>
      <c r="DY66" s="418">
        <f t="shared" si="195"/>
        <v>0</v>
      </c>
      <c r="DZ66" s="418">
        <f t="shared" si="195"/>
        <v>0</v>
      </c>
      <c r="EA66" s="418">
        <f t="shared" si="195"/>
        <v>0</v>
      </c>
      <c r="EB66" s="418">
        <f t="shared" si="195"/>
        <v>0</v>
      </c>
      <c r="EC66" s="418">
        <f t="shared" si="195"/>
        <v>0</v>
      </c>
      <c r="ED66" s="418">
        <f t="shared" si="195"/>
        <v>0</v>
      </c>
      <c r="EE66" s="418">
        <f t="shared" si="195"/>
        <v>0</v>
      </c>
      <c r="EF66" s="418">
        <f t="shared" si="195"/>
        <v>0</v>
      </c>
      <c r="EG66" s="418">
        <f t="shared" si="195"/>
        <v>0</v>
      </c>
      <c r="EH66" s="418">
        <f t="shared" si="195"/>
        <v>0</v>
      </c>
      <c r="EI66" s="418">
        <f t="shared" si="195"/>
        <v>0</v>
      </c>
      <c r="EJ66" s="418">
        <f t="shared" ref="EJ66:GU66" si="196">EJ65-EJ67</f>
        <v>0</v>
      </c>
      <c r="EK66" s="418">
        <f t="shared" si="196"/>
        <v>0</v>
      </c>
      <c r="EL66" s="418">
        <f t="shared" si="196"/>
        <v>0</v>
      </c>
      <c r="EM66" s="418">
        <f t="shared" si="196"/>
        <v>0</v>
      </c>
      <c r="EN66" s="418">
        <f t="shared" si="196"/>
        <v>0</v>
      </c>
      <c r="EO66" s="418">
        <f t="shared" si="196"/>
        <v>0</v>
      </c>
      <c r="EP66" s="418">
        <f t="shared" si="196"/>
        <v>0</v>
      </c>
      <c r="EQ66" s="418">
        <f t="shared" si="196"/>
        <v>0</v>
      </c>
      <c r="ER66" s="418">
        <f t="shared" si="196"/>
        <v>0</v>
      </c>
      <c r="ES66" s="418">
        <f t="shared" si="196"/>
        <v>0</v>
      </c>
      <c r="ET66" s="418">
        <f t="shared" si="196"/>
        <v>0</v>
      </c>
      <c r="EU66" s="418">
        <f t="shared" si="196"/>
        <v>0</v>
      </c>
      <c r="EV66" s="418">
        <f t="shared" si="196"/>
        <v>0</v>
      </c>
      <c r="EW66" s="418">
        <f t="shared" si="196"/>
        <v>0</v>
      </c>
      <c r="EX66" s="418">
        <f t="shared" si="196"/>
        <v>1607.5</v>
      </c>
      <c r="EY66" s="418">
        <f t="shared" si="196"/>
        <v>1531.4</v>
      </c>
      <c r="EZ66" s="418">
        <f t="shared" si="196"/>
        <v>997.1</v>
      </c>
      <c r="FA66" s="418">
        <f t="shared" si="196"/>
        <v>534.29999999999995</v>
      </c>
      <c r="FB66" s="418">
        <f t="shared" si="196"/>
        <v>76.099999999999994</v>
      </c>
      <c r="FC66" s="418">
        <f t="shared" si="196"/>
        <v>0</v>
      </c>
      <c r="FD66" s="418">
        <f t="shared" si="196"/>
        <v>0</v>
      </c>
      <c r="FE66" s="418">
        <f t="shared" si="196"/>
        <v>0</v>
      </c>
      <c r="FF66" s="418">
        <f t="shared" si="196"/>
        <v>0</v>
      </c>
      <c r="FG66" s="418">
        <f t="shared" si="196"/>
        <v>0</v>
      </c>
      <c r="FH66" s="418">
        <f t="shared" si="196"/>
        <v>0</v>
      </c>
      <c r="FI66" s="418">
        <f t="shared" si="196"/>
        <v>0</v>
      </c>
      <c r="FJ66" s="418">
        <f t="shared" si="196"/>
        <v>0</v>
      </c>
      <c r="FK66" s="418">
        <f t="shared" si="196"/>
        <v>0</v>
      </c>
      <c r="FL66" s="418">
        <f t="shared" si="196"/>
        <v>0</v>
      </c>
      <c r="FM66" s="418">
        <f t="shared" si="196"/>
        <v>0</v>
      </c>
      <c r="FN66" s="418">
        <f t="shared" si="196"/>
        <v>0</v>
      </c>
      <c r="FO66" s="418">
        <f t="shared" si="196"/>
        <v>0</v>
      </c>
      <c r="FP66" s="418">
        <f t="shared" si="196"/>
        <v>0</v>
      </c>
      <c r="FQ66" s="418">
        <f t="shared" si="196"/>
        <v>0</v>
      </c>
      <c r="FR66" s="418">
        <f t="shared" si="196"/>
        <v>0</v>
      </c>
      <c r="FS66" s="418">
        <f t="shared" si="196"/>
        <v>0</v>
      </c>
      <c r="FT66" s="418">
        <f t="shared" si="196"/>
        <v>0</v>
      </c>
      <c r="FU66" s="418">
        <f t="shared" si="196"/>
        <v>0</v>
      </c>
      <c r="FV66" s="418">
        <f t="shared" si="196"/>
        <v>0</v>
      </c>
      <c r="FW66" s="418">
        <f t="shared" si="196"/>
        <v>0</v>
      </c>
      <c r="FX66" s="418">
        <f t="shared" si="196"/>
        <v>0</v>
      </c>
      <c r="FY66" s="418">
        <f t="shared" si="196"/>
        <v>0</v>
      </c>
      <c r="FZ66" s="418">
        <f t="shared" si="196"/>
        <v>0</v>
      </c>
      <c r="GA66" s="418">
        <f t="shared" si="196"/>
        <v>0</v>
      </c>
      <c r="GB66" s="418">
        <f t="shared" si="196"/>
        <v>0</v>
      </c>
      <c r="GC66" s="418">
        <f t="shared" si="196"/>
        <v>0</v>
      </c>
      <c r="GD66" s="418">
        <f t="shared" si="196"/>
        <v>0</v>
      </c>
      <c r="GE66" s="418">
        <f t="shared" si="196"/>
        <v>0</v>
      </c>
      <c r="GF66" s="418">
        <f t="shared" si="196"/>
        <v>0</v>
      </c>
      <c r="GG66" s="418">
        <f t="shared" si="196"/>
        <v>0</v>
      </c>
      <c r="GH66" s="418">
        <f t="shared" si="196"/>
        <v>0</v>
      </c>
      <c r="GI66" s="418">
        <f t="shared" si="196"/>
        <v>0</v>
      </c>
      <c r="GJ66" s="418">
        <f t="shared" si="196"/>
        <v>0</v>
      </c>
      <c r="GK66" s="418">
        <f t="shared" si="196"/>
        <v>0</v>
      </c>
      <c r="GL66" s="418">
        <f t="shared" si="196"/>
        <v>4766.2</v>
      </c>
      <c r="GM66" s="418">
        <f t="shared" si="196"/>
        <v>4487.7</v>
      </c>
      <c r="GN66" s="418">
        <f t="shared" si="196"/>
        <v>2921.8</v>
      </c>
      <c r="GO66" s="418">
        <f t="shared" si="196"/>
        <v>1565.9</v>
      </c>
      <c r="GP66" s="418">
        <f t="shared" si="196"/>
        <v>278.5</v>
      </c>
      <c r="GQ66" s="418">
        <f t="shared" si="196"/>
        <v>0</v>
      </c>
      <c r="GR66" s="418">
        <f t="shared" si="196"/>
        <v>0</v>
      </c>
      <c r="GS66" s="418">
        <f t="shared" si="196"/>
        <v>0</v>
      </c>
      <c r="GT66" s="418">
        <f t="shared" si="196"/>
        <v>0</v>
      </c>
      <c r="GU66" s="418">
        <f t="shared" si="196"/>
        <v>0</v>
      </c>
      <c r="GV66" s="418">
        <f t="shared" ref="GV66:HO66" si="197">GV65-GV67</f>
        <v>627274.19999999995</v>
      </c>
      <c r="GW66" s="418">
        <f t="shared" si="197"/>
        <v>594842.19999999995</v>
      </c>
      <c r="GX66" s="418">
        <f t="shared" si="197"/>
        <v>387276.2</v>
      </c>
      <c r="GY66" s="418">
        <f t="shared" si="197"/>
        <v>207566</v>
      </c>
      <c r="GZ66" s="418">
        <f t="shared" si="197"/>
        <v>32431.9</v>
      </c>
      <c r="HA66" s="419">
        <f t="shared" si="197"/>
        <v>0</v>
      </c>
      <c r="HB66" s="419">
        <f t="shared" si="197"/>
        <v>0</v>
      </c>
      <c r="HC66" s="419">
        <f t="shared" si="197"/>
        <v>0</v>
      </c>
      <c r="HD66" s="419">
        <f t="shared" si="197"/>
        <v>0</v>
      </c>
      <c r="HE66" s="419">
        <f t="shared" si="197"/>
        <v>0</v>
      </c>
      <c r="HF66" s="420">
        <f t="shared" si="197"/>
        <v>11302</v>
      </c>
      <c r="HG66" s="420">
        <f t="shared" si="197"/>
        <v>959</v>
      </c>
      <c r="HH66" s="392">
        <f t="shared" si="78"/>
        <v>25847</v>
      </c>
      <c r="HI66" s="421">
        <f t="shared" si="197"/>
        <v>0</v>
      </c>
      <c r="HJ66" s="421">
        <f t="shared" si="197"/>
        <v>0</v>
      </c>
      <c r="HK66" s="421">
        <f t="shared" si="197"/>
        <v>0</v>
      </c>
      <c r="HL66" s="421">
        <f t="shared" si="197"/>
        <v>627274.19999999995</v>
      </c>
      <c r="HM66" s="421">
        <f t="shared" si="197"/>
        <v>382445</v>
      </c>
      <c r="HN66" s="421">
        <f t="shared" si="197"/>
        <v>0</v>
      </c>
      <c r="HO66" s="421">
        <f t="shared" si="197"/>
        <v>627274.19999999995</v>
      </c>
    </row>
    <row r="67" spans="1:223">
      <c r="A67" s="416" t="s">
        <v>842</v>
      </c>
      <c r="B67" s="417">
        <f>B12+B44+B46+B15</f>
        <v>0</v>
      </c>
      <c r="C67" s="417">
        <f t="shared" ref="C67:BQ67" si="198">C12+C44+C46+C15</f>
        <v>0</v>
      </c>
      <c r="D67" s="417">
        <f t="shared" si="198"/>
        <v>82</v>
      </c>
      <c r="E67" s="417">
        <f t="shared" si="198"/>
        <v>0</v>
      </c>
      <c r="F67" s="417">
        <f t="shared" si="198"/>
        <v>0</v>
      </c>
      <c r="G67" s="417">
        <f t="shared" si="198"/>
        <v>0</v>
      </c>
      <c r="H67" s="417">
        <f t="shared" si="198"/>
        <v>574</v>
      </c>
      <c r="I67" s="417">
        <f t="shared" si="198"/>
        <v>0</v>
      </c>
      <c r="J67" s="417">
        <f t="shared" si="198"/>
        <v>0</v>
      </c>
      <c r="K67" s="417">
        <f t="shared" si="198"/>
        <v>0</v>
      </c>
      <c r="L67" s="417">
        <f t="shared" si="198"/>
        <v>39</v>
      </c>
      <c r="M67" s="417">
        <f t="shared" si="198"/>
        <v>0</v>
      </c>
      <c r="N67" s="417">
        <f t="shared" si="198"/>
        <v>0</v>
      </c>
      <c r="O67" s="417">
        <f t="shared" si="198"/>
        <v>0</v>
      </c>
      <c r="P67" s="417">
        <f t="shared" si="198"/>
        <v>0</v>
      </c>
      <c r="Q67" s="417">
        <f t="shared" si="198"/>
        <v>28</v>
      </c>
      <c r="R67" s="417">
        <f t="shared" si="198"/>
        <v>0</v>
      </c>
      <c r="S67" s="417">
        <f t="shared" si="198"/>
        <v>0</v>
      </c>
      <c r="T67" s="417">
        <f t="shared" si="198"/>
        <v>0</v>
      </c>
      <c r="U67" s="417">
        <f t="shared" si="198"/>
        <v>0</v>
      </c>
      <c r="V67" s="417">
        <f t="shared" si="198"/>
        <v>0</v>
      </c>
      <c r="W67" s="417">
        <f t="shared" si="198"/>
        <v>0</v>
      </c>
      <c r="X67" s="417">
        <f t="shared" si="198"/>
        <v>0</v>
      </c>
      <c r="Y67" s="417">
        <f t="shared" si="198"/>
        <v>0</v>
      </c>
      <c r="Z67" s="417">
        <f t="shared" si="198"/>
        <v>0</v>
      </c>
      <c r="AA67" s="417">
        <f t="shared" si="198"/>
        <v>0</v>
      </c>
      <c r="AB67" s="417">
        <f t="shared" si="198"/>
        <v>0</v>
      </c>
      <c r="AC67" s="417">
        <f t="shared" si="198"/>
        <v>0</v>
      </c>
      <c r="AD67" s="417">
        <f t="shared" si="198"/>
        <v>0</v>
      </c>
      <c r="AE67" s="417">
        <f t="shared" si="198"/>
        <v>0</v>
      </c>
      <c r="AF67" s="417">
        <f t="shared" si="198"/>
        <v>0</v>
      </c>
      <c r="AG67" s="417">
        <f t="shared" si="198"/>
        <v>0</v>
      </c>
      <c r="AH67" s="417">
        <f t="shared" si="198"/>
        <v>64</v>
      </c>
      <c r="AI67" s="417">
        <f t="shared" si="198"/>
        <v>0</v>
      </c>
      <c r="AJ67" s="417"/>
      <c r="AK67" s="417"/>
      <c r="AL67" s="418">
        <f t="shared" si="198"/>
        <v>0</v>
      </c>
      <c r="AM67" s="418">
        <f t="shared" si="198"/>
        <v>0</v>
      </c>
      <c r="AN67" s="418">
        <f t="shared" si="198"/>
        <v>0</v>
      </c>
      <c r="AO67" s="418">
        <f t="shared" si="198"/>
        <v>0</v>
      </c>
      <c r="AP67" s="418">
        <f t="shared" si="198"/>
        <v>0</v>
      </c>
      <c r="AQ67" s="418">
        <f t="shared" si="198"/>
        <v>0</v>
      </c>
      <c r="AR67" s="418">
        <f t="shared" si="198"/>
        <v>0</v>
      </c>
      <c r="AS67" s="418">
        <f t="shared" si="198"/>
        <v>0</v>
      </c>
      <c r="AT67" s="418">
        <f t="shared" si="198"/>
        <v>0</v>
      </c>
      <c r="AU67" s="418">
        <f t="shared" si="198"/>
        <v>0</v>
      </c>
      <c r="AV67" s="418">
        <f t="shared" si="198"/>
        <v>4491.5</v>
      </c>
      <c r="AW67" s="418">
        <f t="shared" si="198"/>
        <v>4278.8999999999996</v>
      </c>
      <c r="AX67" s="418">
        <f t="shared" si="198"/>
        <v>2785.9</v>
      </c>
      <c r="AY67" s="418">
        <f t="shared" si="198"/>
        <v>1493</v>
      </c>
      <c r="AZ67" s="418">
        <f t="shared" si="198"/>
        <v>212.6</v>
      </c>
      <c r="BA67" s="418">
        <f t="shared" si="198"/>
        <v>0</v>
      </c>
      <c r="BB67" s="418">
        <f t="shared" si="198"/>
        <v>0</v>
      </c>
      <c r="BC67" s="418">
        <f t="shared" si="198"/>
        <v>0</v>
      </c>
      <c r="BD67" s="418">
        <f t="shared" si="198"/>
        <v>0</v>
      </c>
      <c r="BE67" s="418">
        <f t="shared" si="198"/>
        <v>0</v>
      </c>
      <c r="BF67" s="418">
        <f t="shared" si="198"/>
        <v>0</v>
      </c>
      <c r="BG67" s="418">
        <f t="shared" si="198"/>
        <v>0</v>
      </c>
      <c r="BH67" s="418">
        <f t="shared" si="198"/>
        <v>0</v>
      </c>
      <c r="BI67" s="418">
        <f t="shared" si="198"/>
        <v>0</v>
      </c>
      <c r="BJ67" s="418">
        <f t="shared" si="198"/>
        <v>0</v>
      </c>
      <c r="BK67" s="418">
        <f t="shared" si="198"/>
        <v>0</v>
      </c>
      <c r="BL67" s="418">
        <f t="shared" si="198"/>
        <v>0</v>
      </c>
      <c r="BM67" s="418">
        <f t="shared" si="198"/>
        <v>0</v>
      </c>
      <c r="BN67" s="418">
        <f t="shared" si="198"/>
        <v>0</v>
      </c>
      <c r="BO67" s="418">
        <f t="shared" si="198"/>
        <v>0</v>
      </c>
      <c r="BP67" s="418">
        <f t="shared" si="198"/>
        <v>27662.799999999999</v>
      </c>
      <c r="BQ67" s="418">
        <f t="shared" si="198"/>
        <v>26045.8</v>
      </c>
      <c r="BR67" s="418">
        <f t="shared" ref="BR67:EI67" si="199">BR12+BR44+BR46+BR15</f>
        <v>16957.099999999999</v>
      </c>
      <c r="BS67" s="418">
        <f t="shared" si="199"/>
        <v>9088.7000000000007</v>
      </c>
      <c r="BT67" s="418">
        <f t="shared" si="199"/>
        <v>1617</v>
      </c>
      <c r="BU67" s="418">
        <f t="shared" si="199"/>
        <v>0</v>
      </c>
      <c r="BV67" s="418">
        <f t="shared" si="199"/>
        <v>0</v>
      </c>
      <c r="BW67" s="418"/>
      <c r="BX67" s="418"/>
      <c r="BY67" s="418"/>
      <c r="BZ67" s="418"/>
      <c r="CA67" s="418">
        <f t="shared" si="199"/>
        <v>0</v>
      </c>
      <c r="CB67" s="418">
        <f t="shared" si="199"/>
        <v>0</v>
      </c>
      <c r="CC67" s="418">
        <f t="shared" si="199"/>
        <v>0</v>
      </c>
      <c r="CD67" s="418">
        <f t="shared" si="199"/>
        <v>0</v>
      </c>
      <c r="CE67" s="418">
        <f t="shared" si="199"/>
        <v>0</v>
      </c>
      <c r="CF67" s="418">
        <f t="shared" si="199"/>
        <v>1879.5</v>
      </c>
      <c r="CG67" s="418">
        <f t="shared" si="199"/>
        <v>1769.7</v>
      </c>
      <c r="CH67" s="418">
        <f t="shared" si="199"/>
        <v>1152.2</v>
      </c>
      <c r="CI67" s="418">
        <f t="shared" si="199"/>
        <v>617.5</v>
      </c>
      <c r="CJ67" s="418">
        <f t="shared" si="199"/>
        <v>109.8</v>
      </c>
      <c r="CK67" s="418">
        <f t="shared" si="199"/>
        <v>0</v>
      </c>
      <c r="CL67" s="418">
        <f t="shared" si="199"/>
        <v>0</v>
      </c>
      <c r="CM67" s="418">
        <f t="shared" si="199"/>
        <v>0</v>
      </c>
      <c r="CN67" s="418">
        <f t="shared" si="199"/>
        <v>0</v>
      </c>
      <c r="CO67" s="418">
        <f t="shared" si="199"/>
        <v>0</v>
      </c>
      <c r="CP67" s="418">
        <f t="shared" si="199"/>
        <v>0</v>
      </c>
      <c r="CQ67" s="418">
        <f t="shared" si="199"/>
        <v>0</v>
      </c>
      <c r="CR67" s="418">
        <f t="shared" si="199"/>
        <v>0</v>
      </c>
      <c r="CS67" s="418">
        <f t="shared" si="199"/>
        <v>0</v>
      </c>
      <c r="CT67" s="418">
        <f t="shared" si="199"/>
        <v>0</v>
      </c>
      <c r="CU67" s="418">
        <f t="shared" si="199"/>
        <v>0</v>
      </c>
      <c r="CV67" s="418">
        <f t="shared" si="199"/>
        <v>0</v>
      </c>
      <c r="CW67" s="418">
        <f t="shared" si="199"/>
        <v>0</v>
      </c>
      <c r="CX67" s="418">
        <f t="shared" si="199"/>
        <v>0</v>
      </c>
      <c r="CY67" s="418">
        <f t="shared" si="199"/>
        <v>0</v>
      </c>
      <c r="CZ67" s="418">
        <f t="shared" si="199"/>
        <v>0</v>
      </c>
      <c r="DA67" s="418">
        <f t="shared" si="199"/>
        <v>0</v>
      </c>
      <c r="DB67" s="418">
        <f t="shared" si="199"/>
        <v>0</v>
      </c>
      <c r="DC67" s="418">
        <f t="shared" si="199"/>
        <v>0</v>
      </c>
      <c r="DD67" s="418">
        <f t="shared" si="199"/>
        <v>0</v>
      </c>
      <c r="DE67" s="418">
        <f t="shared" si="199"/>
        <v>3405.9</v>
      </c>
      <c r="DF67" s="418">
        <f t="shared" si="199"/>
        <v>3303.4</v>
      </c>
      <c r="DG67" s="418">
        <f t="shared" si="199"/>
        <v>2150.6999999999998</v>
      </c>
      <c r="DH67" s="418">
        <f t="shared" si="199"/>
        <v>1152.7</v>
      </c>
      <c r="DI67" s="418">
        <f t="shared" si="199"/>
        <v>102.5</v>
      </c>
      <c r="DJ67" s="418">
        <f t="shared" si="199"/>
        <v>0</v>
      </c>
      <c r="DK67" s="418">
        <f t="shared" si="199"/>
        <v>0</v>
      </c>
      <c r="DL67" s="418">
        <f t="shared" si="199"/>
        <v>0</v>
      </c>
      <c r="DM67" s="418">
        <f t="shared" si="199"/>
        <v>0</v>
      </c>
      <c r="DN67" s="418">
        <f t="shared" si="199"/>
        <v>0</v>
      </c>
      <c r="DO67" s="418">
        <f t="shared" si="199"/>
        <v>0</v>
      </c>
      <c r="DP67" s="418">
        <f t="shared" si="199"/>
        <v>0</v>
      </c>
      <c r="DQ67" s="418">
        <f t="shared" si="199"/>
        <v>0</v>
      </c>
      <c r="DR67" s="418">
        <f t="shared" si="199"/>
        <v>0</v>
      </c>
      <c r="DS67" s="418">
        <f t="shared" si="199"/>
        <v>0</v>
      </c>
      <c r="DT67" s="418">
        <f t="shared" si="199"/>
        <v>0</v>
      </c>
      <c r="DU67" s="418">
        <f t="shared" si="199"/>
        <v>0</v>
      </c>
      <c r="DV67" s="418">
        <f t="shared" si="199"/>
        <v>0</v>
      </c>
      <c r="DW67" s="418">
        <f t="shared" si="199"/>
        <v>0</v>
      </c>
      <c r="DX67" s="418">
        <f t="shared" si="199"/>
        <v>0</v>
      </c>
      <c r="DY67" s="418">
        <f t="shared" si="199"/>
        <v>0</v>
      </c>
      <c r="DZ67" s="418">
        <f t="shared" si="199"/>
        <v>0</v>
      </c>
      <c r="EA67" s="418">
        <f t="shared" si="199"/>
        <v>0</v>
      </c>
      <c r="EB67" s="418">
        <f t="shared" si="199"/>
        <v>0</v>
      </c>
      <c r="EC67" s="418">
        <f t="shared" si="199"/>
        <v>0</v>
      </c>
      <c r="ED67" s="418">
        <f t="shared" si="199"/>
        <v>0</v>
      </c>
      <c r="EE67" s="418">
        <f t="shared" si="199"/>
        <v>0</v>
      </c>
      <c r="EF67" s="418">
        <f t="shared" si="199"/>
        <v>0</v>
      </c>
      <c r="EG67" s="418">
        <f t="shared" si="199"/>
        <v>0</v>
      </c>
      <c r="EH67" s="418">
        <f t="shared" si="199"/>
        <v>0</v>
      </c>
      <c r="EI67" s="418">
        <f t="shared" si="199"/>
        <v>0</v>
      </c>
      <c r="EJ67" s="418">
        <f t="shared" ref="EJ67:GU67" si="200">EJ12+EJ44+EJ46+EJ15</f>
        <v>0</v>
      </c>
      <c r="EK67" s="418">
        <f t="shared" si="200"/>
        <v>0</v>
      </c>
      <c r="EL67" s="418">
        <f t="shared" si="200"/>
        <v>0</v>
      </c>
      <c r="EM67" s="418">
        <f t="shared" si="200"/>
        <v>0</v>
      </c>
      <c r="EN67" s="418">
        <f t="shared" si="200"/>
        <v>0</v>
      </c>
      <c r="EO67" s="418">
        <f t="shared" si="200"/>
        <v>0</v>
      </c>
      <c r="EP67" s="418">
        <f t="shared" si="200"/>
        <v>0</v>
      </c>
      <c r="EQ67" s="418">
        <f t="shared" si="200"/>
        <v>0</v>
      </c>
      <c r="ER67" s="418">
        <f t="shared" si="200"/>
        <v>0</v>
      </c>
      <c r="ES67" s="418">
        <f t="shared" si="200"/>
        <v>0</v>
      </c>
      <c r="ET67" s="418">
        <f t="shared" si="200"/>
        <v>0</v>
      </c>
      <c r="EU67" s="418">
        <f t="shared" si="200"/>
        <v>0</v>
      </c>
      <c r="EV67" s="418">
        <f t="shared" si="200"/>
        <v>0</v>
      </c>
      <c r="EW67" s="418">
        <f t="shared" si="200"/>
        <v>0</v>
      </c>
      <c r="EX67" s="418">
        <f t="shared" si="200"/>
        <v>0</v>
      </c>
      <c r="EY67" s="418">
        <f t="shared" si="200"/>
        <v>0</v>
      </c>
      <c r="EZ67" s="418">
        <f t="shared" si="200"/>
        <v>0</v>
      </c>
      <c r="FA67" s="418">
        <f t="shared" si="200"/>
        <v>0</v>
      </c>
      <c r="FB67" s="418">
        <f t="shared" si="200"/>
        <v>0</v>
      </c>
      <c r="FC67" s="418">
        <f t="shared" si="200"/>
        <v>0</v>
      </c>
      <c r="FD67" s="418">
        <f t="shared" si="200"/>
        <v>0</v>
      </c>
      <c r="FE67" s="418">
        <f t="shared" si="200"/>
        <v>0</v>
      </c>
      <c r="FF67" s="418">
        <f t="shared" si="200"/>
        <v>0</v>
      </c>
      <c r="FG67" s="418">
        <f t="shared" si="200"/>
        <v>0</v>
      </c>
      <c r="FH67" s="418">
        <f t="shared" si="200"/>
        <v>0</v>
      </c>
      <c r="FI67" s="418">
        <f t="shared" si="200"/>
        <v>0</v>
      </c>
      <c r="FJ67" s="418">
        <f t="shared" si="200"/>
        <v>0</v>
      </c>
      <c r="FK67" s="418">
        <f t="shared" si="200"/>
        <v>0</v>
      </c>
      <c r="FL67" s="418">
        <f t="shared" si="200"/>
        <v>0</v>
      </c>
      <c r="FM67" s="418">
        <f t="shared" si="200"/>
        <v>0</v>
      </c>
      <c r="FN67" s="418">
        <f t="shared" si="200"/>
        <v>0</v>
      </c>
      <c r="FO67" s="418">
        <f t="shared" si="200"/>
        <v>0</v>
      </c>
      <c r="FP67" s="418">
        <f t="shared" si="200"/>
        <v>0</v>
      </c>
      <c r="FQ67" s="418">
        <f t="shared" si="200"/>
        <v>0</v>
      </c>
      <c r="FR67" s="418">
        <f t="shared" si="200"/>
        <v>0</v>
      </c>
      <c r="FS67" s="418">
        <f t="shared" si="200"/>
        <v>0</v>
      </c>
      <c r="FT67" s="418">
        <f t="shared" si="200"/>
        <v>0</v>
      </c>
      <c r="FU67" s="418">
        <f t="shared" si="200"/>
        <v>0</v>
      </c>
      <c r="FV67" s="418">
        <f t="shared" si="200"/>
        <v>0</v>
      </c>
      <c r="FW67" s="418">
        <f t="shared" si="200"/>
        <v>0</v>
      </c>
      <c r="FX67" s="418">
        <f t="shared" si="200"/>
        <v>0</v>
      </c>
      <c r="FY67" s="418">
        <f t="shared" si="200"/>
        <v>0</v>
      </c>
      <c r="FZ67" s="418">
        <f t="shared" si="200"/>
        <v>0</v>
      </c>
      <c r="GA67" s="418">
        <f t="shared" si="200"/>
        <v>0</v>
      </c>
      <c r="GB67" s="418">
        <f t="shared" si="200"/>
        <v>0</v>
      </c>
      <c r="GC67" s="418">
        <f t="shared" si="200"/>
        <v>0</v>
      </c>
      <c r="GD67" s="418">
        <f t="shared" si="200"/>
        <v>0</v>
      </c>
      <c r="GE67" s="418">
        <f t="shared" si="200"/>
        <v>0</v>
      </c>
      <c r="GF67" s="418">
        <f t="shared" si="200"/>
        <v>0</v>
      </c>
      <c r="GG67" s="418">
        <f t="shared" si="200"/>
        <v>0</v>
      </c>
      <c r="GH67" s="418">
        <f t="shared" si="200"/>
        <v>0</v>
      </c>
      <c r="GI67" s="418">
        <f t="shared" si="200"/>
        <v>0</v>
      </c>
      <c r="GJ67" s="418">
        <f t="shared" si="200"/>
        <v>0</v>
      </c>
      <c r="GK67" s="418">
        <f t="shared" si="200"/>
        <v>0</v>
      </c>
      <c r="GL67" s="418">
        <f t="shared" si="200"/>
        <v>3546.9</v>
      </c>
      <c r="GM67" s="418">
        <f t="shared" si="200"/>
        <v>3339.6</v>
      </c>
      <c r="GN67" s="418">
        <f t="shared" si="200"/>
        <v>2174.3000000000002</v>
      </c>
      <c r="GO67" s="418">
        <f t="shared" si="200"/>
        <v>1165.3</v>
      </c>
      <c r="GP67" s="418">
        <f t="shared" si="200"/>
        <v>207.3</v>
      </c>
      <c r="GQ67" s="418">
        <f t="shared" si="200"/>
        <v>0</v>
      </c>
      <c r="GR67" s="418">
        <f t="shared" si="200"/>
        <v>0</v>
      </c>
      <c r="GS67" s="418">
        <f t="shared" si="200"/>
        <v>0</v>
      </c>
      <c r="GT67" s="418">
        <f t="shared" si="200"/>
        <v>0</v>
      </c>
      <c r="GU67" s="418">
        <f t="shared" si="200"/>
        <v>0</v>
      </c>
      <c r="GV67" s="418">
        <f t="shared" ref="GV67:HE67" si="201">GV12+GV44+GV46+GV15</f>
        <v>40986.6</v>
      </c>
      <c r="GW67" s="418">
        <f t="shared" si="201"/>
        <v>38737.4</v>
      </c>
      <c r="GX67" s="418">
        <f t="shared" si="201"/>
        <v>25220.2</v>
      </c>
      <c r="GY67" s="418">
        <f t="shared" si="201"/>
        <v>13517.2</v>
      </c>
      <c r="GZ67" s="418">
        <f t="shared" si="201"/>
        <v>2249.1999999999998</v>
      </c>
      <c r="HA67" s="418">
        <f t="shared" si="201"/>
        <v>0</v>
      </c>
      <c r="HB67" s="418">
        <f t="shared" si="201"/>
        <v>0</v>
      </c>
      <c r="HC67" s="418">
        <f t="shared" si="201"/>
        <v>0</v>
      </c>
      <c r="HD67" s="418">
        <f t="shared" si="201"/>
        <v>0</v>
      </c>
      <c r="HE67" s="418">
        <f t="shared" si="201"/>
        <v>0</v>
      </c>
      <c r="HF67" s="418">
        <f>HF12+HF44+HF46+HF15</f>
        <v>787</v>
      </c>
      <c r="HG67" s="418">
        <f t="shared" ref="HG67:HO67" si="202">HG12+HG44+HG46+HG15</f>
        <v>61.7</v>
      </c>
      <c r="HH67" s="392">
        <f t="shared" si="78"/>
        <v>26162</v>
      </c>
      <c r="HI67" s="421">
        <f t="shared" si="202"/>
        <v>0</v>
      </c>
      <c r="HJ67" s="421">
        <f t="shared" si="202"/>
        <v>0</v>
      </c>
      <c r="HK67" s="421">
        <f t="shared" si="202"/>
        <v>0</v>
      </c>
      <c r="HL67" s="421">
        <f t="shared" si="202"/>
        <v>40986.6</v>
      </c>
      <c r="HM67" s="421">
        <f t="shared" si="202"/>
        <v>25220.2</v>
      </c>
      <c r="HN67" s="421">
        <f t="shared" si="202"/>
        <v>0</v>
      </c>
      <c r="HO67" s="421">
        <f t="shared" si="202"/>
        <v>40986.6</v>
      </c>
    </row>
    <row r="68" spans="1:223">
      <c r="HA68" s="297" t="s">
        <v>843</v>
      </c>
      <c r="HC68" s="297" t="e">
        <f>#REF!-6922.2</f>
        <v>#REF!</v>
      </c>
    </row>
    <row r="81" spans="1:314" s="423" customFormat="1">
      <c r="A81" s="1"/>
      <c r="B81" s="297"/>
      <c r="C81" s="297"/>
      <c r="D81" s="301"/>
      <c r="E81" s="297"/>
      <c r="F81" s="297"/>
      <c r="G81" s="297"/>
      <c r="H81" s="297"/>
      <c r="I81" s="297"/>
      <c r="J81" s="297"/>
      <c r="K81" s="297"/>
      <c r="L81" s="297"/>
      <c r="M81" s="297"/>
      <c r="N81" s="297"/>
      <c r="O81" s="297"/>
      <c r="P81" s="297"/>
      <c r="Q81" s="297"/>
      <c r="R81" s="297"/>
      <c r="S81" s="297"/>
      <c r="T81" s="297"/>
      <c r="U81" s="297"/>
      <c r="V81" s="297"/>
      <c r="W81" s="297"/>
      <c r="X81" s="297"/>
      <c r="Y81" s="297"/>
      <c r="Z81" s="297"/>
      <c r="AA81" s="297"/>
      <c r="AB81" s="297"/>
      <c r="AC81" s="297"/>
      <c r="AD81" s="297"/>
      <c r="AE81" s="297"/>
      <c r="AF81" s="297"/>
      <c r="AG81" s="297"/>
      <c r="AH81" s="297"/>
      <c r="AI81" s="297"/>
      <c r="AJ81" s="297"/>
      <c r="AK81" s="297"/>
      <c r="AL81" s="301"/>
      <c r="AM81" s="301"/>
      <c r="AN81" s="301"/>
      <c r="AO81" s="301"/>
      <c r="AP81" s="297"/>
      <c r="AQ81" s="301"/>
      <c r="AR81" s="297"/>
      <c r="AS81" s="297"/>
      <c r="AT81" s="297"/>
      <c r="AU81" s="297"/>
      <c r="AV81" s="301"/>
      <c r="AW81" s="297"/>
      <c r="AX81" s="297"/>
      <c r="AY81" s="297"/>
      <c r="AZ81" s="297"/>
      <c r="BA81" s="301"/>
      <c r="BB81" s="297"/>
      <c r="BC81" s="297"/>
      <c r="BD81" s="297"/>
      <c r="BE81" s="297"/>
      <c r="BF81" s="301"/>
      <c r="BG81" s="297"/>
      <c r="BH81" s="297"/>
      <c r="BI81" s="297"/>
      <c r="BJ81" s="297"/>
      <c r="BK81" s="301"/>
      <c r="BL81" s="297"/>
      <c r="BM81" s="297"/>
      <c r="BN81" s="297"/>
      <c r="BO81" s="297"/>
      <c r="BP81" s="301"/>
      <c r="BQ81" s="301"/>
      <c r="BR81" s="301"/>
      <c r="BS81" s="301"/>
      <c r="BT81" s="297"/>
      <c r="BU81" s="297"/>
      <c r="BV81" s="297"/>
      <c r="BW81" s="297"/>
      <c r="BX81" s="297"/>
      <c r="BY81" s="297"/>
      <c r="BZ81" s="297"/>
      <c r="CA81" s="301"/>
      <c r="CB81" s="301"/>
      <c r="CC81" s="301"/>
      <c r="CD81" s="301"/>
      <c r="CE81" s="297"/>
      <c r="CF81" s="297"/>
      <c r="CG81" s="297"/>
      <c r="CH81" s="297"/>
      <c r="CI81" s="297"/>
      <c r="CJ81" s="297"/>
      <c r="CK81" s="297"/>
      <c r="CL81" s="297"/>
      <c r="CM81" s="297"/>
      <c r="CN81" s="297"/>
      <c r="CO81" s="297"/>
      <c r="CP81" s="297"/>
      <c r="CQ81" s="297"/>
      <c r="CR81" s="297"/>
      <c r="CS81" s="297"/>
      <c r="CT81" s="297"/>
      <c r="CU81" s="297"/>
      <c r="CV81" s="297"/>
      <c r="CW81" s="297"/>
      <c r="CX81" s="297"/>
      <c r="CY81" s="297"/>
      <c r="CZ81" s="297"/>
      <c r="DA81" s="297"/>
      <c r="DB81" s="297"/>
      <c r="DC81" s="297"/>
      <c r="DD81" s="297"/>
      <c r="DE81" s="297"/>
      <c r="DF81" s="297"/>
      <c r="DG81" s="297"/>
      <c r="DH81" s="297"/>
      <c r="DI81" s="297"/>
      <c r="DJ81" s="297"/>
      <c r="DK81" s="297"/>
      <c r="DL81" s="297"/>
      <c r="DM81" s="297"/>
      <c r="DN81" s="297"/>
      <c r="DO81" s="297"/>
      <c r="DP81" s="297"/>
      <c r="DQ81" s="297"/>
      <c r="DR81" s="297"/>
      <c r="DS81" s="297"/>
      <c r="DT81" s="301"/>
      <c r="DU81" s="301"/>
      <c r="DV81" s="301"/>
      <c r="DW81" s="301"/>
      <c r="DX81" s="297"/>
      <c r="DY81" s="301"/>
      <c r="DZ81" s="301"/>
      <c r="EA81" s="301"/>
      <c r="EB81" s="301"/>
      <c r="EC81" s="297"/>
      <c r="ED81" s="301"/>
      <c r="EE81" s="297"/>
      <c r="EF81" s="297"/>
      <c r="EG81" s="297"/>
      <c r="EH81" s="297"/>
      <c r="EI81" s="301"/>
      <c r="EJ81" s="297"/>
      <c r="EK81" s="297"/>
      <c r="EL81" s="297"/>
      <c r="EM81" s="297"/>
      <c r="EN81" s="301"/>
      <c r="EO81" s="297"/>
      <c r="EP81" s="297"/>
      <c r="EQ81" s="297"/>
      <c r="ER81" s="297"/>
      <c r="ES81" s="301"/>
      <c r="ET81" s="297"/>
      <c r="EU81" s="297"/>
      <c r="EV81" s="297"/>
      <c r="EW81" s="297"/>
      <c r="EX81" s="301"/>
      <c r="EY81" s="297"/>
      <c r="EZ81" s="297"/>
      <c r="FA81" s="297"/>
      <c r="FB81" s="297"/>
      <c r="FC81" s="301"/>
      <c r="FD81" s="297"/>
      <c r="FE81" s="297"/>
      <c r="FF81" s="297"/>
      <c r="FG81" s="297"/>
      <c r="FH81" s="301"/>
      <c r="FI81" s="297"/>
      <c r="FJ81" s="297"/>
      <c r="FK81" s="297"/>
      <c r="FL81" s="297"/>
      <c r="FM81" s="301"/>
      <c r="FN81" s="297"/>
      <c r="FO81" s="297"/>
      <c r="FP81" s="297"/>
      <c r="FQ81" s="297"/>
      <c r="FR81" s="301"/>
      <c r="FS81" s="297"/>
      <c r="FT81" s="297"/>
      <c r="FU81" s="297"/>
      <c r="FV81" s="297"/>
      <c r="FW81" s="301"/>
      <c r="FX81" s="297"/>
      <c r="FY81" s="297"/>
      <c r="FZ81" s="297"/>
      <c r="GA81" s="297"/>
      <c r="GB81" s="301"/>
      <c r="GC81" s="297"/>
      <c r="GD81" s="297"/>
      <c r="GE81" s="297"/>
      <c r="GF81" s="297"/>
      <c r="GG81" s="301"/>
      <c r="GH81" s="297"/>
      <c r="GI81" s="297"/>
      <c r="GJ81" s="297"/>
      <c r="GK81" s="297"/>
      <c r="GL81" s="301"/>
      <c r="GM81" s="297"/>
      <c r="GN81" s="297"/>
      <c r="GO81" s="297"/>
      <c r="GP81" s="297"/>
      <c r="GQ81" s="297"/>
      <c r="GR81" s="297"/>
      <c r="GS81" s="297"/>
      <c r="GT81" s="297"/>
      <c r="GU81" s="297"/>
      <c r="GV81" s="297"/>
      <c r="GW81" s="297"/>
      <c r="GX81" s="297"/>
      <c r="GY81" s="297"/>
      <c r="GZ81" s="297"/>
      <c r="HA81" s="297"/>
      <c r="HB81" s="297"/>
      <c r="HC81" s="297"/>
      <c r="HD81" s="297"/>
      <c r="HE81" s="297"/>
      <c r="HF81" s="422"/>
      <c r="HG81" s="301"/>
      <c r="HH81" s="301"/>
      <c r="HI81" s="301"/>
      <c r="HJ81" s="301"/>
      <c r="HK81" s="301"/>
      <c r="HL81" s="301"/>
      <c r="HM81" s="301"/>
      <c r="HN81" s="301"/>
      <c r="HO81" s="301"/>
      <c r="HP81" s="301"/>
      <c r="HQ81" s="301"/>
      <c r="HR81" s="301"/>
      <c r="HS81" s="301"/>
      <c r="HT81" s="301"/>
      <c r="HU81" s="301"/>
      <c r="HV81" s="301"/>
      <c r="HW81" s="301"/>
      <c r="HX81" s="301"/>
      <c r="HY81" s="301"/>
      <c r="HZ81" s="301"/>
      <c r="IA81" s="301"/>
      <c r="IB81" s="301"/>
      <c r="IC81" s="301"/>
      <c r="ID81" s="301"/>
      <c r="IE81" s="301"/>
      <c r="IF81" s="301"/>
      <c r="IG81" s="301"/>
      <c r="IH81" s="301"/>
      <c r="II81" s="301"/>
      <c r="IJ81" s="301"/>
      <c r="IK81" s="301"/>
      <c r="IL81" s="301"/>
      <c r="IM81" s="301"/>
      <c r="IN81" s="301"/>
      <c r="IO81" s="301"/>
      <c r="IP81" s="301"/>
      <c r="IQ81" s="301"/>
      <c r="IR81" s="301"/>
      <c r="IS81" s="301"/>
      <c r="IT81" s="301"/>
      <c r="IU81" s="301"/>
      <c r="IV81" s="301"/>
      <c r="IW81" s="301"/>
      <c r="IX81" s="301"/>
      <c r="IY81" s="301"/>
      <c r="IZ81" s="301"/>
      <c r="JA81" s="301"/>
      <c r="JB81" s="301"/>
      <c r="JC81" s="301"/>
      <c r="JD81" s="301"/>
      <c r="JE81" s="301"/>
      <c r="JF81" s="301"/>
      <c r="JG81" s="301"/>
      <c r="JH81" s="301"/>
      <c r="JI81" s="301"/>
      <c r="JJ81" s="301"/>
      <c r="JK81" s="301"/>
      <c r="JL81" s="301"/>
      <c r="JM81" s="301"/>
      <c r="JN81" s="301"/>
      <c r="JO81" s="301"/>
      <c r="JP81" s="301"/>
      <c r="JQ81" s="301"/>
      <c r="JR81" s="301"/>
      <c r="JS81" s="301"/>
      <c r="JT81" s="301"/>
      <c r="JU81" s="301"/>
      <c r="JV81" s="301"/>
      <c r="JW81" s="301"/>
      <c r="JX81" s="301"/>
      <c r="JY81" s="301"/>
      <c r="JZ81" s="301"/>
      <c r="KA81" s="301"/>
      <c r="KB81" s="301"/>
      <c r="KC81" s="301"/>
      <c r="KD81" s="301"/>
      <c r="KE81" s="301"/>
      <c r="KF81" s="301"/>
      <c r="KG81" s="301"/>
      <c r="KH81" s="301"/>
      <c r="KI81" s="301"/>
      <c r="KJ81" s="301"/>
      <c r="KK81" s="301"/>
      <c r="KL81" s="301"/>
      <c r="KM81" s="301"/>
      <c r="KN81" s="301"/>
      <c r="KO81" s="301"/>
      <c r="KP81" s="301"/>
      <c r="KQ81" s="301"/>
      <c r="KR81" s="301"/>
      <c r="KS81" s="301"/>
      <c r="KT81" s="301"/>
      <c r="KU81" s="301"/>
      <c r="KV81" s="301"/>
      <c r="KW81" s="301"/>
      <c r="KX81" s="301"/>
      <c r="KY81" s="301"/>
      <c r="KZ81" s="301"/>
      <c r="LA81" s="301"/>
      <c r="LB81" s="301"/>
    </row>
    <row r="82" spans="1:314" s="423" customFormat="1">
      <c r="A82" s="1"/>
      <c r="B82" s="297"/>
      <c r="C82" s="297"/>
      <c r="D82" s="301"/>
      <c r="E82" s="297"/>
      <c r="F82" s="297"/>
      <c r="G82" s="297"/>
      <c r="H82" s="297"/>
      <c r="I82" s="297"/>
      <c r="J82" s="297"/>
      <c r="K82" s="297"/>
      <c r="L82" s="297"/>
      <c r="M82" s="297"/>
      <c r="N82" s="297"/>
      <c r="O82" s="297"/>
      <c r="P82" s="297"/>
      <c r="Q82" s="297"/>
      <c r="R82" s="297"/>
      <c r="S82" s="297"/>
      <c r="T82" s="297"/>
      <c r="U82" s="297"/>
      <c r="V82" s="297"/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297"/>
      <c r="AJ82" s="297"/>
      <c r="AK82" s="297"/>
      <c r="AL82" s="301"/>
      <c r="AM82" s="301"/>
      <c r="AN82" s="301"/>
      <c r="AO82" s="301"/>
      <c r="AP82" s="297"/>
      <c r="AQ82" s="301"/>
      <c r="AR82" s="297"/>
      <c r="AS82" s="297"/>
      <c r="AT82" s="297"/>
      <c r="AU82" s="297"/>
      <c r="AV82" s="301"/>
      <c r="AW82" s="297"/>
      <c r="AX82" s="297"/>
      <c r="AY82" s="297"/>
      <c r="AZ82" s="297"/>
      <c r="BA82" s="301"/>
      <c r="BB82" s="297"/>
      <c r="BC82" s="297"/>
      <c r="BD82" s="297"/>
      <c r="BE82" s="297"/>
      <c r="BF82" s="301"/>
      <c r="BG82" s="297"/>
      <c r="BH82" s="297"/>
      <c r="BI82" s="297"/>
      <c r="BJ82" s="297"/>
      <c r="BK82" s="301"/>
      <c r="BL82" s="297"/>
      <c r="BM82" s="297"/>
      <c r="BN82" s="297"/>
      <c r="BO82" s="297"/>
      <c r="BP82" s="301"/>
      <c r="BQ82" s="301"/>
      <c r="BR82" s="301"/>
      <c r="BS82" s="301"/>
      <c r="BT82" s="297"/>
      <c r="BU82" s="297"/>
      <c r="BV82" s="297"/>
      <c r="BW82" s="297"/>
      <c r="BX82" s="297"/>
      <c r="BY82" s="297"/>
      <c r="BZ82" s="297"/>
      <c r="CA82" s="301"/>
      <c r="CB82" s="301"/>
      <c r="CC82" s="301"/>
      <c r="CD82" s="301"/>
      <c r="CE82" s="297"/>
      <c r="CF82" s="297"/>
      <c r="CG82" s="297"/>
      <c r="CH82" s="297"/>
      <c r="CI82" s="297"/>
      <c r="CJ82" s="297"/>
      <c r="CK82" s="297"/>
      <c r="CL82" s="297"/>
      <c r="CM82" s="297"/>
      <c r="CN82" s="297"/>
      <c r="CO82" s="297"/>
      <c r="CP82" s="297"/>
      <c r="CQ82" s="297"/>
      <c r="CR82" s="297"/>
      <c r="CS82" s="297"/>
      <c r="CT82" s="297"/>
      <c r="CU82" s="297"/>
      <c r="CV82" s="297"/>
      <c r="CW82" s="297"/>
      <c r="CX82" s="297"/>
      <c r="CY82" s="297"/>
      <c r="CZ82" s="297"/>
      <c r="DA82" s="297"/>
      <c r="DB82" s="297"/>
      <c r="DC82" s="297"/>
      <c r="DD82" s="297"/>
      <c r="DE82" s="297"/>
      <c r="DF82" s="297"/>
      <c r="DG82" s="297"/>
      <c r="DH82" s="297"/>
      <c r="DI82" s="297"/>
      <c r="DJ82" s="297"/>
      <c r="DK82" s="297"/>
      <c r="DL82" s="297"/>
      <c r="DM82" s="297"/>
      <c r="DN82" s="297"/>
      <c r="DO82" s="297"/>
      <c r="DP82" s="297"/>
      <c r="DQ82" s="297"/>
      <c r="DR82" s="297"/>
      <c r="DS82" s="297"/>
      <c r="DT82" s="301"/>
      <c r="DU82" s="301"/>
      <c r="DV82" s="301"/>
      <c r="DW82" s="301"/>
      <c r="DX82" s="297"/>
      <c r="DY82" s="301"/>
      <c r="DZ82" s="301"/>
      <c r="EA82" s="301"/>
      <c r="EB82" s="301"/>
      <c r="EC82" s="297"/>
      <c r="ED82" s="301"/>
      <c r="EE82" s="297"/>
      <c r="EF82" s="297"/>
      <c r="EG82" s="297"/>
      <c r="EH82" s="297"/>
      <c r="EI82" s="301"/>
      <c r="EJ82" s="297"/>
      <c r="EK82" s="297"/>
      <c r="EL82" s="297"/>
      <c r="EM82" s="297"/>
      <c r="EN82" s="301"/>
      <c r="EO82" s="297"/>
      <c r="EP82" s="297"/>
      <c r="EQ82" s="297"/>
      <c r="ER82" s="297"/>
      <c r="ES82" s="301"/>
      <c r="ET82" s="297"/>
      <c r="EU82" s="297"/>
      <c r="EV82" s="297"/>
      <c r="EW82" s="297"/>
      <c r="EX82" s="301"/>
      <c r="EY82" s="297"/>
      <c r="EZ82" s="297"/>
      <c r="FA82" s="297"/>
      <c r="FB82" s="297"/>
      <c r="FC82" s="301"/>
      <c r="FD82" s="297"/>
      <c r="FE82" s="297"/>
      <c r="FF82" s="297"/>
      <c r="FG82" s="297"/>
      <c r="FH82" s="301"/>
      <c r="FI82" s="297"/>
      <c r="FJ82" s="297"/>
      <c r="FK82" s="297"/>
      <c r="FL82" s="297"/>
      <c r="FM82" s="301"/>
      <c r="FN82" s="297"/>
      <c r="FO82" s="297"/>
      <c r="FP82" s="297"/>
      <c r="FQ82" s="297"/>
      <c r="FR82" s="301"/>
      <c r="FS82" s="297"/>
      <c r="FT82" s="297"/>
      <c r="FU82" s="297"/>
      <c r="FV82" s="297"/>
      <c r="FW82" s="301"/>
      <c r="FX82" s="297"/>
      <c r="FY82" s="297"/>
      <c r="FZ82" s="297"/>
      <c r="GA82" s="297"/>
      <c r="GB82" s="301"/>
      <c r="GC82" s="297"/>
      <c r="GD82" s="297"/>
      <c r="GE82" s="297"/>
      <c r="GF82" s="297"/>
      <c r="GG82" s="301"/>
      <c r="GH82" s="297"/>
      <c r="GI82" s="297"/>
      <c r="GJ82" s="297"/>
      <c r="GK82" s="297"/>
      <c r="GL82" s="301"/>
      <c r="GM82" s="297"/>
      <c r="GN82" s="297"/>
      <c r="GO82" s="297"/>
      <c r="GP82" s="297"/>
      <c r="GQ82" s="297"/>
      <c r="GR82" s="297"/>
      <c r="GS82" s="297"/>
      <c r="GT82" s="297"/>
      <c r="GU82" s="297"/>
      <c r="GV82" s="297"/>
      <c r="GW82" s="297"/>
      <c r="GX82" s="297"/>
      <c r="GY82" s="297"/>
      <c r="GZ82" s="297"/>
      <c r="HA82" s="297"/>
      <c r="HB82" s="297"/>
      <c r="HC82" s="297"/>
      <c r="HD82" s="297"/>
      <c r="HE82" s="297"/>
      <c r="HF82" s="422"/>
      <c r="HG82" s="301"/>
      <c r="HH82" s="301"/>
      <c r="HI82" s="301"/>
      <c r="HJ82" s="301"/>
      <c r="HK82" s="301"/>
      <c r="HL82" s="301"/>
      <c r="HM82" s="301"/>
      <c r="HN82" s="301"/>
      <c r="HO82" s="301"/>
      <c r="HP82" s="301"/>
      <c r="HQ82" s="301"/>
      <c r="HR82" s="301"/>
      <c r="HS82" s="301"/>
      <c r="HT82" s="301"/>
      <c r="HU82" s="301"/>
      <c r="HV82" s="301"/>
      <c r="HW82" s="301"/>
      <c r="HX82" s="301"/>
      <c r="HY82" s="301"/>
      <c r="HZ82" s="301"/>
      <c r="IA82" s="301"/>
      <c r="IB82" s="301"/>
      <c r="IC82" s="301"/>
      <c r="ID82" s="301"/>
      <c r="IE82" s="301"/>
      <c r="IF82" s="301"/>
      <c r="IG82" s="301"/>
      <c r="IH82" s="301"/>
      <c r="II82" s="301"/>
      <c r="IJ82" s="301"/>
      <c r="IK82" s="301"/>
      <c r="IL82" s="301"/>
      <c r="IM82" s="301"/>
      <c r="IN82" s="301"/>
      <c r="IO82" s="301"/>
      <c r="IP82" s="301"/>
      <c r="IQ82" s="301"/>
      <c r="IR82" s="301"/>
      <c r="IS82" s="301"/>
      <c r="IT82" s="301"/>
      <c r="IU82" s="301"/>
      <c r="IV82" s="301"/>
      <c r="IW82" s="301"/>
      <c r="IX82" s="301"/>
      <c r="IY82" s="301"/>
      <c r="IZ82" s="301"/>
      <c r="JA82" s="301"/>
      <c r="JB82" s="301"/>
      <c r="JC82" s="301"/>
      <c r="JD82" s="301"/>
      <c r="JE82" s="301"/>
      <c r="JF82" s="301"/>
      <c r="JG82" s="301"/>
      <c r="JH82" s="301"/>
      <c r="JI82" s="301"/>
      <c r="JJ82" s="301"/>
      <c r="JK82" s="301"/>
      <c r="JL82" s="301"/>
      <c r="JM82" s="301"/>
      <c r="JN82" s="301"/>
      <c r="JO82" s="301"/>
      <c r="JP82" s="301"/>
      <c r="JQ82" s="301"/>
      <c r="JR82" s="301"/>
      <c r="JS82" s="301"/>
      <c r="JT82" s="301"/>
      <c r="JU82" s="301"/>
      <c r="JV82" s="301"/>
      <c r="JW82" s="301"/>
      <c r="JX82" s="301"/>
      <c r="JY82" s="301"/>
      <c r="JZ82" s="301"/>
      <c r="KA82" s="301"/>
      <c r="KB82" s="301"/>
      <c r="KC82" s="301"/>
      <c r="KD82" s="301"/>
      <c r="KE82" s="301"/>
      <c r="KF82" s="301"/>
      <c r="KG82" s="301"/>
      <c r="KH82" s="301"/>
      <c r="KI82" s="301"/>
      <c r="KJ82" s="301"/>
      <c r="KK82" s="301"/>
      <c r="KL82" s="301"/>
      <c r="KM82" s="301"/>
      <c r="KN82" s="301"/>
      <c r="KO82" s="301"/>
      <c r="KP82" s="301"/>
      <c r="KQ82" s="301"/>
      <c r="KR82" s="301"/>
      <c r="KS82" s="301"/>
      <c r="KT82" s="301"/>
      <c r="KU82" s="301"/>
      <c r="KV82" s="301"/>
      <c r="KW82" s="301"/>
      <c r="KX82" s="301"/>
      <c r="KY82" s="301"/>
      <c r="KZ82" s="301"/>
      <c r="LA82" s="301"/>
      <c r="LB82" s="301"/>
    </row>
    <row r="83" spans="1:314" s="423" customFormat="1">
      <c r="A83" s="1"/>
      <c r="B83" s="297"/>
      <c r="C83" s="297"/>
      <c r="D83" s="301"/>
      <c r="E83" s="297"/>
      <c r="F83" s="297"/>
      <c r="G83" s="297"/>
      <c r="H83" s="297"/>
      <c r="I83" s="297"/>
      <c r="J83" s="297"/>
      <c r="K83" s="297"/>
      <c r="L83" s="297"/>
      <c r="M83" s="297"/>
      <c r="N83" s="297"/>
      <c r="O83" s="297"/>
      <c r="P83" s="297"/>
      <c r="Q83" s="297"/>
      <c r="R83" s="297"/>
      <c r="S83" s="297"/>
      <c r="T83" s="297"/>
      <c r="U83" s="297"/>
      <c r="V83" s="297"/>
      <c r="W83" s="297"/>
      <c r="X83" s="297"/>
      <c r="Y83" s="297"/>
      <c r="Z83" s="297"/>
      <c r="AA83" s="297"/>
      <c r="AB83" s="297"/>
      <c r="AC83" s="297"/>
      <c r="AD83" s="297"/>
      <c r="AE83" s="297"/>
      <c r="AF83" s="297"/>
      <c r="AG83" s="297"/>
      <c r="AH83" s="297"/>
      <c r="AI83" s="297"/>
      <c r="AJ83" s="297"/>
      <c r="AK83" s="297"/>
      <c r="AL83" s="301"/>
      <c r="AM83" s="301"/>
      <c r="AN83" s="301"/>
      <c r="AO83" s="301"/>
      <c r="AP83" s="297"/>
      <c r="AQ83" s="301"/>
      <c r="AR83" s="297"/>
      <c r="AS83" s="297"/>
      <c r="AT83" s="297"/>
      <c r="AU83" s="297"/>
      <c r="AV83" s="301"/>
      <c r="AW83" s="297"/>
      <c r="AX83" s="297"/>
      <c r="AY83" s="297"/>
      <c r="AZ83" s="297"/>
      <c r="BA83" s="301"/>
      <c r="BB83" s="297"/>
      <c r="BC83" s="297"/>
      <c r="BD83" s="297"/>
      <c r="BE83" s="297"/>
      <c r="BF83" s="301"/>
      <c r="BG83" s="297"/>
      <c r="BH83" s="297"/>
      <c r="BI83" s="297"/>
      <c r="BJ83" s="297"/>
      <c r="BK83" s="301"/>
      <c r="BL83" s="297"/>
      <c r="BM83" s="297"/>
      <c r="BN83" s="297"/>
      <c r="BO83" s="297"/>
      <c r="BP83" s="301"/>
      <c r="BQ83" s="301"/>
      <c r="BR83" s="301"/>
      <c r="BS83" s="301"/>
      <c r="BT83" s="297"/>
      <c r="BU83" s="297"/>
      <c r="BV83" s="297"/>
      <c r="BW83" s="297"/>
      <c r="BX83" s="297"/>
      <c r="BY83" s="297"/>
      <c r="BZ83" s="297"/>
      <c r="CA83" s="301"/>
      <c r="CB83" s="301"/>
      <c r="CC83" s="301"/>
      <c r="CD83" s="301"/>
      <c r="CE83" s="297"/>
      <c r="CF83" s="297"/>
      <c r="CG83" s="297"/>
      <c r="CH83" s="297"/>
      <c r="CI83" s="297"/>
      <c r="CJ83" s="297"/>
      <c r="CK83" s="297"/>
      <c r="CL83" s="297"/>
      <c r="CM83" s="297"/>
      <c r="CN83" s="297"/>
      <c r="CO83" s="297"/>
      <c r="CP83" s="297"/>
      <c r="CQ83" s="297"/>
      <c r="CR83" s="297"/>
      <c r="CS83" s="297"/>
      <c r="CT83" s="297"/>
      <c r="CU83" s="297"/>
      <c r="CV83" s="297"/>
      <c r="CW83" s="297"/>
      <c r="CX83" s="297"/>
      <c r="CY83" s="297"/>
      <c r="CZ83" s="297"/>
      <c r="DA83" s="297"/>
      <c r="DB83" s="297"/>
      <c r="DC83" s="297"/>
      <c r="DD83" s="297"/>
      <c r="DE83" s="297"/>
      <c r="DF83" s="297"/>
      <c r="DG83" s="297"/>
      <c r="DH83" s="297"/>
      <c r="DI83" s="297"/>
      <c r="DJ83" s="297"/>
      <c r="DK83" s="297"/>
      <c r="DL83" s="297"/>
      <c r="DM83" s="297"/>
      <c r="DN83" s="297"/>
      <c r="DO83" s="297"/>
      <c r="DP83" s="297"/>
      <c r="DQ83" s="297"/>
      <c r="DR83" s="297"/>
      <c r="DS83" s="297"/>
      <c r="DT83" s="301"/>
      <c r="DU83" s="301"/>
      <c r="DV83" s="301"/>
      <c r="DW83" s="301"/>
      <c r="DX83" s="297"/>
      <c r="DY83" s="301"/>
      <c r="DZ83" s="301"/>
      <c r="EA83" s="301"/>
      <c r="EB83" s="301"/>
      <c r="EC83" s="297"/>
      <c r="ED83" s="301"/>
      <c r="EE83" s="297"/>
      <c r="EF83" s="297"/>
      <c r="EG83" s="297"/>
      <c r="EH83" s="297"/>
      <c r="EI83" s="301"/>
      <c r="EJ83" s="297"/>
      <c r="EK83" s="297"/>
      <c r="EL83" s="297"/>
      <c r="EM83" s="297"/>
      <c r="EN83" s="301"/>
      <c r="EO83" s="297"/>
      <c r="EP83" s="297"/>
      <c r="EQ83" s="297"/>
      <c r="ER83" s="297"/>
      <c r="ES83" s="301"/>
      <c r="ET83" s="297"/>
      <c r="EU83" s="297"/>
      <c r="EV83" s="297"/>
      <c r="EW83" s="297"/>
      <c r="EX83" s="301"/>
      <c r="EY83" s="297"/>
      <c r="EZ83" s="297"/>
      <c r="FA83" s="297"/>
      <c r="FB83" s="297"/>
      <c r="FC83" s="301"/>
      <c r="FD83" s="297"/>
      <c r="FE83" s="297"/>
      <c r="FF83" s="297"/>
      <c r="FG83" s="297"/>
      <c r="FH83" s="301"/>
      <c r="FI83" s="297"/>
      <c r="FJ83" s="297"/>
      <c r="FK83" s="297"/>
      <c r="FL83" s="297"/>
      <c r="FM83" s="301"/>
      <c r="FN83" s="297"/>
      <c r="FO83" s="297"/>
      <c r="FP83" s="297"/>
      <c r="FQ83" s="297"/>
      <c r="FR83" s="301"/>
      <c r="FS83" s="297"/>
      <c r="FT83" s="297"/>
      <c r="FU83" s="297"/>
      <c r="FV83" s="297"/>
      <c r="FW83" s="301"/>
      <c r="FX83" s="297"/>
      <c r="FY83" s="297"/>
      <c r="FZ83" s="297"/>
      <c r="GA83" s="297"/>
      <c r="GB83" s="301"/>
      <c r="GC83" s="297"/>
      <c r="GD83" s="297"/>
      <c r="GE83" s="297"/>
      <c r="GF83" s="297"/>
      <c r="GG83" s="301"/>
      <c r="GH83" s="297"/>
      <c r="GI83" s="297"/>
      <c r="GJ83" s="297"/>
      <c r="GK83" s="297"/>
      <c r="GL83" s="301"/>
      <c r="GM83" s="297"/>
      <c r="GN83" s="297"/>
      <c r="GO83" s="297"/>
      <c r="GP83" s="297"/>
      <c r="GQ83" s="297"/>
      <c r="GR83" s="297"/>
      <c r="GS83" s="297"/>
      <c r="GT83" s="297"/>
      <c r="GU83" s="297"/>
      <c r="GV83" s="297"/>
      <c r="GW83" s="297"/>
      <c r="GX83" s="297"/>
      <c r="GY83" s="297"/>
      <c r="GZ83" s="297"/>
      <c r="HA83" s="297"/>
      <c r="HB83" s="297"/>
      <c r="HC83" s="297"/>
      <c r="HD83" s="297"/>
      <c r="HE83" s="297"/>
      <c r="HF83" s="422"/>
      <c r="HG83" s="301"/>
      <c r="HH83" s="301"/>
      <c r="HI83" s="301"/>
      <c r="HJ83" s="301"/>
      <c r="HK83" s="301"/>
      <c r="HL83" s="301"/>
      <c r="HM83" s="301"/>
      <c r="HN83" s="301"/>
      <c r="HO83" s="301"/>
      <c r="HP83" s="301"/>
      <c r="HQ83" s="301"/>
      <c r="HR83" s="301"/>
      <c r="HS83" s="301"/>
      <c r="HT83" s="301"/>
      <c r="HU83" s="301"/>
      <c r="HV83" s="301"/>
      <c r="HW83" s="301"/>
      <c r="HX83" s="301"/>
      <c r="HY83" s="301"/>
      <c r="HZ83" s="301"/>
      <c r="IA83" s="301"/>
      <c r="IB83" s="301"/>
      <c r="IC83" s="301"/>
      <c r="ID83" s="301"/>
      <c r="IE83" s="301"/>
      <c r="IF83" s="301"/>
      <c r="IG83" s="301"/>
      <c r="IH83" s="301"/>
      <c r="II83" s="301"/>
      <c r="IJ83" s="301"/>
      <c r="IK83" s="301"/>
      <c r="IL83" s="301"/>
      <c r="IM83" s="301"/>
      <c r="IN83" s="301"/>
      <c r="IO83" s="301"/>
      <c r="IP83" s="301"/>
      <c r="IQ83" s="301"/>
      <c r="IR83" s="301"/>
      <c r="IS83" s="301"/>
      <c r="IT83" s="301"/>
      <c r="IU83" s="301"/>
      <c r="IV83" s="301"/>
      <c r="IW83" s="301"/>
      <c r="IX83" s="301"/>
      <c r="IY83" s="301"/>
      <c r="IZ83" s="301"/>
      <c r="JA83" s="301"/>
      <c r="JB83" s="301"/>
      <c r="JC83" s="301"/>
      <c r="JD83" s="301"/>
      <c r="JE83" s="301"/>
      <c r="JF83" s="301"/>
      <c r="JG83" s="301"/>
      <c r="JH83" s="301"/>
      <c r="JI83" s="301"/>
      <c r="JJ83" s="301"/>
      <c r="JK83" s="301"/>
      <c r="JL83" s="301"/>
      <c r="JM83" s="301"/>
      <c r="JN83" s="301"/>
      <c r="JO83" s="301"/>
      <c r="JP83" s="301"/>
      <c r="JQ83" s="301"/>
      <c r="JR83" s="301"/>
      <c r="JS83" s="301"/>
      <c r="JT83" s="301"/>
      <c r="JU83" s="301"/>
      <c r="JV83" s="301"/>
      <c r="JW83" s="301"/>
      <c r="JX83" s="301"/>
      <c r="JY83" s="301"/>
      <c r="JZ83" s="301"/>
      <c r="KA83" s="301"/>
      <c r="KB83" s="301"/>
      <c r="KC83" s="301"/>
      <c r="KD83" s="301"/>
      <c r="KE83" s="301"/>
      <c r="KF83" s="301"/>
      <c r="KG83" s="301"/>
      <c r="KH83" s="301"/>
      <c r="KI83" s="301"/>
      <c r="KJ83" s="301"/>
      <c r="KK83" s="301"/>
      <c r="KL83" s="301"/>
      <c r="KM83" s="301"/>
      <c r="KN83" s="301"/>
      <c r="KO83" s="301"/>
      <c r="KP83" s="301"/>
      <c r="KQ83" s="301"/>
      <c r="KR83" s="301"/>
      <c r="KS83" s="301"/>
      <c r="KT83" s="301"/>
      <c r="KU83" s="301"/>
      <c r="KV83" s="301"/>
      <c r="KW83" s="301"/>
      <c r="KX83" s="301"/>
      <c r="KY83" s="301"/>
      <c r="KZ83" s="301"/>
      <c r="LA83" s="301"/>
      <c r="LB83" s="301"/>
    </row>
    <row r="84" spans="1:314" s="423" customFormat="1">
      <c r="A84" s="1"/>
      <c r="B84" s="297"/>
      <c r="C84" s="297"/>
      <c r="D84" s="301"/>
      <c r="E84" s="297"/>
      <c r="F84" s="297"/>
      <c r="G84" s="297"/>
      <c r="H84" s="297"/>
      <c r="I84" s="297"/>
      <c r="J84" s="297"/>
      <c r="K84" s="297"/>
      <c r="L84" s="297"/>
      <c r="M84" s="297"/>
      <c r="N84" s="297"/>
      <c r="O84" s="297"/>
      <c r="P84" s="297"/>
      <c r="Q84" s="297"/>
      <c r="R84" s="297"/>
      <c r="S84" s="297"/>
      <c r="T84" s="297"/>
      <c r="U84" s="297"/>
      <c r="V84" s="297"/>
      <c r="W84" s="297"/>
      <c r="X84" s="297"/>
      <c r="Y84" s="297"/>
      <c r="Z84" s="297"/>
      <c r="AA84" s="297"/>
      <c r="AB84" s="297"/>
      <c r="AC84" s="297"/>
      <c r="AD84" s="297"/>
      <c r="AE84" s="297"/>
      <c r="AF84" s="297"/>
      <c r="AG84" s="297"/>
      <c r="AH84" s="297"/>
      <c r="AI84" s="297"/>
      <c r="AJ84" s="297"/>
      <c r="AK84" s="297"/>
      <c r="AL84" s="301"/>
      <c r="AM84" s="301"/>
      <c r="AN84" s="301"/>
      <c r="AO84" s="301"/>
      <c r="AP84" s="297"/>
      <c r="AQ84" s="301"/>
      <c r="AR84" s="297"/>
      <c r="AS84" s="297"/>
      <c r="AT84" s="297"/>
      <c r="AU84" s="297"/>
      <c r="AV84" s="301"/>
      <c r="AW84" s="297"/>
      <c r="AX84" s="297"/>
      <c r="AY84" s="297"/>
      <c r="AZ84" s="297"/>
      <c r="BA84" s="301"/>
      <c r="BB84" s="297"/>
      <c r="BC84" s="297"/>
      <c r="BD84" s="297"/>
      <c r="BE84" s="297"/>
      <c r="BF84" s="301"/>
      <c r="BG84" s="297"/>
      <c r="BH84" s="297"/>
      <c r="BI84" s="297"/>
      <c r="BJ84" s="297"/>
      <c r="BK84" s="301"/>
      <c r="BL84" s="297"/>
      <c r="BM84" s="297"/>
      <c r="BN84" s="297"/>
      <c r="BO84" s="297"/>
      <c r="BP84" s="301"/>
      <c r="BQ84" s="301"/>
      <c r="BR84" s="301"/>
      <c r="BS84" s="301"/>
      <c r="BT84" s="297"/>
      <c r="BU84" s="297"/>
      <c r="BV84" s="297"/>
      <c r="BW84" s="297"/>
      <c r="BX84" s="297"/>
      <c r="BY84" s="297"/>
      <c r="BZ84" s="297"/>
      <c r="CA84" s="301"/>
      <c r="CB84" s="301"/>
      <c r="CC84" s="301"/>
      <c r="CD84" s="301"/>
      <c r="CE84" s="297"/>
      <c r="CF84" s="297"/>
      <c r="CG84" s="297"/>
      <c r="CH84" s="297"/>
      <c r="CI84" s="297"/>
      <c r="CJ84" s="297"/>
      <c r="CK84" s="297"/>
      <c r="CL84" s="297"/>
      <c r="CM84" s="297"/>
      <c r="CN84" s="297"/>
      <c r="CO84" s="297"/>
      <c r="CP84" s="297"/>
      <c r="CQ84" s="297"/>
      <c r="CR84" s="297"/>
      <c r="CS84" s="297"/>
      <c r="CT84" s="297"/>
      <c r="CU84" s="297"/>
      <c r="CV84" s="297"/>
      <c r="CW84" s="297"/>
      <c r="CX84" s="297"/>
      <c r="CY84" s="297"/>
      <c r="CZ84" s="297"/>
      <c r="DA84" s="297"/>
      <c r="DB84" s="297"/>
      <c r="DC84" s="297"/>
      <c r="DD84" s="297"/>
      <c r="DE84" s="297"/>
      <c r="DF84" s="297"/>
      <c r="DG84" s="297"/>
      <c r="DH84" s="297"/>
      <c r="DI84" s="297"/>
      <c r="DJ84" s="297"/>
      <c r="DK84" s="297"/>
      <c r="DL84" s="297"/>
      <c r="DM84" s="297"/>
      <c r="DN84" s="297"/>
      <c r="DO84" s="297"/>
      <c r="DP84" s="297"/>
      <c r="DQ84" s="297"/>
      <c r="DR84" s="297"/>
      <c r="DS84" s="297"/>
      <c r="DT84" s="301"/>
      <c r="DU84" s="301"/>
      <c r="DV84" s="301"/>
      <c r="DW84" s="301"/>
      <c r="DX84" s="297"/>
      <c r="DY84" s="301"/>
      <c r="DZ84" s="301"/>
      <c r="EA84" s="301"/>
      <c r="EB84" s="301"/>
      <c r="EC84" s="297"/>
      <c r="ED84" s="301"/>
      <c r="EE84" s="297"/>
      <c r="EF84" s="297"/>
      <c r="EG84" s="297"/>
      <c r="EH84" s="297"/>
      <c r="EI84" s="301"/>
      <c r="EJ84" s="297"/>
      <c r="EK84" s="297"/>
      <c r="EL84" s="297"/>
      <c r="EM84" s="297"/>
      <c r="EN84" s="301"/>
      <c r="EO84" s="297"/>
      <c r="EP84" s="297"/>
      <c r="EQ84" s="297"/>
      <c r="ER84" s="297"/>
      <c r="ES84" s="301"/>
      <c r="ET84" s="297"/>
      <c r="EU84" s="297"/>
      <c r="EV84" s="297"/>
      <c r="EW84" s="297"/>
      <c r="EX84" s="301"/>
      <c r="EY84" s="297"/>
      <c r="EZ84" s="297"/>
      <c r="FA84" s="297"/>
      <c r="FB84" s="297"/>
      <c r="FC84" s="301"/>
      <c r="FD84" s="297"/>
      <c r="FE84" s="297"/>
      <c r="FF84" s="297"/>
      <c r="FG84" s="297"/>
      <c r="FH84" s="301"/>
      <c r="FI84" s="297"/>
      <c r="FJ84" s="297"/>
      <c r="FK84" s="297"/>
      <c r="FL84" s="297"/>
      <c r="FM84" s="301"/>
      <c r="FN84" s="297"/>
      <c r="FO84" s="297"/>
      <c r="FP84" s="297"/>
      <c r="FQ84" s="297"/>
      <c r="FR84" s="301"/>
      <c r="FS84" s="297"/>
      <c r="FT84" s="297"/>
      <c r="FU84" s="297"/>
      <c r="FV84" s="297"/>
      <c r="FW84" s="301"/>
      <c r="FX84" s="297"/>
      <c r="FY84" s="297"/>
      <c r="FZ84" s="297"/>
      <c r="GA84" s="297"/>
      <c r="GB84" s="301"/>
      <c r="GC84" s="297"/>
      <c r="GD84" s="297"/>
      <c r="GE84" s="297"/>
      <c r="GF84" s="297"/>
      <c r="GG84" s="301"/>
      <c r="GH84" s="297"/>
      <c r="GI84" s="297"/>
      <c r="GJ84" s="297"/>
      <c r="GK84" s="297"/>
      <c r="GL84" s="301"/>
      <c r="GM84" s="297"/>
      <c r="GN84" s="297"/>
      <c r="GO84" s="297"/>
      <c r="GP84" s="297"/>
      <c r="GQ84" s="297"/>
      <c r="GR84" s="297"/>
      <c r="GS84" s="297"/>
      <c r="GT84" s="297"/>
      <c r="GU84" s="297"/>
      <c r="GV84" s="297"/>
      <c r="GW84" s="297"/>
      <c r="GX84" s="297"/>
      <c r="GY84" s="297"/>
      <c r="GZ84" s="297"/>
      <c r="HA84" s="297"/>
      <c r="HB84" s="297"/>
      <c r="HC84" s="297"/>
      <c r="HD84" s="297"/>
      <c r="HE84" s="297"/>
      <c r="HF84" s="422"/>
      <c r="HG84" s="301"/>
      <c r="HH84" s="301"/>
      <c r="HI84" s="301"/>
      <c r="HJ84" s="301"/>
      <c r="HK84" s="301"/>
      <c r="HL84" s="301"/>
      <c r="HM84" s="301"/>
      <c r="HN84" s="301"/>
      <c r="HO84" s="301"/>
      <c r="HP84" s="301"/>
      <c r="HQ84" s="301"/>
      <c r="HR84" s="301"/>
      <c r="HS84" s="301"/>
      <c r="HT84" s="301"/>
      <c r="HU84" s="301"/>
      <c r="HV84" s="301"/>
      <c r="HW84" s="301"/>
      <c r="HX84" s="301"/>
      <c r="HY84" s="301"/>
      <c r="HZ84" s="301"/>
      <c r="IA84" s="301"/>
      <c r="IB84" s="301"/>
      <c r="IC84" s="301"/>
      <c r="ID84" s="301"/>
      <c r="IE84" s="301"/>
      <c r="IF84" s="301"/>
      <c r="IG84" s="301"/>
      <c r="IH84" s="301"/>
      <c r="II84" s="301"/>
      <c r="IJ84" s="301"/>
      <c r="IK84" s="301"/>
      <c r="IL84" s="301"/>
      <c r="IM84" s="301"/>
      <c r="IN84" s="301"/>
      <c r="IO84" s="301"/>
      <c r="IP84" s="301"/>
      <c r="IQ84" s="301"/>
      <c r="IR84" s="301"/>
      <c r="IS84" s="301"/>
      <c r="IT84" s="301"/>
      <c r="IU84" s="301"/>
      <c r="IV84" s="301"/>
      <c r="IW84" s="301"/>
      <c r="IX84" s="301"/>
      <c r="IY84" s="301"/>
      <c r="IZ84" s="301"/>
      <c r="JA84" s="301"/>
      <c r="JB84" s="301"/>
      <c r="JC84" s="301"/>
      <c r="JD84" s="301"/>
      <c r="JE84" s="301"/>
      <c r="JF84" s="301"/>
      <c r="JG84" s="301"/>
      <c r="JH84" s="301"/>
      <c r="JI84" s="301"/>
      <c r="JJ84" s="301"/>
      <c r="JK84" s="301"/>
      <c r="JL84" s="301"/>
      <c r="JM84" s="301"/>
      <c r="JN84" s="301"/>
      <c r="JO84" s="301"/>
      <c r="JP84" s="301"/>
      <c r="JQ84" s="301"/>
      <c r="JR84" s="301"/>
      <c r="JS84" s="301"/>
      <c r="JT84" s="301"/>
      <c r="JU84" s="301"/>
      <c r="JV84" s="301"/>
      <c r="JW84" s="301"/>
      <c r="JX84" s="301"/>
      <c r="JY84" s="301"/>
      <c r="JZ84" s="301"/>
      <c r="KA84" s="301"/>
      <c r="KB84" s="301"/>
      <c r="KC84" s="301"/>
      <c r="KD84" s="301"/>
      <c r="KE84" s="301"/>
      <c r="KF84" s="301"/>
      <c r="KG84" s="301"/>
      <c r="KH84" s="301"/>
      <c r="KI84" s="301"/>
      <c r="KJ84" s="301"/>
      <c r="KK84" s="301"/>
      <c r="KL84" s="301"/>
      <c r="KM84" s="301"/>
      <c r="KN84" s="301"/>
      <c r="KO84" s="301"/>
      <c r="KP84" s="301"/>
      <c r="KQ84" s="301"/>
      <c r="KR84" s="301"/>
      <c r="KS84" s="301"/>
      <c r="KT84" s="301"/>
      <c r="KU84" s="301"/>
      <c r="KV84" s="301"/>
      <c r="KW84" s="301"/>
      <c r="KX84" s="301"/>
      <c r="KY84" s="301"/>
      <c r="KZ84" s="301"/>
      <c r="LA84" s="301"/>
      <c r="LB84" s="301"/>
    </row>
    <row r="85" spans="1:314" s="423" customFormat="1">
      <c r="A85" s="1"/>
      <c r="B85" s="297"/>
      <c r="C85" s="297"/>
      <c r="D85" s="301"/>
      <c r="E85" s="297"/>
      <c r="F85" s="297"/>
      <c r="G85" s="297"/>
      <c r="H85" s="297"/>
      <c r="I85" s="297"/>
      <c r="J85" s="297"/>
      <c r="K85" s="297"/>
      <c r="L85" s="297"/>
      <c r="M85" s="297"/>
      <c r="N85" s="297"/>
      <c r="O85" s="297"/>
      <c r="P85" s="297"/>
      <c r="Q85" s="297"/>
      <c r="R85" s="297"/>
      <c r="S85" s="297"/>
      <c r="T85" s="297"/>
      <c r="U85" s="297"/>
      <c r="V85" s="297"/>
      <c r="W85" s="297"/>
      <c r="X85" s="297"/>
      <c r="Y85" s="297"/>
      <c r="Z85" s="297"/>
      <c r="AA85" s="297"/>
      <c r="AB85" s="297"/>
      <c r="AC85" s="297"/>
      <c r="AD85" s="297"/>
      <c r="AE85" s="297"/>
      <c r="AF85" s="297"/>
      <c r="AG85" s="297"/>
      <c r="AH85" s="297"/>
      <c r="AI85" s="297"/>
      <c r="AJ85" s="297"/>
      <c r="AK85" s="297"/>
      <c r="AL85" s="301"/>
      <c r="AM85" s="301"/>
      <c r="AN85" s="301"/>
      <c r="AO85" s="301"/>
      <c r="AP85" s="297"/>
      <c r="AQ85" s="301"/>
      <c r="AR85" s="297"/>
      <c r="AS85" s="297"/>
      <c r="AT85" s="297"/>
      <c r="AU85" s="297"/>
      <c r="AV85" s="301"/>
      <c r="AW85" s="297"/>
      <c r="AX85" s="297"/>
      <c r="AY85" s="297"/>
      <c r="AZ85" s="297"/>
      <c r="BA85" s="301"/>
      <c r="BB85" s="297"/>
      <c r="BC85" s="297"/>
      <c r="BD85" s="297"/>
      <c r="BE85" s="297"/>
      <c r="BF85" s="301"/>
      <c r="BG85" s="297"/>
      <c r="BH85" s="297"/>
      <c r="BI85" s="297"/>
      <c r="BJ85" s="297"/>
      <c r="BK85" s="301"/>
      <c r="BL85" s="297"/>
      <c r="BM85" s="297"/>
      <c r="BN85" s="297"/>
      <c r="BO85" s="297"/>
      <c r="BP85" s="301"/>
      <c r="BQ85" s="301"/>
      <c r="BR85" s="301"/>
      <c r="BS85" s="301"/>
      <c r="BT85" s="297"/>
      <c r="BU85" s="297"/>
      <c r="BV85" s="297"/>
      <c r="BW85" s="297"/>
      <c r="BX85" s="297"/>
      <c r="BY85" s="297"/>
      <c r="BZ85" s="297"/>
      <c r="CA85" s="301"/>
      <c r="CB85" s="301"/>
      <c r="CC85" s="301"/>
      <c r="CD85" s="301"/>
      <c r="CE85" s="297"/>
      <c r="CF85" s="297"/>
      <c r="CG85" s="297"/>
      <c r="CH85" s="297"/>
      <c r="CI85" s="297"/>
      <c r="CJ85" s="297"/>
      <c r="CK85" s="297"/>
      <c r="CL85" s="297"/>
      <c r="CM85" s="297"/>
      <c r="CN85" s="297"/>
      <c r="CO85" s="297"/>
      <c r="CP85" s="297"/>
      <c r="CQ85" s="297"/>
      <c r="CR85" s="297"/>
      <c r="CS85" s="297"/>
      <c r="CT85" s="297"/>
      <c r="CU85" s="297"/>
      <c r="CV85" s="297"/>
      <c r="CW85" s="297"/>
      <c r="CX85" s="297"/>
      <c r="CY85" s="297"/>
      <c r="CZ85" s="297"/>
      <c r="DA85" s="297"/>
      <c r="DB85" s="297"/>
      <c r="DC85" s="297"/>
      <c r="DD85" s="297"/>
      <c r="DE85" s="297"/>
      <c r="DF85" s="297"/>
      <c r="DG85" s="297"/>
      <c r="DH85" s="297"/>
      <c r="DI85" s="297"/>
      <c r="DJ85" s="297"/>
      <c r="DK85" s="297"/>
      <c r="DL85" s="297"/>
      <c r="DM85" s="297"/>
      <c r="DN85" s="297"/>
      <c r="DO85" s="297"/>
      <c r="DP85" s="297"/>
      <c r="DQ85" s="297"/>
      <c r="DR85" s="297"/>
      <c r="DS85" s="297"/>
      <c r="DT85" s="301"/>
      <c r="DU85" s="301"/>
      <c r="DV85" s="301"/>
      <c r="DW85" s="301"/>
      <c r="DX85" s="297"/>
      <c r="DY85" s="301"/>
      <c r="DZ85" s="301"/>
      <c r="EA85" s="301"/>
      <c r="EB85" s="301"/>
      <c r="EC85" s="297"/>
      <c r="ED85" s="301"/>
      <c r="EE85" s="297"/>
      <c r="EF85" s="297"/>
      <c r="EG85" s="297"/>
      <c r="EH85" s="297"/>
      <c r="EI85" s="301"/>
      <c r="EJ85" s="297"/>
      <c r="EK85" s="297"/>
      <c r="EL85" s="297"/>
      <c r="EM85" s="297"/>
      <c r="EN85" s="301"/>
      <c r="EO85" s="297"/>
      <c r="EP85" s="297"/>
      <c r="EQ85" s="297"/>
      <c r="ER85" s="297"/>
      <c r="ES85" s="301"/>
      <c r="ET85" s="297"/>
      <c r="EU85" s="297"/>
      <c r="EV85" s="297"/>
      <c r="EW85" s="297"/>
      <c r="EX85" s="301"/>
      <c r="EY85" s="297"/>
      <c r="EZ85" s="297"/>
      <c r="FA85" s="297"/>
      <c r="FB85" s="297"/>
      <c r="FC85" s="301"/>
      <c r="FD85" s="297"/>
      <c r="FE85" s="297"/>
      <c r="FF85" s="297"/>
      <c r="FG85" s="297"/>
      <c r="FH85" s="301"/>
      <c r="FI85" s="297"/>
      <c r="FJ85" s="297"/>
      <c r="FK85" s="297"/>
      <c r="FL85" s="297"/>
      <c r="FM85" s="301"/>
      <c r="FN85" s="297"/>
      <c r="FO85" s="297"/>
      <c r="FP85" s="297"/>
      <c r="FQ85" s="297"/>
      <c r="FR85" s="301"/>
      <c r="FS85" s="297"/>
      <c r="FT85" s="297"/>
      <c r="FU85" s="297"/>
      <c r="FV85" s="297"/>
      <c r="FW85" s="301"/>
      <c r="FX85" s="297"/>
      <c r="FY85" s="297"/>
      <c r="FZ85" s="297"/>
      <c r="GA85" s="297"/>
      <c r="GB85" s="301"/>
      <c r="GC85" s="297"/>
      <c r="GD85" s="297"/>
      <c r="GE85" s="297"/>
      <c r="GF85" s="297"/>
      <c r="GG85" s="301"/>
      <c r="GH85" s="297"/>
      <c r="GI85" s="297"/>
      <c r="GJ85" s="297"/>
      <c r="GK85" s="297"/>
      <c r="GL85" s="301"/>
      <c r="GM85" s="297"/>
      <c r="GN85" s="297"/>
      <c r="GO85" s="297"/>
      <c r="GP85" s="297"/>
      <c r="GQ85" s="297"/>
      <c r="GR85" s="297"/>
      <c r="GS85" s="297"/>
      <c r="GT85" s="297"/>
      <c r="GU85" s="297"/>
      <c r="GV85" s="297"/>
      <c r="GW85" s="297"/>
      <c r="GX85" s="297"/>
      <c r="GY85" s="297"/>
      <c r="GZ85" s="297"/>
      <c r="HA85" s="297"/>
      <c r="HB85" s="297"/>
      <c r="HC85" s="297"/>
      <c r="HD85" s="297"/>
      <c r="HE85" s="297"/>
      <c r="HF85" s="422"/>
      <c r="HG85" s="301"/>
      <c r="HH85" s="301"/>
      <c r="HI85" s="301"/>
      <c r="HJ85" s="301"/>
      <c r="HK85" s="301"/>
      <c r="HL85" s="301"/>
      <c r="HM85" s="301"/>
      <c r="HN85" s="301"/>
      <c r="HO85" s="301"/>
      <c r="HP85" s="301"/>
      <c r="HQ85" s="301"/>
      <c r="HR85" s="301"/>
      <c r="HS85" s="301"/>
      <c r="HT85" s="301"/>
      <c r="HU85" s="301"/>
      <c r="HV85" s="301"/>
      <c r="HW85" s="301"/>
      <c r="HX85" s="301"/>
      <c r="HY85" s="301"/>
      <c r="HZ85" s="301"/>
      <c r="IA85" s="301"/>
      <c r="IB85" s="301"/>
      <c r="IC85" s="301"/>
      <c r="ID85" s="301"/>
      <c r="IE85" s="301"/>
      <c r="IF85" s="301"/>
      <c r="IG85" s="301"/>
      <c r="IH85" s="301"/>
      <c r="II85" s="301"/>
      <c r="IJ85" s="301"/>
      <c r="IK85" s="301"/>
      <c r="IL85" s="301"/>
      <c r="IM85" s="301"/>
      <c r="IN85" s="301"/>
      <c r="IO85" s="301"/>
      <c r="IP85" s="301"/>
      <c r="IQ85" s="301"/>
      <c r="IR85" s="301"/>
      <c r="IS85" s="301"/>
      <c r="IT85" s="301"/>
      <c r="IU85" s="301"/>
      <c r="IV85" s="301"/>
      <c r="IW85" s="301"/>
      <c r="IX85" s="301"/>
      <c r="IY85" s="301"/>
      <c r="IZ85" s="301"/>
      <c r="JA85" s="301"/>
      <c r="JB85" s="301"/>
      <c r="JC85" s="301"/>
      <c r="JD85" s="301"/>
      <c r="JE85" s="301"/>
      <c r="JF85" s="301"/>
      <c r="JG85" s="301"/>
      <c r="JH85" s="301"/>
      <c r="JI85" s="301"/>
      <c r="JJ85" s="301"/>
      <c r="JK85" s="301"/>
      <c r="JL85" s="301"/>
      <c r="JM85" s="301"/>
      <c r="JN85" s="301"/>
      <c r="JO85" s="301"/>
      <c r="JP85" s="301"/>
      <c r="JQ85" s="301"/>
      <c r="JR85" s="301"/>
      <c r="JS85" s="301"/>
      <c r="JT85" s="301"/>
      <c r="JU85" s="301"/>
      <c r="JV85" s="301"/>
      <c r="JW85" s="301"/>
      <c r="JX85" s="301"/>
      <c r="JY85" s="301"/>
      <c r="JZ85" s="301"/>
      <c r="KA85" s="301"/>
      <c r="KB85" s="301"/>
      <c r="KC85" s="301"/>
      <c r="KD85" s="301"/>
      <c r="KE85" s="301"/>
      <c r="KF85" s="301"/>
      <c r="KG85" s="301"/>
      <c r="KH85" s="301"/>
      <c r="KI85" s="301"/>
      <c r="KJ85" s="301"/>
      <c r="KK85" s="301"/>
      <c r="KL85" s="301"/>
      <c r="KM85" s="301"/>
      <c r="KN85" s="301"/>
      <c r="KO85" s="301"/>
      <c r="KP85" s="301"/>
      <c r="KQ85" s="301"/>
      <c r="KR85" s="301"/>
      <c r="KS85" s="301"/>
      <c r="KT85" s="301"/>
      <c r="KU85" s="301"/>
      <c r="KV85" s="301"/>
      <c r="KW85" s="301"/>
      <c r="KX85" s="301"/>
      <c r="KY85" s="301"/>
      <c r="KZ85" s="301"/>
      <c r="LA85" s="301"/>
      <c r="LB85" s="301"/>
    </row>
    <row r="86" spans="1:314" s="423" customFormat="1">
      <c r="A86" s="1"/>
      <c r="B86" s="297"/>
      <c r="C86" s="297"/>
      <c r="D86" s="301"/>
      <c r="E86" s="297"/>
      <c r="F86" s="297"/>
      <c r="G86" s="297"/>
      <c r="H86" s="297"/>
      <c r="I86" s="297"/>
      <c r="J86" s="297"/>
      <c r="K86" s="297"/>
      <c r="L86" s="297"/>
      <c r="M86" s="297"/>
      <c r="N86" s="297"/>
      <c r="O86" s="297"/>
      <c r="P86" s="297"/>
      <c r="Q86" s="297"/>
      <c r="R86" s="297"/>
      <c r="S86" s="297"/>
      <c r="T86" s="297"/>
      <c r="U86" s="297"/>
      <c r="V86" s="297"/>
      <c r="W86" s="297"/>
      <c r="X86" s="297"/>
      <c r="Y86" s="297"/>
      <c r="Z86" s="297"/>
      <c r="AA86" s="297"/>
      <c r="AB86" s="297"/>
      <c r="AC86" s="297"/>
      <c r="AD86" s="297"/>
      <c r="AE86" s="297"/>
      <c r="AF86" s="297"/>
      <c r="AG86" s="297"/>
      <c r="AH86" s="297"/>
      <c r="AI86" s="297"/>
      <c r="AJ86" s="297"/>
      <c r="AK86" s="297"/>
      <c r="AL86" s="301"/>
      <c r="AM86" s="301"/>
      <c r="AN86" s="301"/>
      <c r="AO86" s="301"/>
      <c r="AP86" s="297"/>
      <c r="AQ86" s="301"/>
      <c r="AR86" s="297"/>
      <c r="AS86" s="297"/>
      <c r="AT86" s="297"/>
      <c r="AU86" s="297"/>
      <c r="AV86" s="301"/>
      <c r="AW86" s="297"/>
      <c r="AX86" s="297"/>
      <c r="AY86" s="297"/>
      <c r="AZ86" s="297"/>
      <c r="BA86" s="301"/>
      <c r="BB86" s="297"/>
      <c r="BC86" s="297"/>
      <c r="BD86" s="297"/>
      <c r="BE86" s="297"/>
      <c r="BF86" s="301"/>
      <c r="BG86" s="297"/>
      <c r="BH86" s="297"/>
      <c r="BI86" s="297"/>
      <c r="BJ86" s="297"/>
      <c r="BK86" s="301"/>
      <c r="BL86" s="297"/>
      <c r="BM86" s="297"/>
      <c r="BN86" s="297"/>
      <c r="BO86" s="297"/>
      <c r="BP86" s="301"/>
      <c r="BQ86" s="301"/>
      <c r="BR86" s="301"/>
      <c r="BS86" s="301"/>
      <c r="BT86" s="297"/>
      <c r="BU86" s="297"/>
      <c r="BV86" s="297"/>
      <c r="BW86" s="297"/>
      <c r="BX86" s="297"/>
      <c r="BY86" s="297"/>
      <c r="BZ86" s="297"/>
      <c r="CA86" s="301"/>
      <c r="CB86" s="301"/>
      <c r="CC86" s="301"/>
      <c r="CD86" s="301"/>
      <c r="CE86" s="297"/>
      <c r="CF86" s="297"/>
      <c r="CG86" s="297"/>
      <c r="CH86" s="297"/>
      <c r="CI86" s="297"/>
      <c r="CJ86" s="297"/>
      <c r="CK86" s="297"/>
      <c r="CL86" s="297"/>
      <c r="CM86" s="297"/>
      <c r="CN86" s="297"/>
      <c r="CO86" s="297"/>
      <c r="CP86" s="297"/>
      <c r="CQ86" s="297"/>
      <c r="CR86" s="297"/>
      <c r="CS86" s="297"/>
      <c r="CT86" s="297"/>
      <c r="CU86" s="297"/>
      <c r="CV86" s="297"/>
      <c r="CW86" s="297"/>
      <c r="CX86" s="297"/>
      <c r="CY86" s="297"/>
      <c r="CZ86" s="297"/>
      <c r="DA86" s="297"/>
      <c r="DB86" s="297"/>
      <c r="DC86" s="297"/>
      <c r="DD86" s="297"/>
      <c r="DE86" s="297"/>
      <c r="DF86" s="297"/>
      <c r="DG86" s="297"/>
      <c r="DH86" s="297"/>
      <c r="DI86" s="297"/>
      <c r="DJ86" s="297"/>
      <c r="DK86" s="297"/>
      <c r="DL86" s="297"/>
      <c r="DM86" s="297"/>
      <c r="DN86" s="297"/>
      <c r="DO86" s="297"/>
      <c r="DP86" s="297"/>
      <c r="DQ86" s="297"/>
      <c r="DR86" s="297"/>
      <c r="DS86" s="297"/>
      <c r="DT86" s="301"/>
      <c r="DU86" s="301"/>
      <c r="DV86" s="301"/>
      <c r="DW86" s="301"/>
      <c r="DX86" s="297"/>
      <c r="DY86" s="301"/>
      <c r="DZ86" s="301"/>
      <c r="EA86" s="301"/>
      <c r="EB86" s="301"/>
      <c r="EC86" s="297"/>
      <c r="ED86" s="301"/>
      <c r="EE86" s="297"/>
      <c r="EF86" s="297"/>
      <c r="EG86" s="297"/>
      <c r="EH86" s="297"/>
      <c r="EI86" s="301"/>
      <c r="EJ86" s="297"/>
      <c r="EK86" s="297"/>
      <c r="EL86" s="297"/>
      <c r="EM86" s="297"/>
      <c r="EN86" s="301"/>
      <c r="EO86" s="297"/>
      <c r="EP86" s="297"/>
      <c r="EQ86" s="297"/>
      <c r="ER86" s="297"/>
      <c r="ES86" s="301"/>
      <c r="ET86" s="297"/>
      <c r="EU86" s="297"/>
      <c r="EV86" s="297"/>
      <c r="EW86" s="297"/>
      <c r="EX86" s="301"/>
      <c r="EY86" s="297"/>
      <c r="EZ86" s="297"/>
      <c r="FA86" s="297"/>
      <c r="FB86" s="297"/>
      <c r="FC86" s="301"/>
      <c r="FD86" s="297"/>
      <c r="FE86" s="297"/>
      <c r="FF86" s="297"/>
      <c r="FG86" s="297"/>
      <c r="FH86" s="301"/>
      <c r="FI86" s="297"/>
      <c r="FJ86" s="297"/>
      <c r="FK86" s="297"/>
      <c r="FL86" s="297"/>
      <c r="FM86" s="301"/>
      <c r="FN86" s="297"/>
      <c r="FO86" s="297"/>
      <c r="FP86" s="297"/>
      <c r="FQ86" s="297"/>
      <c r="FR86" s="301"/>
      <c r="FS86" s="297"/>
      <c r="FT86" s="297"/>
      <c r="FU86" s="297"/>
      <c r="FV86" s="297"/>
      <c r="FW86" s="301"/>
      <c r="FX86" s="297"/>
      <c r="FY86" s="297"/>
      <c r="FZ86" s="297"/>
      <c r="GA86" s="297"/>
      <c r="GB86" s="301"/>
      <c r="GC86" s="297"/>
      <c r="GD86" s="297"/>
      <c r="GE86" s="297"/>
      <c r="GF86" s="297"/>
      <c r="GG86" s="301"/>
      <c r="GH86" s="297"/>
      <c r="GI86" s="297"/>
      <c r="GJ86" s="297"/>
      <c r="GK86" s="297"/>
      <c r="GL86" s="301"/>
      <c r="GM86" s="297"/>
      <c r="GN86" s="297"/>
      <c r="GO86" s="297"/>
      <c r="GP86" s="297"/>
      <c r="GQ86" s="297"/>
      <c r="GR86" s="297"/>
      <c r="GS86" s="297"/>
      <c r="GT86" s="297"/>
      <c r="GU86" s="297"/>
      <c r="GV86" s="297"/>
      <c r="GW86" s="297"/>
      <c r="GX86" s="297"/>
      <c r="GY86" s="297"/>
      <c r="GZ86" s="297"/>
      <c r="HA86" s="297"/>
      <c r="HB86" s="297"/>
      <c r="HC86" s="297"/>
      <c r="HD86" s="297"/>
      <c r="HE86" s="297"/>
      <c r="HF86" s="422"/>
      <c r="HG86" s="301"/>
      <c r="HH86" s="301"/>
      <c r="HI86" s="301"/>
      <c r="HJ86" s="301"/>
      <c r="HK86" s="301"/>
      <c r="HL86" s="301"/>
      <c r="HM86" s="301"/>
      <c r="HN86" s="301"/>
      <c r="HO86" s="301"/>
      <c r="HP86" s="301"/>
      <c r="HQ86" s="301"/>
      <c r="HR86" s="301"/>
      <c r="HS86" s="301"/>
      <c r="HT86" s="301"/>
      <c r="HU86" s="301"/>
      <c r="HV86" s="301"/>
      <c r="HW86" s="301"/>
      <c r="HX86" s="301"/>
      <c r="HY86" s="301"/>
      <c r="HZ86" s="301"/>
      <c r="IA86" s="301"/>
      <c r="IB86" s="301"/>
      <c r="IC86" s="301"/>
      <c r="ID86" s="301"/>
      <c r="IE86" s="301"/>
      <c r="IF86" s="301"/>
      <c r="IG86" s="301"/>
      <c r="IH86" s="301"/>
      <c r="II86" s="301"/>
      <c r="IJ86" s="301"/>
      <c r="IK86" s="301"/>
      <c r="IL86" s="301"/>
      <c r="IM86" s="301"/>
      <c r="IN86" s="301"/>
      <c r="IO86" s="301"/>
      <c r="IP86" s="301"/>
      <c r="IQ86" s="301"/>
      <c r="IR86" s="301"/>
      <c r="IS86" s="301"/>
      <c r="IT86" s="301"/>
      <c r="IU86" s="301"/>
      <c r="IV86" s="301"/>
      <c r="IW86" s="301"/>
      <c r="IX86" s="301"/>
      <c r="IY86" s="301"/>
      <c r="IZ86" s="301"/>
      <c r="JA86" s="301"/>
      <c r="JB86" s="301"/>
      <c r="JC86" s="301"/>
      <c r="JD86" s="301"/>
      <c r="JE86" s="301"/>
      <c r="JF86" s="301"/>
      <c r="JG86" s="301"/>
      <c r="JH86" s="301"/>
      <c r="JI86" s="301"/>
      <c r="JJ86" s="301"/>
      <c r="JK86" s="301"/>
      <c r="JL86" s="301"/>
      <c r="JM86" s="301"/>
      <c r="JN86" s="301"/>
      <c r="JO86" s="301"/>
      <c r="JP86" s="301"/>
      <c r="JQ86" s="301"/>
      <c r="JR86" s="301"/>
      <c r="JS86" s="301"/>
      <c r="JT86" s="301"/>
      <c r="JU86" s="301"/>
      <c r="JV86" s="301"/>
      <c r="JW86" s="301"/>
      <c r="JX86" s="301"/>
      <c r="JY86" s="301"/>
      <c r="JZ86" s="301"/>
      <c r="KA86" s="301"/>
      <c r="KB86" s="301"/>
      <c r="KC86" s="301"/>
      <c r="KD86" s="301"/>
      <c r="KE86" s="301"/>
      <c r="KF86" s="301"/>
      <c r="KG86" s="301"/>
      <c r="KH86" s="301"/>
      <c r="KI86" s="301"/>
      <c r="KJ86" s="301"/>
      <c r="KK86" s="301"/>
      <c r="KL86" s="301"/>
      <c r="KM86" s="301"/>
      <c r="KN86" s="301"/>
      <c r="KO86" s="301"/>
      <c r="KP86" s="301"/>
      <c r="KQ86" s="301"/>
      <c r="KR86" s="301"/>
      <c r="KS86" s="301"/>
      <c r="KT86" s="301"/>
      <c r="KU86" s="301"/>
      <c r="KV86" s="301"/>
      <c r="KW86" s="301"/>
      <c r="KX86" s="301"/>
      <c r="KY86" s="301"/>
      <c r="KZ86" s="301"/>
      <c r="LA86" s="301"/>
      <c r="LB86" s="301"/>
    </row>
    <row r="87" spans="1:314" s="423" customFormat="1">
      <c r="A87" s="1"/>
      <c r="B87" s="297"/>
      <c r="C87" s="297"/>
      <c r="D87" s="301"/>
      <c r="E87" s="297"/>
      <c r="F87" s="297"/>
      <c r="G87" s="297"/>
      <c r="H87" s="297"/>
      <c r="I87" s="297"/>
      <c r="J87" s="297"/>
      <c r="K87" s="297"/>
      <c r="L87" s="297"/>
      <c r="M87" s="297"/>
      <c r="N87" s="297"/>
      <c r="O87" s="297"/>
      <c r="P87" s="297"/>
      <c r="Q87" s="297"/>
      <c r="R87" s="297"/>
      <c r="S87" s="297"/>
      <c r="T87" s="297"/>
      <c r="U87" s="297"/>
      <c r="V87" s="297"/>
      <c r="W87" s="297"/>
      <c r="X87" s="297"/>
      <c r="Y87" s="297"/>
      <c r="Z87" s="297"/>
      <c r="AA87" s="297"/>
      <c r="AB87" s="297"/>
      <c r="AC87" s="297"/>
      <c r="AD87" s="297"/>
      <c r="AE87" s="297"/>
      <c r="AF87" s="297"/>
      <c r="AG87" s="297"/>
      <c r="AH87" s="297"/>
      <c r="AI87" s="297"/>
      <c r="AJ87" s="297"/>
      <c r="AK87" s="297"/>
      <c r="AL87" s="301"/>
      <c r="AM87" s="301"/>
      <c r="AN87" s="301"/>
      <c r="AO87" s="301"/>
      <c r="AP87" s="297"/>
      <c r="AQ87" s="301"/>
      <c r="AR87" s="297"/>
      <c r="AS87" s="297"/>
      <c r="AT87" s="297"/>
      <c r="AU87" s="297"/>
      <c r="AV87" s="301"/>
      <c r="AW87" s="297"/>
      <c r="AX87" s="297"/>
      <c r="AY87" s="297"/>
      <c r="AZ87" s="297"/>
      <c r="BA87" s="301"/>
      <c r="BB87" s="297"/>
      <c r="BC87" s="297"/>
      <c r="BD87" s="297"/>
      <c r="BE87" s="297"/>
      <c r="BF87" s="301"/>
      <c r="BG87" s="297"/>
      <c r="BH87" s="297"/>
      <c r="BI87" s="297"/>
      <c r="BJ87" s="297"/>
      <c r="BK87" s="301"/>
      <c r="BL87" s="297"/>
      <c r="BM87" s="297"/>
      <c r="BN87" s="297"/>
      <c r="BO87" s="297"/>
      <c r="BP87" s="301"/>
      <c r="BQ87" s="301"/>
      <c r="BR87" s="301"/>
      <c r="BS87" s="301"/>
      <c r="BT87" s="297"/>
      <c r="BU87" s="297"/>
      <c r="BV87" s="297"/>
      <c r="BW87" s="297"/>
      <c r="BX87" s="297"/>
      <c r="BY87" s="297"/>
      <c r="BZ87" s="297"/>
      <c r="CA87" s="301"/>
      <c r="CB87" s="301"/>
      <c r="CC87" s="301"/>
      <c r="CD87" s="301"/>
      <c r="CE87" s="297"/>
      <c r="CF87" s="297"/>
      <c r="CG87" s="297"/>
      <c r="CH87" s="297"/>
      <c r="CI87" s="297"/>
      <c r="CJ87" s="297"/>
      <c r="CK87" s="297"/>
      <c r="CL87" s="297"/>
      <c r="CM87" s="297"/>
      <c r="CN87" s="297"/>
      <c r="CO87" s="297"/>
      <c r="CP87" s="297"/>
      <c r="CQ87" s="297"/>
      <c r="CR87" s="297"/>
      <c r="CS87" s="297"/>
      <c r="CT87" s="297"/>
      <c r="CU87" s="297"/>
      <c r="CV87" s="297"/>
      <c r="CW87" s="297"/>
      <c r="CX87" s="297"/>
      <c r="CY87" s="297"/>
      <c r="CZ87" s="297"/>
      <c r="DA87" s="297"/>
      <c r="DB87" s="297"/>
      <c r="DC87" s="297"/>
      <c r="DD87" s="297"/>
      <c r="DE87" s="297"/>
      <c r="DF87" s="297"/>
      <c r="DG87" s="297"/>
      <c r="DH87" s="297"/>
      <c r="DI87" s="297"/>
      <c r="DJ87" s="297"/>
      <c r="DK87" s="297"/>
      <c r="DL87" s="297"/>
      <c r="DM87" s="297"/>
      <c r="DN87" s="297"/>
      <c r="DO87" s="297"/>
      <c r="DP87" s="297"/>
      <c r="DQ87" s="297"/>
      <c r="DR87" s="297"/>
      <c r="DS87" s="297"/>
      <c r="DT87" s="301"/>
      <c r="DU87" s="301"/>
      <c r="DV87" s="301"/>
      <c r="DW87" s="301"/>
      <c r="DX87" s="297"/>
      <c r="DY87" s="301"/>
      <c r="DZ87" s="301"/>
      <c r="EA87" s="301"/>
      <c r="EB87" s="301"/>
      <c r="EC87" s="297"/>
      <c r="ED87" s="301"/>
      <c r="EE87" s="297"/>
      <c r="EF87" s="297"/>
      <c r="EG87" s="297"/>
      <c r="EH87" s="297"/>
      <c r="EI87" s="301"/>
      <c r="EJ87" s="297"/>
      <c r="EK87" s="297"/>
      <c r="EL87" s="297"/>
      <c r="EM87" s="297"/>
      <c r="EN87" s="301"/>
      <c r="EO87" s="297"/>
      <c r="EP87" s="297"/>
      <c r="EQ87" s="297"/>
      <c r="ER87" s="297"/>
      <c r="ES87" s="301"/>
      <c r="ET87" s="297"/>
      <c r="EU87" s="297"/>
      <c r="EV87" s="297"/>
      <c r="EW87" s="297"/>
      <c r="EX87" s="301"/>
      <c r="EY87" s="297"/>
      <c r="EZ87" s="297"/>
      <c r="FA87" s="297"/>
      <c r="FB87" s="297"/>
      <c r="FC87" s="301"/>
      <c r="FD87" s="297"/>
      <c r="FE87" s="297"/>
      <c r="FF87" s="297"/>
      <c r="FG87" s="297"/>
      <c r="FH87" s="301"/>
      <c r="FI87" s="297"/>
      <c r="FJ87" s="297"/>
      <c r="FK87" s="297"/>
      <c r="FL87" s="297"/>
      <c r="FM87" s="301"/>
      <c r="FN87" s="297"/>
      <c r="FO87" s="297"/>
      <c r="FP87" s="297"/>
      <c r="FQ87" s="297"/>
      <c r="FR87" s="301"/>
      <c r="FS87" s="297"/>
      <c r="FT87" s="297"/>
      <c r="FU87" s="297"/>
      <c r="FV87" s="297"/>
      <c r="FW87" s="301"/>
      <c r="FX87" s="297"/>
      <c r="FY87" s="297"/>
      <c r="FZ87" s="297"/>
      <c r="GA87" s="297"/>
      <c r="GB87" s="301"/>
      <c r="GC87" s="297"/>
      <c r="GD87" s="297"/>
      <c r="GE87" s="297"/>
      <c r="GF87" s="297"/>
      <c r="GG87" s="301"/>
      <c r="GH87" s="297"/>
      <c r="GI87" s="297"/>
      <c r="GJ87" s="297"/>
      <c r="GK87" s="297"/>
      <c r="GL87" s="301"/>
      <c r="GM87" s="297"/>
      <c r="GN87" s="297"/>
      <c r="GO87" s="297"/>
      <c r="GP87" s="297"/>
      <c r="GQ87" s="297"/>
      <c r="GR87" s="297"/>
      <c r="GS87" s="297"/>
      <c r="GT87" s="297"/>
      <c r="GU87" s="297"/>
      <c r="GV87" s="297"/>
      <c r="GW87" s="297"/>
      <c r="GX87" s="297"/>
      <c r="GY87" s="297"/>
      <c r="GZ87" s="297"/>
      <c r="HA87" s="297"/>
      <c r="HB87" s="297"/>
      <c r="HC87" s="297"/>
      <c r="HD87" s="297"/>
      <c r="HE87" s="297"/>
      <c r="HF87" s="422"/>
      <c r="HG87" s="301"/>
      <c r="HH87" s="301"/>
      <c r="HI87" s="301"/>
      <c r="HJ87" s="301"/>
      <c r="HK87" s="301"/>
      <c r="HL87" s="301"/>
      <c r="HM87" s="301"/>
      <c r="HN87" s="301"/>
      <c r="HO87" s="301"/>
      <c r="HP87" s="301"/>
      <c r="HQ87" s="301"/>
      <c r="HR87" s="301"/>
      <c r="HS87" s="301"/>
      <c r="HT87" s="301"/>
      <c r="HU87" s="301"/>
      <c r="HV87" s="301"/>
      <c r="HW87" s="301"/>
      <c r="HX87" s="301"/>
      <c r="HY87" s="301"/>
      <c r="HZ87" s="301"/>
      <c r="IA87" s="301"/>
      <c r="IB87" s="301"/>
      <c r="IC87" s="301"/>
      <c r="ID87" s="301"/>
      <c r="IE87" s="301"/>
      <c r="IF87" s="301"/>
      <c r="IG87" s="301"/>
      <c r="IH87" s="301"/>
      <c r="II87" s="301"/>
      <c r="IJ87" s="301"/>
      <c r="IK87" s="301"/>
      <c r="IL87" s="301"/>
      <c r="IM87" s="301"/>
      <c r="IN87" s="301"/>
      <c r="IO87" s="301"/>
      <c r="IP87" s="301"/>
      <c r="IQ87" s="301"/>
      <c r="IR87" s="301"/>
      <c r="IS87" s="301"/>
      <c r="IT87" s="301"/>
      <c r="IU87" s="301"/>
      <c r="IV87" s="301"/>
      <c r="IW87" s="301"/>
      <c r="IX87" s="301"/>
      <c r="IY87" s="301"/>
      <c r="IZ87" s="301"/>
      <c r="JA87" s="301"/>
      <c r="JB87" s="301"/>
      <c r="JC87" s="301"/>
      <c r="JD87" s="301"/>
      <c r="JE87" s="301"/>
      <c r="JF87" s="301"/>
      <c r="JG87" s="301"/>
      <c r="JH87" s="301"/>
      <c r="JI87" s="301"/>
      <c r="JJ87" s="301"/>
      <c r="JK87" s="301"/>
      <c r="JL87" s="301"/>
      <c r="JM87" s="301"/>
      <c r="JN87" s="301"/>
      <c r="JO87" s="301"/>
      <c r="JP87" s="301"/>
      <c r="JQ87" s="301"/>
      <c r="JR87" s="301"/>
      <c r="JS87" s="301"/>
      <c r="JT87" s="301"/>
      <c r="JU87" s="301"/>
      <c r="JV87" s="301"/>
      <c r="JW87" s="301"/>
      <c r="JX87" s="301"/>
      <c r="JY87" s="301"/>
      <c r="JZ87" s="301"/>
      <c r="KA87" s="301"/>
      <c r="KB87" s="301"/>
      <c r="KC87" s="301"/>
      <c r="KD87" s="301"/>
      <c r="KE87" s="301"/>
      <c r="KF87" s="301"/>
      <c r="KG87" s="301"/>
      <c r="KH87" s="301"/>
      <c r="KI87" s="301"/>
      <c r="KJ87" s="301"/>
      <c r="KK87" s="301"/>
      <c r="KL87" s="301"/>
      <c r="KM87" s="301"/>
      <c r="KN87" s="301"/>
      <c r="KO87" s="301"/>
      <c r="KP87" s="301"/>
      <c r="KQ87" s="301"/>
      <c r="KR87" s="301"/>
      <c r="KS87" s="301"/>
      <c r="KT87" s="301"/>
      <c r="KU87" s="301"/>
      <c r="KV87" s="301"/>
      <c r="KW87" s="301"/>
      <c r="KX87" s="301"/>
      <c r="KY87" s="301"/>
      <c r="KZ87" s="301"/>
      <c r="LA87" s="301"/>
      <c r="LB87" s="301"/>
    </row>
    <row r="88" spans="1:314" s="423" customFormat="1">
      <c r="A88" s="1"/>
      <c r="B88" s="297"/>
      <c r="C88" s="297"/>
      <c r="D88" s="301"/>
      <c r="E88" s="297"/>
      <c r="F88" s="297"/>
      <c r="G88" s="297"/>
      <c r="H88" s="297"/>
      <c r="I88" s="297"/>
      <c r="J88" s="297"/>
      <c r="K88" s="297"/>
      <c r="L88" s="297"/>
      <c r="M88" s="297"/>
      <c r="N88" s="297"/>
      <c r="O88" s="297"/>
      <c r="P88" s="297"/>
      <c r="Q88" s="297"/>
      <c r="R88" s="297"/>
      <c r="S88" s="297"/>
      <c r="T88" s="297"/>
      <c r="U88" s="297"/>
      <c r="V88" s="297"/>
      <c r="W88" s="297"/>
      <c r="X88" s="297"/>
      <c r="Y88" s="297"/>
      <c r="Z88" s="297"/>
      <c r="AA88" s="297"/>
      <c r="AB88" s="297"/>
      <c r="AC88" s="297"/>
      <c r="AD88" s="297"/>
      <c r="AE88" s="297"/>
      <c r="AF88" s="297"/>
      <c r="AG88" s="297"/>
      <c r="AH88" s="297"/>
      <c r="AI88" s="297"/>
      <c r="AJ88" s="297"/>
      <c r="AK88" s="297"/>
      <c r="AL88" s="301"/>
      <c r="AM88" s="301"/>
      <c r="AN88" s="301"/>
      <c r="AO88" s="301"/>
      <c r="AP88" s="297"/>
      <c r="AQ88" s="301"/>
      <c r="AR88" s="297"/>
      <c r="AS88" s="297"/>
      <c r="AT88" s="297"/>
      <c r="AU88" s="297"/>
      <c r="AV88" s="301"/>
      <c r="AW88" s="297"/>
      <c r="AX88" s="297"/>
      <c r="AY88" s="297"/>
      <c r="AZ88" s="297"/>
      <c r="BA88" s="301"/>
      <c r="BB88" s="297"/>
      <c r="BC88" s="297"/>
      <c r="BD88" s="297"/>
      <c r="BE88" s="297"/>
      <c r="BF88" s="301"/>
      <c r="BG88" s="297"/>
      <c r="BH88" s="297"/>
      <c r="BI88" s="297"/>
      <c r="BJ88" s="297"/>
      <c r="BK88" s="301"/>
      <c r="BL88" s="297"/>
      <c r="BM88" s="297"/>
      <c r="BN88" s="297"/>
      <c r="BO88" s="297"/>
      <c r="BP88" s="301"/>
      <c r="BQ88" s="301"/>
      <c r="BR88" s="301"/>
      <c r="BS88" s="301"/>
      <c r="BT88" s="297"/>
      <c r="BU88" s="297"/>
      <c r="BV88" s="297"/>
      <c r="BW88" s="297"/>
      <c r="BX88" s="297"/>
      <c r="BY88" s="297"/>
      <c r="BZ88" s="297"/>
      <c r="CA88" s="301"/>
      <c r="CB88" s="301"/>
      <c r="CC88" s="301"/>
      <c r="CD88" s="301"/>
      <c r="CE88" s="297"/>
      <c r="CF88" s="297"/>
      <c r="CG88" s="297"/>
      <c r="CH88" s="297"/>
      <c r="CI88" s="297"/>
      <c r="CJ88" s="297"/>
      <c r="CK88" s="297"/>
      <c r="CL88" s="297"/>
      <c r="CM88" s="297"/>
      <c r="CN88" s="297"/>
      <c r="CO88" s="297"/>
      <c r="CP88" s="297"/>
      <c r="CQ88" s="297"/>
      <c r="CR88" s="297"/>
      <c r="CS88" s="297"/>
      <c r="CT88" s="297"/>
      <c r="CU88" s="297"/>
      <c r="CV88" s="297"/>
      <c r="CW88" s="297"/>
      <c r="CX88" s="297"/>
      <c r="CY88" s="297"/>
      <c r="CZ88" s="297"/>
      <c r="DA88" s="297"/>
      <c r="DB88" s="297"/>
      <c r="DC88" s="297"/>
      <c r="DD88" s="297"/>
      <c r="DE88" s="297"/>
      <c r="DF88" s="297"/>
      <c r="DG88" s="297"/>
      <c r="DH88" s="297"/>
      <c r="DI88" s="297"/>
      <c r="DJ88" s="297"/>
      <c r="DK88" s="297"/>
      <c r="DL88" s="297"/>
      <c r="DM88" s="297"/>
      <c r="DN88" s="297"/>
      <c r="DO88" s="297"/>
      <c r="DP88" s="297"/>
      <c r="DQ88" s="297"/>
      <c r="DR88" s="297"/>
      <c r="DS88" s="297"/>
      <c r="DT88" s="301"/>
      <c r="DU88" s="301"/>
      <c r="DV88" s="301"/>
      <c r="DW88" s="301"/>
      <c r="DX88" s="297"/>
      <c r="DY88" s="301"/>
      <c r="DZ88" s="301"/>
      <c r="EA88" s="301"/>
      <c r="EB88" s="301"/>
      <c r="EC88" s="297"/>
      <c r="ED88" s="301"/>
      <c r="EE88" s="297"/>
      <c r="EF88" s="297"/>
      <c r="EG88" s="297"/>
      <c r="EH88" s="297"/>
      <c r="EI88" s="301"/>
      <c r="EJ88" s="297"/>
      <c r="EK88" s="297"/>
      <c r="EL88" s="297"/>
      <c r="EM88" s="297"/>
      <c r="EN88" s="301"/>
      <c r="EO88" s="297"/>
      <c r="EP88" s="297"/>
      <c r="EQ88" s="297"/>
      <c r="ER88" s="297"/>
      <c r="ES88" s="301"/>
      <c r="ET88" s="297"/>
      <c r="EU88" s="297"/>
      <c r="EV88" s="297"/>
      <c r="EW88" s="297"/>
      <c r="EX88" s="301"/>
      <c r="EY88" s="297"/>
      <c r="EZ88" s="297"/>
      <c r="FA88" s="297"/>
      <c r="FB88" s="297"/>
      <c r="FC88" s="301"/>
      <c r="FD88" s="297"/>
      <c r="FE88" s="297"/>
      <c r="FF88" s="297"/>
      <c r="FG88" s="297"/>
      <c r="FH88" s="301"/>
      <c r="FI88" s="297"/>
      <c r="FJ88" s="297"/>
      <c r="FK88" s="297"/>
      <c r="FL88" s="297"/>
      <c r="FM88" s="301"/>
      <c r="FN88" s="297"/>
      <c r="FO88" s="297"/>
      <c r="FP88" s="297"/>
      <c r="FQ88" s="297"/>
      <c r="FR88" s="301"/>
      <c r="FS88" s="297"/>
      <c r="FT88" s="297"/>
      <c r="FU88" s="297"/>
      <c r="FV88" s="297"/>
      <c r="FW88" s="301"/>
      <c r="FX88" s="297"/>
      <c r="FY88" s="297"/>
      <c r="FZ88" s="297"/>
      <c r="GA88" s="297"/>
      <c r="GB88" s="301"/>
      <c r="GC88" s="297"/>
      <c r="GD88" s="297"/>
      <c r="GE88" s="297"/>
      <c r="GF88" s="297"/>
      <c r="GG88" s="301"/>
      <c r="GH88" s="297"/>
      <c r="GI88" s="297"/>
      <c r="GJ88" s="297"/>
      <c r="GK88" s="297"/>
      <c r="GL88" s="301"/>
      <c r="GM88" s="297"/>
      <c r="GN88" s="297"/>
      <c r="GO88" s="297"/>
      <c r="GP88" s="297"/>
      <c r="GQ88" s="297"/>
      <c r="GR88" s="297"/>
      <c r="GS88" s="297"/>
      <c r="GT88" s="297"/>
      <c r="GU88" s="297"/>
      <c r="GV88" s="297"/>
      <c r="GW88" s="297"/>
      <c r="GX88" s="297"/>
      <c r="GY88" s="297"/>
      <c r="GZ88" s="297"/>
      <c r="HA88" s="297"/>
      <c r="HB88" s="297"/>
      <c r="HC88" s="297"/>
      <c r="HD88" s="297"/>
      <c r="HE88" s="297"/>
      <c r="HF88" s="422"/>
      <c r="HG88" s="301"/>
      <c r="HH88" s="301"/>
      <c r="HI88" s="301"/>
      <c r="HJ88" s="301"/>
      <c r="HK88" s="301"/>
      <c r="HL88" s="301"/>
      <c r="HM88" s="301"/>
      <c r="HN88" s="301"/>
      <c r="HO88" s="301"/>
      <c r="HP88" s="301"/>
      <c r="HQ88" s="301"/>
      <c r="HR88" s="301"/>
      <c r="HS88" s="301"/>
      <c r="HT88" s="301"/>
      <c r="HU88" s="301"/>
      <c r="HV88" s="301"/>
      <c r="HW88" s="301"/>
      <c r="HX88" s="301"/>
      <c r="HY88" s="301"/>
      <c r="HZ88" s="301"/>
      <c r="IA88" s="301"/>
      <c r="IB88" s="301"/>
      <c r="IC88" s="301"/>
      <c r="ID88" s="301"/>
      <c r="IE88" s="301"/>
      <c r="IF88" s="301"/>
      <c r="IG88" s="301"/>
      <c r="IH88" s="301"/>
      <c r="II88" s="301"/>
      <c r="IJ88" s="301"/>
      <c r="IK88" s="301"/>
      <c r="IL88" s="301"/>
      <c r="IM88" s="301"/>
      <c r="IN88" s="301"/>
      <c r="IO88" s="301"/>
      <c r="IP88" s="301"/>
      <c r="IQ88" s="301"/>
      <c r="IR88" s="301"/>
      <c r="IS88" s="301"/>
      <c r="IT88" s="301"/>
      <c r="IU88" s="301"/>
      <c r="IV88" s="301"/>
      <c r="IW88" s="301"/>
      <c r="IX88" s="301"/>
      <c r="IY88" s="301"/>
      <c r="IZ88" s="301"/>
      <c r="JA88" s="301"/>
      <c r="JB88" s="301"/>
      <c r="JC88" s="301"/>
      <c r="JD88" s="301"/>
      <c r="JE88" s="301"/>
      <c r="JF88" s="301"/>
      <c r="JG88" s="301"/>
      <c r="JH88" s="301"/>
      <c r="JI88" s="301"/>
      <c r="JJ88" s="301"/>
      <c r="JK88" s="301"/>
      <c r="JL88" s="301"/>
      <c r="JM88" s="301"/>
      <c r="JN88" s="301"/>
      <c r="JO88" s="301"/>
      <c r="JP88" s="301"/>
      <c r="JQ88" s="301"/>
      <c r="JR88" s="301"/>
      <c r="JS88" s="301"/>
      <c r="JT88" s="301"/>
      <c r="JU88" s="301"/>
      <c r="JV88" s="301"/>
      <c r="JW88" s="301"/>
      <c r="JX88" s="301"/>
      <c r="JY88" s="301"/>
      <c r="JZ88" s="301"/>
      <c r="KA88" s="301"/>
      <c r="KB88" s="301"/>
      <c r="KC88" s="301"/>
      <c r="KD88" s="301"/>
      <c r="KE88" s="301"/>
      <c r="KF88" s="301"/>
      <c r="KG88" s="301"/>
      <c r="KH88" s="301"/>
      <c r="KI88" s="301"/>
      <c r="KJ88" s="301"/>
      <c r="KK88" s="301"/>
      <c r="KL88" s="301"/>
      <c r="KM88" s="301"/>
      <c r="KN88" s="301"/>
      <c r="KO88" s="301"/>
      <c r="KP88" s="301"/>
      <c r="KQ88" s="301"/>
      <c r="KR88" s="301"/>
      <c r="KS88" s="301"/>
      <c r="KT88" s="301"/>
      <c r="KU88" s="301"/>
      <c r="KV88" s="301"/>
      <c r="KW88" s="301"/>
      <c r="KX88" s="301"/>
      <c r="KY88" s="301"/>
      <c r="KZ88" s="301"/>
      <c r="LA88" s="301"/>
      <c r="LB88" s="301"/>
    </row>
    <row r="89" spans="1:314" s="423" customFormat="1">
      <c r="A89" s="1"/>
      <c r="B89" s="297"/>
      <c r="C89" s="297"/>
      <c r="D89" s="301"/>
      <c r="E89" s="297"/>
      <c r="F89" s="297"/>
      <c r="G89" s="297"/>
      <c r="H89" s="297"/>
      <c r="I89" s="297"/>
      <c r="J89" s="297"/>
      <c r="K89" s="297"/>
      <c r="L89" s="297"/>
      <c r="M89" s="297"/>
      <c r="N89" s="297"/>
      <c r="O89" s="297"/>
      <c r="P89" s="297"/>
      <c r="Q89" s="297"/>
      <c r="R89" s="297"/>
      <c r="S89" s="297"/>
      <c r="T89" s="297"/>
      <c r="U89" s="297"/>
      <c r="V89" s="297"/>
      <c r="W89" s="297"/>
      <c r="X89" s="297"/>
      <c r="Y89" s="297"/>
      <c r="Z89" s="297"/>
      <c r="AA89" s="297"/>
      <c r="AB89" s="297"/>
      <c r="AC89" s="297"/>
      <c r="AD89" s="297"/>
      <c r="AE89" s="297"/>
      <c r="AF89" s="297"/>
      <c r="AG89" s="297"/>
      <c r="AH89" s="297"/>
      <c r="AI89" s="297"/>
      <c r="AJ89" s="297"/>
      <c r="AK89" s="297"/>
      <c r="AL89" s="301"/>
      <c r="AM89" s="301"/>
      <c r="AN89" s="301"/>
      <c r="AO89" s="301"/>
      <c r="AP89" s="297"/>
      <c r="AQ89" s="301"/>
      <c r="AR89" s="297"/>
      <c r="AS89" s="297"/>
      <c r="AT89" s="297"/>
      <c r="AU89" s="297"/>
      <c r="AV89" s="301"/>
      <c r="AW89" s="297"/>
      <c r="AX89" s="297"/>
      <c r="AY89" s="297"/>
      <c r="AZ89" s="297"/>
      <c r="BA89" s="301"/>
      <c r="BB89" s="297"/>
      <c r="BC89" s="297"/>
      <c r="BD89" s="297"/>
      <c r="BE89" s="297"/>
      <c r="BF89" s="301"/>
      <c r="BG89" s="297"/>
      <c r="BH89" s="297"/>
      <c r="BI89" s="297"/>
      <c r="BJ89" s="297"/>
      <c r="BK89" s="301"/>
      <c r="BL89" s="297"/>
      <c r="BM89" s="297"/>
      <c r="BN89" s="297"/>
      <c r="BO89" s="297"/>
      <c r="BP89" s="301"/>
      <c r="BQ89" s="301"/>
      <c r="BR89" s="301"/>
      <c r="BS89" s="301"/>
      <c r="BT89" s="297"/>
      <c r="BU89" s="297"/>
      <c r="BV89" s="297"/>
      <c r="BW89" s="297"/>
      <c r="BX89" s="297"/>
      <c r="BY89" s="297"/>
      <c r="BZ89" s="297"/>
      <c r="CA89" s="301"/>
      <c r="CB89" s="301"/>
      <c r="CC89" s="301"/>
      <c r="CD89" s="301"/>
      <c r="CE89" s="297"/>
      <c r="CF89" s="297"/>
      <c r="CG89" s="297"/>
      <c r="CH89" s="297"/>
      <c r="CI89" s="297"/>
      <c r="CJ89" s="297"/>
      <c r="CK89" s="297"/>
      <c r="CL89" s="297"/>
      <c r="CM89" s="297"/>
      <c r="CN89" s="297"/>
      <c r="CO89" s="297"/>
      <c r="CP89" s="297"/>
      <c r="CQ89" s="297"/>
      <c r="CR89" s="297"/>
      <c r="CS89" s="297"/>
      <c r="CT89" s="297"/>
      <c r="CU89" s="297"/>
      <c r="CV89" s="297"/>
      <c r="CW89" s="297"/>
      <c r="CX89" s="297"/>
      <c r="CY89" s="297"/>
      <c r="CZ89" s="297"/>
      <c r="DA89" s="297"/>
      <c r="DB89" s="297"/>
      <c r="DC89" s="297"/>
      <c r="DD89" s="297"/>
      <c r="DE89" s="297"/>
      <c r="DF89" s="297"/>
      <c r="DG89" s="297"/>
      <c r="DH89" s="297"/>
      <c r="DI89" s="297"/>
      <c r="DJ89" s="297"/>
      <c r="DK89" s="297"/>
      <c r="DL89" s="297"/>
      <c r="DM89" s="297"/>
      <c r="DN89" s="297"/>
      <c r="DO89" s="297"/>
      <c r="DP89" s="297"/>
      <c r="DQ89" s="297"/>
      <c r="DR89" s="297"/>
      <c r="DS89" s="297"/>
      <c r="DT89" s="301"/>
      <c r="DU89" s="301"/>
      <c r="DV89" s="301"/>
      <c r="DW89" s="301"/>
      <c r="DX89" s="297"/>
      <c r="DY89" s="301"/>
      <c r="DZ89" s="301"/>
      <c r="EA89" s="301"/>
      <c r="EB89" s="301"/>
      <c r="EC89" s="297"/>
      <c r="ED89" s="301"/>
      <c r="EE89" s="297"/>
      <c r="EF89" s="297"/>
      <c r="EG89" s="297"/>
      <c r="EH89" s="297"/>
      <c r="EI89" s="301"/>
      <c r="EJ89" s="297"/>
      <c r="EK89" s="297"/>
      <c r="EL89" s="297"/>
      <c r="EM89" s="297"/>
      <c r="EN89" s="301"/>
      <c r="EO89" s="297"/>
      <c r="EP89" s="297"/>
      <c r="EQ89" s="297"/>
      <c r="ER89" s="297"/>
      <c r="ES89" s="301"/>
      <c r="ET89" s="297"/>
      <c r="EU89" s="297"/>
      <c r="EV89" s="297"/>
      <c r="EW89" s="297"/>
      <c r="EX89" s="301"/>
      <c r="EY89" s="297"/>
      <c r="EZ89" s="297"/>
      <c r="FA89" s="297"/>
      <c r="FB89" s="297"/>
      <c r="FC89" s="301"/>
      <c r="FD89" s="297"/>
      <c r="FE89" s="297"/>
      <c r="FF89" s="297"/>
      <c r="FG89" s="297"/>
      <c r="FH89" s="301"/>
      <c r="FI89" s="297"/>
      <c r="FJ89" s="297"/>
      <c r="FK89" s="297"/>
      <c r="FL89" s="297"/>
      <c r="FM89" s="301"/>
      <c r="FN89" s="297"/>
      <c r="FO89" s="297"/>
      <c r="FP89" s="297"/>
      <c r="FQ89" s="297"/>
      <c r="FR89" s="301"/>
      <c r="FS89" s="297"/>
      <c r="FT89" s="297"/>
      <c r="FU89" s="297"/>
      <c r="FV89" s="297"/>
      <c r="FW89" s="301"/>
      <c r="FX89" s="297"/>
      <c r="FY89" s="297"/>
      <c r="FZ89" s="297"/>
      <c r="GA89" s="297"/>
      <c r="GB89" s="301"/>
      <c r="GC89" s="297"/>
      <c r="GD89" s="297"/>
      <c r="GE89" s="297"/>
      <c r="GF89" s="297"/>
      <c r="GG89" s="301"/>
      <c r="GH89" s="297"/>
      <c r="GI89" s="297"/>
      <c r="GJ89" s="297"/>
      <c r="GK89" s="297"/>
      <c r="GL89" s="301"/>
      <c r="GM89" s="297"/>
      <c r="GN89" s="297"/>
      <c r="GO89" s="297"/>
      <c r="GP89" s="297"/>
      <c r="GQ89" s="297"/>
      <c r="GR89" s="297"/>
      <c r="GS89" s="297"/>
      <c r="GT89" s="297"/>
      <c r="GU89" s="297"/>
      <c r="GV89" s="297"/>
      <c r="GW89" s="297"/>
      <c r="GX89" s="297"/>
      <c r="GY89" s="297"/>
      <c r="GZ89" s="297"/>
      <c r="HA89" s="297"/>
      <c r="HB89" s="297"/>
      <c r="HC89" s="297"/>
      <c r="HD89" s="297"/>
      <c r="HE89" s="297"/>
      <c r="HF89" s="422"/>
      <c r="HG89" s="301"/>
      <c r="HH89" s="301"/>
      <c r="HI89" s="301"/>
      <c r="HJ89" s="301"/>
      <c r="HK89" s="301"/>
      <c r="HL89" s="301"/>
      <c r="HM89" s="301"/>
      <c r="HN89" s="301"/>
      <c r="HO89" s="301"/>
      <c r="HP89" s="301"/>
      <c r="HQ89" s="301"/>
      <c r="HR89" s="301"/>
      <c r="HS89" s="301"/>
      <c r="HT89" s="301"/>
      <c r="HU89" s="301"/>
      <c r="HV89" s="301"/>
      <c r="HW89" s="301"/>
      <c r="HX89" s="301"/>
      <c r="HY89" s="301"/>
      <c r="HZ89" s="301"/>
      <c r="IA89" s="301"/>
      <c r="IB89" s="301"/>
      <c r="IC89" s="301"/>
      <c r="ID89" s="301"/>
      <c r="IE89" s="301"/>
      <c r="IF89" s="301"/>
      <c r="IG89" s="301"/>
      <c r="IH89" s="301"/>
      <c r="II89" s="301"/>
      <c r="IJ89" s="301"/>
      <c r="IK89" s="301"/>
      <c r="IL89" s="301"/>
      <c r="IM89" s="301"/>
      <c r="IN89" s="301"/>
      <c r="IO89" s="301"/>
      <c r="IP89" s="301"/>
      <c r="IQ89" s="301"/>
      <c r="IR89" s="301"/>
      <c r="IS89" s="301"/>
      <c r="IT89" s="301"/>
      <c r="IU89" s="301"/>
      <c r="IV89" s="301"/>
      <c r="IW89" s="301"/>
      <c r="IX89" s="301"/>
      <c r="IY89" s="301"/>
      <c r="IZ89" s="301"/>
      <c r="JA89" s="301"/>
      <c r="JB89" s="301"/>
      <c r="JC89" s="301"/>
      <c r="JD89" s="301"/>
      <c r="JE89" s="301"/>
      <c r="JF89" s="301"/>
      <c r="JG89" s="301"/>
      <c r="JH89" s="301"/>
      <c r="JI89" s="301"/>
      <c r="JJ89" s="301"/>
      <c r="JK89" s="301"/>
      <c r="JL89" s="301"/>
      <c r="JM89" s="301"/>
      <c r="JN89" s="301"/>
      <c r="JO89" s="301"/>
      <c r="JP89" s="301"/>
      <c r="JQ89" s="301"/>
      <c r="JR89" s="301"/>
      <c r="JS89" s="301"/>
      <c r="JT89" s="301"/>
      <c r="JU89" s="301"/>
      <c r="JV89" s="301"/>
      <c r="JW89" s="301"/>
      <c r="JX89" s="301"/>
      <c r="JY89" s="301"/>
      <c r="JZ89" s="301"/>
      <c r="KA89" s="301"/>
      <c r="KB89" s="301"/>
      <c r="KC89" s="301"/>
      <c r="KD89" s="301"/>
      <c r="KE89" s="301"/>
      <c r="KF89" s="301"/>
      <c r="KG89" s="301"/>
      <c r="KH89" s="301"/>
      <c r="KI89" s="301"/>
      <c r="KJ89" s="301"/>
      <c r="KK89" s="301"/>
      <c r="KL89" s="301"/>
      <c r="KM89" s="301"/>
      <c r="KN89" s="301"/>
      <c r="KO89" s="301"/>
      <c r="KP89" s="301"/>
      <c r="KQ89" s="301"/>
      <c r="KR89" s="301"/>
      <c r="KS89" s="301"/>
      <c r="KT89" s="301"/>
      <c r="KU89" s="301"/>
      <c r="KV89" s="301"/>
      <c r="KW89" s="301"/>
      <c r="KX89" s="301"/>
      <c r="KY89" s="301"/>
      <c r="KZ89" s="301"/>
      <c r="LA89" s="301"/>
      <c r="LB89" s="301"/>
    </row>
    <row r="90" spans="1:314" s="423" customFormat="1">
      <c r="A90" s="1"/>
      <c r="B90" s="297"/>
      <c r="C90" s="297"/>
      <c r="D90" s="301"/>
      <c r="E90" s="297"/>
      <c r="F90" s="297"/>
      <c r="G90" s="297"/>
      <c r="H90" s="297"/>
      <c r="I90" s="297"/>
      <c r="J90" s="297"/>
      <c r="K90" s="297"/>
      <c r="L90" s="297"/>
      <c r="M90" s="297"/>
      <c r="N90" s="297"/>
      <c r="O90" s="297"/>
      <c r="P90" s="297"/>
      <c r="Q90" s="297"/>
      <c r="R90" s="297"/>
      <c r="S90" s="297"/>
      <c r="T90" s="297"/>
      <c r="U90" s="297"/>
      <c r="V90" s="297"/>
      <c r="W90" s="297"/>
      <c r="X90" s="297"/>
      <c r="Y90" s="297"/>
      <c r="Z90" s="297"/>
      <c r="AA90" s="297"/>
      <c r="AB90" s="297"/>
      <c r="AC90" s="297"/>
      <c r="AD90" s="297"/>
      <c r="AE90" s="297"/>
      <c r="AF90" s="297"/>
      <c r="AG90" s="297"/>
      <c r="AH90" s="297"/>
      <c r="AI90" s="297"/>
      <c r="AJ90" s="297"/>
      <c r="AK90" s="297"/>
      <c r="AL90" s="301"/>
      <c r="AM90" s="301"/>
      <c r="AN90" s="301"/>
      <c r="AO90" s="301"/>
      <c r="AP90" s="297"/>
      <c r="AQ90" s="301"/>
      <c r="AR90" s="297"/>
      <c r="AS90" s="297"/>
      <c r="AT90" s="297"/>
      <c r="AU90" s="297"/>
      <c r="AV90" s="301"/>
      <c r="AW90" s="297"/>
      <c r="AX90" s="297"/>
      <c r="AY90" s="297"/>
      <c r="AZ90" s="297"/>
      <c r="BA90" s="301"/>
      <c r="BB90" s="297"/>
      <c r="BC90" s="297"/>
      <c r="BD90" s="297"/>
      <c r="BE90" s="297"/>
      <c r="BF90" s="301"/>
      <c r="BG90" s="297"/>
      <c r="BH90" s="297"/>
      <c r="BI90" s="297"/>
      <c r="BJ90" s="297"/>
      <c r="BK90" s="301"/>
      <c r="BL90" s="297"/>
      <c r="BM90" s="297"/>
      <c r="BN90" s="297"/>
      <c r="BO90" s="297"/>
      <c r="BP90" s="301"/>
      <c r="BQ90" s="301"/>
      <c r="BR90" s="301"/>
      <c r="BS90" s="301"/>
      <c r="BT90" s="297"/>
      <c r="BU90" s="297"/>
      <c r="BV90" s="297"/>
      <c r="BW90" s="297"/>
      <c r="BX90" s="297"/>
      <c r="BY90" s="297"/>
      <c r="BZ90" s="297"/>
      <c r="CA90" s="301"/>
      <c r="CB90" s="301"/>
      <c r="CC90" s="301"/>
      <c r="CD90" s="301"/>
      <c r="CE90" s="297"/>
      <c r="CF90" s="297"/>
      <c r="CG90" s="297"/>
      <c r="CH90" s="297"/>
      <c r="CI90" s="297"/>
      <c r="CJ90" s="297"/>
      <c r="CK90" s="297"/>
      <c r="CL90" s="297"/>
      <c r="CM90" s="297"/>
      <c r="CN90" s="297"/>
      <c r="CO90" s="297"/>
      <c r="CP90" s="297"/>
      <c r="CQ90" s="297"/>
      <c r="CR90" s="297"/>
      <c r="CS90" s="297"/>
      <c r="CT90" s="297"/>
      <c r="CU90" s="297"/>
      <c r="CV90" s="297"/>
      <c r="CW90" s="297"/>
      <c r="CX90" s="297"/>
      <c r="CY90" s="297"/>
      <c r="CZ90" s="297"/>
      <c r="DA90" s="297"/>
      <c r="DB90" s="297"/>
      <c r="DC90" s="297"/>
      <c r="DD90" s="297"/>
      <c r="DE90" s="297"/>
      <c r="DF90" s="297"/>
      <c r="DG90" s="297"/>
      <c r="DH90" s="297"/>
      <c r="DI90" s="297"/>
      <c r="DJ90" s="297"/>
      <c r="DK90" s="297"/>
      <c r="DL90" s="297"/>
      <c r="DM90" s="297"/>
      <c r="DN90" s="297"/>
      <c r="DO90" s="297"/>
      <c r="DP90" s="297"/>
      <c r="DQ90" s="297"/>
      <c r="DR90" s="297"/>
      <c r="DS90" s="297"/>
      <c r="DT90" s="301"/>
      <c r="DU90" s="301"/>
      <c r="DV90" s="301"/>
      <c r="DW90" s="301"/>
      <c r="DX90" s="297"/>
      <c r="DY90" s="301"/>
      <c r="DZ90" s="301"/>
      <c r="EA90" s="301"/>
      <c r="EB90" s="301"/>
      <c r="EC90" s="297"/>
      <c r="ED90" s="301"/>
      <c r="EE90" s="297"/>
      <c r="EF90" s="297"/>
      <c r="EG90" s="297"/>
      <c r="EH90" s="297"/>
      <c r="EI90" s="301"/>
      <c r="EJ90" s="297"/>
      <c r="EK90" s="297"/>
      <c r="EL90" s="297"/>
      <c r="EM90" s="297"/>
      <c r="EN90" s="301"/>
      <c r="EO90" s="297"/>
      <c r="EP90" s="297"/>
      <c r="EQ90" s="297"/>
      <c r="ER90" s="297"/>
      <c r="ES90" s="301"/>
      <c r="ET90" s="297"/>
      <c r="EU90" s="297"/>
      <c r="EV90" s="297"/>
      <c r="EW90" s="297"/>
      <c r="EX90" s="301"/>
      <c r="EY90" s="297"/>
      <c r="EZ90" s="297"/>
      <c r="FA90" s="297"/>
      <c r="FB90" s="297"/>
      <c r="FC90" s="301"/>
      <c r="FD90" s="297"/>
      <c r="FE90" s="297"/>
      <c r="FF90" s="297"/>
      <c r="FG90" s="297"/>
      <c r="FH90" s="301"/>
      <c r="FI90" s="297"/>
      <c r="FJ90" s="297"/>
      <c r="FK90" s="297"/>
      <c r="FL90" s="297"/>
      <c r="FM90" s="301"/>
      <c r="FN90" s="297"/>
      <c r="FO90" s="297"/>
      <c r="FP90" s="297"/>
      <c r="FQ90" s="297"/>
      <c r="FR90" s="301"/>
      <c r="FS90" s="297"/>
      <c r="FT90" s="297"/>
      <c r="FU90" s="297"/>
      <c r="FV90" s="297"/>
      <c r="FW90" s="301"/>
      <c r="FX90" s="297"/>
      <c r="FY90" s="297"/>
      <c r="FZ90" s="297"/>
      <c r="GA90" s="297"/>
      <c r="GB90" s="301"/>
      <c r="GC90" s="297"/>
      <c r="GD90" s="297"/>
      <c r="GE90" s="297"/>
      <c r="GF90" s="297"/>
      <c r="GG90" s="301"/>
      <c r="GH90" s="297"/>
      <c r="GI90" s="297"/>
      <c r="GJ90" s="297"/>
      <c r="GK90" s="297"/>
      <c r="GL90" s="301"/>
      <c r="GM90" s="297"/>
      <c r="GN90" s="297"/>
      <c r="GO90" s="297"/>
      <c r="GP90" s="297"/>
      <c r="GQ90" s="297"/>
      <c r="GR90" s="297"/>
      <c r="GS90" s="297"/>
      <c r="GT90" s="297"/>
      <c r="GU90" s="297"/>
      <c r="GV90" s="297"/>
      <c r="GW90" s="297"/>
      <c r="GX90" s="297"/>
      <c r="GY90" s="297"/>
      <c r="GZ90" s="297"/>
      <c r="HA90" s="297"/>
      <c r="HB90" s="297"/>
      <c r="HC90" s="297"/>
      <c r="HD90" s="297"/>
      <c r="HE90" s="297"/>
      <c r="HF90" s="422"/>
      <c r="HG90" s="301"/>
      <c r="HH90" s="301"/>
      <c r="HI90" s="301"/>
      <c r="HJ90" s="301"/>
      <c r="HK90" s="301"/>
      <c r="HL90" s="301"/>
      <c r="HM90" s="301"/>
      <c r="HN90" s="301"/>
      <c r="HO90" s="301"/>
      <c r="HP90" s="301"/>
      <c r="HQ90" s="301"/>
      <c r="HR90" s="301"/>
      <c r="HS90" s="301"/>
      <c r="HT90" s="301"/>
      <c r="HU90" s="301"/>
      <c r="HV90" s="301"/>
      <c r="HW90" s="301"/>
      <c r="HX90" s="301"/>
      <c r="HY90" s="301"/>
      <c r="HZ90" s="301"/>
      <c r="IA90" s="301"/>
      <c r="IB90" s="301"/>
      <c r="IC90" s="301"/>
      <c r="ID90" s="301"/>
      <c r="IE90" s="301"/>
      <c r="IF90" s="301"/>
      <c r="IG90" s="301"/>
      <c r="IH90" s="301"/>
      <c r="II90" s="301"/>
      <c r="IJ90" s="301"/>
      <c r="IK90" s="301"/>
      <c r="IL90" s="301"/>
      <c r="IM90" s="301"/>
      <c r="IN90" s="301"/>
      <c r="IO90" s="301"/>
      <c r="IP90" s="301"/>
      <c r="IQ90" s="301"/>
      <c r="IR90" s="301"/>
      <c r="IS90" s="301"/>
      <c r="IT90" s="301"/>
      <c r="IU90" s="301"/>
      <c r="IV90" s="301"/>
      <c r="IW90" s="301"/>
      <c r="IX90" s="301"/>
      <c r="IY90" s="301"/>
      <c r="IZ90" s="301"/>
      <c r="JA90" s="301"/>
      <c r="JB90" s="301"/>
      <c r="JC90" s="301"/>
      <c r="JD90" s="301"/>
      <c r="JE90" s="301"/>
      <c r="JF90" s="301"/>
      <c r="JG90" s="301"/>
      <c r="JH90" s="301"/>
      <c r="JI90" s="301"/>
      <c r="JJ90" s="301"/>
      <c r="JK90" s="301"/>
      <c r="JL90" s="301"/>
      <c r="JM90" s="301"/>
      <c r="JN90" s="301"/>
      <c r="JO90" s="301"/>
      <c r="JP90" s="301"/>
      <c r="JQ90" s="301"/>
      <c r="JR90" s="301"/>
      <c r="JS90" s="301"/>
      <c r="JT90" s="301"/>
      <c r="JU90" s="301"/>
      <c r="JV90" s="301"/>
      <c r="JW90" s="301"/>
      <c r="JX90" s="301"/>
      <c r="JY90" s="301"/>
      <c r="JZ90" s="301"/>
      <c r="KA90" s="301"/>
      <c r="KB90" s="301"/>
      <c r="KC90" s="301"/>
      <c r="KD90" s="301"/>
      <c r="KE90" s="301"/>
      <c r="KF90" s="301"/>
      <c r="KG90" s="301"/>
      <c r="KH90" s="301"/>
      <c r="KI90" s="301"/>
      <c r="KJ90" s="301"/>
      <c r="KK90" s="301"/>
      <c r="KL90" s="301"/>
      <c r="KM90" s="301"/>
      <c r="KN90" s="301"/>
      <c r="KO90" s="301"/>
      <c r="KP90" s="301"/>
      <c r="KQ90" s="301"/>
      <c r="KR90" s="301"/>
      <c r="KS90" s="301"/>
      <c r="KT90" s="301"/>
      <c r="KU90" s="301"/>
      <c r="KV90" s="301"/>
      <c r="KW90" s="301"/>
      <c r="KX90" s="301"/>
      <c r="KY90" s="301"/>
      <c r="KZ90" s="301"/>
      <c r="LA90" s="301"/>
      <c r="LB90" s="301"/>
    </row>
    <row r="91" spans="1:314" s="423" customFormat="1">
      <c r="A91" s="1"/>
      <c r="B91" s="297"/>
      <c r="C91" s="297"/>
      <c r="D91" s="301"/>
      <c r="E91" s="297"/>
      <c r="F91" s="297"/>
      <c r="G91" s="297"/>
      <c r="H91" s="297"/>
      <c r="I91" s="297"/>
      <c r="J91" s="297"/>
      <c r="K91" s="297"/>
      <c r="L91" s="297"/>
      <c r="M91" s="297"/>
      <c r="N91" s="297"/>
      <c r="O91" s="297"/>
      <c r="P91" s="297"/>
      <c r="Q91" s="297"/>
      <c r="R91" s="297"/>
      <c r="S91" s="297"/>
      <c r="T91" s="297"/>
      <c r="U91" s="297"/>
      <c r="V91" s="297"/>
      <c r="W91" s="297"/>
      <c r="X91" s="297"/>
      <c r="Y91" s="297"/>
      <c r="Z91" s="297"/>
      <c r="AA91" s="297"/>
      <c r="AB91" s="297"/>
      <c r="AC91" s="297"/>
      <c r="AD91" s="297"/>
      <c r="AE91" s="297"/>
      <c r="AF91" s="297"/>
      <c r="AG91" s="297"/>
      <c r="AH91" s="297"/>
      <c r="AI91" s="297"/>
      <c r="AJ91" s="297"/>
      <c r="AK91" s="297"/>
      <c r="AL91" s="301"/>
      <c r="AM91" s="301"/>
      <c r="AN91" s="301"/>
      <c r="AO91" s="301"/>
      <c r="AP91" s="297"/>
      <c r="AQ91" s="301"/>
      <c r="AR91" s="297"/>
      <c r="AS91" s="297"/>
      <c r="AT91" s="297"/>
      <c r="AU91" s="297"/>
      <c r="AV91" s="301"/>
      <c r="AW91" s="297"/>
      <c r="AX91" s="297"/>
      <c r="AY91" s="297"/>
      <c r="AZ91" s="297"/>
      <c r="BA91" s="301"/>
      <c r="BB91" s="297"/>
      <c r="BC91" s="297"/>
      <c r="BD91" s="297"/>
      <c r="BE91" s="297"/>
      <c r="BF91" s="301"/>
      <c r="BG91" s="297"/>
      <c r="BH91" s="297"/>
      <c r="BI91" s="297"/>
      <c r="BJ91" s="297"/>
      <c r="BK91" s="301"/>
      <c r="BL91" s="297"/>
      <c r="BM91" s="297"/>
      <c r="BN91" s="297"/>
      <c r="BO91" s="297"/>
      <c r="BP91" s="301"/>
      <c r="BQ91" s="301"/>
      <c r="BR91" s="301"/>
      <c r="BS91" s="301"/>
      <c r="BT91" s="297"/>
      <c r="BU91" s="297"/>
      <c r="BV91" s="297"/>
      <c r="BW91" s="297"/>
      <c r="BX91" s="297"/>
      <c r="BY91" s="297"/>
      <c r="BZ91" s="297"/>
      <c r="CA91" s="301"/>
      <c r="CB91" s="301"/>
      <c r="CC91" s="301"/>
      <c r="CD91" s="301"/>
      <c r="CE91" s="297"/>
      <c r="CF91" s="297"/>
      <c r="CG91" s="297"/>
      <c r="CH91" s="297"/>
      <c r="CI91" s="297"/>
      <c r="CJ91" s="297"/>
      <c r="CK91" s="297"/>
      <c r="CL91" s="297"/>
      <c r="CM91" s="297"/>
      <c r="CN91" s="297"/>
      <c r="CO91" s="297"/>
      <c r="CP91" s="297"/>
      <c r="CQ91" s="297"/>
      <c r="CR91" s="297"/>
      <c r="CS91" s="297"/>
      <c r="CT91" s="297"/>
      <c r="CU91" s="297"/>
      <c r="CV91" s="297"/>
      <c r="CW91" s="297"/>
      <c r="CX91" s="297"/>
      <c r="CY91" s="297"/>
      <c r="CZ91" s="297"/>
      <c r="DA91" s="297"/>
      <c r="DB91" s="297"/>
      <c r="DC91" s="297"/>
      <c r="DD91" s="297"/>
      <c r="DE91" s="297"/>
      <c r="DF91" s="297"/>
      <c r="DG91" s="297"/>
      <c r="DH91" s="297"/>
      <c r="DI91" s="297"/>
      <c r="DJ91" s="297"/>
      <c r="DK91" s="297"/>
      <c r="DL91" s="297"/>
      <c r="DM91" s="297"/>
      <c r="DN91" s="297"/>
      <c r="DO91" s="297"/>
      <c r="DP91" s="297"/>
      <c r="DQ91" s="297"/>
      <c r="DR91" s="297"/>
      <c r="DS91" s="297"/>
      <c r="DT91" s="301"/>
      <c r="DU91" s="301"/>
      <c r="DV91" s="301"/>
      <c r="DW91" s="301"/>
      <c r="DX91" s="297"/>
      <c r="DY91" s="301"/>
      <c r="DZ91" s="301"/>
      <c r="EA91" s="301"/>
      <c r="EB91" s="301"/>
      <c r="EC91" s="297"/>
      <c r="ED91" s="301"/>
      <c r="EE91" s="297"/>
      <c r="EF91" s="297"/>
      <c r="EG91" s="297"/>
      <c r="EH91" s="297"/>
      <c r="EI91" s="301"/>
      <c r="EJ91" s="297"/>
      <c r="EK91" s="297"/>
      <c r="EL91" s="297"/>
      <c r="EM91" s="297"/>
      <c r="EN91" s="301"/>
      <c r="EO91" s="297"/>
      <c r="EP91" s="297"/>
      <c r="EQ91" s="297"/>
      <c r="ER91" s="297"/>
      <c r="ES91" s="301"/>
      <c r="ET91" s="297"/>
      <c r="EU91" s="297"/>
      <c r="EV91" s="297"/>
      <c r="EW91" s="297"/>
      <c r="EX91" s="301"/>
      <c r="EY91" s="297"/>
      <c r="EZ91" s="297"/>
      <c r="FA91" s="297"/>
      <c r="FB91" s="297"/>
      <c r="FC91" s="301"/>
      <c r="FD91" s="297"/>
      <c r="FE91" s="297"/>
      <c r="FF91" s="297"/>
      <c r="FG91" s="297"/>
      <c r="FH91" s="301"/>
      <c r="FI91" s="297"/>
      <c r="FJ91" s="297"/>
      <c r="FK91" s="297"/>
      <c r="FL91" s="297"/>
      <c r="FM91" s="301"/>
      <c r="FN91" s="297"/>
      <c r="FO91" s="297"/>
      <c r="FP91" s="297"/>
      <c r="FQ91" s="297"/>
      <c r="FR91" s="301"/>
      <c r="FS91" s="297"/>
      <c r="FT91" s="297"/>
      <c r="FU91" s="297"/>
      <c r="FV91" s="297"/>
      <c r="FW91" s="301"/>
      <c r="FX91" s="297"/>
      <c r="FY91" s="297"/>
      <c r="FZ91" s="297"/>
      <c r="GA91" s="297"/>
      <c r="GB91" s="301"/>
      <c r="GC91" s="297"/>
      <c r="GD91" s="297"/>
      <c r="GE91" s="297"/>
      <c r="GF91" s="297"/>
      <c r="GG91" s="301"/>
      <c r="GH91" s="297"/>
      <c r="GI91" s="297"/>
      <c r="GJ91" s="297"/>
      <c r="GK91" s="297"/>
      <c r="GL91" s="301"/>
      <c r="GM91" s="297"/>
      <c r="GN91" s="297"/>
      <c r="GO91" s="297"/>
      <c r="GP91" s="297"/>
      <c r="GQ91" s="297"/>
      <c r="GR91" s="297"/>
      <c r="GS91" s="297"/>
      <c r="GT91" s="297"/>
      <c r="GU91" s="297"/>
      <c r="GV91" s="297"/>
      <c r="GW91" s="297"/>
      <c r="GX91" s="297"/>
      <c r="GY91" s="297"/>
      <c r="GZ91" s="297"/>
      <c r="HA91" s="297"/>
      <c r="HB91" s="297"/>
      <c r="HC91" s="297"/>
      <c r="HD91" s="297"/>
      <c r="HE91" s="297"/>
      <c r="HF91" s="422"/>
      <c r="HG91" s="301"/>
      <c r="HH91" s="301"/>
      <c r="HI91" s="301"/>
      <c r="HJ91" s="301"/>
      <c r="HK91" s="301"/>
      <c r="HL91" s="301"/>
      <c r="HM91" s="301"/>
      <c r="HN91" s="301"/>
      <c r="HO91" s="301"/>
      <c r="HP91" s="301"/>
      <c r="HQ91" s="301"/>
      <c r="HR91" s="301"/>
      <c r="HS91" s="301"/>
      <c r="HT91" s="301"/>
      <c r="HU91" s="301"/>
      <c r="HV91" s="301"/>
      <c r="HW91" s="301"/>
      <c r="HX91" s="301"/>
      <c r="HY91" s="301"/>
      <c r="HZ91" s="301"/>
      <c r="IA91" s="301"/>
      <c r="IB91" s="301"/>
      <c r="IC91" s="301"/>
      <c r="ID91" s="301"/>
      <c r="IE91" s="301"/>
      <c r="IF91" s="301"/>
      <c r="IG91" s="301"/>
      <c r="IH91" s="301"/>
      <c r="II91" s="301"/>
      <c r="IJ91" s="301"/>
      <c r="IK91" s="301"/>
      <c r="IL91" s="301"/>
      <c r="IM91" s="301"/>
      <c r="IN91" s="301"/>
      <c r="IO91" s="301"/>
      <c r="IP91" s="301"/>
      <c r="IQ91" s="301"/>
      <c r="IR91" s="301"/>
      <c r="IS91" s="301"/>
      <c r="IT91" s="301"/>
      <c r="IU91" s="301"/>
      <c r="IV91" s="301"/>
      <c r="IW91" s="301"/>
      <c r="IX91" s="301"/>
      <c r="IY91" s="301"/>
      <c r="IZ91" s="301"/>
      <c r="JA91" s="301"/>
      <c r="JB91" s="301"/>
      <c r="JC91" s="301"/>
      <c r="JD91" s="301"/>
      <c r="JE91" s="301"/>
      <c r="JF91" s="301"/>
      <c r="JG91" s="301"/>
      <c r="JH91" s="301"/>
      <c r="JI91" s="301"/>
      <c r="JJ91" s="301"/>
      <c r="JK91" s="301"/>
      <c r="JL91" s="301"/>
      <c r="JM91" s="301"/>
      <c r="JN91" s="301"/>
      <c r="JO91" s="301"/>
      <c r="JP91" s="301"/>
      <c r="JQ91" s="301"/>
      <c r="JR91" s="301"/>
      <c r="JS91" s="301"/>
      <c r="JT91" s="301"/>
      <c r="JU91" s="301"/>
      <c r="JV91" s="301"/>
      <c r="JW91" s="301"/>
      <c r="JX91" s="301"/>
      <c r="JY91" s="301"/>
      <c r="JZ91" s="301"/>
      <c r="KA91" s="301"/>
      <c r="KB91" s="301"/>
      <c r="KC91" s="301"/>
      <c r="KD91" s="301"/>
      <c r="KE91" s="301"/>
      <c r="KF91" s="301"/>
      <c r="KG91" s="301"/>
      <c r="KH91" s="301"/>
      <c r="KI91" s="301"/>
      <c r="KJ91" s="301"/>
      <c r="KK91" s="301"/>
      <c r="KL91" s="301"/>
      <c r="KM91" s="301"/>
      <c r="KN91" s="301"/>
      <c r="KO91" s="301"/>
      <c r="KP91" s="301"/>
      <c r="KQ91" s="301"/>
      <c r="KR91" s="301"/>
      <c r="KS91" s="301"/>
      <c r="KT91" s="301"/>
      <c r="KU91" s="301"/>
      <c r="KV91" s="301"/>
      <c r="KW91" s="301"/>
      <c r="KX91" s="301"/>
      <c r="KY91" s="301"/>
      <c r="KZ91" s="301"/>
      <c r="LA91" s="301"/>
      <c r="LB91" s="301"/>
    </row>
    <row r="92" spans="1:314" s="423" customFormat="1">
      <c r="A92" s="1"/>
      <c r="B92" s="297"/>
      <c r="C92" s="297"/>
      <c r="D92" s="301"/>
      <c r="E92" s="297"/>
      <c r="F92" s="297"/>
      <c r="G92" s="297"/>
      <c r="H92" s="297"/>
      <c r="I92" s="297"/>
      <c r="J92" s="297"/>
      <c r="K92" s="297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297"/>
      <c r="Y92" s="297"/>
      <c r="Z92" s="297"/>
      <c r="AA92" s="297"/>
      <c r="AB92" s="297"/>
      <c r="AC92" s="297"/>
      <c r="AD92" s="297"/>
      <c r="AE92" s="297"/>
      <c r="AF92" s="297"/>
      <c r="AG92" s="297"/>
      <c r="AH92" s="297"/>
      <c r="AI92" s="297"/>
      <c r="AJ92" s="297"/>
      <c r="AK92" s="297"/>
      <c r="AL92" s="301"/>
      <c r="AM92" s="301"/>
      <c r="AN92" s="301"/>
      <c r="AO92" s="301"/>
      <c r="AP92" s="297"/>
      <c r="AQ92" s="301"/>
      <c r="AR92" s="297"/>
      <c r="AS92" s="297"/>
      <c r="AT92" s="297"/>
      <c r="AU92" s="297"/>
      <c r="AV92" s="301"/>
      <c r="AW92" s="297"/>
      <c r="AX92" s="297"/>
      <c r="AY92" s="297"/>
      <c r="AZ92" s="297"/>
      <c r="BA92" s="301"/>
      <c r="BB92" s="297"/>
      <c r="BC92" s="297"/>
      <c r="BD92" s="297"/>
      <c r="BE92" s="297"/>
      <c r="BF92" s="301"/>
      <c r="BG92" s="297"/>
      <c r="BH92" s="297"/>
      <c r="BI92" s="297"/>
      <c r="BJ92" s="297"/>
      <c r="BK92" s="301"/>
      <c r="BL92" s="297"/>
      <c r="BM92" s="297"/>
      <c r="BN92" s="297"/>
      <c r="BO92" s="297"/>
      <c r="BP92" s="301"/>
      <c r="BQ92" s="301"/>
      <c r="BR92" s="301"/>
      <c r="BS92" s="301"/>
      <c r="BT92" s="297"/>
      <c r="BU92" s="297"/>
      <c r="BV92" s="297"/>
      <c r="BW92" s="297"/>
      <c r="BX92" s="297"/>
      <c r="BY92" s="297"/>
      <c r="BZ92" s="297"/>
      <c r="CA92" s="301"/>
      <c r="CB92" s="301"/>
      <c r="CC92" s="301"/>
      <c r="CD92" s="301"/>
      <c r="CE92" s="297"/>
      <c r="CF92" s="297"/>
      <c r="CG92" s="297"/>
      <c r="CH92" s="297"/>
      <c r="CI92" s="297"/>
      <c r="CJ92" s="297"/>
      <c r="CK92" s="297"/>
      <c r="CL92" s="297"/>
      <c r="CM92" s="297"/>
      <c r="CN92" s="297"/>
      <c r="CO92" s="297"/>
      <c r="CP92" s="297"/>
      <c r="CQ92" s="297"/>
      <c r="CR92" s="297"/>
      <c r="CS92" s="297"/>
      <c r="CT92" s="297"/>
      <c r="CU92" s="297"/>
      <c r="CV92" s="297"/>
      <c r="CW92" s="297"/>
      <c r="CX92" s="297"/>
      <c r="CY92" s="297"/>
      <c r="CZ92" s="297"/>
      <c r="DA92" s="297"/>
      <c r="DB92" s="297"/>
      <c r="DC92" s="297"/>
      <c r="DD92" s="297"/>
      <c r="DE92" s="297"/>
      <c r="DF92" s="297"/>
      <c r="DG92" s="297"/>
      <c r="DH92" s="297"/>
      <c r="DI92" s="297"/>
      <c r="DJ92" s="297"/>
      <c r="DK92" s="297"/>
      <c r="DL92" s="297"/>
      <c r="DM92" s="297"/>
      <c r="DN92" s="297"/>
      <c r="DO92" s="297"/>
      <c r="DP92" s="297"/>
      <c r="DQ92" s="297"/>
      <c r="DR92" s="297"/>
      <c r="DS92" s="297"/>
      <c r="DT92" s="301"/>
      <c r="DU92" s="301"/>
      <c r="DV92" s="301"/>
      <c r="DW92" s="301"/>
      <c r="DX92" s="297"/>
      <c r="DY92" s="301"/>
      <c r="DZ92" s="301"/>
      <c r="EA92" s="301"/>
      <c r="EB92" s="301"/>
      <c r="EC92" s="297"/>
      <c r="ED92" s="301"/>
      <c r="EE92" s="297"/>
      <c r="EF92" s="297"/>
      <c r="EG92" s="297"/>
      <c r="EH92" s="297"/>
      <c r="EI92" s="301"/>
      <c r="EJ92" s="297"/>
      <c r="EK92" s="297"/>
      <c r="EL92" s="297"/>
      <c r="EM92" s="297"/>
      <c r="EN92" s="301"/>
      <c r="EO92" s="297"/>
      <c r="EP92" s="297"/>
      <c r="EQ92" s="297"/>
      <c r="ER92" s="297"/>
      <c r="ES92" s="301"/>
      <c r="ET92" s="297"/>
      <c r="EU92" s="297"/>
      <c r="EV92" s="297"/>
      <c r="EW92" s="297"/>
      <c r="EX92" s="301"/>
      <c r="EY92" s="297"/>
      <c r="EZ92" s="297"/>
      <c r="FA92" s="297"/>
      <c r="FB92" s="297"/>
      <c r="FC92" s="301"/>
      <c r="FD92" s="297"/>
      <c r="FE92" s="297"/>
      <c r="FF92" s="297"/>
      <c r="FG92" s="297"/>
      <c r="FH92" s="301"/>
      <c r="FI92" s="297"/>
      <c r="FJ92" s="297"/>
      <c r="FK92" s="297"/>
      <c r="FL92" s="297"/>
      <c r="FM92" s="301"/>
      <c r="FN92" s="297"/>
      <c r="FO92" s="297"/>
      <c r="FP92" s="297"/>
      <c r="FQ92" s="297"/>
      <c r="FR92" s="301"/>
      <c r="FS92" s="297"/>
      <c r="FT92" s="297"/>
      <c r="FU92" s="297"/>
      <c r="FV92" s="297"/>
      <c r="FW92" s="301"/>
      <c r="FX92" s="297"/>
      <c r="FY92" s="297"/>
      <c r="FZ92" s="297"/>
      <c r="GA92" s="297"/>
      <c r="GB92" s="301"/>
      <c r="GC92" s="297"/>
      <c r="GD92" s="297"/>
      <c r="GE92" s="297"/>
      <c r="GF92" s="297"/>
      <c r="GG92" s="301"/>
      <c r="GH92" s="297"/>
      <c r="GI92" s="297"/>
      <c r="GJ92" s="297"/>
      <c r="GK92" s="297"/>
      <c r="GL92" s="301"/>
      <c r="GM92" s="297"/>
      <c r="GN92" s="297"/>
      <c r="GO92" s="297"/>
      <c r="GP92" s="297"/>
      <c r="GQ92" s="297"/>
      <c r="GR92" s="297"/>
      <c r="GS92" s="297"/>
      <c r="GT92" s="297"/>
      <c r="GU92" s="297"/>
      <c r="GV92" s="297"/>
      <c r="GW92" s="297"/>
      <c r="GX92" s="297"/>
      <c r="GY92" s="297"/>
      <c r="GZ92" s="297"/>
      <c r="HA92" s="297"/>
      <c r="HB92" s="297"/>
      <c r="HC92" s="297"/>
      <c r="HD92" s="297"/>
      <c r="HE92" s="297"/>
      <c r="HF92" s="422"/>
      <c r="HG92" s="301"/>
      <c r="HH92" s="301"/>
      <c r="HI92" s="301"/>
      <c r="HJ92" s="301"/>
      <c r="HK92" s="301"/>
      <c r="HL92" s="301"/>
      <c r="HM92" s="301"/>
      <c r="HN92" s="301"/>
      <c r="HO92" s="301"/>
      <c r="HP92" s="301"/>
      <c r="HQ92" s="301"/>
      <c r="HR92" s="301"/>
      <c r="HS92" s="301"/>
      <c r="HT92" s="301"/>
      <c r="HU92" s="301"/>
      <c r="HV92" s="301"/>
      <c r="HW92" s="301"/>
      <c r="HX92" s="301"/>
      <c r="HY92" s="301"/>
      <c r="HZ92" s="301"/>
      <c r="IA92" s="301"/>
      <c r="IB92" s="301"/>
      <c r="IC92" s="301"/>
      <c r="ID92" s="301"/>
      <c r="IE92" s="301"/>
      <c r="IF92" s="301"/>
      <c r="IG92" s="301"/>
      <c r="IH92" s="301"/>
      <c r="II92" s="301"/>
      <c r="IJ92" s="301"/>
      <c r="IK92" s="301"/>
      <c r="IL92" s="301"/>
      <c r="IM92" s="301"/>
      <c r="IN92" s="301"/>
      <c r="IO92" s="301"/>
      <c r="IP92" s="301"/>
      <c r="IQ92" s="301"/>
      <c r="IR92" s="301"/>
      <c r="IS92" s="301"/>
      <c r="IT92" s="301"/>
      <c r="IU92" s="301"/>
      <c r="IV92" s="301"/>
      <c r="IW92" s="301"/>
      <c r="IX92" s="301"/>
      <c r="IY92" s="301"/>
      <c r="IZ92" s="301"/>
      <c r="JA92" s="301"/>
      <c r="JB92" s="301"/>
      <c r="JC92" s="301"/>
      <c r="JD92" s="301"/>
      <c r="JE92" s="301"/>
      <c r="JF92" s="301"/>
      <c r="JG92" s="301"/>
      <c r="JH92" s="301"/>
      <c r="JI92" s="301"/>
      <c r="JJ92" s="301"/>
      <c r="JK92" s="301"/>
      <c r="JL92" s="301"/>
      <c r="JM92" s="301"/>
      <c r="JN92" s="301"/>
      <c r="JO92" s="301"/>
      <c r="JP92" s="301"/>
      <c r="JQ92" s="301"/>
      <c r="JR92" s="301"/>
      <c r="JS92" s="301"/>
      <c r="JT92" s="301"/>
      <c r="JU92" s="301"/>
      <c r="JV92" s="301"/>
      <c r="JW92" s="301"/>
      <c r="JX92" s="301"/>
      <c r="JY92" s="301"/>
      <c r="JZ92" s="301"/>
      <c r="KA92" s="301"/>
      <c r="KB92" s="301"/>
      <c r="KC92" s="301"/>
      <c r="KD92" s="301"/>
      <c r="KE92" s="301"/>
      <c r="KF92" s="301"/>
      <c r="KG92" s="301"/>
      <c r="KH92" s="301"/>
      <c r="KI92" s="301"/>
      <c r="KJ92" s="301"/>
      <c r="KK92" s="301"/>
      <c r="KL92" s="301"/>
      <c r="KM92" s="301"/>
      <c r="KN92" s="301"/>
      <c r="KO92" s="301"/>
      <c r="KP92" s="301"/>
      <c r="KQ92" s="301"/>
      <c r="KR92" s="301"/>
      <c r="KS92" s="301"/>
      <c r="KT92" s="301"/>
      <c r="KU92" s="301"/>
      <c r="KV92" s="301"/>
      <c r="KW92" s="301"/>
      <c r="KX92" s="301"/>
      <c r="KY92" s="301"/>
      <c r="KZ92" s="301"/>
      <c r="LA92" s="301"/>
      <c r="LB92" s="301"/>
    </row>
    <row r="93" spans="1:314" s="423" customFormat="1">
      <c r="A93" s="1"/>
      <c r="B93" s="297"/>
      <c r="C93" s="297"/>
      <c r="D93" s="301"/>
      <c r="E93" s="297"/>
      <c r="F93" s="297"/>
      <c r="G93" s="297"/>
      <c r="H93" s="297"/>
      <c r="I93" s="297"/>
      <c r="J93" s="297"/>
      <c r="K93" s="297"/>
      <c r="L93" s="297"/>
      <c r="M93" s="297"/>
      <c r="N93" s="297"/>
      <c r="O93" s="297"/>
      <c r="P93" s="297"/>
      <c r="Q93" s="297"/>
      <c r="R93" s="297"/>
      <c r="S93" s="297"/>
      <c r="T93" s="297"/>
      <c r="U93" s="297"/>
      <c r="V93" s="297"/>
      <c r="W93" s="297"/>
      <c r="X93" s="297"/>
      <c r="Y93" s="297"/>
      <c r="Z93" s="297"/>
      <c r="AA93" s="297"/>
      <c r="AB93" s="297"/>
      <c r="AC93" s="297"/>
      <c r="AD93" s="297"/>
      <c r="AE93" s="297"/>
      <c r="AF93" s="297"/>
      <c r="AG93" s="297"/>
      <c r="AH93" s="297"/>
      <c r="AI93" s="297"/>
      <c r="AJ93" s="297"/>
      <c r="AK93" s="297"/>
      <c r="AL93" s="301"/>
      <c r="AM93" s="301"/>
      <c r="AN93" s="301"/>
      <c r="AO93" s="301"/>
      <c r="AP93" s="297"/>
      <c r="AQ93" s="301"/>
      <c r="AR93" s="297"/>
      <c r="AS93" s="297"/>
      <c r="AT93" s="297"/>
      <c r="AU93" s="297"/>
      <c r="AV93" s="301"/>
      <c r="AW93" s="297"/>
      <c r="AX93" s="297"/>
      <c r="AY93" s="297"/>
      <c r="AZ93" s="297"/>
      <c r="BA93" s="301"/>
      <c r="BB93" s="297"/>
      <c r="BC93" s="297"/>
      <c r="BD93" s="297"/>
      <c r="BE93" s="297"/>
      <c r="BF93" s="301"/>
      <c r="BG93" s="297"/>
      <c r="BH93" s="297"/>
      <c r="BI93" s="297"/>
      <c r="BJ93" s="297"/>
      <c r="BK93" s="301"/>
      <c r="BL93" s="297"/>
      <c r="BM93" s="297"/>
      <c r="BN93" s="297"/>
      <c r="BO93" s="297"/>
      <c r="BP93" s="301"/>
      <c r="BQ93" s="301"/>
      <c r="BR93" s="301"/>
      <c r="BS93" s="301"/>
      <c r="BT93" s="297"/>
      <c r="BU93" s="297"/>
      <c r="BV93" s="297"/>
      <c r="BW93" s="297"/>
      <c r="BX93" s="297"/>
      <c r="BY93" s="297"/>
      <c r="BZ93" s="297"/>
      <c r="CA93" s="301"/>
      <c r="CB93" s="301"/>
      <c r="CC93" s="301"/>
      <c r="CD93" s="301"/>
      <c r="CE93" s="297"/>
      <c r="CF93" s="297"/>
      <c r="CG93" s="297"/>
      <c r="CH93" s="297"/>
      <c r="CI93" s="297"/>
      <c r="CJ93" s="297"/>
      <c r="CK93" s="297"/>
      <c r="CL93" s="297"/>
      <c r="CM93" s="297"/>
      <c r="CN93" s="297"/>
      <c r="CO93" s="297"/>
      <c r="CP93" s="297"/>
      <c r="CQ93" s="297"/>
      <c r="CR93" s="297"/>
      <c r="CS93" s="297"/>
      <c r="CT93" s="297"/>
      <c r="CU93" s="297"/>
      <c r="CV93" s="297"/>
      <c r="CW93" s="297"/>
      <c r="CX93" s="297"/>
      <c r="CY93" s="297"/>
      <c r="CZ93" s="297"/>
      <c r="DA93" s="297"/>
      <c r="DB93" s="297"/>
      <c r="DC93" s="297"/>
      <c r="DD93" s="297"/>
      <c r="DE93" s="297"/>
      <c r="DF93" s="297"/>
      <c r="DG93" s="297"/>
      <c r="DH93" s="297"/>
      <c r="DI93" s="297"/>
      <c r="DJ93" s="297"/>
      <c r="DK93" s="297"/>
      <c r="DL93" s="297"/>
      <c r="DM93" s="297"/>
      <c r="DN93" s="297"/>
      <c r="DO93" s="297"/>
      <c r="DP93" s="297"/>
      <c r="DQ93" s="297"/>
      <c r="DR93" s="297"/>
      <c r="DS93" s="297"/>
      <c r="DT93" s="301"/>
      <c r="DU93" s="301"/>
      <c r="DV93" s="301"/>
      <c r="DW93" s="301"/>
      <c r="DX93" s="297"/>
      <c r="DY93" s="301"/>
      <c r="DZ93" s="301"/>
      <c r="EA93" s="301"/>
      <c r="EB93" s="301"/>
      <c r="EC93" s="297"/>
      <c r="ED93" s="301"/>
      <c r="EE93" s="297"/>
      <c r="EF93" s="297"/>
      <c r="EG93" s="297"/>
      <c r="EH93" s="297"/>
      <c r="EI93" s="301"/>
      <c r="EJ93" s="297"/>
      <c r="EK93" s="297"/>
      <c r="EL93" s="297"/>
      <c r="EM93" s="297"/>
      <c r="EN93" s="301"/>
      <c r="EO93" s="297"/>
      <c r="EP93" s="297"/>
      <c r="EQ93" s="297"/>
      <c r="ER93" s="297"/>
      <c r="ES93" s="301"/>
      <c r="ET93" s="297"/>
      <c r="EU93" s="297"/>
      <c r="EV93" s="297"/>
      <c r="EW93" s="297"/>
      <c r="EX93" s="301"/>
      <c r="EY93" s="297"/>
      <c r="EZ93" s="297"/>
      <c r="FA93" s="297"/>
      <c r="FB93" s="297"/>
      <c r="FC93" s="301"/>
      <c r="FD93" s="297"/>
      <c r="FE93" s="297"/>
      <c r="FF93" s="297"/>
      <c r="FG93" s="297"/>
      <c r="FH93" s="301"/>
      <c r="FI93" s="297"/>
      <c r="FJ93" s="297"/>
      <c r="FK93" s="297"/>
      <c r="FL93" s="297"/>
      <c r="FM93" s="301"/>
      <c r="FN93" s="297"/>
      <c r="FO93" s="297"/>
      <c r="FP93" s="297"/>
      <c r="FQ93" s="297"/>
      <c r="FR93" s="301"/>
      <c r="FS93" s="297"/>
      <c r="FT93" s="297"/>
      <c r="FU93" s="297"/>
      <c r="FV93" s="297"/>
      <c r="FW93" s="301"/>
      <c r="FX93" s="297"/>
      <c r="FY93" s="297"/>
      <c r="FZ93" s="297"/>
      <c r="GA93" s="297"/>
      <c r="GB93" s="301"/>
      <c r="GC93" s="297"/>
      <c r="GD93" s="297"/>
      <c r="GE93" s="297"/>
      <c r="GF93" s="297"/>
      <c r="GG93" s="301"/>
      <c r="GH93" s="297"/>
      <c r="GI93" s="297"/>
      <c r="GJ93" s="297"/>
      <c r="GK93" s="297"/>
      <c r="GL93" s="301"/>
      <c r="GM93" s="297"/>
      <c r="GN93" s="297"/>
      <c r="GO93" s="297"/>
      <c r="GP93" s="297"/>
      <c r="GQ93" s="297"/>
      <c r="GR93" s="297"/>
      <c r="GS93" s="297"/>
      <c r="GT93" s="297"/>
      <c r="GU93" s="297"/>
      <c r="GV93" s="297"/>
      <c r="GW93" s="297"/>
      <c r="GX93" s="297"/>
      <c r="GY93" s="297"/>
      <c r="GZ93" s="297"/>
      <c r="HA93" s="297"/>
      <c r="HB93" s="297"/>
      <c r="HC93" s="297"/>
      <c r="HD93" s="297"/>
      <c r="HE93" s="297"/>
      <c r="HF93" s="422"/>
      <c r="HG93" s="301"/>
      <c r="HH93" s="301"/>
      <c r="HI93" s="301"/>
      <c r="HJ93" s="301"/>
      <c r="HK93" s="301"/>
      <c r="HL93" s="301"/>
      <c r="HM93" s="301"/>
      <c r="HN93" s="301"/>
      <c r="HO93" s="301"/>
      <c r="HP93" s="301"/>
      <c r="HQ93" s="301"/>
      <c r="HR93" s="301"/>
      <c r="HS93" s="301"/>
      <c r="HT93" s="301"/>
      <c r="HU93" s="301"/>
      <c r="HV93" s="301"/>
      <c r="HW93" s="301"/>
      <c r="HX93" s="301"/>
      <c r="HY93" s="301"/>
      <c r="HZ93" s="301"/>
      <c r="IA93" s="301"/>
      <c r="IB93" s="301"/>
      <c r="IC93" s="301"/>
      <c r="ID93" s="301"/>
      <c r="IE93" s="301"/>
      <c r="IF93" s="301"/>
      <c r="IG93" s="301"/>
      <c r="IH93" s="301"/>
      <c r="II93" s="301"/>
      <c r="IJ93" s="301"/>
      <c r="IK93" s="301"/>
      <c r="IL93" s="301"/>
      <c r="IM93" s="301"/>
      <c r="IN93" s="301"/>
      <c r="IO93" s="301"/>
      <c r="IP93" s="301"/>
      <c r="IQ93" s="301"/>
      <c r="IR93" s="301"/>
      <c r="IS93" s="301"/>
      <c r="IT93" s="301"/>
      <c r="IU93" s="301"/>
      <c r="IV93" s="301"/>
      <c r="IW93" s="301"/>
      <c r="IX93" s="301"/>
      <c r="IY93" s="301"/>
      <c r="IZ93" s="301"/>
      <c r="JA93" s="301"/>
      <c r="JB93" s="301"/>
      <c r="JC93" s="301"/>
      <c r="JD93" s="301"/>
      <c r="JE93" s="301"/>
      <c r="JF93" s="301"/>
      <c r="JG93" s="301"/>
      <c r="JH93" s="301"/>
      <c r="JI93" s="301"/>
      <c r="JJ93" s="301"/>
      <c r="JK93" s="301"/>
      <c r="JL93" s="301"/>
      <c r="JM93" s="301"/>
      <c r="JN93" s="301"/>
      <c r="JO93" s="301"/>
      <c r="JP93" s="301"/>
      <c r="JQ93" s="301"/>
      <c r="JR93" s="301"/>
      <c r="JS93" s="301"/>
      <c r="JT93" s="301"/>
      <c r="JU93" s="301"/>
      <c r="JV93" s="301"/>
      <c r="JW93" s="301"/>
      <c r="JX93" s="301"/>
      <c r="JY93" s="301"/>
      <c r="JZ93" s="301"/>
      <c r="KA93" s="301"/>
      <c r="KB93" s="301"/>
      <c r="KC93" s="301"/>
      <c r="KD93" s="301"/>
      <c r="KE93" s="301"/>
      <c r="KF93" s="301"/>
      <c r="KG93" s="301"/>
      <c r="KH93" s="301"/>
      <c r="KI93" s="301"/>
      <c r="KJ93" s="301"/>
      <c r="KK93" s="301"/>
      <c r="KL93" s="301"/>
      <c r="KM93" s="301"/>
      <c r="KN93" s="301"/>
      <c r="KO93" s="301"/>
      <c r="KP93" s="301"/>
      <c r="KQ93" s="301"/>
      <c r="KR93" s="301"/>
      <c r="KS93" s="301"/>
      <c r="KT93" s="301"/>
      <c r="KU93" s="301"/>
      <c r="KV93" s="301"/>
      <c r="KW93" s="301"/>
      <c r="KX93" s="301"/>
      <c r="KY93" s="301"/>
      <c r="KZ93" s="301"/>
      <c r="LA93" s="301"/>
      <c r="LB93" s="301"/>
    </row>
    <row r="94" spans="1:314" s="423" customFormat="1">
      <c r="A94" s="1"/>
      <c r="B94" s="297"/>
      <c r="C94" s="297"/>
      <c r="D94" s="301"/>
      <c r="E94" s="297"/>
      <c r="F94" s="297"/>
      <c r="G94" s="297"/>
      <c r="H94" s="297"/>
      <c r="I94" s="297"/>
      <c r="J94" s="297"/>
      <c r="K94" s="297"/>
      <c r="L94" s="297"/>
      <c r="M94" s="297"/>
      <c r="N94" s="297"/>
      <c r="O94" s="297"/>
      <c r="P94" s="297"/>
      <c r="Q94" s="297"/>
      <c r="R94" s="297"/>
      <c r="S94" s="297"/>
      <c r="T94" s="297"/>
      <c r="U94" s="297"/>
      <c r="V94" s="297"/>
      <c r="W94" s="297"/>
      <c r="X94" s="297"/>
      <c r="Y94" s="297"/>
      <c r="Z94" s="297"/>
      <c r="AA94" s="297"/>
      <c r="AB94" s="297"/>
      <c r="AC94" s="297"/>
      <c r="AD94" s="297"/>
      <c r="AE94" s="297"/>
      <c r="AF94" s="297"/>
      <c r="AG94" s="297"/>
      <c r="AH94" s="297"/>
      <c r="AI94" s="297"/>
      <c r="AJ94" s="297"/>
      <c r="AK94" s="297"/>
      <c r="AL94" s="301"/>
      <c r="AM94" s="301"/>
      <c r="AN94" s="301"/>
      <c r="AO94" s="301"/>
      <c r="AP94" s="297"/>
      <c r="AQ94" s="301"/>
      <c r="AR94" s="297"/>
      <c r="AS94" s="297"/>
      <c r="AT94" s="297"/>
      <c r="AU94" s="297"/>
      <c r="AV94" s="301"/>
      <c r="AW94" s="297"/>
      <c r="AX94" s="297"/>
      <c r="AY94" s="297"/>
      <c r="AZ94" s="297"/>
      <c r="BA94" s="301"/>
      <c r="BB94" s="297"/>
      <c r="BC94" s="297"/>
      <c r="BD94" s="297"/>
      <c r="BE94" s="297"/>
      <c r="BF94" s="301"/>
      <c r="BG94" s="297"/>
      <c r="BH94" s="297"/>
      <c r="BI94" s="297"/>
      <c r="BJ94" s="297"/>
      <c r="BK94" s="301"/>
      <c r="BL94" s="297"/>
      <c r="BM94" s="297"/>
      <c r="BN94" s="297"/>
      <c r="BO94" s="297"/>
      <c r="BP94" s="301"/>
      <c r="BQ94" s="301"/>
      <c r="BR94" s="301"/>
      <c r="BS94" s="301"/>
      <c r="BT94" s="297"/>
      <c r="BU94" s="297"/>
      <c r="BV94" s="297"/>
      <c r="BW94" s="297"/>
      <c r="BX94" s="297"/>
      <c r="BY94" s="297"/>
      <c r="BZ94" s="297"/>
      <c r="CA94" s="301"/>
      <c r="CB94" s="301"/>
      <c r="CC94" s="301"/>
      <c r="CD94" s="301"/>
      <c r="CE94" s="297"/>
      <c r="CF94" s="297"/>
      <c r="CG94" s="297"/>
      <c r="CH94" s="297"/>
      <c r="CI94" s="297"/>
      <c r="CJ94" s="297"/>
      <c r="CK94" s="297"/>
      <c r="CL94" s="297"/>
      <c r="CM94" s="297"/>
      <c r="CN94" s="297"/>
      <c r="CO94" s="297"/>
      <c r="CP94" s="297"/>
      <c r="CQ94" s="297"/>
      <c r="CR94" s="297"/>
      <c r="CS94" s="297"/>
      <c r="CT94" s="297"/>
      <c r="CU94" s="297"/>
      <c r="CV94" s="297"/>
      <c r="CW94" s="297"/>
      <c r="CX94" s="297"/>
      <c r="CY94" s="297"/>
      <c r="CZ94" s="297"/>
      <c r="DA94" s="297"/>
      <c r="DB94" s="297"/>
      <c r="DC94" s="297"/>
      <c r="DD94" s="297"/>
      <c r="DE94" s="297"/>
      <c r="DF94" s="297"/>
      <c r="DG94" s="297"/>
      <c r="DH94" s="297"/>
      <c r="DI94" s="297"/>
      <c r="DJ94" s="297"/>
      <c r="DK94" s="297"/>
      <c r="DL94" s="297"/>
      <c r="DM94" s="297"/>
      <c r="DN94" s="297"/>
      <c r="DO94" s="297"/>
      <c r="DP94" s="297"/>
      <c r="DQ94" s="297"/>
      <c r="DR94" s="297"/>
      <c r="DS94" s="297"/>
      <c r="DT94" s="301"/>
      <c r="DU94" s="301"/>
      <c r="DV94" s="301"/>
      <c r="DW94" s="301"/>
      <c r="DX94" s="297"/>
      <c r="DY94" s="301"/>
      <c r="DZ94" s="301"/>
      <c r="EA94" s="301"/>
      <c r="EB94" s="301"/>
      <c r="EC94" s="297"/>
      <c r="ED94" s="301"/>
      <c r="EE94" s="297"/>
      <c r="EF94" s="297"/>
      <c r="EG94" s="297"/>
      <c r="EH94" s="297"/>
      <c r="EI94" s="301"/>
      <c r="EJ94" s="297"/>
      <c r="EK94" s="297"/>
      <c r="EL94" s="297"/>
      <c r="EM94" s="297"/>
      <c r="EN94" s="301"/>
      <c r="EO94" s="297"/>
      <c r="EP94" s="297"/>
      <c r="EQ94" s="297"/>
      <c r="ER94" s="297"/>
      <c r="ES94" s="301"/>
      <c r="ET94" s="297"/>
      <c r="EU94" s="297"/>
      <c r="EV94" s="297"/>
      <c r="EW94" s="297"/>
      <c r="EX94" s="301"/>
      <c r="EY94" s="297"/>
      <c r="EZ94" s="297"/>
      <c r="FA94" s="297"/>
      <c r="FB94" s="297"/>
      <c r="FC94" s="301"/>
      <c r="FD94" s="297"/>
      <c r="FE94" s="297"/>
      <c r="FF94" s="297"/>
      <c r="FG94" s="297"/>
      <c r="FH94" s="301"/>
      <c r="FI94" s="297"/>
      <c r="FJ94" s="297"/>
      <c r="FK94" s="297"/>
      <c r="FL94" s="297"/>
      <c r="FM94" s="301"/>
      <c r="FN94" s="297"/>
      <c r="FO94" s="297"/>
      <c r="FP94" s="297"/>
      <c r="FQ94" s="297"/>
      <c r="FR94" s="301"/>
      <c r="FS94" s="297"/>
      <c r="FT94" s="297"/>
      <c r="FU94" s="297"/>
      <c r="FV94" s="297"/>
      <c r="FW94" s="301"/>
      <c r="FX94" s="297"/>
      <c r="FY94" s="297"/>
      <c r="FZ94" s="297"/>
      <c r="GA94" s="297"/>
      <c r="GB94" s="301"/>
      <c r="GC94" s="297"/>
      <c r="GD94" s="297"/>
      <c r="GE94" s="297"/>
      <c r="GF94" s="297"/>
      <c r="GG94" s="301"/>
      <c r="GH94" s="297"/>
      <c r="GI94" s="297"/>
      <c r="GJ94" s="297"/>
      <c r="GK94" s="297"/>
      <c r="GL94" s="301"/>
      <c r="GM94" s="297"/>
      <c r="GN94" s="297"/>
      <c r="GO94" s="297"/>
      <c r="GP94" s="297"/>
      <c r="GQ94" s="297"/>
      <c r="GR94" s="297"/>
      <c r="GS94" s="297"/>
      <c r="GT94" s="297"/>
      <c r="GU94" s="297"/>
      <c r="GV94" s="297"/>
      <c r="GW94" s="297"/>
      <c r="GX94" s="297"/>
      <c r="GY94" s="297"/>
      <c r="GZ94" s="297"/>
      <c r="HA94" s="297"/>
      <c r="HB94" s="297"/>
      <c r="HC94" s="297"/>
      <c r="HD94" s="297"/>
      <c r="HE94" s="297"/>
      <c r="HF94" s="422"/>
      <c r="HG94" s="301"/>
      <c r="HH94" s="301"/>
      <c r="HI94" s="301"/>
      <c r="HJ94" s="301"/>
      <c r="HK94" s="301"/>
      <c r="HL94" s="301"/>
      <c r="HM94" s="301"/>
      <c r="HN94" s="301"/>
      <c r="HO94" s="301"/>
      <c r="HP94" s="301"/>
      <c r="HQ94" s="301"/>
      <c r="HR94" s="301"/>
      <c r="HS94" s="301"/>
      <c r="HT94" s="301"/>
      <c r="HU94" s="301"/>
      <c r="HV94" s="301"/>
      <c r="HW94" s="301"/>
      <c r="HX94" s="301"/>
      <c r="HY94" s="301"/>
      <c r="HZ94" s="301"/>
      <c r="IA94" s="301"/>
      <c r="IB94" s="301"/>
      <c r="IC94" s="301"/>
      <c r="ID94" s="301"/>
      <c r="IE94" s="301"/>
      <c r="IF94" s="301"/>
      <c r="IG94" s="301"/>
      <c r="IH94" s="301"/>
      <c r="II94" s="301"/>
      <c r="IJ94" s="301"/>
      <c r="IK94" s="301"/>
      <c r="IL94" s="301"/>
      <c r="IM94" s="301"/>
      <c r="IN94" s="301"/>
      <c r="IO94" s="301"/>
      <c r="IP94" s="301"/>
      <c r="IQ94" s="301"/>
      <c r="IR94" s="301"/>
      <c r="IS94" s="301"/>
      <c r="IT94" s="301"/>
      <c r="IU94" s="301"/>
      <c r="IV94" s="301"/>
      <c r="IW94" s="301"/>
      <c r="IX94" s="301"/>
      <c r="IY94" s="301"/>
      <c r="IZ94" s="301"/>
      <c r="JA94" s="301"/>
      <c r="JB94" s="301"/>
      <c r="JC94" s="301"/>
      <c r="JD94" s="301"/>
      <c r="JE94" s="301"/>
      <c r="JF94" s="301"/>
      <c r="JG94" s="301"/>
      <c r="JH94" s="301"/>
      <c r="JI94" s="301"/>
      <c r="JJ94" s="301"/>
      <c r="JK94" s="301"/>
      <c r="JL94" s="301"/>
      <c r="JM94" s="301"/>
      <c r="JN94" s="301"/>
      <c r="JO94" s="301"/>
      <c r="JP94" s="301"/>
      <c r="JQ94" s="301"/>
      <c r="JR94" s="301"/>
      <c r="JS94" s="301"/>
      <c r="JT94" s="301"/>
      <c r="JU94" s="301"/>
      <c r="JV94" s="301"/>
      <c r="JW94" s="301"/>
      <c r="JX94" s="301"/>
      <c r="JY94" s="301"/>
      <c r="JZ94" s="301"/>
      <c r="KA94" s="301"/>
      <c r="KB94" s="301"/>
      <c r="KC94" s="301"/>
      <c r="KD94" s="301"/>
      <c r="KE94" s="301"/>
      <c r="KF94" s="301"/>
      <c r="KG94" s="301"/>
      <c r="KH94" s="301"/>
      <c r="KI94" s="301"/>
      <c r="KJ94" s="301"/>
      <c r="KK94" s="301"/>
      <c r="KL94" s="301"/>
      <c r="KM94" s="301"/>
      <c r="KN94" s="301"/>
      <c r="KO94" s="301"/>
      <c r="KP94" s="301"/>
      <c r="KQ94" s="301"/>
      <c r="KR94" s="301"/>
      <c r="KS94" s="301"/>
      <c r="KT94" s="301"/>
      <c r="KU94" s="301"/>
      <c r="KV94" s="301"/>
      <c r="KW94" s="301"/>
      <c r="KX94" s="301"/>
      <c r="KY94" s="301"/>
      <c r="KZ94" s="301"/>
      <c r="LA94" s="301"/>
      <c r="LB94" s="301"/>
    </row>
    <row r="95" spans="1:314" s="423" customFormat="1">
      <c r="A95" s="1"/>
      <c r="B95" s="297"/>
      <c r="C95" s="297"/>
      <c r="D95" s="301"/>
      <c r="E95" s="297"/>
      <c r="F95" s="297"/>
      <c r="G95" s="297"/>
      <c r="H95" s="297"/>
      <c r="I95" s="297"/>
      <c r="J95" s="297"/>
      <c r="K95" s="297"/>
      <c r="L95" s="297"/>
      <c r="M95" s="297"/>
      <c r="N95" s="297"/>
      <c r="O95" s="297"/>
      <c r="P95" s="297"/>
      <c r="Q95" s="297"/>
      <c r="R95" s="297"/>
      <c r="S95" s="297"/>
      <c r="T95" s="297"/>
      <c r="U95" s="297"/>
      <c r="V95" s="297"/>
      <c r="W95" s="297"/>
      <c r="X95" s="297"/>
      <c r="Y95" s="297"/>
      <c r="Z95" s="297"/>
      <c r="AA95" s="297"/>
      <c r="AB95" s="297"/>
      <c r="AC95" s="297"/>
      <c r="AD95" s="297"/>
      <c r="AE95" s="297"/>
      <c r="AF95" s="297"/>
      <c r="AG95" s="297"/>
      <c r="AH95" s="297"/>
      <c r="AI95" s="297"/>
      <c r="AJ95" s="297"/>
      <c r="AK95" s="297"/>
      <c r="AL95" s="301"/>
      <c r="AM95" s="301"/>
      <c r="AN95" s="301"/>
      <c r="AO95" s="301"/>
      <c r="AP95" s="297"/>
      <c r="AQ95" s="301"/>
      <c r="AR95" s="297"/>
      <c r="AS95" s="297"/>
      <c r="AT95" s="297"/>
      <c r="AU95" s="297"/>
      <c r="AV95" s="301"/>
      <c r="AW95" s="297"/>
      <c r="AX95" s="297"/>
      <c r="AY95" s="297"/>
      <c r="AZ95" s="297"/>
      <c r="BA95" s="301"/>
      <c r="BB95" s="297"/>
      <c r="BC95" s="297"/>
      <c r="BD95" s="297"/>
      <c r="BE95" s="297"/>
      <c r="BF95" s="301"/>
      <c r="BG95" s="297"/>
      <c r="BH95" s="297"/>
      <c r="BI95" s="297"/>
      <c r="BJ95" s="297"/>
      <c r="BK95" s="301"/>
      <c r="BL95" s="297"/>
      <c r="BM95" s="297"/>
      <c r="BN95" s="297"/>
      <c r="BO95" s="297"/>
      <c r="BP95" s="301"/>
      <c r="BQ95" s="301"/>
      <c r="BR95" s="301"/>
      <c r="BS95" s="301"/>
      <c r="BT95" s="297"/>
      <c r="BU95" s="297"/>
      <c r="BV95" s="297"/>
      <c r="BW95" s="297"/>
      <c r="BX95" s="297"/>
      <c r="BY95" s="297"/>
      <c r="BZ95" s="297"/>
      <c r="CA95" s="301"/>
      <c r="CB95" s="301"/>
      <c r="CC95" s="301"/>
      <c r="CD95" s="301"/>
      <c r="CE95" s="297"/>
      <c r="CF95" s="297"/>
      <c r="CG95" s="297"/>
      <c r="CH95" s="297"/>
      <c r="CI95" s="297"/>
      <c r="CJ95" s="297"/>
      <c r="CK95" s="297"/>
      <c r="CL95" s="297"/>
      <c r="CM95" s="297"/>
      <c r="CN95" s="297"/>
      <c r="CO95" s="297"/>
      <c r="CP95" s="297"/>
      <c r="CQ95" s="297"/>
      <c r="CR95" s="297"/>
      <c r="CS95" s="297"/>
      <c r="CT95" s="297"/>
      <c r="CU95" s="297"/>
      <c r="CV95" s="297"/>
      <c r="CW95" s="297"/>
      <c r="CX95" s="297"/>
      <c r="CY95" s="297"/>
      <c r="CZ95" s="297"/>
      <c r="DA95" s="297"/>
      <c r="DB95" s="297"/>
      <c r="DC95" s="297"/>
      <c r="DD95" s="297"/>
      <c r="DE95" s="297"/>
      <c r="DF95" s="297"/>
      <c r="DG95" s="297"/>
      <c r="DH95" s="297"/>
      <c r="DI95" s="297"/>
      <c r="DJ95" s="297"/>
      <c r="DK95" s="297"/>
      <c r="DL95" s="297"/>
      <c r="DM95" s="297"/>
      <c r="DN95" s="297"/>
      <c r="DO95" s="297"/>
      <c r="DP95" s="297"/>
      <c r="DQ95" s="297"/>
      <c r="DR95" s="297"/>
      <c r="DS95" s="297"/>
      <c r="DT95" s="301"/>
      <c r="DU95" s="301"/>
      <c r="DV95" s="301"/>
      <c r="DW95" s="301"/>
      <c r="DX95" s="297"/>
      <c r="DY95" s="301"/>
      <c r="DZ95" s="301"/>
      <c r="EA95" s="301"/>
      <c r="EB95" s="301"/>
      <c r="EC95" s="297"/>
      <c r="ED95" s="301"/>
      <c r="EE95" s="297"/>
      <c r="EF95" s="297"/>
      <c r="EG95" s="297"/>
      <c r="EH95" s="297"/>
      <c r="EI95" s="301"/>
      <c r="EJ95" s="297"/>
      <c r="EK95" s="297"/>
      <c r="EL95" s="297"/>
      <c r="EM95" s="297"/>
      <c r="EN95" s="301"/>
      <c r="EO95" s="297"/>
      <c r="EP95" s="297"/>
      <c r="EQ95" s="297"/>
      <c r="ER95" s="297"/>
      <c r="ES95" s="301"/>
      <c r="ET95" s="297"/>
      <c r="EU95" s="297"/>
      <c r="EV95" s="297"/>
      <c r="EW95" s="297"/>
      <c r="EX95" s="301"/>
      <c r="EY95" s="297"/>
      <c r="EZ95" s="297"/>
      <c r="FA95" s="297"/>
      <c r="FB95" s="297"/>
      <c r="FC95" s="301"/>
      <c r="FD95" s="297"/>
      <c r="FE95" s="297"/>
      <c r="FF95" s="297"/>
      <c r="FG95" s="297"/>
      <c r="FH95" s="301"/>
      <c r="FI95" s="297"/>
      <c r="FJ95" s="297"/>
      <c r="FK95" s="297"/>
      <c r="FL95" s="297"/>
      <c r="FM95" s="301"/>
      <c r="FN95" s="297"/>
      <c r="FO95" s="297"/>
      <c r="FP95" s="297"/>
      <c r="FQ95" s="297"/>
      <c r="FR95" s="301"/>
      <c r="FS95" s="297"/>
      <c r="FT95" s="297"/>
      <c r="FU95" s="297"/>
      <c r="FV95" s="297"/>
      <c r="FW95" s="301"/>
      <c r="FX95" s="297"/>
      <c r="FY95" s="297"/>
      <c r="FZ95" s="297"/>
      <c r="GA95" s="297"/>
      <c r="GB95" s="301"/>
      <c r="GC95" s="297"/>
      <c r="GD95" s="297"/>
      <c r="GE95" s="297"/>
      <c r="GF95" s="297"/>
      <c r="GG95" s="301"/>
      <c r="GH95" s="297"/>
      <c r="GI95" s="297"/>
      <c r="GJ95" s="297"/>
      <c r="GK95" s="297"/>
      <c r="GL95" s="301"/>
      <c r="GM95" s="297"/>
      <c r="GN95" s="297"/>
      <c r="GO95" s="297"/>
      <c r="GP95" s="297"/>
      <c r="GQ95" s="297"/>
      <c r="GR95" s="297"/>
      <c r="GS95" s="297"/>
      <c r="GT95" s="297"/>
      <c r="GU95" s="297"/>
      <c r="GV95" s="297"/>
      <c r="GW95" s="297"/>
      <c r="GX95" s="297"/>
      <c r="GY95" s="297"/>
      <c r="GZ95" s="297"/>
      <c r="HA95" s="297"/>
      <c r="HB95" s="297"/>
      <c r="HC95" s="297"/>
      <c r="HD95" s="297"/>
      <c r="HE95" s="297"/>
      <c r="HF95" s="422"/>
      <c r="HG95" s="301"/>
      <c r="HH95" s="301"/>
      <c r="HI95" s="301"/>
      <c r="HJ95" s="301"/>
      <c r="HK95" s="301"/>
      <c r="HL95" s="301"/>
      <c r="HM95" s="301"/>
      <c r="HN95" s="301"/>
      <c r="HO95" s="301"/>
      <c r="HP95" s="301"/>
      <c r="HQ95" s="301"/>
      <c r="HR95" s="301"/>
      <c r="HS95" s="301"/>
      <c r="HT95" s="301"/>
      <c r="HU95" s="301"/>
      <c r="HV95" s="301"/>
      <c r="HW95" s="301"/>
      <c r="HX95" s="301"/>
      <c r="HY95" s="301"/>
      <c r="HZ95" s="301"/>
      <c r="IA95" s="301"/>
      <c r="IB95" s="301"/>
      <c r="IC95" s="301"/>
      <c r="ID95" s="301"/>
      <c r="IE95" s="301"/>
      <c r="IF95" s="301"/>
      <c r="IG95" s="301"/>
      <c r="IH95" s="301"/>
      <c r="II95" s="301"/>
      <c r="IJ95" s="301"/>
      <c r="IK95" s="301"/>
      <c r="IL95" s="301"/>
      <c r="IM95" s="301"/>
      <c r="IN95" s="301"/>
      <c r="IO95" s="301"/>
      <c r="IP95" s="301"/>
      <c r="IQ95" s="301"/>
      <c r="IR95" s="301"/>
      <c r="IS95" s="301"/>
      <c r="IT95" s="301"/>
      <c r="IU95" s="301"/>
      <c r="IV95" s="301"/>
      <c r="IW95" s="301"/>
      <c r="IX95" s="301"/>
      <c r="IY95" s="301"/>
      <c r="IZ95" s="301"/>
      <c r="JA95" s="301"/>
      <c r="JB95" s="301"/>
      <c r="JC95" s="301"/>
      <c r="JD95" s="301"/>
      <c r="JE95" s="301"/>
      <c r="JF95" s="301"/>
      <c r="JG95" s="301"/>
      <c r="JH95" s="301"/>
      <c r="JI95" s="301"/>
      <c r="JJ95" s="301"/>
      <c r="JK95" s="301"/>
      <c r="JL95" s="301"/>
      <c r="JM95" s="301"/>
      <c r="JN95" s="301"/>
      <c r="JO95" s="301"/>
      <c r="JP95" s="301"/>
      <c r="JQ95" s="301"/>
      <c r="JR95" s="301"/>
      <c r="JS95" s="301"/>
      <c r="JT95" s="301"/>
      <c r="JU95" s="301"/>
      <c r="JV95" s="301"/>
      <c r="JW95" s="301"/>
      <c r="JX95" s="301"/>
      <c r="JY95" s="301"/>
      <c r="JZ95" s="301"/>
      <c r="KA95" s="301"/>
      <c r="KB95" s="301"/>
      <c r="KC95" s="301"/>
      <c r="KD95" s="301"/>
      <c r="KE95" s="301"/>
      <c r="KF95" s="301"/>
      <c r="KG95" s="301"/>
      <c r="KH95" s="301"/>
      <c r="KI95" s="301"/>
      <c r="KJ95" s="301"/>
      <c r="KK95" s="301"/>
      <c r="KL95" s="301"/>
      <c r="KM95" s="301"/>
      <c r="KN95" s="301"/>
      <c r="KO95" s="301"/>
      <c r="KP95" s="301"/>
      <c r="KQ95" s="301"/>
      <c r="KR95" s="301"/>
      <c r="KS95" s="301"/>
      <c r="KT95" s="301"/>
      <c r="KU95" s="301"/>
      <c r="KV95" s="301"/>
      <c r="KW95" s="301"/>
      <c r="KX95" s="301"/>
      <c r="KY95" s="301"/>
      <c r="KZ95" s="301"/>
      <c r="LA95" s="301"/>
      <c r="LB95" s="301"/>
    </row>
    <row r="96" spans="1:314" s="423" customFormat="1">
      <c r="A96" s="1"/>
      <c r="B96" s="297"/>
      <c r="C96" s="297"/>
      <c r="D96" s="301"/>
      <c r="E96" s="297"/>
      <c r="F96" s="297"/>
      <c r="G96" s="297"/>
      <c r="H96" s="297"/>
      <c r="I96" s="297"/>
      <c r="J96" s="297"/>
      <c r="K96" s="297"/>
      <c r="L96" s="297"/>
      <c r="M96" s="297"/>
      <c r="N96" s="297"/>
      <c r="O96" s="297"/>
      <c r="P96" s="297"/>
      <c r="Q96" s="297"/>
      <c r="R96" s="297"/>
      <c r="S96" s="297"/>
      <c r="T96" s="297"/>
      <c r="U96" s="297"/>
      <c r="V96" s="297"/>
      <c r="W96" s="297"/>
      <c r="X96" s="297"/>
      <c r="Y96" s="297"/>
      <c r="Z96" s="297"/>
      <c r="AA96" s="297"/>
      <c r="AB96" s="297"/>
      <c r="AC96" s="297"/>
      <c r="AD96" s="297"/>
      <c r="AE96" s="297"/>
      <c r="AF96" s="297"/>
      <c r="AG96" s="297"/>
      <c r="AH96" s="297"/>
      <c r="AI96" s="297"/>
      <c r="AJ96" s="297"/>
      <c r="AK96" s="297"/>
      <c r="AL96" s="301"/>
      <c r="AM96" s="301"/>
      <c r="AN96" s="301"/>
      <c r="AO96" s="301"/>
      <c r="AP96" s="297"/>
      <c r="AQ96" s="301"/>
      <c r="AR96" s="297"/>
      <c r="AS96" s="297"/>
      <c r="AT96" s="297"/>
      <c r="AU96" s="297"/>
      <c r="AV96" s="301"/>
      <c r="AW96" s="297"/>
      <c r="AX96" s="297"/>
      <c r="AY96" s="297"/>
      <c r="AZ96" s="297"/>
      <c r="BA96" s="301"/>
      <c r="BB96" s="297"/>
      <c r="BC96" s="297"/>
      <c r="BD96" s="297"/>
      <c r="BE96" s="297"/>
      <c r="BF96" s="301"/>
      <c r="BG96" s="297"/>
      <c r="BH96" s="297"/>
      <c r="BI96" s="297"/>
      <c r="BJ96" s="297"/>
      <c r="BK96" s="301"/>
      <c r="BL96" s="297"/>
      <c r="BM96" s="297"/>
      <c r="BN96" s="297"/>
      <c r="BO96" s="297"/>
      <c r="BP96" s="301"/>
      <c r="BQ96" s="301"/>
      <c r="BR96" s="301"/>
      <c r="BS96" s="301"/>
      <c r="BT96" s="297"/>
      <c r="BU96" s="297"/>
      <c r="BV96" s="297"/>
      <c r="BW96" s="297"/>
      <c r="BX96" s="297"/>
      <c r="BY96" s="297"/>
      <c r="BZ96" s="297"/>
      <c r="CA96" s="301"/>
      <c r="CB96" s="301"/>
      <c r="CC96" s="301"/>
      <c r="CD96" s="301"/>
      <c r="CE96" s="297"/>
      <c r="CF96" s="297"/>
      <c r="CG96" s="297"/>
      <c r="CH96" s="297"/>
      <c r="CI96" s="297"/>
      <c r="CJ96" s="297"/>
      <c r="CK96" s="297"/>
      <c r="CL96" s="297"/>
      <c r="CM96" s="297"/>
      <c r="CN96" s="297"/>
      <c r="CO96" s="297"/>
      <c r="CP96" s="297"/>
      <c r="CQ96" s="297"/>
      <c r="CR96" s="297"/>
      <c r="CS96" s="297"/>
      <c r="CT96" s="297"/>
      <c r="CU96" s="297"/>
      <c r="CV96" s="297"/>
      <c r="CW96" s="297"/>
      <c r="CX96" s="297"/>
      <c r="CY96" s="297"/>
      <c r="CZ96" s="297"/>
      <c r="DA96" s="297"/>
      <c r="DB96" s="297"/>
      <c r="DC96" s="297"/>
      <c r="DD96" s="297"/>
      <c r="DE96" s="297"/>
      <c r="DF96" s="297"/>
      <c r="DG96" s="297"/>
      <c r="DH96" s="297"/>
      <c r="DI96" s="297"/>
      <c r="DJ96" s="297"/>
      <c r="DK96" s="297"/>
      <c r="DL96" s="297"/>
      <c r="DM96" s="297"/>
      <c r="DN96" s="297"/>
      <c r="DO96" s="297"/>
      <c r="DP96" s="297"/>
      <c r="DQ96" s="297"/>
      <c r="DR96" s="297"/>
      <c r="DS96" s="297"/>
      <c r="DT96" s="301"/>
      <c r="DU96" s="301"/>
      <c r="DV96" s="301"/>
      <c r="DW96" s="301"/>
      <c r="DX96" s="297"/>
      <c r="DY96" s="301"/>
      <c r="DZ96" s="301"/>
      <c r="EA96" s="301"/>
      <c r="EB96" s="301"/>
      <c r="EC96" s="297"/>
      <c r="ED96" s="301"/>
      <c r="EE96" s="297"/>
      <c r="EF96" s="297"/>
      <c r="EG96" s="297"/>
      <c r="EH96" s="297"/>
      <c r="EI96" s="301"/>
      <c r="EJ96" s="297"/>
      <c r="EK96" s="297"/>
      <c r="EL96" s="297"/>
      <c r="EM96" s="297"/>
      <c r="EN96" s="301"/>
      <c r="EO96" s="297"/>
      <c r="EP96" s="297"/>
      <c r="EQ96" s="297"/>
      <c r="ER96" s="297"/>
      <c r="ES96" s="301"/>
      <c r="ET96" s="297"/>
      <c r="EU96" s="297"/>
      <c r="EV96" s="297"/>
      <c r="EW96" s="297"/>
      <c r="EX96" s="301"/>
      <c r="EY96" s="297"/>
      <c r="EZ96" s="297"/>
      <c r="FA96" s="297"/>
      <c r="FB96" s="297"/>
      <c r="FC96" s="301"/>
      <c r="FD96" s="297"/>
      <c r="FE96" s="297"/>
      <c r="FF96" s="297"/>
      <c r="FG96" s="297"/>
      <c r="FH96" s="301"/>
      <c r="FI96" s="297"/>
      <c r="FJ96" s="297"/>
      <c r="FK96" s="297"/>
      <c r="FL96" s="297"/>
      <c r="FM96" s="301"/>
      <c r="FN96" s="297"/>
      <c r="FO96" s="297"/>
      <c r="FP96" s="297"/>
      <c r="FQ96" s="297"/>
      <c r="FR96" s="301"/>
      <c r="FS96" s="297"/>
      <c r="FT96" s="297"/>
      <c r="FU96" s="297"/>
      <c r="FV96" s="297"/>
      <c r="FW96" s="301"/>
      <c r="FX96" s="297"/>
      <c r="FY96" s="297"/>
      <c r="FZ96" s="297"/>
      <c r="GA96" s="297"/>
      <c r="GB96" s="301"/>
      <c r="GC96" s="297"/>
      <c r="GD96" s="297"/>
      <c r="GE96" s="297"/>
      <c r="GF96" s="297"/>
      <c r="GG96" s="301"/>
      <c r="GH96" s="297"/>
      <c r="GI96" s="297"/>
      <c r="GJ96" s="297"/>
      <c r="GK96" s="297"/>
      <c r="GL96" s="301"/>
      <c r="GM96" s="297"/>
      <c r="GN96" s="297"/>
      <c r="GO96" s="297"/>
      <c r="GP96" s="297"/>
      <c r="GQ96" s="297"/>
      <c r="GR96" s="297"/>
      <c r="GS96" s="297"/>
      <c r="GT96" s="297"/>
      <c r="GU96" s="297"/>
      <c r="GV96" s="297"/>
      <c r="GW96" s="297"/>
      <c r="GX96" s="297"/>
      <c r="GY96" s="297"/>
      <c r="GZ96" s="297"/>
      <c r="HA96" s="297"/>
      <c r="HB96" s="297"/>
      <c r="HC96" s="297"/>
      <c r="HD96" s="297"/>
      <c r="HE96" s="297"/>
      <c r="HF96" s="422"/>
      <c r="HG96" s="301"/>
      <c r="HH96" s="301"/>
      <c r="HI96" s="301"/>
      <c r="HJ96" s="301"/>
      <c r="HK96" s="301"/>
      <c r="HL96" s="301"/>
      <c r="HM96" s="301"/>
      <c r="HN96" s="301"/>
      <c r="HO96" s="301"/>
      <c r="HP96" s="301"/>
      <c r="HQ96" s="301"/>
      <c r="HR96" s="301"/>
      <c r="HS96" s="301"/>
      <c r="HT96" s="301"/>
      <c r="HU96" s="301"/>
      <c r="HV96" s="301"/>
      <c r="HW96" s="301"/>
      <c r="HX96" s="301"/>
      <c r="HY96" s="301"/>
      <c r="HZ96" s="301"/>
      <c r="IA96" s="301"/>
      <c r="IB96" s="301"/>
      <c r="IC96" s="301"/>
      <c r="ID96" s="301"/>
      <c r="IE96" s="301"/>
      <c r="IF96" s="301"/>
      <c r="IG96" s="301"/>
      <c r="IH96" s="301"/>
      <c r="II96" s="301"/>
      <c r="IJ96" s="301"/>
      <c r="IK96" s="301"/>
      <c r="IL96" s="301"/>
      <c r="IM96" s="301"/>
      <c r="IN96" s="301"/>
      <c r="IO96" s="301"/>
      <c r="IP96" s="301"/>
      <c r="IQ96" s="301"/>
      <c r="IR96" s="301"/>
      <c r="IS96" s="301"/>
      <c r="IT96" s="301"/>
      <c r="IU96" s="301"/>
      <c r="IV96" s="301"/>
      <c r="IW96" s="301"/>
      <c r="IX96" s="301"/>
      <c r="IY96" s="301"/>
      <c r="IZ96" s="301"/>
      <c r="JA96" s="301"/>
      <c r="JB96" s="301"/>
      <c r="JC96" s="301"/>
      <c r="JD96" s="301"/>
      <c r="JE96" s="301"/>
      <c r="JF96" s="301"/>
      <c r="JG96" s="301"/>
      <c r="JH96" s="301"/>
      <c r="JI96" s="301"/>
      <c r="JJ96" s="301"/>
      <c r="JK96" s="301"/>
      <c r="JL96" s="301"/>
      <c r="JM96" s="301"/>
      <c r="JN96" s="301"/>
      <c r="JO96" s="301"/>
      <c r="JP96" s="301"/>
      <c r="JQ96" s="301"/>
      <c r="JR96" s="301"/>
      <c r="JS96" s="301"/>
      <c r="JT96" s="301"/>
      <c r="JU96" s="301"/>
      <c r="JV96" s="301"/>
      <c r="JW96" s="301"/>
      <c r="JX96" s="301"/>
      <c r="JY96" s="301"/>
      <c r="JZ96" s="301"/>
      <c r="KA96" s="301"/>
      <c r="KB96" s="301"/>
      <c r="KC96" s="301"/>
      <c r="KD96" s="301"/>
      <c r="KE96" s="301"/>
      <c r="KF96" s="301"/>
      <c r="KG96" s="301"/>
      <c r="KH96" s="301"/>
      <c r="KI96" s="301"/>
      <c r="KJ96" s="301"/>
      <c r="KK96" s="301"/>
      <c r="KL96" s="301"/>
      <c r="KM96" s="301"/>
      <c r="KN96" s="301"/>
      <c r="KO96" s="301"/>
      <c r="KP96" s="301"/>
      <c r="KQ96" s="301"/>
      <c r="KR96" s="301"/>
      <c r="KS96" s="301"/>
      <c r="KT96" s="301"/>
      <c r="KU96" s="301"/>
      <c r="KV96" s="301"/>
      <c r="KW96" s="301"/>
      <c r="KX96" s="301"/>
      <c r="KY96" s="301"/>
      <c r="KZ96" s="301"/>
      <c r="LA96" s="301"/>
      <c r="LB96" s="301"/>
    </row>
  </sheetData>
  <mergeCells count="161">
    <mergeCell ref="FH6:FH7"/>
    <mergeCell ref="FI6:FL6"/>
    <mergeCell ref="FM6:FM7"/>
    <mergeCell ref="FN6:FQ6"/>
    <mergeCell ref="FR6:FR7"/>
    <mergeCell ref="FS6:FV6"/>
    <mergeCell ref="ES6:ES7"/>
    <mergeCell ref="ET6:EW6"/>
    <mergeCell ref="EX6:EX7"/>
    <mergeCell ref="EY6:FB6"/>
    <mergeCell ref="FC6:FC7"/>
    <mergeCell ref="FD6:FG6"/>
    <mergeCell ref="ED6:ED7"/>
    <mergeCell ref="EE6:EH6"/>
    <mergeCell ref="EI6:EI7"/>
    <mergeCell ref="EJ6:EM6"/>
    <mergeCell ref="EN6:EN7"/>
    <mergeCell ref="EO6:ER6"/>
    <mergeCell ref="DO6:DO7"/>
    <mergeCell ref="DP6:DS6"/>
    <mergeCell ref="DT6:DT7"/>
    <mergeCell ref="DU6:DX6"/>
    <mergeCell ref="DY6:DY7"/>
    <mergeCell ref="DZ6:EC6"/>
    <mergeCell ref="CU6:CU7"/>
    <mergeCell ref="CV6:CY6"/>
    <mergeCell ref="DA6:DD6"/>
    <mergeCell ref="DF6:DI6"/>
    <mergeCell ref="DJ6:DJ7"/>
    <mergeCell ref="DK6:DN6"/>
    <mergeCell ref="CF6:CF7"/>
    <mergeCell ref="CG6:CJ6"/>
    <mergeCell ref="CK6:CK7"/>
    <mergeCell ref="CL6:CO6"/>
    <mergeCell ref="CP6:CP7"/>
    <mergeCell ref="CQ6:CT6"/>
    <mergeCell ref="CA5:CE5"/>
    <mergeCell ref="CF5:CJ5"/>
    <mergeCell ref="CK5:CO5"/>
    <mergeCell ref="BP6:BP7"/>
    <mergeCell ref="BQ6:BT6"/>
    <mergeCell ref="BV6:BV7"/>
    <mergeCell ref="BW6:BZ6"/>
    <mergeCell ref="CA6:CA7"/>
    <mergeCell ref="CB6:CE6"/>
    <mergeCell ref="ES5:EW5"/>
    <mergeCell ref="EX5:FB5"/>
    <mergeCell ref="FC5:FG5"/>
    <mergeCell ref="FH5:FL5"/>
    <mergeCell ref="DE5:DI5"/>
    <mergeCell ref="DJ5:DN5"/>
    <mergeCell ref="DO5:DS5"/>
    <mergeCell ref="DT5:DX5"/>
    <mergeCell ref="DY5:EC5"/>
    <mergeCell ref="ED5:EH5"/>
    <mergeCell ref="HC5:HC7"/>
    <mergeCell ref="HD5:HD7"/>
    <mergeCell ref="HE5:HE7"/>
    <mergeCell ref="FM5:FQ5"/>
    <mergeCell ref="FR5:FV5"/>
    <mergeCell ref="FW5:GA5"/>
    <mergeCell ref="GB5:GF5"/>
    <mergeCell ref="GG5:GK5"/>
    <mergeCell ref="GL5:GP5"/>
    <mergeCell ref="GQ5:GU5"/>
    <mergeCell ref="HA5:HA7"/>
    <mergeCell ref="HB5:HB7"/>
    <mergeCell ref="GL6:GL7"/>
    <mergeCell ref="GM6:GP6"/>
    <mergeCell ref="GQ6:GQ7"/>
    <mergeCell ref="GR6:GU6"/>
    <mergeCell ref="GV6:GV7"/>
    <mergeCell ref="GW6:GZ6"/>
    <mergeCell ref="FW6:FW7"/>
    <mergeCell ref="FX6:GA6"/>
    <mergeCell ref="GB6:GB7"/>
    <mergeCell ref="GC6:GF6"/>
    <mergeCell ref="GG6:GG7"/>
    <mergeCell ref="GH6:GK6"/>
    <mergeCell ref="CP5:CT5"/>
    <mergeCell ref="CU5:CY5"/>
    <mergeCell ref="CZ5:DD5"/>
    <mergeCell ref="FH4:GA4"/>
    <mergeCell ref="GB4:GU4"/>
    <mergeCell ref="AL5:AP5"/>
    <mergeCell ref="AQ5:AU5"/>
    <mergeCell ref="AV5:AZ5"/>
    <mergeCell ref="BA5:BE5"/>
    <mergeCell ref="BF5:BJ5"/>
    <mergeCell ref="BK5:BO5"/>
    <mergeCell ref="BP5:BT5"/>
    <mergeCell ref="BV5:BZ5"/>
    <mergeCell ref="CA4:CE4"/>
    <mergeCell ref="CF4:CJ4"/>
    <mergeCell ref="CK4:CO4"/>
    <mergeCell ref="CP4:CY4"/>
    <mergeCell ref="CZ4:DD4"/>
    <mergeCell ref="DE4:DI4"/>
    <mergeCell ref="DO4:DS4"/>
    <mergeCell ref="DT4:EM4"/>
    <mergeCell ref="EN4:FG4"/>
    <mergeCell ref="EI5:EM5"/>
    <mergeCell ref="EN5:ER5"/>
    <mergeCell ref="HM3:HM8"/>
    <mergeCell ref="HN3:HN8"/>
    <mergeCell ref="HO3:HO8"/>
    <mergeCell ref="B4:E4"/>
    <mergeCell ref="F4:I4"/>
    <mergeCell ref="N4:O4"/>
    <mergeCell ref="T4:W4"/>
    <mergeCell ref="X4:AA4"/>
    <mergeCell ref="AB4:AE4"/>
    <mergeCell ref="AF4:AI4"/>
    <mergeCell ref="HF3:HF8"/>
    <mergeCell ref="HG3:HG8"/>
    <mergeCell ref="HH3:HH8"/>
    <mergeCell ref="HJ3:HJ8"/>
    <mergeCell ref="HK3:HK8"/>
    <mergeCell ref="HL3:HL8"/>
    <mergeCell ref="HI6:HI8"/>
    <mergeCell ref="DE3:DI3"/>
    <mergeCell ref="DJ3:DS3"/>
    <mergeCell ref="DT3:FG3"/>
    <mergeCell ref="FH3:GU3"/>
    <mergeCell ref="GV3:GZ5"/>
    <mergeCell ref="HA3:HE4"/>
    <mergeCell ref="DJ4:DN4"/>
    <mergeCell ref="A3:A5"/>
    <mergeCell ref="B3:I3"/>
    <mergeCell ref="M3:O3"/>
    <mergeCell ref="R3:S3"/>
    <mergeCell ref="AL3:BT3"/>
    <mergeCell ref="BV3:BZ3"/>
    <mergeCell ref="AL4:AZ4"/>
    <mergeCell ref="BF4:BT4"/>
    <mergeCell ref="BV4:BZ4"/>
    <mergeCell ref="AJ4:AJ8"/>
    <mergeCell ref="AK4:AK8"/>
    <mergeCell ref="AL6:AL7"/>
    <mergeCell ref="AM6:AP6"/>
    <mergeCell ref="AQ6:AQ7"/>
    <mergeCell ref="AR6:AU6"/>
    <mergeCell ref="AV6:AV7"/>
    <mergeCell ref="AW6:AZ6"/>
    <mergeCell ref="BA6:BA7"/>
    <mergeCell ref="BB6:BE6"/>
    <mergeCell ref="BF6:BF7"/>
    <mergeCell ref="BG6:BJ6"/>
    <mergeCell ref="BK6:BK7"/>
    <mergeCell ref="BL6:BO6"/>
    <mergeCell ref="B2:O2"/>
    <mergeCell ref="P2:S2"/>
    <mergeCell ref="T2:AA3"/>
    <mergeCell ref="AB2:AI3"/>
    <mergeCell ref="AL2:CY2"/>
    <mergeCell ref="CZ2:DS2"/>
    <mergeCell ref="CA3:CE3"/>
    <mergeCell ref="CF3:CJ3"/>
    <mergeCell ref="CK3:CY3"/>
    <mergeCell ref="CZ3:DD3"/>
    <mergeCell ref="AJ2:AK3"/>
  </mergeCells>
  <pageMargins left="0.31496062992125984" right="0.11811023622047245" top="0.19685039370078741" bottom="0.19685039370078741" header="0.31496062992125984" footer="0.31496062992125984"/>
  <pageSetup paperSize="9" scale="49" fitToWidth="0" orientation="portrait" r:id="rId1"/>
  <colBreaks count="1" manualBreakCount="1">
    <brk id="203" max="67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7">
    <tabColor rgb="FFB5FDB1"/>
  </sheetPr>
  <dimension ref="A1:U24"/>
  <sheetViews>
    <sheetView view="pageBreakPreview" zoomScale="75" zoomScaleNormal="75" zoomScaleSheetLayoutView="75" workbookViewId="0">
      <pane xSplit="1" ySplit="2" topLeftCell="B3" activePane="bottomRight" state="frozen"/>
      <selection pane="topRight" activeCell="C1" sqref="C1"/>
      <selection pane="bottomLeft" activeCell="A8" sqref="A8"/>
      <selection pane="bottomRight" activeCell="A22" sqref="A22:XFD25"/>
    </sheetView>
  </sheetViews>
  <sheetFormatPr defaultColWidth="9.140625" defaultRowHeight="15.75"/>
  <cols>
    <col min="1" max="1" width="73" style="69" customWidth="1"/>
    <col min="2" max="2" width="11.140625" style="69" customWidth="1"/>
    <col min="3" max="3" width="13.5703125" style="69" customWidth="1"/>
    <col min="4" max="4" width="9.85546875" style="69" customWidth="1"/>
    <col min="5" max="5" width="9.42578125" style="69" customWidth="1"/>
    <col min="6" max="6" width="11.140625" style="69" customWidth="1"/>
    <col min="7" max="7" width="10.85546875" style="69" customWidth="1"/>
    <col min="8" max="8" width="12.7109375" style="69" customWidth="1"/>
    <col min="9" max="9" width="12" style="69" customWidth="1"/>
    <col min="10" max="10" width="12.7109375" style="69" customWidth="1"/>
    <col min="11" max="11" width="13.5703125" style="69" customWidth="1"/>
    <col min="12" max="13" width="12.7109375" style="69" customWidth="1"/>
    <col min="14" max="14" width="11.5703125" style="69" customWidth="1"/>
    <col min="15" max="16" width="12.7109375" style="69" customWidth="1"/>
    <col min="17" max="17" width="12.140625" style="69" customWidth="1"/>
    <col min="18" max="18" width="12.42578125" style="69" hidden="1" customWidth="1"/>
    <col min="19" max="16384" width="9.140625" style="69"/>
  </cols>
  <sheetData>
    <row r="1" spans="1:21">
      <c r="N1" s="1" t="s">
        <v>880</v>
      </c>
    </row>
    <row r="2" spans="1:21" ht="30" customHeight="1">
      <c r="A2" s="1027" t="s">
        <v>352</v>
      </c>
      <c r="B2" s="1027"/>
      <c r="C2" s="1027"/>
      <c r="D2" s="1027"/>
      <c r="E2" s="1027"/>
      <c r="F2" s="1027"/>
      <c r="G2" s="1027"/>
      <c r="H2" s="1027"/>
      <c r="I2" s="1027"/>
      <c r="J2" s="1027"/>
      <c r="K2" s="1027"/>
      <c r="L2" s="1027"/>
      <c r="M2" s="1027"/>
      <c r="N2" s="1027"/>
      <c r="O2" s="1027"/>
      <c r="P2" s="1027"/>
      <c r="Q2" s="1027"/>
    </row>
    <row r="4" spans="1:21" ht="22.5" customHeight="1">
      <c r="A4" s="1035" t="s">
        <v>268</v>
      </c>
      <c r="B4" s="1036" t="s">
        <v>1043</v>
      </c>
      <c r="C4" s="1037"/>
      <c r="D4" s="1037"/>
      <c r="E4" s="1037"/>
      <c r="F4" s="1037"/>
      <c r="G4" s="1037"/>
      <c r="H4" s="1037"/>
      <c r="I4" s="1037"/>
      <c r="J4" s="1037"/>
      <c r="K4" s="1037"/>
      <c r="L4" s="1037"/>
      <c r="M4" s="1037"/>
      <c r="N4" s="1037"/>
      <c r="O4" s="1037"/>
      <c r="P4" s="1037"/>
      <c r="Q4" s="1037"/>
      <c r="R4" s="10"/>
    </row>
    <row r="5" spans="1:21" ht="15.75" customHeight="1">
      <c r="A5" s="1035"/>
      <c r="B5" s="1028" t="s">
        <v>270</v>
      </c>
      <c r="C5" s="1038" t="s">
        <v>330</v>
      </c>
      <c r="D5" s="1038" t="s">
        <v>881</v>
      </c>
      <c r="E5" s="1028" t="s">
        <v>882</v>
      </c>
      <c r="F5" s="1040" t="s">
        <v>282</v>
      </c>
      <c r="G5" s="1028" t="s">
        <v>1260</v>
      </c>
      <c r="H5" s="1030" t="s">
        <v>1259</v>
      </c>
      <c r="I5" s="1042" t="s">
        <v>879</v>
      </c>
      <c r="J5" s="1030" t="s">
        <v>271</v>
      </c>
      <c r="K5" s="1042" t="s">
        <v>272</v>
      </c>
      <c r="L5" s="1030" t="s">
        <v>273</v>
      </c>
      <c r="M5" s="1028" t="s">
        <v>274</v>
      </c>
      <c r="N5" s="1030" t="s">
        <v>269</v>
      </c>
      <c r="O5" s="1030" t="s">
        <v>275</v>
      </c>
      <c r="P5" s="1031" t="s">
        <v>276</v>
      </c>
      <c r="Q5" s="1032" t="s">
        <v>283</v>
      </c>
      <c r="R5" s="1033" t="s">
        <v>284</v>
      </c>
    </row>
    <row r="6" spans="1:21" ht="142.5" customHeight="1">
      <c r="A6" s="1035"/>
      <c r="B6" s="1029"/>
      <c r="C6" s="1039"/>
      <c r="D6" s="1039"/>
      <c r="E6" s="1029"/>
      <c r="F6" s="1041"/>
      <c r="G6" s="1029"/>
      <c r="H6" s="1030"/>
      <c r="I6" s="1042"/>
      <c r="J6" s="1030"/>
      <c r="K6" s="1042"/>
      <c r="L6" s="1030"/>
      <c r="M6" s="1029"/>
      <c r="N6" s="1030"/>
      <c r="O6" s="1030"/>
      <c r="P6" s="1031"/>
      <c r="Q6" s="1032"/>
      <c r="R6" s="1034"/>
    </row>
    <row r="7" spans="1:21" ht="34.5" customHeight="1">
      <c r="A7" s="70">
        <v>1</v>
      </c>
      <c r="B7" s="70">
        <v>2</v>
      </c>
      <c r="C7" s="70">
        <v>3</v>
      </c>
      <c r="D7" s="70">
        <v>4</v>
      </c>
      <c r="E7" s="70">
        <v>5</v>
      </c>
      <c r="F7" s="70" t="s">
        <v>277</v>
      </c>
      <c r="G7" s="70">
        <v>7</v>
      </c>
      <c r="H7" s="70">
        <v>8</v>
      </c>
      <c r="I7" s="70">
        <v>9</v>
      </c>
      <c r="J7" s="70" t="s">
        <v>278</v>
      </c>
      <c r="K7" s="70">
        <v>11</v>
      </c>
      <c r="L7" s="70">
        <v>12</v>
      </c>
      <c r="M7" s="70">
        <v>13</v>
      </c>
      <c r="N7" s="70">
        <v>14</v>
      </c>
      <c r="O7" s="70" t="s">
        <v>279</v>
      </c>
      <c r="P7" s="70" t="s">
        <v>280</v>
      </c>
      <c r="Q7" s="71" t="s">
        <v>281</v>
      </c>
      <c r="R7" s="10"/>
    </row>
    <row r="8" spans="1:21" s="547" customFormat="1" ht="24">
      <c r="A8" s="544" t="s">
        <v>413</v>
      </c>
      <c r="B8" s="542">
        <v>247</v>
      </c>
      <c r="C8" s="541">
        <v>19</v>
      </c>
      <c r="D8" s="542">
        <v>8</v>
      </c>
      <c r="E8" s="542">
        <v>15</v>
      </c>
      <c r="F8" s="548">
        <f>B8*C8/D8/E8</f>
        <v>39.11</v>
      </c>
      <c r="G8" s="542">
        <v>4346</v>
      </c>
      <c r="H8" s="560">
        <f>1+4.3/12*3/100</f>
        <v>1.01075</v>
      </c>
      <c r="I8" s="542">
        <v>11280</v>
      </c>
      <c r="J8" s="549">
        <f>(I8-G8*H8)/G8+1</f>
        <v>2.585</v>
      </c>
      <c r="K8" s="545">
        <v>1.1100000000000001</v>
      </c>
      <c r="L8" s="545">
        <v>1.302</v>
      </c>
      <c r="M8" s="545">
        <v>1.085</v>
      </c>
      <c r="N8" s="542">
        <v>12</v>
      </c>
      <c r="O8" s="543">
        <f>G8*H8*J8*K8*L8*M8*N8</f>
        <v>213668</v>
      </c>
      <c r="P8" s="550">
        <f t="shared" ref="P8:P20" si="0">O8/B8</f>
        <v>865</v>
      </c>
      <c r="Q8" s="559">
        <f t="shared" ref="Q8:Q20" si="1">F8*P8</f>
        <v>33830</v>
      </c>
      <c r="R8" s="546">
        <f t="shared" ref="R8:R20" si="2">Q8*N8/F8</f>
        <v>10379.950000000001</v>
      </c>
      <c r="T8" s="547">
        <v>21432.28</v>
      </c>
      <c r="U8" s="547">
        <f t="shared" ref="U8:U20" si="3">Q8/T8</f>
        <v>1.57846015449593</v>
      </c>
    </row>
    <row r="9" spans="1:21" s="547" customFormat="1" ht="24">
      <c r="A9" s="544" t="s">
        <v>405</v>
      </c>
      <c r="B9" s="542">
        <v>247</v>
      </c>
      <c r="C9" s="541">
        <v>20.5</v>
      </c>
      <c r="D9" s="542">
        <v>8</v>
      </c>
      <c r="E9" s="542">
        <v>20</v>
      </c>
      <c r="F9" s="548">
        <f t="shared" ref="F9:F20" si="4">B9*C9/D9/E9</f>
        <v>31.65</v>
      </c>
      <c r="G9" s="542">
        <v>4346</v>
      </c>
      <c r="H9" s="560">
        <f t="shared" ref="H9:H20" si="5">1+4.3/12*3/100</f>
        <v>1.01075</v>
      </c>
      <c r="I9" s="542">
        <v>11280</v>
      </c>
      <c r="J9" s="549">
        <f t="shared" ref="J9:J20" si="6">(I9-G9*H9)/G9+1</f>
        <v>2.585</v>
      </c>
      <c r="K9" s="545">
        <v>1.1100000000000001</v>
      </c>
      <c r="L9" s="545">
        <v>1.302</v>
      </c>
      <c r="M9" s="545">
        <v>1.085</v>
      </c>
      <c r="N9" s="542">
        <v>12</v>
      </c>
      <c r="O9" s="543">
        <f t="shared" ref="O9:O20" si="7">G9*H9*J9*K9*L9*M9*N9</f>
        <v>213668</v>
      </c>
      <c r="P9" s="550">
        <f t="shared" si="0"/>
        <v>865</v>
      </c>
      <c r="Q9" s="559">
        <f t="shared" si="1"/>
        <v>27377</v>
      </c>
      <c r="R9" s="546">
        <f t="shared" si="2"/>
        <v>10379.91</v>
      </c>
      <c r="T9" s="547">
        <v>17344.2</v>
      </c>
      <c r="U9" s="547">
        <f t="shared" si="3"/>
        <v>1.57845273924424</v>
      </c>
    </row>
    <row r="10" spans="1:21" s="547" customFormat="1" ht="24">
      <c r="A10" s="544" t="s">
        <v>885</v>
      </c>
      <c r="B10" s="542">
        <v>247</v>
      </c>
      <c r="C10" s="541">
        <v>20.5</v>
      </c>
      <c r="D10" s="542">
        <v>8</v>
      </c>
      <c r="E10" s="542">
        <v>20</v>
      </c>
      <c r="F10" s="548">
        <f t="shared" si="4"/>
        <v>31.65</v>
      </c>
      <c r="G10" s="542">
        <v>4346</v>
      </c>
      <c r="H10" s="560">
        <f t="shared" si="5"/>
        <v>1.01075</v>
      </c>
      <c r="I10" s="542">
        <v>11280</v>
      </c>
      <c r="J10" s="549">
        <f t="shared" si="6"/>
        <v>2.585</v>
      </c>
      <c r="K10" s="545">
        <v>1.1100000000000001</v>
      </c>
      <c r="L10" s="545">
        <v>1.302</v>
      </c>
      <c r="M10" s="545">
        <v>1.085</v>
      </c>
      <c r="N10" s="542">
        <v>12</v>
      </c>
      <c r="O10" s="543">
        <f t="shared" si="7"/>
        <v>213668</v>
      </c>
      <c r="P10" s="550">
        <f t="shared" si="0"/>
        <v>865</v>
      </c>
      <c r="Q10" s="559">
        <f t="shared" si="1"/>
        <v>27377</v>
      </c>
      <c r="R10" s="546">
        <f t="shared" si="2"/>
        <v>10379.91</v>
      </c>
      <c r="T10" s="547">
        <v>17344.2</v>
      </c>
      <c r="U10" s="547">
        <f t="shared" si="3"/>
        <v>1.57845273924424</v>
      </c>
    </row>
    <row r="11" spans="1:21" s="547" customFormat="1" ht="24">
      <c r="A11" s="544" t="s">
        <v>406</v>
      </c>
      <c r="B11" s="542">
        <v>247</v>
      </c>
      <c r="C11" s="541">
        <v>20.5</v>
      </c>
      <c r="D11" s="542">
        <v>8</v>
      </c>
      <c r="E11" s="542">
        <v>20</v>
      </c>
      <c r="F11" s="548">
        <f t="shared" si="4"/>
        <v>31.65</v>
      </c>
      <c r="G11" s="542">
        <v>4346</v>
      </c>
      <c r="H11" s="560">
        <f t="shared" si="5"/>
        <v>1.01075</v>
      </c>
      <c r="I11" s="542">
        <v>11280</v>
      </c>
      <c r="J11" s="549">
        <f t="shared" si="6"/>
        <v>2.585</v>
      </c>
      <c r="K11" s="545">
        <v>1.1100000000000001</v>
      </c>
      <c r="L11" s="545">
        <v>1.302</v>
      </c>
      <c r="M11" s="545">
        <v>1.085</v>
      </c>
      <c r="N11" s="542">
        <v>12</v>
      </c>
      <c r="O11" s="543">
        <f t="shared" si="7"/>
        <v>213668</v>
      </c>
      <c r="P11" s="550">
        <f t="shared" si="0"/>
        <v>865</v>
      </c>
      <c r="Q11" s="559">
        <f t="shared" si="1"/>
        <v>27377</v>
      </c>
      <c r="R11" s="546">
        <f t="shared" si="2"/>
        <v>10379.91</v>
      </c>
      <c r="T11" s="547">
        <v>17344.2</v>
      </c>
      <c r="U11" s="547">
        <f t="shared" si="3"/>
        <v>1.57845273924424</v>
      </c>
    </row>
    <row r="12" spans="1:21" s="547" customFormat="1" ht="24">
      <c r="A12" s="544" t="s">
        <v>407</v>
      </c>
      <c r="B12" s="542">
        <v>247</v>
      </c>
      <c r="C12" s="541">
        <v>20.5</v>
      </c>
      <c r="D12" s="542">
        <v>8</v>
      </c>
      <c r="E12" s="542">
        <v>20</v>
      </c>
      <c r="F12" s="548">
        <f t="shared" si="4"/>
        <v>31.65</v>
      </c>
      <c r="G12" s="542">
        <v>4346</v>
      </c>
      <c r="H12" s="560">
        <f t="shared" si="5"/>
        <v>1.01075</v>
      </c>
      <c r="I12" s="542">
        <v>11280</v>
      </c>
      <c r="J12" s="549">
        <f t="shared" si="6"/>
        <v>2.585</v>
      </c>
      <c r="K12" s="545">
        <v>1.1100000000000001</v>
      </c>
      <c r="L12" s="545">
        <v>1.302</v>
      </c>
      <c r="M12" s="545">
        <v>1.085</v>
      </c>
      <c r="N12" s="542">
        <v>12</v>
      </c>
      <c r="O12" s="543">
        <f t="shared" si="7"/>
        <v>213668</v>
      </c>
      <c r="P12" s="550">
        <f t="shared" si="0"/>
        <v>865</v>
      </c>
      <c r="Q12" s="559">
        <f t="shared" si="1"/>
        <v>27377</v>
      </c>
      <c r="R12" s="546">
        <f t="shared" si="2"/>
        <v>10379.91</v>
      </c>
      <c r="T12" s="547">
        <v>17344.2</v>
      </c>
      <c r="U12" s="547">
        <f t="shared" si="3"/>
        <v>1.57845273924424</v>
      </c>
    </row>
    <row r="13" spans="1:21" s="547" customFormat="1" ht="24">
      <c r="A13" s="85" t="s">
        <v>408</v>
      </c>
      <c r="B13" s="542">
        <v>247</v>
      </c>
      <c r="C13" s="541">
        <v>21.5</v>
      </c>
      <c r="D13" s="542">
        <v>8</v>
      </c>
      <c r="E13" s="542">
        <v>12</v>
      </c>
      <c r="F13" s="548">
        <f t="shared" si="4"/>
        <v>55.32</v>
      </c>
      <c r="G13" s="542">
        <v>4346</v>
      </c>
      <c r="H13" s="560">
        <f t="shared" si="5"/>
        <v>1.01075</v>
      </c>
      <c r="I13" s="542">
        <v>11280</v>
      </c>
      <c r="J13" s="549">
        <f t="shared" si="6"/>
        <v>2.585</v>
      </c>
      <c r="K13" s="545">
        <v>1.1100000000000001</v>
      </c>
      <c r="L13" s="545">
        <v>1.302</v>
      </c>
      <c r="M13" s="545">
        <v>1.085</v>
      </c>
      <c r="N13" s="542">
        <v>12</v>
      </c>
      <c r="O13" s="543">
        <f t="shared" si="7"/>
        <v>213668</v>
      </c>
      <c r="P13" s="550">
        <f t="shared" si="0"/>
        <v>865</v>
      </c>
      <c r="Q13" s="559">
        <f t="shared" si="1"/>
        <v>47852</v>
      </c>
      <c r="R13" s="546">
        <f t="shared" si="2"/>
        <v>10380.040000000001</v>
      </c>
      <c r="T13" s="547">
        <v>30315.360000000001</v>
      </c>
      <c r="U13" s="547">
        <f t="shared" si="3"/>
        <v>1.5784737506003601</v>
      </c>
    </row>
    <row r="14" spans="1:21" s="547" customFormat="1" ht="48">
      <c r="A14" s="97" t="s">
        <v>409</v>
      </c>
      <c r="B14" s="542">
        <v>247</v>
      </c>
      <c r="C14" s="541">
        <v>21.5</v>
      </c>
      <c r="D14" s="542">
        <v>8</v>
      </c>
      <c r="E14" s="542">
        <v>10</v>
      </c>
      <c r="F14" s="548">
        <f t="shared" si="4"/>
        <v>66.38</v>
      </c>
      <c r="G14" s="542">
        <v>4346</v>
      </c>
      <c r="H14" s="560">
        <f t="shared" si="5"/>
        <v>1.01075</v>
      </c>
      <c r="I14" s="542">
        <v>11280</v>
      </c>
      <c r="J14" s="549">
        <f t="shared" si="6"/>
        <v>2.585</v>
      </c>
      <c r="K14" s="545">
        <v>1.1100000000000001</v>
      </c>
      <c r="L14" s="545">
        <v>1.302</v>
      </c>
      <c r="M14" s="545">
        <v>1.085</v>
      </c>
      <c r="N14" s="542">
        <v>12</v>
      </c>
      <c r="O14" s="543">
        <f t="shared" si="7"/>
        <v>213668</v>
      </c>
      <c r="P14" s="550">
        <f t="shared" si="0"/>
        <v>865</v>
      </c>
      <c r="Q14" s="559">
        <f t="shared" si="1"/>
        <v>57419</v>
      </c>
      <c r="R14" s="546">
        <f t="shared" si="2"/>
        <v>10380.049999999999</v>
      </c>
      <c r="T14" s="547">
        <v>36376.239999999998</v>
      </c>
      <c r="U14" s="547">
        <f t="shared" si="3"/>
        <v>1.57847540042621</v>
      </c>
    </row>
    <row r="15" spans="1:21" s="547" customFormat="1" ht="48">
      <c r="A15" s="97" t="s">
        <v>414</v>
      </c>
      <c r="B15" s="542">
        <v>247</v>
      </c>
      <c r="C15" s="541">
        <v>20</v>
      </c>
      <c r="D15" s="542">
        <v>8</v>
      </c>
      <c r="E15" s="542">
        <v>6</v>
      </c>
      <c r="F15" s="548">
        <f t="shared" si="4"/>
        <v>102.92</v>
      </c>
      <c r="G15" s="542">
        <v>4346</v>
      </c>
      <c r="H15" s="560">
        <f t="shared" si="5"/>
        <v>1.01075</v>
      </c>
      <c r="I15" s="542">
        <v>11280</v>
      </c>
      <c r="J15" s="549">
        <f t="shared" si="6"/>
        <v>2.585</v>
      </c>
      <c r="K15" s="545">
        <v>1.1100000000000001</v>
      </c>
      <c r="L15" s="545">
        <v>1.302</v>
      </c>
      <c r="M15" s="545">
        <v>1.085</v>
      </c>
      <c r="N15" s="542">
        <v>12</v>
      </c>
      <c r="O15" s="543">
        <f t="shared" si="7"/>
        <v>213668</v>
      </c>
      <c r="P15" s="550">
        <f t="shared" si="0"/>
        <v>865</v>
      </c>
      <c r="Q15" s="559">
        <f t="shared" si="1"/>
        <v>89026</v>
      </c>
      <c r="R15" s="546">
        <f t="shared" si="2"/>
        <v>10380.02</v>
      </c>
      <c r="T15" s="547">
        <v>56400.160000000003</v>
      </c>
      <c r="U15" s="547">
        <f t="shared" si="3"/>
        <v>1.5784706993738999</v>
      </c>
    </row>
    <row r="16" spans="1:21" s="547" customFormat="1" ht="48">
      <c r="A16" s="97" t="s">
        <v>410</v>
      </c>
      <c r="B16" s="542">
        <v>247</v>
      </c>
      <c r="C16" s="541">
        <v>21.5</v>
      </c>
      <c r="D16" s="542">
        <v>8</v>
      </c>
      <c r="E16" s="542">
        <v>8</v>
      </c>
      <c r="F16" s="548">
        <f t="shared" si="4"/>
        <v>82.98</v>
      </c>
      <c r="G16" s="542">
        <v>4346</v>
      </c>
      <c r="H16" s="560">
        <f t="shared" si="5"/>
        <v>1.01075</v>
      </c>
      <c r="I16" s="542">
        <v>11280</v>
      </c>
      <c r="J16" s="549">
        <f t="shared" si="6"/>
        <v>2.585</v>
      </c>
      <c r="K16" s="545">
        <v>1.1100000000000001</v>
      </c>
      <c r="L16" s="545">
        <v>1.302</v>
      </c>
      <c r="M16" s="545">
        <v>1.085</v>
      </c>
      <c r="N16" s="542">
        <v>12</v>
      </c>
      <c r="O16" s="543">
        <f t="shared" si="7"/>
        <v>213668</v>
      </c>
      <c r="P16" s="550">
        <f t="shared" si="0"/>
        <v>865</v>
      </c>
      <c r="Q16" s="559">
        <f t="shared" si="1"/>
        <v>71778</v>
      </c>
      <c r="R16" s="546">
        <f t="shared" si="2"/>
        <v>10380.040000000001</v>
      </c>
      <c r="T16" s="547">
        <v>45473.04</v>
      </c>
      <c r="U16" s="547">
        <f t="shared" si="3"/>
        <v>1.5784737506003601</v>
      </c>
    </row>
    <row r="17" spans="1:21" s="547" customFormat="1">
      <c r="A17" s="85" t="s">
        <v>415</v>
      </c>
      <c r="B17" s="542">
        <v>247</v>
      </c>
      <c r="C17" s="541">
        <v>19</v>
      </c>
      <c r="D17" s="542">
        <v>8</v>
      </c>
      <c r="E17" s="542">
        <v>15</v>
      </c>
      <c r="F17" s="548">
        <f t="shared" si="4"/>
        <v>39.11</v>
      </c>
      <c r="G17" s="542">
        <v>4346</v>
      </c>
      <c r="H17" s="560">
        <f t="shared" si="5"/>
        <v>1.01075</v>
      </c>
      <c r="I17" s="542">
        <v>11280</v>
      </c>
      <c r="J17" s="549">
        <f t="shared" si="6"/>
        <v>2.585</v>
      </c>
      <c r="K17" s="545">
        <v>1.1100000000000001</v>
      </c>
      <c r="L17" s="545">
        <v>1.302</v>
      </c>
      <c r="M17" s="545">
        <v>1.085</v>
      </c>
      <c r="N17" s="542">
        <v>12</v>
      </c>
      <c r="O17" s="543">
        <f t="shared" si="7"/>
        <v>213668</v>
      </c>
      <c r="P17" s="550">
        <f t="shared" si="0"/>
        <v>865</v>
      </c>
      <c r="Q17" s="559">
        <f t="shared" si="1"/>
        <v>33830</v>
      </c>
      <c r="R17" s="546">
        <f t="shared" si="2"/>
        <v>10379.950000000001</v>
      </c>
      <c r="T17" s="547">
        <v>21432.28</v>
      </c>
      <c r="U17" s="547">
        <f t="shared" si="3"/>
        <v>1.57846015449593</v>
      </c>
    </row>
    <row r="18" spans="1:21" s="547" customFormat="1">
      <c r="A18" s="544" t="s">
        <v>411</v>
      </c>
      <c r="B18" s="542">
        <v>247</v>
      </c>
      <c r="C18" s="541">
        <v>20.5</v>
      </c>
      <c r="D18" s="542">
        <v>8</v>
      </c>
      <c r="E18" s="542">
        <v>20</v>
      </c>
      <c r="F18" s="548">
        <f t="shared" si="4"/>
        <v>31.65</v>
      </c>
      <c r="G18" s="542">
        <v>4346</v>
      </c>
      <c r="H18" s="560">
        <f t="shared" si="5"/>
        <v>1.01075</v>
      </c>
      <c r="I18" s="542">
        <v>11280</v>
      </c>
      <c r="J18" s="549">
        <f t="shared" si="6"/>
        <v>2.585</v>
      </c>
      <c r="K18" s="545">
        <v>1.1100000000000001</v>
      </c>
      <c r="L18" s="545">
        <v>1.302</v>
      </c>
      <c r="M18" s="545">
        <v>1.085</v>
      </c>
      <c r="N18" s="542">
        <v>12</v>
      </c>
      <c r="O18" s="543">
        <f t="shared" si="7"/>
        <v>213668</v>
      </c>
      <c r="P18" s="550">
        <f t="shared" si="0"/>
        <v>865</v>
      </c>
      <c r="Q18" s="559">
        <f t="shared" si="1"/>
        <v>27377</v>
      </c>
      <c r="R18" s="546">
        <f t="shared" si="2"/>
        <v>10379.91</v>
      </c>
      <c r="T18" s="547">
        <v>17344.2</v>
      </c>
      <c r="U18" s="547">
        <f t="shared" si="3"/>
        <v>1.57845273924424</v>
      </c>
    </row>
    <row r="19" spans="1:21" s="547" customFormat="1">
      <c r="A19" s="85" t="s">
        <v>416</v>
      </c>
      <c r="B19" s="542">
        <v>247</v>
      </c>
      <c r="C19" s="541">
        <v>20</v>
      </c>
      <c r="D19" s="542">
        <v>8</v>
      </c>
      <c r="E19" s="542">
        <v>10</v>
      </c>
      <c r="F19" s="548">
        <f t="shared" si="4"/>
        <v>61.75</v>
      </c>
      <c r="G19" s="542">
        <v>4346</v>
      </c>
      <c r="H19" s="560">
        <f t="shared" si="5"/>
        <v>1.01075</v>
      </c>
      <c r="I19" s="542">
        <v>11280</v>
      </c>
      <c r="J19" s="549">
        <f t="shared" si="6"/>
        <v>2.585</v>
      </c>
      <c r="K19" s="545">
        <v>1.1100000000000001</v>
      </c>
      <c r="L19" s="545">
        <v>1.302</v>
      </c>
      <c r="M19" s="545">
        <v>1.085</v>
      </c>
      <c r="N19" s="542">
        <v>12</v>
      </c>
      <c r="O19" s="543">
        <f t="shared" si="7"/>
        <v>213668</v>
      </c>
      <c r="P19" s="550">
        <f t="shared" si="0"/>
        <v>865</v>
      </c>
      <c r="Q19" s="559">
        <f t="shared" si="1"/>
        <v>53414</v>
      </c>
      <c r="R19" s="546">
        <f t="shared" si="2"/>
        <v>10380.049999999999</v>
      </c>
      <c r="T19" s="547">
        <v>33839</v>
      </c>
      <c r="U19" s="547">
        <f t="shared" si="3"/>
        <v>1.57847454120985</v>
      </c>
    </row>
    <row r="20" spans="1:21" s="547" customFormat="1">
      <c r="A20" s="544" t="s">
        <v>412</v>
      </c>
      <c r="B20" s="542">
        <v>247</v>
      </c>
      <c r="C20" s="541">
        <v>21.5</v>
      </c>
      <c r="D20" s="542">
        <v>8</v>
      </c>
      <c r="E20" s="542">
        <v>14</v>
      </c>
      <c r="F20" s="548">
        <f t="shared" si="4"/>
        <v>47.42</v>
      </c>
      <c r="G20" s="542">
        <v>4346</v>
      </c>
      <c r="H20" s="560">
        <f t="shared" si="5"/>
        <v>1.01075</v>
      </c>
      <c r="I20" s="542">
        <v>11280</v>
      </c>
      <c r="J20" s="549">
        <f t="shared" si="6"/>
        <v>2.585</v>
      </c>
      <c r="K20" s="545">
        <v>1.1100000000000001</v>
      </c>
      <c r="L20" s="545">
        <v>1.302</v>
      </c>
      <c r="M20" s="545">
        <v>1.085</v>
      </c>
      <c r="N20" s="542">
        <v>12</v>
      </c>
      <c r="O20" s="543">
        <f t="shared" si="7"/>
        <v>213668</v>
      </c>
      <c r="P20" s="550">
        <f t="shared" si="0"/>
        <v>865</v>
      </c>
      <c r="Q20" s="559">
        <f t="shared" si="1"/>
        <v>41018</v>
      </c>
      <c r="R20" s="546">
        <f t="shared" si="2"/>
        <v>10379.92</v>
      </c>
      <c r="T20" s="547">
        <v>25986.16</v>
      </c>
      <c r="U20" s="547">
        <f t="shared" si="3"/>
        <v>1.5784556086778501</v>
      </c>
    </row>
    <row r="22" spans="1:21">
      <c r="A22" s="1" t="s">
        <v>317</v>
      </c>
      <c r="B22" s="1"/>
      <c r="C22" s="1"/>
      <c r="D22" s="1"/>
      <c r="E22" s="1"/>
      <c r="F22" s="1" t="s">
        <v>403</v>
      </c>
      <c r="L22" s="1"/>
    </row>
    <row r="23" spans="1:21">
      <c r="A23" s="1"/>
      <c r="B23" s="1"/>
      <c r="C23" s="1"/>
      <c r="D23" s="1"/>
      <c r="E23" s="1"/>
      <c r="F23" s="1"/>
    </row>
    <row r="24" spans="1:21">
      <c r="A24" s="1" t="s">
        <v>1264</v>
      </c>
      <c r="B24" s="1"/>
      <c r="C24" s="1"/>
      <c r="D24" s="1"/>
      <c r="E24" s="1"/>
      <c r="F24" s="1"/>
    </row>
  </sheetData>
  <mergeCells count="20">
    <mergeCell ref="R5:R6"/>
    <mergeCell ref="A4:A6"/>
    <mergeCell ref="B4:Q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A2:Q2"/>
    <mergeCell ref="M5:M6"/>
    <mergeCell ref="N5:N6"/>
    <mergeCell ref="O5:O6"/>
    <mergeCell ref="P5:P6"/>
    <mergeCell ref="Q5:Q6"/>
  </mergeCells>
  <pageMargins left="0" right="0" top="0" bottom="0" header="0.31496062992125984" footer="0.31496062992125984"/>
  <pageSetup paperSize="9" scale="50" fitToWidth="0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B5FDB1"/>
  </sheetPr>
  <dimension ref="A1:R24"/>
  <sheetViews>
    <sheetView view="pageBreakPreview" zoomScale="75" zoomScaleNormal="75" zoomScaleSheetLayoutView="75" workbookViewId="0">
      <pane xSplit="1" ySplit="2" topLeftCell="D3" activePane="bottomRight" state="frozen"/>
      <selection pane="topRight" activeCell="C1" sqref="C1"/>
      <selection pane="bottomLeft" activeCell="A8" sqref="A8"/>
      <selection pane="bottomRight" activeCell="U9" sqref="U9"/>
    </sheetView>
  </sheetViews>
  <sheetFormatPr defaultColWidth="9.140625" defaultRowHeight="15.75"/>
  <cols>
    <col min="1" max="1" width="73" style="69" customWidth="1"/>
    <col min="2" max="2" width="11.140625" style="69" customWidth="1"/>
    <col min="3" max="3" width="13.5703125" style="69" customWidth="1"/>
    <col min="4" max="4" width="9.85546875" style="69" customWidth="1"/>
    <col min="5" max="5" width="9.42578125" style="69" customWidth="1"/>
    <col min="6" max="6" width="11.140625" style="69" customWidth="1"/>
    <col min="7" max="7" width="10.85546875" style="69" customWidth="1"/>
    <col min="8" max="8" width="12.7109375" style="69" customWidth="1"/>
    <col min="9" max="9" width="12" style="69" customWidth="1"/>
    <col min="10" max="10" width="12.7109375" style="69" customWidth="1"/>
    <col min="11" max="11" width="13.5703125" style="69" customWidth="1"/>
    <col min="12" max="13" width="12.7109375" style="69" customWidth="1"/>
    <col min="14" max="14" width="11.5703125" style="69" customWidth="1"/>
    <col min="15" max="16" width="12.7109375" style="69" customWidth="1"/>
    <col min="17" max="17" width="12.140625" style="69" customWidth="1"/>
    <col min="18" max="18" width="12.42578125" style="69" hidden="1" customWidth="1"/>
    <col min="19" max="16384" width="9.140625" style="69"/>
  </cols>
  <sheetData>
    <row r="1" spans="1:18">
      <c r="N1" s="1" t="s">
        <v>880</v>
      </c>
    </row>
    <row r="2" spans="1:18" ht="30" customHeight="1">
      <c r="A2" s="1027" t="s">
        <v>352</v>
      </c>
      <c r="B2" s="1027"/>
      <c r="C2" s="1027"/>
      <c r="D2" s="1027"/>
      <c r="E2" s="1027"/>
      <c r="F2" s="1027"/>
      <c r="G2" s="1027"/>
      <c r="H2" s="1027"/>
      <c r="I2" s="1027"/>
      <c r="J2" s="1027"/>
      <c r="K2" s="1027"/>
      <c r="L2" s="1027"/>
      <c r="M2" s="1027"/>
      <c r="N2" s="1027"/>
      <c r="O2" s="1027"/>
      <c r="P2" s="1027"/>
      <c r="Q2" s="1027"/>
    </row>
    <row r="4" spans="1:18" ht="22.5" customHeight="1">
      <c r="A4" s="1035" t="s">
        <v>268</v>
      </c>
      <c r="B4" s="1036" t="s">
        <v>1043</v>
      </c>
      <c r="C4" s="1037"/>
      <c r="D4" s="1037"/>
      <c r="E4" s="1037"/>
      <c r="F4" s="1037"/>
      <c r="G4" s="1037"/>
      <c r="H4" s="1037"/>
      <c r="I4" s="1037"/>
      <c r="J4" s="1037"/>
      <c r="K4" s="1037"/>
      <c r="L4" s="1037"/>
      <c r="M4" s="1037"/>
      <c r="N4" s="1037"/>
      <c r="O4" s="1037"/>
      <c r="P4" s="1037"/>
      <c r="Q4" s="1037"/>
      <c r="R4" s="10"/>
    </row>
    <row r="5" spans="1:18" ht="15.75" customHeight="1">
      <c r="A5" s="1035"/>
      <c r="B5" s="1028" t="s">
        <v>270</v>
      </c>
      <c r="C5" s="1038" t="s">
        <v>330</v>
      </c>
      <c r="D5" s="1038" t="s">
        <v>881</v>
      </c>
      <c r="E5" s="1028" t="s">
        <v>882</v>
      </c>
      <c r="F5" s="1040" t="s">
        <v>282</v>
      </c>
      <c r="G5" s="1028" t="s">
        <v>1260</v>
      </c>
      <c r="H5" s="1030" t="s">
        <v>1258</v>
      </c>
      <c r="I5" s="1042" t="s">
        <v>879</v>
      </c>
      <c r="J5" s="1030" t="s">
        <v>271</v>
      </c>
      <c r="K5" s="1042" t="s">
        <v>272</v>
      </c>
      <c r="L5" s="1030" t="s">
        <v>273</v>
      </c>
      <c r="M5" s="1028" t="s">
        <v>274</v>
      </c>
      <c r="N5" s="1030" t="s">
        <v>269</v>
      </c>
      <c r="O5" s="1030" t="s">
        <v>275</v>
      </c>
      <c r="P5" s="1031" t="s">
        <v>276</v>
      </c>
      <c r="Q5" s="1032" t="s">
        <v>283</v>
      </c>
      <c r="R5" s="1033" t="s">
        <v>284</v>
      </c>
    </row>
    <row r="6" spans="1:18" ht="142.5" customHeight="1">
      <c r="A6" s="1035"/>
      <c r="B6" s="1029"/>
      <c r="C6" s="1039"/>
      <c r="D6" s="1039"/>
      <c r="E6" s="1029"/>
      <c r="F6" s="1041"/>
      <c r="G6" s="1029"/>
      <c r="H6" s="1030"/>
      <c r="I6" s="1042"/>
      <c r="J6" s="1030"/>
      <c r="K6" s="1042"/>
      <c r="L6" s="1030"/>
      <c r="M6" s="1029"/>
      <c r="N6" s="1030"/>
      <c r="O6" s="1030"/>
      <c r="P6" s="1031"/>
      <c r="Q6" s="1032"/>
      <c r="R6" s="1034"/>
    </row>
    <row r="7" spans="1:18" ht="34.5" customHeight="1">
      <c r="A7" s="70">
        <v>1</v>
      </c>
      <c r="B7" s="70">
        <v>2</v>
      </c>
      <c r="C7" s="70">
        <v>3</v>
      </c>
      <c r="D7" s="70">
        <v>4</v>
      </c>
      <c r="E7" s="70">
        <v>5</v>
      </c>
      <c r="F7" s="70" t="s">
        <v>277</v>
      </c>
      <c r="G7" s="70">
        <v>7</v>
      </c>
      <c r="H7" s="70">
        <v>8</v>
      </c>
      <c r="I7" s="70">
        <v>9</v>
      </c>
      <c r="J7" s="70" t="s">
        <v>278</v>
      </c>
      <c r="K7" s="70">
        <v>11</v>
      </c>
      <c r="L7" s="70">
        <v>12</v>
      </c>
      <c r="M7" s="70">
        <v>13</v>
      </c>
      <c r="N7" s="70">
        <v>14</v>
      </c>
      <c r="O7" s="70" t="s">
        <v>279</v>
      </c>
      <c r="P7" s="70" t="s">
        <v>280</v>
      </c>
      <c r="Q7" s="71" t="s">
        <v>281</v>
      </c>
      <c r="R7" s="10"/>
    </row>
    <row r="8" spans="1:18" s="547" customFormat="1" ht="24">
      <c r="A8" s="544" t="s">
        <v>413</v>
      </c>
      <c r="B8" s="542">
        <v>247</v>
      </c>
      <c r="C8" s="541">
        <v>19</v>
      </c>
      <c r="D8" s="542">
        <v>8</v>
      </c>
      <c r="E8" s="542">
        <v>15</v>
      </c>
      <c r="F8" s="548">
        <f>B8*C8/D8/E8</f>
        <v>39.11</v>
      </c>
      <c r="G8" s="542">
        <v>4346</v>
      </c>
      <c r="H8" s="560">
        <v>1.0429999999999999</v>
      </c>
      <c r="I8" s="542">
        <v>11280</v>
      </c>
      <c r="J8" s="549">
        <f>(I8-G8*H8)/G8+1</f>
        <v>2.552</v>
      </c>
      <c r="K8" s="545">
        <v>1.1100000000000001</v>
      </c>
      <c r="L8" s="545">
        <v>1.302</v>
      </c>
      <c r="M8" s="545">
        <v>1.085</v>
      </c>
      <c r="N8" s="542">
        <v>12</v>
      </c>
      <c r="O8" s="543">
        <f>G8*H8*J8*K8*L8*M8*N8</f>
        <v>217671</v>
      </c>
      <c r="P8" s="550">
        <f t="shared" ref="P8:P20" si="0">O8/B8</f>
        <v>881</v>
      </c>
      <c r="Q8" s="559">
        <f t="shared" ref="Q8:Q20" si="1">F8*P8</f>
        <v>34456</v>
      </c>
      <c r="R8" s="546">
        <f t="shared" ref="R8:R20" si="2">Q8*N8/F8</f>
        <v>10572.03</v>
      </c>
    </row>
    <row r="9" spans="1:18" s="547" customFormat="1" ht="24">
      <c r="A9" s="544" t="s">
        <v>405</v>
      </c>
      <c r="B9" s="542">
        <v>247</v>
      </c>
      <c r="C9" s="541">
        <v>20.5</v>
      </c>
      <c r="D9" s="542">
        <v>8</v>
      </c>
      <c r="E9" s="542">
        <v>20</v>
      </c>
      <c r="F9" s="548">
        <f t="shared" ref="F9:F20" si="3">B9*C9/D9/E9</f>
        <v>31.65</v>
      </c>
      <c r="G9" s="542">
        <v>4346</v>
      </c>
      <c r="H9" s="560">
        <v>1.0429999999999999</v>
      </c>
      <c r="I9" s="542">
        <v>11280</v>
      </c>
      <c r="J9" s="549">
        <f t="shared" ref="J9:J20" si="4">(I9-G9*H9)/G9+1</f>
        <v>2.552</v>
      </c>
      <c r="K9" s="545">
        <v>1.1100000000000001</v>
      </c>
      <c r="L9" s="545">
        <v>1.302</v>
      </c>
      <c r="M9" s="545">
        <v>1.085</v>
      </c>
      <c r="N9" s="542">
        <v>12</v>
      </c>
      <c r="O9" s="543">
        <f t="shared" ref="O9:O20" si="5">G9*H9*J9*K9*L9*M9*N9</f>
        <v>217671</v>
      </c>
      <c r="P9" s="550">
        <f t="shared" si="0"/>
        <v>881</v>
      </c>
      <c r="Q9" s="559">
        <f t="shared" si="1"/>
        <v>27884</v>
      </c>
      <c r="R9" s="546">
        <f t="shared" si="2"/>
        <v>10572.13</v>
      </c>
    </row>
    <row r="10" spans="1:18" s="547" customFormat="1" ht="24">
      <c r="A10" s="544" t="s">
        <v>885</v>
      </c>
      <c r="B10" s="542">
        <v>247</v>
      </c>
      <c r="C10" s="541">
        <v>20.5</v>
      </c>
      <c r="D10" s="542">
        <v>8</v>
      </c>
      <c r="E10" s="542">
        <v>20</v>
      </c>
      <c r="F10" s="548">
        <f t="shared" si="3"/>
        <v>31.65</v>
      </c>
      <c r="G10" s="542">
        <v>4346</v>
      </c>
      <c r="H10" s="560">
        <v>1.0429999999999999</v>
      </c>
      <c r="I10" s="542">
        <v>11280</v>
      </c>
      <c r="J10" s="549">
        <f t="shared" si="4"/>
        <v>2.552</v>
      </c>
      <c r="K10" s="545">
        <v>1.1100000000000001</v>
      </c>
      <c r="L10" s="545">
        <v>1.302</v>
      </c>
      <c r="M10" s="545">
        <v>1.085</v>
      </c>
      <c r="N10" s="542">
        <v>12</v>
      </c>
      <c r="O10" s="543">
        <f t="shared" si="5"/>
        <v>217671</v>
      </c>
      <c r="P10" s="550">
        <f t="shared" si="0"/>
        <v>881</v>
      </c>
      <c r="Q10" s="559">
        <f t="shared" si="1"/>
        <v>27884</v>
      </c>
      <c r="R10" s="546">
        <f t="shared" si="2"/>
        <v>10572.13</v>
      </c>
    </row>
    <row r="11" spans="1:18" s="547" customFormat="1" ht="24">
      <c r="A11" s="544" t="s">
        <v>406</v>
      </c>
      <c r="B11" s="542">
        <v>247</v>
      </c>
      <c r="C11" s="541">
        <v>20.5</v>
      </c>
      <c r="D11" s="542">
        <v>8</v>
      </c>
      <c r="E11" s="542">
        <v>20</v>
      </c>
      <c r="F11" s="548">
        <f t="shared" si="3"/>
        <v>31.65</v>
      </c>
      <c r="G11" s="542">
        <v>4346</v>
      </c>
      <c r="H11" s="560">
        <v>1.0429999999999999</v>
      </c>
      <c r="I11" s="542">
        <v>11280</v>
      </c>
      <c r="J11" s="549">
        <f t="shared" si="4"/>
        <v>2.552</v>
      </c>
      <c r="K11" s="545">
        <v>1.1100000000000001</v>
      </c>
      <c r="L11" s="545">
        <v>1.302</v>
      </c>
      <c r="M11" s="545">
        <v>1.085</v>
      </c>
      <c r="N11" s="542">
        <v>12</v>
      </c>
      <c r="O11" s="543">
        <f t="shared" si="5"/>
        <v>217671</v>
      </c>
      <c r="P11" s="550">
        <f t="shared" si="0"/>
        <v>881</v>
      </c>
      <c r="Q11" s="559">
        <f t="shared" si="1"/>
        <v>27884</v>
      </c>
      <c r="R11" s="546">
        <f t="shared" si="2"/>
        <v>10572.13</v>
      </c>
    </row>
    <row r="12" spans="1:18" s="547" customFormat="1" ht="24">
      <c r="A12" s="544" t="s">
        <v>407</v>
      </c>
      <c r="B12" s="542">
        <v>247</v>
      </c>
      <c r="C12" s="541">
        <v>20.5</v>
      </c>
      <c r="D12" s="542">
        <v>8</v>
      </c>
      <c r="E12" s="542">
        <v>20</v>
      </c>
      <c r="F12" s="548">
        <f t="shared" si="3"/>
        <v>31.65</v>
      </c>
      <c r="G12" s="542">
        <v>4346</v>
      </c>
      <c r="H12" s="560">
        <v>1.0429999999999999</v>
      </c>
      <c r="I12" s="542">
        <v>11280</v>
      </c>
      <c r="J12" s="549">
        <f t="shared" si="4"/>
        <v>2.552</v>
      </c>
      <c r="K12" s="545">
        <v>1.1100000000000001</v>
      </c>
      <c r="L12" s="545">
        <v>1.302</v>
      </c>
      <c r="M12" s="545">
        <v>1.085</v>
      </c>
      <c r="N12" s="542">
        <v>12</v>
      </c>
      <c r="O12" s="543">
        <f t="shared" si="5"/>
        <v>217671</v>
      </c>
      <c r="P12" s="550">
        <f t="shared" si="0"/>
        <v>881</v>
      </c>
      <c r="Q12" s="559">
        <f t="shared" si="1"/>
        <v>27884</v>
      </c>
      <c r="R12" s="546">
        <f t="shared" si="2"/>
        <v>10572.13</v>
      </c>
    </row>
    <row r="13" spans="1:18" s="547" customFormat="1" ht="24">
      <c r="A13" s="85" t="s">
        <v>408</v>
      </c>
      <c r="B13" s="542">
        <v>247</v>
      </c>
      <c r="C13" s="541">
        <v>21.5</v>
      </c>
      <c r="D13" s="542">
        <v>8</v>
      </c>
      <c r="E13" s="542">
        <v>12</v>
      </c>
      <c r="F13" s="548">
        <f t="shared" si="3"/>
        <v>55.32</v>
      </c>
      <c r="G13" s="542">
        <v>4346</v>
      </c>
      <c r="H13" s="560">
        <v>1.0429999999999999</v>
      </c>
      <c r="I13" s="542">
        <v>11280</v>
      </c>
      <c r="J13" s="549">
        <f t="shared" si="4"/>
        <v>2.552</v>
      </c>
      <c r="K13" s="545">
        <v>1.1100000000000001</v>
      </c>
      <c r="L13" s="545">
        <v>1.302</v>
      </c>
      <c r="M13" s="545">
        <v>1.085</v>
      </c>
      <c r="N13" s="542">
        <v>12</v>
      </c>
      <c r="O13" s="543">
        <f t="shared" si="5"/>
        <v>217671</v>
      </c>
      <c r="P13" s="550">
        <f t="shared" si="0"/>
        <v>881</v>
      </c>
      <c r="Q13" s="559">
        <f t="shared" si="1"/>
        <v>48737</v>
      </c>
      <c r="R13" s="546">
        <f t="shared" si="2"/>
        <v>10572.02</v>
      </c>
    </row>
    <row r="14" spans="1:18" s="547" customFormat="1" ht="48">
      <c r="A14" s="97" t="s">
        <v>409</v>
      </c>
      <c r="B14" s="542">
        <v>247</v>
      </c>
      <c r="C14" s="541">
        <v>21.5</v>
      </c>
      <c r="D14" s="542">
        <v>8</v>
      </c>
      <c r="E14" s="542">
        <v>10</v>
      </c>
      <c r="F14" s="548">
        <f t="shared" si="3"/>
        <v>66.38</v>
      </c>
      <c r="G14" s="542">
        <v>4346</v>
      </c>
      <c r="H14" s="560">
        <v>1.0429999999999999</v>
      </c>
      <c r="I14" s="542">
        <v>11280</v>
      </c>
      <c r="J14" s="549">
        <f t="shared" si="4"/>
        <v>2.552</v>
      </c>
      <c r="K14" s="545">
        <v>1.1100000000000001</v>
      </c>
      <c r="L14" s="545">
        <v>1.302</v>
      </c>
      <c r="M14" s="545">
        <v>1.085</v>
      </c>
      <c r="N14" s="542">
        <v>12</v>
      </c>
      <c r="O14" s="543">
        <f t="shared" si="5"/>
        <v>217671</v>
      </c>
      <c r="P14" s="550">
        <f t="shared" si="0"/>
        <v>881</v>
      </c>
      <c r="Q14" s="559">
        <f t="shared" si="1"/>
        <v>58481</v>
      </c>
      <c r="R14" s="546">
        <f t="shared" si="2"/>
        <v>10572.04</v>
      </c>
    </row>
    <row r="15" spans="1:18" s="547" customFormat="1" ht="48">
      <c r="A15" s="97" t="s">
        <v>414</v>
      </c>
      <c r="B15" s="542">
        <v>247</v>
      </c>
      <c r="C15" s="541">
        <v>20</v>
      </c>
      <c r="D15" s="542">
        <v>8</v>
      </c>
      <c r="E15" s="542">
        <v>6</v>
      </c>
      <c r="F15" s="548">
        <f t="shared" si="3"/>
        <v>102.92</v>
      </c>
      <c r="G15" s="542">
        <v>4346</v>
      </c>
      <c r="H15" s="560">
        <v>1.0429999999999999</v>
      </c>
      <c r="I15" s="542">
        <v>11280</v>
      </c>
      <c r="J15" s="549">
        <f t="shared" si="4"/>
        <v>2.552</v>
      </c>
      <c r="K15" s="545">
        <v>1.1100000000000001</v>
      </c>
      <c r="L15" s="545">
        <v>1.302</v>
      </c>
      <c r="M15" s="545">
        <v>1.085</v>
      </c>
      <c r="N15" s="542">
        <v>12</v>
      </c>
      <c r="O15" s="543">
        <f t="shared" si="5"/>
        <v>217671</v>
      </c>
      <c r="P15" s="550">
        <f t="shared" si="0"/>
        <v>881</v>
      </c>
      <c r="Q15" s="559">
        <f t="shared" si="1"/>
        <v>90673</v>
      </c>
      <c r="R15" s="546">
        <f t="shared" si="2"/>
        <v>10572.06</v>
      </c>
    </row>
    <row r="16" spans="1:18" s="547" customFormat="1" ht="48">
      <c r="A16" s="97" t="s">
        <v>410</v>
      </c>
      <c r="B16" s="542">
        <v>247</v>
      </c>
      <c r="C16" s="541">
        <v>21.5</v>
      </c>
      <c r="D16" s="542">
        <v>8</v>
      </c>
      <c r="E16" s="542">
        <v>8</v>
      </c>
      <c r="F16" s="548">
        <f t="shared" si="3"/>
        <v>82.98</v>
      </c>
      <c r="G16" s="542">
        <v>4346</v>
      </c>
      <c r="H16" s="560">
        <v>1.0429999999999999</v>
      </c>
      <c r="I16" s="542">
        <v>11280</v>
      </c>
      <c r="J16" s="549">
        <f t="shared" si="4"/>
        <v>2.552</v>
      </c>
      <c r="K16" s="545">
        <v>1.1100000000000001</v>
      </c>
      <c r="L16" s="545">
        <v>1.302</v>
      </c>
      <c r="M16" s="545">
        <v>1.085</v>
      </c>
      <c r="N16" s="542">
        <v>12</v>
      </c>
      <c r="O16" s="543">
        <f t="shared" si="5"/>
        <v>217671</v>
      </c>
      <c r="P16" s="550">
        <f t="shared" si="0"/>
        <v>881</v>
      </c>
      <c r="Q16" s="559">
        <f t="shared" si="1"/>
        <v>73105</v>
      </c>
      <c r="R16" s="546">
        <f t="shared" si="2"/>
        <v>10571.95</v>
      </c>
    </row>
    <row r="17" spans="1:18" s="547" customFormat="1">
      <c r="A17" s="85" t="s">
        <v>415</v>
      </c>
      <c r="B17" s="542">
        <v>247</v>
      </c>
      <c r="C17" s="541">
        <v>19</v>
      </c>
      <c r="D17" s="542">
        <v>8</v>
      </c>
      <c r="E17" s="542">
        <v>15</v>
      </c>
      <c r="F17" s="548">
        <f t="shared" si="3"/>
        <v>39.11</v>
      </c>
      <c r="G17" s="542">
        <v>4346</v>
      </c>
      <c r="H17" s="560">
        <v>1.0429999999999999</v>
      </c>
      <c r="I17" s="542">
        <v>11280</v>
      </c>
      <c r="J17" s="549">
        <f t="shared" si="4"/>
        <v>2.552</v>
      </c>
      <c r="K17" s="545">
        <v>1.1100000000000001</v>
      </c>
      <c r="L17" s="545">
        <v>1.302</v>
      </c>
      <c r="M17" s="545">
        <v>1.085</v>
      </c>
      <c r="N17" s="542">
        <v>12</v>
      </c>
      <c r="O17" s="543">
        <f t="shared" si="5"/>
        <v>217671</v>
      </c>
      <c r="P17" s="550">
        <f t="shared" si="0"/>
        <v>881</v>
      </c>
      <c r="Q17" s="559">
        <f t="shared" si="1"/>
        <v>34456</v>
      </c>
      <c r="R17" s="546">
        <f t="shared" si="2"/>
        <v>10572.03</v>
      </c>
    </row>
    <row r="18" spans="1:18" s="547" customFormat="1">
      <c r="A18" s="544" t="s">
        <v>411</v>
      </c>
      <c r="B18" s="542">
        <v>247</v>
      </c>
      <c r="C18" s="541">
        <v>20.5</v>
      </c>
      <c r="D18" s="542">
        <v>8</v>
      </c>
      <c r="E18" s="542">
        <v>20</v>
      </c>
      <c r="F18" s="548">
        <f t="shared" si="3"/>
        <v>31.65</v>
      </c>
      <c r="G18" s="542">
        <v>4346</v>
      </c>
      <c r="H18" s="560">
        <v>1.0429999999999999</v>
      </c>
      <c r="I18" s="542">
        <v>11280</v>
      </c>
      <c r="J18" s="549">
        <f t="shared" si="4"/>
        <v>2.552</v>
      </c>
      <c r="K18" s="545">
        <v>1.1100000000000001</v>
      </c>
      <c r="L18" s="545">
        <v>1.302</v>
      </c>
      <c r="M18" s="545">
        <v>1.085</v>
      </c>
      <c r="N18" s="542">
        <v>12</v>
      </c>
      <c r="O18" s="543">
        <f t="shared" si="5"/>
        <v>217671</v>
      </c>
      <c r="P18" s="550">
        <f t="shared" si="0"/>
        <v>881</v>
      </c>
      <c r="Q18" s="559">
        <f t="shared" si="1"/>
        <v>27884</v>
      </c>
      <c r="R18" s="546">
        <f t="shared" si="2"/>
        <v>10572.13</v>
      </c>
    </row>
    <row r="19" spans="1:18" s="547" customFormat="1">
      <c r="A19" s="85" t="s">
        <v>416</v>
      </c>
      <c r="B19" s="542">
        <v>247</v>
      </c>
      <c r="C19" s="541">
        <v>20</v>
      </c>
      <c r="D19" s="542">
        <v>8</v>
      </c>
      <c r="E19" s="542">
        <v>10</v>
      </c>
      <c r="F19" s="548">
        <f t="shared" si="3"/>
        <v>61.75</v>
      </c>
      <c r="G19" s="542">
        <v>4346</v>
      </c>
      <c r="H19" s="560">
        <v>1.0429999999999999</v>
      </c>
      <c r="I19" s="542">
        <v>11280</v>
      </c>
      <c r="J19" s="549">
        <f t="shared" si="4"/>
        <v>2.552</v>
      </c>
      <c r="K19" s="545">
        <v>1.1100000000000001</v>
      </c>
      <c r="L19" s="545">
        <v>1.302</v>
      </c>
      <c r="M19" s="545">
        <v>1.085</v>
      </c>
      <c r="N19" s="542">
        <v>12</v>
      </c>
      <c r="O19" s="543">
        <f t="shared" si="5"/>
        <v>217671</v>
      </c>
      <c r="P19" s="550">
        <f t="shared" si="0"/>
        <v>881</v>
      </c>
      <c r="Q19" s="559">
        <f t="shared" si="1"/>
        <v>54402</v>
      </c>
      <c r="R19" s="546">
        <f t="shared" si="2"/>
        <v>10572.05</v>
      </c>
    </row>
    <row r="20" spans="1:18" s="547" customFormat="1">
      <c r="A20" s="544" t="s">
        <v>412</v>
      </c>
      <c r="B20" s="542">
        <v>247</v>
      </c>
      <c r="C20" s="541">
        <v>21.5</v>
      </c>
      <c r="D20" s="542">
        <v>8</v>
      </c>
      <c r="E20" s="542">
        <v>14</v>
      </c>
      <c r="F20" s="548">
        <f t="shared" si="3"/>
        <v>47.42</v>
      </c>
      <c r="G20" s="542">
        <v>4346</v>
      </c>
      <c r="H20" s="560">
        <v>1.0429999999999999</v>
      </c>
      <c r="I20" s="542">
        <v>11280</v>
      </c>
      <c r="J20" s="549">
        <f t="shared" si="4"/>
        <v>2.552</v>
      </c>
      <c r="K20" s="545">
        <v>1.1100000000000001</v>
      </c>
      <c r="L20" s="545">
        <v>1.302</v>
      </c>
      <c r="M20" s="545">
        <v>1.085</v>
      </c>
      <c r="N20" s="542">
        <v>12</v>
      </c>
      <c r="O20" s="543">
        <f t="shared" si="5"/>
        <v>217671</v>
      </c>
      <c r="P20" s="550">
        <f t="shared" si="0"/>
        <v>881</v>
      </c>
      <c r="Q20" s="559">
        <f t="shared" si="1"/>
        <v>41777</v>
      </c>
      <c r="R20" s="546">
        <f t="shared" si="2"/>
        <v>10571.99</v>
      </c>
    </row>
    <row r="22" spans="1:18">
      <c r="A22" s="1" t="s">
        <v>317</v>
      </c>
      <c r="B22" s="1"/>
      <c r="C22" s="1"/>
      <c r="D22" s="1"/>
      <c r="E22" s="1"/>
      <c r="F22" s="1" t="s">
        <v>403</v>
      </c>
      <c r="L22" s="1"/>
    </row>
    <row r="23" spans="1:18">
      <c r="A23" s="1"/>
      <c r="B23" s="1"/>
      <c r="C23" s="1"/>
      <c r="D23" s="1"/>
      <c r="E23" s="1"/>
      <c r="F23" s="1"/>
    </row>
    <row r="24" spans="1:18">
      <c r="A24" s="1" t="s">
        <v>1264</v>
      </c>
      <c r="B24" s="1"/>
      <c r="C24" s="1"/>
      <c r="D24" s="1"/>
      <c r="E24" s="1"/>
      <c r="F24" s="1"/>
    </row>
  </sheetData>
  <mergeCells count="20">
    <mergeCell ref="R5:R6"/>
    <mergeCell ref="I5:I6"/>
    <mergeCell ref="J5:J6"/>
    <mergeCell ref="K5:K6"/>
    <mergeCell ref="L5:L6"/>
    <mergeCell ref="M5:M6"/>
    <mergeCell ref="N5:N6"/>
    <mergeCell ref="A2:Q2"/>
    <mergeCell ref="A4:A6"/>
    <mergeCell ref="B4:Q4"/>
    <mergeCell ref="B5:B6"/>
    <mergeCell ref="C5:C6"/>
    <mergeCell ref="D5:D6"/>
    <mergeCell ref="E5:E6"/>
    <mergeCell ref="F5:F6"/>
    <mergeCell ref="G5:G6"/>
    <mergeCell ref="H5:H6"/>
    <mergeCell ref="O5:O6"/>
    <mergeCell ref="P5:P6"/>
    <mergeCell ref="Q5:Q6"/>
  </mergeCells>
  <pageMargins left="0" right="0" top="0" bottom="0" header="0.31496062992125984" footer="0.31496062992125984"/>
  <pageSetup paperSize="9" scale="50" fitToWidth="0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B5FDB1"/>
    <pageSetUpPr fitToPage="1"/>
  </sheetPr>
  <dimension ref="A1:AC111"/>
  <sheetViews>
    <sheetView view="pageBreakPreview" zoomScale="75" zoomScaleNormal="75" zoomScaleSheetLayoutView="75" workbookViewId="0">
      <pane xSplit="3" ySplit="7" topLeftCell="D50" activePane="bottomRight" state="frozen"/>
      <selection activeCell="L107" sqref="L107"/>
      <selection pane="topRight" activeCell="L107" sqref="L107"/>
      <selection pane="bottomLeft" activeCell="L107" sqref="L107"/>
      <selection pane="bottomRight" activeCell="P129" sqref="P129"/>
    </sheetView>
  </sheetViews>
  <sheetFormatPr defaultRowHeight="15"/>
  <cols>
    <col min="1" max="1" width="6.5703125" style="495" hidden="1" customWidth="1"/>
    <col min="2" max="2" width="7.28515625" style="495" hidden="1" customWidth="1"/>
    <col min="3" max="3" width="38.5703125" style="495" customWidth="1"/>
    <col min="4" max="15" width="6.42578125" style="495" customWidth="1"/>
    <col min="16" max="23" width="7.5703125" style="495" customWidth="1"/>
    <col min="24" max="256" width="9.140625" style="495"/>
    <col min="257" max="258" width="0" style="495" hidden="1" customWidth="1"/>
    <col min="259" max="259" width="38.5703125" style="495" customWidth="1"/>
    <col min="260" max="271" width="12" style="495" bestFit="1" customWidth="1"/>
    <col min="272" max="272" width="13.7109375" style="495" customWidth="1"/>
    <col min="273" max="279" width="13.7109375" style="495" bestFit="1" customWidth="1"/>
    <col min="280" max="512" width="9.140625" style="495"/>
    <col min="513" max="514" width="0" style="495" hidden="1" customWidth="1"/>
    <col min="515" max="515" width="38.5703125" style="495" customWidth="1"/>
    <col min="516" max="527" width="12" style="495" bestFit="1" customWidth="1"/>
    <col min="528" max="528" width="13.7109375" style="495" customWidth="1"/>
    <col min="529" max="535" width="13.7109375" style="495" bestFit="1" customWidth="1"/>
    <col min="536" max="768" width="9.140625" style="495"/>
    <col min="769" max="770" width="0" style="495" hidden="1" customWidth="1"/>
    <col min="771" max="771" width="38.5703125" style="495" customWidth="1"/>
    <col min="772" max="783" width="12" style="495" bestFit="1" customWidth="1"/>
    <col min="784" max="784" width="13.7109375" style="495" customWidth="1"/>
    <col min="785" max="791" width="13.7109375" style="495" bestFit="1" customWidth="1"/>
    <col min="792" max="1024" width="9.140625" style="495"/>
    <col min="1025" max="1026" width="0" style="495" hidden="1" customWidth="1"/>
    <col min="1027" max="1027" width="38.5703125" style="495" customWidth="1"/>
    <col min="1028" max="1039" width="12" style="495" bestFit="1" customWidth="1"/>
    <col min="1040" max="1040" width="13.7109375" style="495" customWidth="1"/>
    <col min="1041" max="1047" width="13.7109375" style="495" bestFit="1" customWidth="1"/>
    <col min="1048" max="1280" width="9.140625" style="495"/>
    <col min="1281" max="1282" width="0" style="495" hidden="1" customWidth="1"/>
    <col min="1283" max="1283" width="38.5703125" style="495" customWidth="1"/>
    <col min="1284" max="1295" width="12" style="495" bestFit="1" customWidth="1"/>
    <col min="1296" max="1296" width="13.7109375" style="495" customWidth="1"/>
    <col min="1297" max="1303" width="13.7109375" style="495" bestFit="1" customWidth="1"/>
    <col min="1304" max="1536" width="9.140625" style="495"/>
    <col min="1537" max="1538" width="0" style="495" hidden="1" customWidth="1"/>
    <col min="1539" max="1539" width="38.5703125" style="495" customWidth="1"/>
    <col min="1540" max="1551" width="12" style="495" bestFit="1" customWidth="1"/>
    <col min="1552" max="1552" width="13.7109375" style="495" customWidth="1"/>
    <col min="1553" max="1559" width="13.7109375" style="495" bestFit="1" customWidth="1"/>
    <col min="1560" max="1792" width="9.140625" style="495"/>
    <col min="1793" max="1794" width="0" style="495" hidden="1" customWidth="1"/>
    <col min="1795" max="1795" width="38.5703125" style="495" customWidth="1"/>
    <col min="1796" max="1807" width="12" style="495" bestFit="1" customWidth="1"/>
    <col min="1808" max="1808" width="13.7109375" style="495" customWidth="1"/>
    <col min="1809" max="1815" width="13.7109375" style="495" bestFit="1" customWidth="1"/>
    <col min="1816" max="2048" width="9.140625" style="495"/>
    <col min="2049" max="2050" width="0" style="495" hidden="1" customWidth="1"/>
    <col min="2051" max="2051" width="38.5703125" style="495" customWidth="1"/>
    <col min="2052" max="2063" width="12" style="495" bestFit="1" customWidth="1"/>
    <col min="2064" max="2064" width="13.7109375" style="495" customWidth="1"/>
    <col min="2065" max="2071" width="13.7109375" style="495" bestFit="1" customWidth="1"/>
    <col min="2072" max="2304" width="9.140625" style="495"/>
    <col min="2305" max="2306" width="0" style="495" hidden="1" customWidth="1"/>
    <col min="2307" max="2307" width="38.5703125" style="495" customWidth="1"/>
    <col min="2308" max="2319" width="12" style="495" bestFit="1" customWidth="1"/>
    <col min="2320" max="2320" width="13.7109375" style="495" customWidth="1"/>
    <col min="2321" max="2327" width="13.7109375" style="495" bestFit="1" customWidth="1"/>
    <col min="2328" max="2560" width="9.140625" style="495"/>
    <col min="2561" max="2562" width="0" style="495" hidden="1" customWidth="1"/>
    <col min="2563" max="2563" width="38.5703125" style="495" customWidth="1"/>
    <col min="2564" max="2575" width="12" style="495" bestFit="1" customWidth="1"/>
    <col min="2576" max="2576" width="13.7109375" style="495" customWidth="1"/>
    <col min="2577" max="2583" width="13.7109375" style="495" bestFit="1" customWidth="1"/>
    <col min="2584" max="2816" width="9.140625" style="495"/>
    <col min="2817" max="2818" width="0" style="495" hidden="1" customWidth="1"/>
    <col min="2819" max="2819" width="38.5703125" style="495" customWidth="1"/>
    <col min="2820" max="2831" width="12" style="495" bestFit="1" customWidth="1"/>
    <col min="2832" max="2832" width="13.7109375" style="495" customWidth="1"/>
    <col min="2833" max="2839" width="13.7109375" style="495" bestFit="1" customWidth="1"/>
    <col min="2840" max="3072" width="9.140625" style="495"/>
    <col min="3073" max="3074" width="0" style="495" hidden="1" customWidth="1"/>
    <col min="3075" max="3075" width="38.5703125" style="495" customWidth="1"/>
    <col min="3076" max="3087" width="12" style="495" bestFit="1" customWidth="1"/>
    <col min="3088" max="3088" width="13.7109375" style="495" customWidth="1"/>
    <col min="3089" max="3095" width="13.7109375" style="495" bestFit="1" customWidth="1"/>
    <col min="3096" max="3328" width="9.140625" style="495"/>
    <col min="3329" max="3330" width="0" style="495" hidden="1" customWidth="1"/>
    <col min="3331" max="3331" width="38.5703125" style="495" customWidth="1"/>
    <col min="3332" max="3343" width="12" style="495" bestFit="1" customWidth="1"/>
    <col min="3344" max="3344" width="13.7109375" style="495" customWidth="1"/>
    <col min="3345" max="3351" width="13.7109375" style="495" bestFit="1" customWidth="1"/>
    <col min="3352" max="3584" width="9.140625" style="495"/>
    <col min="3585" max="3586" width="0" style="495" hidden="1" customWidth="1"/>
    <col min="3587" max="3587" width="38.5703125" style="495" customWidth="1"/>
    <col min="3588" max="3599" width="12" style="495" bestFit="1" customWidth="1"/>
    <col min="3600" max="3600" width="13.7109375" style="495" customWidth="1"/>
    <col min="3601" max="3607" width="13.7109375" style="495" bestFit="1" customWidth="1"/>
    <col min="3608" max="3840" width="9.140625" style="495"/>
    <col min="3841" max="3842" width="0" style="495" hidden="1" customWidth="1"/>
    <col min="3843" max="3843" width="38.5703125" style="495" customWidth="1"/>
    <col min="3844" max="3855" width="12" style="495" bestFit="1" customWidth="1"/>
    <col min="3856" max="3856" width="13.7109375" style="495" customWidth="1"/>
    <col min="3857" max="3863" width="13.7109375" style="495" bestFit="1" customWidth="1"/>
    <col min="3864" max="4096" width="9.140625" style="495"/>
    <col min="4097" max="4098" width="0" style="495" hidden="1" customWidth="1"/>
    <col min="4099" max="4099" width="38.5703125" style="495" customWidth="1"/>
    <col min="4100" max="4111" width="12" style="495" bestFit="1" customWidth="1"/>
    <col min="4112" max="4112" width="13.7109375" style="495" customWidth="1"/>
    <col min="4113" max="4119" width="13.7109375" style="495" bestFit="1" customWidth="1"/>
    <col min="4120" max="4352" width="9.140625" style="495"/>
    <col min="4353" max="4354" width="0" style="495" hidden="1" customWidth="1"/>
    <col min="4355" max="4355" width="38.5703125" style="495" customWidth="1"/>
    <col min="4356" max="4367" width="12" style="495" bestFit="1" customWidth="1"/>
    <col min="4368" max="4368" width="13.7109375" style="495" customWidth="1"/>
    <col min="4369" max="4375" width="13.7109375" style="495" bestFit="1" customWidth="1"/>
    <col min="4376" max="4608" width="9.140625" style="495"/>
    <col min="4609" max="4610" width="0" style="495" hidden="1" customWidth="1"/>
    <col min="4611" max="4611" width="38.5703125" style="495" customWidth="1"/>
    <col min="4612" max="4623" width="12" style="495" bestFit="1" customWidth="1"/>
    <col min="4624" max="4624" width="13.7109375" style="495" customWidth="1"/>
    <col min="4625" max="4631" width="13.7109375" style="495" bestFit="1" customWidth="1"/>
    <col min="4632" max="4864" width="9.140625" style="495"/>
    <col min="4865" max="4866" width="0" style="495" hidden="1" customWidth="1"/>
    <col min="4867" max="4867" width="38.5703125" style="495" customWidth="1"/>
    <col min="4868" max="4879" width="12" style="495" bestFit="1" customWidth="1"/>
    <col min="4880" max="4880" width="13.7109375" style="495" customWidth="1"/>
    <col min="4881" max="4887" width="13.7109375" style="495" bestFit="1" customWidth="1"/>
    <col min="4888" max="5120" width="9.140625" style="495"/>
    <col min="5121" max="5122" width="0" style="495" hidden="1" customWidth="1"/>
    <col min="5123" max="5123" width="38.5703125" style="495" customWidth="1"/>
    <col min="5124" max="5135" width="12" style="495" bestFit="1" customWidth="1"/>
    <col min="5136" max="5136" width="13.7109375" style="495" customWidth="1"/>
    <col min="5137" max="5143" width="13.7109375" style="495" bestFit="1" customWidth="1"/>
    <col min="5144" max="5376" width="9.140625" style="495"/>
    <col min="5377" max="5378" width="0" style="495" hidden="1" customWidth="1"/>
    <col min="5379" max="5379" width="38.5703125" style="495" customWidth="1"/>
    <col min="5380" max="5391" width="12" style="495" bestFit="1" customWidth="1"/>
    <col min="5392" max="5392" width="13.7109375" style="495" customWidth="1"/>
    <col min="5393" max="5399" width="13.7109375" style="495" bestFit="1" customWidth="1"/>
    <col min="5400" max="5632" width="9.140625" style="495"/>
    <col min="5633" max="5634" width="0" style="495" hidden="1" customWidth="1"/>
    <col min="5635" max="5635" width="38.5703125" style="495" customWidth="1"/>
    <col min="5636" max="5647" width="12" style="495" bestFit="1" customWidth="1"/>
    <col min="5648" max="5648" width="13.7109375" style="495" customWidth="1"/>
    <col min="5649" max="5655" width="13.7109375" style="495" bestFit="1" customWidth="1"/>
    <col min="5656" max="5888" width="9.140625" style="495"/>
    <col min="5889" max="5890" width="0" style="495" hidden="1" customWidth="1"/>
    <col min="5891" max="5891" width="38.5703125" style="495" customWidth="1"/>
    <col min="5892" max="5903" width="12" style="495" bestFit="1" customWidth="1"/>
    <col min="5904" max="5904" width="13.7109375" style="495" customWidth="1"/>
    <col min="5905" max="5911" width="13.7109375" style="495" bestFit="1" customWidth="1"/>
    <col min="5912" max="6144" width="9.140625" style="495"/>
    <col min="6145" max="6146" width="0" style="495" hidden="1" customWidth="1"/>
    <col min="6147" max="6147" width="38.5703125" style="495" customWidth="1"/>
    <col min="6148" max="6159" width="12" style="495" bestFit="1" customWidth="1"/>
    <col min="6160" max="6160" width="13.7109375" style="495" customWidth="1"/>
    <col min="6161" max="6167" width="13.7109375" style="495" bestFit="1" customWidth="1"/>
    <col min="6168" max="6400" width="9.140625" style="495"/>
    <col min="6401" max="6402" width="0" style="495" hidden="1" customWidth="1"/>
    <col min="6403" max="6403" width="38.5703125" style="495" customWidth="1"/>
    <col min="6404" max="6415" width="12" style="495" bestFit="1" customWidth="1"/>
    <col min="6416" max="6416" width="13.7109375" style="495" customWidth="1"/>
    <col min="6417" max="6423" width="13.7109375" style="495" bestFit="1" customWidth="1"/>
    <col min="6424" max="6656" width="9.140625" style="495"/>
    <col min="6657" max="6658" width="0" style="495" hidden="1" customWidth="1"/>
    <col min="6659" max="6659" width="38.5703125" style="495" customWidth="1"/>
    <col min="6660" max="6671" width="12" style="495" bestFit="1" customWidth="1"/>
    <col min="6672" max="6672" width="13.7109375" style="495" customWidth="1"/>
    <col min="6673" max="6679" width="13.7109375" style="495" bestFit="1" customWidth="1"/>
    <col min="6680" max="6912" width="9.140625" style="495"/>
    <col min="6913" max="6914" width="0" style="495" hidden="1" customWidth="1"/>
    <col min="6915" max="6915" width="38.5703125" style="495" customWidth="1"/>
    <col min="6916" max="6927" width="12" style="495" bestFit="1" customWidth="1"/>
    <col min="6928" max="6928" width="13.7109375" style="495" customWidth="1"/>
    <col min="6929" max="6935" width="13.7109375" style="495" bestFit="1" customWidth="1"/>
    <col min="6936" max="7168" width="9.140625" style="495"/>
    <col min="7169" max="7170" width="0" style="495" hidden="1" customWidth="1"/>
    <col min="7171" max="7171" width="38.5703125" style="495" customWidth="1"/>
    <col min="7172" max="7183" width="12" style="495" bestFit="1" customWidth="1"/>
    <col min="7184" max="7184" width="13.7109375" style="495" customWidth="1"/>
    <col min="7185" max="7191" width="13.7109375" style="495" bestFit="1" customWidth="1"/>
    <col min="7192" max="7424" width="9.140625" style="495"/>
    <col min="7425" max="7426" width="0" style="495" hidden="1" customWidth="1"/>
    <col min="7427" max="7427" width="38.5703125" style="495" customWidth="1"/>
    <col min="7428" max="7439" width="12" style="495" bestFit="1" customWidth="1"/>
    <col min="7440" max="7440" width="13.7109375" style="495" customWidth="1"/>
    <col min="7441" max="7447" width="13.7109375" style="495" bestFit="1" customWidth="1"/>
    <col min="7448" max="7680" width="9.140625" style="495"/>
    <col min="7681" max="7682" width="0" style="495" hidden="1" customWidth="1"/>
    <col min="7683" max="7683" width="38.5703125" style="495" customWidth="1"/>
    <col min="7684" max="7695" width="12" style="495" bestFit="1" customWidth="1"/>
    <col min="7696" max="7696" width="13.7109375" style="495" customWidth="1"/>
    <col min="7697" max="7703" width="13.7109375" style="495" bestFit="1" customWidth="1"/>
    <col min="7704" max="7936" width="9.140625" style="495"/>
    <col min="7937" max="7938" width="0" style="495" hidden="1" customWidth="1"/>
    <col min="7939" max="7939" width="38.5703125" style="495" customWidth="1"/>
    <col min="7940" max="7951" width="12" style="495" bestFit="1" customWidth="1"/>
    <col min="7952" max="7952" width="13.7109375" style="495" customWidth="1"/>
    <col min="7953" max="7959" width="13.7109375" style="495" bestFit="1" customWidth="1"/>
    <col min="7960" max="8192" width="9.140625" style="495"/>
    <col min="8193" max="8194" width="0" style="495" hidden="1" customWidth="1"/>
    <col min="8195" max="8195" width="38.5703125" style="495" customWidth="1"/>
    <col min="8196" max="8207" width="12" style="495" bestFit="1" customWidth="1"/>
    <col min="8208" max="8208" width="13.7109375" style="495" customWidth="1"/>
    <col min="8209" max="8215" width="13.7109375" style="495" bestFit="1" customWidth="1"/>
    <col min="8216" max="8448" width="9.140625" style="495"/>
    <col min="8449" max="8450" width="0" style="495" hidden="1" customWidth="1"/>
    <col min="8451" max="8451" width="38.5703125" style="495" customWidth="1"/>
    <col min="8452" max="8463" width="12" style="495" bestFit="1" customWidth="1"/>
    <col min="8464" max="8464" width="13.7109375" style="495" customWidth="1"/>
    <col min="8465" max="8471" width="13.7109375" style="495" bestFit="1" customWidth="1"/>
    <col min="8472" max="8704" width="9.140625" style="495"/>
    <col min="8705" max="8706" width="0" style="495" hidden="1" customWidth="1"/>
    <col min="8707" max="8707" width="38.5703125" style="495" customWidth="1"/>
    <col min="8708" max="8719" width="12" style="495" bestFit="1" customWidth="1"/>
    <col min="8720" max="8720" width="13.7109375" style="495" customWidth="1"/>
    <col min="8721" max="8727" width="13.7109375" style="495" bestFit="1" customWidth="1"/>
    <col min="8728" max="8960" width="9.140625" style="495"/>
    <col min="8961" max="8962" width="0" style="495" hidden="1" customWidth="1"/>
    <col min="8963" max="8963" width="38.5703125" style="495" customWidth="1"/>
    <col min="8964" max="8975" width="12" style="495" bestFit="1" customWidth="1"/>
    <col min="8976" max="8976" width="13.7109375" style="495" customWidth="1"/>
    <col min="8977" max="8983" width="13.7109375" style="495" bestFit="1" customWidth="1"/>
    <col min="8984" max="9216" width="9.140625" style="495"/>
    <col min="9217" max="9218" width="0" style="495" hidden="1" customWidth="1"/>
    <col min="9219" max="9219" width="38.5703125" style="495" customWidth="1"/>
    <col min="9220" max="9231" width="12" style="495" bestFit="1" customWidth="1"/>
    <col min="9232" max="9232" width="13.7109375" style="495" customWidth="1"/>
    <col min="9233" max="9239" width="13.7109375" style="495" bestFit="1" customWidth="1"/>
    <col min="9240" max="9472" width="9.140625" style="495"/>
    <col min="9473" max="9474" width="0" style="495" hidden="1" customWidth="1"/>
    <col min="9475" max="9475" width="38.5703125" style="495" customWidth="1"/>
    <col min="9476" max="9487" width="12" style="495" bestFit="1" customWidth="1"/>
    <col min="9488" max="9488" width="13.7109375" style="495" customWidth="1"/>
    <col min="9489" max="9495" width="13.7109375" style="495" bestFit="1" customWidth="1"/>
    <col min="9496" max="9728" width="9.140625" style="495"/>
    <col min="9729" max="9730" width="0" style="495" hidden="1" customWidth="1"/>
    <col min="9731" max="9731" width="38.5703125" style="495" customWidth="1"/>
    <col min="9732" max="9743" width="12" style="495" bestFit="1" customWidth="1"/>
    <col min="9744" max="9744" width="13.7109375" style="495" customWidth="1"/>
    <col min="9745" max="9751" width="13.7109375" style="495" bestFit="1" customWidth="1"/>
    <col min="9752" max="9984" width="9.140625" style="495"/>
    <col min="9985" max="9986" width="0" style="495" hidden="1" customWidth="1"/>
    <col min="9987" max="9987" width="38.5703125" style="495" customWidth="1"/>
    <col min="9988" max="9999" width="12" style="495" bestFit="1" customWidth="1"/>
    <col min="10000" max="10000" width="13.7109375" style="495" customWidth="1"/>
    <col min="10001" max="10007" width="13.7109375" style="495" bestFit="1" customWidth="1"/>
    <col min="10008" max="10240" width="9.140625" style="495"/>
    <col min="10241" max="10242" width="0" style="495" hidden="1" customWidth="1"/>
    <col min="10243" max="10243" width="38.5703125" style="495" customWidth="1"/>
    <col min="10244" max="10255" width="12" style="495" bestFit="1" customWidth="1"/>
    <col min="10256" max="10256" width="13.7109375" style="495" customWidth="1"/>
    <col min="10257" max="10263" width="13.7109375" style="495" bestFit="1" customWidth="1"/>
    <col min="10264" max="10496" width="9.140625" style="495"/>
    <col min="10497" max="10498" width="0" style="495" hidden="1" customWidth="1"/>
    <col min="10499" max="10499" width="38.5703125" style="495" customWidth="1"/>
    <col min="10500" max="10511" width="12" style="495" bestFit="1" customWidth="1"/>
    <col min="10512" max="10512" width="13.7109375" style="495" customWidth="1"/>
    <col min="10513" max="10519" width="13.7109375" style="495" bestFit="1" customWidth="1"/>
    <col min="10520" max="10752" width="9.140625" style="495"/>
    <col min="10753" max="10754" width="0" style="495" hidden="1" customWidth="1"/>
    <col min="10755" max="10755" width="38.5703125" style="495" customWidth="1"/>
    <col min="10756" max="10767" width="12" style="495" bestFit="1" customWidth="1"/>
    <col min="10768" max="10768" width="13.7109375" style="495" customWidth="1"/>
    <col min="10769" max="10775" width="13.7109375" style="495" bestFit="1" customWidth="1"/>
    <col min="10776" max="11008" width="9.140625" style="495"/>
    <col min="11009" max="11010" width="0" style="495" hidden="1" customWidth="1"/>
    <col min="11011" max="11011" width="38.5703125" style="495" customWidth="1"/>
    <col min="11012" max="11023" width="12" style="495" bestFit="1" customWidth="1"/>
    <col min="11024" max="11024" width="13.7109375" style="495" customWidth="1"/>
    <col min="11025" max="11031" width="13.7109375" style="495" bestFit="1" customWidth="1"/>
    <col min="11032" max="11264" width="9.140625" style="495"/>
    <col min="11265" max="11266" width="0" style="495" hidden="1" customWidth="1"/>
    <col min="11267" max="11267" width="38.5703125" style="495" customWidth="1"/>
    <col min="11268" max="11279" width="12" style="495" bestFit="1" customWidth="1"/>
    <col min="11280" max="11280" width="13.7109375" style="495" customWidth="1"/>
    <col min="11281" max="11287" width="13.7109375" style="495" bestFit="1" customWidth="1"/>
    <col min="11288" max="11520" width="9.140625" style="495"/>
    <col min="11521" max="11522" width="0" style="495" hidden="1" customWidth="1"/>
    <col min="11523" max="11523" width="38.5703125" style="495" customWidth="1"/>
    <col min="11524" max="11535" width="12" style="495" bestFit="1" customWidth="1"/>
    <col min="11536" max="11536" width="13.7109375" style="495" customWidth="1"/>
    <col min="11537" max="11543" width="13.7109375" style="495" bestFit="1" customWidth="1"/>
    <col min="11544" max="11776" width="9.140625" style="495"/>
    <col min="11777" max="11778" width="0" style="495" hidden="1" customWidth="1"/>
    <col min="11779" max="11779" width="38.5703125" style="495" customWidth="1"/>
    <col min="11780" max="11791" width="12" style="495" bestFit="1" customWidth="1"/>
    <col min="11792" max="11792" width="13.7109375" style="495" customWidth="1"/>
    <col min="11793" max="11799" width="13.7109375" style="495" bestFit="1" customWidth="1"/>
    <col min="11800" max="12032" width="9.140625" style="495"/>
    <col min="12033" max="12034" width="0" style="495" hidden="1" customWidth="1"/>
    <col min="12035" max="12035" width="38.5703125" style="495" customWidth="1"/>
    <col min="12036" max="12047" width="12" style="495" bestFit="1" customWidth="1"/>
    <col min="12048" max="12048" width="13.7109375" style="495" customWidth="1"/>
    <col min="12049" max="12055" width="13.7109375" style="495" bestFit="1" customWidth="1"/>
    <col min="12056" max="12288" width="9.140625" style="495"/>
    <col min="12289" max="12290" width="0" style="495" hidden="1" customWidth="1"/>
    <col min="12291" max="12291" width="38.5703125" style="495" customWidth="1"/>
    <col min="12292" max="12303" width="12" style="495" bestFit="1" customWidth="1"/>
    <col min="12304" max="12304" width="13.7109375" style="495" customWidth="1"/>
    <col min="12305" max="12311" width="13.7109375" style="495" bestFit="1" customWidth="1"/>
    <col min="12312" max="12544" width="9.140625" style="495"/>
    <col min="12545" max="12546" width="0" style="495" hidden="1" customWidth="1"/>
    <col min="12547" max="12547" width="38.5703125" style="495" customWidth="1"/>
    <col min="12548" max="12559" width="12" style="495" bestFit="1" customWidth="1"/>
    <col min="12560" max="12560" width="13.7109375" style="495" customWidth="1"/>
    <col min="12561" max="12567" width="13.7109375" style="495" bestFit="1" customWidth="1"/>
    <col min="12568" max="12800" width="9.140625" style="495"/>
    <col min="12801" max="12802" width="0" style="495" hidden="1" customWidth="1"/>
    <col min="12803" max="12803" width="38.5703125" style="495" customWidth="1"/>
    <col min="12804" max="12815" width="12" style="495" bestFit="1" customWidth="1"/>
    <col min="12816" max="12816" width="13.7109375" style="495" customWidth="1"/>
    <col min="12817" max="12823" width="13.7109375" style="495" bestFit="1" customWidth="1"/>
    <col min="12824" max="13056" width="9.140625" style="495"/>
    <col min="13057" max="13058" width="0" style="495" hidden="1" customWidth="1"/>
    <col min="13059" max="13059" width="38.5703125" style="495" customWidth="1"/>
    <col min="13060" max="13071" width="12" style="495" bestFit="1" customWidth="1"/>
    <col min="13072" max="13072" width="13.7109375" style="495" customWidth="1"/>
    <col min="13073" max="13079" width="13.7109375" style="495" bestFit="1" customWidth="1"/>
    <col min="13080" max="13312" width="9.140625" style="495"/>
    <col min="13313" max="13314" width="0" style="495" hidden="1" customWidth="1"/>
    <col min="13315" max="13315" width="38.5703125" style="495" customWidth="1"/>
    <col min="13316" max="13327" width="12" style="495" bestFit="1" customWidth="1"/>
    <col min="13328" max="13328" width="13.7109375" style="495" customWidth="1"/>
    <col min="13329" max="13335" width="13.7109375" style="495" bestFit="1" customWidth="1"/>
    <col min="13336" max="13568" width="9.140625" style="495"/>
    <col min="13569" max="13570" width="0" style="495" hidden="1" customWidth="1"/>
    <col min="13571" max="13571" width="38.5703125" style="495" customWidth="1"/>
    <col min="13572" max="13583" width="12" style="495" bestFit="1" customWidth="1"/>
    <col min="13584" max="13584" width="13.7109375" style="495" customWidth="1"/>
    <col min="13585" max="13591" width="13.7109375" style="495" bestFit="1" customWidth="1"/>
    <col min="13592" max="13824" width="9.140625" style="495"/>
    <col min="13825" max="13826" width="0" style="495" hidden="1" customWidth="1"/>
    <col min="13827" max="13827" width="38.5703125" style="495" customWidth="1"/>
    <col min="13828" max="13839" width="12" style="495" bestFit="1" customWidth="1"/>
    <col min="13840" max="13840" width="13.7109375" style="495" customWidth="1"/>
    <col min="13841" max="13847" width="13.7109375" style="495" bestFit="1" customWidth="1"/>
    <col min="13848" max="14080" width="9.140625" style="495"/>
    <col min="14081" max="14082" width="0" style="495" hidden="1" customWidth="1"/>
    <col min="14083" max="14083" width="38.5703125" style="495" customWidth="1"/>
    <col min="14084" max="14095" width="12" style="495" bestFit="1" customWidth="1"/>
    <col min="14096" max="14096" width="13.7109375" style="495" customWidth="1"/>
    <col min="14097" max="14103" width="13.7109375" style="495" bestFit="1" customWidth="1"/>
    <col min="14104" max="14336" width="9.140625" style="495"/>
    <col min="14337" max="14338" width="0" style="495" hidden="1" customWidth="1"/>
    <col min="14339" max="14339" width="38.5703125" style="495" customWidth="1"/>
    <col min="14340" max="14351" width="12" style="495" bestFit="1" customWidth="1"/>
    <col min="14352" max="14352" width="13.7109375" style="495" customWidth="1"/>
    <col min="14353" max="14359" width="13.7109375" style="495" bestFit="1" customWidth="1"/>
    <col min="14360" max="14592" width="9.140625" style="495"/>
    <col min="14593" max="14594" width="0" style="495" hidden="1" customWidth="1"/>
    <col min="14595" max="14595" width="38.5703125" style="495" customWidth="1"/>
    <col min="14596" max="14607" width="12" style="495" bestFit="1" customWidth="1"/>
    <col min="14608" max="14608" width="13.7109375" style="495" customWidth="1"/>
    <col min="14609" max="14615" width="13.7109375" style="495" bestFit="1" customWidth="1"/>
    <col min="14616" max="14848" width="9.140625" style="495"/>
    <col min="14849" max="14850" width="0" style="495" hidden="1" customWidth="1"/>
    <col min="14851" max="14851" width="38.5703125" style="495" customWidth="1"/>
    <col min="14852" max="14863" width="12" style="495" bestFit="1" customWidth="1"/>
    <col min="14864" max="14864" width="13.7109375" style="495" customWidth="1"/>
    <col min="14865" max="14871" width="13.7109375" style="495" bestFit="1" customWidth="1"/>
    <col min="14872" max="15104" width="9.140625" style="495"/>
    <col min="15105" max="15106" width="0" style="495" hidden="1" customWidth="1"/>
    <col min="15107" max="15107" width="38.5703125" style="495" customWidth="1"/>
    <col min="15108" max="15119" width="12" style="495" bestFit="1" customWidth="1"/>
    <col min="15120" max="15120" width="13.7109375" style="495" customWidth="1"/>
    <col min="15121" max="15127" width="13.7109375" style="495" bestFit="1" customWidth="1"/>
    <col min="15128" max="15360" width="9.140625" style="495"/>
    <col min="15361" max="15362" width="0" style="495" hidden="1" customWidth="1"/>
    <col min="15363" max="15363" width="38.5703125" style="495" customWidth="1"/>
    <col min="15364" max="15375" width="12" style="495" bestFit="1" customWidth="1"/>
    <col min="15376" max="15376" width="13.7109375" style="495" customWidth="1"/>
    <col min="15377" max="15383" width="13.7109375" style="495" bestFit="1" customWidth="1"/>
    <col min="15384" max="15616" width="9.140625" style="495"/>
    <col min="15617" max="15618" width="0" style="495" hidden="1" customWidth="1"/>
    <col min="15619" max="15619" width="38.5703125" style="495" customWidth="1"/>
    <col min="15620" max="15631" width="12" style="495" bestFit="1" customWidth="1"/>
    <col min="15632" max="15632" width="13.7109375" style="495" customWidth="1"/>
    <col min="15633" max="15639" width="13.7109375" style="495" bestFit="1" customWidth="1"/>
    <col min="15640" max="15872" width="9.140625" style="495"/>
    <col min="15873" max="15874" width="0" style="495" hidden="1" customWidth="1"/>
    <col min="15875" max="15875" width="38.5703125" style="495" customWidth="1"/>
    <col min="15876" max="15887" width="12" style="495" bestFit="1" customWidth="1"/>
    <col min="15888" max="15888" width="13.7109375" style="495" customWidth="1"/>
    <col min="15889" max="15895" width="13.7109375" style="495" bestFit="1" customWidth="1"/>
    <col min="15896" max="16128" width="9.140625" style="495"/>
    <col min="16129" max="16130" width="0" style="495" hidden="1" customWidth="1"/>
    <col min="16131" max="16131" width="38.5703125" style="495" customWidth="1"/>
    <col min="16132" max="16143" width="12" style="495" bestFit="1" customWidth="1"/>
    <col min="16144" max="16144" width="13.7109375" style="495" customWidth="1"/>
    <col min="16145" max="16151" width="13.7109375" style="495" bestFit="1" customWidth="1"/>
    <col min="16152" max="16384" width="9.140625" style="495"/>
  </cols>
  <sheetData>
    <row r="1" spans="1:29">
      <c r="C1" s="496" t="s">
        <v>886</v>
      </c>
    </row>
    <row r="2" spans="1:29" hidden="1"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7"/>
      <c r="R2" s="497"/>
      <c r="S2" s="497"/>
      <c r="T2" s="497"/>
      <c r="U2" s="497"/>
      <c r="V2" s="497"/>
      <c r="W2" s="497"/>
    </row>
    <row r="3" spans="1:29">
      <c r="A3" s="1043" t="s">
        <v>2</v>
      </c>
      <c r="B3" s="1043" t="s">
        <v>887</v>
      </c>
      <c r="C3" s="1043" t="s">
        <v>888</v>
      </c>
      <c r="D3" s="1046" t="s">
        <v>889</v>
      </c>
      <c r="E3" s="1046"/>
      <c r="F3" s="1046"/>
      <c r="G3" s="1046"/>
      <c r="H3" s="1046"/>
      <c r="I3" s="1046"/>
      <c r="J3" s="1046"/>
      <c r="K3" s="1046"/>
      <c r="L3" s="1046"/>
      <c r="M3" s="1046"/>
      <c r="N3" s="1046"/>
      <c r="O3" s="1046"/>
      <c r="P3" s="1046"/>
      <c r="Q3" s="1046"/>
      <c r="R3" s="1046"/>
      <c r="S3" s="1046"/>
      <c r="T3" s="1046"/>
      <c r="U3" s="1046"/>
      <c r="V3" s="1046"/>
      <c r="W3" s="1046"/>
    </row>
    <row r="4" spans="1:29">
      <c r="A4" s="1044"/>
      <c r="B4" s="1044"/>
      <c r="C4" s="1044"/>
      <c r="D4" s="1047" t="s">
        <v>890</v>
      </c>
      <c r="E4" s="1047"/>
      <c r="F4" s="1047"/>
      <c r="G4" s="1047"/>
      <c r="H4" s="1047"/>
      <c r="I4" s="1047"/>
      <c r="J4" s="1047"/>
      <c r="K4" s="1047"/>
      <c r="L4" s="1047"/>
      <c r="M4" s="1047"/>
      <c r="N4" s="1047"/>
      <c r="O4" s="1047"/>
      <c r="P4" s="1047"/>
      <c r="Q4" s="1047"/>
      <c r="R4" s="1047"/>
      <c r="S4" s="1047"/>
      <c r="T4" s="1047"/>
      <c r="U4" s="1047"/>
      <c r="V4" s="1047"/>
      <c r="W4" s="1047"/>
    </row>
    <row r="5" spans="1:29">
      <c r="A5" s="1044"/>
      <c r="B5" s="1044"/>
      <c r="C5" s="1045"/>
      <c r="D5" s="1046" t="s">
        <v>891</v>
      </c>
      <c r="E5" s="1046"/>
      <c r="F5" s="1046"/>
      <c r="G5" s="1046"/>
      <c r="H5" s="1046"/>
      <c r="I5" s="1046"/>
      <c r="J5" s="1046"/>
      <c r="K5" s="1046"/>
      <c r="L5" s="1046"/>
      <c r="M5" s="1046"/>
      <c r="N5" s="1046"/>
      <c r="O5" s="1046"/>
      <c r="P5" s="1046"/>
      <c r="Q5" s="1046"/>
      <c r="R5" s="1046"/>
      <c r="S5" s="1046"/>
      <c r="T5" s="1046"/>
      <c r="U5" s="1046"/>
      <c r="V5" s="1046"/>
      <c r="W5" s="1046"/>
    </row>
    <row r="6" spans="1:29">
      <c r="A6" s="1045"/>
      <c r="B6" s="1045"/>
      <c r="C6" s="498" t="s">
        <v>892</v>
      </c>
      <c r="D6" s="499">
        <v>1</v>
      </c>
      <c r="E6" s="499">
        <v>2</v>
      </c>
      <c r="F6" s="499">
        <v>3</v>
      </c>
      <c r="G6" s="499">
        <v>4</v>
      </c>
      <c r="H6" s="499">
        <v>5</v>
      </c>
      <c r="I6" s="499">
        <v>6</v>
      </c>
      <c r="J6" s="499">
        <v>7</v>
      </c>
      <c r="K6" s="500">
        <v>8</v>
      </c>
      <c r="L6" s="499">
        <v>9</v>
      </c>
      <c r="M6" s="499">
        <v>10</v>
      </c>
      <c r="N6" s="499">
        <v>11</v>
      </c>
      <c r="O6" s="499">
        <v>12</v>
      </c>
      <c r="P6" s="499">
        <v>13</v>
      </c>
      <c r="Q6" s="499">
        <v>14</v>
      </c>
      <c r="R6" s="499">
        <v>15</v>
      </c>
      <c r="S6" s="499">
        <v>16</v>
      </c>
      <c r="T6" s="499">
        <v>17</v>
      </c>
      <c r="U6" s="499">
        <v>18</v>
      </c>
      <c r="V6" s="499">
        <v>19</v>
      </c>
      <c r="W6" s="499">
        <v>20</v>
      </c>
    </row>
    <row r="7" spans="1:29" s="504" customFormat="1">
      <c r="A7" s="501"/>
      <c r="B7" s="501"/>
      <c r="C7" s="502" t="s">
        <v>893</v>
      </c>
      <c r="D7" s="503">
        <f>D6*15</f>
        <v>15</v>
      </c>
      <c r="E7" s="503">
        <f t="shared" ref="E7:W7" si="0">E6*15</f>
        <v>30</v>
      </c>
      <c r="F7" s="503">
        <f t="shared" si="0"/>
        <v>45</v>
      </c>
      <c r="G7" s="503">
        <f t="shared" si="0"/>
        <v>60</v>
      </c>
      <c r="H7" s="503">
        <f t="shared" si="0"/>
        <v>75</v>
      </c>
      <c r="I7" s="503">
        <f t="shared" si="0"/>
        <v>90</v>
      </c>
      <c r="J7" s="503">
        <f t="shared" si="0"/>
        <v>105</v>
      </c>
      <c r="K7" s="503">
        <f t="shared" si="0"/>
        <v>120</v>
      </c>
      <c r="L7" s="503">
        <f t="shared" si="0"/>
        <v>135</v>
      </c>
      <c r="M7" s="503">
        <f t="shared" si="0"/>
        <v>150</v>
      </c>
      <c r="N7" s="503">
        <f t="shared" si="0"/>
        <v>165</v>
      </c>
      <c r="O7" s="503">
        <f t="shared" si="0"/>
        <v>180</v>
      </c>
      <c r="P7" s="503">
        <f t="shared" si="0"/>
        <v>195</v>
      </c>
      <c r="Q7" s="503">
        <f t="shared" si="0"/>
        <v>210</v>
      </c>
      <c r="R7" s="503">
        <f t="shared" si="0"/>
        <v>225</v>
      </c>
      <c r="S7" s="503">
        <f t="shared" si="0"/>
        <v>240</v>
      </c>
      <c r="T7" s="503">
        <f t="shared" si="0"/>
        <v>255</v>
      </c>
      <c r="U7" s="503">
        <f t="shared" si="0"/>
        <v>270</v>
      </c>
      <c r="V7" s="503">
        <f t="shared" si="0"/>
        <v>285</v>
      </c>
      <c r="W7" s="503">
        <f t="shared" si="0"/>
        <v>300</v>
      </c>
      <c r="X7" s="495">
        <f>K7/K6</f>
        <v>15</v>
      </c>
      <c r="Y7" s="495"/>
      <c r="Z7" s="495"/>
      <c r="AA7" s="495"/>
      <c r="AB7" s="495"/>
      <c r="AC7" s="495"/>
    </row>
    <row r="8" spans="1:29" s="504" customFormat="1">
      <c r="A8" s="501"/>
      <c r="B8" s="501"/>
      <c r="C8" s="505" t="s">
        <v>894</v>
      </c>
      <c r="D8" s="503">
        <f>10*D6</f>
        <v>10</v>
      </c>
      <c r="E8" s="503">
        <f t="shared" ref="E8:W8" si="1">10*E6</f>
        <v>20</v>
      </c>
      <c r="F8" s="503">
        <f t="shared" si="1"/>
        <v>30</v>
      </c>
      <c r="G8" s="503">
        <f t="shared" si="1"/>
        <v>40</v>
      </c>
      <c r="H8" s="503">
        <f t="shared" si="1"/>
        <v>50</v>
      </c>
      <c r="I8" s="503">
        <f t="shared" si="1"/>
        <v>60</v>
      </c>
      <c r="J8" s="503">
        <f t="shared" si="1"/>
        <v>70</v>
      </c>
      <c r="K8" s="503">
        <f t="shared" si="1"/>
        <v>80</v>
      </c>
      <c r="L8" s="503">
        <f t="shared" si="1"/>
        <v>90</v>
      </c>
      <c r="M8" s="503">
        <f t="shared" si="1"/>
        <v>100</v>
      </c>
      <c r="N8" s="503">
        <f t="shared" si="1"/>
        <v>110</v>
      </c>
      <c r="O8" s="503">
        <f t="shared" si="1"/>
        <v>120</v>
      </c>
      <c r="P8" s="503">
        <f t="shared" si="1"/>
        <v>130</v>
      </c>
      <c r="Q8" s="503">
        <f t="shared" si="1"/>
        <v>140</v>
      </c>
      <c r="R8" s="503">
        <f t="shared" si="1"/>
        <v>150</v>
      </c>
      <c r="S8" s="503">
        <f t="shared" si="1"/>
        <v>160</v>
      </c>
      <c r="T8" s="503">
        <f t="shared" si="1"/>
        <v>170</v>
      </c>
      <c r="U8" s="503">
        <f t="shared" si="1"/>
        <v>180</v>
      </c>
      <c r="V8" s="503">
        <f t="shared" si="1"/>
        <v>190</v>
      </c>
      <c r="W8" s="503">
        <f t="shared" si="1"/>
        <v>200</v>
      </c>
      <c r="X8" s="495">
        <f>K8/K6</f>
        <v>10</v>
      </c>
      <c r="Y8" s="495"/>
      <c r="Z8" s="495"/>
      <c r="AA8" s="495"/>
      <c r="AB8" s="495"/>
      <c r="AC8" s="495"/>
    </row>
    <row r="9" spans="1:29" s="504" customFormat="1">
      <c r="A9" s="501"/>
      <c r="B9" s="501"/>
      <c r="C9" s="505" t="s">
        <v>895</v>
      </c>
      <c r="D9" s="503">
        <f>6*D6</f>
        <v>6</v>
      </c>
      <c r="E9" s="503">
        <f t="shared" ref="E9:W9" si="2">6*E6</f>
        <v>12</v>
      </c>
      <c r="F9" s="503">
        <f t="shared" si="2"/>
        <v>18</v>
      </c>
      <c r="G9" s="503">
        <f t="shared" si="2"/>
        <v>24</v>
      </c>
      <c r="H9" s="503">
        <f t="shared" si="2"/>
        <v>30</v>
      </c>
      <c r="I9" s="503">
        <f t="shared" si="2"/>
        <v>36</v>
      </c>
      <c r="J9" s="503">
        <f t="shared" si="2"/>
        <v>42</v>
      </c>
      <c r="K9" s="503">
        <f t="shared" si="2"/>
        <v>48</v>
      </c>
      <c r="L9" s="503">
        <f t="shared" si="2"/>
        <v>54</v>
      </c>
      <c r="M9" s="503">
        <f t="shared" si="2"/>
        <v>60</v>
      </c>
      <c r="N9" s="503">
        <f t="shared" si="2"/>
        <v>66</v>
      </c>
      <c r="O9" s="503">
        <f t="shared" si="2"/>
        <v>72</v>
      </c>
      <c r="P9" s="503">
        <f t="shared" si="2"/>
        <v>78</v>
      </c>
      <c r="Q9" s="503">
        <f t="shared" si="2"/>
        <v>84</v>
      </c>
      <c r="R9" s="503">
        <f t="shared" si="2"/>
        <v>90</v>
      </c>
      <c r="S9" s="503">
        <f t="shared" si="2"/>
        <v>96</v>
      </c>
      <c r="T9" s="503">
        <f t="shared" si="2"/>
        <v>102</v>
      </c>
      <c r="U9" s="503">
        <f t="shared" si="2"/>
        <v>108</v>
      </c>
      <c r="V9" s="503">
        <f t="shared" si="2"/>
        <v>114</v>
      </c>
      <c r="W9" s="503">
        <f t="shared" si="2"/>
        <v>120</v>
      </c>
      <c r="X9" s="495">
        <f>K9/K6</f>
        <v>6</v>
      </c>
      <c r="Y9" s="495"/>
      <c r="Z9" s="495"/>
      <c r="AA9" s="495"/>
      <c r="AB9" s="495"/>
      <c r="AC9" s="495"/>
    </row>
    <row r="10" spans="1:29" s="504" customFormat="1">
      <c r="A10" s="501"/>
      <c r="B10" s="501"/>
      <c r="C10" s="505" t="s">
        <v>896</v>
      </c>
      <c r="D10" s="503">
        <f>7*D6</f>
        <v>7</v>
      </c>
      <c r="E10" s="503">
        <f t="shared" ref="E10:W10" si="3">7*E6</f>
        <v>14</v>
      </c>
      <c r="F10" s="503">
        <f t="shared" si="3"/>
        <v>21</v>
      </c>
      <c r="G10" s="503">
        <f t="shared" si="3"/>
        <v>28</v>
      </c>
      <c r="H10" s="503">
        <f t="shared" si="3"/>
        <v>35</v>
      </c>
      <c r="I10" s="503">
        <f t="shared" si="3"/>
        <v>42</v>
      </c>
      <c r="J10" s="503">
        <f t="shared" si="3"/>
        <v>49</v>
      </c>
      <c r="K10" s="503">
        <f t="shared" si="3"/>
        <v>56</v>
      </c>
      <c r="L10" s="503">
        <f t="shared" si="3"/>
        <v>63</v>
      </c>
      <c r="M10" s="503">
        <f t="shared" si="3"/>
        <v>70</v>
      </c>
      <c r="N10" s="503">
        <f t="shared" si="3"/>
        <v>77</v>
      </c>
      <c r="O10" s="503">
        <f t="shared" si="3"/>
        <v>84</v>
      </c>
      <c r="P10" s="503">
        <f t="shared" si="3"/>
        <v>91</v>
      </c>
      <c r="Q10" s="503">
        <f t="shared" si="3"/>
        <v>98</v>
      </c>
      <c r="R10" s="503">
        <f t="shared" si="3"/>
        <v>105</v>
      </c>
      <c r="S10" s="503">
        <f t="shared" si="3"/>
        <v>112</v>
      </c>
      <c r="T10" s="503">
        <f t="shared" si="3"/>
        <v>119</v>
      </c>
      <c r="U10" s="503">
        <f t="shared" si="3"/>
        <v>126</v>
      </c>
      <c r="V10" s="503">
        <f t="shared" si="3"/>
        <v>133</v>
      </c>
      <c r="W10" s="503">
        <f t="shared" si="3"/>
        <v>140</v>
      </c>
      <c r="X10" s="495">
        <f>K10/K6</f>
        <v>7</v>
      </c>
      <c r="Y10" s="495"/>
      <c r="Z10" s="495"/>
      <c r="AA10" s="495"/>
      <c r="AB10" s="495"/>
      <c r="AC10" s="495"/>
    </row>
    <row r="11" spans="1:29" s="504" customFormat="1">
      <c r="A11" s="501"/>
      <c r="B11" s="501"/>
      <c r="C11" s="505"/>
      <c r="D11" s="503"/>
      <c r="E11" s="503"/>
      <c r="F11" s="503"/>
      <c r="G11" s="503"/>
      <c r="H11" s="503"/>
      <c r="I11" s="503"/>
      <c r="J11" s="503"/>
      <c r="K11" s="503"/>
      <c r="L11" s="503"/>
      <c r="M11" s="503"/>
      <c r="N11" s="503"/>
      <c r="O11" s="503"/>
      <c r="P11" s="503"/>
      <c r="Q11" s="503"/>
      <c r="R11" s="503"/>
      <c r="S11" s="503"/>
      <c r="T11" s="503"/>
      <c r="U11" s="503"/>
      <c r="V11" s="503"/>
      <c r="W11" s="503"/>
      <c r="X11" s="495"/>
      <c r="Y11" s="495"/>
      <c r="Z11" s="495"/>
      <c r="AA11" s="495"/>
      <c r="AB11" s="495"/>
      <c r="AC11" s="495"/>
    </row>
    <row r="12" spans="1:29">
      <c r="A12" s="506">
        <v>1</v>
      </c>
      <c r="B12" s="507" t="s">
        <v>897</v>
      </c>
      <c r="C12" s="508" t="s">
        <v>898</v>
      </c>
      <c r="D12" s="509">
        <v>1</v>
      </c>
      <c r="E12" s="509">
        <v>1</v>
      </c>
      <c r="F12" s="509">
        <v>1</v>
      </c>
      <c r="G12" s="509">
        <v>1</v>
      </c>
      <c r="H12" s="509">
        <v>1</v>
      </c>
      <c r="I12" s="509">
        <v>1</v>
      </c>
      <c r="J12" s="509">
        <v>1</v>
      </c>
      <c r="K12" s="510">
        <v>1</v>
      </c>
      <c r="L12" s="509">
        <v>1</v>
      </c>
      <c r="M12" s="509">
        <v>1</v>
      </c>
      <c r="N12" s="509">
        <v>1</v>
      </c>
      <c r="O12" s="509">
        <v>1</v>
      </c>
      <c r="P12" s="509">
        <v>1</v>
      </c>
      <c r="Q12" s="509">
        <v>1</v>
      </c>
      <c r="R12" s="509">
        <v>1</v>
      </c>
      <c r="S12" s="509">
        <v>1</v>
      </c>
      <c r="T12" s="509">
        <v>1</v>
      </c>
      <c r="U12" s="509">
        <v>1</v>
      </c>
      <c r="V12" s="509">
        <v>1</v>
      </c>
      <c r="W12" s="509">
        <v>1</v>
      </c>
    </row>
    <row r="13" spans="1:29" ht="45">
      <c r="A13" s="506">
        <v>2</v>
      </c>
      <c r="B13" s="507" t="s">
        <v>897</v>
      </c>
      <c r="C13" s="511" t="s">
        <v>899</v>
      </c>
      <c r="D13" s="509"/>
      <c r="E13" s="509"/>
      <c r="F13" s="509"/>
      <c r="G13" s="509"/>
      <c r="H13" s="509"/>
      <c r="I13" s="509">
        <v>0.5</v>
      </c>
      <c r="J13" s="509">
        <v>0.5</v>
      </c>
      <c r="K13" s="510">
        <v>0.5</v>
      </c>
      <c r="L13" s="509">
        <v>0.5</v>
      </c>
      <c r="M13" s="509">
        <v>1</v>
      </c>
      <c r="N13" s="509">
        <v>1</v>
      </c>
      <c r="O13" s="509">
        <v>1</v>
      </c>
      <c r="P13" s="509">
        <v>1</v>
      </c>
      <c r="Q13" s="509">
        <v>1</v>
      </c>
      <c r="R13" s="509">
        <v>1</v>
      </c>
      <c r="S13" s="509">
        <v>1</v>
      </c>
      <c r="T13" s="509">
        <v>1</v>
      </c>
      <c r="U13" s="509">
        <v>1.5</v>
      </c>
      <c r="V13" s="509">
        <v>1.5</v>
      </c>
      <c r="W13" s="509">
        <v>1.5</v>
      </c>
    </row>
    <row r="14" spans="1:29">
      <c r="A14" s="506">
        <v>3</v>
      </c>
      <c r="B14" s="507" t="s">
        <v>897</v>
      </c>
      <c r="C14" s="508" t="s">
        <v>900</v>
      </c>
      <c r="D14" s="509"/>
      <c r="E14" s="509"/>
      <c r="F14" s="509"/>
      <c r="G14" s="509"/>
      <c r="H14" s="509"/>
      <c r="I14" s="509"/>
      <c r="J14" s="509"/>
      <c r="K14" s="510"/>
      <c r="L14" s="509"/>
      <c r="M14" s="509"/>
      <c r="N14" s="509"/>
      <c r="O14" s="509">
        <v>1</v>
      </c>
      <c r="P14" s="509">
        <v>1</v>
      </c>
      <c r="Q14" s="509">
        <v>1</v>
      </c>
      <c r="R14" s="509">
        <v>1</v>
      </c>
      <c r="S14" s="509">
        <v>1</v>
      </c>
      <c r="T14" s="509">
        <v>1</v>
      </c>
      <c r="U14" s="509">
        <v>1</v>
      </c>
      <c r="V14" s="509">
        <v>1</v>
      </c>
      <c r="W14" s="509">
        <v>1</v>
      </c>
    </row>
    <row r="15" spans="1:29" ht="30">
      <c r="A15" s="506">
        <v>4</v>
      </c>
      <c r="B15" s="507" t="s">
        <v>897</v>
      </c>
      <c r="C15" s="511" t="s">
        <v>901</v>
      </c>
      <c r="D15" s="509"/>
      <c r="E15" s="509"/>
      <c r="F15" s="509"/>
      <c r="G15" s="509">
        <v>0.5</v>
      </c>
      <c r="H15" s="509">
        <v>0.5</v>
      </c>
      <c r="I15" s="509">
        <v>1</v>
      </c>
      <c r="J15" s="509">
        <v>1</v>
      </c>
      <c r="K15" s="510">
        <v>1</v>
      </c>
      <c r="L15" s="509">
        <v>1</v>
      </c>
      <c r="M15" s="509">
        <v>1</v>
      </c>
      <c r="N15" s="509">
        <v>1</v>
      </c>
      <c r="O15" s="509"/>
      <c r="P15" s="509"/>
      <c r="Q15" s="509"/>
      <c r="R15" s="509"/>
      <c r="S15" s="509"/>
      <c r="T15" s="509"/>
      <c r="U15" s="509"/>
      <c r="V15" s="509"/>
      <c r="W15" s="509"/>
    </row>
    <row r="16" spans="1:29">
      <c r="A16" s="506">
        <v>5</v>
      </c>
      <c r="B16" s="507" t="s">
        <v>897</v>
      </c>
      <c r="C16" s="508" t="s">
        <v>315</v>
      </c>
      <c r="D16" s="509">
        <v>1</v>
      </c>
      <c r="E16" s="509">
        <v>1</v>
      </c>
      <c r="F16" s="509">
        <v>1</v>
      </c>
      <c r="G16" s="509">
        <v>1</v>
      </c>
      <c r="H16" s="509">
        <v>1</v>
      </c>
      <c r="I16" s="509">
        <v>1</v>
      </c>
      <c r="J16" s="509">
        <v>1</v>
      </c>
      <c r="K16" s="510">
        <v>1</v>
      </c>
      <c r="L16" s="509">
        <v>1</v>
      </c>
      <c r="M16" s="509">
        <v>1</v>
      </c>
      <c r="N16" s="509">
        <v>1</v>
      </c>
      <c r="O16" s="509">
        <v>1</v>
      </c>
      <c r="P16" s="509">
        <v>1</v>
      </c>
      <c r="Q16" s="509">
        <v>1</v>
      </c>
      <c r="R16" s="509">
        <v>1</v>
      </c>
      <c r="S16" s="509">
        <v>1</v>
      </c>
      <c r="T16" s="509">
        <v>1</v>
      </c>
      <c r="U16" s="509">
        <v>1</v>
      </c>
      <c r="V16" s="509">
        <v>1</v>
      </c>
      <c r="W16" s="509">
        <v>1</v>
      </c>
    </row>
    <row r="17" spans="1:23" ht="30">
      <c r="A17" s="506">
        <v>6</v>
      </c>
      <c r="B17" s="507" t="s">
        <v>897</v>
      </c>
      <c r="C17" s="511" t="s">
        <v>902</v>
      </c>
      <c r="D17" s="509"/>
      <c r="E17" s="509">
        <v>0.5</v>
      </c>
      <c r="F17" s="509">
        <v>0.5</v>
      </c>
      <c r="G17" s="509">
        <v>0.5</v>
      </c>
      <c r="H17" s="509">
        <v>0.5</v>
      </c>
      <c r="I17" s="509">
        <v>0.5</v>
      </c>
      <c r="J17" s="509">
        <v>0.5</v>
      </c>
      <c r="K17" s="510">
        <v>1</v>
      </c>
      <c r="L17" s="509">
        <v>1</v>
      </c>
      <c r="M17" s="509">
        <v>1</v>
      </c>
      <c r="N17" s="509">
        <v>1</v>
      </c>
      <c r="O17" s="509">
        <v>1</v>
      </c>
      <c r="P17" s="509">
        <v>1</v>
      </c>
      <c r="Q17" s="509">
        <v>1.5</v>
      </c>
      <c r="R17" s="509">
        <v>1.5</v>
      </c>
      <c r="S17" s="509">
        <v>1.5</v>
      </c>
      <c r="T17" s="509">
        <v>1.5</v>
      </c>
      <c r="U17" s="509">
        <v>1.5</v>
      </c>
      <c r="V17" s="509">
        <v>1.5</v>
      </c>
      <c r="W17" s="509">
        <v>1.5</v>
      </c>
    </row>
    <row r="18" spans="1:23">
      <c r="A18" s="506">
        <v>7</v>
      </c>
      <c r="B18" s="507" t="s">
        <v>897</v>
      </c>
      <c r="C18" s="508" t="s">
        <v>903</v>
      </c>
      <c r="D18" s="509"/>
      <c r="E18" s="509"/>
      <c r="F18" s="509"/>
      <c r="G18" s="509"/>
      <c r="H18" s="509">
        <v>0.25</v>
      </c>
      <c r="I18" s="509">
        <v>0.25</v>
      </c>
      <c r="J18" s="509">
        <v>0.25</v>
      </c>
      <c r="K18" s="510">
        <v>0.25</v>
      </c>
      <c r="L18" s="509">
        <v>0.25</v>
      </c>
      <c r="M18" s="509">
        <v>0.5</v>
      </c>
      <c r="N18" s="509">
        <v>0.5</v>
      </c>
      <c r="O18" s="509">
        <v>0.5</v>
      </c>
      <c r="P18" s="509">
        <v>0.5</v>
      </c>
      <c r="Q18" s="509">
        <v>0.5</v>
      </c>
      <c r="R18" s="509">
        <v>0.75</v>
      </c>
      <c r="S18" s="509">
        <v>0.75</v>
      </c>
      <c r="T18" s="509">
        <v>0.75</v>
      </c>
      <c r="U18" s="509">
        <v>0.75</v>
      </c>
      <c r="V18" s="509">
        <v>0.75</v>
      </c>
      <c r="W18" s="509">
        <v>1</v>
      </c>
    </row>
    <row r="19" spans="1:23" ht="30">
      <c r="A19" s="506">
        <v>8</v>
      </c>
      <c r="B19" s="507" t="s">
        <v>897</v>
      </c>
      <c r="C19" s="511" t="s">
        <v>904</v>
      </c>
      <c r="D19" s="509"/>
      <c r="E19" s="509"/>
      <c r="F19" s="509"/>
      <c r="G19" s="509">
        <v>0.5</v>
      </c>
      <c r="H19" s="509">
        <v>0.5</v>
      </c>
      <c r="I19" s="509">
        <v>0.5</v>
      </c>
      <c r="J19" s="509">
        <v>0.5</v>
      </c>
      <c r="K19" s="510">
        <v>0.5</v>
      </c>
      <c r="L19" s="509">
        <v>0.5</v>
      </c>
      <c r="M19" s="509">
        <v>1</v>
      </c>
      <c r="N19" s="509">
        <v>1</v>
      </c>
      <c r="O19" s="509">
        <v>1</v>
      </c>
      <c r="P19" s="509">
        <v>1</v>
      </c>
      <c r="Q19" s="509">
        <v>1</v>
      </c>
      <c r="R19" s="509">
        <v>1</v>
      </c>
      <c r="S19" s="509">
        <v>1</v>
      </c>
      <c r="T19" s="509">
        <v>1</v>
      </c>
      <c r="U19" s="509">
        <v>1</v>
      </c>
      <c r="V19" s="509">
        <v>1</v>
      </c>
      <c r="W19" s="509">
        <v>1</v>
      </c>
    </row>
    <row r="20" spans="1:23" ht="120">
      <c r="A20" s="506">
        <v>16</v>
      </c>
      <c r="B20" s="507" t="s">
        <v>897</v>
      </c>
      <c r="C20" s="512" t="s">
        <v>905</v>
      </c>
      <c r="D20" s="513">
        <v>0.25</v>
      </c>
      <c r="E20" s="513">
        <v>0.25</v>
      </c>
      <c r="F20" s="513">
        <v>0.25</v>
      </c>
      <c r="G20" s="513">
        <v>0.25</v>
      </c>
      <c r="H20" s="513">
        <v>0.25</v>
      </c>
      <c r="I20" s="513">
        <v>0.25</v>
      </c>
      <c r="J20" s="513">
        <v>0.25</v>
      </c>
      <c r="K20" s="514">
        <v>0.25</v>
      </c>
      <c r="L20" s="513">
        <v>0.25</v>
      </c>
      <c r="M20" s="513">
        <v>0.25</v>
      </c>
      <c r="N20" s="513">
        <v>0.25</v>
      </c>
      <c r="O20" s="513">
        <v>0.25</v>
      </c>
      <c r="P20" s="513">
        <v>0.25</v>
      </c>
      <c r="Q20" s="513">
        <v>0.25</v>
      </c>
      <c r="R20" s="513">
        <v>0.25</v>
      </c>
      <c r="S20" s="513">
        <v>0.25</v>
      </c>
      <c r="T20" s="513">
        <v>0.25</v>
      </c>
      <c r="U20" s="513">
        <v>0.25</v>
      </c>
      <c r="V20" s="513">
        <v>0.25</v>
      </c>
      <c r="W20" s="513">
        <v>0.25</v>
      </c>
    </row>
    <row r="21" spans="1:23">
      <c r="A21" s="506">
        <v>17</v>
      </c>
      <c r="B21" s="507" t="s">
        <v>897</v>
      </c>
      <c r="C21" s="508" t="s">
        <v>906</v>
      </c>
      <c r="D21" s="513">
        <v>0.5</v>
      </c>
      <c r="E21" s="513">
        <v>0.5</v>
      </c>
      <c r="F21" s="513">
        <v>0.5</v>
      </c>
      <c r="G21" s="513">
        <v>0.5</v>
      </c>
      <c r="H21" s="513">
        <v>0.5</v>
      </c>
      <c r="I21" s="513">
        <v>1</v>
      </c>
      <c r="J21" s="513">
        <v>1</v>
      </c>
      <c r="K21" s="514">
        <v>1</v>
      </c>
      <c r="L21" s="513">
        <v>1</v>
      </c>
      <c r="M21" s="513">
        <v>1</v>
      </c>
      <c r="N21" s="513">
        <v>1</v>
      </c>
      <c r="O21" s="513">
        <v>1</v>
      </c>
      <c r="P21" s="513">
        <v>1</v>
      </c>
      <c r="Q21" s="513">
        <v>1</v>
      </c>
      <c r="R21" s="513">
        <v>1</v>
      </c>
      <c r="S21" s="513">
        <v>1.25</v>
      </c>
      <c r="T21" s="513">
        <v>1.25</v>
      </c>
      <c r="U21" s="513">
        <v>1.25</v>
      </c>
      <c r="V21" s="513">
        <v>1.25</v>
      </c>
      <c r="W21" s="513">
        <v>1.25</v>
      </c>
    </row>
    <row r="22" spans="1:23">
      <c r="A22" s="506"/>
      <c r="B22" s="506"/>
      <c r="C22" s="506"/>
      <c r="D22" s="509"/>
      <c r="E22" s="509"/>
      <c r="F22" s="509"/>
      <c r="G22" s="509"/>
      <c r="H22" s="509"/>
      <c r="I22" s="509"/>
      <c r="J22" s="509"/>
      <c r="K22" s="510"/>
      <c r="L22" s="509"/>
      <c r="M22" s="509"/>
      <c r="N22" s="509"/>
      <c r="O22" s="509"/>
      <c r="P22" s="509"/>
      <c r="Q22" s="509"/>
      <c r="R22" s="509"/>
      <c r="S22" s="509"/>
      <c r="T22" s="509"/>
      <c r="U22" s="509"/>
      <c r="V22" s="509"/>
      <c r="W22" s="509"/>
    </row>
    <row r="23" spans="1:23">
      <c r="A23" s="506"/>
      <c r="B23" s="506"/>
      <c r="C23" s="515" t="s">
        <v>907</v>
      </c>
      <c r="D23" s="516">
        <f>0.25/3*D6</f>
        <v>0.08</v>
      </c>
      <c r="E23" s="516">
        <f t="shared" ref="E23:W23" si="4">0.25/3*E6</f>
        <v>0.17</v>
      </c>
      <c r="F23" s="516">
        <f t="shared" si="4"/>
        <v>0.25</v>
      </c>
      <c r="G23" s="516">
        <f t="shared" si="4"/>
        <v>0.33</v>
      </c>
      <c r="H23" s="516">
        <f t="shared" si="4"/>
        <v>0.42</v>
      </c>
      <c r="I23" s="516">
        <f t="shared" si="4"/>
        <v>0.5</v>
      </c>
      <c r="J23" s="516">
        <f t="shared" si="4"/>
        <v>0.57999999999999996</v>
      </c>
      <c r="K23" s="517">
        <f t="shared" si="4"/>
        <v>0.67</v>
      </c>
      <c r="L23" s="516">
        <f t="shared" si="4"/>
        <v>0.75</v>
      </c>
      <c r="M23" s="516">
        <f t="shared" si="4"/>
        <v>0.83</v>
      </c>
      <c r="N23" s="516">
        <f t="shared" si="4"/>
        <v>0.92</v>
      </c>
      <c r="O23" s="516">
        <f t="shared" si="4"/>
        <v>1</v>
      </c>
      <c r="P23" s="516">
        <f t="shared" si="4"/>
        <v>1.08</v>
      </c>
      <c r="Q23" s="516">
        <f t="shared" si="4"/>
        <v>1.17</v>
      </c>
      <c r="R23" s="516">
        <f t="shared" si="4"/>
        <v>1.25</v>
      </c>
      <c r="S23" s="516">
        <f t="shared" si="4"/>
        <v>1.33</v>
      </c>
      <c r="T23" s="516">
        <f t="shared" si="4"/>
        <v>1.42</v>
      </c>
      <c r="U23" s="516">
        <f t="shared" si="4"/>
        <v>1.5</v>
      </c>
      <c r="V23" s="516">
        <f t="shared" si="4"/>
        <v>1.58</v>
      </c>
      <c r="W23" s="516">
        <f t="shared" si="4"/>
        <v>1.67</v>
      </c>
    </row>
    <row r="24" spans="1:23" ht="30">
      <c r="A24" s="506"/>
      <c r="B24" s="506"/>
      <c r="C24" s="515" t="s">
        <v>908</v>
      </c>
      <c r="D24" s="516">
        <f>0.12*D6</f>
        <v>0.12</v>
      </c>
      <c r="E24" s="516">
        <f t="shared" ref="E24:W24" si="5">0.12*E6</f>
        <v>0.24</v>
      </c>
      <c r="F24" s="516">
        <f t="shared" si="5"/>
        <v>0.36</v>
      </c>
      <c r="G24" s="516">
        <f t="shared" si="5"/>
        <v>0.48</v>
      </c>
      <c r="H24" s="516">
        <f t="shared" si="5"/>
        <v>0.6</v>
      </c>
      <c r="I24" s="516">
        <f t="shared" si="5"/>
        <v>0.72</v>
      </c>
      <c r="J24" s="516">
        <f t="shared" si="5"/>
        <v>0.84</v>
      </c>
      <c r="K24" s="517">
        <f t="shared" si="5"/>
        <v>0.96</v>
      </c>
      <c r="L24" s="516">
        <f t="shared" si="5"/>
        <v>1.08</v>
      </c>
      <c r="M24" s="516">
        <f t="shared" si="5"/>
        <v>1.2</v>
      </c>
      <c r="N24" s="516">
        <f t="shared" si="5"/>
        <v>1.32</v>
      </c>
      <c r="O24" s="516">
        <f t="shared" si="5"/>
        <v>1.44</v>
      </c>
      <c r="P24" s="516">
        <f t="shared" si="5"/>
        <v>1.56</v>
      </c>
      <c r="Q24" s="516">
        <f t="shared" si="5"/>
        <v>1.68</v>
      </c>
      <c r="R24" s="516">
        <f t="shared" si="5"/>
        <v>1.8</v>
      </c>
      <c r="S24" s="516">
        <f t="shared" si="5"/>
        <v>1.92</v>
      </c>
      <c r="T24" s="516">
        <f t="shared" si="5"/>
        <v>2.04</v>
      </c>
      <c r="U24" s="516">
        <f t="shared" si="5"/>
        <v>2.16</v>
      </c>
      <c r="V24" s="516">
        <f t="shared" si="5"/>
        <v>2.2799999999999998</v>
      </c>
      <c r="W24" s="516">
        <f t="shared" si="5"/>
        <v>2.4</v>
      </c>
    </row>
    <row r="25" spans="1:23">
      <c r="A25" s="506"/>
      <c r="B25" s="506"/>
      <c r="C25" s="515" t="s">
        <v>909</v>
      </c>
      <c r="D25" s="516">
        <f>0.25*D6</f>
        <v>0.25</v>
      </c>
      <c r="E25" s="516">
        <f t="shared" ref="E25:W25" si="6">0.25*E6</f>
        <v>0.5</v>
      </c>
      <c r="F25" s="516">
        <f t="shared" si="6"/>
        <v>0.75</v>
      </c>
      <c r="G25" s="516">
        <f t="shared" si="6"/>
        <v>1</v>
      </c>
      <c r="H25" s="516">
        <f t="shared" si="6"/>
        <v>1.25</v>
      </c>
      <c r="I25" s="516">
        <f t="shared" si="6"/>
        <v>1.5</v>
      </c>
      <c r="J25" s="516">
        <f t="shared" si="6"/>
        <v>1.75</v>
      </c>
      <c r="K25" s="517">
        <f t="shared" si="6"/>
        <v>2</v>
      </c>
      <c r="L25" s="516">
        <f t="shared" si="6"/>
        <v>2.25</v>
      </c>
      <c r="M25" s="516">
        <f t="shared" si="6"/>
        <v>2.5</v>
      </c>
      <c r="N25" s="516">
        <f t="shared" si="6"/>
        <v>2.75</v>
      </c>
      <c r="O25" s="516">
        <f t="shared" si="6"/>
        <v>3</v>
      </c>
      <c r="P25" s="516">
        <f t="shared" si="6"/>
        <v>3.25</v>
      </c>
      <c r="Q25" s="516">
        <f t="shared" si="6"/>
        <v>3.5</v>
      </c>
      <c r="R25" s="516">
        <f t="shared" si="6"/>
        <v>3.75</v>
      </c>
      <c r="S25" s="516">
        <f t="shared" si="6"/>
        <v>4</v>
      </c>
      <c r="T25" s="516">
        <f t="shared" si="6"/>
        <v>4.25</v>
      </c>
      <c r="U25" s="516">
        <f t="shared" si="6"/>
        <v>4.5</v>
      </c>
      <c r="V25" s="516">
        <f t="shared" si="6"/>
        <v>4.75</v>
      </c>
      <c r="W25" s="516">
        <f t="shared" si="6"/>
        <v>5</v>
      </c>
    </row>
    <row r="26" spans="1:23">
      <c r="A26" s="506"/>
      <c r="B26" s="506"/>
      <c r="C26" s="515" t="s">
        <v>910</v>
      </c>
      <c r="D26" s="516">
        <f>0.12*D6</f>
        <v>0.12</v>
      </c>
      <c r="E26" s="516">
        <f t="shared" ref="E26:W26" si="7">0.12*E6</f>
        <v>0.24</v>
      </c>
      <c r="F26" s="516">
        <f t="shared" si="7"/>
        <v>0.36</v>
      </c>
      <c r="G26" s="516">
        <f t="shared" si="7"/>
        <v>0.48</v>
      </c>
      <c r="H26" s="516">
        <f t="shared" si="7"/>
        <v>0.6</v>
      </c>
      <c r="I26" s="516">
        <f t="shared" si="7"/>
        <v>0.72</v>
      </c>
      <c r="J26" s="516">
        <f t="shared" si="7"/>
        <v>0.84</v>
      </c>
      <c r="K26" s="517">
        <f t="shared" si="7"/>
        <v>0.96</v>
      </c>
      <c r="L26" s="516">
        <f t="shared" si="7"/>
        <v>1.08</v>
      </c>
      <c r="M26" s="516">
        <f t="shared" si="7"/>
        <v>1.2</v>
      </c>
      <c r="N26" s="516">
        <f t="shared" si="7"/>
        <v>1.32</v>
      </c>
      <c r="O26" s="516">
        <f t="shared" si="7"/>
        <v>1.44</v>
      </c>
      <c r="P26" s="516">
        <f t="shared" si="7"/>
        <v>1.56</v>
      </c>
      <c r="Q26" s="516">
        <f t="shared" si="7"/>
        <v>1.68</v>
      </c>
      <c r="R26" s="516">
        <f t="shared" si="7"/>
        <v>1.8</v>
      </c>
      <c r="S26" s="516">
        <f t="shared" si="7"/>
        <v>1.92</v>
      </c>
      <c r="T26" s="516">
        <f t="shared" si="7"/>
        <v>2.04</v>
      </c>
      <c r="U26" s="516">
        <f t="shared" si="7"/>
        <v>2.16</v>
      </c>
      <c r="V26" s="516">
        <f t="shared" si="7"/>
        <v>2.2799999999999998</v>
      </c>
      <c r="W26" s="516">
        <f t="shared" si="7"/>
        <v>2.4</v>
      </c>
    </row>
    <row r="27" spans="1:23" ht="47.25" customHeight="1">
      <c r="A27" s="506"/>
      <c r="B27" s="506"/>
      <c r="C27" s="515" t="s">
        <v>911</v>
      </c>
      <c r="D27" s="518">
        <f>1*D6</f>
        <v>1</v>
      </c>
      <c r="E27" s="518">
        <f t="shared" ref="E27:W27" si="8">1*E6</f>
        <v>2</v>
      </c>
      <c r="F27" s="518">
        <f t="shared" si="8"/>
        <v>3</v>
      </c>
      <c r="G27" s="518">
        <f t="shared" si="8"/>
        <v>4</v>
      </c>
      <c r="H27" s="518">
        <f t="shared" si="8"/>
        <v>5</v>
      </c>
      <c r="I27" s="518">
        <f t="shared" si="8"/>
        <v>6</v>
      </c>
      <c r="J27" s="518">
        <f t="shared" si="8"/>
        <v>7</v>
      </c>
      <c r="K27" s="519">
        <f t="shared" si="8"/>
        <v>8</v>
      </c>
      <c r="L27" s="518">
        <f t="shared" si="8"/>
        <v>9</v>
      </c>
      <c r="M27" s="518">
        <f t="shared" si="8"/>
        <v>10</v>
      </c>
      <c r="N27" s="518">
        <f t="shared" si="8"/>
        <v>11</v>
      </c>
      <c r="O27" s="518">
        <f t="shared" si="8"/>
        <v>12</v>
      </c>
      <c r="P27" s="518">
        <f t="shared" si="8"/>
        <v>13</v>
      </c>
      <c r="Q27" s="518">
        <f t="shared" si="8"/>
        <v>14</v>
      </c>
      <c r="R27" s="518">
        <f t="shared" si="8"/>
        <v>15</v>
      </c>
      <c r="S27" s="518">
        <f t="shared" si="8"/>
        <v>16</v>
      </c>
      <c r="T27" s="518">
        <f t="shared" si="8"/>
        <v>17</v>
      </c>
      <c r="U27" s="518">
        <f t="shared" si="8"/>
        <v>18</v>
      </c>
      <c r="V27" s="518">
        <f t="shared" si="8"/>
        <v>19</v>
      </c>
      <c r="W27" s="518">
        <f t="shared" si="8"/>
        <v>20</v>
      </c>
    </row>
    <row r="28" spans="1:23" ht="60">
      <c r="A28" s="506"/>
      <c r="B28" s="506"/>
      <c r="C28" s="515" t="s">
        <v>912</v>
      </c>
      <c r="D28" s="518">
        <f t="shared" ref="D28:J28" si="9">1/8*D6</f>
        <v>0.13</v>
      </c>
      <c r="E28" s="518">
        <f t="shared" si="9"/>
        <v>0.25</v>
      </c>
      <c r="F28" s="518">
        <f t="shared" si="9"/>
        <v>0.38</v>
      </c>
      <c r="G28" s="518">
        <f t="shared" si="9"/>
        <v>0.5</v>
      </c>
      <c r="H28" s="518">
        <f t="shared" si="9"/>
        <v>0.63</v>
      </c>
      <c r="I28" s="518">
        <f t="shared" si="9"/>
        <v>0.75</v>
      </c>
      <c r="J28" s="518">
        <f t="shared" si="9"/>
        <v>0.88</v>
      </c>
      <c r="K28" s="519">
        <f>1/8*K6</f>
        <v>1</v>
      </c>
      <c r="L28" s="518">
        <f t="shared" ref="L28:W28" si="10">1/8*L6</f>
        <v>1.1299999999999999</v>
      </c>
      <c r="M28" s="518">
        <f t="shared" si="10"/>
        <v>1.25</v>
      </c>
      <c r="N28" s="518">
        <f t="shared" si="10"/>
        <v>1.38</v>
      </c>
      <c r="O28" s="518">
        <f t="shared" si="10"/>
        <v>1.5</v>
      </c>
      <c r="P28" s="518">
        <f t="shared" si="10"/>
        <v>1.63</v>
      </c>
      <c r="Q28" s="518">
        <f t="shared" si="10"/>
        <v>1.75</v>
      </c>
      <c r="R28" s="518">
        <f t="shared" si="10"/>
        <v>1.88</v>
      </c>
      <c r="S28" s="518">
        <f t="shared" si="10"/>
        <v>2</v>
      </c>
      <c r="T28" s="518">
        <f t="shared" si="10"/>
        <v>2.13</v>
      </c>
      <c r="U28" s="518">
        <f t="shared" si="10"/>
        <v>2.25</v>
      </c>
      <c r="V28" s="518">
        <f t="shared" si="10"/>
        <v>2.38</v>
      </c>
      <c r="W28" s="518">
        <f t="shared" si="10"/>
        <v>2.5</v>
      </c>
    </row>
    <row r="29" spans="1:23" ht="30">
      <c r="A29" s="506"/>
      <c r="B29" s="506"/>
      <c r="C29" s="515" t="s">
        <v>913</v>
      </c>
      <c r="D29" s="516"/>
      <c r="E29" s="516"/>
      <c r="F29" s="516"/>
      <c r="G29" s="516"/>
      <c r="H29" s="516"/>
      <c r="I29" s="516"/>
      <c r="J29" s="516"/>
      <c r="K29" s="517"/>
      <c r="L29" s="516"/>
      <c r="M29" s="516"/>
      <c r="N29" s="516"/>
      <c r="O29" s="516"/>
      <c r="P29" s="516"/>
      <c r="Q29" s="516"/>
      <c r="R29" s="516"/>
      <c r="S29" s="516"/>
      <c r="T29" s="516"/>
      <c r="U29" s="516"/>
      <c r="V29" s="516"/>
      <c r="W29" s="516"/>
    </row>
    <row r="30" spans="1:23" ht="30">
      <c r="A30" s="506"/>
      <c r="B30" s="506"/>
      <c r="C30" s="515" t="s">
        <v>914</v>
      </c>
      <c r="D30" s="516"/>
      <c r="E30" s="516"/>
      <c r="F30" s="516"/>
      <c r="G30" s="516"/>
      <c r="H30" s="516"/>
      <c r="I30" s="516"/>
      <c r="J30" s="516"/>
      <c r="K30" s="517"/>
      <c r="L30" s="516"/>
      <c r="M30" s="516"/>
      <c r="N30" s="516"/>
      <c r="O30" s="516"/>
      <c r="P30" s="516"/>
      <c r="Q30" s="516"/>
      <c r="R30" s="516"/>
      <c r="S30" s="516"/>
      <c r="T30" s="516"/>
      <c r="U30" s="516"/>
      <c r="V30" s="516"/>
      <c r="W30" s="516"/>
    </row>
    <row r="31" spans="1:23">
      <c r="A31" s="506"/>
      <c r="B31" s="506"/>
      <c r="C31" s="515" t="s">
        <v>915</v>
      </c>
      <c r="D31" s="518">
        <f>1.67*D6</f>
        <v>1.67</v>
      </c>
      <c r="E31" s="518">
        <f t="shared" ref="E31:W31" si="11">1.67*E6</f>
        <v>3.34</v>
      </c>
      <c r="F31" s="518">
        <f t="shared" si="11"/>
        <v>5.01</v>
      </c>
      <c r="G31" s="518">
        <f t="shared" si="11"/>
        <v>6.68</v>
      </c>
      <c r="H31" s="518">
        <f t="shared" si="11"/>
        <v>8.35</v>
      </c>
      <c r="I31" s="518">
        <f t="shared" si="11"/>
        <v>10.02</v>
      </c>
      <c r="J31" s="518">
        <f t="shared" si="11"/>
        <v>11.69</v>
      </c>
      <c r="K31" s="519">
        <f t="shared" si="11"/>
        <v>13.36</v>
      </c>
      <c r="L31" s="518">
        <f t="shared" si="11"/>
        <v>15.03</v>
      </c>
      <c r="M31" s="518">
        <f t="shared" si="11"/>
        <v>16.7</v>
      </c>
      <c r="N31" s="518">
        <f t="shared" si="11"/>
        <v>18.37</v>
      </c>
      <c r="O31" s="518">
        <f t="shared" si="11"/>
        <v>20.04</v>
      </c>
      <c r="P31" s="518">
        <f t="shared" si="11"/>
        <v>21.71</v>
      </c>
      <c r="Q31" s="518">
        <f t="shared" si="11"/>
        <v>23.38</v>
      </c>
      <c r="R31" s="518">
        <f t="shared" si="11"/>
        <v>25.05</v>
      </c>
      <c r="S31" s="518">
        <f t="shared" si="11"/>
        <v>26.72</v>
      </c>
      <c r="T31" s="518">
        <f t="shared" si="11"/>
        <v>28.39</v>
      </c>
      <c r="U31" s="518">
        <f t="shared" si="11"/>
        <v>30.06</v>
      </c>
      <c r="V31" s="518">
        <f t="shared" si="11"/>
        <v>31.73</v>
      </c>
      <c r="W31" s="518">
        <f t="shared" si="11"/>
        <v>33.4</v>
      </c>
    </row>
    <row r="32" spans="1:23" ht="30">
      <c r="A32" s="506"/>
      <c r="B32" s="506"/>
      <c r="C32" s="515" t="s">
        <v>916</v>
      </c>
      <c r="D32" s="518">
        <f>2.4*D6</f>
        <v>2.4</v>
      </c>
      <c r="E32" s="518">
        <f t="shared" ref="E32:W32" si="12">2.4*E6</f>
        <v>4.8</v>
      </c>
      <c r="F32" s="518">
        <f t="shared" si="12"/>
        <v>7.2</v>
      </c>
      <c r="G32" s="518">
        <f t="shared" si="12"/>
        <v>9.6</v>
      </c>
      <c r="H32" s="518">
        <f t="shared" si="12"/>
        <v>12</v>
      </c>
      <c r="I32" s="518">
        <f t="shared" si="12"/>
        <v>14.4</v>
      </c>
      <c r="J32" s="518">
        <f t="shared" si="12"/>
        <v>16.8</v>
      </c>
      <c r="K32" s="519">
        <f t="shared" si="12"/>
        <v>19.2</v>
      </c>
      <c r="L32" s="518">
        <f t="shared" si="12"/>
        <v>21.6</v>
      </c>
      <c r="M32" s="518">
        <f t="shared" si="12"/>
        <v>24</v>
      </c>
      <c r="N32" s="518">
        <f t="shared" si="12"/>
        <v>26.4</v>
      </c>
      <c r="O32" s="518">
        <f t="shared" si="12"/>
        <v>28.8</v>
      </c>
      <c r="P32" s="518">
        <f t="shared" si="12"/>
        <v>31.2</v>
      </c>
      <c r="Q32" s="518">
        <f t="shared" si="12"/>
        <v>33.6</v>
      </c>
      <c r="R32" s="518">
        <f t="shared" si="12"/>
        <v>36</v>
      </c>
      <c r="S32" s="518">
        <f t="shared" si="12"/>
        <v>38.4</v>
      </c>
      <c r="T32" s="518">
        <f t="shared" si="12"/>
        <v>40.799999999999997</v>
      </c>
      <c r="U32" s="518">
        <f t="shared" si="12"/>
        <v>43.2</v>
      </c>
      <c r="V32" s="518">
        <f t="shared" si="12"/>
        <v>45.6</v>
      </c>
      <c r="W32" s="518">
        <f t="shared" si="12"/>
        <v>48</v>
      </c>
    </row>
    <row r="33" spans="1:23" ht="30">
      <c r="A33" s="506"/>
      <c r="B33" s="506"/>
      <c r="C33" s="515" t="s">
        <v>917</v>
      </c>
      <c r="D33" s="518">
        <f>1.4*D6</f>
        <v>1.4</v>
      </c>
      <c r="E33" s="518">
        <f t="shared" ref="E33:W33" si="13">1.4*E6</f>
        <v>2.8</v>
      </c>
      <c r="F33" s="518">
        <f t="shared" si="13"/>
        <v>4.2</v>
      </c>
      <c r="G33" s="518">
        <f t="shared" si="13"/>
        <v>5.6</v>
      </c>
      <c r="H33" s="518">
        <f t="shared" si="13"/>
        <v>7</v>
      </c>
      <c r="I33" s="518">
        <f t="shared" si="13"/>
        <v>8.4</v>
      </c>
      <c r="J33" s="518">
        <f t="shared" si="13"/>
        <v>9.8000000000000007</v>
      </c>
      <c r="K33" s="519">
        <f t="shared" si="13"/>
        <v>11.2</v>
      </c>
      <c r="L33" s="518">
        <f t="shared" si="13"/>
        <v>12.6</v>
      </c>
      <c r="M33" s="518">
        <f t="shared" si="13"/>
        <v>14</v>
      </c>
      <c r="N33" s="518">
        <f t="shared" si="13"/>
        <v>15.4</v>
      </c>
      <c r="O33" s="518">
        <f t="shared" si="13"/>
        <v>16.8</v>
      </c>
      <c r="P33" s="518">
        <f t="shared" si="13"/>
        <v>18.2</v>
      </c>
      <c r="Q33" s="518">
        <f t="shared" si="13"/>
        <v>19.600000000000001</v>
      </c>
      <c r="R33" s="518">
        <f t="shared" si="13"/>
        <v>21</v>
      </c>
      <c r="S33" s="518">
        <f t="shared" si="13"/>
        <v>22.4</v>
      </c>
      <c r="T33" s="518">
        <f t="shared" si="13"/>
        <v>23.8</v>
      </c>
      <c r="U33" s="518">
        <f t="shared" si="13"/>
        <v>25.2</v>
      </c>
      <c r="V33" s="518">
        <f t="shared" si="13"/>
        <v>26.6</v>
      </c>
      <c r="W33" s="518">
        <f t="shared" si="13"/>
        <v>28</v>
      </c>
    </row>
    <row r="34" spans="1:23">
      <c r="A34" s="506"/>
      <c r="B34" s="506"/>
      <c r="C34" s="520"/>
      <c r="D34" s="516"/>
      <c r="E34" s="516"/>
      <c r="F34" s="516"/>
      <c r="G34" s="516"/>
      <c r="H34" s="516"/>
      <c r="I34" s="516"/>
      <c r="J34" s="516"/>
      <c r="K34" s="517"/>
      <c r="L34" s="516"/>
      <c r="M34" s="516"/>
      <c r="N34" s="516"/>
      <c r="O34" s="516"/>
      <c r="P34" s="516"/>
      <c r="Q34" s="516"/>
      <c r="R34" s="516"/>
      <c r="S34" s="516"/>
      <c r="T34" s="516"/>
      <c r="U34" s="516"/>
      <c r="V34" s="516"/>
      <c r="W34" s="516"/>
    </row>
    <row r="35" spans="1:23" ht="75">
      <c r="A35" s="506"/>
      <c r="B35" s="506"/>
      <c r="C35" s="515" t="s">
        <v>918</v>
      </c>
      <c r="D35" s="518">
        <f>1.5*D6</f>
        <v>1.5</v>
      </c>
      <c r="E35" s="518">
        <f t="shared" ref="E35:W35" si="14">1.5*E6</f>
        <v>3</v>
      </c>
      <c r="F35" s="518">
        <f t="shared" si="14"/>
        <v>4.5</v>
      </c>
      <c r="G35" s="518">
        <f t="shared" si="14"/>
        <v>6</v>
      </c>
      <c r="H35" s="518">
        <f t="shared" si="14"/>
        <v>7.5</v>
      </c>
      <c r="I35" s="518">
        <f t="shared" si="14"/>
        <v>9</v>
      </c>
      <c r="J35" s="518">
        <f t="shared" si="14"/>
        <v>10.5</v>
      </c>
      <c r="K35" s="519">
        <f t="shared" si="14"/>
        <v>12</v>
      </c>
      <c r="L35" s="518">
        <f t="shared" si="14"/>
        <v>13.5</v>
      </c>
      <c r="M35" s="518">
        <f t="shared" si="14"/>
        <v>15</v>
      </c>
      <c r="N35" s="518">
        <f t="shared" si="14"/>
        <v>16.5</v>
      </c>
      <c r="O35" s="518">
        <f t="shared" si="14"/>
        <v>18</v>
      </c>
      <c r="P35" s="518">
        <f t="shared" si="14"/>
        <v>19.5</v>
      </c>
      <c r="Q35" s="518">
        <f t="shared" si="14"/>
        <v>21</v>
      </c>
      <c r="R35" s="518">
        <f t="shared" si="14"/>
        <v>22.5</v>
      </c>
      <c r="S35" s="518">
        <f t="shared" si="14"/>
        <v>24</v>
      </c>
      <c r="T35" s="518">
        <f t="shared" si="14"/>
        <v>25.5</v>
      </c>
      <c r="U35" s="518">
        <f t="shared" si="14"/>
        <v>27</v>
      </c>
      <c r="V35" s="518">
        <f t="shared" si="14"/>
        <v>28.5</v>
      </c>
      <c r="W35" s="518">
        <f t="shared" si="14"/>
        <v>30</v>
      </c>
    </row>
    <row r="36" spans="1:23" ht="30">
      <c r="A36" s="506"/>
      <c r="B36" s="506"/>
      <c r="C36" s="515" t="s">
        <v>919</v>
      </c>
      <c r="D36" s="518">
        <f>1.5*D6</f>
        <v>1.5</v>
      </c>
      <c r="E36" s="518">
        <f t="shared" ref="E36:W36" si="15">1.5*E6</f>
        <v>3</v>
      </c>
      <c r="F36" s="518">
        <f t="shared" si="15"/>
        <v>4.5</v>
      </c>
      <c r="G36" s="518">
        <f t="shared" si="15"/>
        <v>6</v>
      </c>
      <c r="H36" s="518">
        <f t="shared" si="15"/>
        <v>7.5</v>
      </c>
      <c r="I36" s="518">
        <f t="shared" si="15"/>
        <v>9</v>
      </c>
      <c r="J36" s="518">
        <f t="shared" si="15"/>
        <v>10.5</v>
      </c>
      <c r="K36" s="519">
        <f t="shared" si="15"/>
        <v>12</v>
      </c>
      <c r="L36" s="518">
        <f t="shared" si="15"/>
        <v>13.5</v>
      </c>
      <c r="M36" s="518">
        <f t="shared" si="15"/>
        <v>15</v>
      </c>
      <c r="N36" s="518">
        <f t="shared" si="15"/>
        <v>16.5</v>
      </c>
      <c r="O36" s="518">
        <f t="shared" si="15"/>
        <v>18</v>
      </c>
      <c r="P36" s="518">
        <f t="shared" si="15"/>
        <v>19.5</v>
      </c>
      <c r="Q36" s="518">
        <f t="shared" si="15"/>
        <v>21</v>
      </c>
      <c r="R36" s="518">
        <f t="shared" si="15"/>
        <v>22.5</v>
      </c>
      <c r="S36" s="518">
        <f t="shared" si="15"/>
        <v>24</v>
      </c>
      <c r="T36" s="518">
        <f t="shared" si="15"/>
        <v>25.5</v>
      </c>
      <c r="U36" s="518">
        <f t="shared" si="15"/>
        <v>27</v>
      </c>
      <c r="V36" s="518">
        <f t="shared" si="15"/>
        <v>28.5</v>
      </c>
      <c r="W36" s="518">
        <f t="shared" si="15"/>
        <v>30</v>
      </c>
    </row>
    <row r="37" spans="1:23">
      <c r="A37" s="506"/>
      <c r="B37" s="506"/>
      <c r="C37" s="506"/>
      <c r="D37" s="509"/>
      <c r="E37" s="509"/>
      <c r="F37" s="509"/>
      <c r="G37" s="509"/>
      <c r="H37" s="509"/>
      <c r="I37" s="509"/>
      <c r="J37" s="509"/>
      <c r="K37" s="510"/>
      <c r="L37" s="509"/>
      <c r="M37" s="509"/>
      <c r="N37" s="509"/>
      <c r="O37" s="509"/>
      <c r="P37" s="509"/>
      <c r="Q37" s="509"/>
      <c r="R37" s="509"/>
      <c r="S37" s="509"/>
      <c r="T37" s="509"/>
      <c r="U37" s="509"/>
      <c r="V37" s="509"/>
      <c r="W37" s="509"/>
    </row>
    <row r="38" spans="1:23">
      <c r="A38" s="506">
        <v>15</v>
      </c>
      <c r="B38" s="507" t="s">
        <v>920</v>
      </c>
      <c r="C38" s="521" t="s">
        <v>921</v>
      </c>
      <c r="D38" s="509">
        <v>0.5</v>
      </c>
      <c r="E38" s="509">
        <v>0.75</v>
      </c>
      <c r="F38" s="509">
        <v>1</v>
      </c>
      <c r="G38" s="509">
        <v>1</v>
      </c>
      <c r="H38" s="509">
        <v>1</v>
      </c>
      <c r="I38" s="509">
        <v>1</v>
      </c>
      <c r="J38" s="509">
        <v>1</v>
      </c>
      <c r="K38" s="510">
        <v>1.5</v>
      </c>
      <c r="L38" s="509">
        <v>1.5</v>
      </c>
      <c r="M38" s="509">
        <v>1.5</v>
      </c>
      <c r="N38" s="509">
        <v>1.5</v>
      </c>
      <c r="O38" s="509">
        <v>1.5</v>
      </c>
      <c r="P38" s="509">
        <v>2</v>
      </c>
      <c r="Q38" s="509">
        <v>2</v>
      </c>
      <c r="R38" s="509">
        <v>2</v>
      </c>
      <c r="S38" s="509">
        <v>2</v>
      </c>
      <c r="T38" s="509">
        <v>2.5</v>
      </c>
      <c r="U38" s="509">
        <v>2.5</v>
      </c>
      <c r="V38" s="509">
        <v>2.5</v>
      </c>
      <c r="W38" s="509">
        <v>2.5</v>
      </c>
    </row>
    <row r="39" spans="1:23">
      <c r="A39" s="506">
        <v>15</v>
      </c>
      <c r="B39" s="507" t="s">
        <v>920</v>
      </c>
      <c r="C39" s="521" t="s">
        <v>922</v>
      </c>
      <c r="D39" s="509">
        <f>0.25*D6</f>
        <v>0.25</v>
      </c>
      <c r="E39" s="509">
        <f t="shared" ref="E39:W39" si="16">0.25*E6</f>
        <v>0.5</v>
      </c>
      <c r="F39" s="509">
        <f t="shared" si="16"/>
        <v>0.75</v>
      </c>
      <c r="G39" s="509">
        <f t="shared" si="16"/>
        <v>1</v>
      </c>
      <c r="H39" s="509">
        <f t="shared" si="16"/>
        <v>1.25</v>
      </c>
      <c r="I39" s="509">
        <f t="shared" si="16"/>
        <v>1.5</v>
      </c>
      <c r="J39" s="509">
        <f t="shared" si="16"/>
        <v>1.75</v>
      </c>
      <c r="K39" s="510">
        <f t="shared" si="16"/>
        <v>2</v>
      </c>
      <c r="L39" s="509">
        <f t="shared" si="16"/>
        <v>2.25</v>
      </c>
      <c r="M39" s="509">
        <f t="shared" si="16"/>
        <v>2.5</v>
      </c>
      <c r="N39" s="509">
        <f t="shared" si="16"/>
        <v>2.75</v>
      </c>
      <c r="O39" s="509">
        <f t="shared" si="16"/>
        <v>3</v>
      </c>
      <c r="P39" s="509">
        <f t="shared" si="16"/>
        <v>3.25</v>
      </c>
      <c r="Q39" s="509">
        <f t="shared" si="16"/>
        <v>3.5</v>
      </c>
      <c r="R39" s="509">
        <f t="shared" si="16"/>
        <v>3.75</v>
      </c>
      <c r="S39" s="509">
        <f t="shared" si="16"/>
        <v>4</v>
      </c>
      <c r="T39" s="509">
        <f t="shared" si="16"/>
        <v>4.25</v>
      </c>
      <c r="U39" s="509">
        <f t="shared" si="16"/>
        <v>4.5</v>
      </c>
      <c r="V39" s="509">
        <f t="shared" si="16"/>
        <v>4.75</v>
      </c>
      <c r="W39" s="509">
        <f t="shared" si="16"/>
        <v>5</v>
      </c>
    </row>
    <row r="40" spans="1:23">
      <c r="A40" s="506">
        <v>18</v>
      </c>
      <c r="B40" s="507" t="s">
        <v>920</v>
      </c>
      <c r="C40" s="522" t="s">
        <v>923</v>
      </c>
      <c r="D40" s="509"/>
      <c r="E40" s="509"/>
      <c r="F40" s="509"/>
      <c r="G40" s="509"/>
      <c r="H40" s="509"/>
      <c r="I40" s="509"/>
      <c r="J40" s="509"/>
      <c r="K40" s="510">
        <v>1</v>
      </c>
      <c r="L40" s="509">
        <v>1</v>
      </c>
      <c r="M40" s="509">
        <v>1</v>
      </c>
      <c r="N40" s="509">
        <v>1</v>
      </c>
      <c r="O40" s="509">
        <v>1</v>
      </c>
      <c r="P40" s="509">
        <v>1</v>
      </c>
      <c r="Q40" s="509">
        <v>1</v>
      </c>
      <c r="R40" s="509">
        <v>1</v>
      </c>
      <c r="S40" s="509">
        <v>1</v>
      </c>
      <c r="T40" s="509">
        <v>1</v>
      </c>
      <c r="U40" s="509">
        <v>1</v>
      </c>
      <c r="V40" s="509">
        <v>1</v>
      </c>
      <c r="W40" s="509">
        <v>1</v>
      </c>
    </row>
    <row r="41" spans="1:23" ht="106.5" customHeight="1">
      <c r="A41" s="506">
        <v>19</v>
      </c>
      <c r="B41" s="507" t="s">
        <v>920</v>
      </c>
      <c r="C41" s="521" t="s">
        <v>924</v>
      </c>
      <c r="D41" s="509">
        <v>1</v>
      </c>
      <c r="E41" s="509">
        <v>2</v>
      </c>
      <c r="F41" s="509">
        <v>2</v>
      </c>
      <c r="G41" s="509">
        <v>3</v>
      </c>
      <c r="H41" s="509">
        <v>3</v>
      </c>
      <c r="I41" s="509">
        <v>3.5</v>
      </c>
      <c r="J41" s="509">
        <v>4</v>
      </c>
      <c r="K41" s="510">
        <v>5</v>
      </c>
      <c r="L41" s="509">
        <v>5</v>
      </c>
      <c r="M41" s="509">
        <v>5.5</v>
      </c>
      <c r="N41" s="509">
        <v>6</v>
      </c>
      <c r="O41" s="509">
        <v>6.5</v>
      </c>
      <c r="P41" s="509">
        <v>7</v>
      </c>
      <c r="Q41" s="509">
        <v>7.5</v>
      </c>
      <c r="R41" s="509">
        <v>8</v>
      </c>
      <c r="S41" s="509">
        <v>8</v>
      </c>
      <c r="T41" s="509">
        <v>8</v>
      </c>
      <c r="U41" s="509">
        <v>8.5</v>
      </c>
      <c r="V41" s="509">
        <v>8.5</v>
      </c>
      <c r="W41" s="509">
        <v>9.5</v>
      </c>
    </row>
    <row r="42" spans="1:23">
      <c r="A42" s="506"/>
      <c r="B42" s="506"/>
      <c r="C42" s="523" t="s">
        <v>925</v>
      </c>
      <c r="D42" s="524">
        <v>1</v>
      </c>
      <c r="E42" s="524">
        <v>1.5</v>
      </c>
      <c r="F42" s="524">
        <v>1.5</v>
      </c>
      <c r="G42" s="524">
        <v>2</v>
      </c>
      <c r="H42" s="524">
        <v>2</v>
      </c>
      <c r="I42" s="524">
        <v>2.5</v>
      </c>
      <c r="J42" s="524">
        <v>2.5</v>
      </c>
      <c r="K42" s="525">
        <v>3.5</v>
      </c>
      <c r="L42" s="524">
        <v>3.5</v>
      </c>
      <c r="M42" s="524">
        <v>3.5</v>
      </c>
      <c r="N42" s="524">
        <v>4</v>
      </c>
      <c r="O42" s="524">
        <v>4</v>
      </c>
      <c r="P42" s="524">
        <v>4.5</v>
      </c>
      <c r="Q42" s="524">
        <v>4.5</v>
      </c>
      <c r="R42" s="524">
        <v>5</v>
      </c>
      <c r="S42" s="524">
        <v>5</v>
      </c>
      <c r="T42" s="524">
        <v>5</v>
      </c>
      <c r="U42" s="524">
        <v>5</v>
      </c>
      <c r="V42" s="524">
        <v>5</v>
      </c>
      <c r="W42" s="524">
        <v>6</v>
      </c>
    </row>
    <row r="43" spans="1:23">
      <c r="A43" s="506"/>
      <c r="B43" s="506"/>
      <c r="C43" s="523" t="s">
        <v>926</v>
      </c>
      <c r="D43" s="526">
        <f>D41-D42</f>
        <v>0</v>
      </c>
      <c r="E43" s="526">
        <f t="shared" ref="E43:W43" si="17">E41-E42</f>
        <v>0.5</v>
      </c>
      <c r="F43" s="526">
        <f t="shared" si="17"/>
        <v>0.5</v>
      </c>
      <c r="G43" s="526">
        <f t="shared" si="17"/>
        <v>1</v>
      </c>
      <c r="H43" s="526">
        <f t="shared" si="17"/>
        <v>1</v>
      </c>
      <c r="I43" s="526">
        <f t="shared" si="17"/>
        <v>1</v>
      </c>
      <c r="J43" s="526">
        <f t="shared" si="17"/>
        <v>1.5</v>
      </c>
      <c r="K43" s="527">
        <f t="shared" si="17"/>
        <v>1.5</v>
      </c>
      <c r="L43" s="526">
        <f t="shared" si="17"/>
        <v>1.5</v>
      </c>
      <c r="M43" s="526">
        <f t="shared" si="17"/>
        <v>2</v>
      </c>
      <c r="N43" s="526">
        <f t="shared" si="17"/>
        <v>2</v>
      </c>
      <c r="O43" s="526">
        <f t="shared" si="17"/>
        <v>2.5</v>
      </c>
      <c r="P43" s="526">
        <f t="shared" si="17"/>
        <v>2.5</v>
      </c>
      <c r="Q43" s="526">
        <f t="shared" si="17"/>
        <v>3</v>
      </c>
      <c r="R43" s="526">
        <f t="shared" si="17"/>
        <v>3</v>
      </c>
      <c r="S43" s="526">
        <f t="shared" si="17"/>
        <v>3</v>
      </c>
      <c r="T43" s="526">
        <f t="shared" si="17"/>
        <v>3</v>
      </c>
      <c r="U43" s="526">
        <f t="shared" si="17"/>
        <v>3.5</v>
      </c>
      <c r="V43" s="526">
        <f t="shared" si="17"/>
        <v>3.5</v>
      </c>
      <c r="W43" s="526">
        <f t="shared" si="17"/>
        <v>3.5</v>
      </c>
    </row>
    <row r="44" spans="1:23">
      <c r="A44" s="506">
        <v>20</v>
      </c>
      <c r="B44" s="507" t="s">
        <v>920</v>
      </c>
      <c r="C44" s="522" t="s">
        <v>927</v>
      </c>
      <c r="D44" s="509"/>
      <c r="E44" s="509">
        <v>0.25</v>
      </c>
      <c r="F44" s="509">
        <v>0.25</v>
      </c>
      <c r="G44" s="509">
        <v>0.5</v>
      </c>
      <c r="H44" s="509">
        <v>0.5</v>
      </c>
      <c r="I44" s="509">
        <v>1</v>
      </c>
      <c r="J44" s="509">
        <v>1</v>
      </c>
      <c r="K44" s="510">
        <v>1</v>
      </c>
      <c r="L44" s="509">
        <v>1</v>
      </c>
      <c r="M44" s="509">
        <v>1</v>
      </c>
      <c r="N44" s="509">
        <v>1</v>
      </c>
      <c r="O44" s="509">
        <v>1</v>
      </c>
      <c r="P44" s="509">
        <v>1</v>
      </c>
      <c r="Q44" s="509">
        <v>1</v>
      </c>
      <c r="R44" s="509">
        <v>1</v>
      </c>
      <c r="S44" s="509">
        <v>1</v>
      </c>
      <c r="T44" s="509">
        <v>1</v>
      </c>
      <c r="U44" s="509">
        <v>1</v>
      </c>
      <c r="V44" s="509">
        <v>1</v>
      </c>
      <c r="W44" s="509">
        <v>1</v>
      </c>
    </row>
    <row r="45" spans="1:23" ht="60">
      <c r="A45" s="506">
        <v>21</v>
      </c>
      <c r="B45" s="507" t="s">
        <v>920</v>
      </c>
      <c r="C45" s="528" t="s">
        <v>928</v>
      </c>
      <c r="D45" s="509"/>
      <c r="E45" s="509">
        <f>0.5+0.5</f>
        <v>1</v>
      </c>
      <c r="F45" s="509">
        <f t="shared" ref="F45:J45" si="18">0.5+0.5</f>
        <v>1</v>
      </c>
      <c r="G45" s="509">
        <f t="shared" si="18"/>
        <v>1</v>
      </c>
      <c r="H45" s="509">
        <f t="shared" si="18"/>
        <v>1</v>
      </c>
      <c r="I45" s="509">
        <f t="shared" si="18"/>
        <v>1</v>
      </c>
      <c r="J45" s="509">
        <f t="shared" si="18"/>
        <v>1</v>
      </c>
      <c r="K45" s="510">
        <f>1+0.5</f>
        <v>1.5</v>
      </c>
      <c r="L45" s="509">
        <f t="shared" ref="L45:P45" si="19">1+0.5</f>
        <v>1.5</v>
      </c>
      <c r="M45" s="509">
        <f t="shared" si="19"/>
        <v>1.5</v>
      </c>
      <c r="N45" s="509">
        <f t="shared" si="19"/>
        <v>1.5</v>
      </c>
      <c r="O45" s="509">
        <f t="shared" si="19"/>
        <v>1.5</v>
      </c>
      <c r="P45" s="509">
        <f t="shared" si="19"/>
        <v>1.5</v>
      </c>
      <c r="Q45" s="509">
        <f>1.5+0.5</f>
        <v>2</v>
      </c>
      <c r="R45" s="509">
        <f t="shared" ref="R45:W45" si="20">1.5+0.5</f>
        <v>2</v>
      </c>
      <c r="S45" s="509">
        <f t="shared" si="20"/>
        <v>2</v>
      </c>
      <c r="T45" s="509">
        <f t="shared" si="20"/>
        <v>2</v>
      </c>
      <c r="U45" s="509">
        <f t="shared" si="20"/>
        <v>2</v>
      </c>
      <c r="V45" s="509">
        <f t="shared" si="20"/>
        <v>2</v>
      </c>
      <c r="W45" s="509">
        <f t="shared" si="20"/>
        <v>2</v>
      </c>
    </row>
    <row r="46" spans="1:23">
      <c r="A46" s="506">
        <v>22</v>
      </c>
      <c r="B46" s="507" t="s">
        <v>920</v>
      </c>
      <c r="C46" s="522" t="s">
        <v>929</v>
      </c>
      <c r="D46" s="509"/>
      <c r="E46" s="509"/>
      <c r="F46" s="509"/>
      <c r="G46" s="509"/>
      <c r="H46" s="509"/>
      <c r="I46" s="509"/>
      <c r="J46" s="509"/>
      <c r="K46" s="510">
        <v>0.5</v>
      </c>
      <c r="L46" s="509">
        <v>0.5</v>
      </c>
      <c r="M46" s="509">
        <v>0.5</v>
      </c>
      <c r="N46" s="509">
        <v>0.5</v>
      </c>
      <c r="O46" s="509">
        <v>0.5</v>
      </c>
      <c r="P46" s="509">
        <v>0.5</v>
      </c>
      <c r="Q46" s="509">
        <v>0.5</v>
      </c>
      <c r="R46" s="509">
        <v>0.5</v>
      </c>
      <c r="S46" s="509">
        <v>0.5</v>
      </c>
      <c r="T46" s="509">
        <v>0.5</v>
      </c>
      <c r="U46" s="509">
        <v>0.5</v>
      </c>
      <c r="V46" s="509">
        <v>0.5</v>
      </c>
      <c r="W46" s="509">
        <v>0.5</v>
      </c>
    </row>
    <row r="47" spans="1:23" ht="45">
      <c r="A47" s="506">
        <v>23</v>
      </c>
      <c r="B47" s="507" t="s">
        <v>920</v>
      </c>
      <c r="C47" s="528" t="s">
        <v>930</v>
      </c>
      <c r="D47" s="509">
        <v>0.5</v>
      </c>
      <c r="E47" s="509">
        <v>0.75</v>
      </c>
      <c r="F47" s="509">
        <v>1</v>
      </c>
      <c r="G47" s="509">
        <v>1.25</v>
      </c>
      <c r="H47" s="509">
        <v>1.25</v>
      </c>
      <c r="I47" s="509">
        <v>1.75</v>
      </c>
      <c r="J47" s="509">
        <v>1.75</v>
      </c>
      <c r="K47" s="510">
        <v>2</v>
      </c>
      <c r="L47" s="509">
        <v>2</v>
      </c>
      <c r="M47" s="509">
        <v>2.5</v>
      </c>
      <c r="N47" s="509">
        <v>2.5</v>
      </c>
      <c r="O47" s="509">
        <v>3</v>
      </c>
      <c r="P47" s="509">
        <v>3</v>
      </c>
      <c r="Q47" s="509">
        <v>3</v>
      </c>
      <c r="R47" s="509">
        <v>3</v>
      </c>
      <c r="S47" s="509">
        <v>3</v>
      </c>
      <c r="T47" s="509">
        <v>3</v>
      </c>
      <c r="U47" s="509">
        <v>3</v>
      </c>
      <c r="V47" s="509">
        <v>3</v>
      </c>
      <c r="W47" s="509">
        <v>3</v>
      </c>
    </row>
    <row r="48" spans="1:23" ht="30">
      <c r="A48" s="506">
        <v>24</v>
      </c>
      <c r="B48" s="507" t="s">
        <v>920</v>
      </c>
      <c r="C48" s="528" t="s">
        <v>931</v>
      </c>
      <c r="D48" s="509"/>
      <c r="E48" s="509"/>
      <c r="F48" s="509">
        <v>0.5</v>
      </c>
      <c r="G48" s="509">
        <v>0.5</v>
      </c>
      <c r="H48" s="509">
        <v>0.5</v>
      </c>
      <c r="I48" s="509">
        <v>0.5</v>
      </c>
      <c r="J48" s="509">
        <v>0.5</v>
      </c>
      <c r="K48" s="510">
        <f>0.5+0.5</f>
        <v>1</v>
      </c>
      <c r="L48" s="509">
        <v>1</v>
      </c>
      <c r="M48" s="509">
        <v>1</v>
      </c>
      <c r="N48" s="509">
        <v>1</v>
      </c>
      <c r="O48" s="509">
        <v>1</v>
      </c>
      <c r="P48" s="509">
        <f>1+0.5</f>
        <v>1.5</v>
      </c>
      <c r="Q48" s="509">
        <v>1.5</v>
      </c>
      <c r="R48" s="509">
        <v>1.5</v>
      </c>
      <c r="S48" s="509">
        <v>1.5</v>
      </c>
      <c r="T48" s="509">
        <v>1.5</v>
      </c>
      <c r="U48" s="509">
        <v>2</v>
      </c>
      <c r="V48" s="509">
        <v>2</v>
      </c>
      <c r="W48" s="509">
        <v>2</v>
      </c>
    </row>
    <row r="49" spans="1:23" ht="30">
      <c r="A49" s="506">
        <v>25</v>
      </c>
      <c r="B49" s="507" t="s">
        <v>920</v>
      </c>
      <c r="C49" s="528" t="s">
        <v>932</v>
      </c>
      <c r="D49" s="524">
        <f>0.25/2*D6</f>
        <v>0.13</v>
      </c>
      <c r="E49" s="524">
        <f t="shared" ref="E49:W49" si="21">0.25/2*E6</f>
        <v>0.25</v>
      </c>
      <c r="F49" s="524">
        <f t="shared" si="21"/>
        <v>0.38</v>
      </c>
      <c r="G49" s="524">
        <f t="shared" si="21"/>
        <v>0.5</v>
      </c>
      <c r="H49" s="524">
        <f t="shared" si="21"/>
        <v>0.63</v>
      </c>
      <c r="I49" s="524">
        <f t="shared" si="21"/>
        <v>0.75</v>
      </c>
      <c r="J49" s="524">
        <f t="shared" si="21"/>
        <v>0.88</v>
      </c>
      <c r="K49" s="525">
        <f t="shared" si="21"/>
        <v>1</v>
      </c>
      <c r="L49" s="524">
        <f t="shared" si="21"/>
        <v>1.1299999999999999</v>
      </c>
      <c r="M49" s="524">
        <f t="shared" si="21"/>
        <v>1.25</v>
      </c>
      <c r="N49" s="524">
        <f t="shared" si="21"/>
        <v>1.38</v>
      </c>
      <c r="O49" s="524">
        <f t="shared" si="21"/>
        <v>1.5</v>
      </c>
      <c r="P49" s="524">
        <f t="shared" si="21"/>
        <v>1.63</v>
      </c>
      <c r="Q49" s="524">
        <f t="shared" si="21"/>
        <v>1.75</v>
      </c>
      <c r="R49" s="524">
        <f t="shared" si="21"/>
        <v>1.88</v>
      </c>
      <c r="S49" s="524">
        <f t="shared" si="21"/>
        <v>2</v>
      </c>
      <c r="T49" s="524">
        <f t="shared" si="21"/>
        <v>2.13</v>
      </c>
      <c r="U49" s="524">
        <f t="shared" si="21"/>
        <v>2.25</v>
      </c>
      <c r="V49" s="524">
        <f t="shared" si="21"/>
        <v>2.38</v>
      </c>
      <c r="W49" s="524">
        <f t="shared" si="21"/>
        <v>2.5</v>
      </c>
    </row>
    <row r="50" spans="1:23" ht="30">
      <c r="A50" s="506"/>
      <c r="B50" s="506"/>
      <c r="C50" s="529" t="s">
        <v>933</v>
      </c>
      <c r="D50" s="524">
        <v>0.13</v>
      </c>
      <c r="E50" s="524">
        <v>0.25</v>
      </c>
      <c r="F50" s="524">
        <v>0.38</v>
      </c>
      <c r="G50" s="524">
        <v>0.5</v>
      </c>
      <c r="H50" s="524">
        <v>0.63</v>
      </c>
      <c r="I50" s="524">
        <v>0.75</v>
      </c>
      <c r="J50" s="524">
        <v>0.88</v>
      </c>
      <c r="K50" s="525">
        <v>1</v>
      </c>
      <c r="L50" s="524">
        <v>1.1299999999999999</v>
      </c>
      <c r="M50" s="524">
        <v>1.25</v>
      </c>
      <c r="N50" s="524">
        <v>1.38</v>
      </c>
      <c r="O50" s="524">
        <v>1.5</v>
      </c>
      <c r="P50" s="524">
        <v>1.63</v>
      </c>
      <c r="Q50" s="524">
        <v>1.75</v>
      </c>
      <c r="R50" s="524">
        <v>1.88</v>
      </c>
      <c r="S50" s="524">
        <v>2</v>
      </c>
      <c r="T50" s="524">
        <v>2.13</v>
      </c>
      <c r="U50" s="524">
        <v>2.25</v>
      </c>
      <c r="V50" s="524">
        <v>2.38</v>
      </c>
      <c r="W50" s="524">
        <v>2.5</v>
      </c>
    </row>
    <row r="51" spans="1:23">
      <c r="A51" s="506"/>
      <c r="B51" s="506"/>
      <c r="C51" s="530" t="s">
        <v>934</v>
      </c>
      <c r="D51" s="524"/>
      <c r="E51" s="524"/>
      <c r="F51" s="524"/>
      <c r="G51" s="524"/>
      <c r="H51" s="524"/>
      <c r="I51" s="524"/>
      <c r="J51" s="524"/>
      <c r="K51" s="525"/>
      <c r="L51" s="524"/>
      <c r="M51" s="524"/>
      <c r="N51" s="524"/>
      <c r="O51" s="524"/>
      <c r="P51" s="524"/>
      <c r="Q51" s="524"/>
      <c r="R51" s="524"/>
      <c r="S51" s="524"/>
      <c r="T51" s="524"/>
      <c r="U51" s="524"/>
      <c r="V51" s="524"/>
      <c r="W51" s="524"/>
    </row>
    <row r="52" spans="1:23" ht="30">
      <c r="A52" s="506"/>
      <c r="B52" s="506"/>
      <c r="C52" s="531" t="s">
        <v>935</v>
      </c>
      <c r="D52" s="526">
        <f>D49-D50</f>
        <v>0</v>
      </c>
      <c r="E52" s="526">
        <f t="shared" ref="E52:W52" si="22">E49-E50</f>
        <v>0</v>
      </c>
      <c r="F52" s="526">
        <f t="shared" si="22"/>
        <v>0</v>
      </c>
      <c r="G52" s="526">
        <f t="shared" si="22"/>
        <v>0</v>
      </c>
      <c r="H52" s="526">
        <f t="shared" si="22"/>
        <v>0</v>
      </c>
      <c r="I52" s="526">
        <f t="shared" si="22"/>
        <v>0</v>
      </c>
      <c r="J52" s="526">
        <f t="shared" si="22"/>
        <v>0</v>
      </c>
      <c r="K52" s="527">
        <f t="shared" si="22"/>
        <v>0</v>
      </c>
      <c r="L52" s="526">
        <f t="shared" si="22"/>
        <v>0</v>
      </c>
      <c r="M52" s="526">
        <f t="shared" si="22"/>
        <v>0</v>
      </c>
      <c r="N52" s="526">
        <f t="shared" si="22"/>
        <v>0</v>
      </c>
      <c r="O52" s="526">
        <f t="shared" si="22"/>
        <v>0</v>
      </c>
      <c r="P52" s="526">
        <f t="shared" si="22"/>
        <v>0</v>
      </c>
      <c r="Q52" s="526">
        <f t="shared" si="22"/>
        <v>0</v>
      </c>
      <c r="R52" s="526">
        <f t="shared" si="22"/>
        <v>0</v>
      </c>
      <c r="S52" s="526">
        <f t="shared" si="22"/>
        <v>0</v>
      </c>
      <c r="T52" s="526">
        <f t="shared" si="22"/>
        <v>0</v>
      </c>
      <c r="U52" s="526">
        <f t="shared" si="22"/>
        <v>0</v>
      </c>
      <c r="V52" s="526">
        <f t="shared" si="22"/>
        <v>0</v>
      </c>
      <c r="W52" s="526">
        <f t="shared" si="22"/>
        <v>0</v>
      </c>
    </row>
    <row r="53" spans="1:23">
      <c r="A53" s="506"/>
      <c r="B53" s="506"/>
      <c r="C53" s="530" t="s">
        <v>936</v>
      </c>
      <c r="D53" s="524"/>
      <c r="E53" s="524"/>
      <c r="F53" s="524"/>
      <c r="G53" s="524"/>
      <c r="H53" s="524"/>
      <c r="I53" s="524"/>
      <c r="J53" s="524"/>
      <c r="K53" s="525"/>
      <c r="L53" s="524"/>
      <c r="M53" s="524"/>
      <c r="N53" s="524"/>
      <c r="O53" s="524"/>
      <c r="P53" s="524"/>
      <c r="Q53" s="524"/>
      <c r="R53" s="524"/>
      <c r="S53" s="524"/>
      <c r="T53" s="524"/>
      <c r="U53" s="524"/>
      <c r="V53" s="524"/>
      <c r="W53" s="524"/>
    </row>
    <row r="54" spans="1:23">
      <c r="A54" s="506"/>
      <c r="B54" s="506"/>
      <c r="C54" s="530" t="s">
        <v>937</v>
      </c>
      <c r="D54" s="524"/>
      <c r="E54" s="524"/>
      <c r="F54" s="524"/>
      <c r="G54" s="524"/>
      <c r="H54" s="524"/>
      <c r="I54" s="524"/>
      <c r="J54" s="524"/>
      <c r="K54" s="525"/>
      <c r="L54" s="524"/>
      <c r="M54" s="524"/>
      <c r="N54" s="524"/>
      <c r="O54" s="524"/>
      <c r="P54" s="524"/>
      <c r="Q54" s="524"/>
      <c r="R54" s="524"/>
      <c r="S54" s="524"/>
      <c r="T54" s="524"/>
      <c r="U54" s="524"/>
      <c r="V54" s="524"/>
      <c r="W54" s="524"/>
    </row>
    <row r="55" spans="1:23" ht="38.25">
      <c r="A55" s="506">
        <v>26</v>
      </c>
      <c r="B55" s="507" t="s">
        <v>920</v>
      </c>
      <c r="C55" s="532" t="s">
        <v>938</v>
      </c>
      <c r="D55" s="509"/>
      <c r="E55" s="509">
        <v>0.25</v>
      </c>
      <c r="F55" s="509">
        <v>0.25</v>
      </c>
      <c r="G55" s="509">
        <v>0.5</v>
      </c>
      <c r="H55" s="509">
        <v>0.5</v>
      </c>
      <c r="I55" s="509">
        <v>0.75</v>
      </c>
      <c r="J55" s="509">
        <v>0.75</v>
      </c>
      <c r="K55" s="510">
        <v>1</v>
      </c>
      <c r="L55" s="509">
        <v>1</v>
      </c>
      <c r="M55" s="509">
        <v>1.25</v>
      </c>
      <c r="N55" s="509">
        <v>1.25</v>
      </c>
      <c r="O55" s="509">
        <v>1.5</v>
      </c>
      <c r="P55" s="509">
        <v>1.5</v>
      </c>
      <c r="Q55" s="509">
        <v>1.75</v>
      </c>
      <c r="R55" s="509">
        <v>1.75</v>
      </c>
      <c r="S55" s="509">
        <v>2</v>
      </c>
      <c r="T55" s="509">
        <v>2</v>
      </c>
      <c r="U55" s="509">
        <v>2.25</v>
      </c>
      <c r="V55" s="509">
        <v>2.25</v>
      </c>
      <c r="W55" s="509">
        <v>2.5</v>
      </c>
    </row>
    <row r="56" spans="1:23">
      <c r="A56" s="506">
        <v>26</v>
      </c>
      <c r="B56" s="507" t="s">
        <v>920</v>
      </c>
      <c r="C56" s="533" t="s">
        <v>939</v>
      </c>
      <c r="D56" s="509">
        <v>4.5</v>
      </c>
      <c r="E56" s="509">
        <v>4.5</v>
      </c>
      <c r="F56" s="509">
        <v>4.5</v>
      </c>
      <c r="G56" s="509">
        <v>4.5</v>
      </c>
      <c r="H56" s="509">
        <v>4.5</v>
      </c>
      <c r="I56" s="509">
        <v>4.5</v>
      </c>
      <c r="J56" s="509">
        <v>4.5</v>
      </c>
      <c r="K56" s="510">
        <v>4.5</v>
      </c>
      <c r="L56" s="509">
        <v>4.5</v>
      </c>
      <c r="M56" s="509">
        <v>4.5</v>
      </c>
      <c r="N56" s="509">
        <v>4.5</v>
      </c>
      <c r="O56" s="509">
        <v>4.5</v>
      </c>
      <c r="P56" s="509">
        <v>4.5</v>
      </c>
      <c r="Q56" s="509">
        <v>4.5</v>
      </c>
      <c r="R56" s="509">
        <v>4.5</v>
      </c>
      <c r="S56" s="509">
        <v>4.5</v>
      </c>
      <c r="T56" s="509">
        <v>4.5</v>
      </c>
      <c r="U56" s="509">
        <v>4.5</v>
      </c>
      <c r="V56" s="509">
        <v>4.5</v>
      </c>
      <c r="W56" s="509">
        <v>4.5</v>
      </c>
    </row>
    <row r="57" spans="1:23">
      <c r="D57" s="534"/>
      <c r="E57" s="534"/>
      <c r="F57" s="534"/>
      <c r="G57" s="534"/>
      <c r="H57" s="534"/>
      <c r="I57" s="534"/>
      <c r="J57" s="534"/>
      <c r="K57" s="534"/>
      <c r="L57" s="534"/>
      <c r="M57" s="534"/>
      <c r="N57" s="534"/>
      <c r="O57" s="534"/>
      <c r="P57" s="534"/>
      <c r="Q57" s="534"/>
      <c r="R57" s="534"/>
      <c r="S57" s="534"/>
      <c r="T57" s="534"/>
      <c r="U57" s="534"/>
      <c r="V57" s="534"/>
      <c r="W57" s="534"/>
    </row>
    <row r="58" spans="1:23">
      <c r="C58" s="496" t="s">
        <v>940</v>
      </c>
      <c r="D58" s="534"/>
      <c r="E58" s="534"/>
      <c r="F58" s="534"/>
      <c r="G58" s="534"/>
      <c r="H58" s="534"/>
      <c r="I58" s="534"/>
      <c r="J58" s="534"/>
      <c r="K58" s="534"/>
      <c r="L58" s="534"/>
      <c r="M58" s="534"/>
      <c r="N58" s="534"/>
      <c r="O58" s="534"/>
      <c r="P58" s="534"/>
      <c r="Q58" s="534"/>
      <c r="R58" s="534"/>
      <c r="S58" s="534"/>
      <c r="T58" s="534"/>
      <c r="U58" s="534"/>
      <c r="V58" s="534"/>
      <c r="W58" s="534"/>
    </row>
    <row r="59" spans="1:23">
      <c r="A59" s="506"/>
      <c r="B59" s="506"/>
      <c r="C59" s="535" t="s">
        <v>941</v>
      </c>
      <c r="D59" s="536">
        <f t="shared" ref="D59:W59" si="23">D63+D71</f>
        <v>12.88</v>
      </c>
      <c r="E59" s="536">
        <f t="shared" si="23"/>
        <v>19.760000000000002</v>
      </c>
      <c r="F59" s="536">
        <f t="shared" si="23"/>
        <v>24.39</v>
      </c>
      <c r="G59" s="536">
        <f t="shared" si="23"/>
        <v>30.51</v>
      </c>
      <c r="H59" s="536">
        <f t="shared" si="23"/>
        <v>34.4</v>
      </c>
      <c r="I59" s="536">
        <f t="shared" si="23"/>
        <v>41.02</v>
      </c>
      <c r="J59" s="536">
        <f t="shared" si="23"/>
        <v>45.15</v>
      </c>
      <c r="K59" s="536">
        <f t="shared" si="23"/>
        <v>53.53</v>
      </c>
      <c r="L59" s="536">
        <f t="shared" si="23"/>
        <v>57.16</v>
      </c>
      <c r="M59" s="536">
        <f t="shared" si="23"/>
        <v>63.03</v>
      </c>
      <c r="N59" s="536">
        <f t="shared" si="23"/>
        <v>67.17</v>
      </c>
      <c r="O59" s="536">
        <f t="shared" si="23"/>
        <v>71.790000000000006</v>
      </c>
      <c r="P59" s="536">
        <f t="shared" si="23"/>
        <v>76.92</v>
      </c>
      <c r="Q59" s="536">
        <f t="shared" si="23"/>
        <v>82.05</v>
      </c>
      <c r="R59" s="536">
        <f t="shared" si="23"/>
        <v>86.43</v>
      </c>
      <c r="S59" s="536">
        <f t="shared" si="23"/>
        <v>90.3</v>
      </c>
      <c r="T59" s="536">
        <f t="shared" si="23"/>
        <v>94.44</v>
      </c>
      <c r="U59" s="536">
        <f t="shared" si="23"/>
        <v>99.56</v>
      </c>
      <c r="V59" s="536">
        <f t="shared" si="23"/>
        <v>103.19</v>
      </c>
      <c r="W59" s="536">
        <f t="shared" si="23"/>
        <v>108.07</v>
      </c>
    </row>
    <row r="60" spans="1:23">
      <c r="A60" s="506"/>
      <c r="B60" s="506"/>
      <c r="C60" s="535" t="s">
        <v>942</v>
      </c>
      <c r="D60" s="536">
        <f t="shared" ref="D60:W60" si="24">D65+D72</f>
        <v>13.01</v>
      </c>
      <c r="E60" s="536">
        <f t="shared" si="24"/>
        <v>20.260000000000002</v>
      </c>
      <c r="F60" s="536">
        <f t="shared" si="24"/>
        <v>25.02</v>
      </c>
      <c r="G60" s="536">
        <f t="shared" si="24"/>
        <v>31.51</v>
      </c>
      <c r="H60" s="536">
        <f t="shared" si="24"/>
        <v>35.53</v>
      </c>
      <c r="I60" s="536">
        <f t="shared" si="24"/>
        <v>42.52</v>
      </c>
      <c r="J60" s="536">
        <f t="shared" si="24"/>
        <v>46.78</v>
      </c>
      <c r="K60" s="536">
        <f t="shared" si="24"/>
        <v>55.53</v>
      </c>
      <c r="L60" s="536">
        <f t="shared" si="24"/>
        <v>59.29</v>
      </c>
      <c r="M60" s="536">
        <f t="shared" si="24"/>
        <v>65.53</v>
      </c>
      <c r="N60" s="536">
        <f t="shared" si="24"/>
        <v>69.8</v>
      </c>
      <c r="O60" s="536">
        <f t="shared" si="24"/>
        <v>74.790000000000006</v>
      </c>
      <c r="P60" s="536">
        <f t="shared" si="24"/>
        <v>80.05</v>
      </c>
      <c r="Q60" s="536">
        <f t="shared" si="24"/>
        <v>85.55</v>
      </c>
      <c r="R60" s="536">
        <f t="shared" si="24"/>
        <v>90.06</v>
      </c>
      <c r="S60" s="536">
        <f t="shared" si="24"/>
        <v>94.3</v>
      </c>
      <c r="T60" s="536">
        <f t="shared" si="24"/>
        <v>98.57</v>
      </c>
      <c r="U60" s="536">
        <f t="shared" si="24"/>
        <v>104.06</v>
      </c>
      <c r="V60" s="536">
        <f t="shared" si="24"/>
        <v>107.82</v>
      </c>
      <c r="W60" s="536">
        <f t="shared" si="24"/>
        <v>113.07</v>
      </c>
    </row>
    <row r="61" spans="1:23">
      <c r="A61" s="506"/>
      <c r="B61" s="506"/>
      <c r="C61" s="535" t="s">
        <v>943</v>
      </c>
      <c r="D61" s="536">
        <f t="shared" ref="D61:W61" si="25">D67+D73</f>
        <v>14.61</v>
      </c>
      <c r="E61" s="536">
        <f t="shared" si="25"/>
        <v>23.47</v>
      </c>
      <c r="F61" s="536">
        <f t="shared" si="25"/>
        <v>29.83</v>
      </c>
      <c r="G61" s="536">
        <f t="shared" si="25"/>
        <v>37.93</v>
      </c>
      <c r="H61" s="536">
        <f t="shared" si="25"/>
        <v>43.55</v>
      </c>
      <c r="I61" s="536">
        <f t="shared" si="25"/>
        <v>52.15</v>
      </c>
      <c r="J61" s="536">
        <f t="shared" si="25"/>
        <v>58.01</v>
      </c>
      <c r="K61" s="536">
        <f t="shared" si="25"/>
        <v>68.37</v>
      </c>
      <c r="L61" s="536">
        <f t="shared" si="25"/>
        <v>73.73</v>
      </c>
      <c r="M61" s="536">
        <f t="shared" si="25"/>
        <v>81.58</v>
      </c>
      <c r="N61" s="536">
        <f t="shared" si="25"/>
        <v>87.45</v>
      </c>
      <c r="O61" s="536">
        <f t="shared" si="25"/>
        <v>94.05</v>
      </c>
      <c r="P61" s="536">
        <f t="shared" si="25"/>
        <v>100.91</v>
      </c>
      <c r="Q61" s="536">
        <f t="shared" si="25"/>
        <v>108.02</v>
      </c>
      <c r="R61" s="536">
        <f t="shared" si="25"/>
        <v>114.13</v>
      </c>
      <c r="S61" s="536">
        <f t="shared" si="25"/>
        <v>119.98</v>
      </c>
      <c r="T61" s="536">
        <f t="shared" si="25"/>
        <v>125.85</v>
      </c>
      <c r="U61" s="536">
        <f t="shared" si="25"/>
        <v>132.94999999999999</v>
      </c>
      <c r="V61" s="536">
        <f t="shared" si="25"/>
        <v>138.31</v>
      </c>
      <c r="W61" s="536">
        <f t="shared" si="25"/>
        <v>145.16999999999999</v>
      </c>
    </row>
    <row r="62" spans="1:23">
      <c r="A62" s="506"/>
      <c r="B62" s="506"/>
      <c r="C62" s="535" t="s">
        <v>944</v>
      </c>
      <c r="D62" s="536">
        <f t="shared" ref="D62:W62" si="26">D69+D74</f>
        <v>7.02</v>
      </c>
      <c r="E62" s="536">
        <f t="shared" si="26"/>
        <v>13.53</v>
      </c>
      <c r="F62" s="536">
        <f t="shared" si="26"/>
        <v>17.8</v>
      </c>
      <c r="G62" s="536">
        <f t="shared" si="26"/>
        <v>23.81</v>
      </c>
      <c r="H62" s="536">
        <f t="shared" si="26"/>
        <v>27.58</v>
      </c>
      <c r="I62" s="536">
        <f t="shared" si="26"/>
        <v>33.590000000000003</v>
      </c>
      <c r="J62" s="536">
        <f t="shared" si="26"/>
        <v>37.61</v>
      </c>
      <c r="K62" s="536">
        <f t="shared" si="26"/>
        <v>45.37</v>
      </c>
      <c r="L62" s="536">
        <f t="shared" si="26"/>
        <v>48.89</v>
      </c>
      <c r="M62" s="536">
        <f t="shared" si="26"/>
        <v>54.65</v>
      </c>
      <c r="N62" s="536">
        <f t="shared" si="26"/>
        <v>58.67</v>
      </c>
      <c r="O62" s="536">
        <f t="shared" si="26"/>
        <v>63.18</v>
      </c>
      <c r="P62" s="536">
        <f t="shared" si="26"/>
        <v>67.7</v>
      </c>
      <c r="Q62" s="536">
        <f t="shared" si="26"/>
        <v>72.709999999999994</v>
      </c>
      <c r="R62" s="536">
        <f t="shared" si="26"/>
        <v>76.98</v>
      </c>
      <c r="S62" s="536">
        <f t="shared" si="26"/>
        <v>80.489999999999995</v>
      </c>
      <c r="T62" s="536">
        <f t="shared" si="26"/>
        <v>84.01</v>
      </c>
      <c r="U62" s="536">
        <f t="shared" si="26"/>
        <v>89.02</v>
      </c>
      <c r="V62" s="536">
        <f t="shared" si="26"/>
        <v>92.54</v>
      </c>
      <c r="W62" s="536">
        <f t="shared" si="26"/>
        <v>97.3</v>
      </c>
    </row>
    <row r="63" spans="1:23">
      <c r="A63" s="506"/>
      <c r="B63" s="506"/>
      <c r="C63" s="537" t="s">
        <v>945</v>
      </c>
      <c r="D63" s="538">
        <f>D12+D13+D14+D15+D16+D17+D18+D19+D20+D21+D23+D25+D29+D31+D35</f>
        <v>6.25</v>
      </c>
      <c r="E63" s="538">
        <f t="shared" ref="E63:W63" si="27">E12+E13+E14+E15+E16+E17+E18+E19+E20+E21+E23+E25+E29+E31+E35</f>
        <v>10.26</v>
      </c>
      <c r="F63" s="538">
        <f t="shared" si="27"/>
        <v>13.76</v>
      </c>
      <c r="G63" s="538">
        <f t="shared" si="27"/>
        <v>18.260000000000002</v>
      </c>
      <c r="H63" s="538">
        <f t="shared" si="27"/>
        <v>22.02</v>
      </c>
      <c r="I63" s="538">
        <f t="shared" si="27"/>
        <v>27.02</v>
      </c>
      <c r="J63" s="538">
        <f t="shared" si="27"/>
        <v>30.52</v>
      </c>
      <c r="K63" s="538">
        <f t="shared" si="27"/>
        <v>34.53</v>
      </c>
      <c r="L63" s="538">
        <f t="shared" si="27"/>
        <v>38.03</v>
      </c>
      <c r="M63" s="538">
        <f t="shared" si="27"/>
        <v>42.78</v>
      </c>
      <c r="N63" s="538">
        <f t="shared" si="27"/>
        <v>46.29</v>
      </c>
      <c r="O63" s="538">
        <f t="shared" si="27"/>
        <v>49.79</v>
      </c>
      <c r="P63" s="538">
        <f t="shared" si="27"/>
        <v>53.29</v>
      </c>
      <c r="Q63" s="538">
        <f t="shared" si="27"/>
        <v>57.3</v>
      </c>
      <c r="R63" s="538">
        <f t="shared" si="27"/>
        <v>61.05</v>
      </c>
      <c r="S63" s="538">
        <f t="shared" si="27"/>
        <v>64.8</v>
      </c>
      <c r="T63" s="538">
        <f t="shared" si="27"/>
        <v>68.31</v>
      </c>
      <c r="U63" s="538">
        <f t="shared" si="27"/>
        <v>72.31</v>
      </c>
      <c r="V63" s="538">
        <f t="shared" si="27"/>
        <v>75.81</v>
      </c>
      <c r="W63" s="538">
        <f t="shared" si="27"/>
        <v>79.569999999999993</v>
      </c>
    </row>
    <row r="64" spans="1:23">
      <c r="A64" s="506"/>
      <c r="B64" s="506"/>
      <c r="C64" s="537" t="s">
        <v>946</v>
      </c>
      <c r="D64" s="538">
        <f>D23+D25+D29+D31</f>
        <v>2</v>
      </c>
      <c r="E64" s="538">
        <f t="shared" ref="E64:W64" si="28">E23+E25+E29+E31</f>
        <v>4.01</v>
      </c>
      <c r="F64" s="538">
        <f t="shared" si="28"/>
        <v>6.01</v>
      </c>
      <c r="G64" s="538">
        <f t="shared" si="28"/>
        <v>8.01</v>
      </c>
      <c r="H64" s="538">
        <f t="shared" si="28"/>
        <v>10.02</v>
      </c>
      <c r="I64" s="538">
        <f t="shared" si="28"/>
        <v>12.02</v>
      </c>
      <c r="J64" s="538">
        <f t="shared" si="28"/>
        <v>14.02</v>
      </c>
      <c r="K64" s="538">
        <f t="shared" si="28"/>
        <v>16.03</v>
      </c>
      <c r="L64" s="538">
        <f t="shared" si="28"/>
        <v>18.03</v>
      </c>
      <c r="M64" s="538">
        <f t="shared" si="28"/>
        <v>20.03</v>
      </c>
      <c r="N64" s="538">
        <f t="shared" si="28"/>
        <v>22.04</v>
      </c>
      <c r="O64" s="538">
        <f t="shared" si="28"/>
        <v>24.04</v>
      </c>
      <c r="P64" s="538">
        <f t="shared" si="28"/>
        <v>26.04</v>
      </c>
      <c r="Q64" s="538">
        <f t="shared" si="28"/>
        <v>28.05</v>
      </c>
      <c r="R64" s="538">
        <f t="shared" si="28"/>
        <v>30.05</v>
      </c>
      <c r="S64" s="538">
        <f t="shared" si="28"/>
        <v>32.049999999999997</v>
      </c>
      <c r="T64" s="538">
        <f t="shared" si="28"/>
        <v>34.06</v>
      </c>
      <c r="U64" s="538">
        <f t="shared" si="28"/>
        <v>36.06</v>
      </c>
      <c r="V64" s="538">
        <f t="shared" si="28"/>
        <v>38.06</v>
      </c>
      <c r="W64" s="538">
        <f t="shared" si="28"/>
        <v>40.07</v>
      </c>
    </row>
    <row r="65" spans="1:23">
      <c r="A65" s="506"/>
      <c r="B65" s="506"/>
      <c r="C65" s="537" t="s">
        <v>947</v>
      </c>
      <c r="D65" s="538">
        <f>D12+D13+D14+D15+D16+D17+D18+D19+D20+D21+D23+D25+D28+D29+D31+D35</f>
        <v>6.38</v>
      </c>
      <c r="E65" s="538">
        <f t="shared" ref="E65:W65" si="29">E12+E13+E14+E15+E16+E17+E18+E19+E20+E21+E23+E25+E28+E29+E31+E35</f>
        <v>10.51</v>
      </c>
      <c r="F65" s="538">
        <f t="shared" si="29"/>
        <v>14.14</v>
      </c>
      <c r="G65" s="538">
        <f t="shared" si="29"/>
        <v>18.760000000000002</v>
      </c>
      <c r="H65" s="538">
        <f t="shared" si="29"/>
        <v>22.65</v>
      </c>
      <c r="I65" s="538">
        <f t="shared" si="29"/>
        <v>27.77</v>
      </c>
      <c r="J65" s="538">
        <f t="shared" si="29"/>
        <v>31.4</v>
      </c>
      <c r="K65" s="538">
        <f t="shared" si="29"/>
        <v>35.53</v>
      </c>
      <c r="L65" s="538">
        <f t="shared" si="29"/>
        <v>39.159999999999997</v>
      </c>
      <c r="M65" s="538">
        <f t="shared" si="29"/>
        <v>44.03</v>
      </c>
      <c r="N65" s="538">
        <f t="shared" si="29"/>
        <v>47.67</v>
      </c>
      <c r="O65" s="538">
        <f t="shared" si="29"/>
        <v>51.29</v>
      </c>
      <c r="P65" s="538">
        <f t="shared" si="29"/>
        <v>54.92</v>
      </c>
      <c r="Q65" s="538">
        <f t="shared" si="29"/>
        <v>59.05</v>
      </c>
      <c r="R65" s="538">
        <f t="shared" si="29"/>
        <v>62.93</v>
      </c>
      <c r="S65" s="538">
        <f t="shared" si="29"/>
        <v>66.8</v>
      </c>
      <c r="T65" s="538">
        <f t="shared" si="29"/>
        <v>70.44</v>
      </c>
      <c r="U65" s="538">
        <f t="shared" si="29"/>
        <v>74.56</v>
      </c>
      <c r="V65" s="538">
        <f t="shared" si="29"/>
        <v>78.19</v>
      </c>
      <c r="W65" s="538">
        <f t="shared" si="29"/>
        <v>82.07</v>
      </c>
    </row>
    <row r="66" spans="1:23">
      <c r="A66" s="506"/>
      <c r="B66" s="506"/>
      <c r="C66" s="537" t="s">
        <v>946</v>
      </c>
      <c r="D66" s="538">
        <f>D23+D25+D28+D29+D31</f>
        <v>2.13</v>
      </c>
      <c r="E66" s="538">
        <f t="shared" ref="E66:W66" si="30">E23+E25+E28+E29+E31</f>
        <v>4.26</v>
      </c>
      <c r="F66" s="538">
        <f t="shared" si="30"/>
        <v>6.39</v>
      </c>
      <c r="G66" s="538">
        <f t="shared" si="30"/>
        <v>8.51</v>
      </c>
      <c r="H66" s="538">
        <f t="shared" si="30"/>
        <v>10.65</v>
      </c>
      <c r="I66" s="538">
        <f t="shared" si="30"/>
        <v>12.77</v>
      </c>
      <c r="J66" s="538">
        <f t="shared" si="30"/>
        <v>14.9</v>
      </c>
      <c r="K66" s="538">
        <f t="shared" si="30"/>
        <v>17.03</v>
      </c>
      <c r="L66" s="538">
        <f t="shared" si="30"/>
        <v>19.16</v>
      </c>
      <c r="M66" s="538">
        <f t="shared" si="30"/>
        <v>21.28</v>
      </c>
      <c r="N66" s="538">
        <f t="shared" si="30"/>
        <v>23.42</v>
      </c>
      <c r="O66" s="538">
        <f t="shared" si="30"/>
        <v>25.54</v>
      </c>
      <c r="P66" s="538">
        <f t="shared" si="30"/>
        <v>27.67</v>
      </c>
      <c r="Q66" s="538">
        <f t="shared" si="30"/>
        <v>29.8</v>
      </c>
      <c r="R66" s="538">
        <f t="shared" si="30"/>
        <v>31.93</v>
      </c>
      <c r="S66" s="538">
        <f t="shared" si="30"/>
        <v>34.049999999999997</v>
      </c>
      <c r="T66" s="538">
        <f t="shared" si="30"/>
        <v>36.19</v>
      </c>
      <c r="U66" s="538">
        <f t="shared" si="30"/>
        <v>38.31</v>
      </c>
      <c r="V66" s="538">
        <f t="shared" si="30"/>
        <v>40.44</v>
      </c>
      <c r="W66" s="538">
        <f t="shared" si="30"/>
        <v>42.57</v>
      </c>
    </row>
    <row r="67" spans="1:23">
      <c r="A67" s="506"/>
      <c r="B67" s="506"/>
      <c r="C67" s="537" t="s">
        <v>948</v>
      </c>
      <c r="D67" s="538">
        <f>D12+D13+D14+D15+D16+D17+D18+D19+D20+D21+D23+D25+D27+D29+D32+D35</f>
        <v>7.98</v>
      </c>
      <c r="E67" s="538">
        <f t="shared" ref="E67:W67" si="31">E12+E13+E14+E15+E16+E17+E18+E19+E20+E21+E23+E25+E27+E29+E32+E35</f>
        <v>13.72</v>
      </c>
      <c r="F67" s="538">
        <f t="shared" si="31"/>
        <v>18.95</v>
      </c>
      <c r="G67" s="538">
        <f t="shared" si="31"/>
        <v>25.18</v>
      </c>
      <c r="H67" s="538">
        <f t="shared" si="31"/>
        <v>30.67</v>
      </c>
      <c r="I67" s="538">
        <f t="shared" si="31"/>
        <v>37.4</v>
      </c>
      <c r="J67" s="538">
        <f t="shared" si="31"/>
        <v>42.63</v>
      </c>
      <c r="K67" s="538">
        <f t="shared" si="31"/>
        <v>48.37</v>
      </c>
      <c r="L67" s="538">
        <f t="shared" si="31"/>
        <v>53.6</v>
      </c>
      <c r="M67" s="538">
        <f t="shared" si="31"/>
        <v>60.08</v>
      </c>
      <c r="N67" s="538">
        <f t="shared" si="31"/>
        <v>65.319999999999993</v>
      </c>
      <c r="O67" s="538">
        <f t="shared" si="31"/>
        <v>70.55</v>
      </c>
      <c r="P67" s="538">
        <f t="shared" si="31"/>
        <v>75.78</v>
      </c>
      <c r="Q67" s="538">
        <f t="shared" si="31"/>
        <v>81.52</v>
      </c>
      <c r="R67" s="538">
        <f t="shared" si="31"/>
        <v>87</v>
      </c>
      <c r="S67" s="538">
        <f t="shared" si="31"/>
        <v>92.48</v>
      </c>
      <c r="T67" s="538">
        <f t="shared" si="31"/>
        <v>97.72</v>
      </c>
      <c r="U67" s="538">
        <f t="shared" si="31"/>
        <v>103.45</v>
      </c>
      <c r="V67" s="538">
        <f t="shared" si="31"/>
        <v>108.68</v>
      </c>
      <c r="W67" s="538">
        <f t="shared" si="31"/>
        <v>114.17</v>
      </c>
    </row>
    <row r="68" spans="1:23">
      <c r="A68" s="506"/>
      <c r="B68" s="506"/>
      <c r="C68" s="537" t="s">
        <v>946</v>
      </c>
      <c r="D68" s="538">
        <f>D23+D25+D27+D29+D32</f>
        <v>3.73</v>
      </c>
      <c r="E68" s="538">
        <f t="shared" ref="E68:W68" si="32">E23+E25+E27+E29+E32</f>
        <v>7.47</v>
      </c>
      <c r="F68" s="538">
        <f t="shared" si="32"/>
        <v>11.2</v>
      </c>
      <c r="G68" s="538">
        <f t="shared" si="32"/>
        <v>14.93</v>
      </c>
      <c r="H68" s="538">
        <f t="shared" si="32"/>
        <v>18.670000000000002</v>
      </c>
      <c r="I68" s="538">
        <f t="shared" si="32"/>
        <v>22.4</v>
      </c>
      <c r="J68" s="538">
        <f t="shared" si="32"/>
        <v>26.13</v>
      </c>
      <c r="K68" s="538">
        <f t="shared" si="32"/>
        <v>29.87</v>
      </c>
      <c r="L68" s="538">
        <f t="shared" si="32"/>
        <v>33.6</v>
      </c>
      <c r="M68" s="538">
        <f t="shared" si="32"/>
        <v>37.33</v>
      </c>
      <c r="N68" s="538">
        <f t="shared" si="32"/>
        <v>41.07</v>
      </c>
      <c r="O68" s="538">
        <f t="shared" si="32"/>
        <v>44.8</v>
      </c>
      <c r="P68" s="538">
        <f t="shared" si="32"/>
        <v>48.53</v>
      </c>
      <c r="Q68" s="538">
        <f t="shared" si="32"/>
        <v>52.27</v>
      </c>
      <c r="R68" s="538">
        <f t="shared" si="32"/>
        <v>56</v>
      </c>
      <c r="S68" s="538">
        <f t="shared" si="32"/>
        <v>59.73</v>
      </c>
      <c r="T68" s="538">
        <f t="shared" si="32"/>
        <v>63.47</v>
      </c>
      <c r="U68" s="538">
        <f t="shared" si="32"/>
        <v>67.2</v>
      </c>
      <c r="V68" s="538">
        <f t="shared" si="32"/>
        <v>70.930000000000007</v>
      </c>
      <c r="W68" s="538">
        <f t="shared" si="32"/>
        <v>74.67</v>
      </c>
    </row>
    <row r="69" spans="1:23">
      <c r="A69" s="506"/>
      <c r="B69" s="506"/>
      <c r="C69" s="537" t="s">
        <v>949</v>
      </c>
      <c r="D69" s="538">
        <f>D12+D13+D14+D15+D16+D17+D18+D19+D24+D26+D30+D33+D36</f>
        <v>5.14</v>
      </c>
      <c r="E69" s="538">
        <f t="shared" ref="E69:W69" si="33">E12+E13+E14+E15+E16+E17+E18+E19+E24+E26+E30+E33+E36</f>
        <v>8.7799999999999994</v>
      </c>
      <c r="F69" s="538">
        <f t="shared" si="33"/>
        <v>11.92</v>
      </c>
      <c r="G69" s="538">
        <f t="shared" si="33"/>
        <v>16.059999999999999</v>
      </c>
      <c r="H69" s="538">
        <f t="shared" si="33"/>
        <v>19.45</v>
      </c>
      <c r="I69" s="538">
        <f t="shared" si="33"/>
        <v>23.59</v>
      </c>
      <c r="J69" s="538">
        <f t="shared" si="33"/>
        <v>26.73</v>
      </c>
      <c r="K69" s="538">
        <f t="shared" si="33"/>
        <v>30.37</v>
      </c>
      <c r="L69" s="538">
        <f t="shared" si="33"/>
        <v>33.51</v>
      </c>
      <c r="M69" s="538">
        <f t="shared" si="33"/>
        <v>37.9</v>
      </c>
      <c r="N69" s="538">
        <f t="shared" si="33"/>
        <v>41.04</v>
      </c>
      <c r="O69" s="538">
        <f t="shared" si="33"/>
        <v>44.18</v>
      </c>
      <c r="P69" s="538">
        <f t="shared" si="33"/>
        <v>47.32</v>
      </c>
      <c r="Q69" s="538">
        <f t="shared" si="33"/>
        <v>50.96</v>
      </c>
      <c r="R69" s="538">
        <f t="shared" si="33"/>
        <v>54.35</v>
      </c>
      <c r="S69" s="538">
        <f t="shared" si="33"/>
        <v>57.49</v>
      </c>
      <c r="T69" s="538">
        <f t="shared" si="33"/>
        <v>60.63</v>
      </c>
      <c r="U69" s="538">
        <f t="shared" si="33"/>
        <v>64.27</v>
      </c>
      <c r="V69" s="538">
        <f t="shared" si="33"/>
        <v>67.41</v>
      </c>
      <c r="W69" s="538">
        <f t="shared" si="33"/>
        <v>70.8</v>
      </c>
    </row>
    <row r="70" spans="1:23">
      <c r="A70" s="506"/>
      <c r="B70" s="506"/>
      <c r="C70" s="537" t="s">
        <v>946</v>
      </c>
      <c r="D70" s="538">
        <f>D24+D26+D30+D33</f>
        <v>1.64</v>
      </c>
      <c r="E70" s="538">
        <f t="shared" ref="E70:W70" si="34">E24+E26+E30+E33</f>
        <v>3.28</v>
      </c>
      <c r="F70" s="538">
        <f t="shared" si="34"/>
        <v>4.92</v>
      </c>
      <c r="G70" s="538">
        <f t="shared" si="34"/>
        <v>6.56</v>
      </c>
      <c r="H70" s="538">
        <f t="shared" si="34"/>
        <v>8.1999999999999993</v>
      </c>
      <c r="I70" s="538">
        <f t="shared" si="34"/>
        <v>9.84</v>
      </c>
      <c r="J70" s="538">
        <f t="shared" si="34"/>
        <v>11.48</v>
      </c>
      <c r="K70" s="538">
        <f t="shared" si="34"/>
        <v>13.12</v>
      </c>
      <c r="L70" s="538">
        <f t="shared" si="34"/>
        <v>14.76</v>
      </c>
      <c r="M70" s="538">
        <f t="shared" si="34"/>
        <v>16.399999999999999</v>
      </c>
      <c r="N70" s="538">
        <f t="shared" si="34"/>
        <v>18.04</v>
      </c>
      <c r="O70" s="538">
        <f t="shared" si="34"/>
        <v>19.68</v>
      </c>
      <c r="P70" s="538">
        <f t="shared" si="34"/>
        <v>21.32</v>
      </c>
      <c r="Q70" s="538">
        <f t="shared" si="34"/>
        <v>22.96</v>
      </c>
      <c r="R70" s="538">
        <f t="shared" si="34"/>
        <v>24.6</v>
      </c>
      <c r="S70" s="538">
        <f t="shared" si="34"/>
        <v>26.24</v>
      </c>
      <c r="T70" s="538">
        <f t="shared" si="34"/>
        <v>27.88</v>
      </c>
      <c r="U70" s="538">
        <f t="shared" si="34"/>
        <v>29.52</v>
      </c>
      <c r="V70" s="538">
        <f t="shared" si="34"/>
        <v>31.16</v>
      </c>
      <c r="W70" s="538">
        <f t="shared" si="34"/>
        <v>32.799999999999997</v>
      </c>
    </row>
    <row r="71" spans="1:23">
      <c r="A71" s="506"/>
      <c r="B71" s="506"/>
      <c r="C71" s="539" t="s">
        <v>950</v>
      </c>
      <c r="D71" s="540">
        <f>D38+D40+D41+D44+D45+D46+D47+D48+D49+D56</f>
        <v>6.63</v>
      </c>
      <c r="E71" s="540">
        <f t="shared" ref="E71:W71" si="35">E38+E40+E41+E44+E45+E46+E47+E48+E49+E56</f>
        <v>9.5</v>
      </c>
      <c r="F71" s="540">
        <f t="shared" si="35"/>
        <v>10.63</v>
      </c>
      <c r="G71" s="540">
        <f t="shared" si="35"/>
        <v>12.25</v>
      </c>
      <c r="H71" s="540">
        <f t="shared" si="35"/>
        <v>12.38</v>
      </c>
      <c r="I71" s="540">
        <f t="shared" si="35"/>
        <v>14</v>
      </c>
      <c r="J71" s="540">
        <f t="shared" si="35"/>
        <v>14.63</v>
      </c>
      <c r="K71" s="540">
        <f t="shared" si="35"/>
        <v>19</v>
      </c>
      <c r="L71" s="540">
        <f t="shared" si="35"/>
        <v>19.13</v>
      </c>
      <c r="M71" s="540">
        <f t="shared" si="35"/>
        <v>20.25</v>
      </c>
      <c r="N71" s="540">
        <f t="shared" si="35"/>
        <v>20.88</v>
      </c>
      <c r="O71" s="540">
        <f t="shared" si="35"/>
        <v>22</v>
      </c>
      <c r="P71" s="540">
        <f t="shared" si="35"/>
        <v>23.63</v>
      </c>
      <c r="Q71" s="540">
        <f t="shared" si="35"/>
        <v>24.75</v>
      </c>
      <c r="R71" s="540">
        <f t="shared" si="35"/>
        <v>25.38</v>
      </c>
      <c r="S71" s="540">
        <f t="shared" si="35"/>
        <v>25.5</v>
      </c>
      <c r="T71" s="540">
        <f t="shared" si="35"/>
        <v>26.13</v>
      </c>
      <c r="U71" s="540">
        <f t="shared" si="35"/>
        <v>27.25</v>
      </c>
      <c r="V71" s="540">
        <f t="shared" si="35"/>
        <v>27.38</v>
      </c>
      <c r="W71" s="540">
        <f t="shared" si="35"/>
        <v>28.5</v>
      </c>
    </row>
    <row r="72" spans="1:23">
      <c r="A72" s="506"/>
      <c r="B72" s="506"/>
      <c r="C72" s="539" t="s">
        <v>951</v>
      </c>
      <c r="D72" s="540">
        <f>D38+D40+D41+D44+D45+D46+D47+D48+D49+D55+D56</f>
        <v>6.63</v>
      </c>
      <c r="E72" s="540">
        <f t="shared" ref="E72:W72" si="36">E38+E40+E41+E44+E45+E46+E47+E48+E49+E55+E56</f>
        <v>9.75</v>
      </c>
      <c r="F72" s="540">
        <f t="shared" si="36"/>
        <v>10.88</v>
      </c>
      <c r="G72" s="540">
        <f t="shared" si="36"/>
        <v>12.75</v>
      </c>
      <c r="H72" s="540">
        <f t="shared" si="36"/>
        <v>12.88</v>
      </c>
      <c r="I72" s="540">
        <f t="shared" si="36"/>
        <v>14.75</v>
      </c>
      <c r="J72" s="540">
        <f t="shared" si="36"/>
        <v>15.38</v>
      </c>
      <c r="K72" s="540">
        <f t="shared" si="36"/>
        <v>20</v>
      </c>
      <c r="L72" s="540">
        <f t="shared" si="36"/>
        <v>20.13</v>
      </c>
      <c r="M72" s="540">
        <f t="shared" si="36"/>
        <v>21.5</v>
      </c>
      <c r="N72" s="540">
        <f t="shared" si="36"/>
        <v>22.13</v>
      </c>
      <c r="O72" s="540">
        <f t="shared" si="36"/>
        <v>23.5</v>
      </c>
      <c r="P72" s="540">
        <f t="shared" si="36"/>
        <v>25.13</v>
      </c>
      <c r="Q72" s="540">
        <f t="shared" si="36"/>
        <v>26.5</v>
      </c>
      <c r="R72" s="540">
        <f t="shared" si="36"/>
        <v>27.13</v>
      </c>
      <c r="S72" s="540">
        <f t="shared" si="36"/>
        <v>27.5</v>
      </c>
      <c r="T72" s="540">
        <f t="shared" si="36"/>
        <v>28.13</v>
      </c>
      <c r="U72" s="540">
        <f t="shared" si="36"/>
        <v>29.5</v>
      </c>
      <c r="V72" s="540">
        <f t="shared" si="36"/>
        <v>29.63</v>
      </c>
      <c r="W72" s="540">
        <f t="shared" si="36"/>
        <v>31</v>
      </c>
    </row>
    <row r="73" spans="1:23">
      <c r="A73" s="506"/>
      <c r="B73" s="506"/>
      <c r="C73" s="539" t="s">
        <v>952</v>
      </c>
      <c r="D73" s="540">
        <f>D38+D40+D41+D44+D45+D46+D47+D48+D49+D55+D56</f>
        <v>6.63</v>
      </c>
      <c r="E73" s="540">
        <f t="shared" ref="E73:W73" si="37">E38+E40+E41+E44+E45+E46+E47+E48+E49+E55+E56</f>
        <v>9.75</v>
      </c>
      <c r="F73" s="540">
        <f t="shared" si="37"/>
        <v>10.88</v>
      </c>
      <c r="G73" s="540">
        <f t="shared" si="37"/>
        <v>12.75</v>
      </c>
      <c r="H73" s="540">
        <f t="shared" si="37"/>
        <v>12.88</v>
      </c>
      <c r="I73" s="540">
        <f t="shared" si="37"/>
        <v>14.75</v>
      </c>
      <c r="J73" s="540">
        <f t="shared" si="37"/>
        <v>15.38</v>
      </c>
      <c r="K73" s="540">
        <f t="shared" si="37"/>
        <v>20</v>
      </c>
      <c r="L73" s="540">
        <f t="shared" si="37"/>
        <v>20.13</v>
      </c>
      <c r="M73" s="540">
        <f t="shared" si="37"/>
        <v>21.5</v>
      </c>
      <c r="N73" s="540">
        <f t="shared" si="37"/>
        <v>22.13</v>
      </c>
      <c r="O73" s="540">
        <f t="shared" si="37"/>
        <v>23.5</v>
      </c>
      <c r="P73" s="540">
        <f t="shared" si="37"/>
        <v>25.13</v>
      </c>
      <c r="Q73" s="540">
        <f t="shared" si="37"/>
        <v>26.5</v>
      </c>
      <c r="R73" s="540">
        <f t="shared" si="37"/>
        <v>27.13</v>
      </c>
      <c r="S73" s="540">
        <f t="shared" si="37"/>
        <v>27.5</v>
      </c>
      <c r="T73" s="540">
        <f t="shared" si="37"/>
        <v>28.13</v>
      </c>
      <c r="U73" s="540">
        <f t="shared" si="37"/>
        <v>29.5</v>
      </c>
      <c r="V73" s="540">
        <f t="shared" si="37"/>
        <v>29.63</v>
      </c>
      <c r="W73" s="540">
        <f t="shared" si="37"/>
        <v>31</v>
      </c>
    </row>
    <row r="74" spans="1:23">
      <c r="A74" s="506"/>
      <c r="B74" s="506"/>
      <c r="C74" s="539" t="s">
        <v>953</v>
      </c>
      <c r="D74" s="540">
        <f>D39+D40+D41+D44+D45+D46+D47+D48+D49</f>
        <v>1.88</v>
      </c>
      <c r="E74" s="540">
        <f t="shared" ref="E74:W74" si="38">E39+E40+E41+E44+E45+E46+E47+E48+E49</f>
        <v>4.75</v>
      </c>
      <c r="F74" s="540">
        <f t="shared" si="38"/>
        <v>5.88</v>
      </c>
      <c r="G74" s="540">
        <f t="shared" si="38"/>
        <v>7.75</v>
      </c>
      <c r="H74" s="540">
        <f t="shared" si="38"/>
        <v>8.1300000000000008</v>
      </c>
      <c r="I74" s="540">
        <f t="shared" si="38"/>
        <v>10</v>
      </c>
      <c r="J74" s="540">
        <f t="shared" si="38"/>
        <v>10.88</v>
      </c>
      <c r="K74" s="540">
        <f t="shared" si="38"/>
        <v>15</v>
      </c>
      <c r="L74" s="540">
        <f t="shared" si="38"/>
        <v>15.38</v>
      </c>
      <c r="M74" s="540">
        <f t="shared" si="38"/>
        <v>16.75</v>
      </c>
      <c r="N74" s="540">
        <f t="shared" si="38"/>
        <v>17.63</v>
      </c>
      <c r="O74" s="540">
        <f t="shared" si="38"/>
        <v>19</v>
      </c>
      <c r="P74" s="540">
        <f t="shared" si="38"/>
        <v>20.38</v>
      </c>
      <c r="Q74" s="540">
        <f t="shared" si="38"/>
        <v>21.75</v>
      </c>
      <c r="R74" s="540">
        <f t="shared" si="38"/>
        <v>22.63</v>
      </c>
      <c r="S74" s="540">
        <f t="shared" si="38"/>
        <v>23</v>
      </c>
      <c r="T74" s="540">
        <f t="shared" si="38"/>
        <v>23.38</v>
      </c>
      <c r="U74" s="540">
        <f t="shared" si="38"/>
        <v>24.75</v>
      </c>
      <c r="V74" s="540">
        <f t="shared" si="38"/>
        <v>25.13</v>
      </c>
      <c r="W74" s="540">
        <f t="shared" si="38"/>
        <v>26.5</v>
      </c>
    </row>
    <row r="75" spans="1:23">
      <c r="D75" s="534"/>
      <c r="E75" s="534"/>
      <c r="F75" s="534"/>
      <c r="G75" s="534"/>
      <c r="H75" s="534"/>
      <c r="I75" s="534"/>
      <c r="J75" s="534"/>
      <c r="K75" s="534"/>
      <c r="L75" s="534"/>
      <c r="M75" s="534"/>
      <c r="N75" s="534"/>
      <c r="O75" s="534"/>
      <c r="P75" s="534"/>
      <c r="Q75" s="534"/>
      <c r="R75" s="534"/>
      <c r="S75" s="534"/>
      <c r="T75" s="534"/>
      <c r="U75" s="534"/>
      <c r="V75" s="534"/>
      <c r="W75" s="534"/>
    </row>
    <row r="76" spans="1:23">
      <c r="C76" s="496" t="s">
        <v>954</v>
      </c>
      <c r="D76" s="534"/>
      <c r="E76" s="534"/>
      <c r="F76" s="534"/>
      <c r="G76" s="534"/>
      <c r="H76" s="534"/>
      <c r="I76" s="534"/>
      <c r="J76" s="534"/>
      <c r="K76" s="534"/>
      <c r="L76" s="534"/>
      <c r="M76" s="534"/>
      <c r="N76" s="534"/>
      <c r="O76" s="534"/>
      <c r="P76" s="534"/>
      <c r="Q76" s="534"/>
      <c r="R76" s="534"/>
      <c r="S76" s="534"/>
      <c r="T76" s="534"/>
      <c r="U76" s="534"/>
      <c r="V76" s="534"/>
      <c r="W76" s="534"/>
    </row>
    <row r="77" spans="1:23">
      <c r="A77" s="506"/>
      <c r="B77" s="506"/>
      <c r="C77" s="535" t="s">
        <v>941</v>
      </c>
      <c r="D77" s="536">
        <f t="shared" ref="D77:W77" si="39">D81+D89</f>
        <v>8.39</v>
      </c>
      <c r="E77" s="536">
        <f t="shared" si="39"/>
        <v>10.62</v>
      </c>
      <c r="F77" s="536">
        <f t="shared" si="39"/>
        <v>12.15</v>
      </c>
      <c r="G77" s="536">
        <f t="shared" si="39"/>
        <v>14.12</v>
      </c>
      <c r="H77" s="536">
        <f t="shared" si="39"/>
        <v>15.43</v>
      </c>
      <c r="I77" s="536">
        <f t="shared" si="39"/>
        <v>17.93</v>
      </c>
      <c r="J77" s="536">
        <f t="shared" si="39"/>
        <v>19.27</v>
      </c>
      <c r="K77" s="536">
        <f t="shared" si="39"/>
        <v>21.92</v>
      </c>
      <c r="L77" s="536">
        <f t="shared" si="39"/>
        <v>23.14</v>
      </c>
      <c r="M77" s="536">
        <f t="shared" si="39"/>
        <v>25.05</v>
      </c>
      <c r="N77" s="536">
        <f t="shared" si="39"/>
        <v>26.4</v>
      </c>
      <c r="O77" s="536">
        <f t="shared" si="39"/>
        <v>28.57</v>
      </c>
      <c r="P77" s="536">
        <f t="shared" si="39"/>
        <v>30.25</v>
      </c>
      <c r="Q77" s="536">
        <f t="shared" si="39"/>
        <v>31.92</v>
      </c>
      <c r="R77" s="536">
        <f t="shared" si="39"/>
        <v>33.35</v>
      </c>
      <c r="S77" s="536">
        <f t="shared" si="39"/>
        <v>34.799999999999997</v>
      </c>
      <c r="T77" s="536">
        <f t="shared" si="39"/>
        <v>36.18</v>
      </c>
      <c r="U77" s="536">
        <f t="shared" si="39"/>
        <v>37.86</v>
      </c>
      <c r="V77" s="536">
        <f t="shared" si="39"/>
        <v>39.06</v>
      </c>
      <c r="W77" s="536">
        <f t="shared" si="39"/>
        <v>40.619999999999997</v>
      </c>
    </row>
    <row r="78" spans="1:23">
      <c r="A78" s="506"/>
      <c r="B78" s="506"/>
      <c r="C78" s="535" t="s">
        <v>942</v>
      </c>
      <c r="D78" s="536">
        <f t="shared" ref="D78:W78" si="40">D83+D90</f>
        <v>9.1</v>
      </c>
      <c r="E78" s="536">
        <f t="shared" si="40"/>
        <v>11.45</v>
      </c>
      <c r="F78" s="536">
        <f t="shared" si="40"/>
        <v>13.04</v>
      </c>
      <c r="G78" s="536">
        <f t="shared" si="40"/>
        <v>15.13</v>
      </c>
      <c r="H78" s="536">
        <f t="shared" si="40"/>
        <v>16.46</v>
      </c>
      <c r="I78" s="536">
        <f t="shared" si="40"/>
        <v>19.09</v>
      </c>
      <c r="J78" s="536">
        <f t="shared" si="40"/>
        <v>20.48</v>
      </c>
      <c r="K78" s="536">
        <f t="shared" si="40"/>
        <v>23.26</v>
      </c>
      <c r="L78" s="536">
        <f t="shared" si="40"/>
        <v>24.51</v>
      </c>
      <c r="M78" s="536">
        <f t="shared" si="40"/>
        <v>26.55</v>
      </c>
      <c r="N78" s="536">
        <f t="shared" si="40"/>
        <v>27.95</v>
      </c>
      <c r="O78" s="536">
        <f t="shared" si="40"/>
        <v>29.57</v>
      </c>
      <c r="P78" s="536">
        <f t="shared" si="40"/>
        <v>31.29</v>
      </c>
      <c r="Q78" s="536">
        <f t="shared" si="40"/>
        <v>33.090000000000003</v>
      </c>
      <c r="R78" s="536">
        <f t="shared" si="40"/>
        <v>34.549999999999997</v>
      </c>
      <c r="S78" s="536">
        <f t="shared" si="40"/>
        <v>36.14</v>
      </c>
      <c r="T78" s="536">
        <f t="shared" si="40"/>
        <v>37.56</v>
      </c>
      <c r="U78" s="536">
        <f t="shared" si="40"/>
        <v>39.36</v>
      </c>
      <c r="V78" s="536">
        <f t="shared" si="40"/>
        <v>40.61</v>
      </c>
      <c r="W78" s="536">
        <f t="shared" si="40"/>
        <v>42.29</v>
      </c>
    </row>
    <row r="79" spans="1:23">
      <c r="A79" s="506"/>
      <c r="B79" s="506"/>
      <c r="C79" s="535" t="s">
        <v>943</v>
      </c>
      <c r="D79" s="536">
        <f t="shared" ref="D79:W79" si="41">D85+D91</f>
        <v>9.6300000000000008</v>
      </c>
      <c r="E79" s="536">
        <f t="shared" si="41"/>
        <v>12.52</v>
      </c>
      <c r="F79" s="536">
        <f t="shared" si="41"/>
        <v>14.64</v>
      </c>
      <c r="G79" s="536">
        <f t="shared" si="41"/>
        <v>17.27</v>
      </c>
      <c r="H79" s="536">
        <f t="shared" si="41"/>
        <v>19.14</v>
      </c>
      <c r="I79" s="536">
        <f t="shared" si="41"/>
        <v>22.3</v>
      </c>
      <c r="J79" s="536">
        <f t="shared" si="41"/>
        <v>24.23</v>
      </c>
      <c r="K79" s="536">
        <f t="shared" si="41"/>
        <v>27.54</v>
      </c>
      <c r="L79" s="536">
        <f t="shared" si="41"/>
        <v>29.32</v>
      </c>
      <c r="M79" s="536">
        <f t="shared" si="41"/>
        <v>31.9</v>
      </c>
      <c r="N79" s="536">
        <f t="shared" si="41"/>
        <v>33.83</v>
      </c>
      <c r="O79" s="536">
        <f t="shared" si="41"/>
        <v>35.99</v>
      </c>
      <c r="P79" s="536">
        <f t="shared" si="41"/>
        <v>38.25</v>
      </c>
      <c r="Q79" s="536">
        <f t="shared" si="41"/>
        <v>40.58</v>
      </c>
      <c r="R79" s="536">
        <f t="shared" si="41"/>
        <v>42.58</v>
      </c>
      <c r="S79" s="536">
        <f t="shared" si="41"/>
        <v>44.7</v>
      </c>
      <c r="T79" s="536">
        <f t="shared" si="41"/>
        <v>46.66</v>
      </c>
      <c r="U79" s="536">
        <f t="shared" si="41"/>
        <v>48.99</v>
      </c>
      <c r="V79" s="536">
        <f t="shared" si="41"/>
        <v>50.77</v>
      </c>
      <c r="W79" s="536">
        <f t="shared" si="41"/>
        <v>52.99</v>
      </c>
    </row>
    <row r="80" spans="1:23">
      <c r="A80" s="506"/>
      <c r="B80" s="506"/>
      <c r="C80" s="535" t="s">
        <v>944</v>
      </c>
      <c r="D80" s="536">
        <f t="shared" ref="D80:W80" si="42">D87+D92</f>
        <v>3.77</v>
      </c>
      <c r="E80" s="536">
        <f t="shared" si="42"/>
        <v>6.02</v>
      </c>
      <c r="F80" s="536">
        <f t="shared" si="42"/>
        <v>7.61</v>
      </c>
      <c r="G80" s="536">
        <f t="shared" si="42"/>
        <v>9.6999999999999993</v>
      </c>
      <c r="H80" s="536">
        <f t="shared" si="42"/>
        <v>11.12</v>
      </c>
      <c r="I80" s="536">
        <f t="shared" si="42"/>
        <v>13.25</v>
      </c>
      <c r="J80" s="536">
        <f t="shared" si="42"/>
        <v>14.71</v>
      </c>
      <c r="K80" s="536">
        <f t="shared" si="42"/>
        <v>17.32</v>
      </c>
      <c r="L80" s="536">
        <f t="shared" si="42"/>
        <v>18.649999999999999</v>
      </c>
      <c r="M80" s="536">
        <f t="shared" si="42"/>
        <v>20.7</v>
      </c>
      <c r="N80" s="536">
        <f t="shared" si="42"/>
        <v>22.16</v>
      </c>
      <c r="O80" s="536">
        <f t="shared" si="42"/>
        <v>23.79</v>
      </c>
      <c r="P80" s="536">
        <f t="shared" si="42"/>
        <v>25.42</v>
      </c>
      <c r="Q80" s="536">
        <f t="shared" si="42"/>
        <v>27.21</v>
      </c>
      <c r="R80" s="536">
        <f t="shared" si="42"/>
        <v>28.76</v>
      </c>
      <c r="S80" s="536">
        <f t="shared" si="42"/>
        <v>30.1</v>
      </c>
      <c r="T80" s="536">
        <f t="shared" si="42"/>
        <v>31.42</v>
      </c>
      <c r="U80" s="536">
        <f t="shared" si="42"/>
        <v>33.22</v>
      </c>
      <c r="V80" s="536">
        <f t="shared" si="42"/>
        <v>34.549999999999997</v>
      </c>
      <c r="W80" s="536">
        <f t="shared" si="42"/>
        <v>36.229999999999997</v>
      </c>
    </row>
    <row r="81" spans="1:23">
      <c r="A81" s="506"/>
      <c r="B81" s="506"/>
      <c r="C81" s="537" t="s">
        <v>945</v>
      </c>
      <c r="D81" s="538">
        <f>D12+D13/12*4+D14+D15/12*4+D16/12*4+D17/12*4+D18/12*4+D19/12*4+D20+D21+D23/12*4+D25/12*4+D29/12*4+D31/12*4+D35/12*4</f>
        <v>3.25</v>
      </c>
      <c r="E81" s="538">
        <f t="shared" ref="E81:W81" si="43">E12+E13/12*4+E14+E15/12*4+E16/12*4+E17/12*4+E18/12*4+E19/12*4+E20+E21+E23/12*4+E25/12*4+E29/12*4+E31/12*4+E35/12*4</f>
        <v>4.59</v>
      </c>
      <c r="F81" s="538">
        <f t="shared" si="43"/>
        <v>5.75</v>
      </c>
      <c r="G81" s="538">
        <f t="shared" si="43"/>
        <v>7.25</v>
      </c>
      <c r="H81" s="538">
        <f t="shared" si="43"/>
        <v>8.51</v>
      </c>
      <c r="I81" s="538">
        <f t="shared" si="43"/>
        <v>10.51</v>
      </c>
      <c r="J81" s="538">
        <f t="shared" si="43"/>
        <v>11.67</v>
      </c>
      <c r="K81" s="538">
        <f t="shared" si="43"/>
        <v>13.01</v>
      </c>
      <c r="L81" s="538">
        <f t="shared" si="43"/>
        <v>14.18</v>
      </c>
      <c r="M81" s="538">
        <f t="shared" si="43"/>
        <v>15.76</v>
      </c>
      <c r="N81" s="538">
        <f t="shared" si="43"/>
        <v>16.93</v>
      </c>
      <c r="O81" s="538">
        <f t="shared" si="43"/>
        <v>18.760000000000002</v>
      </c>
      <c r="P81" s="538">
        <f t="shared" si="43"/>
        <v>19.93</v>
      </c>
      <c r="Q81" s="538">
        <f t="shared" si="43"/>
        <v>21.27</v>
      </c>
      <c r="R81" s="538">
        <f t="shared" si="43"/>
        <v>22.52</v>
      </c>
      <c r="S81" s="538">
        <f t="shared" si="43"/>
        <v>23.93</v>
      </c>
      <c r="T81" s="538">
        <f t="shared" si="43"/>
        <v>25.1</v>
      </c>
      <c r="U81" s="538">
        <f t="shared" si="43"/>
        <v>26.44</v>
      </c>
      <c r="V81" s="538">
        <f t="shared" si="43"/>
        <v>27.6</v>
      </c>
      <c r="W81" s="538">
        <f t="shared" si="43"/>
        <v>28.86</v>
      </c>
    </row>
    <row r="82" spans="1:23">
      <c r="A82" s="506"/>
      <c r="B82" s="506"/>
      <c r="C82" s="537" t="s">
        <v>946</v>
      </c>
      <c r="D82" s="538">
        <f>D23/12*4+D25/12*4+D29/12*4+D31/12*4</f>
        <v>0.67</v>
      </c>
      <c r="E82" s="538">
        <f t="shared" ref="E82:W82" si="44">E23/12*4+E25/12*4+E29/12*4+E31/12*4</f>
        <v>1.34</v>
      </c>
      <c r="F82" s="538">
        <f t="shared" si="44"/>
        <v>2</v>
      </c>
      <c r="G82" s="538">
        <f t="shared" si="44"/>
        <v>2.67</v>
      </c>
      <c r="H82" s="538">
        <f t="shared" si="44"/>
        <v>3.34</v>
      </c>
      <c r="I82" s="538">
        <f t="shared" si="44"/>
        <v>4.01</v>
      </c>
      <c r="J82" s="538">
        <f t="shared" si="44"/>
        <v>4.67</v>
      </c>
      <c r="K82" s="538">
        <f t="shared" si="44"/>
        <v>5.34</v>
      </c>
      <c r="L82" s="538">
        <f t="shared" si="44"/>
        <v>6.01</v>
      </c>
      <c r="M82" s="538">
        <f t="shared" si="44"/>
        <v>6.68</v>
      </c>
      <c r="N82" s="538">
        <f t="shared" si="44"/>
        <v>7.35</v>
      </c>
      <c r="O82" s="538">
        <f t="shared" si="44"/>
        <v>8.01</v>
      </c>
      <c r="P82" s="538">
        <f t="shared" si="44"/>
        <v>8.68</v>
      </c>
      <c r="Q82" s="538">
        <f t="shared" si="44"/>
        <v>9.35</v>
      </c>
      <c r="R82" s="538">
        <f t="shared" si="44"/>
        <v>10.02</v>
      </c>
      <c r="S82" s="538">
        <f t="shared" si="44"/>
        <v>10.68</v>
      </c>
      <c r="T82" s="538">
        <f t="shared" si="44"/>
        <v>11.35</v>
      </c>
      <c r="U82" s="538">
        <f t="shared" si="44"/>
        <v>12.02</v>
      </c>
      <c r="V82" s="538">
        <f t="shared" si="44"/>
        <v>12.69</v>
      </c>
      <c r="W82" s="538">
        <f t="shared" si="44"/>
        <v>13.36</v>
      </c>
    </row>
    <row r="83" spans="1:23">
      <c r="A83" s="506"/>
      <c r="B83" s="506"/>
      <c r="C83" s="537" t="s">
        <v>947</v>
      </c>
      <c r="D83" s="538">
        <f>D12+D13/12*4+D14/12*4+D15/12*4+D16+D17/12*4+D18/12*4+D19/12*4+D20+D21+D23/12*4+D25/12*4+D28/12*4+D29/12*4+D31/12*4+D35/12*4</f>
        <v>3.96</v>
      </c>
      <c r="E83" s="538">
        <f t="shared" ref="E83:W83" si="45">E12+E13/12*4+E14/12*4+E15/12*4+E16+E17/12*4+E18/12*4+E19/12*4+E20+E21+E23/12*4+E25/12*4+E28/12*4+E29/12*4+E31/12*4+E35/12*4</f>
        <v>5.34</v>
      </c>
      <c r="F83" s="538">
        <f t="shared" si="45"/>
        <v>6.55</v>
      </c>
      <c r="G83" s="538">
        <f t="shared" si="45"/>
        <v>8.09</v>
      </c>
      <c r="H83" s="538">
        <f t="shared" si="45"/>
        <v>9.3800000000000008</v>
      </c>
      <c r="I83" s="538">
        <f t="shared" si="45"/>
        <v>11.42</v>
      </c>
      <c r="J83" s="538">
        <f t="shared" si="45"/>
        <v>12.63</v>
      </c>
      <c r="K83" s="538">
        <f t="shared" si="45"/>
        <v>14.01</v>
      </c>
      <c r="L83" s="538">
        <f t="shared" si="45"/>
        <v>15.22</v>
      </c>
      <c r="M83" s="538">
        <f t="shared" si="45"/>
        <v>16.84</v>
      </c>
      <c r="N83" s="538">
        <f t="shared" si="45"/>
        <v>18.059999999999999</v>
      </c>
      <c r="O83" s="538">
        <f t="shared" si="45"/>
        <v>19.260000000000002</v>
      </c>
      <c r="P83" s="538">
        <f t="shared" si="45"/>
        <v>20.47</v>
      </c>
      <c r="Q83" s="538">
        <f t="shared" si="45"/>
        <v>21.85</v>
      </c>
      <c r="R83" s="538">
        <f t="shared" si="45"/>
        <v>23.14</v>
      </c>
      <c r="S83" s="538">
        <f t="shared" si="45"/>
        <v>24.6</v>
      </c>
      <c r="T83" s="538">
        <f t="shared" si="45"/>
        <v>25.81</v>
      </c>
      <c r="U83" s="538">
        <f t="shared" si="45"/>
        <v>27.19</v>
      </c>
      <c r="V83" s="538">
        <f t="shared" si="45"/>
        <v>28.4</v>
      </c>
      <c r="W83" s="538">
        <f t="shared" si="45"/>
        <v>29.69</v>
      </c>
    </row>
    <row r="84" spans="1:23">
      <c r="A84" s="506"/>
      <c r="B84" s="506"/>
      <c r="C84" s="537" t="s">
        <v>946</v>
      </c>
      <c r="D84" s="538">
        <f>D23/12*4+D25/12*4+D28/12*4+D29/12*4+D31/12*4</f>
        <v>0.71</v>
      </c>
      <c r="E84" s="538">
        <f t="shared" ref="E84:W84" si="46">E23/12*4+E25/12*4+E28/12*4+E29/12*4+E31/12*4</f>
        <v>1.42</v>
      </c>
      <c r="F84" s="538">
        <f t="shared" si="46"/>
        <v>2.13</v>
      </c>
      <c r="G84" s="538">
        <f t="shared" si="46"/>
        <v>2.84</v>
      </c>
      <c r="H84" s="538">
        <f t="shared" si="46"/>
        <v>3.55</v>
      </c>
      <c r="I84" s="538">
        <f t="shared" si="46"/>
        <v>4.26</v>
      </c>
      <c r="J84" s="538">
        <f t="shared" si="46"/>
        <v>4.97</v>
      </c>
      <c r="K84" s="538">
        <f t="shared" si="46"/>
        <v>5.68</v>
      </c>
      <c r="L84" s="538">
        <f t="shared" si="46"/>
        <v>6.39</v>
      </c>
      <c r="M84" s="538">
        <f t="shared" si="46"/>
        <v>7.09</v>
      </c>
      <c r="N84" s="538">
        <f t="shared" si="46"/>
        <v>7.81</v>
      </c>
      <c r="O84" s="538">
        <f t="shared" si="46"/>
        <v>8.51</v>
      </c>
      <c r="P84" s="538">
        <f t="shared" si="46"/>
        <v>9.2200000000000006</v>
      </c>
      <c r="Q84" s="538">
        <f t="shared" si="46"/>
        <v>9.93</v>
      </c>
      <c r="R84" s="538">
        <f t="shared" si="46"/>
        <v>10.64</v>
      </c>
      <c r="S84" s="538">
        <f t="shared" si="46"/>
        <v>11.35</v>
      </c>
      <c r="T84" s="538">
        <f t="shared" si="46"/>
        <v>12.06</v>
      </c>
      <c r="U84" s="538">
        <f t="shared" si="46"/>
        <v>12.77</v>
      </c>
      <c r="V84" s="538">
        <f t="shared" si="46"/>
        <v>13.48</v>
      </c>
      <c r="W84" s="538">
        <f t="shared" si="46"/>
        <v>14.19</v>
      </c>
    </row>
    <row r="85" spans="1:23">
      <c r="A85" s="506"/>
      <c r="B85" s="506"/>
      <c r="C85" s="537" t="s">
        <v>948</v>
      </c>
      <c r="D85" s="538">
        <f>D12+D13/12*4+D14/12*4+D15/12*4+D16+D17/12*4+D18/12*4+D19/12*4+D20+D21+D23/12*4+D25/12*4+D27/12*4+D29/12*4+D32/12*4+D35/12*4</f>
        <v>4.49</v>
      </c>
      <c r="E85" s="538">
        <f t="shared" ref="E85:W85" si="47">E12+E13/12*4+E14/12*4+E15/12*4+E16+E17/12*4+E18/12*4+E19/12*4+E20+E21+E23/12*4+E25/12*4+E27/12*4+E29/12*4+E32/12*4+E35/12*4</f>
        <v>6.41</v>
      </c>
      <c r="F85" s="538">
        <f t="shared" si="47"/>
        <v>8.15</v>
      </c>
      <c r="G85" s="538">
        <f t="shared" si="47"/>
        <v>10.23</v>
      </c>
      <c r="H85" s="538">
        <f t="shared" si="47"/>
        <v>12.06</v>
      </c>
      <c r="I85" s="538">
        <f t="shared" si="47"/>
        <v>14.63</v>
      </c>
      <c r="J85" s="538">
        <f t="shared" si="47"/>
        <v>16.38</v>
      </c>
      <c r="K85" s="538">
        <f t="shared" si="47"/>
        <v>18.29</v>
      </c>
      <c r="L85" s="538">
        <f t="shared" si="47"/>
        <v>20.03</v>
      </c>
      <c r="M85" s="538">
        <f t="shared" si="47"/>
        <v>22.19</v>
      </c>
      <c r="N85" s="538">
        <f t="shared" si="47"/>
        <v>23.94</v>
      </c>
      <c r="O85" s="538">
        <f t="shared" si="47"/>
        <v>25.68</v>
      </c>
      <c r="P85" s="538">
        <f t="shared" si="47"/>
        <v>27.43</v>
      </c>
      <c r="Q85" s="538">
        <f t="shared" si="47"/>
        <v>29.34</v>
      </c>
      <c r="R85" s="538">
        <f t="shared" si="47"/>
        <v>31.17</v>
      </c>
      <c r="S85" s="538">
        <f t="shared" si="47"/>
        <v>33.159999999999997</v>
      </c>
      <c r="T85" s="538">
        <f t="shared" si="47"/>
        <v>34.909999999999997</v>
      </c>
      <c r="U85" s="538">
        <f t="shared" si="47"/>
        <v>36.82</v>
      </c>
      <c r="V85" s="538">
        <f t="shared" si="47"/>
        <v>38.56</v>
      </c>
      <c r="W85" s="538">
        <f t="shared" si="47"/>
        <v>40.39</v>
      </c>
    </row>
    <row r="86" spans="1:23">
      <c r="A86" s="506"/>
      <c r="B86" s="506"/>
      <c r="C86" s="537" t="s">
        <v>946</v>
      </c>
      <c r="D86" s="538">
        <f>D23/12*4+D25/12*4+D27/12*4+D29/12*4+D32/12*4</f>
        <v>1.24</v>
      </c>
      <c r="E86" s="538">
        <f t="shared" ref="E86:W86" si="48">E23/12*4+E25/12*4+E27/12*4+E29/12*4+E32/12*4</f>
        <v>2.4900000000000002</v>
      </c>
      <c r="F86" s="538">
        <f t="shared" si="48"/>
        <v>3.73</v>
      </c>
      <c r="G86" s="538">
        <f t="shared" si="48"/>
        <v>4.9800000000000004</v>
      </c>
      <c r="H86" s="538">
        <f t="shared" si="48"/>
        <v>6.22</v>
      </c>
      <c r="I86" s="538">
        <f t="shared" si="48"/>
        <v>7.47</v>
      </c>
      <c r="J86" s="538">
        <f t="shared" si="48"/>
        <v>8.7100000000000009</v>
      </c>
      <c r="K86" s="538">
        <f t="shared" si="48"/>
        <v>9.9600000000000009</v>
      </c>
      <c r="L86" s="538">
        <f t="shared" si="48"/>
        <v>11.2</v>
      </c>
      <c r="M86" s="538">
        <f t="shared" si="48"/>
        <v>12.44</v>
      </c>
      <c r="N86" s="538">
        <f t="shared" si="48"/>
        <v>13.69</v>
      </c>
      <c r="O86" s="538">
        <f t="shared" si="48"/>
        <v>14.93</v>
      </c>
      <c r="P86" s="538">
        <f t="shared" si="48"/>
        <v>16.18</v>
      </c>
      <c r="Q86" s="538">
        <f t="shared" si="48"/>
        <v>17.420000000000002</v>
      </c>
      <c r="R86" s="538">
        <f t="shared" si="48"/>
        <v>18.670000000000002</v>
      </c>
      <c r="S86" s="538">
        <f t="shared" si="48"/>
        <v>19.91</v>
      </c>
      <c r="T86" s="538">
        <f t="shared" si="48"/>
        <v>21.16</v>
      </c>
      <c r="U86" s="538">
        <f t="shared" si="48"/>
        <v>22.4</v>
      </c>
      <c r="V86" s="538">
        <f t="shared" si="48"/>
        <v>23.64</v>
      </c>
      <c r="W86" s="538">
        <f t="shared" si="48"/>
        <v>24.89</v>
      </c>
    </row>
    <row r="87" spans="1:23">
      <c r="A87" s="506"/>
      <c r="B87" s="506"/>
      <c r="C87" s="537" t="s">
        <v>949</v>
      </c>
      <c r="D87" s="538">
        <f>D12+D13/12*4+D14/12*4+D15/12*4+D16+D17/12*4+D18/12*4+D19/12*4+D24+D26+D30+D33/12*4+D36/12*4</f>
        <v>3.21</v>
      </c>
      <c r="E87" s="538">
        <f t="shared" ref="E87:W87" si="49">E12+E13/12*4+E14/12*4+E15/12*4+E16+E17/12*4+E18/12*4+E19/12*4+E24+E26+E30+E33/12*4+E36/12*4</f>
        <v>4.58</v>
      </c>
      <c r="F87" s="538">
        <f t="shared" si="49"/>
        <v>5.79</v>
      </c>
      <c r="G87" s="538">
        <f t="shared" si="49"/>
        <v>7.33</v>
      </c>
      <c r="H87" s="538">
        <f t="shared" si="49"/>
        <v>8.6199999999999992</v>
      </c>
      <c r="I87" s="538">
        <f t="shared" si="49"/>
        <v>10.16</v>
      </c>
      <c r="J87" s="538">
        <f t="shared" si="49"/>
        <v>11.36</v>
      </c>
      <c r="K87" s="538">
        <f t="shared" si="49"/>
        <v>12.74</v>
      </c>
      <c r="L87" s="538">
        <f t="shared" si="49"/>
        <v>13.94</v>
      </c>
      <c r="M87" s="538">
        <f t="shared" si="49"/>
        <v>15.57</v>
      </c>
      <c r="N87" s="538">
        <f t="shared" si="49"/>
        <v>16.77</v>
      </c>
      <c r="O87" s="538">
        <f t="shared" si="49"/>
        <v>17.98</v>
      </c>
      <c r="P87" s="538">
        <f t="shared" si="49"/>
        <v>19.190000000000001</v>
      </c>
      <c r="Q87" s="538">
        <f t="shared" si="49"/>
        <v>20.56</v>
      </c>
      <c r="R87" s="538">
        <f t="shared" si="49"/>
        <v>21.85</v>
      </c>
      <c r="S87" s="538">
        <f t="shared" si="49"/>
        <v>23.06</v>
      </c>
      <c r="T87" s="538">
        <f t="shared" si="49"/>
        <v>24.26</v>
      </c>
      <c r="U87" s="538">
        <f t="shared" si="49"/>
        <v>25.64</v>
      </c>
      <c r="V87" s="538">
        <f t="shared" si="49"/>
        <v>26.84</v>
      </c>
      <c r="W87" s="538">
        <f t="shared" si="49"/>
        <v>28.13</v>
      </c>
    </row>
    <row r="88" spans="1:23">
      <c r="A88" s="506"/>
      <c r="B88" s="506"/>
      <c r="C88" s="537" t="s">
        <v>946</v>
      </c>
      <c r="D88" s="538">
        <f>D24+D26+D30+D33/12*4</f>
        <v>0.71</v>
      </c>
      <c r="E88" s="538">
        <f t="shared" ref="E88:W88" si="50">E24+E26+E30+E33/12*4</f>
        <v>1.41</v>
      </c>
      <c r="F88" s="538">
        <f t="shared" si="50"/>
        <v>2.12</v>
      </c>
      <c r="G88" s="538">
        <f t="shared" si="50"/>
        <v>2.83</v>
      </c>
      <c r="H88" s="538">
        <f t="shared" si="50"/>
        <v>3.53</v>
      </c>
      <c r="I88" s="538">
        <f t="shared" si="50"/>
        <v>4.24</v>
      </c>
      <c r="J88" s="538">
        <f t="shared" si="50"/>
        <v>4.95</v>
      </c>
      <c r="K88" s="538">
        <f t="shared" si="50"/>
        <v>5.65</v>
      </c>
      <c r="L88" s="538">
        <f t="shared" si="50"/>
        <v>6.36</v>
      </c>
      <c r="M88" s="538">
        <f t="shared" si="50"/>
        <v>7.07</v>
      </c>
      <c r="N88" s="538">
        <f t="shared" si="50"/>
        <v>7.77</v>
      </c>
      <c r="O88" s="538">
        <f t="shared" si="50"/>
        <v>8.48</v>
      </c>
      <c r="P88" s="538">
        <f t="shared" si="50"/>
        <v>9.19</v>
      </c>
      <c r="Q88" s="538">
        <f t="shared" si="50"/>
        <v>9.89</v>
      </c>
      <c r="R88" s="538">
        <f t="shared" si="50"/>
        <v>10.6</v>
      </c>
      <c r="S88" s="538">
        <f t="shared" si="50"/>
        <v>11.31</v>
      </c>
      <c r="T88" s="538">
        <f t="shared" si="50"/>
        <v>12.01</v>
      </c>
      <c r="U88" s="538">
        <f t="shared" si="50"/>
        <v>12.72</v>
      </c>
      <c r="V88" s="538">
        <f t="shared" si="50"/>
        <v>13.43</v>
      </c>
      <c r="W88" s="538">
        <f t="shared" si="50"/>
        <v>14.13</v>
      </c>
    </row>
    <row r="89" spans="1:23">
      <c r="A89" s="506"/>
      <c r="B89" s="506"/>
      <c r="C89" s="539" t="s">
        <v>950</v>
      </c>
      <c r="D89" s="540">
        <f>D38/12*4+D40/0.95*0.25+D41/0.95*0.25+D44/12*4+D45/12*4+D46/12*4+D47/12*4+D48/12*4+D49/12*4+D56</f>
        <v>5.14</v>
      </c>
      <c r="E89" s="540">
        <f t="shared" ref="E89:W89" si="51">E38/12*4+E40/0.95*0.25+E41/0.95*0.25+E44/12*4+E45/12*4+E46/12*4+E47/12*4+E48/12*4+E49/12*4+E56</f>
        <v>6.03</v>
      </c>
      <c r="F89" s="540">
        <f t="shared" si="51"/>
        <v>6.4</v>
      </c>
      <c r="G89" s="540">
        <f t="shared" si="51"/>
        <v>6.87</v>
      </c>
      <c r="H89" s="540">
        <f t="shared" si="51"/>
        <v>6.92</v>
      </c>
      <c r="I89" s="540">
        <f t="shared" si="51"/>
        <v>7.42</v>
      </c>
      <c r="J89" s="540">
        <f t="shared" si="51"/>
        <v>7.6</v>
      </c>
      <c r="K89" s="540">
        <f t="shared" si="51"/>
        <v>8.91</v>
      </c>
      <c r="L89" s="540">
        <f t="shared" si="51"/>
        <v>8.9600000000000009</v>
      </c>
      <c r="M89" s="540">
        <f t="shared" si="51"/>
        <v>9.2899999999999991</v>
      </c>
      <c r="N89" s="540">
        <f t="shared" si="51"/>
        <v>9.4700000000000006</v>
      </c>
      <c r="O89" s="540">
        <f t="shared" si="51"/>
        <v>9.81</v>
      </c>
      <c r="P89" s="540">
        <f t="shared" si="51"/>
        <v>10.32</v>
      </c>
      <c r="Q89" s="540">
        <f t="shared" si="51"/>
        <v>10.65</v>
      </c>
      <c r="R89" s="540">
        <f t="shared" si="51"/>
        <v>10.83</v>
      </c>
      <c r="S89" s="540">
        <f t="shared" si="51"/>
        <v>10.87</v>
      </c>
      <c r="T89" s="540">
        <f t="shared" si="51"/>
        <v>11.08</v>
      </c>
      <c r="U89" s="540">
        <f t="shared" si="51"/>
        <v>11.42</v>
      </c>
      <c r="V89" s="540">
        <f t="shared" si="51"/>
        <v>11.46</v>
      </c>
      <c r="W89" s="540">
        <f t="shared" si="51"/>
        <v>11.76</v>
      </c>
    </row>
    <row r="90" spans="1:23">
      <c r="A90" s="506"/>
      <c r="B90" s="506"/>
      <c r="C90" s="539" t="s">
        <v>951</v>
      </c>
      <c r="D90" s="540">
        <f>D38/12*4+D40/0.95*0.25+D41/0.95*0.25+D44/12*4+D45/12*4+D46/12*4+D47/12*4+D48/12*4+D49/12*4+D55/12*4+D56</f>
        <v>5.14</v>
      </c>
      <c r="E90" s="540">
        <f t="shared" ref="E90:W90" si="52">E38/12*4+E40/0.95*0.25+E41/0.95*0.25+E44/12*4+E45/12*4+E46/12*4+E47/12*4+E48/12*4+E49/12*4+E55/12*4+E56</f>
        <v>6.11</v>
      </c>
      <c r="F90" s="540">
        <f t="shared" si="52"/>
        <v>6.49</v>
      </c>
      <c r="G90" s="540">
        <f t="shared" si="52"/>
        <v>7.04</v>
      </c>
      <c r="H90" s="540">
        <f t="shared" si="52"/>
        <v>7.08</v>
      </c>
      <c r="I90" s="540">
        <f t="shared" si="52"/>
        <v>7.67</v>
      </c>
      <c r="J90" s="540">
        <f t="shared" si="52"/>
        <v>7.85</v>
      </c>
      <c r="K90" s="540">
        <f t="shared" si="52"/>
        <v>9.25</v>
      </c>
      <c r="L90" s="540">
        <f t="shared" si="52"/>
        <v>9.2899999999999991</v>
      </c>
      <c r="M90" s="540">
        <f t="shared" si="52"/>
        <v>9.7100000000000009</v>
      </c>
      <c r="N90" s="540">
        <f t="shared" si="52"/>
        <v>9.89</v>
      </c>
      <c r="O90" s="540">
        <f t="shared" si="52"/>
        <v>10.31</v>
      </c>
      <c r="P90" s="540">
        <f t="shared" si="52"/>
        <v>10.82</v>
      </c>
      <c r="Q90" s="540">
        <f t="shared" si="52"/>
        <v>11.24</v>
      </c>
      <c r="R90" s="540">
        <f t="shared" si="52"/>
        <v>11.41</v>
      </c>
      <c r="S90" s="540">
        <f t="shared" si="52"/>
        <v>11.54</v>
      </c>
      <c r="T90" s="540">
        <f t="shared" si="52"/>
        <v>11.75</v>
      </c>
      <c r="U90" s="540">
        <f t="shared" si="52"/>
        <v>12.17</v>
      </c>
      <c r="V90" s="540">
        <f t="shared" si="52"/>
        <v>12.21</v>
      </c>
      <c r="W90" s="540">
        <f t="shared" si="52"/>
        <v>12.6</v>
      </c>
    </row>
    <row r="91" spans="1:23">
      <c r="A91" s="506"/>
      <c r="B91" s="506"/>
      <c r="C91" s="539" t="s">
        <v>952</v>
      </c>
      <c r="D91" s="540">
        <f>D38/12*4+D40/0.95*0.25+D41/0.95*0.25+D44/12*4+D45/12*4+D46/12*4+D47/12*4+D48/12*4+D49/12*4+D55/12*4+D56</f>
        <v>5.14</v>
      </c>
      <c r="E91" s="540">
        <f t="shared" ref="E91:W91" si="53">E38/12*4+E40/0.95*0.25+E41/0.95*0.25+E44/12*4+E45/12*4+E46/12*4+E47/12*4+E48/12*4+E49/12*4+E55/12*4+E56</f>
        <v>6.11</v>
      </c>
      <c r="F91" s="540">
        <f t="shared" si="53"/>
        <v>6.49</v>
      </c>
      <c r="G91" s="540">
        <f t="shared" si="53"/>
        <v>7.04</v>
      </c>
      <c r="H91" s="540">
        <f t="shared" si="53"/>
        <v>7.08</v>
      </c>
      <c r="I91" s="540">
        <f t="shared" si="53"/>
        <v>7.67</v>
      </c>
      <c r="J91" s="540">
        <f t="shared" si="53"/>
        <v>7.85</v>
      </c>
      <c r="K91" s="540">
        <f t="shared" si="53"/>
        <v>9.25</v>
      </c>
      <c r="L91" s="540">
        <f t="shared" si="53"/>
        <v>9.2899999999999991</v>
      </c>
      <c r="M91" s="540">
        <f t="shared" si="53"/>
        <v>9.7100000000000009</v>
      </c>
      <c r="N91" s="540">
        <f t="shared" si="53"/>
        <v>9.89</v>
      </c>
      <c r="O91" s="540">
        <f t="shared" si="53"/>
        <v>10.31</v>
      </c>
      <c r="P91" s="540">
        <f t="shared" si="53"/>
        <v>10.82</v>
      </c>
      <c r="Q91" s="540">
        <f t="shared" si="53"/>
        <v>11.24</v>
      </c>
      <c r="R91" s="540">
        <f t="shared" si="53"/>
        <v>11.41</v>
      </c>
      <c r="S91" s="540">
        <f t="shared" si="53"/>
        <v>11.54</v>
      </c>
      <c r="T91" s="540">
        <f t="shared" si="53"/>
        <v>11.75</v>
      </c>
      <c r="U91" s="540">
        <f t="shared" si="53"/>
        <v>12.17</v>
      </c>
      <c r="V91" s="540">
        <f t="shared" si="53"/>
        <v>12.21</v>
      </c>
      <c r="W91" s="540">
        <f t="shared" si="53"/>
        <v>12.6</v>
      </c>
    </row>
    <row r="92" spans="1:23">
      <c r="A92" s="506"/>
      <c r="B92" s="506"/>
      <c r="C92" s="539" t="s">
        <v>953</v>
      </c>
      <c r="D92" s="540">
        <f>D39/12*4+D40/0.95*0.25+D41/0.95*0.25+D44/12*4+D45/12*4+D46/12*4+D47/12*4+D48/12*4+D49/12*4</f>
        <v>0.56000000000000005</v>
      </c>
      <c r="E92" s="540">
        <f t="shared" ref="E92:W92" si="54">E39/12*4+E40/0.95*0.25+E41/0.95*0.25+E44/12*4+E45/12*4+E46/12*4+E47/12*4+E48/12*4+E49/12*4</f>
        <v>1.44</v>
      </c>
      <c r="F92" s="540">
        <f t="shared" si="54"/>
        <v>1.82</v>
      </c>
      <c r="G92" s="540">
        <f t="shared" si="54"/>
        <v>2.37</v>
      </c>
      <c r="H92" s="540">
        <f t="shared" si="54"/>
        <v>2.5</v>
      </c>
      <c r="I92" s="540">
        <f t="shared" si="54"/>
        <v>3.09</v>
      </c>
      <c r="J92" s="540">
        <f t="shared" si="54"/>
        <v>3.35</v>
      </c>
      <c r="K92" s="540">
        <f t="shared" si="54"/>
        <v>4.58</v>
      </c>
      <c r="L92" s="540">
        <f t="shared" si="54"/>
        <v>4.71</v>
      </c>
      <c r="M92" s="540">
        <f t="shared" si="54"/>
        <v>5.13</v>
      </c>
      <c r="N92" s="540">
        <f t="shared" si="54"/>
        <v>5.39</v>
      </c>
      <c r="O92" s="540">
        <f t="shared" si="54"/>
        <v>5.81</v>
      </c>
      <c r="P92" s="540">
        <f t="shared" si="54"/>
        <v>6.23</v>
      </c>
      <c r="Q92" s="540">
        <f t="shared" si="54"/>
        <v>6.65</v>
      </c>
      <c r="R92" s="540">
        <f t="shared" si="54"/>
        <v>6.91</v>
      </c>
      <c r="S92" s="540">
        <f t="shared" si="54"/>
        <v>7.04</v>
      </c>
      <c r="T92" s="540">
        <f t="shared" si="54"/>
        <v>7.16</v>
      </c>
      <c r="U92" s="540">
        <f t="shared" si="54"/>
        <v>7.58</v>
      </c>
      <c r="V92" s="540">
        <f t="shared" si="54"/>
        <v>7.71</v>
      </c>
      <c r="W92" s="540">
        <f t="shared" si="54"/>
        <v>8.1</v>
      </c>
    </row>
    <row r="93" spans="1:23">
      <c r="D93" s="534"/>
      <c r="E93" s="534"/>
      <c r="F93" s="534"/>
      <c r="G93" s="534"/>
      <c r="H93" s="534"/>
      <c r="I93" s="534"/>
      <c r="J93" s="534"/>
      <c r="K93" s="534"/>
      <c r="L93" s="534"/>
      <c r="M93" s="534"/>
      <c r="N93" s="534"/>
      <c r="O93" s="534"/>
      <c r="P93" s="534"/>
      <c r="Q93" s="534"/>
      <c r="R93" s="534"/>
      <c r="S93" s="534"/>
      <c r="T93" s="534"/>
      <c r="U93" s="534"/>
      <c r="V93" s="534"/>
      <c r="W93" s="534"/>
    </row>
    <row r="94" spans="1:23">
      <c r="C94" s="496" t="s">
        <v>955</v>
      </c>
      <c r="D94" s="534"/>
      <c r="E94" s="534"/>
      <c r="F94" s="534"/>
      <c r="G94" s="534"/>
      <c r="H94" s="534"/>
      <c r="I94" s="534"/>
      <c r="J94" s="534"/>
      <c r="K94" s="534"/>
      <c r="L94" s="534"/>
      <c r="M94" s="534"/>
      <c r="N94" s="534"/>
      <c r="O94" s="534"/>
      <c r="P94" s="534"/>
      <c r="Q94" s="534"/>
      <c r="R94" s="534"/>
      <c r="S94" s="534"/>
      <c r="T94" s="534"/>
      <c r="U94" s="534"/>
      <c r="V94" s="534"/>
      <c r="W94" s="534"/>
    </row>
    <row r="95" spans="1:23">
      <c r="A95" s="506"/>
      <c r="B95" s="506"/>
      <c r="C95" s="535" t="s">
        <v>941</v>
      </c>
      <c r="D95" s="536">
        <f t="shared" ref="D95:W95" si="55">D99+D107</f>
        <v>11.27</v>
      </c>
      <c r="E95" s="536">
        <f t="shared" si="55"/>
        <v>16.46</v>
      </c>
      <c r="F95" s="536">
        <f t="shared" si="55"/>
        <v>19.940000000000001</v>
      </c>
      <c r="G95" s="536">
        <f t="shared" si="55"/>
        <v>24.56</v>
      </c>
      <c r="H95" s="536">
        <f t="shared" si="55"/>
        <v>27.48</v>
      </c>
      <c r="I95" s="536">
        <f t="shared" si="55"/>
        <v>32.590000000000003</v>
      </c>
      <c r="J95" s="536">
        <f t="shared" si="55"/>
        <v>35.71</v>
      </c>
      <c r="K95" s="536">
        <f t="shared" si="55"/>
        <v>42.07</v>
      </c>
      <c r="L95" s="536">
        <f t="shared" si="55"/>
        <v>44.8</v>
      </c>
      <c r="M95" s="536">
        <f t="shared" si="55"/>
        <v>49.22</v>
      </c>
      <c r="N95" s="536">
        <f t="shared" si="55"/>
        <v>52.34</v>
      </c>
      <c r="O95" s="536">
        <f t="shared" si="55"/>
        <v>56.08</v>
      </c>
      <c r="P95" s="536">
        <f t="shared" si="55"/>
        <v>59.94</v>
      </c>
      <c r="Q95" s="536">
        <f t="shared" si="55"/>
        <v>63.81</v>
      </c>
      <c r="R95" s="536">
        <f t="shared" si="55"/>
        <v>67.12</v>
      </c>
      <c r="S95" s="536">
        <f t="shared" si="55"/>
        <v>70.09</v>
      </c>
      <c r="T95" s="536">
        <f t="shared" si="55"/>
        <v>73.19</v>
      </c>
      <c r="U95" s="536">
        <f t="shared" si="55"/>
        <v>77.05</v>
      </c>
      <c r="V95" s="536">
        <f t="shared" si="55"/>
        <v>79.77</v>
      </c>
      <c r="W95" s="536">
        <f t="shared" si="55"/>
        <v>83.46</v>
      </c>
    </row>
    <row r="96" spans="1:23">
      <c r="A96" s="506"/>
      <c r="B96" s="506"/>
      <c r="C96" s="535" t="s">
        <v>942</v>
      </c>
      <c r="D96" s="536">
        <f t="shared" ref="D96:W96" si="56">D101+D108</f>
        <v>11.61</v>
      </c>
      <c r="E96" s="536">
        <f t="shared" si="56"/>
        <v>17.09</v>
      </c>
      <c r="F96" s="536">
        <f t="shared" si="56"/>
        <v>20.65</v>
      </c>
      <c r="G96" s="536">
        <f t="shared" si="56"/>
        <v>25.57</v>
      </c>
      <c r="H96" s="536">
        <f t="shared" si="56"/>
        <v>28.58</v>
      </c>
      <c r="I96" s="536">
        <f t="shared" si="56"/>
        <v>33.97</v>
      </c>
      <c r="J96" s="536">
        <f t="shared" si="56"/>
        <v>37.18</v>
      </c>
      <c r="K96" s="536">
        <f t="shared" si="56"/>
        <v>43.82</v>
      </c>
      <c r="L96" s="536">
        <f t="shared" si="56"/>
        <v>46.64</v>
      </c>
      <c r="M96" s="536">
        <f t="shared" si="56"/>
        <v>51.35</v>
      </c>
      <c r="N96" s="536">
        <f t="shared" si="56"/>
        <v>54.57</v>
      </c>
      <c r="O96" s="536">
        <f t="shared" si="56"/>
        <v>58.33</v>
      </c>
      <c r="P96" s="536">
        <f t="shared" si="56"/>
        <v>62.29</v>
      </c>
      <c r="Q96" s="536">
        <f t="shared" si="56"/>
        <v>66.44</v>
      </c>
      <c r="R96" s="536">
        <f t="shared" si="56"/>
        <v>69.84</v>
      </c>
      <c r="S96" s="536">
        <f t="shared" si="56"/>
        <v>73.09</v>
      </c>
      <c r="T96" s="536">
        <f t="shared" si="56"/>
        <v>76.290000000000006</v>
      </c>
      <c r="U96" s="536">
        <f t="shared" si="56"/>
        <v>80.430000000000007</v>
      </c>
      <c r="V96" s="536">
        <f t="shared" si="56"/>
        <v>83.24</v>
      </c>
      <c r="W96" s="536">
        <f t="shared" si="56"/>
        <v>87.22</v>
      </c>
    </row>
    <row r="97" spans="1:23">
      <c r="A97" s="506"/>
      <c r="B97" s="506"/>
      <c r="C97" s="535" t="s">
        <v>943</v>
      </c>
      <c r="D97" s="536">
        <f t="shared" ref="D97:W97" si="57">D103+D109</f>
        <v>12.81</v>
      </c>
      <c r="E97" s="536">
        <f t="shared" si="57"/>
        <v>19.5</v>
      </c>
      <c r="F97" s="536">
        <f t="shared" si="57"/>
        <v>24.26</v>
      </c>
      <c r="G97" s="536">
        <f t="shared" si="57"/>
        <v>30.38</v>
      </c>
      <c r="H97" s="536">
        <f t="shared" si="57"/>
        <v>34.590000000000003</v>
      </c>
      <c r="I97" s="536">
        <f t="shared" si="57"/>
        <v>41.19</v>
      </c>
      <c r="J97" s="536">
        <f t="shared" si="57"/>
        <v>45.61</v>
      </c>
      <c r="K97" s="536">
        <f t="shared" si="57"/>
        <v>53.45</v>
      </c>
      <c r="L97" s="536">
        <f t="shared" si="57"/>
        <v>57.47</v>
      </c>
      <c r="M97" s="536">
        <f t="shared" si="57"/>
        <v>63.38</v>
      </c>
      <c r="N97" s="536">
        <f t="shared" si="57"/>
        <v>67.8</v>
      </c>
      <c r="O97" s="536">
        <f t="shared" si="57"/>
        <v>72.78</v>
      </c>
      <c r="P97" s="536">
        <f t="shared" si="57"/>
        <v>77.94</v>
      </c>
      <c r="Q97" s="536">
        <f t="shared" si="57"/>
        <v>83.29</v>
      </c>
      <c r="R97" s="536">
        <f t="shared" si="57"/>
        <v>87.89</v>
      </c>
      <c r="S97" s="536">
        <f t="shared" si="57"/>
        <v>92.35</v>
      </c>
      <c r="T97" s="536">
        <f t="shared" si="57"/>
        <v>96.75</v>
      </c>
      <c r="U97" s="536">
        <f t="shared" si="57"/>
        <v>102.09</v>
      </c>
      <c r="V97" s="536">
        <f t="shared" si="57"/>
        <v>106.11</v>
      </c>
      <c r="W97" s="536">
        <f t="shared" si="57"/>
        <v>111.29</v>
      </c>
    </row>
    <row r="98" spans="1:23">
      <c r="A98" s="506"/>
      <c r="B98" s="506"/>
      <c r="C98" s="535" t="s">
        <v>944</v>
      </c>
      <c r="D98" s="536">
        <f t="shared" ref="D98:W98" si="58">D105+D110</f>
        <v>5.41</v>
      </c>
      <c r="E98" s="536">
        <f t="shared" si="58"/>
        <v>9.94</v>
      </c>
      <c r="F98" s="536">
        <f t="shared" si="58"/>
        <v>13.2</v>
      </c>
      <c r="G98" s="536">
        <f t="shared" si="58"/>
        <v>17.350000000000001</v>
      </c>
      <c r="H98" s="536">
        <f t="shared" si="58"/>
        <v>20.239999999999998</v>
      </c>
      <c r="I98" s="536">
        <f t="shared" si="58"/>
        <v>24.59</v>
      </c>
      <c r="J98" s="536">
        <f t="shared" si="58"/>
        <v>27.46</v>
      </c>
      <c r="K98" s="536">
        <f t="shared" si="58"/>
        <v>32.97</v>
      </c>
      <c r="L98" s="536">
        <f t="shared" si="58"/>
        <v>35.659999999999997</v>
      </c>
      <c r="M98" s="536">
        <f t="shared" si="58"/>
        <v>39.840000000000003</v>
      </c>
      <c r="N98" s="536">
        <f t="shared" si="58"/>
        <v>42.7</v>
      </c>
      <c r="O98" s="536">
        <f t="shared" si="58"/>
        <v>45.94</v>
      </c>
      <c r="P98" s="536">
        <f t="shared" si="58"/>
        <v>49.18</v>
      </c>
      <c r="Q98" s="536">
        <f t="shared" si="58"/>
        <v>52.79</v>
      </c>
      <c r="R98" s="536">
        <f t="shared" si="58"/>
        <v>55.84</v>
      </c>
      <c r="S98" s="536">
        <f t="shared" si="58"/>
        <v>58.54</v>
      </c>
      <c r="T98" s="536">
        <f t="shared" si="58"/>
        <v>61.23</v>
      </c>
      <c r="U98" s="536">
        <f t="shared" si="58"/>
        <v>64.84</v>
      </c>
      <c r="V98" s="536">
        <f t="shared" si="58"/>
        <v>67.55</v>
      </c>
      <c r="W98" s="536">
        <f t="shared" si="58"/>
        <v>70.760000000000005</v>
      </c>
    </row>
    <row r="99" spans="1:23">
      <c r="A99" s="506"/>
      <c r="B99" s="506"/>
      <c r="C99" s="537" t="s">
        <v>945</v>
      </c>
      <c r="D99" s="538">
        <f>D12+D13/12*9+D14+D15/12*9+D16/12*9+D17/12*9+D18/12*9+D19/12*9+D20+D21+D23/12*9+D25/12*9+D29/12*9+D31/12*9+D35/12*9</f>
        <v>5.13</v>
      </c>
      <c r="E99" s="538">
        <f t="shared" ref="E99:W99" si="59">E12+E13/12*9+E14+E15/12*9+E16/12*9+E17/12*9+E18/12*9+E19/12*9+E20+E21+E23/12*9+E25/12*9+E29/12*9+E31/12*9+E35/12*9</f>
        <v>8.1300000000000008</v>
      </c>
      <c r="F99" s="538">
        <f t="shared" si="59"/>
        <v>10.76</v>
      </c>
      <c r="G99" s="538">
        <f t="shared" si="59"/>
        <v>14.13</v>
      </c>
      <c r="H99" s="538">
        <f t="shared" si="59"/>
        <v>16.95</v>
      </c>
      <c r="I99" s="538">
        <f t="shared" si="59"/>
        <v>20.83</v>
      </c>
      <c r="J99" s="538">
        <f t="shared" si="59"/>
        <v>23.45</v>
      </c>
      <c r="K99" s="538">
        <f t="shared" si="59"/>
        <v>26.46</v>
      </c>
      <c r="L99" s="538">
        <f t="shared" si="59"/>
        <v>29.09</v>
      </c>
      <c r="M99" s="538">
        <f t="shared" si="59"/>
        <v>32.65</v>
      </c>
      <c r="N99" s="538">
        <f t="shared" si="59"/>
        <v>35.28</v>
      </c>
      <c r="O99" s="538">
        <f t="shared" si="59"/>
        <v>38.159999999999997</v>
      </c>
      <c r="P99" s="538">
        <f t="shared" si="59"/>
        <v>40.78</v>
      </c>
      <c r="Q99" s="538">
        <f t="shared" si="59"/>
        <v>43.79</v>
      </c>
      <c r="R99" s="538">
        <f t="shared" si="59"/>
        <v>46.6</v>
      </c>
      <c r="S99" s="538">
        <f t="shared" si="59"/>
        <v>49.48</v>
      </c>
      <c r="T99" s="538">
        <f t="shared" si="59"/>
        <v>52.11</v>
      </c>
      <c r="U99" s="538">
        <f t="shared" si="59"/>
        <v>55.11</v>
      </c>
      <c r="V99" s="538">
        <f t="shared" si="59"/>
        <v>57.73</v>
      </c>
      <c r="W99" s="538">
        <f t="shared" si="59"/>
        <v>60.55</v>
      </c>
    </row>
    <row r="100" spans="1:23">
      <c r="A100" s="506"/>
      <c r="B100" s="506"/>
      <c r="C100" s="537" t="s">
        <v>946</v>
      </c>
      <c r="D100" s="538">
        <f>D23/12*9+D25/12*9+D29/12*9+D31/12*9</f>
        <v>1.5</v>
      </c>
      <c r="E100" s="538">
        <f t="shared" ref="E100:W100" si="60">E23/12*9+E25/12*9+E29/12*9+E31/12*9</f>
        <v>3.01</v>
      </c>
      <c r="F100" s="538">
        <f t="shared" si="60"/>
        <v>4.51</v>
      </c>
      <c r="G100" s="538">
        <f t="shared" si="60"/>
        <v>6.01</v>
      </c>
      <c r="H100" s="538">
        <f t="shared" si="60"/>
        <v>7.52</v>
      </c>
      <c r="I100" s="538">
        <f t="shared" si="60"/>
        <v>9.02</v>
      </c>
      <c r="J100" s="538">
        <f t="shared" si="60"/>
        <v>10.52</v>
      </c>
      <c r="K100" s="538">
        <f t="shared" si="60"/>
        <v>12.02</v>
      </c>
      <c r="L100" s="538">
        <f t="shared" si="60"/>
        <v>13.52</v>
      </c>
      <c r="M100" s="538">
        <f t="shared" si="60"/>
        <v>15.02</v>
      </c>
      <c r="N100" s="538">
        <f t="shared" si="60"/>
        <v>16.53</v>
      </c>
      <c r="O100" s="538">
        <f t="shared" si="60"/>
        <v>18.03</v>
      </c>
      <c r="P100" s="538">
        <f t="shared" si="60"/>
        <v>19.53</v>
      </c>
      <c r="Q100" s="538">
        <f t="shared" si="60"/>
        <v>21.04</v>
      </c>
      <c r="R100" s="538">
        <f t="shared" si="60"/>
        <v>22.54</v>
      </c>
      <c r="S100" s="538">
        <f t="shared" si="60"/>
        <v>24.04</v>
      </c>
      <c r="T100" s="538">
        <f t="shared" si="60"/>
        <v>25.55</v>
      </c>
      <c r="U100" s="538">
        <f t="shared" si="60"/>
        <v>27.05</v>
      </c>
      <c r="V100" s="538">
        <f t="shared" si="60"/>
        <v>28.55</v>
      </c>
      <c r="W100" s="538">
        <f t="shared" si="60"/>
        <v>30.05</v>
      </c>
    </row>
    <row r="101" spans="1:23">
      <c r="A101" s="506"/>
      <c r="B101" s="506"/>
      <c r="C101" s="537" t="s">
        <v>947</v>
      </c>
      <c r="D101" s="538">
        <f>D12+D13/12*9+D14/12*9+D15/12*9+D16+D17/12*9+D18/12*9+D19/12*9+D20+D21+D23/12*9+D25/12*9+D28/12*9+D29/12*9+D31/12*9+D35/12*9</f>
        <v>5.47</v>
      </c>
      <c r="E101" s="538">
        <f t="shared" ref="E101:W101" si="61">E12+E13/12*9+E14/12*9+E15/12*9+E16+E17/12*9+E18/12*9+E19/12*9+E20+E21+E23/12*9+E25/12*9+E28/12*9+E29/12*9+E31/12*9+E35/12*9</f>
        <v>8.57</v>
      </c>
      <c r="F101" s="538">
        <f t="shared" si="61"/>
        <v>11.29</v>
      </c>
      <c r="G101" s="538">
        <f t="shared" si="61"/>
        <v>14.76</v>
      </c>
      <c r="H101" s="538">
        <f t="shared" si="61"/>
        <v>17.68</v>
      </c>
      <c r="I101" s="538">
        <f t="shared" si="61"/>
        <v>21.64</v>
      </c>
      <c r="J101" s="538">
        <f t="shared" si="61"/>
        <v>24.36</v>
      </c>
      <c r="K101" s="538">
        <f t="shared" si="61"/>
        <v>27.46</v>
      </c>
      <c r="L101" s="538">
        <f t="shared" si="61"/>
        <v>30.18</v>
      </c>
      <c r="M101" s="538">
        <f t="shared" si="61"/>
        <v>33.840000000000003</v>
      </c>
      <c r="N101" s="538">
        <f t="shared" si="61"/>
        <v>36.57</v>
      </c>
      <c r="O101" s="538">
        <f t="shared" si="61"/>
        <v>39.28</v>
      </c>
      <c r="P101" s="538">
        <f t="shared" si="61"/>
        <v>42</v>
      </c>
      <c r="Q101" s="538">
        <f t="shared" si="61"/>
        <v>45.1</v>
      </c>
      <c r="R101" s="538">
        <f t="shared" si="61"/>
        <v>48.01</v>
      </c>
      <c r="S101" s="538">
        <f t="shared" si="61"/>
        <v>50.98</v>
      </c>
      <c r="T101" s="538">
        <f t="shared" si="61"/>
        <v>53.71</v>
      </c>
      <c r="U101" s="538">
        <f t="shared" si="61"/>
        <v>56.8</v>
      </c>
      <c r="V101" s="538">
        <f t="shared" si="61"/>
        <v>59.52</v>
      </c>
      <c r="W101" s="538">
        <f t="shared" si="61"/>
        <v>62.43</v>
      </c>
    </row>
    <row r="102" spans="1:23">
      <c r="A102" s="506"/>
      <c r="B102" s="506"/>
      <c r="C102" s="537" t="s">
        <v>946</v>
      </c>
      <c r="D102" s="538">
        <f>D23/12*9+D25/12*9+D28/12*9+D29/12*9+D31/12*9</f>
        <v>1.6</v>
      </c>
      <c r="E102" s="538">
        <f t="shared" ref="E102:W102" si="62">E23/12*9+E25/12*9+E28/12*9+E29/12*9+E31/12*9</f>
        <v>3.2</v>
      </c>
      <c r="F102" s="538">
        <f t="shared" si="62"/>
        <v>4.79</v>
      </c>
      <c r="G102" s="538">
        <f t="shared" si="62"/>
        <v>6.38</v>
      </c>
      <c r="H102" s="538">
        <f t="shared" si="62"/>
        <v>7.99</v>
      </c>
      <c r="I102" s="538">
        <f t="shared" si="62"/>
        <v>9.58</v>
      </c>
      <c r="J102" s="538">
        <f t="shared" si="62"/>
        <v>11.18</v>
      </c>
      <c r="K102" s="538">
        <f t="shared" si="62"/>
        <v>12.77</v>
      </c>
      <c r="L102" s="538">
        <f t="shared" si="62"/>
        <v>14.37</v>
      </c>
      <c r="M102" s="538">
        <f t="shared" si="62"/>
        <v>15.96</v>
      </c>
      <c r="N102" s="538">
        <f t="shared" si="62"/>
        <v>17.57</v>
      </c>
      <c r="O102" s="538">
        <f t="shared" si="62"/>
        <v>19.16</v>
      </c>
      <c r="P102" s="538">
        <f t="shared" si="62"/>
        <v>20.75</v>
      </c>
      <c r="Q102" s="538">
        <f t="shared" si="62"/>
        <v>22.35</v>
      </c>
      <c r="R102" s="538">
        <f t="shared" si="62"/>
        <v>23.95</v>
      </c>
      <c r="S102" s="538">
        <f t="shared" si="62"/>
        <v>25.54</v>
      </c>
      <c r="T102" s="538">
        <f t="shared" si="62"/>
        <v>27.14</v>
      </c>
      <c r="U102" s="538">
        <f t="shared" si="62"/>
        <v>28.73</v>
      </c>
      <c r="V102" s="538">
        <f t="shared" si="62"/>
        <v>30.33</v>
      </c>
      <c r="W102" s="538">
        <f t="shared" si="62"/>
        <v>31.93</v>
      </c>
    </row>
    <row r="103" spans="1:23">
      <c r="A103" s="506"/>
      <c r="B103" s="506"/>
      <c r="C103" s="537" t="s">
        <v>948</v>
      </c>
      <c r="D103" s="538">
        <f>D12+D13/12*9+D14/12*9+D15/12*9+D16+D17/12*9+D18/12*9+D19/12*9+D20+D21+D23/12*9+D25/12*9+D27/12*9+D29/12*9+D32/12*9+D35/12*9</f>
        <v>6.67</v>
      </c>
      <c r="E103" s="538">
        <f t="shared" ref="E103:W103" si="63">E12+E13/12*9+E14/12*9+E15/12*9+E16+E17/12*9+E18/12*9+E19/12*9+E20+E21+E23/12*9+E25/12*9+E27/12*9+E29/12*9+E32/12*9+E35/12*9</f>
        <v>10.98</v>
      </c>
      <c r="F103" s="538">
        <f t="shared" si="63"/>
        <v>14.9</v>
      </c>
      <c r="G103" s="538">
        <f t="shared" si="63"/>
        <v>19.57</v>
      </c>
      <c r="H103" s="538">
        <f t="shared" si="63"/>
        <v>23.69</v>
      </c>
      <c r="I103" s="538">
        <f t="shared" si="63"/>
        <v>28.86</v>
      </c>
      <c r="J103" s="538">
        <f t="shared" si="63"/>
        <v>32.79</v>
      </c>
      <c r="K103" s="538">
        <f t="shared" si="63"/>
        <v>37.090000000000003</v>
      </c>
      <c r="L103" s="538">
        <f t="shared" si="63"/>
        <v>41.01</v>
      </c>
      <c r="M103" s="538">
        <f t="shared" si="63"/>
        <v>45.87</v>
      </c>
      <c r="N103" s="538">
        <f t="shared" si="63"/>
        <v>49.8</v>
      </c>
      <c r="O103" s="538">
        <f t="shared" si="63"/>
        <v>53.73</v>
      </c>
      <c r="P103" s="538">
        <f t="shared" si="63"/>
        <v>57.65</v>
      </c>
      <c r="Q103" s="538">
        <f t="shared" si="63"/>
        <v>61.95</v>
      </c>
      <c r="R103" s="538">
        <f t="shared" si="63"/>
        <v>66.06</v>
      </c>
      <c r="S103" s="538">
        <f t="shared" si="63"/>
        <v>70.239999999999995</v>
      </c>
      <c r="T103" s="538">
        <f t="shared" si="63"/>
        <v>74.17</v>
      </c>
      <c r="U103" s="538">
        <f t="shared" si="63"/>
        <v>78.459999999999994</v>
      </c>
      <c r="V103" s="538">
        <f t="shared" si="63"/>
        <v>82.39</v>
      </c>
      <c r="W103" s="538">
        <f t="shared" si="63"/>
        <v>86.5</v>
      </c>
    </row>
    <row r="104" spans="1:23">
      <c r="A104" s="506"/>
      <c r="B104" s="506"/>
      <c r="C104" s="537" t="s">
        <v>946</v>
      </c>
      <c r="D104" s="538">
        <f>D23/12*9+D25/12*9+D27/12*9+D29/12*9+D32/12*9</f>
        <v>2.8</v>
      </c>
      <c r="E104" s="538">
        <f t="shared" ref="E104:W104" si="64">E23/12*9+E25/12*9+E27/12*9+E29/12*9+E32/12*9</f>
        <v>5.6</v>
      </c>
      <c r="F104" s="538">
        <f t="shared" si="64"/>
        <v>8.4</v>
      </c>
      <c r="G104" s="538">
        <f t="shared" si="64"/>
        <v>11.2</v>
      </c>
      <c r="H104" s="538">
        <f t="shared" si="64"/>
        <v>14</v>
      </c>
      <c r="I104" s="538">
        <f t="shared" si="64"/>
        <v>16.8</v>
      </c>
      <c r="J104" s="538">
        <f t="shared" si="64"/>
        <v>19.600000000000001</v>
      </c>
      <c r="K104" s="538">
        <f t="shared" si="64"/>
        <v>22.4</v>
      </c>
      <c r="L104" s="538">
        <f t="shared" si="64"/>
        <v>25.2</v>
      </c>
      <c r="M104" s="538">
        <f t="shared" si="64"/>
        <v>28</v>
      </c>
      <c r="N104" s="538">
        <f t="shared" si="64"/>
        <v>30.8</v>
      </c>
      <c r="O104" s="538">
        <f t="shared" si="64"/>
        <v>33.6</v>
      </c>
      <c r="P104" s="538">
        <f t="shared" si="64"/>
        <v>36.4</v>
      </c>
      <c r="Q104" s="538">
        <f t="shared" si="64"/>
        <v>39.200000000000003</v>
      </c>
      <c r="R104" s="538">
        <f t="shared" si="64"/>
        <v>42</v>
      </c>
      <c r="S104" s="538">
        <f t="shared" si="64"/>
        <v>44.8</v>
      </c>
      <c r="T104" s="538">
        <f t="shared" si="64"/>
        <v>47.6</v>
      </c>
      <c r="U104" s="538">
        <f t="shared" si="64"/>
        <v>50.4</v>
      </c>
      <c r="V104" s="538">
        <f t="shared" si="64"/>
        <v>53.2</v>
      </c>
      <c r="W104" s="538">
        <f t="shared" si="64"/>
        <v>56</v>
      </c>
    </row>
    <row r="105" spans="1:23">
      <c r="A105" s="506"/>
      <c r="B105" s="506"/>
      <c r="C105" s="537" t="s">
        <v>949</v>
      </c>
      <c r="D105" s="538">
        <f>D12+D13/12*9+D14/12*9+D15/12*9+D16+D17/12*9+D18/12*9+D19/12*9+D24+D26+D30+D33/12*9+D36/12*9</f>
        <v>4.42</v>
      </c>
      <c r="E105" s="538">
        <f t="shared" ref="E105:W105" si="65">E12+E13/12*9+E14/12*9+E15/12*9+E16+E17/12*9+E18/12*9+E19/12*9+E24+E26+E30+E33/12*9+E36/12*9</f>
        <v>7.21</v>
      </c>
      <c r="F105" s="538">
        <f t="shared" si="65"/>
        <v>9.6199999999999992</v>
      </c>
      <c r="G105" s="538">
        <f t="shared" si="65"/>
        <v>12.79</v>
      </c>
      <c r="H105" s="538">
        <f t="shared" si="65"/>
        <v>15.39</v>
      </c>
      <c r="I105" s="538">
        <f t="shared" si="65"/>
        <v>18.55</v>
      </c>
      <c r="J105" s="538">
        <f t="shared" si="65"/>
        <v>20.97</v>
      </c>
      <c r="K105" s="538">
        <f t="shared" si="65"/>
        <v>23.76</v>
      </c>
      <c r="L105" s="538">
        <f t="shared" si="65"/>
        <v>26.17</v>
      </c>
      <c r="M105" s="538">
        <f t="shared" si="65"/>
        <v>29.53</v>
      </c>
      <c r="N105" s="538">
        <f t="shared" si="65"/>
        <v>31.94</v>
      </c>
      <c r="O105" s="538">
        <f t="shared" si="65"/>
        <v>34.36</v>
      </c>
      <c r="P105" s="538">
        <f t="shared" si="65"/>
        <v>36.770000000000003</v>
      </c>
      <c r="Q105" s="538">
        <f t="shared" si="65"/>
        <v>39.56</v>
      </c>
      <c r="R105" s="538">
        <f t="shared" si="65"/>
        <v>42.16</v>
      </c>
      <c r="S105" s="538">
        <f t="shared" si="65"/>
        <v>44.58</v>
      </c>
      <c r="T105" s="538">
        <f t="shared" si="65"/>
        <v>46.99</v>
      </c>
      <c r="U105" s="538">
        <f t="shared" si="65"/>
        <v>49.78</v>
      </c>
      <c r="V105" s="538">
        <f t="shared" si="65"/>
        <v>52.2</v>
      </c>
      <c r="W105" s="538">
        <f t="shared" si="65"/>
        <v>54.8</v>
      </c>
    </row>
    <row r="106" spans="1:23">
      <c r="A106" s="506"/>
      <c r="B106" s="506"/>
      <c r="C106" s="537" t="s">
        <v>946</v>
      </c>
      <c r="D106" s="538">
        <f>D24+D26+D30+D33/12*9</f>
        <v>1.29</v>
      </c>
      <c r="E106" s="538">
        <f t="shared" ref="E106:W106" si="66">E24+E26+E30+E33/12*9</f>
        <v>2.58</v>
      </c>
      <c r="F106" s="538">
        <f t="shared" si="66"/>
        <v>3.87</v>
      </c>
      <c r="G106" s="538">
        <f t="shared" si="66"/>
        <v>5.16</v>
      </c>
      <c r="H106" s="538">
        <f t="shared" si="66"/>
        <v>6.45</v>
      </c>
      <c r="I106" s="538">
        <f t="shared" si="66"/>
        <v>7.74</v>
      </c>
      <c r="J106" s="538">
        <f t="shared" si="66"/>
        <v>9.0299999999999994</v>
      </c>
      <c r="K106" s="538">
        <f t="shared" si="66"/>
        <v>10.32</v>
      </c>
      <c r="L106" s="538">
        <f t="shared" si="66"/>
        <v>11.61</v>
      </c>
      <c r="M106" s="538">
        <f t="shared" si="66"/>
        <v>12.9</v>
      </c>
      <c r="N106" s="538">
        <f t="shared" si="66"/>
        <v>14.19</v>
      </c>
      <c r="O106" s="538">
        <f t="shared" si="66"/>
        <v>15.48</v>
      </c>
      <c r="P106" s="538">
        <f t="shared" si="66"/>
        <v>16.77</v>
      </c>
      <c r="Q106" s="538">
        <f t="shared" si="66"/>
        <v>18.059999999999999</v>
      </c>
      <c r="R106" s="538">
        <f t="shared" si="66"/>
        <v>19.350000000000001</v>
      </c>
      <c r="S106" s="538">
        <f t="shared" si="66"/>
        <v>20.64</v>
      </c>
      <c r="T106" s="538">
        <f t="shared" si="66"/>
        <v>21.93</v>
      </c>
      <c r="U106" s="538">
        <f t="shared" si="66"/>
        <v>23.22</v>
      </c>
      <c r="V106" s="538">
        <f t="shared" si="66"/>
        <v>24.51</v>
      </c>
      <c r="W106" s="538">
        <f t="shared" si="66"/>
        <v>25.8</v>
      </c>
    </row>
    <row r="107" spans="1:23">
      <c r="A107" s="506"/>
      <c r="B107" s="506"/>
      <c r="C107" s="539" t="s">
        <v>950</v>
      </c>
      <c r="D107" s="540">
        <f>D38/12*9+D40/0.95*0.75+D41/0.95*0.75+D44/12*9+D45/12*9+D46/12*9+D47/12*9+D48/12*9+D49/12*9+D56</f>
        <v>6.14</v>
      </c>
      <c r="E107" s="540">
        <f t="shared" ref="E107:W107" si="67">E38/12*9+E40/0.95*0.75+E41/0.95*0.75+E44/12*9+E45/12*9+E46/12*9+E47/12*9+E48/12*9+E49/12*9+E56</f>
        <v>8.33</v>
      </c>
      <c r="F107" s="540">
        <f t="shared" si="67"/>
        <v>9.18</v>
      </c>
      <c r="G107" s="540">
        <f t="shared" si="67"/>
        <v>10.43</v>
      </c>
      <c r="H107" s="540">
        <f t="shared" si="67"/>
        <v>10.53</v>
      </c>
      <c r="I107" s="540">
        <f t="shared" si="67"/>
        <v>11.76</v>
      </c>
      <c r="J107" s="540">
        <f t="shared" si="67"/>
        <v>12.26</v>
      </c>
      <c r="K107" s="540">
        <f t="shared" si="67"/>
        <v>15.61</v>
      </c>
      <c r="L107" s="540">
        <f t="shared" si="67"/>
        <v>15.71</v>
      </c>
      <c r="M107" s="540">
        <f t="shared" si="67"/>
        <v>16.57</v>
      </c>
      <c r="N107" s="540">
        <f t="shared" si="67"/>
        <v>17.059999999999999</v>
      </c>
      <c r="O107" s="540">
        <f t="shared" si="67"/>
        <v>17.920000000000002</v>
      </c>
      <c r="P107" s="540">
        <f t="shared" si="67"/>
        <v>19.16</v>
      </c>
      <c r="Q107" s="540">
        <f t="shared" si="67"/>
        <v>20.02</v>
      </c>
      <c r="R107" s="540">
        <f t="shared" si="67"/>
        <v>20.52</v>
      </c>
      <c r="S107" s="540">
        <f t="shared" si="67"/>
        <v>20.61</v>
      </c>
      <c r="T107" s="540">
        <f t="shared" si="67"/>
        <v>21.08</v>
      </c>
      <c r="U107" s="540">
        <f t="shared" si="67"/>
        <v>21.94</v>
      </c>
      <c r="V107" s="540">
        <f t="shared" si="67"/>
        <v>22.04</v>
      </c>
      <c r="W107" s="540">
        <f t="shared" si="67"/>
        <v>22.91</v>
      </c>
    </row>
    <row r="108" spans="1:23">
      <c r="A108" s="506"/>
      <c r="B108" s="506"/>
      <c r="C108" s="539" t="s">
        <v>951</v>
      </c>
      <c r="D108" s="540">
        <f>D38/12*9+D40/0.95*0.75+D41/0.95*0.75+D44/12*9+D45/12*9+D46/12*9+D47/12*9+D48/12*9+D49/12*9+D55/12*9+D56</f>
        <v>6.14</v>
      </c>
      <c r="E108" s="540">
        <f t="shared" ref="E108:W108" si="68">E38/12*9+E40/0.95*0.75+E41/0.95*0.75+E44/12*9+E45/12*9+E46/12*9+E47/12*9+E48/12*9+E49/12*9+E55/12*9+E56</f>
        <v>8.52</v>
      </c>
      <c r="F108" s="540">
        <f t="shared" si="68"/>
        <v>9.36</v>
      </c>
      <c r="G108" s="540">
        <f t="shared" si="68"/>
        <v>10.81</v>
      </c>
      <c r="H108" s="540">
        <f t="shared" si="68"/>
        <v>10.9</v>
      </c>
      <c r="I108" s="540">
        <f t="shared" si="68"/>
        <v>12.33</v>
      </c>
      <c r="J108" s="540">
        <f t="shared" si="68"/>
        <v>12.82</v>
      </c>
      <c r="K108" s="540">
        <f t="shared" si="68"/>
        <v>16.36</v>
      </c>
      <c r="L108" s="540">
        <f t="shared" si="68"/>
        <v>16.46</v>
      </c>
      <c r="M108" s="540">
        <f t="shared" si="68"/>
        <v>17.510000000000002</v>
      </c>
      <c r="N108" s="540">
        <f t="shared" si="68"/>
        <v>18</v>
      </c>
      <c r="O108" s="540">
        <f t="shared" si="68"/>
        <v>19.05</v>
      </c>
      <c r="P108" s="540">
        <f t="shared" si="68"/>
        <v>20.29</v>
      </c>
      <c r="Q108" s="540">
        <f t="shared" si="68"/>
        <v>21.34</v>
      </c>
      <c r="R108" s="540">
        <f t="shared" si="68"/>
        <v>21.83</v>
      </c>
      <c r="S108" s="540">
        <f t="shared" si="68"/>
        <v>22.11</v>
      </c>
      <c r="T108" s="540">
        <f t="shared" si="68"/>
        <v>22.58</v>
      </c>
      <c r="U108" s="540">
        <f t="shared" si="68"/>
        <v>23.63</v>
      </c>
      <c r="V108" s="540">
        <f t="shared" si="68"/>
        <v>23.72</v>
      </c>
      <c r="W108" s="540">
        <f t="shared" si="68"/>
        <v>24.79</v>
      </c>
    </row>
    <row r="109" spans="1:23">
      <c r="A109" s="506"/>
      <c r="B109" s="506"/>
      <c r="C109" s="539" t="s">
        <v>952</v>
      </c>
      <c r="D109" s="540">
        <f>D38/12*9+D40/0.95*0.75+D41/0.95*0.75+D44/12*9+D45/12*9+D46/12*9+D47/12*9+D48/12*9+D49/12*9+D55/12*9+D56</f>
        <v>6.14</v>
      </c>
      <c r="E109" s="540">
        <f t="shared" ref="E109:W109" si="69">E38/12*9+E40/0.95*0.75+E41/0.95*0.75+E44/12*9+E45/12*9+E46/12*9+E47/12*9+E48/12*9+E49/12*9+E55/12*9+E56</f>
        <v>8.52</v>
      </c>
      <c r="F109" s="540">
        <f t="shared" si="69"/>
        <v>9.36</v>
      </c>
      <c r="G109" s="540">
        <f t="shared" si="69"/>
        <v>10.81</v>
      </c>
      <c r="H109" s="540">
        <f t="shared" si="69"/>
        <v>10.9</v>
      </c>
      <c r="I109" s="540">
        <f t="shared" si="69"/>
        <v>12.33</v>
      </c>
      <c r="J109" s="540">
        <f t="shared" si="69"/>
        <v>12.82</v>
      </c>
      <c r="K109" s="540">
        <f t="shared" si="69"/>
        <v>16.36</v>
      </c>
      <c r="L109" s="540">
        <f t="shared" si="69"/>
        <v>16.46</v>
      </c>
      <c r="M109" s="540">
        <f t="shared" si="69"/>
        <v>17.510000000000002</v>
      </c>
      <c r="N109" s="540">
        <f t="shared" si="69"/>
        <v>18</v>
      </c>
      <c r="O109" s="540">
        <f t="shared" si="69"/>
        <v>19.05</v>
      </c>
      <c r="P109" s="540">
        <f t="shared" si="69"/>
        <v>20.29</v>
      </c>
      <c r="Q109" s="540">
        <f t="shared" si="69"/>
        <v>21.34</v>
      </c>
      <c r="R109" s="540">
        <f t="shared" si="69"/>
        <v>21.83</v>
      </c>
      <c r="S109" s="540">
        <f t="shared" si="69"/>
        <v>22.11</v>
      </c>
      <c r="T109" s="540">
        <f t="shared" si="69"/>
        <v>22.58</v>
      </c>
      <c r="U109" s="540">
        <f t="shared" si="69"/>
        <v>23.63</v>
      </c>
      <c r="V109" s="540">
        <f t="shared" si="69"/>
        <v>23.72</v>
      </c>
      <c r="W109" s="540">
        <f t="shared" si="69"/>
        <v>24.79</v>
      </c>
    </row>
    <row r="110" spans="1:23">
      <c r="A110" s="506"/>
      <c r="B110" s="506"/>
      <c r="C110" s="539" t="s">
        <v>953</v>
      </c>
      <c r="D110" s="540">
        <f>D39/12*9+D40/0.95*0.75+D41/0.75*0.25+D44/12*9+D45/12*9+D46/12*9+D47/12*9+D48/12*9+D49/12*9</f>
        <v>0.99</v>
      </c>
      <c r="E110" s="540">
        <f t="shared" ref="E110:W110" si="70">E39/12*9+E40/0.95*0.75+E41/0.75*0.25+E44/12*9+E45/12*9+E46/12*9+E47/12*9+E48/12*9+E49/12*9</f>
        <v>2.73</v>
      </c>
      <c r="F110" s="540">
        <f t="shared" si="70"/>
        <v>3.58</v>
      </c>
      <c r="G110" s="540">
        <f t="shared" si="70"/>
        <v>4.5599999999999996</v>
      </c>
      <c r="H110" s="540">
        <f t="shared" si="70"/>
        <v>4.8499999999999996</v>
      </c>
      <c r="I110" s="540">
        <f t="shared" si="70"/>
        <v>6.04</v>
      </c>
      <c r="J110" s="540">
        <f t="shared" si="70"/>
        <v>6.49</v>
      </c>
      <c r="K110" s="540">
        <f t="shared" si="70"/>
        <v>9.2100000000000009</v>
      </c>
      <c r="L110" s="540">
        <f t="shared" si="70"/>
        <v>9.49</v>
      </c>
      <c r="M110" s="540">
        <f t="shared" si="70"/>
        <v>10.31</v>
      </c>
      <c r="N110" s="540">
        <f t="shared" si="70"/>
        <v>10.76</v>
      </c>
      <c r="O110" s="540">
        <f t="shared" si="70"/>
        <v>11.58</v>
      </c>
      <c r="P110" s="540">
        <f t="shared" si="70"/>
        <v>12.41</v>
      </c>
      <c r="Q110" s="540">
        <f t="shared" si="70"/>
        <v>13.23</v>
      </c>
      <c r="R110" s="540">
        <f t="shared" si="70"/>
        <v>13.68</v>
      </c>
      <c r="S110" s="540">
        <f t="shared" si="70"/>
        <v>13.96</v>
      </c>
      <c r="T110" s="540">
        <f t="shared" si="70"/>
        <v>14.24</v>
      </c>
      <c r="U110" s="540">
        <f t="shared" si="70"/>
        <v>15.06</v>
      </c>
      <c r="V110" s="540">
        <f t="shared" si="70"/>
        <v>15.35</v>
      </c>
      <c r="W110" s="540">
        <f t="shared" si="70"/>
        <v>15.96</v>
      </c>
    </row>
    <row r="111" spans="1:23">
      <c r="D111" s="534"/>
      <c r="E111" s="534"/>
      <c r="F111" s="534"/>
      <c r="G111" s="534"/>
      <c r="H111" s="534"/>
      <c r="I111" s="534"/>
      <c r="J111" s="534"/>
      <c r="K111" s="534"/>
      <c r="L111" s="534"/>
      <c r="M111" s="534"/>
      <c r="N111" s="534"/>
      <c r="O111" s="534"/>
      <c r="P111" s="534"/>
      <c r="Q111" s="534"/>
      <c r="R111" s="534"/>
      <c r="S111" s="534"/>
      <c r="T111" s="534"/>
      <c r="U111" s="534"/>
      <c r="V111" s="534"/>
      <c r="W111" s="534"/>
    </row>
  </sheetData>
  <mergeCells count="6">
    <mergeCell ref="A3:A6"/>
    <mergeCell ref="B3:B6"/>
    <mergeCell ref="C3:C5"/>
    <mergeCell ref="D3:W3"/>
    <mergeCell ref="D4:W4"/>
    <mergeCell ref="D5:W5"/>
  </mergeCells>
  <pageMargins left="0.31496062992125984" right="0.11811023622047245" top="0.74803149606299213" bottom="0.15748031496062992" header="0.31496062992125984" footer="0.31496062992125984"/>
  <pageSetup paperSize="9" scale="46" fitToWidth="0" fitToHeight="2" orientation="landscape" verticalDpi="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B5FDB1"/>
    <pageSetUpPr fitToPage="1"/>
  </sheetPr>
  <dimension ref="A1:AC111"/>
  <sheetViews>
    <sheetView view="pageBreakPreview" zoomScale="75" zoomScaleNormal="75" zoomScaleSheetLayoutView="75" workbookViewId="0">
      <pane xSplit="3" ySplit="7" topLeftCell="D83" activePane="bottomRight" state="frozen"/>
      <selection activeCell="E64" sqref="E64:F64"/>
      <selection pane="topRight" activeCell="E64" sqref="E64:F64"/>
      <selection pane="bottomLeft" activeCell="E64" sqref="E64:F64"/>
      <selection pane="bottomRight" activeCell="A112" sqref="A112:XFD118"/>
    </sheetView>
  </sheetViews>
  <sheetFormatPr defaultRowHeight="15"/>
  <cols>
    <col min="1" max="1" width="6.85546875" style="495" hidden="1" customWidth="1"/>
    <col min="2" max="2" width="7.42578125" style="495" hidden="1" customWidth="1"/>
    <col min="3" max="3" width="37.85546875" style="495" customWidth="1"/>
    <col min="4" max="15" width="6.42578125" style="495" customWidth="1"/>
    <col min="16" max="23" width="7.5703125" style="495" customWidth="1"/>
    <col min="24" max="256" width="9.140625" style="495"/>
    <col min="257" max="258" width="0" style="495" hidden="1" customWidth="1"/>
    <col min="259" max="259" width="37.85546875" style="495" customWidth="1"/>
    <col min="260" max="271" width="12" style="495" bestFit="1" customWidth="1"/>
    <col min="272" max="272" width="13.7109375" style="495" customWidth="1"/>
    <col min="273" max="279" width="13.7109375" style="495" bestFit="1" customWidth="1"/>
    <col min="280" max="512" width="9.140625" style="495"/>
    <col min="513" max="514" width="0" style="495" hidden="1" customWidth="1"/>
    <col min="515" max="515" width="37.85546875" style="495" customWidth="1"/>
    <col min="516" max="527" width="12" style="495" bestFit="1" customWidth="1"/>
    <col min="528" max="528" width="13.7109375" style="495" customWidth="1"/>
    <col min="529" max="535" width="13.7109375" style="495" bestFit="1" customWidth="1"/>
    <col min="536" max="768" width="9.140625" style="495"/>
    <col min="769" max="770" width="0" style="495" hidden="1" customWidth="1"/>
    <col min="771" max="771" width="37.85546875" style="495" customWidth="1"/>
    <col min="772" max="783" width="12" style="495" bestFit="1" customWidth="1"/>
    <col min="784" max="784" width="13.7109375" style="495" customWidth="1"/>
    <col min="785" max="791" width="13.7109375" style="495" bestFit="1" customWidth="1"/>
    <col min="792" max="1024" width="9.140625" style="495"/>
    <col min="1025" max="1026" width="0" style="495" hidden="1" customWidth="1"/>
    <col min="1027" max="1027" width="37.85546875" style="495" customWidth="1"/>
    <col min="1028" max="1039" width="12" style="495" bestFit="1" customWidth="1"/>
    <col min="1040" max="1040" width="13.7109375" style="495" customWidth="1"/>
    <col min="1041" max="1047" width="13.7109375" style="495" bestFit="1" customWidth="1"/>
    <col min="1048" max="1280" width="9.140625" style="495"/>
    <col min="1281" max="1282" width="0" style="495" hidden="1" customWidth="1"/>
    <col min="1283" max="1283" width="37.85546875" style="495" customWidth="1"/>
    <col min="1284" max="1295" width="12" style="495" bestFit="1" customWidth="1"/>
    <col min="1296" max="1296" width="13.7109375" style="495" customWidth="1"/>
    <col min="1297" max="1303" width="13.7109375" style="495" bestFit="1" customWidth="1"/>
    <col min="1304" max="1536" width="9.140625" style="495"/>
    <col min="1537" max="1538" width="0" style="495" hidden="1" customWidth="1"/>
    <col min="1539" max="1539" width="37.85546875" style="495" customWidth="1"/>
    <col min="1540" max="1551" width="12" style="495" bestFit="1" customWidth="1"/>
    <col min="1552" max="1552" width="13.7109375" style="495" customWidth="1"/>
    <col min="1553" max="1559" width="13.7109375" style="495" bestFit="1" customWidth="1"/>
    <col min="1560" max="1792" width="9.140625" style="495"/>
    <col min="1793" max="1794" width="0" style="495" hidden="1" customWidth="1"/>
    <col min="1795" max="1795" width="37.85546875" style="495" customWidth="1"/>
    <col min="1796" max="1807" width="12" style="495" bestFit="1" customWidth="1"/>
    <col min="1808" max="1808" width="13.7109375" style="495" customWidth="1"/>
    <col min="1809" max="1815" width="13.7109375" style="495" bestFit="1" customWidth="1"/>
    <col min="1816" max="2048" width="9.140625" style="495"/>
    <col min="2049" max="2050" width="0" style="495" hidden="1" customWidth="1"/>
    <col min="2051" max="2051" width="37.85546875" style="495" customWidth="1"/>
    <col min="2052" max="2063" width="12" style="495" bestFit="1" customWidth="1"/>
    <col min="2064" max="2064" width="13.7109375" style="495" customWidth="1"/>
    <col min="2065" max="2071" width="13.7109375" style="495" bestFit="1" customWidth="1"/>
    <col min="2072" max="2304" width="9.140625" style="495"/>
    <col min="2305" max="2306" width="0" style="495" hidden="1" customWidth="1"/>
    <col min="2307" max="2307" width="37.85546875" style="495" customWidth="1"/>
    <col min="2308" max="2319" width="12" style="495" bestFit="1" customWidth="1"/>
    <col min="2320" max="2320" width="13.7109375" style="495" customWidth="1"/>
    <col min="2321" max="2327" width="13.7109375" style="495" bestFit="1" customWidth="1"/>
    <col min="2328" max="2560" width="9.140625" style="495"/>
    <col min="2561" max="2562" width="0" style="495" hidden="1" customWidth="1"/>
    <col min="2563" max="2563" width="37.85546875" style="495" customWidth="1"/>
    <col min="2564" max="2575" width="12" style="495" bestFit="1" customWidth="1"/>
    <col min="2576" max="2576" width="13.7109375" style="495" customWidth="1"/>
    <col min="2577" max="2583" width="13.7109375" style="495" bestFit="1" customWidth="1"/>
    <col min="2584" max="2816" width="9.140625" style="495"/>
    <col min="2817" max="2818" width="0" style="495" hidden="1" customWidth="1"/>
    <col min="2819" max="2819" width="37.85546875" style="495" customWidth="1"/>
    <col min="2820" max="2831" width="12" style="495" bestFit="1" customWidth="1"/>
    <col min="2832" max="2832" width="13.7109375" style="495" customWidth="1"/>
    <col min="2833" max="2839" width="13.7109375" style="495" bestFit="1" customWidth="1"/>
    <col min="2840" max="3072" width="9.140625" style="495"/>
    <col min="3073" max="3074" width="0" style="495" hidden="1" customWidth="1"/>
    <col min="3075" max="3075" width="37.85546875" style="495" customWidth="1"/>
    <col min="3076" max="3087" width="12" style="495" bestFit="1" customWidth="1"/>
    <col min="3088" max="3088" width="13.7109375" style="495" customWidth="1"/>
    <col min="3089" max="3095" width="13.7109375" style="495" bestFit="1" customWidth="1"/>
    <col min="3096" max="3328" width="9.140625" style="495"/>
    <col min="3329" max="3330" width="0" style="495" hidden="1" customWidth="1"/>
    <col min="3331" max="3331" width="37.85546875" style="495" customWidth="1"/>
    <col min="3332" max="3343" width="12" style="495" bestFit="1" customWidth="1"/>
    <col min="3344" max="3344" width="13.7109375" style="495" customWidth="1"/>
    <col min="3345" max="3351" width="13.7109375" style="495" bestFit="1" customWidth="1"/>
    <col min="3352" max="3584" width="9.140625" style="495"/>
    <col min="3585" max="3586" width="0" style="495" hidden="1" customWidth="1"/>
    <col min="3587" max="3587" width="37.85546875" style="495" customWidth="1"/>
    <col min="3588" max="3599" width="12" style="495" bestFit="1" customWidth="1"/>
    <col min="3600" max="3600" width="13.7109375" style="495" customWidth="1"/>
    <col min="3601" max="3607" width="13.7109375" style="495" bestFit="1" customWidth="1"/>
    <col min="3608" max="3840" width="9.140625" style="495"/>
    <col min="3841" max="3842" width="0" style="495" hidden="1" customWidth="1"/>
    <col min="3843" max="3843" width="37.85546875" style="495" customWidth="1"/>
    <col min="3844" max="3855" width="12" style="495" bestFit="1" customWidth="1"/>
    <col min="3856" max="3856" width="13.7109375" style="495" customWidth="1"/>
    <col min="3857" max="3863" width="13.7109375" style="495" bestFit="1" customWidth="1"/>
    <col min="3864" max="4096" width="9.140625" style="495"/>
    <col min="4097" max="4098" width="0" style="495" hidden="1" customWidth="1"/>
    <col min="4099" max="4099" width="37.85546875" style="495" customWidth="1"/>
    <col min="4100" max="4111" width="12" style="495" bestFit="1" customWidth="1"/>
    <col min="4112" max="4112" width="13.7109375" style="495" customWidth="1"/>
    <col min="4113" max="4119" width="13.7109375" style="495" bestFit="1" customWidth="1"/>
    <col min="4120" max="4352" width="9.140625" style="495"/>
    <col min="4353" max="4354" width="0" style="495" hidden="1" customWidth="1"/>
    <col min="4355" max="4355" width="37.85546875" style="495" customWidth="1"/>
    <col min="4356" max="4367" width="12" style="495" bestFit="1" customWidth="1"/>
    <col min="4368" max="4368" width="13.7109375" style="495" customWidth="1"/>
    <col min="4369" max="4375" width="13.7109375" style="495" bestFit="1" customWidth="1"/>
    <col min="4376" max="4608" width="9.140625" style="495"/>
    <col min="4609" max="4610" width="0" style="495" hidden="1" customWidth="1"/>
    <col min="4611" max="4611" width="37.85546875" style="495" customWidth="1"/>
    <col min="4612" max="4623" width="12" style="495" bestFit="1" customWidth="1"/>
    <col min="4624" max="4624" width="13.7109375" style="495" customWidth="1"/>
    <col min="4625" max="4631" width="13.7109375" style="495" bestFit="1" customWidth="1"/>
    <col min="4632" max="4864" width="9.140625" style="495"/>
    <col min="4865" max="4866" width="0" style="495" hidden="1" customWidth="1"/>
    <col min="4867" max="4867" width="37.85546875" style="495" customWidth="1"/>
    <col min="4868" max="4879" width="12" style="495" bestFit="1" customWidth="1"/>
    <col min="4880" max="4880" width="13.7109375" style="495" customWidth="1"/>
    <col min="4881" max="4887" width="13.7109375" style="495" bestFit="1" customWidth="1"/>
    <col min="4888" max="5120" width="9.140625" style="495"/>
    <col min="5121" max="5122" width="0" style="495" hidden="1" customWidth="1"/>
    <col min="5123" max="5123" width="37.85546875" style="495" customWidth="1"/>
    <col min="5124" max="5135" width="12" style="495" bestFit="1" customWidth="1"/>
    <col min="5136" max="5136" width="13.7109375" style="495" customWidth="1"/>
    <col min="5137" max="5143" width="13.7109375" style="495" bestFit="1" customWidth="1"/>
    <col min="5144" max="5376" width="9.140625" style="495"/>
    <col min="5377" max="5378" width="0" style="495" hidden="1" customWidth="1"/>
    <col min="5379" max="5379" width="37.85546875" style="495" customWidth="1"/>
    <col min="5380" max="5391" width="12" style="495" bestFit="1" customWidth="1"/>
    <col min="5392" max="5392" width="13.7109375" style="495" customWidth="1"/>
    <col min="5393" max="5399" width="13.7109375" style="495" bestFit="1" customWidth="1"/>
    <col min="5400" max="5632" width="9.140625" style="495"/>
    <col min="5633" max="5634" width="0" style="495" hidden="1" customWidth="1"/>
    <col min="5635" max="5635" width="37.85546875" style="495" customWidth="1"/>
    <col min="5636" max="5647" width="12" style="495" bestFit="1" customWidth="1"/>
    <col min="5648" max="5648" width="13.7109375" style="495" customWidth="1"/>
    <col min="5649" max="5655" width="13.7109375" style="495" bestFit="1" customWidth="1"/>
    <col min="5656" max="5888" width="9.140625" style="495"/>
    <col min="5889" max="5890" width="0" style="495" hidden="1" customWidth="1"/>
    <col min="5891" max="5891" width="37.85546875" style="495" customWidth="1"/>
    <col min="5892" max="5903" width="12" style="495" bestFit="1" customWidth="1"/>
    <col min="5904" max="5904" width="13.7109375" style="495" customWidth="1"/>
    <col min="5905" max="5911" width="13.7109375" style="495" bestFit="1" customWidth="1"/>
    <col min="5912" max="6144" width="9.140625" style="495"/>
    <col min="6145" max="6146" width="0" style="495" hidden="1" customWidth="1"/>
    <col min="6147" max="6147" width="37.85546875" style="495" customWidth="1"/>
    <col min="6148" max="6159" width="12" style="495" bestFit="1" customWidth="1"/>
    <col min="6160" max="6160" width="13.7109375" style="495" customWidth="1"/>
    <col min="6161" max="6167" width="13.7109375" style="495" bestFit="1" customWidth="1"/>
    <col min="6168" max="6400" width="9.140625" style="495"/>
    <col min="6401" max="6402" width="0" style="495" hidden="1" customWidth="1"/>
    <col min="6403" max="6403" width="37.85546875" style="495" customWidth="1"/>
    <col min="6404" max="6415" width="12" style="495" bestFit="1" customWidth="1"/>
    <col min="6416" max="6416" width="13.7109375" style="495" customWidth="1"/>
    <col min="6417" max="6423" width="13.7109375" style="495" bestFit="1" customWidth="1"/>
    <col min="6424" max="6656" width="9.140625" style="495"/>
    <col min="6657" max="6658" width="0" style="495" hidden="1" customWidth="1"/>
    <col min="6659" max="6659" width="37.85546875" style="495" customWidth="1"/>
    <col min="6660" max="6671" width="12" style="495" bestFit="1" customWidth="1"/>
    <col min="6672" max="6672" width="13.7109375" style="495" customWidth="1"/>
    <col min="6673" max="6679" width="13.7109375" style="495" bestFit="1" customWidth="1"/>
    <col min="6680" max="6912" width="9.140625" style="495"/>
    <col min="6913" max="6914" width="0" style="495" hidden="1" customWidth="1"/>
    <col min="6915" max="6915" width="37.85546875" style="495" customWidth="1"/>
    <col min="6916" max="6927" width="12" style="495" bestFit="1" customWidth="1"/>
    <col min="6928" max="6928" width="13.7109375" style="495" customWidth="1"/>
    <col min="6929" max="6935" width="13.7109375" style="495" bestFit="1" customWidth="1"/>
    <col min="6936" max="7168" width="9.140625" style="495"/>
    <col min="7169" max="7170" width="0" style="495" hidden="1" customWidth="1"/>
    <col min="7171" max="7171" width="37.85546875" style="495" customWidth="1"/>
    <col min="7172" max="7183" width="12" style="495" bestFit="1" customWidth="1"/>
    <col min="7184" max="7184" width="13.7109375" style="495" customWidth="1"/>
    <col min="7185" max="7191" width="13.7109375" style="495" bestFit="1" customWidth="1"/>
    <col min="7192" max="7424" width="9.140625" style="495"/>
    <col min="7425" max="7426" width="0" style="495" hidden="1" customWidth="1"/>
    <col min="7427" max="7427" width="37.85546875" style="495" customWidth="1"/>
    <col min="7428" max="7439" width="12" style="495" bestFit="1" customWidth="1"/>
    <col min="7440" max="7440" width="13.7109375" style="495" customWidth="1"/>
    <col min="7441" max="7447" width="13.7109375" style="495" bestFit="1" customWidth="1"/>
    <col min="7448" max="7680" width="9.140625" style="495"/>
    <col min="7681" max="7682" width="0" style="495" hidden="1" customWidth="1"/>
    <col min="7683" max="7683" width="37.85546875" style="495" customWidth="1"/>
    <col min="7684" max="7695" width="12" style="495" bestFit="1" customWidth="1"/>
    <col min="7696" max="7696" width="13.7109375" style="495" customWidth="1"/>
    <col min="7697" max="7703" width="13.7109375" style="495" bestFit="1" customWidth="1"/>
    <col min="7704" max="7936" width="9.140625" style="495"/>
    <col min="7937" max="7938" width="0" style="495" hidden="1" customWidth="1"/>
    <col min="7939" max="7939" width="37.85546875" style="495" customWidth="1"/>
    <col min="7940" max="7951" width="12" style="495" bestFit="1" customWidth="1"/>
    <col min="7952" max="7952" width="13.7109375" style="495" customWidth="1"/>
    <col min="7953" max="7959" width="13.7109375" style="495" bestFit="1" customWidth="1"/>
    <col min="7960" max="8192" width="9.140625" style="495"/>
    <col min="8193" max="8194" width="0" style="495" hidden="1" customWidth="1"/>
    <col min="8195" max="8195" width="37.85546875" style="495" customWidth="1"/>
    <col min="8196" max="8207" width="12" style="495" bestFit="1" customWidth="1"/>
    <col min="8208" max="8208" width="13.7109375" style="495" customWidth="1"/>
    <col min="8209" max="8215" width="13.7109375" style="495" bestFit="1" customWidth="1"/>
    <col min="8216" max="8448" width="9.140625" style="495"/>
    <col min="8449" max="8450" width="0" style="495" hidden="1" customWidth="1"/>
    <col min="8451" max="8451" width="37.85546875" style="495" customWidth="1"/>
    <col min="8452" max="8463" width="12" style="495" bestFit="1" customWidth="1"/>
    <col min="8464" max="8464" width="13.7109375" style="495" customWidth="1"/>
    <col min="8465" max="8471" width="13.7109375" style="495" bestFit="1" customWidth="1"/>
    <col min="8472" max="8704" width="9.140625" style="495"/>
    <col min="8705" max="8706" width="0" style="495" hidden="1" customWidth="1"/>
    <col min="8707" max="8707" width="37.85546875" style="495" customWidth="1"/>
    <col min="8708" max="8719" width="12" style="495" bestFit="1" customWidth="1"/>
    <col min="8720" max="8720" width="13.7109375" style="495" customWidth="1"/>
    <col min="8721" max="8727" width="13.7109375" style="495" bestFit="1" customWidth="1"/>
    <col min="8728" max="8960" width="9.140625" style="495"/>
    <col min="8961" max="8962" width="0" style="495" hidden="1" customWidth="1"/>
    <col min="8963" max="8963" width="37.85546875" style="495" customWidth="1"/>
    <col min="8964" max="8975" width="12" style="495" bestFit="1" customWidth="1"/>
    <col min="8976" max="8976" width="13.7109375" style="495" customWidth="1"/>
    <col min="8977" max="8983" width="13.7109375" style="495" bestFit="1" customWidth="1"/>
    <col min="8984" max="9216" width="9.140625" style="495"/>
    <col min="9217" max="9218" width="0" style="495" hidden="1" customWidth="1"/>
    <col min="9219" max="9219" width="37.85546875" style="495" customWidth="1"/>
    <col min="9220" max="9231" width="12" style="495" bestFit="1" customWidth="1"/>
    <col min="9232" max="9232" width="13.7109375" style="495" customWidth="1"/>
    <col min="9233" max="9239" width="13.7109375" style="495" bestFit="1" customWidth="1"/>
    <col min="9240" max="9472" width="9.140625" style="495"/>
    <col min="9473" max="9474" width="0" style="495" hidden="1" customWidth="1"/>
    <col min="9475" max="9475" width="37.85546875" style="495" customWidth="1"/>
    <col min="9476" max="9487" width="12" style="495" bestFit="1" customWidth="1"/>
    <col min="9488" max="9488" width="13.7109375" style="495" customWidth="1"/>
    <col min="9489" max="9495" width="13.7109375" style="495" bestFit="1" customWidth="1"/>
    <col min="9496" max="9728" width="9.140625" style="495"/>
    <col min="9729" max="9730" width="0" style="495" hidden="1" customWidth="1"/>
    <col min="9731" max="9731" width="37.85546875" style="495" customWidth="1"/>
    <col min="9732" max="9743" width="12" style="495" bestFit="1" customWidth="1"/>
    <col min="9744" max="9744" width="13.7109375" style="495" customWidth="1"/>
    <col min="9745" max="9751" width="13.7109375" style="495" bestFit="1" customWidth="1"/>
    <col min="9752" max="9984" width="9.140625" style="495"/>
    <col min="9985" max="9986" width="0" style="495" hidden="1" customWidth="1"/>
    <col min="9987" max="9987" width="37.85546875" style="495" customWidth="1"/>
    <col min="9988" max="9999" width="12" style="495" bestFit="1" customWidth="1"/>
    <col min="10000" max="10000" width="13.7109375" style="495" customWidth="1"/>
    <col min="10001" max="10007" width="13.7109375" style="495" bestFit="1" customWidth="1"/>
    <col min="10008" max="10240" width="9.140625" style="495"/>
    <col min="10241" max="10242" width="0" style="495" hidden="1" customWidth="1"/>
    <col min="10243" max="10243" width="37.85546875" style="495" customWidth="1"/>
    <col min="10244" max="10255" width="12" style="495" bestFit="1" customWidth="1"/>
    <col min="10256" max="10256" width="13.7109375" style="495" customWidth="1"/>
    <col min="10257" max="10263" width="13.7109375" style="495" bestFit="1" customWidth="1"/>
    <col min="10264" max="10496" width="9.140625" style="495"/>
    <col min="10497" max="10498" width="0" style="495" hidden="1" customWidth="1"/>
    <col min="10499" max="10499" width="37.85546875" style="495" customWidth="1"/>
    <col min="10500" max="10511" width="12" style="495" bestFit="1" customWidth="1"/>
    <col min="10512" max="10512" width="13.7109375" style="495" customWidth="1"/>
    <col min="10513" max="10519" width="13.7109375" style="495" bestFit="1" customWidth="1"/>
    <col min="10520" max="10752" width="9.140625" style="495"/>
    <col min="10753" max="10754" width="0" style="495" hidden="1" customWidth="1"/>
    <col min="10755" max="10755" width="37.85546875" style="495" customWidth="1"/>
    <col min="10756" max="10767" width="12" style="495" bestFit="1" customWidth="1"/>
    <col min="10768" max="10768" width="13.7109375" style="495" customWidth="1"/>
    <col min="10769" max="10775" width="13.7109375" style="495" bestFit="1" customWidth="1"/>
    <col min="10776" max="11008" width="9.140625" style="495"/>
    <col min="11009" max="11010" width="0" style="495" hidden="1" customWidth="1"/>
    <col min="11011" max="11011" width="37.85546875" style="495" customWidth="1"/>
    <col min="11012" max="11023" width="12" style="495" bestFit="1" customWidth="1"/>
    <col min="11024" max="11024" width="13.7109375" style="495" customWidth="1"/>
    <col min="11025" max="11031" width="13.7109375" style="495" bestFit="1" customWidth="1"/>
    <col min="11032" max="11264" width="9.140625" style="495"/>
    <col min="11265" max="11266" width="0" style="495" hidden="1" customWidth="1"/>
    <col min="11267" max="11267" width="37.85546875" style="495" customWidth="1"/>
    <col min="11268" max="11279" width="12" style="495" bestFit="1" customWidth="1"/>
    <col min="11280" max="11280" width="13.7109375" style="495" customWidth="1"/>
    <col min="11281" max="11287" width="13.7109375" style="495" bestFit="1" customWidth="1"/>
    <col min="11288" max="11520" width="9.140625" style="495"/>
    <col min="11521" max="11522" width="0" style="495" hidden="1" customWidth="1"/>
    <col min="11523" max="11523" width="37.85546875" style="495" customWidth="1"/>
    <col min="11524" max="11535" width="12" style="495" bestFit="1" customWidth="1"/>
    <col min="11536" max="11536" width="13.7109375" style="495" customWidth="1"/>
    <col min="11537" max="11543" width="13.7109375" style="495" bestFit="1" customWidth="1"/>
    <col min="11544" max="11776" width="9.140625" style="495"/>
    <col min="11777" max="11778" width="0" style="495" hidden="1" customWidth="1"/>
    <col min="11779" max="11779" width="37.85546875" style="495" customWidth="1"/>
    <col min="11780" max="11791" width="12" style="495" bestFit="1" customWidth="1"/>
    <col min="11792" max="11792" width="13.7109375" style="495" customWidth="1"/>
    <col min="11793" max="11799" width="13.7109375" style="495" bestFit="1" customWidth="1"/>
    <col min="11800" max="12032" width="9.140625" style="495"/>
    <col min="12033" max="12034" width="0" style="495" hidden="1" customWidth="1"/>
    <col min="12035" max="12035" width="37.85546875" style="495" customWidth="1"/>
    <col min="12036" max="12047" width="12" style="495" bestFit="1" customWidth="1"/>
    <col min="12048" max="12048" width="13.7109375" style="495" customWidth="1"/>
    <col min="12049" max="12055" width="13.7109375" style="495" bestFit="1" customWidth="1"/>
    <col min="12056" max="12288" width="9.140625" style="495"/>
    <col min="12289" max="12290" width="0" style="495" hidden="1" customWidth="1"/>
    <col min="12291" max="12291" width="37.85546875" style="495" customWidth="1"/>
    <col min="12292" max="12303" width="12" style="495" bestFit="1" customWidth="1"/>
    <col min="12304" max="12304" width="13.7109375" style="495" customWidth="1"/>
    <col min="12305" max="12311" width="13.7109375" style="495" bestFit="1" customWidth="1"/>
    <col min="12312" max="12544" width="9.140625" style="495"/>
    <col min="12545" max="12546" width="0" style="495" hidden="1" customWidth="1"/>
    <col min="12547" max="12547" width="37.85546875" style="495" customWidth="1"/>
    <col min="12548" max="12559" width="12" style="495" bestFit="1" customWidth="1"/>
    <col min="12560" max="12560" width="13.7109375" style="495" customWidth="1"/>
    <col min="12561" max="12567" width="13.7109375" style="495" bestFit="1" customWidth="1"/>
    <col min="12568" max="12800" width="9.140625" style="495"/>
    <col min="12801" max="12802" width="0" style="495" hidden="1" customWidth="1"/>
    <col min="12803" max="12803" width="37.85546875" style="495" customWidth="1"/>
    <col min="12804" max="12815" width="12" style="495" bestFit="1" customWidth="1"/>
    <col min="12816" max="12816" width="13.7109375" style="495" customWidth="1"/>
    <col min="12817" max="12823" width="13.7109375" style="495" bestFit="1" customWidth="1"/>
    <col min="12824" max="13056" width="9.140625" style="495"/>
    <col min="13057" max="13058" width="0" style="495" hidden="1" customWidth="1"/>
    <col min="13059" max="13059" width="37.85546875" style="495" customWidth="1"/>
    <col min="13060" max="13071" width="12" style="495" bestFit="1" customWidth="1"/>
    <col min="13072" max="13072" width="13.7109375" style="495" customWidth="1"/>
    <col min="13073" max="13079" width="13.7109375" style="495" bestFit="1" customWidth="1"/>
    <col min="13080" max="13312" width="9.140625" style="495"/>
    <col min="13313" max="13314" width="0" style="495" hidden="1" customWidth="1"/>
    <col min="13315" max="13315" width="37.85546875" style="495" customWidth="1"/>
    <col min="13316" max="13327" width="12" style="495" bestFit="1" customWidth="1"/>
    <col min="13328" max="13328" width="13.7109375" style="495" customWidth="1"/>
    <col min="13329" max="13335" width="13.7109375" style="495" bestFit="1" customWidth="1"/>
    <col min="13336" max="13568" width="9.140625" style="495"/>
    <col min="13569" max="13570" width="0" style="495" hidden="1" customWidth="1"/>
    <col min="13571" max="13571" width="37.85546875" style="495" customWidth="1"/>
    <col min="13572" max="13583" width="12" style="495" bestFit="1" customWidth="1"/>
    <col min="13584" max="13584" width="13.7109375" style="495" customWidth="1"/>
    <col min="13585" max="13591" width="13.7109375" style="495" bestFit="1" customWidth="1"/>
    <col min="13592" max="13824" width="9.140625" style="495"/>
    <col min="13825" max="13826" width="0" style="495" hidden="1" customWidth="1"/>
    <col min="13827" max="13827" width="37.85546875" style="495" customWidth="1"/>
    <col min="13828" max="13839" width="12" style="495" bestFit="1" customWidth="1"/>
    <col min="13840" max="13840" width="13.7109375" style="495" customWidth="1"/>
    <col min="13841" max="13847" width="13.7109375" style="495" bestFit="1" customWidth="1"/>
    <col min="13848" max="14080" width="9.140625" style="495"/>
    <col min="14081" max="14082" width="0" style="495" hidden="1" customWidth="1"/>
    <col min="14083" max="14083" width="37.85546875" style="495" customWidth="1"/>
    <col min="14084" max="14095" width="12" style="495" bestFit="1" customWidth="1"/>
    <col min="14096" max="14096" width="13.7109375" style="495" customWidth="1"/>
    <col min="14097" max="14103" width="13.7109375" style="495" bestFit="1" customWidth="1"/>
    <col min="14104" max="14336" width="9.140625" style="495"/>
    <col min="14337" max="14338" width="0" style="495" hidden="1" customWidth="1"/>
    <col min="14339" max="14339" width="37.85546875" style="495" customWidth="1"/>
    <col min="14340" max="14351" width="12" style="495" bestFit="1" customWidth="1"/>
    <col min="14352" max="14352" width="13.7109375" style="495" customWidth="1"/>
    <col min="14353" max="14359" width="13.7109375" style="495" bestFit="1" customWidth="1"/>
    <col min="14360" max="14592" width="9.140625" style="495"/>
    <col min="14593" max="14594" width="0" style="495" hidden="1" customWidth="1"/>
    <col min="14595" max="14595" width="37.85546875" style="495" customWidth="1"/>
    <col min="14596" max="14607" width="12" style="495" bestFit="1" customWidth="1"/>
    <col min="14608" max="14608" width="13.7109375" style="495" customWidth="1"/>
    <col min="14609" max="14615" width="13.7109375" style="495" bestFit="1" customWidth="1"/>
    <col min="14616" max="14848" width="9.140625" style="495"/>
    <col min="14849" max="14850" width="0" style="495" hidden="1" customWidth="1"/>
    <col min="14851" max="14851" width="37.85546875" style="495" customWidth="1"/>
    <col min="14852" max="14863" width="12" style="495" bestFit="1" customWidth="1"/>
    <col min="14864" max="14864" width="13.7109375" style="495" customWidth="1"/>
    <col min="14865" max="14871" width="13.7109375" style="495" bestFit="1" customWidth="1"/>
    <col min="14872" max="15104" width="9.140625" style="495"/>
    <col min="15105" max="15106" width="0" style="495" hidden="1" customWidth="1"/>
    <col min="15107" max="15107" width="37.85546875" style="495" customWidth="1"/>
    <col min="15108" max="15119" width="12" style="495" bestFit="1" customWidth="1"/>
    <col min="15120" max="15120" width="13.7109375" style="495" customWidth="1"/>
    <col min="15121" max="15127" width="13.7109375" style="495" bestFit="1" customWidth="1"/>
    <col min="15128" max="15360" width="9.140625" style="495"/>
    <col min="15361" max="15362" width="0" style="495" hidden="1" customWidth="1"/>
    <col min="15363" max="15363" width="37.85546875" style="495" customWidth="1"/>
    <col min="15364" max="15375" width="12" style="495" bestFit="1" customWidth="1"/>
    <col min="15376" max="15376" width="13.7109375" style="495" customWidth="1"/>
    <col min="15377" max="15383" width="13.7109375" style="495" bestFit="1" customWidth="1"/>
    <col min="15384" max="15616" width="9.140625" style="495"/>
    <col min="15617" max="15618" width="0" style="495" hidden="1" customWidth="1"/>
    <col min="15619" max="15619" width="37.85546875" style="495" customWidth="1"/>
    <col min="15620" max="15631" width="12" style="495" bestFit="1" customWidth="1"/>
    <col min="15632" max="15632" width="13.7109375" style="495" customWidth="1"/>
    <col min="15633" max="15639" width="13.7109375" style="495" bestFit="1" customWidth="1"/>
    <col min="15640" max="15872" width="9.140625" style="495"/>
    <col min="15873" max="15874" width="0" style="495" hidden="1" customWidth="1"/>
    <col min="15875" max="15875" width="37.85546875" style="495" customWidth="1"/>
    <col min="15876" max="15887" width="12" style="495" bestFit="1" customWidth="1"/>
    <col min="15888" max="15888" width="13.7109375" style="495" customWidth="1"/>
    <col min="15889" max="15895" width="13.7109375" style="495" bestFit="1" customWidth="1"/>
    <col min="15896" max="16128" width="9.140625" style="495"/>
    <col min="16129" max="16130" width="0" style="495" hidden="1" customWidth="1"/>
    <col min="16131" max="16131" width="37.85546875" style="495" customWidth="1"/>
    <col min="16132" max="16143" width="12" style="495" bestFit="1" customWidth="1"/>
    <col min="16144" max="16144" width="13.7109375" style="495" customWidth="1"/>
    <col min="16145" max="16151" width="13.7109375" style="495" bestFit="1" customWidth="1"/>
    <col min="16152" max="16384" width="9.140625" style="495"/>
  </cols>
  <sheetData>
    <row r="1" spans="1:29">
      <c r="C1" s="496" t="s">
        <v>886</v>
      </c>
    </row>
    <row r="2" spans="1:29" hidden="1"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7"/>
      <c r="R2" s="497"/>
      <c r="S2" s="497"/>
      <c r="T2" s="497"/>
      <c r="U2" s="497"/>
      <c r="V2" s="497"/>
      <c r="W2" s="497"/>
    </row>
    <row r="3" spans="1:29">
      <c r="A3" s="1043" t="s">
        <v>2</v>
      </c>
      <c r="B3" s="1043" t="s">
        <v>887</v>
      </c>
      <c r="C3" s="1043" t="s">
        <v>888</v>
      </c>
      <c r="D3" s="1046" t="s">
        <v>889</v>
      </c>
      <c r="E3" s="1046"/>
      <c r="F3" s="1046"/>
      <c r="G3" s="1046"/>
      <c r="H3" s="1046"/>
      <c r="I3" s="1046"/>
      <c r="J3" s="1046"/>
      <c r="K3" s="1046"/>
      <c r="L3" s="1046"/>
      <c r="M3" s="1046"/>
      <c r="N3" s="1046"/>
      <c r="O3" s="1046"/>
      <c r="P3" s="1046"/>
      <c r="Q3" s="1046"/>
      <c r="R3" s="1046"/>
      <c r="S3" s="1046"/>
      <c r="T3" s="1046"/>
      <c r="U3" s="1046"/>
      <c r="V3" s="1046"/>
      <c r="W3" s="1046"/>
    </row>
    <row r="4" spans="1:29">
      <c r="A4" s="1044"/>
      <c r="B4" s="1044"/>
      <c r="C4" s="1044"/>
      <c r="D4" s="1047" t="s">
        <v>890</v>
      </c>
      <c r="E4" s="1047"/>
      <c r="F4" s="1047"/>
      <c r="G4" s="1047"/>
      <c r="H4" s="1047"/>
      <c r="I4" s="1047"/>
      <c r="J4" s="1047"/>
      <c r="K4" s="1047"/>
      <c r="L4" s="1047"/>
      <c r="M4" s="1047"/>
      <c r="N4" s="1047"/>
      <c r="O4" s="1047"/>
      <c r="P4" s="1047"/>
      <c r="Q4" s="1047"/>
      <c r="R4" s="1047"/>
      <c r="S4" s="1047"/>
      <c r="T4" s="1047"/>
      <c r="U4" s="1047"/>
      <c r="V4" s="1047"/>
      <c r="W4" s="1047"/>
    </row>
    <row r="5" spans="1:29">
      <c r="A5" s="1044"/>
      <c r="B5" s="1044"/>
      <c r="C5" s="1045"/>
      <c r="D5" s="1046" t="s">
        <v>956</v>
      </c>
      <c r="E5" s="1046"/>
      <c r="F5" s="1046"/>
      <c r="G5" s="1046"/>
      <c r="H5" s="1046"/>
      <c r="I5" s="1046"/>
      <c r="J5" s="1046"/>
      <c r="K5" s="1046"/>
      <c r="L5" s="1046"/>
      <c r="M5" s="1046"/>
      <c r="N5" s="1046"/>
      <c r="O5" s="1046"/>
      <c r="P5" s="1046"/>
      <c r="Q5" s="1046"/>
      <c r="R5" s="1046"/>
      <c r="S5" s="1046"/>
      <c r="T5" s="1046"/>
      <c r="U5" s="1046"/>
      <c r="V5" s="1046"/>
      <c r="W5" s="1046"/>
    </row>
    <row r="6" spans="1:29">
      <c r="A6" s="1045"/>
      <c r="B6" s="1045"/>
      <c r="C6" s="498" t="s">
        <v>892</v>
      </c>
      <c r="D6" s="499">
        <v>1</v>
      </c>
      <c r="E6" s="499">
        <v>2</v>
      </c>
      <c r="F6" s="499">
        <v>3</v>
      </c>
      <c r="G6" s="499">
        <v>4</v>
      </c>
      <c r="H6" s="499">
        <v>5</v>
      </c>
      <c r="I6" s="499">
        <v>6</v>
      </c>
      <c r="J6" s="499">
        <v>7</v>
      </c>
      <c r="K6" s="500">
        <v>8</v>
      </c>
      <c r="L6" s="499">
        <v>9</v>
      </c>
      <c r="M6" s="499">
        <v>10</v>
      </c>
      <c r="N6" s="499">
        <v>11</v>
      </c>
      <c r="O6" s="499">
        <v>12</v>
      </c>
      <c r="P6" s="499">
        <v>13</v>
      </c>
      <c r="Q6" s="499">
        <v>14</v>
      </c>
      <c r="R6" s="499">
        <v>15</v>
      </c>
      <c r="S6" s="499">
        <v>16</v>
      </c>
      <c r="T6" s="499">
        <v>17</v>
      </c>
      <c r="U6" s="499">
        <v>18</v>
      </c>
      <c r="V6" s="499">
        <v>19</v>
      </c>
      <c r="W6" s="499">
        <v>20</v>
      </c>
    </row>
    <row r="7" spans="1:29" s="504" customFormat="1">
      <c r="A7" s="501"/>
      <c r="B7" s="501"/>
      <c r="C7" s="502" t="s">
        <v>893</v>
      </c>
      <c r="D7" s="503">
        <f>D6*20</f>
        <v>20</v>
      </c>
      <c r="E7" s="503">
        <f>E6*20</f>
        <v>40</v>
      </c>
      <c r="F7" s="503">
        <f>F6*20</f>
        <v>60</v>
      </c>
      <c r="G7" s="503">
        <f t="shared" ref="G7:W7" si="0">G6*20</f>
        <v>80</v>
      </c>
      <c r="H7" s="503">
        <f t="shared" si="0"/>
        <v>100</v>
      </c>
      <c r="I7" s="503">
        <f t="shared" si="0"/>
        <v>120</v>
      </c>
      <c r="J7" s="503">
        <f t="shared" si="0"/>
        <v>140</v>
      </c>
      <c r="K7" s="503">
        <f t="shared" si="0"/>
        <v>160</v>
      </c>
      <c r="L7" s="503">
        <f t="shared" si="0"/>
        <v>180</v>
      </c>
      <c r="M7" s="503">
        <f t="shared" si="0"/>
        <v>200</v>
      </c>
      <c r="N7" s="503">
        <f t="shared" si="0"/>
        <v>220</v>
      </c>
      <c r="O7" s="503">
        <f t="shared" si="0"/>
        <v>240</v>
      </c>
      <c r="P7" s="503">
        <f t="shared" si="0"/>
        <v>260</v>
      </c>
      <c r="Q7" s="503">
        <f t="shared" si="0"/>
        <v>280</v>
      </c>
      <c r="R7" s="503">
        <f t="shared" si="0"/>
        <v>300</v>
      </c>
      <c r="S7" s="503">
        <f t="shared" si="0"/>
        <v>320</v>
      </c>
      <c r="T7" s="503">
        <f t="shared" si="0"/>
        <v>340</v>
      </c>
      <c r="U7" s="503">
        <f t="shared" si="0"/>
        <v>360</v>
      </c>
      <c r="V7" s="503">
        <f t="shared" si="0"/>
        <v>380</v>
      </c>
      <c r="W7" s="503">
        <f t="shared" si="0"/>
        <v>400</v>
      </c>
      <c r="X7" s="495">
        <f>K7/K6</f>
        <v>20</v>
      </c>
      <c r="Y7" s="495"/>
      <c r="Z7" s="495"/>
      <c r="AA7" s="495"/>
      <c r="AB7" s="495"/>
      <c r="AC7" s="495"/>
    </row>
    <row r="8" spans="1:29" s="504" customFormat="1">
      <c r="A8" s="501"/>
      <c r="B8" s="501"/>
      <c r="C8" s="505" t="s">
        <v>894</v>
      </c>
      <c r="D8" s="503">
        <f>14*D6</f>
        <v>14</v>
      </c>
      <c r="E8" s="503">
        <f t="shared" ref="E8:W8" si="1">14*E6</f>
        <v>28</v>
      </c>
      <c r="F8" s="503">
        <f t="shared" si="1"/>
        <v>42</v>
      </c>
      <c r="G8" s="503">
        <f t="shared" si="1"/>
        <v>56</v>
      </c>
      <c r="H8" s="503">
        <f t="shared" si="1"/>
        <v>70</v>
      </c>
      <c r="I8" s="503">
        <f t="shared" si="1"/>
        <v>84</v>
      </c>
      <c r="J8" s="503">
        <f t="shared" si="1"/>
        <v>98</v>
      </c>
      <c r="K8" s="503">
        <f t="shared" si="1"/>
        <v>112</v>
      </c>
      <c r="L8" s="503">
        <f t="shared" si="1"/>
        <v>126</v>
      </c>
      <c r="M8" s="503">
        <f t="shared" si="1"/>
        <v>140</v>
      </c>
      <c r="N8" s="503">
        <f t="shared" si="1"/>
        <v>154</v>
      </c>
      <c r="O8" s="503">
        <f t="shared" si="1"/>
        <v>168</v>
      </c>
      <c r="P8" s="503">
        <f t="shared" si="1"/>
        <v>182</v>
      </c>
      <c r="Q8" s="503">
        <f t="shared" si="1"/>
        <v>196</v>
      </c>
      <c r="R8" s="503">
        <f t="shared" si="1"/>
        <v>210</v>
      </c>
      <c r="S8" s="503">
        <f t="shared" si="1"/>
        <v>224</v>
      </c>
      <c r="T8" s="503">
        <f t="shared" si="1"/>
        <v>238</v>
      </c>
      <c r="U8" s="503">
        <f t="shared" si="1"/>
        <v>252</v>
      </c>
      <c r="V8" s="503">
        <f t="shared" si="1"/>
        <v>266</v>
      </c>
      <c r="W8" s="503">
        <f t="shared" si="1"/>
        <v>280</v>
      </c>
      <c r="X8" s="495">
        <f>K8/K6</f>
        <v>14</v>
      </c>
      <c r="Y8" s="495"/>
      <c r="Z8" s="495"/>
      <c r="AA8" s="495"/>
      <c r="AB8" s="495"/>
      <c r="AC8" s="495"/>
    </row>
    <row r="9" spans="1:29" s="504" customFormat="1">
      <c r="A9" s="501"/>
      <c r="B9" s="501"/>
      <c r="C9" s="505" t="s">
        <v>895</v>
      </c>
      <c r="D9" s="503">
        <f>9*D6</f>
        <v>9</v>
      </c>
      <c r="E9" s="503">
        <f t="shared" ref="E9:W9" si="2">9*E6</f>
        <v>18</v>
      </c>
      <c r="F9" s="503">
        <f t="shared" si="2"/>
        <v>27</v>
      </c>
      <c r="G9" s="503">
        <f t="shared" si="2"/>
        <v>36</v>
      </c>
      <c r="H9" s="503">
        <f t="shared" si="2"/>
        <v>45</v>
      </c>
      <c r="I9" s="503">
        <f t="shared" si="2"/>
        <v>54</v>
      </c>
      <c r="J9" s="503">
        <f t="shared" si="2"/>
        <v>63</v>
      </c>
      <c r="K9" s="503">
        <f t="shared" si="2"/>
        <v>72</v>
      </c>
      <c r="L9" s="503">
        <f t="shared" si="2"/>
        <v>81</v>
      </c>
      <c r="M9" s="503">
        <f t="shared" si="2"/>
        <v>90</v>
      </c>
      <c r="N9" s="503">
        <f t="shared" si="2"/>
        <v>99</v>
      </c>
      <c r="O9" s="503">
        <f t="shared" si="2"/>
        <v>108</v>
      </c>
      <c r="P9" s="503">
        <f t="shared" si="2"/>
        <v>117</v>
      </c>
      <c r="Q9" s="503">
        <f t="shared" si="2"/>
        <v>126</v>
      </c>
      <c r="R9" s="503">
        <f t="shared" si="2"/>
        <v>135</v>
      </c>
      <c r="S9" s="503">
        <f t="shared" si="2"/>
        <v>144</v>
      </c>
      <c r="T9" s="503">
        <f t="shared" si="2"/>
        <v>153</v>
      </c>
      <c r="U9" s="503">
        <f t="shared" si="2"/>
        <v>162</v>
      </c>
      <c r="V9" s="503">
        <f t="shared" si="2"/>
        <v>171</v>
      </c>
      <c r="W9" s="503">
        <f t="shared" si="2"/>
        <v>180</v>
      </c>
      <c r="X9" s="495">
        <f>K9/K6</f>
        <v>9</v>
      </c>
      <c r="Y9" s="495"/>
      <c r="Z9" s="495"/>
      <c r="AA9" s="495"/>
      <c r="AB9" s="495"/>
      <c r="AC9" s="495"/>
    </row>
    <row r="10" spans="1:29" s="504" customFormat="1">
      <c r="A10" s="501"/>
      <c r="B10" s="501"/>
      <c r="C10" s="505" t="s">
        <v>896</v>
      </c>
      <c r="D10" s="503">
        <f>13*D6</f>
        <v>13</v>
      </c>
      <c r="E10" s="503">
        <f t="shared" ref="E10:W10" si="3">13*E6</f>
        <v>26</v>
      </c>
      <c r="F10" s="503">
        <f t="shared" si="3"/>
        <v>39</v>
      </c>
      <c r="G10" s="503">
        <f t="shared" si="3"/>
        <v>52</v>
      </c>
      <c r="H10" s="503">
        <f t="shared" si="3"/>
        <v>65</v>
      </c>
      <c r="I10" s="503">
        <f t="shared" si="3"/>
        <v>78</v>
      </c>
      <c r="J10" s="503">
        <f t="shared" si="3"/>
        <v>91</v>
      </c>
      <c r="K10" s="503">
        <f t="shared" si="3"/>
        <v>104</v>
      </c>
      <c r="L10" s="503">
        <f t="shared" si="3"/>
        <v>117</v>
      </c>
      <c r="M10" s="503">
        <f t="shared" si="3"/>
        <v>130</v>
      </c>
      <c r="N10" s="503">
        <f t="shared" si="3"/>
        <v>143</v>
      </c>
      <c r="O10" s="503">
        <f t="shared" si="3"/>
        <v>156</v>
      </c>
      <c r="P10" s="503">
        <f t="shared" si="3"/>
        <v>169</v>
      </c>
      <c r="Q10" s="503">
        <f t="shared" si="3"/>
        <v>182</v>
      </c>
      <c r="R10" s="503">
        <f t="shared" si="3"/>
        <v>195</v>
      </c>
      <c r="S10" s="503">
        <f t="shared" si="3"/>
        <v>208</v>
      </c>
      <c r="T10" s="503">
        <f t="shared" si="3"/>
        <v>221</v>
      </c>
      <c r="U10" s="503">
        <f t="shared" si="3"/>
        <v>234</v>
      </c>
      <c r="V10" s="503">
        <f t="shared" si="3"/>
        <v>247</v>
      </c>
      <c r="W10" s="503">
        <f t="shared" si="3"/>
        <v>260</v>
      </c>
      <c r="X10" s="495">
        <f>K10/K6</f>
        <v>13</v>
      </c>
      <c r="Y10" s="495"/>
      <c r="Z10" s="495"/>
      <c r="AA10" s="495"/>
      <c r="AB10" s="495"/>
      <c r="AC10" s="495"/>
    </row>
    <row r="11" spans="1:29" s="504" customFormat="1">
      <c r="A11" s="501"/>
      <c r="B11" s="501"/>
      <c r="C11" s="501"/>
      <c r="D11" s="503"/>
      <c r="E11" s="503"/>
      <c r="F11" s="503"/>
      <c r="G11" s="503"/>
      <c r="H11" s="503"/>
      <c r="I11" s="503"/>
      <c r="J11" s="503"/>
      <c r="K11" s="503"/>
      <c r="L11" s="503"/>
      <c r="M11" s="503"/>
      <c r="N11" s="503"/>
      <c r="O11" s="503"/>
      <c r="P11" s="503"/>
      <c r="Q11" s="503"/>
      <c r="R11" s="503"/>
      <c r="S11" s="503"/>
      <c r="T11" s="503"/>
      <c r="U11" s="503"/>
      <c r="V11" s="503"/>
      <c r="W11" s="503"/>
      <c r="X11" s="495"/>
      <c r="Y11" s="495"/>
      <c r="Z11" s="495"/>
      <c r="AA11" s="495"/>
      <c r="AB11" s="495"/>
      <c r="AC11" s="495"/>
    </row>
    <row r="12" spans="1:29">
      <c r="A12" s="506">
        <v>1</v>
      </c>
      <c r="B12" s="507" t="s">
        <v>897</v>
      </c>
      <c r="C12" s="508" t="s">
        <v>898</v>
      </c>
      <c r="D12" s="509">
        <v>1</v>
      </c>
      <c r="E12" s="509">
        <v>1</v>
      </c>
      <c r="F12" s="509">
        <v>1</v>
      </c>
      <c r="G12" s="509">
        <v>1</v>
      </c>
      <c r="H12" s="509">
        <v>1</v>
      </c>
      <c r="I12" s="509">
        <v>1</v>
      </c>
      <c r="J12" s="509">
        <v>1</v>
      </c>
      <c r="K12" s="510">
        <v>1</v>
      </c>
      <c r="L12" s="509">
        <v>1</v>
      </c>
      <c r="M12" s="509">
        <v>1</v>
      </c>
      <c r="N12" s="509">
        <v>1</v>
      </c>
      <c r="O12" s="509">
        <v>1</v>
      </c>
      <c r="P12" s="509">
        <v>1</v>
      </c>
      <c r="Q12" s="509">
        <v>1</v>
      </c>
      <c r="R12" s="509">
        <v>1</v>
      </c>
      <c r="S12" s="509">
        <v>1</v>
      </c>
      <c r="T12" s="509">
        <v>1</v>
      </c>
      <c r="U12" s="509">
        <v>1</v>
      </c>
      <c r="V12" s="509">
        <v>1</v>
      </c>
      <c r="W12" s="509">
        <v>1</v>
      </c>
    </row>
    <row r="13" spans="1:29" ht="45">
      <c r="A13" s="506">
        <v>2</v>
      </c>
      <c r="B13" s="507" t="s">
        <v>897</v>
      </c>
      <c r="C13" s="511" t="s">
        <v>899</v>
      </c>
      <c r="D13" s="509"/>
      <c r="E13" s="509"/>
      <c r="F13" s="509"/>
      <c r="G13" s="509"/>
      <c r="H13" s="509"/>
      <c r="I13" s="509">
        <v>0.5</v>
      </c>
      <c r="J13" s="509">
        <v>0.5</v>
      </c>
      <c r="K13" s="510">
        <v>0.5</v>
      </c>
      <c r="L13" s="509">
        <v>0.5</v>
      </c>
      <c r="M13" s="509">
        <v>1</v>
      </c>
      <c r="N13" s="509">
        <v>1</v>
      </c>
      <c r="O13" s="509">
        <v>1</v>
      </c>
      <c r="P13" s="509">
        <v>1</v>
      </c>
      <c r="Q13" s="509">
        <v>1</v>
      </c>
      <c r="R13" s="509">
        <v>1</v>
      </c>
      <c r="S13" s="509">
        <v>1</v>
      </c>
      <c r="T13" s="509">
        <v>1</v>
      </c>
      <c r="U13" s="509">
        <v>1.5</v>
      </c>
      <c r="V13" s="509">
        <v>1.5</v>
      </c>
      <c r="W13" s="509">
        <v>1.5</v>
      </c>
    </row>
    <row r="14" spans="1:29">
      <c r="A14" s="506">
        <v>3</v>
      </c>
      <c r="B14" s="507" t="s">
        <v>897</v>
      </c>
      <c r="C14" s="508" t="s">
        <v>900</v>
      </c>
      <c r="D14" s="509"/>
      <c r="E14" s="509"/>
      <c r="F14" s="509"/>
      <c r="G14" s="509"/>
      <c r="H14" s="509"/>
      <c r="I14" s="509"/>
      <c r="J14" s="509"/>
      <c r="K14" s="510"/>
      <c r="L14" s="509"/>
      <c r="M14" s="509"/>
      <c r="N14" s="509"/>
      <c r="O14" s="509">
        <v>1</v>
      </c>
      <c r="P14" s="509">
        <v>1</v>
      </c>
      <c r="Q14" s="509">
        <v>1</v>
      </c>
      <c r="R14" s="509">
        <v>1</v>
      </c>
      <c r="S14" s="509">
        <v>1</v>
      </c>
      <c r="T14" s="509">
        <v>1</v>
      </c>
      <c r="U14" s="509">
        <v>1</v>
      </c>
      <c r="V14" s="509">
        <v>1</v>
      </c>
      <c r="W14" s="509">
        <v>1</v>
      </c>
    </row>
    <row r="15" spans="1:29" ht="30">
      <c r="A15" s="506">
        <v>4</v>
      </c>
      <c r="B15" s="507" t="s">
        <v>897</v>
      </c>
      <c r="C15" s="511" t="s">
        <v>901</v>
      </c>
      <c r="D15" s="509"/>
      <c r="E15" s="509"/>
      <c r="F15" s="509"/>
      <c r="G15" s="509">
        <v>0.5</v>
      </c>
      <c r="H15" s="509">
        <v>0.5</v>
      </c>
      <c r="I15" s="509">
        <v>1</v>
      </c>
      <c r="J15" s="509">
        <v>1</v>
      </c>
      <c r="K15" s="510">
        <v>1</v>
      </c>
      <c r="L15" s="509">
        <v>1</v>
      </c>
      <c r="M15" s="509">
        <v>1</v>
      </c>
      <c r="N15" s="509">
        <v>1</v>
      </c>
      <c r="O15" s="509"/>
      <c r="P15" s="509"/>
      <c r="Q15" s="509"/>
      <c r="R15" s="509"/>
      <c r="S15" s="509"/>
      <c r="T15" s="509"/>
      <c r="U15" s="509"/>
      <c r="V15" s="509"/>
      <c r="W15" s="509"/>
    </row>
    <row r="16" spans="1:29">
      <c r="A16" s="506">
        <v>5</v>
      </c>
      <c r="B16" s="507" t="s">
        <v>897</v>
      </c>
      <c r="C16" s="508" t="s">
        <v>315</v>
      </c>
      <c r="D16" s="509">
        <v>1</v>
      </c>
      <c r="E16" s="509">
        <v>1</v>
      </c>
      <c r="F16" s="509">
        <v>1</v>
      </c>
      <c r="G16" s="509">
        <v>1</v>
      </c>
      <c r="H16" s="509">
        <v>1</v>
      </c>
      <c r="I16" s="509">
        <v>1</v>
      </c>
      <c r="J16" s="509">
        <v>1</v>
      </c>
      <c r="K16" s="510">
        <v>1</v>
      </c>
      <c r="L16" s="509">
        <v>1</v>
      </c>
      <c r="M16" s="509">
        <v>1</v>
      </c>
      <c r="N16" s="509">
        <v>1</v>
      </c>
      <c r="O16" s="509">
        <v>1</v>
      </c>
      <c r="P16" s="509">
        <v>1</v>
      </c>
      <c r="Q16" s="509">
        <v>1</v>
      </c>
      <c r="R16" s="509">
        <v>1</v>
      </c>
      <c r="S16" s="509">
        <v>1</v>
      </c>
      <c r="T16" s="509">
        <v>1</v>
      </c>
      <c r="U16" s="509">
        <v>1</v>
      </c>
      <c r="V16" s="509">
        <v>1</v>
      </c>
      <c r="W16" s="509">
        <v>1</v>
      </c>
    </row>
    <row r="17" spans="1:23" ht="30">
      <c r="A17" s="506">
        <v>6</v>
      </c>
      <c r="B17" s="507" t="s">
        <v>897</v>
      </c>
      <c r="C17" s="511" t="s">
        <v>902</v>
      </c>
      <c r="D17" s="509"/>
      <c r="E17" s="509">
        <v>0.5</v>
      </c>
      <c r="F17" s="509">
        <v>0.5</v>
      </c>
      <c r="G17" s="509">
        <v>0.5</v>
      </c>
      <c r="H17" s="509">
        <v>0.5</v>
      </c>
      <c r="I17" s="509">
        <v>0.5</v>
      </c>
      <c r="J17" s="509">
        <v>0.5</v>
      </c>
      <c r="K17" s="510">
        <v>1</v>
      </c>
      <c r="L17" s="509">
        <v>1</v>
      </c>
      <c r="M17" s="509">
        <v>1</v>
      </c>
      <c r="N17" s="509">
        <v>1</v>
      </c>
      <c r="O17" s="509">
        <v>1</v>
      </c>
      <c r="P17" s="509">
        <v>1</v>
      </c>
      <c r="Q17" s="509">
        <v>1.5</v>
      </c>
      <c r="R17" s="509">
        <v>1.5</v>
      </c>
      <c r="S17" s="509">
        <v>1.5</v>
      </c>
      <c r="T17" s="509">
        <v>1.5</v>
      </c>
      <c r="U17" s="509">
        <v>1.5</v>
      </c>
      <c r="V17" s="509">
        <v>1.5</v>
      </c>
      <c r="W17" s="509">
        <v>1.5</v>
      </c>
    </row>
    <row r="18" spans="1:23">
      <c r="A18" s="506">
        <v>7</v>
      </c>
      <c r="B18" s="507" t="s">
        <v>897</v>
      </c>
      <c r="C18" s="508" t="s">
        <v>903</v>
      </c>
      <c r="D18" s="509"/>
      <c r="E18" s="509"/>
      <c r="F18" s="509"/>
      <c r="G18" s="509"/>
      <c r="H18" s="509">
        <v>0.25</v>
      </c>
      <c r="I18" s="509">
        <v>0.25</v>
      </c>
      <c r="J18" s="509">
        <v>0.25</v>
      </c>
      <c r="K18" s="510">
        <v>0.25</v>
      </c>
      <c r="L18" s="509">
        <v>0.25</v>
      </c>
      <c r="M18" s="509">
        <v>0.5</v>
      </c>
      <c r="N18" s="509">
        <v>0.5</v>
      </c>
      <c r="O18" s="509">
        <v>0.5</v>
      </c>
      <c r="P18" s="509">
        <v>0.5</v>
      </c>
      <c r="Q18" s="509">
        <v>0.5</v>
      </c>
      <c r="R18" s="509">
        <v>0.75</v>
      </c>
      <c r="S18" s="509">
        <v>0.75</v>
      </c>
      <c r="T18" s="509">
        <v>0.75</v>
      </c>
      <c r="U18" s="509">
        <v>0.75</v>
      </c>
      <c r="V18" s="509">
        <v>0.75</v>
      </c>
      <c r="W18" s="509">
        <v>1</v>
      </c>
    </row>
    <row r="19" spans="1:23" ht="30">
      <c r="A19" s="506">
        <v>8</v>
      </c>
      <c r="B19" s="507" t="s">
        <v>897</v>
      </c>
      <c r="C19" s="511" t="s">
        <v>904</v>
      </c>
      <c r="D19" s="509"/>
      <c r="E19" s="509"/>
      <c r="F19" s="509"/>
      <c r="G19" s="509">
        <v>0.5</v>
      </c>
      <c r="H19" s="509">
        <v>0.5</v>
      </c>
      <c r="I19" s="509">
        <v>0.5</v>
      </c>
      <c r="J19" s="509">
        <v>0.5</v>
      </c>
      <c r="K19" s="510">
        <v>0.5</v>
      </c>
      <c r="L19" s="509">
        <v>0.5</v>
      </c>
      <c r="M19" s="509">
        <v>1</v>
      </c>
      <c r="N19" s="509">
        <v>1</v>
      </c>
      <c r="O19" s="509">
        <v>1</v>
      </c>
      <c r="P19" s="509">
        <v>1</v>
      </c>
      <c r="Q19" s="509">
        <v>1</v>
      </c>
      <c r="R19" s="509">
        <v>1</v>
      </c>
      <c r="S19" s="509">
        <v>1</v>
      </c>
      <c r="T19" s="509">
        <v>1</v>
      </c>
      <c r="U19" s="509">
        <v>1</v>
      </c>
      <c r="V19" s="509">
        <v>1</v>
      </c>
      <c r="W19" s="509">
        <v>1</v>
      </c>
    </row>
    <row r="20" spans="1:23" ht="120">
      <c r="A20" s="506">
        <v>16</v>
      </c>
      <c r="B20" s="507" t="s">
        <v>897</v>
      </c>
      <c r="C20" s="512" t="s">
        <v>905</v>
      </c>
      <c r="D20" s="513">
        <v>0.25</v>
      </c>
      <c r="E20" s="513">
        <v>0.25</v>
      </c>
      <c r="F20" s="513">
        <v>0.25</v>
      </c>
      <c r="G20" s="513">
        <v>0.25</v>
      </c>
      <c r="H20" s="513">
        <v>0.25</v>
      </c>
      <c r="I20" s="513">
        <v>0.25</v>
      </c>
      <c r="J20" s="513">
        <v>0.25</v>
      </c>
      <c r="K20" s="514">
        <v>0.25</v>
      </c>
      <c r="L20" s="513">
        <v>0.25</v>
      </c>
      <c r="M20" s="513">
        <v>0.25</v>
      </c>
      <c r="N20" s="513">
        <v>0.25</v>
      </c>
      <c r="O20" s="513">
        <v>0.25</v>
      </c>
      <c r="P20" s="513">
        <v>0.25</v>
      </c>
      <c r="Q20" s="513">
        <v>0.25</v>
      </c>
      <c r="R20" s="513">
        <v>0.25</v>
      </c>
      <c r="S20" s="513">
        <v>0.25</v>
      </c>
      <c r="T20" s="513">
        <v>0.25</v>
      </c>
      <c r="U20" s="513">
        <v>0.25</v>
      </c>
      <c r="V20" s="513">
        <v>0.25</v>
      </c>
      <c r="W20" s="513">
        <v>0.25</v>
      </c>
    </row>
    <row r="21" spans="1:23">
      <c r="A21" s="506">
        <v>17</v>
      </c>
      <c r="B21" s="507" t="s">
        <v>897</v>
      </c>
      <c r="C21" s="508" t="s">
        <v>906</v>
      </c>
      <c r="D21" s="513">
        <v>0.5</v>
      </c>
      <c r="E21" s="513">
        <v>0.5</v>
      </c>
      <c r="F21" s="513">
        <v>0.5</v>
      </c>
      <c r="G21" s="513">
        <v>0.5</v>
      </c>
      <c r="H21" s="513">
        <v>0.5</v>
      </c>
      <c r="I21" s="513">
        <v>1</v>
      </c>
      <c r="J21" s="513">
        <v>1</v>
      </c>
      <c r="K21" s="514">
        <v>1</v>
      </c>
      <c r="L21" s="513">
        <v>1</v>
      </c>
      <c r="M21" s="513">
        <v>1</v>
      </c>
      <c r="N21" s="513">
        <v>1</v>
      </c>
      <c r="O21" s="513">
        <v>1</v>
      </c>
      <c r="P21" s="513">
        <v>1</v>
      </c>
      <c r="Q21" s="513">
        <v>1</v>
      </c>
      <c r="R21" s="513">
        <v>1</v>
      </c>
      <c r="S21" s="513">
        <v>1.25</v>
      </c>
      <c r="T21" s="513">
        <v>1.25</v>
      </c>
      <c r="U21" s="513">
        <v>1.25</v>
      </c>
      <c r="V21" s="513">
        <v>1.25</v>
      </c>
      <c r="W21" s="513">
        <v>1.25</v>
      </c>
    </row>
    <row r="22" spans="1:23">
      <c r="A22" s="506"/>
      <c r="B22" s="506"/>
      <c r="C22" s="506"/>
      <c r="D22" s="509"/>
      <c r="E22" s="509"/>
      <c r="F22" s="509"/>
      <c r="G22" s="509"/>
      <c r="H22" s="509"/>
      <c r="I22" s="509"/>
      <c r="J22" s="509"/>
      <c r="K22" s="510"/>
      <c r="L22" s="509"/>
      <c r="M22" s="509"/>
      <c r="N22" s="509"/>
      <c r="O22" s="509"/>
      <c r="P22" s="509"/>
      <c r="Q22" s="509"/>
      <c r="R22" s="509"/>
      <c r="S22" s="509"/>
      <c r="T22" s="509"/>
      <c r="U22" s="509"/>
      <c r="V22" s="509"/>
      <c r="W22" s="509"/>
    </row>
    <row r="23" spans="1:23">
      <c r="A23" s="506"/>
      <c r="B23" s="506"/>
      <c r="C23" s="515" t="s">
        <v>907</v>
      </c>
      <c r="D23" s="516">
        <f>0.25/3*D6</f>
        <v>0.08</v>
      </c>
      <c r="E23" s="516">
        <f t="shared" ref="E23:W23" si="4">0.25/3*E6</f>
        <v>0.17</v>
      </c>
      <c r="F23" s="516">
        <f t="shared" si="4"/>
        <v>0.25</v>
      </c>
      <c r="G23" s="516">
        <f t="shared" si="4"/>
        <v>0.33</v>
      </c>
      <c r="H23" s="516">
        <f t="shared" si="4"/>
        <v>0.42</v>
      </c>
      <c r="I23" s="516">
        <f t="shared" si="4"/>
        <v>0.5</v>
      </c>
      <c r="J23" s="516">
        <f t="shared" si="4"/>
        <v>0.57999999999999996</v>
      </c>
      <c r="K23" s="517">
        <f t="shared" si="4"/>
        <v>0.67</v>
      </c>
      <c r="L23" s="516">
        <f t="shared" si="4"/>
        <v>0.75</v>
      </c>
      <c r="M23" s="516">
        <f t="shared" si="4"/>
        <v>0.83</v>
      </c>
      <c r="N23" s="516">
        <f t="shared" si="4"/>
        <v>0.92</v>
      </c>
      <c r="O23" s="516">
        <f t="shared" si="4"/>
        <v>1</v>
      </c>
      <c r="P23" s="516">
        <f t="shared" si="4"/>
        <v>1.08</v>
      </c>
      <c r="Q23" s="516">
        <f t="shared" si="4"/>
        <v>1.17</v>
      </c>
      <c r="R23" s="516">
        <f t="shared" si="4"/>
        <v>1.25</v>
      </c>
      <c r="S23" s="516">
        <f t="shared" si="4"/>
        <v>1.33</v>
      </c>
      <c r="T23" s="516">
        <f t="shared" si="4"/>
        <v>1.42</v>
      </c>
      <c r="U23" s="516">
        <f t="shared" si="4"/>
        <v>1.5</v>
      </c>
      <c r="V23" s="516">
        <f t="shared" si="4"/>
        <v>1.58</v>
      </c>
      <c r="W23" s="516">
        <f t="shared" si="4"/>
        <v>1.67</v>
      </c>
    </row>
    <row r="24" spans="1:23" ht="30">
      <c r="A24" s="506"/>
      <c r="B24" s="506"/>
      <c r="C24" s="515" t="s">
        <v>908</v>
      </c>
      <c r="D24" s="516">
        <f>0.12*D6</f>
        <v>0.12</v>
      </c>
      <c r="E24" s="516">
        <f t="shared" ref="E24:W24" si="5">0.12*E6</f>
        <v>0.24</v>
      </c>
      <c r="F24" s="516">
        <f t="shared" si="5"/>
        <v>0.36</v>
      </c>
      <c r="G24" s="516">
        <f t="shared" si="5"/>
        <v>0.48</v>
      </c>
      <c r="H24" s="516">
        <f t="shared" si="5"/>
        <v>0.6</v>
      </c>
      <c r="I24" s="516">
        <f t="shared" si="5"/>
        <v>0.72</v>
      </c>
      <c r="J24" s="516">
        <f t="shared" si="5"/>
        <v>0.84</v>
      </c>
      <c r="K24" s="517">
        <f t="shared" si="5"/>
        <v>0.96</v>
      </c>
      <c r="L24" s="516">
        <f t="shared" si="5"/>
        <v>1.08</v>
      </c>
      <c r="M24" s="516">
        <f t="shared" si="5"/>
        <v>1.2</v>
      </c>
      <c r="N24" s="516">
        <f t="shared" si="5"/>
        <v>1.32</v>
      </c>
      <c r="O24" s="516">
        <f t="shared" si="5"/>
        <v>1.44</v>
      </c>
      <c r="P24" s="516">
        <f t="shared" si="5"/>
        <v>1.56</v>
      </c>
      <c r="Q24" s="516">
        <f t="shared" si="5"/>
        <v>1.68</v>
      </c>
      <c r="R24" s="516">
        <f t="shared" si="5"/>
        <v>1.8</v>
      </c>
      <c r="S24" s="516">
        <f t="shared" si="5"/>
        <v>1.92</v>
      </c>
      <c r="T24" s="516">
        <f t="shared" si="5"/>
        <v>2.04</v>
      </c>
      <c r="U24" s="516">
        <f t="shared" si="5"/>
        <v>2.16</v>
      </c>
      <c r="V24" s="516">
        <f t="shared" si="5"/>
        <v>2.2799999999999998</v>
      </c>
      <c r="W24" s="516">
        <f t="shared" si="5"/>
        <v>2.4</v>
      </c>
    </row>
    <row r="25" spans="1:23">
      <c r="A25" s="506"/>
      <c r="B25" s="506"/>
      <c r="C25" s="515" t="s">
        <v>909</v>
      </c>
      <c r="D25" s="516">
        <f>0.25*D6</f>
        <v>0.25</v>
      </c>
      <c r="E25" s="516">
        <f t="shared" ref="E25:W25" si="6">0.25*E6</f>
        <v>0.5</v>
      </c>
      <c r="F25" s="516">
        <f t="shared" si="6"/>
        <v>0.75</v>
      </c>
      <c r="G25" s="516">
        <f t="shared" si="6"/>
        <v>1</v>
      </c>
      <c r="H25" s="516">
        <f t="shared" si="6"/>
        <v>1.25</v>
      </c>
      <c r="I25" s="516">
        <f t="shared" si="6"/>
        <v>1.5</v>
      </c>
      <c r="J25" s="516">
        <f t="shared" si="6"/>
        <v>1.75</v>
      </c>
      <c r="K25" s="517">
        <f t="shared" si="6"/>
        <v>2</v>
      </c>
      <c r="L25" s="516">
        <f t="shared" si="6"/>
        <v>2.25</v>
      </c>
      <c r="M25" s="516">
        <f t="shared" si="6"/>
        <v>2.5</v>
      </c>
      <c r="N25" s="516">
        <f t="shared" si="6"/>
        <v>2.75</v>
      </c>
      <c r="O25" s="516">
        <f t="shared" si="6"/>
        <v>3</v>
      </c>
      <c r="P25" s="516">
        <f t="shared" si="6"/>
        <v>3.25</v>
      </c>
      <c r="Q25" s="516">
        <f t="shared" si="6"/>
        <v>3.5</v>
      </c>
      <c r="R25" s="516">
        <f t="shared" si="6"/>
        <v>3.75</v>
      </c>
      <c r="S25" s="516">
        <f t="shared" si="6"/>
        <v>4</v>
      </c>
      <c r="T25" s="516">
        <f t="shared" si="6"/>
        <v>4.25</v>
      </c>
      <c r="U25" s="516">
        <f t="shared" si="6"/>
        <v>4.5</v>
      </c>
      <c r="V25" s="516">
        <f t="shared" si="6"/>
        <v>4.75</v>
      </c>
      <c r="W25" s="516">
        <f t="shared" si="6"/>
        <v>5</v>
      </c>
    </row>
    <row r="26" spans="1:23">
      <c r="A26" s="506"/>
      <c r="B26" s="506"/>
      <c r="C26" s="515" t="s">
        <v>910</v>
      </c>
      <c r="D26" s="516">
        <f>0.12*D6</f>
        <v>0.12</v>
      </c>
      <c r="E26" s="516">
        <f t="shared" ref="E26:W26" si="7">0.12*E6</f>
        <v>0.24</v>
      </c>
      <c r="F26" s="516">
        <f t="shared" si="7"/>
        <v>0.36</v>
      </c>
      <c r="G26" s="516">
        <f t="shared" si="7"/>
        <v>0.48</v>
      </c>
      <c r="H26" s="516">
        <f t="shared" si="7"/>
        <v>0.6</v>
      </c>
      <c r="I26" s="516">
        <f t="shared" si="7"/>
        <v>0.72</v>
      </c>
      <c r="J26" s="516">
        <f t="shared" si="7"/>
        <v>0.84</v>
      </c>
      <c r="K26" s="517">
        <f t="shared" si="7"/>
        <v>0.96</v>
      </c>
      <c r="L26" s="516">
        <f t="shared" si="7"/>
        <v>1.08</v>
      </c>
      <c r="M26" s="516">
        <f t="shared" si="7"/>
        <v>1.2</v>
      </c>
      <c r="N26" s="516">
        <f t="shared" si="7"/>
        <v>1.32</v>
      </c>
      <c r="O26" s="516">
        <f t="shared" si="7"/>
        <v>1.44</v>
      </c>
      <c r="P26" s="516">
        <f t="shared" si="7"/>
        <v>1.56</v>
      </c>
      <c r="Q26" s="516">
        <f t="shared" si="7"/>
        <v>1.68</v>
      </c>
      <c r="R26" s="516">
        <f t="shared" si="7"/>
        <v>1.8</v>
      </c>
      <c r="S26" s="516">
        <f t="shared" si="7"/>
        <v>1.92</v>
      </c>
      <c r="T26" s="516">
        <f t="shared" si="7"/>
        <v>2.04</v>
      </c>
      <c r="U26" s="516">
        <f t="shared" si="7"/>
        <v>2.16</v>
      </c>
      <c r="V26" s="516">
        <f t="shared" si="7"/>
        <v>2.2799999999999998</v>
      </c>
      <c r="W26" s="516">
        <f t="shared" si="7"/>
        <v>2.4</v>
      </c>
    </row>
    <row r="27" spans="1:23" ht="60">
      <c r="A27" s="506"/>
      <c r="B27" s="506"/>
      <c r="C27" s="515" t="s">
        <v>911</v>
      </c>
      <c r="D27" s="518">
        <f>1*D6</f>
        <v>1</v>
      </c>
      <c r="E27" s="518">
        <f t="shared" ref="E27:W27" si="8">1*E6</f>
        <v>2</v>
      </c>
      <c r="F27" s="518">
        <f t="shared" si="8"/>
        <v>3</v>
      </c>
      <c r="G27" s="518">
        <f t="shared" si="8"/>
        <v>4</v>
      </c>
      <c r="H27" s="518">
        <f t="shared" si="8"/>
        <v>5</v>
      </c>
      <c r="I27" s="518">
        <f t="shared" si="8"/>
        <v>6</v>
      </c>
      <c r="J27" s="518">
        <f t="shared" si="8"/>
        <v>7</v>
      </c>
      <c r="K27" s="519">
        <f t="shared" si="8"/>
        <v>8</v>
      </c>
      <c r="L27" s="518">
        <f t="shared" si="8"/>
        <v>9</v>
      </c>
      <c r="M27" s="518">
        <f t="shared" si="8"/>
        <v>10</v>
      </c>
      <c r="N27" s="518">
        <f t="shared" si="8"/>
        <v>11</v>
      </c>
      <c r="O27" s="518">
        <f t="shared" si="8"/>
        <v>12</v>
      </c>
      <c r="P27" s="518">
        <f t="shared" si="8"/>
        <v>13</v>
      </c>
      <c r="Q27" s="518">
        <f t="shared" si="8"/>
        <v>14</v>
      </c>
      <c r="R27" s="518">
        <f t="shared" si="8"/>
        <v>15</v>
      </c>
      <c r="S27" s="518">
        <f t="shared" si="8"/>
        <v>16</v>
      </c>
      <c r="T27" s="518">
        <f t="shared" si="8"/>
        <v>17</v>
      </c>
      <c r="U27" s="518">
        <f t="shared" si="8"/>
        <v>18</v>
      </c>
      <c r="V27" s="518">
        <f t="shared" si="8"/>
        <v>19</v>
      </c>
      <c r="W27" s="518">
        <f t="shared" si="8"/>
        <v>20</v>
      </c>
    </row>
    <row r="28" spans="1:23" ht="60">
      <c r="A28" s="506"/>
      <c r="B28" s="506"/>
      <c r="C28" s="515" t="s">
        <v>912</v>
      </c>
      <c r="D28" s="518">
        <f t="shared" ref="D28:J28" si="9">1/8*D6</f>
        <v>0.13</v>
      </c>
      <c r="E28" s="518">
        <f t="shared" si="9"/>
        <v>0.25</v>
      </c>
      <c r="F28" s="518">
        <f t="shared" si="9"/>
        <v>0.38</v>
      </c>
      <c r="G28" s="518">
        <f t="shared" si="9"/>
        <v>0.5</v>
      </c>
      <c r="H28" s="518">
        <f t="shared" si="9"/>
        <v>0.63</v>
      </c>
      <c r="I28" s="518">
        <f t="shared" si="9"/>
        <v>0.75</v>
      </c>
      <c r="J28" s="518">
        <f t="shared" si="9"/>
        <v>0.88</v>
      </c>
      <c r="K28" s="519">
        <f>1/8*K6</f>
        <v>1</v>
      </c>
      <c r="L28" s="518">
        <f t="shared" ref="L28:W28" si="10">1/8*L6</f>
        <v>1.1299999999999999</v>
      </c>
      <c r="M28" s="518">
        <f t="shared" si="10"/>
        <v>1.25</v>
      </c>
      <c r="N28" s="518">
        <f t="shared" si="10"/>
        <v>1.38</v>
      </c>
      <c r="O28" s="518">
        <f t="shared" si="10"/>
        <v>1.5</v>
      </c>
      <c r="P28" s="518">
        <f t="shared" si="10"/>
        <v>1.63</v>
      </c>
      <c r="Q28" s="518">
        <f t="shared" si="10"/>
        <v>1.75</v>
      </c>
      <c r="R28" s="518">
        <f t="shared" si="10"/>
        <v>1.88</v>
      </c>
      <c r="S28" s="518">
        <f t="shared" si="10"/>
        <v>2</v>
      </c>
      <c r="T28" s="518">
        <f t="shared" si="10"/>
        <v>2.13</v>
      </c>
      <c r="U28" s="518">
        <f t="shared" si="10"/>
        <v>2.25</v>
      </c>
      <c r="V28" s="518">
        <f t="shared" si="10"/>
        <v>2.38</v>
      </c>
      <c r="W28" s="518">
        <f t="shared" si="10"/>
        <v>2.5</v>
      </c>
    </row>
    <row r="29" spans="1:23" ht="30">
      <c r="A29" s="506"/>
      <c r="B29" s="506"/>
      <c r="C29" s="515" t="s">
        <v>913</v>
      </c>
      <c r="D29" s="516">
        <f>0.25/2*D6</f>
        <v>0.13</v>
      </c>
      <c r="E29" s="516">
        <f t="shared" ref="E29:W29" si="11">0.25/2*E6</f>
        <v>0.25</v>
      </c>
      <c r="F29" s="516">
        <f t="shared" si="11"/>
        <v>0.38</v>
      </c>
      <c r="G29" s="516">
        <f t="shared" si="11"/>
        <v>0.5</v>
      </c>
      <c r="H29" s="516">
        <f t="shared" si="11"/>
        <v>0.63</v>
      </c>
      <c r="I29" s="516">
        <f t="shared" si="11"/>
        <v>0.75</v>
      </c>
      <c r="J29" s="516">
        <f t="shared" si="11"/>
        <v>0.88</v>
      </c>
      <c r="K29" s="517">
        <f t="shared" si="11"/>
        <v>1</v>
      </c>
      <c r="L29" s="516">
        <f t="shared" si="11"/>
        <v>1.1299999999999999</v>
      </c>
      <c r="M29" s="516">
        <f t="shared" si="11"/>
        <v>1.25</v>
      </c>
      <c r="N29" s="516">
        <f t="shared" si="11"/>
        <v>1.38</v>
      </c>
      <c r="O29" s="516">
        <f t="shared" si="11"/>
        <v>1.5</v>
      </c>
      <c r="P29" s="516">
        <f t="shared" si="11"/>
        <v>1.63</v>
      </c>
      <c r="Q29" s="516">
        <f t="shared" si="11"/>
        <v>1.75</v>
      </c>
      <c r="R29" s="516">
        <f t="shared" si="11"/>
        <v>1.88</v>
      </c>
      <c r="S29" s="516">
        <f t="shared" si="11"/>
        <v>2</v>
      </c>
      <c r="T29" s="516">
        <f t="shared" si="11"/>
        <v>2.13</v>
      </c>
      <c r="U29" s="516">
        <f t="shared" si="11"/>
        <v>2.25</v>
      </c>
      <c r="V29" s="516">
        <f t="shared" si="11"/>
        <v>2.38</v>
      </c>
      <c r="W29" s="516">
        <f t="shared" si="11"/>
        <v>2.5</v>
      </c>
    </row>
    <row r="30" spans="1:23" ht="30">
      <c r="A30" s="506"/>
      <c r="B30" s="506"/>
      <c r="C30" s="515" t="s">
        <v>914</v>
      </c>
      <c r="D30" s="516">
        <f>0.12*D6</f>
        <v>0.12</v>
      </c>
      <c r="E30" s="516">
        <f t="shared" ref="E30:W30" si="12">0.12*E6</f>
        <v>0.24</v>
      </c>
      <c r="F30" s="516">
        <f t="shared" si="12"/>
        <v>0.36</v>
      </c>
      <c r="G30" s="516">
        <f t="shared" si="12"/>
        <v>0.48</v>
      </c>
      <c r="H30" s="516">
        <f t="shared" si="12"/>
        <v>0.6</v>
      </c>
      <c r="I30" s="516">
        <f t="shared" si="12"/>
        <v>0.72</v>
      </c>
      <c r="J30" s="516">
        <f t="shared" si="12"/>
        <v>0.84</v>
      </c>
      <c r="K30" s="517">
        <f t="shared" si="12"/>
        <v>0.96</v>
      </c>
      <c r="L30" s="516">
        <f t="shared" si="12"/>
        <v>1.08</v>
      </c>
      <c r="M30" s="516">
        <f t="shared" si="12"/>
        <v>1.2</v>
      </c>
      <c r="N30" s="516">
        <f t="shared" si="12"/>
        <v>1.32</v>
      </c>
      <c r="O30" s="516">
        <f t="shared" si="12"/>
        <v>1.44</v>
      </c>
      <c r="P30" s="516">
        <f t="shared" si="12"/>
        <v>1.56</v>
      </c>
      <c r="Q30" s="516">
        <f t="shared" si="12"/>
        <v>1.68</v>
      </c>
      <c r="R30" s="516">
        <f t="shared" si="12"/>
        <v>1.8</v>
      </c>
      <c r="S30" s="516">
        <f t="shared" si="12"/>
        <v>1.92</v>
      </c>
      <c r="T30" s="516">
        <f t="shared" si="12"/>
        <v>2.04</v>
      </c>
      <c r="U30" s="516">
        <f t="shared" si="12"/>
        <v>2.16</v>
      </c>
      <c r="V30" s="516">
        <f t="shared" si="12"/>
        <v>2.2799999999999998</v>
      </c>
      <c r="W30" s="516">
        <f t="shared" si="12"/>
        <v>2.4</v>
      </c>
    </row>
    <row r="31" spans="1:23">
      <c r="A31" s="506"/>
      <c r="B31" s="506"/>
      <c r="C31" s="515" t="s">
        <v>915</v>
      </c>
      <c r="D31" s="518">
        <f>1.67*D6</f>
        <v>1.67</v>
      </c>
      <c r="E31" s="518">
        <f t="shared" ref="E31:W31" si="13">1.67*E6</f>
        <v>3.34</v>
      </c>
      <c r="F31" s="518">
        <f t="shared" si="13"/>
        <v>5.01</v>
      </c>
      <c r="G31" s="518">
        <f t="shared" si="13"/>
        <v>6.68</v>
      </c>
      <c r="H31" s="518">
        <f t="shared" si="13"/>
        <v>8.35</v>
      </c>
      <c r="I31" s="518">
        <f t="shared" si="13"/>
        <v>10.02</v>
      </c>
      <c r="J31" s="518">
        <f t="shared" si="13"/>
        <v>11.69</v>
      </c>
      <c r="K31" s="519">
        <f t="shared" si="13"/>
        <v>13.36</v>
      </c>
      <c r="L31" s="518">
        <f t="shared" si="13"/>
        <v>15.03</v>
      </c>
      <c r="M31" s="518">
        <f t="shared" si="13"/>
        <v>16.7</v>
      </c>
      <c r="N31" s="518">
        <f t="shared" si="13"/>
        <v>18.37</v>
      </c>
      <c r="O31" s="518">
        <f t="shared" si="13"/>
        <v>20.04</v>
      </c>
      <c r="P31" s="518">
        <f t="shared" si="13"/>
        <v>21.71</v>
      </c>
      <c r="Q31" s="518">
        <f t="shared" si="13"/>
        <v>23.38</v>
      </c>
      <c r="R31" s="518">
        <f t="shared" si="13"/>
        <v>25.05</v>
      </c>
      <c r="S31" s="518">
        <f t="shared" si="13"/>
        <v>26.72</v>
      </c>
      <c r="T31" s="518">
        <f t="shared" si="13"/>
        <v>28.39</v>
      </c>
      <c r="U31" s="518">
        <f t="shared" si="13"/>
        <v>30.06</v>
      </c>
      <c r="V31" s="518">
        <f t="shared" si="13"/>
        <v>31.73</v>
      </c>
      <c r="W31" s="518">
        <f t="shared" si="13"/>
        <v>33.4</v>
      </c>
    </row>
    <row r="32" spans="1:23" ht="30">
      <c r="A32" s="506"/>
      <c r="B32" s="506"/>
      <c r="C32" s="515" t="s">
        <v>916</v>
      </c>
      <c r="D32" s="518">
        <f>2.4*D6</f>
        <v>2.4</v>
      </c>
      <c r="E32" s="518">
        <f t="shared" ref="E32:W32" si="14">2.4*E6</f>
        <v>4.8</v>
      </c>
      <c r="F32" s="518">
        <f t="shared" si="14"/>
        <v>7.2</v>
      </c>
      <c r="G32" s="518">
        <f t="shared" si="14"/>
        <v>9.6</v>
      </c>
      <c r="H32" s="518">
        <f t="shared" si="14"/>
        <v>12</v>
      </c>
      <c r="I32" s="518">
        <f t="shared" si="14"/>
        <v>14.4</v>
      </c>
      <c r="J32" s="518">
        <f t="shared" si="14"/>
        <v>16.8</v>
      </c>
      <c r="K32" s="519">
        <f t="shared" si="14"/>
        <v>19.2</v>
      </c>
      <c r="L32" s="518">
        <f t="shared" si="14"/>
        <v>21.6</v>
      </c>
      <c r="M32" s="518">
        <f t="shared" si="14"/>
        <v>24</v>
      </c>
      <c r="N32" s="518">
        <f t="shared" si="14"/>
        <v>26.4</v>
      </c>
      <c r="O32" s="518">
        <f t="shared" si="14"/>
        <v>28.8</v>
      </c>
      <c r="P32" s="518">
        <f t="shared" si="14"/>
        <v>31.2</v>
      </c>
      <c r="Q32" s="518">
        <f t="shared" si="14"/>
        <v>33.6</v>
      </c>
      <c r="R32" s="518">
        <f t="shared" si="14"/>
        <v>36</v>
      </c>
      <c r="S32" s="518">
        <f t="shared" si="14"/>
        <v>38.4</v>
      </c>
      <c r="T32" s="518">
        <f t="shared" si="14"/>
        <v>40.799999999999997</v>
      </c>
      <c r="U32" s="518">
        <f t="shared" si="14"/>
        <v>43.2</v>
      </c>
      <c r="V32" s="518">
        <f t="shared" si="14"/>
        <v>45.6</v>
      </c>
      <c r="W32" s="518">
        <f t="shared" si="14"/>
        <v>48</v>
      </c>
    </row>
    <row r="33" spans="1:23" ht="30">
      <c r="A33" s="506"/>
      <c r="B33" s="506"/>
      <c r="C33" s="515" t="s">
        <v>917</v>
      </c>
      <c r="D33" s="518">
        <f>1.4*D6</f>
        <v>1.4</v>
      </c>
      <c r="E33" s="518">
        <f t="shared" ref="E33:W33" si="15">1.4*E6</f>
        <v>2.8</v>
      </c>
      <c r="F33" s="518">
        <f t="shared" si="15"/>
        <v>4.2</v>
      </c>
      <c r="G33" s="518">
        <f t="shared" si="15"/>
        <v>5.6</v>
      </c>
      <c r="H33" s="518">
        <f t="shared" si="15"/>
        <v>7</v>
      </c>
      <c r="I33" s="518">
        <f t="shared" si="15"/>
        <v>8.4</v>
      </c>
      <c r="J33" s="518">
        <f t="shared" si="15"/>
        <v>9.8000000000000007</v>
      </c>
      <c r="K33" s="519">
        <f t="shared" si="15"/>
        <v>11.2</v>
      </c>
      <c r="L33" s="518">
        <f t="shared" si="15"/>
        <v>12.6</v>
      </c>
      <c r="M33" s="518">
        <f t="shared" si="15"/>
        <v>14</v>
      </c>
      <c r="N33" s="518">
        <f t="shared" si="15"/>
        <v>15.4</v>
      </c>
      <c r="O33" s="518">
        <f t="shared" si="15"/>
        <v>16.8</v>
      </c>
      <c r="P33" s="518">
        <f t="shared" si="15"/>
        <v>18.2</v>
      </c>
      <c r="Q33" s="518">
        <f t="shared" si="15"/>
        <v>19.600000000000001</v>
      </c>
      <c r="R33" s="518">
        <f t="shared" si="15"/>
        <v>21</v>
      </c>
      <c r="S33" s="518">
        <f t="shared" si="15"/>
        <v>22.4</v>
      </c>
      <c r="T33" s="518">
        <f t="shared" si="15"/>
        <v>23.8</v>
      </c>
      <c r="U33" s="518">
        <f t="shared" si="15"/>
        <v>25.2</v>
      </c>
      <c r="V33" s="518">
        <f t="shared" si="15"/>
        <v>26.6</v>
      </c>
      <c r="W33" s="518">
        <f t="shared" si="15"/>
        <v>28</v>
      </c>
    </row>
    <row r="34" spans="1:23">
      <c r="A34" s="506"/>
      <c r="B34" s="506"/>
      <c r="C34" s="520"/>
      <c r="D34" s="516"/>
      <c r="E34" s="516"/>
      <c r="F34" s="516"/>
      <c r="G34" s="516"/>
      <c r="H34" s="516"/>
      <c r="I34" s="516"/>
      <c r="J34" s="516"/>
      <c r="K34" s="517"/>
      <c r="L34" s="516"/>
      <c r="M34" s="516"/>
      <c r="N34" s="516"/>
      <c r="O34" s="516"/>
      <c r="P34" s="516"/>
      <c r="Q34" s="516"/>
      <c r="R34" s="516"/>
      <c r="S34" s="516"/>
      <c r="T34" s="516"/>
      <c r="U34" s="516"/>
      <c r="V34" s="516"/>
      <c r="W34" s="516"/>
    </row>
    <row r="35" spans="1:23" ht="75">
      <c r="A35" s="506"/>
      <c r="B35" s="506"/>
      <c r="C35" s="515" t="s">
        <v>918</v>
      </c>
      <c r="D35" s="518">
        <f>1.25*D6</f>
        <v>1.25</v>
      </c>
      <c r="E35" s="518">
        <f t="shared" ref="E35:W35" si="16">1.25*E6</f>
        <v>2.5</v>
      </c>
      <c r="F35" s="518">
        <f t="shared" si="16"/>
        <v>3.75</v>
      </c>
      <c r="G35" s="518">
        <f t="shared" si="16"/>
        <v>5</v>
      </c>
      <c r="H35" s="518">
        <f t="shared" si="16"/>
        <v>6.25</v>
      </c>
      <c r="I35" s="518">
        <f t="shared" si="16"/>
        <v>7.5</v>
      </c>
      <c r="J35" s="518">
        <f t="shared" si="16"/>
        <v>8.75</v>
      </c>
      <c r="K35" s="519">
        <f t="shared" si="16"/>
        <v>10</v>
      </c>
      <c r="L35" s="518">
        <f t="shared" si="16"/>
        <v>11.25</v>
      </c>
      <c r="M35" s="518">
        <f t="shared" si="16"/>
        <v>12.5</v>
      </c>
      <c r="N35" s="518">
        <f t="shared" si="16"/>
        <v>13.75</v>
      </c>
      <c r="O35" s="518">
        <f t="shared" si="16"/>
        <v>15</v>
      </c>
      <c r="P35" s="518">
        <f t="shared" si="16"/>
        <v>16.25</v>
      </c>
      <c r="Q35" s="518">
        <f t="shared" si="16"/>
        <v>17.5</v>
      </c>
      <c r="R35" s="518">
        <f t="shared" si="16"/>
        <v>18.75</v>
      </c>
      <c r="S35" s="518">
        <f t="shared" si="16"/>
        <v>20</v>
      </c>
      <c r="T35" s="518">
        <f t="shared" si="16"/>
        <v>21.25</v>
      </c>
      <c r="U35" s="518">
        <f t="shared" si="16"/>
        <v>22.5</v>
      </c>
      <c r="V35" s="518">
        <f t="shared" si="16"/>
        <v>23.75</v>
      </c>
      <c r="W35" s="518">
        <f t="shared" si="16"/>
        <v>25</v>
      </c>
    </row>
    <row r="36" spans="1:23" ht="30">
      <c r="A36" s="506"/>
      <c r="B36" s="506"/>
      <c r="C36" s="515" t="s">
        <v>919</v>
      </c>
      <c r="D36" s="518">
        <f>1.5*D6</f>
        <v>1.5</v>
      </c>
      <c r="E36" s="518">
        <f t="shared" ref="E36:W36" si="17">1.5*E6</f>
        <v>3</v>
      </c>
      <c r="F36" s="518">
        <f t="shared" si="17"/>
        <v>4.5</v>
      </c>
      <c r="G36" s="518">
        <f t="shared" si="17"/>
        <v>6</v>
      </c>
      <c r="H36" s="518">
        <f t="shared" si="17"/>
        <v>7.5</v>
      </c>
      <c r="I36" s="518">
        <f t="shared" si="17"/>
        <v>9</v>
      </c>
      <c r="J36" s="518">
        <f t="shared" si="17"/>
        <v>10.5</v>
      </c>
      <c r="K36" s="519">
        <f t="shared" si="17"/>
        <v>12</v>
      </c>
      <c r="L36" s="518">
        <f t="shared" si="17"/>
        <v>13.5</v>
      </c>
      <c r="M36" s="518">
        <f t="shared" si="17"/>
        <v>15</v>
      </c>
      <c r="N36" s="518">
        <f t="shared" si="17"/>
        <v>16.5</v>
      </c>
      <c r="O36" s="518">
        <f t="shared" si="17"/>
        <v>18</v>
      </c>
      <c r="P36" s="518">
        <f t="shared" si="17"/>
        <v>19.5</v>
      </c>
      <c r="Q36" s="518">
        <f t="shared" si="17"/>
        <v>21</v>
      </c>
      <c r="R36" s="518">
        <f t="shared" si="17"/>
        <v>22.5</v>
      </c>
      <c r="S36" s="518">
        <f t="shared" si="17"/>
        <v>24</v>
      </c>
      <c r="T36" s="518">
        <f t="shared" si="17"/>
        <v>25.5</v>
      </c>
      <c r="U36" s="518">
        <f t="shared" si="17"/>
        <v>27</v>
      </c>
      <c r="V36" s="518">
        <f t="shared" si="17"/>
        <v>28.5</v>
      </c>
      <c r="W36" s="518">
        <f t="shared" si="17"/>
        <v>30</v>
      </c>
    </row>
    <row r="37" spans="1:23">
      <c r="A37" s="506"/>
      <c r="B37" s="506"/>
      <c r="C37" s="506"/>
      <c r="D37" s="509"/>
      <c r="E37" s="509"/>
      <c r="F37" s="509"/>
      <c r="G37" s="509"/>
      <c r="H37" s="509"/>
      <c r="I37" s="509"/>
      <c r="J37" s="509"/>
      <c r="K37" s="510"/>
      <c r="L37" s="509"/>
      <c r="M37" s="509"/>
      <c r="N37" s="509"/>
      <c r="O37" s="509"/>
      <c r="P37" s="509"/>
      <c r="Q37" s="509"/>
      <c r="R37" s="509"/>
      <c r="S37" s="509"/>
      <c r="T37" s="509"/>
      <c r="U37" s="509"/>
      <c r="V37" s="509"/>
      <c r="W37" s="509"/>
    </row>
    <row r="38" spans="1:23">
      <c r="A38" s="506">
        <v>15</v>
      </c>
      <c r="B38" s="507" t="s">
        <v>920</v>
      </c>
      <c r="C38" s="521" t="s">
        <v>921</v>
      </c>
      <c r="D38" s="509">
        <v>0.5</v>
      </c>
      <c r="E38" s="509">
        <v>0.75</v>
      </c>
      <c r="F38" s="509">
        <v>1</v>
      </c>
      <c r="G38" s="509">
        <v>1</v>
      </c>
      <c r="H38" s="509">
        <v>1</v>
      </c>
      <c r="I38" s="509">
        <v>1</v>
      </c>
      <c r="J38" s="509">
        <v>1</v>
      </c>
      <c r="K38" s="510">
        <v>1.5</v>
      </c>
      <c r="L38" s="509">
        <v>1.5</v>
      </c>
      <c r="M38" s="509">
        <v>1.5</v>
      </c>
      <c r="N38" s="509">
        <v>1.5</v>
      </c>
      <c r="O38" s="509">
        <v>1.5</v>
      </c>
      <c r="P38" s="509">
        <v>2</v>
      </c>
      <c r="Q38" s="509">
        <v>2</v>
      </c>
      <c r="R38" s="509">
        <v>2</v>
      </c>
      <c r="S38" s="509">
        <v>2</v>
      </c>
      <c r="T38" s="509">
        <v>2.5</v>
      </c>
      <c r="U38" s="509">
        <v>2.5</v>
      </c>
      <c r="V38" s="509">
        <v>2.5</v>
      </c>
      <c r="W38" s="509">
        <v>2.5</v>
      </c>
    </row>
    <row r="39" spans="1:23">
      <c r="A39" s="506">
        <v>15</v>
      </c>
      <c r="B39" s="507" t="s">
        <v>920</v>
      </c>
      <c r="C39" s="521" t="s">
        <v>922</v>
      </c>
      <c r="D39" s="509">
        <f>0.25*D6</f>
        <v>0.25</v>
      </c>
      <c r="E39" s="509">
        <f t="shared" ref="E39:W39" si="18">0.25*E6</f>
        <v>0.5</v>
      </c>
      <c r="F39" s="509">
        <f t="shared" si="18"/>
        <v>0.75</v>
      </c>
      <c r="G39" s="509">
        <f t="shared" si="18"/>
        <v>1</v>
      </c>
      <c r="H39" s="509">
        <f t="shared" si="18"/>
        <v>1.25</v>
      </c>
      <c r="I39" s="509">
        <f t="shared" si="18"/>
        <v>1.5</v>
      </c>
      <c r="J39" s="509">
        <f t="shared" si="18"/>
        <v>1.75</v>
      </c>
      <c r="K39" s="510">
        <f t="shared" si="18"/>
        <v>2</v>
      </c>
      <c r="L39" s="509">
        <f t="shared" si="18"/>
        <v>2.25</v>
      </c>
      <c r="M39" s="509">
        <f t="shared" si="18"/>
        <v>2.5</v>
      </c>
      <c r="N39" s="509">
        <f t="shared" si="18"/>
        <v>2.75</v>
      </c>
      <c r="O39" s="509">
        <f t="shared" si="18"/>
        <v>3</v>
      </c>
      <c r="P39" s="509">
        <f t="shared" si="18"/>
        <v>3.25</v>
      </c>
      <c r="Q39" s="509">
        <f t="shared" si="18"/>
        <v>3.5</v>
      </c>
      <c r="R39" s="509">
        <f t="shared" si="18"/>
        <v>3.75</v>
      </c>
      <c r="S39" s="509">
        <f t="shared" si="18"/>
        <v>4</v>
      </c>
      <c r="T39" s="509">
        <f t="shared" si="18"/>
        <v>4.25</v>
      </c>
      <c r="U39" s="509">
        <f t="shared" si="18"/>
        <v>4.5</v>
      </c>
      <c r="V39" s="509">
        <f t="shared" si="18"/>
        <v>4.75</v>
      </c>
      <c r="W39" s="509">
        <f t="shared" si="18"/>
        <v>5</v>
      </c>
    </row>
    <row r="40" spans="1:23">
      <c r="A40" s="506">
        <v>18</v>
      </c>
      <c r="B40" s="507" t="s">
        <v>920</v>
      </c>
      <c r="C40" s="522" t="s">
        <v>923</v>
      </c>
      <c r="D40" s="509">
        <f t="shared" ref="D40:G40" si="19">0.25*D6</f>
        <v>0.25</v>
      </c>
      <c r="E40" s="509">
        <f t="shared" si="19"/>
        <v>0.5</v>
      </c>
      <c r="F40" s="509">
        <f t="shared" si="19"/>
        <v>0.75</v>
      </c>
      <c r="G40" s="509">
        <f t="shared" si="19"/>
        <v>1</v>
      </c>
      <c r="H40" s="509">
        <f>0.25*H6</f>
        <v>1.25</v>
      </c>
      <c r="I40" s="509">
        <f t="shared" ref="I40:W40" si="20">0.25*I6</f>
        <v>1.5</v>
      </c>
      <c r="J40" s="509">
        <f t="shared" si="20"/>
        <v>1.75</v>
      </c>
      <c r="K40" s="510">
        <f t="shared" si="20"/>
        <v>2</v>
      </c>
      <c r="L40" s="509">
        <f t="shared" si="20"/>
        <v>2.25</v>
      </c>
      <c r="M40" s="509">
        <f t="shared" si="20"/>
        <v>2.5</v>
      </c>
      <c r="N40" s="509">
        <f t="shared" si="20"/>
        <v>2.75</v>
      </c>
      <c r="O40" s="509">
        <f t="shared" si="20"/>
        <v>3</v>
      </c>
      <c r="P40" s="509">
        <f t="shared" si="20"/>
        <v>3.25</v>
      </c>
      <c r="Q40" s="509">
        <f t="shared" si="20"/>
        <v>3.5</v>
      </c>
      <c r="R40" s="509">
        <f t="shared" si="20"/>
        <v>3.75</v>
      </c>
      <c r="S40" s="509">
        <f t="shared" si="20"/>
        <v>4</v>
      </c>
      <c r="T40" s="509">
        <f t="shared" si="20"/>
        <v>4.25</v>
      </c>
      <c r="U40" s="509">
        <f t="shared" si="20"/>
        <v>4.5</v>
      </c>
      <c r="V40" s="509">
        <f t="shared" si="20"/>
        <v>4.75</v>
      </c>
      <c r="W40" s="509">
        <f t="shared" si="20"/>
        <v>5</v>
      </c>
    </row>
    <row r="41" spans="1:23" ht="106.5" customHeight="1">
      <c r="A41" s="506">
        <v>19</v>
      </c>
      <c r="B41" s="507" t="s">
        <v>920</v>
      </c>
      <c r="C41" s="521" t="s">
        <v>924</v>
      </c>
      <c r="D41" s="509">
        <v>1.5</v>
      </c>
      <c r="E41" s="509">
        <v>2</v>
      </c>
      <c r="F41" s="509">
        <v>3</v>
      </c>
      <c r="G41" s="509">
        <v>3.5</v>
      </c>
      <c r="H41" s="509">
        <v>4</v>
      </c>
      <c r="I41" s="509">
        <v>4.5</v>
      </c>
      <c r="J41" s="509">
        <v>5.5</v>
      </c>
      <c r="K41" s="510">
        <v>6</v>
      </c>
      <c r="L41" s="509">
        <v>6.5</v>
      </c>
      <c r="M41" s="509">
        <v>7</v>
      </c>
      <c r="N41" s="509">
        <v>7.5</v>
      </c>
      <c r="O41" s="509">
        <v>8</v>
      </c>
      <c r="P41" s="509">
        <v>8.5</v>
      </c>
      <c r="Q41" s="509">
        <v>8.5</v>
      </c>
      <c r="R41" s="509">
        <v>9.5</v>
      </c>
      <c r="S41" s="509">
        <v>9.5</v>
      </c>
      <c r="T41" s="509">
        <v>9.5</v>
      </c>
      <c r="U41" s="509">
        <v>9.5</v>
      </c>
      <c r="V41" s="509">
        <v>9.5</v>
      </c>
      <c r="W41" s="509">
        <v>9.5</v>
      </c>
    </row>
    <row r="42" spans="1:23">
      <c r="A42" s="506"/>
      <c r="B42" s="506"/>
      <c r="C42" s="523" t="s">
        <v>925</v>
      </c>
      <c r="D42" s="524">
        <v>1</v>
      </c>
      <c r="E42" s="524">
        <v>1.5</v>
      </c>
      <c r="F42" s="524">
        <v>1.5</v>
      </c>
      <c r="G42" s="524">
        <v>2</v>
      </c>
      <c r="H42" s="524">
        <v>2</v>
      </c>
      <c r="I42" s="524">
        <v>2.5</v>
      </c>
      <c r="J42" s="524">
        <v>2.5</v>
      </c>
      <c r="K42" s="525">
        <v>3.5</v>
      </c>
      <c r="L42" s="524">
        <v>3.5</v>
      </c>
      <c r="M42" s="524">
        <v>3.5</v>
      </c>
      <c r="N42" s="524">
        <v>4</v>
      </c>
      <c r="O42" s="524">
        <v>4</v>
      </c>
      <c r="P42" s="524">
        <v>4.5</v>
      </c>
      <c r="Q42" s="524">
        <v>4.5</v>
      </c>
      <c r="R42" s="524">
        <v>5</v>
      </c>
      <c r="S42" s="524">
        <v>5</v>
      </c>
      <c r="T42" s="524">
        <v>5</v>
      </c>
      <c r="U42" s="524">
        <v>5</v>
      </c>
      <c r="V42" s="524">
        <v>5</v>
      </c>
      <c r="W42" s="524">
        <v>6</v>
      </c>
    </row>
    <row r="43" spans="1:23">
      <c r="A43" s="506"/>
      <c r="B43" s="506"/>
      <c r="C43" s="523" t="s">
        <v>926</v>
      </c>
      <c r="D43" s="526">
        <f>D41-D42</f>
        <v>0.5</v>
      </c>
      <c r="E43" s="526">
        <f t="shared" ref="E43:W43" si="21">E41-E42</f>
        <v>0.5</v>
      </c>
      <c r="F43" s="526">
        <f t="shared" si="21"/>
        <v>1.5</v>
      </c>
      <c r="G43" s="526">
        <f t="shared" si="21"/>
        <v>1.5</v>
      </c>
      <c r="H43" s="526">
        <f t="shared" si="21"/>
        <v>2</v>
      </c>
      <c r="I43" s="526">
        <f t="shared" si="21"/>
        <v>2</v>
      </c>
      <c r="J43" s="526">
        <f t="shared" si="21"/>
        <v>3</v>
      </c>
      <c r="K43" s="527">
        <f t="shared" si="21"/>
        <v>2.5</v>
      </c>
      <c r="L43" s="526">
        <f t="shared" si="21"/>
        <v>3</v>
      </c>
      <c r="M43" s="526">
        <f t="shared" si="21"/>
        <v>3.5</v>
      </c>
      <c r="N43" s="526">
        <f t="shared" si="21"/>
        <v>3.5</v>
      </c>
      <c r="O43" s="526">
        <f t="shared" si="21"/>
        <v>4</v>
      </c>
      <c r="P43" s="526">
        <f t="shared" si="21"/>
        <v>4</v>
      </c>
      <c r="Q43" s="526">
        <f t="shared" si="21"/>
        <v>4</v>
      </c>
      <c r="R43" s="526">
        <f t="shared" si="21"/>
        <v>4.5</v>
      </c>
      <c r="S43" s="526">
        <f t="shared" si="21"/>
        <v>4.5</v>
      </c>
      <c r="T43" s="526">
        <f t="shared" si="21"/>
        <v>4.5</v>
      </c>
      <c r="U43" s="526">
        <f t="shared" si="21"/>
        <v>4.5</v>
      </c>
      <c r="V43" s="526">
        <f t="shared" si="21"/>
        <v>4.5</v>
      </c>
      <c r="W43" s="526">
        <f t="shared" si="21"/>
        <v>3.5</v>
      </c>
    </row>
    <row r="44" spans="1:23">
      <c r="A44" s="506">
        <v>20</v>
      </c>
      <c r="B44" s="507" t="s">
        <v>920</v>
      </c>
      <c r="C44" s="522" t="s">
        <v>927</v>
      </c>
      <c r="D44" s="509"/>
      <c r="E44" s="509">
        <v>0.25</v>
      </c>
      <c r="F44" s="509">
        <v>0.25</v>
      </c>
      <c r="G44" s="509">
        <v>0.5</v>
      </c>
      <c r="H44" s="509">
        <v>0.5</v>
      </c>
      <c r="I44" s="509">
        <v>1</v>
      </c>
      <c r="J44" s="509">
        <v>1</v>
      </c>
      <c r="K44" s="510">
        <v>1</v>
      </c>
      <c r="L44" s="509">
        <v>1</v>
      </c>
      <c r="M44" s="509">
        <v>1</v>
      </c>
      <c r="N44" s="509">
        <v>1</v>
      </c>
      <c r="O44" s="509">
        <v>1</v>
      </c>
      <c r="P44" s="509">
        <v>1</v>
      </c>
      <c r="Q44" s="509">
        <v>1</v>
      </c>
      <c r="R44" s="509">
        <v>1</v>
      </c>
      <c r="S44" s="509">
        <v>1</v>
      </c>
      <c r="T44" s="509">
        <v>1</v>
      </c>
      <c r="U44" s="509">
        <v>1</v>
      </c>
      <c r="V44" s="509">
        <v>1</v>
      </c>
      <c r="W44" s="509">
        <v>1</v>
      </c>
    </row>
    <row r="45" spans="1:23" ht="60">
      <c r="A45" s="506">
        <v>21</v>
      </c>
      <c r="B45" s="507" t="s">
        <v>920</v>
      </c>
      <c r="C45" s="528" t="s">
        <v>928</v>
      </c>
      <c r="D45" s="509">
        <v>0.25</v>
      </c>
      <c r="E45" s="509">
        <v>0.5</v>
      </c>
      <c r="F45" s="509">
        <v>0.5</v>
      </c>
      <c r="G45" s="509">
        <v>0.5</v>
      </c>
      <c r="H45" s="509">
        <v>0.5</v>
      </c>
      <c r="I45" s="509">
        <v>0.5</v>
      </c>
      <c r="J45" s="509">
        <v>0.5</v>
      </c>
      <c r="K45" s="510">
        <v>1</v>
      </c>
      <c r="L45" s="509">
        <v>1</v>
      </c>
      <c r="M45" s="509">
        <v>1</v>
      </c>
      <c r="N45" s="509">
        <v>1</v>
      </c>
      <c r="O45" s="509">
        <v>1</v>
      </c>
      <c r="P45" s="509">
        <v>1</v>
      </c>
      <c r="Q45" s="509">
        <v>1.5</v>
      </c>
      <c r="R45" s="509">
        <v>1.5</v>
      </c>
      <c r="S45" s="509">
        <v>1.5</v>
      </c>
      <c r="T45" s="509">
        <v>1.5</v>
      </c>
      <c r="U45" s="509">
        <v>1.5</v>
      </c>
      <c r="V45" s="509">
        <v>1.5</v>
      </c>
      <c r="W45" s="509">
        <v>1.5</v>
      </c>
    </row>
    <row r="46" spans="1:23">
      <c r="A46" s="506">
        <v>22</v>
      </c>
      <c r="B46" s="507" t="s">
        <v>920</v>
      </c>
      <c r="C46" s="522" t="s">
        <v>929</v>
      </c>
      <c r="D46" s="509"/>
      <c r="E46" s="509"/>
      <c r="F46" s="509"/>
      <c r="G46" s="509"/>
      <c r="H46" s="509"/>
      <c r="I46" s="509"/>
      <c r="J46" s="509"/>
      <c r="K46" s="510">
        <v>0.5</v>
      </c>
      <c r="L46" s="509">
        <v>0.5</v>
      </c>
      <c r="M46" s="509">
        <v>0.5</v>
      </c>
      <c r="N46" s="509">
        <v>0.5</v>
      </c>
      <c r="O46" s="509">
        <v>0.5</v>
      </c>
      <c r="P46" s="509">
        <v>0.5</v>
      </c>
      <c r="Q46" s="509">
        <v>0.5</v>
      </c>
      <c r="R46" s="509">
        <v>0.5</v>
      </c>
      <c r="S46" s="509">
        <v>0.5</v>
      </c>
      <c r="T46" s="509">
        <v>0.5</v>
      </c>
      <c r="U46" s="509">
        <v>0.5</v>
      </c>
      <c r="V46" s="509">
        <v>0.5</v>
      </c>
      <c r="W46" s="509">
        <v>0.5</v>
      </c>
    </row>
    <row r="47" spans="1:23" ht="45">
      <c r="A47" s="506">
        <v>23</v>
      </c>
      <c r="B47" s="507" t="s">
        <v>920</v>
      </c>
      <c r="C47" s="528" t="s">
        <v>930</v>
      </c>
      <c r="D47" s="509">
        <v>0.5</v>
      </c>
      <c r="E47" s="509">
        <v>0.75</v>
      </c>
      <c r="F47" s="509">
        <v>1</v>
      </c>
      <c r="G47" s="509">
        <v>1.25</v>
      </c>
      <c r="H47" s="509">
        <v>1.25</v>
      </c>
      <c r="I47" s="509">
        <v>1.75</v>
      </c>
      <c r="J47" s="509">
        <v>1.75</v>
      </c>
      <c r="K47" s="510">
        <v>2</v>
      </c>
      <c r="L47" s="509">
        <v>2</v>
      </c>
      <c r="M47" s="509">
        <v>2.5</v>
      </c>
      <c r="N47" s="509">
        <v>2.5</v>
      </c>
      <c r="O47" s="509">
        <v>3</v>
      </c>
      <c r="P47" s="509">
        <v>3</v>
      </c>
      <c r="Q47" s="509">
        <v>3</v>
      </c>
      <c r="R47" s="509">
        <v>3</v>
      </c>
      <c r="S47" s="509">
        <v>3</v>
      </c>
      <c r="T47" s="509">
        <v>3</v>
      </c>
      <c r="U47" s="509">
        <v>3</v>
      </c>
      <c r="V47" s="509">
        <v>3</v>
      </c>
      <c r="W47" s="509">
        <v>3</v>
      </c>
    </row>
    <row r="48" spans="1:23" ht="30">
      <c r="A48" s="506">
        <v>24</v>
      </c>
      <c r="B48" s="507" t="s">
        <v>920</v>
      </c>
      <c r="C48" s="528" t="s">
        <v>931</v>
      </c>
      <c r="D48" s="509"/>
      <c r="E48" s="509"/>
      <c r="F48" s="509">
        <v>0.5</v>
      </c>
      <c r="G48" s="509">
        <v>0.5</v>
      </c>
      <c r="H48" s="509">
        <v>0.5</v>
      </c>
      <c r="I48" s="509">
        <v>0.5</v>
      </c>
      <c r="J48" s="509">
        <v>0.5</v>
      </c>
      <c r="K48" s="510">
        <f>0.5+0.5</f>
        <v>1</v>
      </c>
      <c r="L48" s="509">
        <v>1</v>
      </c>
      <c r="M48" s="509">
        <v>1</v>
      </c>
      <c r="N48" s="509">
        <v>1</v>
      </c>
      <c r="O48" s="509">
        <v>1</v>
      </c>
      <c r="P48" s="509">
        <f>1+0.5</f>
        <v>1.5</v>
      </c>
      <c r="Q48" s="509">
        <v>1.5</v>
      </c>
      <c r="R48" s="509">
        <v>1.5</v>
      </c>
      <c r="S48" s="509">
        <v>1.5</v>
      </c>
      <c r="T48" s="509">
        <v>1.5</v>
      </c>
      <c r="U48" s="509">
        <v>2</v>
      </c>
      <c r="V48" s="509">
        <v>2</v>
      </c>
      <c r="W48" s="509">
        <v>2</v>
      </c>
    </row>
    <row r="49" spans="1:23" ht="30">
      <c r="A49" s="506">
        <v>25</v>
      </c>
      <c r="B49" s="507" t="s">
        <v>920</v>
      </c>
      <c r="C49" s="528" t="s">
        <v>932</v>
      </c>
      <c r="D49" s="524">
        <f>0.25/2*D6</f>
        <v>0.13</v>
      </c>
      <c r="E49" s="524">
        <f t="shared" ref="E49:W49" si="22">0.25/2*E6</f>
        <v>0.25</v>
      </c>
      <c r="F49" s="524">
        <f t="shared" si="22"/>
        <v>0.38</v>
      </c>
      <c r="G49" s="524">
        <f t="shared" si="22"/>
        <v>0.5</v>
      </c>
      <c r="H49" s="524">
        <f t="shared" si="22"/>
        <v>0.63</v>
      </c>
      <c r="I49" s="524">
        <f t="shared" si="22"/>
        <v>0.75</v>
      </c>
      <c r="J49" s="524">
        <f t="shared" si="22"/>
        <v>0.88</v>
      </c>
      <c r="K49" s="525">
        <f t="shared" si="22"/>
        <v>1</v>
      </c>
      <c r="L49" s="524">
        <f t="shared" si="22"/>
        <v>1.1299999999999999</v>
      </c>
      <c r="M49" s="524">
        <f t="shared" si="22"/>
        <v>1.25</v>
      </c>
      <c r="N49" s="524">
        <f t="shared" si="22"/>
        <v>1.38</v>
      </c>
      <c r="O49" s="524">
        <f t="shared" si="22"/>
        <v>1.5</v>
      </c>
      <c r="P49" s="524">
        <f t="shared" si="22"/>
        <v>1.63</v>
      </c>
      <c r="Q49" s="524">
        <f t="shared" si="22"/>
        <v>1.75</v>
      </c>
      <c r="R49" s="524">
        <f t="shared" si="22"/>
        <v>1.88</v>
      </c>
      <c r="S49" s="524">
        <f t="shared" si="22"/>
        <v>2</v>
      </c>
      <c r="T49" s="524">
        <f t="shared" si="22"/>
        <v>2.13</v>
      </c>
      <c r="U49" s="524">
        <f t="shared" si="22"/>
        <v>2.25</v>
      </c>
      <c r="V49" s="524">
        <f t="shared" si="22"/>
        <v>2.38</v>
      </c>
      <c r="W49" s="524">
        <f t="shared" si="22"/>
        <v>2.5</v>
      </c>
    </row>
    <row r="50" spans="1:23" ht="30">
      <c r="A50" s="506"/>
      <c r="B50" s="506"/>
      <c r="C50" s="529" t="s">
        <v>933</v>
      </c>
      <c r="D50" s="524">
        <v>0.13</v>
      </c>
      <c r="E50" s="524">
        <v>0.25</v>
      </c>
      <c r="F50" s="524">
        <v>0.38</v>
      </c>
      <c r="G50" s="524">
        <v>0.5</v>
      </c>
      <c r="H50" s="524">
        <v>0.63</v>
      </c>
      <c r="I50" s="524">
        <v>0.75</v>
      </c>
      <c r="J50" s="524">
        <v>0.88</v>
      </c>
      <c r="K50" s="525">
        <v>1</v>
      </c>
      <c r="L50" s="524">
        <v>1.1299999999999999</v>
      </c>
      <c r="M50" s="524">
        <v>1.25</v>
      </c>
      <c r="N50" s="524">
        <v>1.38</v>
      </c>
      <c r="O50" s="524">
        <v>1.5</v>
      </c>
      <c r="P50" s="524">
        <v>1.63</v>
      </c>
      <c r="Q50" s="524">
        <v>1.75</v>
      </c>
      <c r="R50" s="524">
        <v>1.88</v>
      </c>
      <c r="S50" s="524">
        <v>2</v>
      </c>
      <c r="T50" s="524">
        <v>2.13</v>
      </c>
      <c r="U50" s="524">
        <v>2.25</v>
      </c>
      <c r="V50" s="524">
        <v>2.38</v>
      </c>
      <c r="W50" s="524">
        <v>2.5</v>
      </c>
    </row>
    <row r="51" spans="1:23">
      <c r="A51" s="506"/>
      <c r="B51" s="506"/>
      <c r="C51" s="530" t="s">
        <v>934</v>
      </c>
      <c r="D51" s="524"/>
      <c r="E51" s="524"/>
      <c r="F51" s="524"/>
      <c r="G51" s="524"/>
      <c r="H51" s="524"/>
      <c r="I51" s="524"/>
      <c r="J51" s="524"/>
      <c r="K51" s="525"/>
      <c r="L51" s="524"/>
      <c r="M51" s="524"/>
      <c r="N51" s="524"/>
      <c r="O51" s="524"/>
      <c r="P51" s="524"/>
      <c r="Q51" s="524"/>
      <c r="R51" s="524"/>
      <c r="S51" s="524"/>
      <c r="T51" s="524"/>
      <c r="U51" s="524"/>
      <c r="V51" s="524"/>
      <c r="W51" s="524"/>
    </row>
    <row r="52" spans="1:23" ht="30">
      <c r="A52" s="506"/>
      <c r="B52" s="506"/>
      <c r="C52" s="531" t="s">
        <v>935</v>
      </c>
      <c r="D52" s="526">
        <f>D49-D50</f>
        <v>0</v>
      </c>
      <c r="E52" s="526">
        <f t="shared" ref="E52:W52" si="23">E49-E50</f>
        <v>0</v>
      </c>
      <c r="F52" s="526">
        <f t="shared" si="23"/>
        <v>0</v>
      </c>
      <c r="G52" s="526">
        <f t="shared" si="23"/>
        <v>0</v>
      </c>
      <c r="H52" s="526">
        <f t="shared" si="23"/>
        <v>0</v>
      </c>
      <c r="I52" s="526">
        <f t="shared" si="23"/>
        <v>0</v>
      </c>
      <c r="J52" s="526">
        <f t="shared" si="23"/>
        <v>0</v>
      </c>
      <c r="K52" s="527">
        <f t="shared" si="23"/>
        <v>0</v>
      </c>
      <c r="L52" s="526">
        <f t="shared" si="23"/>
        <v>0</v>
      </c>
      <c r="M52" s="526">
        <f t="shared" si="23"/>
        <v>0</v>
      </c>
      <c r="N52" s="526">
        <f t="shared" si="23"/>
        <v>0</v>
      </c>
      <c r="O52" s="526">
        <f t="shared" si="23"/>
        <v>0</v>
      </c>
      <c r="P52" s="526">
        <f t="shared" si="23"/>
        <v>0</v>
      </c>
      <c r="Q52" s="526">
        <f t="shared" si="23"/>
        <v>0</v>
      </c>
      <c r="R52" s="526">
        <f t="shared" si="23"/>
        <v>0</v>
      </c>
      <c r="S52" s="526">
        <f t="shared" si="23"/>
        <v>0</v>
      </c>
      <c r="T52" s="526">
        <f t="shared" si="23"/>
        <v>0</v>
      </c>
      <c r="U52" s="526">
        <f t="shared" si="23"/>
        <v>0</v>
      </c>
      <c r="V52" s="526">
        <f t="shared" si="23"/>
        <v>0</v>
      </c>
      <c r="W52" s="526">
        <f t="shared" si="23"/>
        <v>0</v>
      </c>
    </row>
    <row r="53" spans="1:23">
      <c r="A53" s="506"/>
      <c r="B53" s="506"/>
      <c r="C53" s="530" t="s">
        <v>936</v>
      </c>
      <c r="D53" s="524"/>
      <c r="E53" s="524"/>
      <c r="F53" s="524"/>
      <c r="G53" s="524"/>
      <c r="H53" s="524"/>
      <c r="I53" s="524"/>
      <c r="J53" s="524"/>
      <c r="K53" s="525"/>
      <c r="L53" s="524"/>
      <c r="M53" s="524"/>
      <c r="N53" s="524"/>
      <c r="O53" s="524"/>
      <c r="P53" s="524"/>
      <c r="Q53" s="524"/>
      <c r="R53" s="524"/>
      <c r="S53" s="524"/>
      <c r="T53" s="524"/>
      <c r="U53" s="524"/>
      <c r="V53" s="524"/>
      <c r="W53" s="524"/>
    </row>
    <row r="54" spans="1:23">
      <c r="A54" s="506"/>
      <c r="B54" s="506"/>
      <c r="C54" s="530" t="s">
        <v>937</v>
      </c>
      <c r="D54" s="524"/>
      <c r="E54" s="524"/>
      <c r="F54" s="524"/>
      <c r="G54" s="524"/>
      <c r="H54" s="524"/>
      <c r="I54" s="524"/>
      <c r="J54" s="524"/>
      <c r="K54" s="525"/>
      <c r="L54" s="524"/>
      <c r="M54" s="524"/>
      <c r="N54" s="524"/>
      <c r="O54" s="524"/>
      <c r="P54" s="524"/>
      <c r="Q54" s="524"/>
      <c r="R54" s="524"/>
      <c r="S54" s="524"/>
      <c r="T54" s="524"/>
      <c r="U54" s="524"/>
      <c r="V54" s="524"/>
      <c r="W54" s="524"/>
    </row>
    <row r="55" spans="1:23" ht="38.25">
      <c r="A55" s="506">
        <v>26</v>
      </c>
      <c r="B55" s="507" t="s">
        <v>920</v>
      </c>
      <c r="C55" s="532" t="s">
        <v>938</v>
      </c>
      <c r="D55" s="509">
        <f>0.25/2*D6</f>
        <v>0.13</v>
      </c>
      <c r="E55" s="509">
        <f t="shared" ref="E55:W55" si="24">0.25/2*E6</f>
        <v>0.25</v>
      </c>
      <c r="F55" s="509">
        <f t="shared" si="24"/>
        <v>0.38</v>
      </c>
      <c r="G55" s="509">
        <f t="shared" si="24"/>
        <v>0.5</v>
      </c>
      <c r="H55" s="509">
        <f t="shared" si="24"/>
        <v>0.63</v>
      </c>
      <c r="I55" s="509">
        <f t="shared" si="24"/>
        <v>0.75</v>
      </c>
      <c r="J55" s="509">
        <f t="shared" si="24"/>
        <v>0.88</v>
      </c>
      <c r="K55" s="510">
        <f t="shared" si="24"/>
        <v>1</v>
      </c>
      <c r="L55" s="509">
        <f t="shared" si="24"/>
        <v>1.1299999999999999</v>
      </c>
      <c r="M55" s="509">
        <f t="shared" si="24"/>
        <v>1.25</v>
      </c>
      <c r="N55" s="509">
        <f t="shared" si="24"/>
        <v>1.38</v>
      </c>
      <c r="O55" s="509">
        <f t="shared" si="24"/>
        <v>1.5</v>
      </c>
      <c r="P55" s="509">
        <f t="shared" si="24"/>
        <v>1.63</v>
      </c>
      <c r="Q55" s="509">
        <f t="shared" si="24"/>
        <v>1.75</v>
      </c>
      <c r="R55" s="509">
        <f t="shared" si="24"/>
        <v>1.88</v>
      </c>
      <c r="S55" s="509">
        <f t="shared" si="24"/>
        <v>2</v>
      </c>
      <c r="T55" s="509">
        <f t="shared" si="24"/>
        <v>2.13</v>
      </c>
      <c r="U55" s="509">
        <f t="shared" si="24"/>
        <v>2.25</v>
      </c>
      <c r="V55" s="509">
        <f t="shared" si="24"/>
        <v>2.38</v>
      </c>
      <c r="W55" s="509">
        <f t="shared" si="24"/>
        <v>2.5</v>
      </c>
    </row>
    <row r="56" spans="1:23">
      <c r="A56" s="506">
        <v>26</v>
      </c>
      <c r="B56" s="507" t="s">
        <v>920</v>
      </c>
      <c r="C56" s="533" t="s">
        <v>939</v>
      </c>
      <c r="D56" s="509">
        <v>4.5</v>
      </c>
      <c r="E56" s="509">
        <v>4.5</v>
      </c>
      <c r="F56" s="509">
        <v>4.5</v>
      </c>
      <c r="G56" s="509">
        <v>4.5</v>
      </c>
      <c r="H56" s="509">
        <v>4.5</v>
      </c>
      <c r="I56" s="509">
        <v>4.5</v>
      </c>
      <c r="J56" s="509">
        <v>4.5</v>
      </c>
      <c r="K56" s="510">
        <v>4.5</v>
      </c>
      <c r="L56" s="509">
        <v>4.5</v>
      </c>
      <c r="M56" s="509">
        <v>4.5</v>
      </c>
      <c r="N56" s="509">
        <v>4.5</v>
      </c>
      <c r="O56" s="509">
        <v>4.5</v>
      </c>
      <c r="P56" s="509">
        <v>4.5</v>
      </c>
      <c r="Q56" s="509">
        <v>4.5</v>
      </c>
      <c r="R56" s="509">
        <v>4.5</v>
      </c>
      <c r="S56" s="509">
        <v>4.5</v>
      </c>
      <c r="T56" s="509">
        <v>4.5</v>
      </c>
      <c r="U56" s="509">
        <v>4.5</v>
      </c>
      <c r="V56" s="509">
        <v>4.5</v>
      </c>
      <c r="W56" s="509">
        <v>4.5</v>
      </c>
    </row>
    <row r="57" spans="1:23">
      <c r="D57" s="534"/>
      <c r="E57" s="534"/>
      <c r="F57" s="534"/>
      <c r="G57" s="534"/>
      <c r="H57" s="534"/>
      <c r="I57" s="534"/>
      <c r="J57" s="534"/>
      <c r="K57" s="534"/>
      <c r="L57" s="534"/>
      <c r="M57" s="534"/>
      <c r="N57" s="534"/>
      <c r="O57" s="534"/>
      <c r="P57" s="534"/>
      <c r="Q57" s="534"/>
      <c r="R57" s="534"/>
      <c r="S57" s="534"/>
      <c r="T57" s="534"/>
      <c r="U57" s="534"/>
      <c r="V57" s="534"/>
      <c r="W57" s="534"/>
    </row>
    <row r="58" spans="1:23">
      <c r="C58" s="496" t="s">
        <v>940</v>
      </c>
      <c r="D58" s="534"/>
      <c r="E58" s="534"/>
      <c r="F58" s="534"/>
      <c r="G58" s="534"/>
      <c r="H58" s="534"/>
      <c r="I58" s="534"/>
      <c r="J58" s="534"/>
      <c r="K58" s="534"/>
      <c r="L58" s="534"/>
      <c r="M58" s="534"/>
      <c r="N58" s="534"/>
      <c r="O58" s="534"/>
      <c r="P58" s="534"/>
      <c r="Q58" s="534"/>
      <c r="R58" s="534"/>
      <c r="S58" s="534"/>
      <c r="T58" s="534"/>
      <c r="U58" s="534"/>
      <c r="V58" s="534"/>
      <c r="W58" s="534"/>
    </row>
    <row r="59" spans="1:23">
      <c r="A59" s="506"/>
      <c r="B59" s="506"/>
      <c r="C59" s="535" t="s">
        <v>941</v>
      </c>
      <c r="D59" s="536">
        <f t="shared" ref="D59:W59" si="25">D63+D71</f>
        <v>13.76</v>
      </c>
      <c r="E59" s="536">
        <f t="shared" si="25"/>
        <v>19.510000000000002</v>
      </c>
      <c r="F59" s="536">
        <f t="shared" si="25"/>
        <v>25.27</v>
      </c>
      <c r="G59" s="536">
        <f t="shared" si="25"/>
        <v>31.01</v>
      </c>
      <c r="H59" s="536">
        <f t="shared" si="25"/>
        <v>35.53</v>
      </c>
      <c r="I59" s="536">
        <f t="shared" si="25"/>
        <v>42.27</v>
      </c>
      <c r="J59" s="536">
        <f t="shared" si="25"/>
        <v>47.03</v>
      </c>
      <c r="K59" s="536">
        <f t="shared" si="25"/>
        <v>54.03</v>
      </c>
      <c r="L59" s="536">
        <f t="shared" si="25"/>
        <v>58.29</v>
      </c>
      <c r="M59" s="536">
        <f t="shared" si="25"/>
        <v>64.28</v>
      </c>
      <c r="N59" s="536">
        <f t="shared" si="25"/>
        <v>68.55</v>
      </c>
      <c r="O59" s="536">
        <f t="shared" si="25"/>
        <v>73.290000000000006</v>
      </c>
      <c r="P59" s="536">
        <f t="shared" si="25"/>
        <v>78.55</v>
      </c>
      <c r="Q59" s="536">
        <f t="shared" si="25"/>
        <v>83.3</v>
      </c>
      <c r="R59" s="536">
        <f t="shared" si="25"/>
        <v>88.31</v>
      </c>
      <c r="S59" s="536">
        <f t="shared" si="25"/>
        <v>92.3</v>
      </c>
      <c r="T59" s="536">
        <f t="shared" si="25"/>
        <v>96.57</v>
      </c>
      <c r="U59" s="536">
        <f t="shared" si="25"/>
        <v>101.31</v>
      </c>
      <c r="V59" s="536">
        <f t="shared" si="25"/>
        <v>105.07</v>
      </c>
      <c r="W59" s="536">
        <f t="shared" si="25"/>
        <v>109.07</v>
      </c>
    </row>
    <row r="60" spans="1:23">
      <c r="A60" s="506"/>
      <c r="B60" s="506"/>
      <c r="C60" s="535" t="s">
        <v>942</v>
      </c>
      <c r="D60" s="536">
        <f t="shared" ref="D60:W60" si="26">D65+D72</f>
        <v>14.02</v>
      </c>
      <c r="E60" s="536">
        <f t="shared" si="26"/>
        <v>20.010000000000002</v>
      </c>
      <c r="F60" s="536">
        <f t="shared" si="26"/>
        <v>26.03</v>
      </c>
      <c r="G60" s="536">
        <f t="shared" si="26"/>
        <v>32.01</v>
      </c>
      <c r="H60" s="536">
        <f t="shared" si="26"/>
        <v>36.79</v>
      </c>
      <c r="I60" s="536">
        <f t="shared" si="26"/>
        <v>43.77</v>
      </c>
      <c r="J60" s="536">
        <f t="shared" si="26"/>
        <v>48.79</v>
      </c>
      <c r="K60" s="536">
        <f t="shared" si="26"/>
        <v>56.03</v>
      </c>
      <c r="L60" s="536">
        <f t="shared" si="26"/>
        <v>60.55</v>
      </c>
      <c r="M60" s="536">
        <f t="shared" si="26"/>
        <v>66.78</v>
      </c>
      <c r="N60" s="536">
        <f t="shared" si="26"/>
        <v>71.31</v>
      </c>
      <c r="O60" s="536">
        <f t="shared" si="26"/>
        <v>76.290000000000006</v>
      </c>
      <c r="P60" s="536">
        <f t="shared" si="26"/>
        <v>81.81</v>
      </c>
      <c r="Q60" s="536">
        <f t="shared" si="26"/>
        <v>86.8</v>
      </c>
      <c r="R60" s="536">
        <f t="shared" si="26"/>
        <v>92.07</v>
      </c>
      <c r="S60" s="536">
        <f t="shared" si="26"/>
        <v>96.3</v>
      </c>
      <c r="T60" s="536">
        <f t="shared" si="26"/>
        <v>100.83</v>
      </c>
      <c r="U60" s="536">
        <f t="shared" si="26"/>
        <v>105.81</v>
      </c>
      <c r="V60" s="536">
        <f t="shared" si="26"/>
        <v>109.83</v>
      </c>
      <c r="W60" s="536">
        <f t="shared" si="26"/>
        <v>114.07</v>
      </c>
    </row>
    <row r="61" spans="1:23">
      <c r="A61" s="506"/>
      <c r="B61" s="506"/>
      <c r="C61" s="535" t="s">
        <v>943</v>
      </c>
      <c r="D61" s="536">
        <f t="shared" ref="D61:W61" si="27">D67+D73</f>
        <v>15.62</v>
      </c>
      <c r="E61" s="536">
        <f t="shared" si="27"/>
        <v>23.22</v>
      </c>
      <c r="F61" s="536">
        <f t="shared" si="27"/>
        <v>30.84</v>
      </c>
      <c r="G61" s="536">
        <f t="shared" si="27"/>
        <v>38.43</v>
      </c>
      <c r="H61" s="536">
        <f t="shared" si="27"/>
        <v>44.81</v>
      </c>
      <c r="I61" s="536">
        <f t="shared" si="27"/>
        <v>53.4</v>
      </c>
      <c r="J61" s="536">
        <f t="shared" si="27"/>
        <v>60.02</v>
      </c>
      <c r="K61" s="536">
        <f t="shared" si="27"/>
        <v>68.87</v>
      </c>
      <c r="L61" s="536">
        <f t="shared" si="27"/>
        <v>74.989999999999995</v>
      </c>
      <c r="M61" s="536">
        <f t="shared" si="27"/>
        <v>82.83</v>
      </c>
      <c r="N61" s="536">
        <f t="shared" si="27"/>
        <v>88.96</v>
      </c>
      <c r="O61" s="536">
        <f t="shared" si="27"/>
        <v>95.55</v>
      </c>
      <c r="P61" s="536">
        <f t="shared" si="27"/>
        <v>102.67</v>
      </c>
      <c r="Q61" s="536">
        <f t="shared" si="27"/>
        <v>109.27</v>
      </c>
      <c r="R61" s="536">
        <f t="shared" si="27"/>
        <v>116.14</v>
      </c>
      <c r="S61" s="536">
        <f t="shared" si="27"/>
        <v>121.98</v>
      </c>
      <c r="T61" s="536">
        <f t="shared" si="27"/>
        <v>128.11000000000001</v>
      </c>
      <c r="U61" s="536">
        <f t="shared" si="27"/>
        <v>134.69999999999999</v>
      </c>
      <c r="V61" s="536">
        <f t="shared" si="27"/>
        <v>140.32</v>
      </c>
      <c r="W61" s="536">
        <f t="shared" si="27"/>
        <v>146.16999999999999</v>
      </c>
    </row>
    <row r="62" spans="1:23">
      <c r="A62" s="506"/>
      <c r="B62" s="506"/>
      <c r="C62" s="535" t="s">
        <v>944</v>
      </c>
      <c r="D62" s="536">
        <f t="shared" ref="D62:W62" si="28">D69+D74</f>
        <v>8.14</v>
      </c>
      <c r="E62" s="536">
        <f t="shared" si="28"/>
        <v>13.77</v>
      </c>
      <c r="F62" s="536">
        <f t="shared" si="28"/>
        <v>19.41</v>
      </c>
      <c r="G62" s="536">
        <f t="shared" si="28"/>
        <v>25.29</v>
      </c>
      <c r="H62" s="536">
        <f t="shared" si="28"/>
        <v>29.93</v>
      </c>
      <c r="I62" s="536">
        <f t="shared" si="28"/>
        <v>36.31</v>
      </c>
      <c r="J62" s="536">
        <f t="shared" si="28"/>
        <v>41.2</v>
      </c>
      <c r="K62" s="536">
        <f t="shared" si="28"/>
        <v>47.83</v>
      </c>
      <c r="L62" s="536">
        <f t="shared" si="28"/>
        <v>52.22</v>
      </c>
      <c r="M62" s="536">
        <f t="shared" si="28"/>
        <v>58.35</v>
      </c>
      <c r="N62" s="536">
        <f t="shared" si="28"/>
        <v>62.74</v>
      </c>
      <c r="O62" s="536">
        <f t="shared" si="28"/>
        <v>67.62</v>
      </c>
      <c r="P62" s="536">
        <f t="shared" si="28"/>
        <v>72.510000000000005</v>
      </c>
      <c r="Q62" s="536">
        <f t="shared" si="28"/>
        <v>77.39</v>
      </c>
      <c r="R62" s="536">
        <f t="shared" si="28"/>
        <v>82.53</v>
      </c>
      <c r="S62" s="536">
        <f t="shared" si="28"/>
        <v>86.41</v>
      </c>
      <c r="T62" s="536">
        <f t="shared" si="28"/>
        <v>90.3</v>
      </c>
      <c r="U62" s="536">
        <f t="shared" si="28"/>
        <v>95.18</v>
      </c>
      <c r="V62" s="536">
        <f t="shared" si="28"/>
        <v>99.07</v>
      </c>
      <c r="W62" s="536">
        <f t="shared" si="28"/>
        <v>103.2</v>
      </c>
    </row>
    <row r="63" spans="1:23">
      <c r="A63" s="506"/>
      <c r="B63" s="506"/>
      <c r="C63" s="537" t="s">
        <v>945</v>
      </c>
      <c r="D63" s="538">
        <f>D12+D13+D14+D15+D16+D17+D18+D19+D20+D21+D23+D25+D29+D31+D35</f>
        <v>6.13</v>
      </c>
      <c r="E63" s="538">
        <f t="shared" ref="E63:W63" si="29">E12+E13+E14+E15+E16+E17+E18+E19+E20+E21+E23+E25+E29+E31+E35</f>
        <v>10.01</v>
      </c>
      <c r="F63" s="538">
        <f t="shared" si="29"/>
        <v>13.39</v>
      </c>
      <c r="G63" s="538">
        <f t="shared" si="29"/>
        <v>17.760000000000002</v>
      </c>
      <c r="H63" s="538">
        <f t="shared" si="29"/>
        <v>21.4</v>
      </c>
      <c r="I63" s="538">
        <f t="shared" si="29"/>
        <v>26.27</v>
      </c>
      <c r="J63" s="538">
        <f t="shared" si="29"/>
        <v>29.65</v>
      </c>
      <c r="K63" s="538">
        <f t="shared" si="29"/>
        <v>33.53</v>
      </c>
      <c r="L63" s="538">
        <f t="shared" si="29"/>
        <v>36.909999999999997</v>
      </c>
      <c r="M63" s="538">
        <f t="shared" si="29"/>
        <v>41.53</v>
      </c>
      <c r="N63" s="538">
        <f t="shared" si="29"/>
        <v>44.92</v>
      </c>
      <c r="O63" s="538">
        <f t="shared" si="29"/>
        <v>48.29</v>
      </c>
      <c r="P63" s="538">
        <f t="shared" si="29"/>
        <v>51.67</v>
      </c>
      <c r="Q63" s="538">
        <f t="shared" si="29"/>
        <v>55.55</v>
      </c>
      <c r="R63" s="538">
        <f t="shared" si="29"/>
        <v>59.18</v>
      </c>
      <c r="S63" s="538">
        <f t="shared" si="29"/>
        <v>62.8</v>
      </c>
      <c r="T63" s="538">
        <f t="shared" si="29"/>
        <v>66.19</v>
      </c>
      <c r="U63" s="538">
        <f t="shared" si="29"/>
        <v>70.06</v>
      </c>
      <c r="V63" s="538">
        <f t="shared" si="29"/>
        <v>73.44</v>
      </c>
      <c r="W63" s="538">
        <f t="shared" si="29"/>
        <v>77.069999999999993</v>
      </c>
    </row>
    <row r="64" spans="1:23">
      <c r="A64" s="506"/>
      <c r="B64" s="506"/>
      <c r="C64" s="537" t="s">
        <v>946</v>
      </c>
      <c r="D64" s="538">
        <f>D23+D25+D29+D31</f>
        <v>2.13</v>
      </c>
      <c r="E64" s="538">
        <f t="shared" ref="E64:W64" si="30">E23+E25+E29+E31</f>
        <v>4.26</v>
      </c>
      <c r="F64" s="538">
        <f t="shared" si="30"/>
        <v>6.39</v>
      </c>
      <c r="G64" s="538">
        <f t="shared" si="30"/>
        <v>8.51</v>
      </c>
      <c r="H64" s="538">
        <f t="shared" si="30"/>
        <v>10.65</v>
      </c>
      <c r="I64" s="538">
        <f t="shared" si="30"/>
        <v>12.77</v>
      </c>
      <c r="J64" s="538">
        <f t="shared" si="30"/>
        <v>14.9</v>
      </c>
      <c r="K64" s="538">
        <f t="shared" si="30"/>
        <v>17.03</v>
      </c>
      <c r="L64" s="538">
        <f t="shared" si="30"/>
        <v>19.16</v>
      </c>
      <c r="M64" s="538">
        <f t="shared" si="30"/>
        <v>21.28</v>
      </c>
      <c r="N64" s="538">
        <f t="shared" si="30"/>
        <v>23.42</v>
      </c>
      <c r="O64" s="538">
        <f t="shared" si="30"/>
        <v>25.54</v>
      </c>
      <c r="P64" s="538">
        <f t="shared" si="30"/>
        <v>27.67</v>
      </c>
      <c r="Q64" s="538">
        <f t="shared" si="30"/>
        <v>29.8</v>
      </c>
      <c r="R64" s="538">
        <f t="shared" si="30"/>
        <v>31.93</v>
      </c>
      <c r="S64" s="538">
        <f t="shared" si="30"/>
        <v>34.049999999999997</v>
      </c>
      <c r="T64" s="538">
        <f t="shared" si="30"/>
        <v>36.19</v>
      </c>
      <c r="U64" s="538">
        <f t="shared" si="30"/>
        <v>38.31</v>
      </c>
      <c r="V64" s="538">
        <f t="shared" si="30"/>
        <v>40.44</v>
      </c>
      <c r="W64" s="538">
        <f t="shared" si="30"/>
        <v>42.57</v>
      </c>
    </row>
    <row r="65" spans="1:23">
      <c r="A65" s="506"/>
      <c r="B65" s="506"/>
      <c r="C65" s="537" t="s">
        <v>947</v>
      </c>
      <c r="D65" s="538">
        <f>D12+D13+D14+D15+D16+D17+D18+D19+D20+D21+D23+D25+D28+D29+D31+D35</f>
        <v>6.26</v>
      </c>
      <c r="E65" s="538">
        <f t="shared" ref="E65:W65" si="31">E12+E13+E14+E15+E16+E17+E18+E19+E20+E21+E23+E25+E28+E29+E31+E35</f>
        <v>10.26</v>
      </c>
      <c r="F65" s="538">
        <f t="shared" si="31"/>
        <v>13.77</v>
      </c>
      <c r="G65" s="538">
        <f t="shared" si="31"/>
        <v>18.260000000000002</v>
      </c>
      <c r="H65" s="538">
        <f t="shared" si="31"/>
        <v>22.03</v>
      </c>
      <c r="I65" s="538">
        <f t="shared" si="31"/>
        <v>27.02</v>
      </c>
      <c r="J65" s="538">
        <f t="shared" si="31"/>
        <v>30.53</v>
      </c>
      <c r="K65" s="538">
        <f t="shared" si="31"/>
        <v>34.53</v>
      </c>
      <c r="L65" s="538">
        <f t="shared" si="31"/>
        <v>38.04</v>
      </c>
      <c r="M65" s="538">
        <f t="shared" si="31"/>
        <v>42.78</v>
      </c>
      <c r="N65" s="538">
        <f t="shared" si="31"/>
        <v>46.3</v>
      </c>
      <c r="O65" s="538">
        <f t="shared" si="31"/>
        <v>49.79</v>
      </c>
      <c r="P65" s="538">
        <f t="shared" si="31"/>
        <v>53.3</v>
      </c>
      <c r="Q65" s="538">
        <f t="shared" si="31"/>
        <v>57.3</v>
      </c>
      <c r="R65" s="538">
        <f t="shared" si="31"/>
        <v>61.06</v>
      </c>
      <c r="S65" s="538">
        <f t="shared" si="31"/>
        <v>64.8</v>
      </c>
      <c r="T65" s="538">
        <f t="shared" si="31"/>
        <v>68.319999999999993</v>
      </c>
      <c r="U65" s="538">
        <f t="shared" si="31"/>
        <v>72.31</v>
      </c>
      <c r="V65" s="538">
        <f t="shared" si="31"/>
        <v>75.819999999999993</v>
      </c>
      <c r="W65" s="538">
        <f t="shared" si="31"/>
        <v>79.569999999999993</v>
      </c>
    </row>
    <row r="66" spans="1:23">
      <c r="A66" s="506"/>
      <c r="B66" s="506"/>
      <c r="C66" s="537" t="s">
        <v>946</v>
      </c>
      <c r="D66" s="538">
        <f>D23+D25+D28+D29+D31</f>
        <v>2.2599999999999998</v>
      </c>
      <c r="E66" s="538">
        <f t="shared" ref="E66:W66" si="32">E23+E25+E28+E29+E31</f>
        <v>4.51</v>
      </c>
      <c r="F66" s="538">
        <f t="shared" si="32"/>
        <v>6.77</v>
      </c>
      <c r="G66" s="538">
        <f t="shared" si="32"/>
        <v>9.01</v>
      </c>
      <c r="H66" s="538">
        <f t="shared" si="32"/>
        <v>11.28</v>
      </c>
      <c r="I66" s="538">
        <f t="shared" si="32"/>
        <v>13.52</v>
      </c>
      <c r="J66" s="538">
        <f t="shared" si="32"/>
        <v>15.78</v>
      </c>
      <c r="K66" s="538">
        <f t="shared" si="32"/>
        <v>18.03</v>
      </c>
      <c r="L66" s="538">
        <f t="shared" si="32"/>
        <v>20.29</v>
      </c>
      <c r="M66" s="538">
        <f t="shared" si="32"/>
        <v>22.53</v>
      </c>
      <c r="N66" s="538">
        <f t="shared" si="32"/>
        <v>24.8</v>
      </c>
      <c r="O66" s="538">
        <f t="shared" si="32"/>
        <v>27.04</v>
      </c>
      <c r="P66" s="538">
        <f t="shared" si="32"/>
        <v>29.3</v>
      </c>
      <c r="Q66" s="538">
        <f t="shared" si="32"/>
        <v>31.55</v>
      </c>
      <c r="R66" s="538">
        <f t="shared" si="32"/>
        <v>33.81</v>
      </c>
      <c r="S66" s="538">
        <f t="shared" si="32"/>
        <v>36.049999999999997</v>
      </c>
      <c r="T66" s="538">
        <f t="shared" si="32"/>
        <v>38.32</v>
      </c>
      <c r="U66" s="538">
        <f t="shared" si="32"/>
        <v>40.56</v>
      </c>
      <c r="V66" s="538">
        <f t="shared" si="32"/>
        <v>42.82</v>
      </c>
      <c r="W66" s="538">
        <f t="shared" si="32"/>
        <v>45.07</v>
      </c>
    </row>
    <row r="67" spans="1:23">
      <c r="A67" s="506"/>
      <c r="B67" s="506"/>
      <c r="C67" s="537" t="s">
        <v>948</v>
      </c>
      <c r="D67" s="538">
        <f>D12+D13+D14+D15+D16+D17+D18+D19+D20+D21+D23+D25+D27+D29+D32+D35</f>
        <v>7.86</v>
      </c>
      <c r="E67" s="538">
        <f t="shared" ref="E67:W67" si="33">E12+E13+E14+E15+E16+E17+E18+E19+E20+E21+E23+E25+E27+E29+E32+E35</f>
        <v>13.47</v>
      </c>
      <c r="F67" s="538">
        <f t="shared" si="33"/>
        <v>18.579999999999998</v>
      </c>
      <c r="G67" s="538">
        <f t="shared" si="33"/>
        <v>24.68</v>
      </c>
      <c r="H67" s="538">
        <f t="shared" si="33"/>
        <v>30.05</v>
      </c>
      <c r="I67" s="538">
        <f t="shared" si="33"/>
        <v>36.65</v>
      </c>
      <c r="J67" s="538">
        <f t="shared" si="33"/>
        <v>41.76</v>
      </c>
      <c r="K67" s="538">
        <f t="shared" si="33"/>
        <v>47.37</v>
      </c>
      <c r="L67" s="538">
        <f t="shared" si="33"/>
        <v>52.48</v>
      </c>
      <c r="M67" s="538">
        <f t="shared" si="33"/>
        <v>58.83</v>
      </c>
      <c r="N67" s="538">
        <f t="shared" si="33"/>
        <v>63.95</v>
      </c>
      <c r="O67" s="538">
        <f t="shared" si="33"/>
        <v>69.05</v>
      </c>
      <c r="P67" s="538">
        <f t="shared" si="33"/>
        <v>74.16</v>
      </c>
      <c r="Q67" s="538">
        <f t="shared" si="33"/>
        <v>79.77</v>
      </c>
      <c r="R67" s="538">
        <f t="shared" si="33"/>
        <v>85.13</v>
      </c>
      <c r="S67" s="538">
        <f t="shared" si="33"/>
        <v>90.48</v>
      </c>
      <c r="T67" s="538">
        <f t="shared" si="33"/>
        <v>95.6</v>
      </c>
      <c r="U67" s="538">
        <f t="shared" si="33"/>
        <v>101.2</v>
      </c>
      <c r="V67" s="538">
        <f t="shared" si="33"/>
        <v>106.31</v>
      </c>
      <c r="W67" s="538">
        <f t="shared" si="33"/>
        <v>111.67</v>
      </c>
    </row>
    <row r="68" spans="1:23">
      <c r="A68" s="506"/>
      <c r="B68" s="506"/>
      <c r="C68" s="537" t="s">
        <v>946</v>
      </c>
      <c r="D68" s="538">
        <f>D23+D25+D27+D29+D32</f>
        <v>3.86</v>
      </c>
      <c r="E68" s="538">
        <f t="shared" ref="E68:W68" si="34">E23+E25+E27+E29+E32</f>
        <v>7.72</v>
      </c>
      <c r="F68" s="538">
        <f t="shared" si="34"/>
        <v>11.58</v>
      </c>
      <c r="G68" s="538">
        <f t="shared" si="34"/>
        <v>15.43</v>
      </c>
      <c r="H68" s="538">
        <f t="shared" si="34"/>
        <v>19.3</v>
      </c>
      <c r="I68" s="538">
        <f t="shared" si="34"/>
        <v>23.15</v>
      </c>
      <c r="J68" s="538">
        <f t="shared" si="34"/>
        <v>27.01</v>
      </c>
      <c r="K68" s="538">
        <f t="shared" si="34"/>
        <v>30.87</v>
      </c>
      <c r="L68" s="538">
        <f t="shared" si="34"/>
        <v>34.729999999999997</v>
      </c>
      <c r="M68" s="538">
        <f t="shared" si="34"/>
        <v>38.58</v>
      </c>
      <c r="N68" s="538">
        <f t="shared" si="34"/>
        <v>42.45</v>
      </c>
      <c r="O68" s="538">
        <f t="shared" si="34"/>
        <v>46.3</v>
      </c>
      <c r="P68" s="538">
        <f t="shared" si="34"/>
        <v>50.16</v>
      </c>
      <c r="Q68" s="538">
        <f t="shared" si="34"/>
        <v>54.02</v>
      </c>
      <c r="R68" s="538">
        <f t="shared" si="34"/>
        <v>57.88</v>
      </c>
      <c r="S68" s="538">
        <f t="shared" si="34"/>
        <v>61.73</v>
      </c>
      <c r="T68" s="538">
        <f t="shared" si="34"/>
        <v>65.599999999999994</v>
      </c>
      <c r="U68" s="538">
        <f t="shared" si="34"/>
        <v>69.45</v>
      </c>
      <c r="V68" s="538">
        <f t="shared" si="34"/>
        <v>73.31</v>
      </c>
      <c r="W68" s="538">
        <f t="shared" si="34"/>
        <v>77.17</v>
      </c>
    </row>
    <row r="69" spans="1:23">
      <c r="A69" s="506"/>
      <c r="B69" s="506"/>
      <c r="C69" s="537" t="s">
        <v>949</v>
      </c>
      <c r="D69" s="538">
        <f>D12+D13+D14+D15+D16+D17+D18+D19+D24+D26+D30+D33+D36</f>
        <v>5.26</v>
      </c>
      <c r="E69" s="538">
        <f t="shared" ref="E69:W69" si="35">E12+E13+E14+E15+E16+E17+E18+E19+E24+E26+E30+E33+E36</f>
        <v>9.02</v>
      </c>
      <c r="F69" s="538">
        <f t="shared" si="35"/>
        <v>12.28</v>
      </c>
      <c r="G69" s="538">
        <f t="shared" si="35"/>
        <v>16.54</v>
      </c>
      <c r="H69" s="538">
        <f t="shared" si="35"/>
        <v>20.05</v>
      </c>
      <c r="I69" s="538">
        <f t="shared" si="35"/>
        <v>24.31</v>
      </c>
      <c r="J69" s="538">
        <f t="shared" si="35"/>
        <v>27.57</v>
      </c>
      <c r="K69" s="538">
        <f t="shared" si="35"/>
        <v>31.33</v>
      </c>
      <c r="L69" s="538">
        <f t="shared" si="35"/>
        <v>34.590000000000003</v>
      </c>
      <c r="M69" s="538">
        <f t="shared" si="35"/>
        <v>39.1</v>
      </c>
      <c r="N69" s="538">
        <f t="shared" si="35"/>
        <v>42.36</v>
      </c>
      <c r="O69" s="538">
        <f t="shared" si="35"/>
        <v>45.62</v>
      </c>
      <c r="P69" s="538">
        <f t="shared" si="35"/>
        <v>48.88</v>
      </c>
      <c r="Q69" s="538">
        <f t="shared" si="35"/>
        <v>52.64</v>
      </c>
      <c r="R69" s="538">
        <f t="shared" si="35"/>
        <v>56.15</v>
      </c>
      <c r="S69" s="538">
        <f t="shared" si="35"/>
        <v>59.41</v>
      </c>
      <c r="T69" s="538">
        <f t="shared" si="35"/>
        <v>62.67</v>
      </c>
      <c r="U69" s="538">
        <f t="shared" si="35"/>
        <v>66.430000000000007</v>
      </c>
      <c r="V69" s="538">
        <f t="shared" si="35"/>
        <v>69.69</v>
      </c>
      <c r="W69" s="538">
        <f t="shared" si="35"/>
        <v>73.2</v>
      </c>
    </row>
    <row r="70" spans="1:23">
      <c r="A70" s="506"/>
      <c r="B70" s="506"/>
      <c r="C70" s="537" t="s">
        <v>946</v>
      </c>
      <c r="D70" s="538">
        <f>D24+D26+D30+D33</f>
        <v>1.76</v>
      </c>
      <c r="E70" s="538">
        <f t="shared" ref="E70:W70" si="36">E24+E26+E30+E33</f>
        <v>3.52</v>
      </c>
      <c r="F70" s="538">
        <f t="shared" si="36"/>
        <v>5.28</v>
      </c>
      <c r="G70" s="538">
        <f t="shared" si="36"/>
        <v>7.04</v>
      </c>
      <c r="H70" s="538">
        <f t="shared" si="36"/>
        <v>8.8000000000000007</v>
      </c>
      <c r="I70" s="538">
        <f t="shared" si="36"/>
        <v>10.56</v>
      </c>
      <c r="J70" s="538">
        <f t="shared" si="36"/>
        <v>12.32</v>
      </c>
      <c r="K70" s="538">
        <f t="shared" si="36"/>
        <v>14.08</v>
      </c>
      <c r="L70" s="538">
        <f t="shared" si="36"/>
        <v>15.84</v>
      </c>
      <c r="M70" s="538">
        <f t="shared" si="36"/>
        <v>17.600000000000001</v>
      </c>
      <c r="N70" s="538">
        <f t="shared" si="36"/>
        <v>19.36</v>
      </c>
      <c r="O70" s="538">
        <f t="shared" si="36"/>
        <v>21.12</v>
      </c>
      <c r="P70" s="538">
        <f t="shared" si="36"/>
        <v>22.88</v>
      </c>
      <c r="Q70" s="538">
        <f t="shared" si="36"/>
        <v>24.64</v>
      </c>
      <c r="R70" s="538">
        <f t="shared" si="36"/>
        <v>26.4</v>
      </c>
      <c r="S70" s="538">
        <f t="shared" si="36"/>
        <v>28.16</v>
      </c>
      <c r="T70" s="538">
        <f t="shared" si="36"/>
        <v>29.92</v>
      </c>
      <c r="U70" s="538">
        <f t="shared" si="36"/>
        <v>31.68</v>
      </c>
      <c r="V70" s="538">
        <f t="shared" si="36"/>
        <v>33.44</v>
      </c>
      <c r="W70" s="538">
        <f t="shared" si="36"/>
        <v>35.200000000000003</v>
      </c>
    </row>
    <row r="71" spans="1:23">
      <c r="A71" s="506"/>
      <c r="B71" s="506"/>
      <c r="C71" s="539" t="s">
        <v>950</v>
      </c>
      <c r="D71" s="540">
        <f>D38+D40+D41+D44+D45+D46+D47+D48+D49+D56</f>
        <v>7.63</v>
      </c>
      <c r="E71" s="540">
        <f t="shared" ref="E71:W71" si="37">E38+E40+E41+E44+E45+E46+E47+E48+E49+E56</f>
        <v>9.5</v>
      </c>
      <c r="F71" s="540">
        <f t="shared" si="37"/>
        <v>11.88</v>
      </c>
      <c r="G71" s="540">
        <f t="shared" si="37"/>
        <v>13.25</v>
      </c>
      <c r="H71" s="540">
        <f t="shared" si="37"/>
        <v>14.13</v>
      </c>
      <c r="I71" s="540">
        <f t="shared" si="37"/>
        <v>16</v>
      </c>
      <c r="J71" s="540">
        <f t="shared" si="37"/>
        <v>17.38</v>
      </c>
      <c r="K71" s="540">
        <f t="shared" si="37"/>
        <v>20.5</v>
      </c>
      <c r="L71" s="540">
        <f t="shared" si="37"/>
        <v>21.38</v>
      </c>
      <c r="M71" s="540">
        <f t="shared" si="37"/>
        <v>22.75</v>
      </c>
      <c r="N71" s="540">
        <f t="shared" si="37"/>
        <v>23.63</v>
      </c>
      <c r="O71" s="540">
        <f t="shared" si="37"/>
        <v>25</v>
      </c>
      <c r="P71" s="540">
        <f t="shared" si="37"/>
        <v>26.88</v>
      </c>
      <c r="Q71" s="540">
        <f t="shared" si="37"/>
        <v>27.75</v>
      </c>
      <c r="R71" s="540">
        <f t="shared" si="37"/>
        <v>29.13</v>
      </c>
      <c r="S71" s="540">
        <f t="shared" si="37"/>
        <v>29.5</v>
      </c>
      <c r="T71" s="540">
        <f t="shared" si="37"/>
        <v>30.38</v>
      </c>
      <c r="U71" s="540">
        <f t="shared" si="37"/>
        <v>31.25</v>
      </c>
      <c r="V71" s="540">
        <f t="shared" si="37"/>
        <v>31.63</v>
      </c>
      <c r="W71" s="540">
        <f t="shared" si="37"/>
        <v>32</v>
      </c>
    </row>
    <row r="72" spans="1:23">
      <c r="A72" s="506"/>
      <c r="B72" s="506"/>
      <c r="C72" s="539" t="s">
        <v>951</v>
      </c>
      <c r="D72" s="540">
        <f>D38+D40+D41+D44+D45+D46+D47+D48+D49+D55+D56</f>
        <v>7.76</v>
      </c>
      <c r="E72" s="540">
        <f t="shared" ref="E72:W72" si="38">E38+E40+E41+E44+E45+E46+E47+E48+E49+E55+E56</f>
        <v>9.75</v>
      </c>
      <c r="F72" s="540">
        <f t="shared" si="38"/>
        <v>12.26</v>
      </c>
      <c r="G72" s="540">
        <f t="shared" si="38"/>
        <v>13.75</v>
      </c>
      <c r="H72" s="540">
        <f t="shared" si="38"/>
        <v>14.76</v>
      </c>
      <c r="I72" s="540">
        <f t="shared" si="38"/>
        <v>16.75</v>
      </c>
      <c r="J72" s="540">
        <f t="shared" si="38"/>
        <v>18.260000000000002</v>
      </c>
      <c r="K72" s="540">
        <f t="shared" si="38"/>
        <v>21.5</v>
      </c>
      <c r="L72" s="540">
        <f t="shared" si="38"/>
        <v>22.51</v>
      </c>
      <c r="M72" s="540">
        <f t="shared" si="38"/>
        <v>24</v>
      </c>
      <c r="N72" s="540">
        <f t="shared" si="38"/>
        <v>25.01</v>
      </c>
      <c r="O72" s="540">
        <f t="shared" si="38"/>
        <v>26.5</v>
      </c>
      <c r="P72" s="540">
        <f t="shared" si="38"/>
        <v>28.51</v>
      </c>
      <c r="Q72" s="540">
        <f t="shared" si="38"/>
        <v>29.5</v>
      </c>
      <c r="R72" s="540">
        <f t="shared" si="38"/>
        <v>31.01</v>
      </c>
      <c r="S72" s="540">
        <f t="shared" si="38"/>
        <v>31.5</v>
      </c>
      <c r="T72" s="540">
        <f t="shared" si="38"/>
        <v>32.51</v>
      </c>
      <c r="U72" s="540">
        <f t="shared" si="38"/>
        <v>33.5</v>
      </c>
      <c r="V72" s="540">
        <f t="shared" si="38"/>
        <v>34.01</v>
      </c>
      <c r="W72" s="540">
        <f t="shared" si="38"/>
        <v>34.5</v>
      </c>
    </row>
    <row r="73" spans="1:23">
      <c r="A73" s="506"/>
      <c r="B73" s="506"/>
      <c r="C73" s="539" t="s">
        <v>952</v>
      </c>
      <c r="D73" s="540">
        <f>D38+D40+D41+D44+D45+D46+D47+D48+D49+D55+D56</f>
        <v>7.76</v>
      </c>
      <c r="E73" s="540">
        <f t="shared" ref="E73:W73" si="39">E38+E40+E41+E44+E45+E46+E47+E48+E49+E55+E56</f>
        <v>9.75</v>
      </c>
      <c r="F73" s="540">
        <f t="shared" si="39"/>
        <v>12.26</v>
      </c>
      <c r="G73" s="540">
        <f t="shared" si="39"/>
        <v>13.75</v>
      </c>
      <c r="H73" s="540">
        <f t="shared" si="39"/>
        <v>14.76</v>
      </c>
      <c r="I73" s="540">
        <f t="shared" si="39"/>
        <v>16.75</v>
      </c>
      <c r="J73" s="540">
        <f t="shared" si="39"/>
        <v>18.260000000000002</v>
      </c>
      <c r="K73" s="540">
        <f t="shared" si="39"/>
        <v>21.5</v>
      </c>
      <c r="L73" s="540">
        <f t="shared" si="39"/>
        <v>22.51</v>
      </c>
      <c r="M73" s="540">
        <f t="shared" si="39"/>
        <v>24</v>
      </c>
      <c r="N73" s="540">
        <f t="shared" si="39"/>
        <v>25.01</v>
      </c>
      <c r="O73" s="540">
        <f t="shared" si="39"/>
        <v>26.5</v>
      </c>
      <c r="P73" s="540">
        <f t="shared" si="39"/>
        <v>28.51</v>
      </c>
      <c r="Q73" s="540">
        <f t="shared" si="39"/>
        <v>29.5</v>
      </c>
      <c r="R73" s="540">
        <f t="shared" si="39"/>
        <v>31.01</v>
      </c>
      <c r="S73" s="540">
        <f t="shared" si="39"/>
        <v>31.5</v>
      </c>
      <c r="T73" s="540">
        <f t="shared" si="39"/>
        <v>32.51</v>
      </c>
      <c r="U73" s="540">
        <f t="shared" si="39"/>
        <v>33.5</v>
      </c>
      <c r="V73" s="540">
        <f t="shared" si="39"/>
        <v>34.01</v>
      </c>
      <c r="W73" s="540">
        <f t="shared" si="39"/>
        <v>34.5</v>
      </c>
    </row>
    <row r="74" spans="1:23">
      <c r="A74" s="506"/>
      <c r="B74" s="506"/>
      <c r="C74" s="539" t="s">
        <v>953</v>
      </c>
      <c r="D74" s="540">
        <f>D39+D40+D41+D44+D45+D46+D47+D48+D49</f>
        <v>2.88</v>
      </c>
      <c r="E74" s="540">
        <f t="shared" ref="E74:W74" si="40">E39+E40+E41+E44+E45+E46+E47+E48+E49</f>
        <v>4.75</v>
      </c>
      <c r="F74" s="540">
        <f t="shared" si="40"/>
        <v>7.13</v>
      </c>
      <c r="G74" s="540">
        <f t="shared" si="40"/>
        <v>8.75</v>
      </c>
      <c r="H74" s="540">
        <f t="shared" si="40"/>
        <v>9.8800000000000008</v>
      </c>
      <c r="I74" s="540">
        <f t="shared" si="40"/>
        <v>12</v>
      </c>
      <c r="J74" s="540">
        <f t="shared" si="40"/>
        <v>13.63</v>
      </c>
      <c r="K74" s="540">
        <f t="shared" si="40"/>
        <v>16.5</v>
      </c>
      <c r="L74" s="540">
        <f t="shared" si="40"/>
        <v>17.63</v>
      </c>
      <c r="M74" s="540">
        <f t="shared" si="40"/>
        <v>19.25</v>
      </c>
      <c r="N74" s="540">
        <f t="shared" si="40"/>
        <v>20.38</v>
      </c>
      <c r="O74" s="540">
        <f t="shared" si="40"/>
        <v>22</v>
      </c>
      <c r="P74" s="540">
        <f t="shared" si="40"/>
        <v>23.63</v>
      </c>
      <c r="Q74" s="540">
        <f t="shared" si="40"/>
        <v>24.75</v>
      </c>
      <c r="R74" s="540">
        <f t="shared" si="40"/>
        <v>26.38</v>
      </c>
      <c r="S74" s="540">
        <f t="shared" si="40"/>
        <v>27</v>
      </c>
      <c r="T74" s="540">
        <f t="shared" si="40"/>
        <v>27.63</v>
      </c>
      <c r="U74" s="540">
        <f t="shared" si="40"/>
        <v>28.75</v>
      </c>
      <c r="V74" s="540">
        <f t="shared" si="40"/>
        <v>29.38</v>
      </c>
      <c r="W74" s="540">
        <f t="shared" si="40"/>
        <v>30</v>
      </c>
    </row>
    <row r="75" spans="1:23">
      <c r="D75" s="534"/>
      <c r="E75" s="534"/>
      <c r="F75" s="534"/>
      <c r="G75" s="534"/>
      <c r="H75" s="534"/>
      <c r="I75" s="534"/>
      <c r="J75" s="534"/>
      <c r="K75" s="534"/>
      <c r="L75" s="534"/>
      <c r="M75" s="534"/>
      <c r="N75" s="534"/>
      <c r="O75" s="534"/>
      <c r="P75" s="534"/>
      <c r="Q75" s="534"/>
      <c r="R75" s="534"/>
      <c r="S75" s="534"/>
      <c r="T75" s="534"/>
      <c r="U75" s="534"/>
      <c r="V75" s="534"/>
      <c r="W75" s="534"/>
    </row>
    <row r="76" spans="1:23">
      <c r="C76" s="496" t="s">
        <v>954</v>
      </c>
      <c r="D76" s="534"/>
      <c r="E76" s="534"/>
      <c r="F76" s="534"/>
      <c r="G76" s="534"/>
      <c r="H76" s="534"/>
      <c r="I76" s="534"/>
      <c r="J76" s="534"/>
      <c r="K76" s="534"/>
      <c r="L76" s="534"/>
      <c r="M76" s="534"/>
      <c r="N76" s="534"/>
      <c r="O76" s="534"/>
      <c r="P76" s="534"/>
      <c r="Q76" s="534"/>
      <c r="R76" s="534"/>
      <c r="S76" s="534"/>
      <c r="T76" s="534"/>
      <c r="U76" s="534"/>
      <c r="V76" s="534"/>
      <c r="W76" s="534"/>
    </row>
    <row r="77" spans="1:23">
      <c r="A77" s="506"/>
      <c r="B77" s="506"/>
      <c r="C77" s="535" t="s">
        <v>941</v>
      </c>
      <c r="D77" s="536">
        <f t="shared" ref="D77:W77" si="41">D81+D89</f>
        <v>8.6300000000000008</v>
      </c>
      <c r="E77" s="536">
        <f t="shared" si="41"/>
        <v>10.49</v>
      </c>
      <c r="F77" s="536">
        <f t="shared" si="41"/>
        <v>12.33</v>
      </c>
      <c r="G77" s="536">
        <f t="shared" si="41"/>
        <v>14.19</v>
      </c>
      <c r="H77" s="536">
        <f t="shared" si="41"/>
        <v>15.64</v>
      </c>
      <c r="I77" s="536">
        <f t="shared" si="41"/>
        <v>18.170000000000002</v>
      </c>
      <c r="J77" s="536">
        <f t="shared" si="41"/>
        <v>19.66</v>
      </c>
      <c r="K77" s="536">
        <f t="shared" si="41"/>
        <v>21.95</v>
      </c>
      <c r="L77" s="536">
        <f t="shared" si="41"/>
        <v>23.31</v>
      </c>
      <c r="M77" s="536">
        <f t="shared" si="41"/>
        <v>25.26</v>
      </c>
      <c r="N77" s="536">
        <f t="shared" si="41"/>
        <v>26.63</v>
      </c>
      <c r="O77" s="536">
        <f t="shared" si="41"/>
        <v>28.82</v>
      </c>
      <c r="P77" s="536">
        <f t="shared" si="41"/>
        <v>30.53</v>
      </c>
      <c r="Q77" s="536">
        <f t="shared" si="41"/>
        <v>32.090000000000003</v>
      </c>
      <c r="R77" s="536">
        <f t="shared" si="41"/>
        <v>33.67</v>
      </c>
      <c r="S77" s="536">
        <f t="shared" si="41"/>
        <v>35.159999999999997</v>
      </c>
      <c r="T77" s="536">
        <f t="shared" si="41"/>
        <v>36.56</v>
      </c>
      <c r="U77" s="536">
        <f t="shared" si="41"/>
        <v>38.119999999999997</v>
      </c>
      <c r="V77" s="536">
        <f t="shared" si="41"/>
        <v>39.35</v>
      </c>
      <c r="W77" s="536">
        <f t="shared" si="41"/>
        <v>40.67</v>
      </c>
    </row>
    <row r="78" spans="1:23">
      <c r="A78" s="506"/>
      <c r="B78" s="506"/>
      <c r="C78" s="535" t="s">
        <v>942</v>
      </c>
      <c r="D78" s="536">
        <f t="shared" ref="D78:W78" si="42">D83+D90</f>
        <v>9.3800000000000008</v>
      </c>
      <c r="E78" s="536">
        <f t="shared" si="42"/>
        <v>11.32</v>
      </c>
      <c r="F78" s="536">
        <f t="shared" si="42"/>
        <v>13.24</v>
      </c>
      <c r="G78" s="536">
        <f t="shared" si="42"/>
        <v>15.19</v>
      </c>
      <c r="H78" s="536">
        <f t="shared" si="42"/>
        <v>16.73</v>
      </c>
      <c r="I78" s="536">
        <f t="shared" si="42"/>
        <v>19.329999999999998</v>
      </c>
      <c r="J78" s="536">
        <f t="shared" si="42"/>
        <v>20.92</v>
      </c>
      <c r="K78" s="536">
        <f t="shared" si="42"/>
        <v>23.29</v>
      </c>
      <c r="L78" s="536">
        <f t="shared" si="42"/>
        <v>24.74</v>
      </c>
      <c r="M78" s="536">
        <f t="shared" si="42"/>
        <v>26.76</v>
      </c>
      <c r="N78" s="536">
        <f t="shared" si="42"/>
        <v>28.22</v>
      </c>
      <c r="O78" s="536">
        <f t="shared" si="42"/>
        <v>29.82</v>
      </c>
      <c r="P78" s="536">
        <f t="shared" si="42"/>
        <v>31.61</v>
      </c>
      <c r="Q78" s="536">
        <f t="shared" si="42"/>
        <v>33.26</v>
      </c>
      <c r="R78" s="536">
        <f t="shared" si="42"/>
        <v>34.93</v>
      </c>
      <c r="S78" s="536">
        <f t="shared" si="42"/>
        <v>36.479999999999997</v>
      </c>
      <c r="T78" s="536">
        <f t="shared" si="42"/>
        <v>37.979999999999997</v>
      </c>
      <c r="U78" s="536">
        <f t="shared" si="42"/>
        <v>39.619999999999997</v>
      </c>
      <c r="V78" s="536">
        <f t="shared" si="42"/>
        <v>40.950000000000003</v>
      </c>
      <c r="W78" s="536">
        <f t="shared" si="42"/>
        <v>42.34</v>
      </c>
    </row>
    <row r="79" spans="1:23">
      <c r="A79" s="506"/>
      <c r="B79" s="506"/>
      <c r="C79" s="535" t="s">
        <v>943</v>
      </c>
      <c r="D79" s="536">
        <f t="shared" ref="D79:W79" si="43">D85+D91</f>
        <v>9.91</v>
      </c>
      <c r="E79" s="536">
        <f t="shared" si="43"/>
        <v>12.39</v>
      </c>
      <c r="F79" s="536">
        <f t="shared" si="43"/>
        <v>14.85</v>
      </c>
      <c r="G79" s="536">
        <f t="shared" si="43"/>
        <v>17.329999999999998</v>
      </c>
      <c r="H79" s="536">
        <f t="shared" si="43"/>
        <v>19.399999999999999</v>
      </c>
      <c r="I79" s="536">
        <f t="shared" si="43"/>
        <v>22.54</v>
      </c>
      <c r="J79" s="536">
        <f t="shared" si="43"/>
        <v>24.67</v>
      </c>
      <c r="K79" s="536">
        <f t="shared" si="43"/>
        <v>27.57</v>
      </c>
      <c r="L79" s="536">
        <f t="shared" si="43"/>
        <v>29.55</v>
      </c>
      <c r="M79" s="536">
        <f t="shared" si="43"/>
        <v>32.11</v>
      </c>
      <c r="N79" s="536">
        <f t="shared" si="43"/>
        <v>34.1</v>
      </c>
      <c r="O79" s="536">
        <f t="shared" si="43"/>
        <v>36.24</v>
      </c>
      <c r="P79" s="536">
        <f t="shared" si="43"/>
        <v>38.57</v>
      </c>
      <c r="Q79" s="536">
        <f t="shared" si="43"/>
        <v>40.75</v>
      </c>
      <c r="R79" s="536">
        <f t="shared" si="43"/>
        <v>42.95</v>
      </c>
      <c r="S79" s="536">
        <f t="shared" si="43"/>
        <v>45.04</v>
      </c>
      <c r="T79" s="536">
        <f t="shared" si="43"/>
        <v>47.07</v>
      </c>
      <c r="U79" s="536">
        <f t="shared" si="43"/>
        <v>49.25</v>
      </c>
      <c r="V79" s="536">
        <f t="shared" si="43"/>
        <v>51.11</v>
      </c>
      <c r="W79" s="536">
        <f t="shared" si="43"/>
        <v>53.04</v>
      </c>
    </row>
    <row r="80" spans="1:23">
      <c r="A80" s="506"/>
      <c r="B80" s="506"/>
      <c r="C80" s="535" t="s">
        <v>944</v>
      </c>
      <c r="D80" s="536">
        <f t="shared" ref="D80:W80" si="44">D87+D92</f>
        <v>4.17</v>
      </c>
      <c r="E80" s="536">
        <f t="shared" si="44"/>
        <v>6.23</v>
      </c>
      <c r="F80" s="536">
        <f t="shared" si="44"/>
        <v>8.26</v>
      </c>
      <c r="G80" s="536">
        <f t="shared" si="44"/>
        <v>10.41</v>
      </c>
      <c r="H80" s="536">
        <f t="shared" si="44"/>
        <v>12.14</v>
      </c>
      <c r="I80" s="536">
        <f t="shared" si="44"/>
        <v>14.46</v>
      </c>
      <c r="J80" s="536">
        <f t="shared" si="44"/>
        <v>16.23</v>
      </c>
      <c r="K80" s="536">
        <f t="shared" si="44"/>
        <v>18.64</v>
      </c>
      <c r="L80" s="536">
        <f t="shared" si="44"/>
        <v>20.28</v>
      </c>
      <c r="M80" s="536">
        <f t="shared" si="44"/>
        <v>22.52</v>
      </c>
      <c r="N80" s="536">
        <f t="shared" si="44"/>
        <v>24.16</v>
      </c>
      <c r="O80" s="536">
        <f t="shared" si="44"/>
        <v>25.98</v>
      </c>
      <c r="P80" s="536">
        <f t="shared" si="44"/>
        <v>27.8</v>
      </c>
      <c r="Q80" s="536">
        <f t="shared" si="44"/>
        <v>29.65</v>
      </c>
      <c r="R80" s="536">
        <f t="shared" si="44"/>
        <v>31.51</v>
      </c>
      <c r="S80" s="536">
        <f t="shared" si="44"/>
        <v>33.03</v>
      </c>
      <c r="T80" s="536">
        <f t="shared" si="44"/>
        <v>34.549999999999997</v>
      </c>
      <c r="U80" s="536">
        <f t="shared" si="44"/>
        <v>36.4</v>
      </c>
      <c r="V80" s="536">
        <f t="shared" si="44"/>
        <v>37.909999999999997</v>
      </c>
      <c r="W80" s="536">
        <f t="shared" si="44"/>
        <v>39.51</v>
      </c>
    </row>
    <row r="81" spans="1:23">
      <c r="A81" s="506"/>
      <c r="B81" s="506"/>
      <c r="C81" s="537" t="s">
        <v>945</v>
      </c>
      <c r="D81" s="538">
        <f>D12+D13/12*4+D14+D15/12*4+D16/12*4+D17/12*4+D18/12*4+D19/12*4+D20+D21+D23/12*4+D25/12*4+D29/12*4+D31/12*4+D35/12*4</f>
        <v>3.21</v>
      </c>
      <c r="E81" s="538">
        <f t="shared" ref="E81:W81" si="45">E12+E13/12*4+E14+E15/12*4+E16/12*4+E17/12*4+E18/12*4+E19/12*4+E20+E21+E23/12*4+E25/12*4+E29/12*4+E31/12*4+E35/12*4</f>
        <v>4.5</v>
      </c>
      <c r="F81" s="538">
        <f t="shared" si="45"/>
        <v>5.63</v>
      </c>
      <c r="G81" s="538">
        <f t="shared" si="45"/>
        <v>7.09</v>
      </c>
      <c r="H81" s="538">
        <f t="shared" si="45"/>
        <v>8.3000000000000007</v>
      </c>
      <c r="I81" s="538">
        <f t="shared" si="45"/>
        <v>10.26</v>
      </c>
      <c r="J81" s="538">
        <f t="shared" si="45"/>
        <v>11.38</v>
      </c>
      <c r="K81" s="538">
        <f t="shared" si="45"/>
        <v>12.68</v>
      </c>
      <c r="L81" s="538">
        <f t="shared" si="45"/>
        <v>13.8</v>
      </c>
      <c r="M81" s="538">
        <f t="shared" si="45"/>
        <v>15.34</v>
      </c>
      <c r="N81" s="538">
        <f t="shared" si="45"/>
        <v>16.47</v>
      </c>
      <c r="O81" s="538">
        <f t="shared" si="45"/>
        <v>18.260000000000002</v>
      </c>
      <c r="P81" s="538">
        <f t="shared" si="45"/>
        <v>19.39</v>
      </c>
      <c r="Q81" s="538">
        <f t="shared" si="45"/>
        <v>20.68</v>
      </c>
      <c r="R81" s="538">
        <f t="shared" si="45"/>
        <v>21.89</v>
      </c>
      <c r="S81" s="538">
        <f t="shared" si="45"/>
        <v>23.27</v>
      </c>
      <c r="T81" s="538">
        <f t="shared" si="45"/>
        <v>24.4</v>
      </c>
      <c r="U81" s="538">
        <f t="shared" si="45"/>
        <v>25.69</v>
      </c>
      <c r="V81" s="538">
        <f t="shared" si="45"/>
        <v>26.81</v>
      </c>
      <c r="W81" s="538">
        <f t="shared" si="45"/>
        <v>28.02</v>
      </c>
    </row>
    <row r="82" spans="1:23">
      <c r="A82" s="506"/>
      <c r="B82" s="506"/>
      <c r="C82" s="537" t="s">
        <v>946</v>
      </c>
      <c r="D82" s="538">
        <f>D23/12*4+D25/12*4+D29/12*4+D31/12*4</f>
        <v>0.71</v>
      </c>
      <c r="E82" s="538">
        <f t="shared" ref="E82:W82" si="46">E23/12*4+E25/12*4+E29/12*4+E31/12*4</f>
        <v>1.42</v>
      </c>
      <c r="F82" s="538">
        <f t="shared" si="46"/>
        <v>2.13</v>
      </c>
      <c r="G82" s="538">
        <f t="shared" si="46"/>
        <v>2.84</v>
      </c>
      <c r="H82" s="538">
        <f t="shared" si="46"/>
        <v>3.55</v>
      </c>
      <c r="I82" s="538">
        <f t="shared" si="46"/>
        <v>4.26</v>
      </c>
      <c r="J82" s="538">
        <f t="shared" si="46"/>
        <v>4.97</v>
      </c>
      <c r="K82" s="538">
        <f t="shared" si="46"/>
        <v>5.68</v>
      </c>
      <c r="L82" s="538">
        <f t="shared" si="46"/>
        <v>6.39</v>
      </c>
      <c r="M82" s="538">
        <f t="shared" si="46"/>
        <v>7.09</v>
      </c>
      <c r="N82" s="538">
        <f t="shared" si="46"/>
        <v>7.81</v>
      </c>
      <c r="O82" s="538">
        <f t="shared" si="46"/>
        <v>8.51</v>
      </c>
      <c r="P82" s="538">
        <f t="shared" si="46"/>
        <v>9.2200000000000006</v>
      </c>
      <c r="Q82" s="538">
        <f t="shared" si="46"/>
        <v>9.93</v>
      </c>
      <c r="R82" s="538">
        <f t="shared" si="46"/>
        <v>10.64</v>
      </c>
      <c r="S82" s="538">
        <f t="shared" si="46"/>
        <v>11.35</v>
      </c>
      <c r="T82" s="538">
        <f t="shared" si="46"/>
        <v>12.06</v>
      </c>
      <c r="U82" s="538">
        <f t="shared" si="46"/>
        <v>12.77</v>
      </c>
      <c r="V82" s="538">
        <f t="shared" si="46"/>
        <v>13.48</v>
      </c>
      <c r="W82" s="538">
        <f t="shared" si="46"/>
        <v>14.19</v>
      </c>
    </row>
    <row r="83" spans="1:23">
      <c r="A83" s="506"/>
      <c r="B83" s="506"/>
      <c r="C83" s="537" t="s">
        <v>947</v>
      </c>
      <c r="D83" s="538">
        <f>D12+D13/12*4+D14/12*4+D15/12*4+D16+D17/12*4+D18/12*4+D19/12*4+D20+D21+D23/12*4+D25/12*4+D28/12*4+D29/12*4+D31/12*4+D35/12*4</f>
        <v>3.92</v>
      </c>
      <c r="E83" s="538">
        <f t="shared" ref="E83:W83" si="47">E12+E13/12*4+E14/12*4+E15/12*4+E16+E17/12*4+E18/12*4+E19/12*4+E20+E21+E23/12*4+E25/12*4+E28/12*4+E29/12*4+E31/12*4+E35/12*4</f>
        <v>5.25</v>
      </c>
      <c r="F83" s="538">
        <f t="shared" si="47"/>
        <v>6.42</v>
      </c>
      <c r="G83" s="538">
        <f t="shared" si="47"/>
        <v>7.92</v>
      </c>
      <c r="H83" s="538">
        <f t="shared" si="47"/>
        <v>9.18</v>
      </c>
      <c r="I83" s="538">
        <f t="shared" si="47"/>
        <v>11.17</v>
      </c>
      <c r="J83" s="538">
        <f t="shared" si="47"/>
        <v>12.34</v>
      </c>
      <c r="K83" s="538">
        <f t="shared" si="47"/>
        <v>13.68</v>
      </c>
      <c r="L83" s="538">
        <f t="shared" si="47"/>
        <v>14.85</v>
      </c>
      <c r="M83" s="538">
        <f t="shared" si="47"/>
        <v>16.43</v>
      </c>
      <c r="N83" s="538">
        <f t="shared" si="47"/>
        <v>17.600000000000001</v>
      </c>
      <c r="O83" s="538">
        <f t="shared" si="47"/>
        <v>18.760000000000002</v>
      </c>
      <c r="P83" s="538">
        <f t="shared" si="47"/>
        <v>19.93</v>
      </c>
      <c r="Q83" s="538">
        <f t="shared" si="47"/>
        <v>21.27</v>
      </c>
      <c r="R83" s="538">
        <f t="shared" si="47"/>
        <v>22.52</v>
      </c>
      <c r="S83" s="538">
        <f t="shared" si="47"/>
        <v>23.93</v>
      </c>
      <c r="T83" s="538">
        <f t="shared" si="47"/>
        <v>25.11</v>
      </c>
      <c r="U83" s="538">
        <f t="shared" si="47"/>
        <v>26.44</v>
      </c>
      <c r="V83" s="538">
        <f t="shared" si="47"/>
        <v>27.61</v>
      </c>
      <c r="W83" s="538">
        <f t="shared" si="47"/>
        <v>28.86</v>
      </c>
    </row>
    <row r="84" spans="1:23">
      <c r="A84" s="506"/>
      <c r="B84" s="506"/>
      <c r="C84" s="537" t="s">
        <v>946</v>
      </c>
      <c r="D84" s="538">
        <f>D23/12*4+D25/12*4+D28/12*4+D29/12*4+D31/12*4</f>
        <v>0.75</v>
      </c>
      <c r="E84" s="538">
        <f t="shared" ref="E84:W84" si="48">E23/12*4+E25/12*4+E28/12*4+E29/12*4+E31/12*4</f>
        <v>1.5</v>
      </c>
      <c r="F84" s="538">
        <f t="shared" si="48"/>
        <v>2.2599999999999998</v>
      </c>
      <c r="G84" s="538">
        <f t="shared" si="48"/>
        <v>3</v>
      </c>
      <c r="H84" s="538">
        <f t="shared" si="48"/>
        <v>3.76</v>
      </c>
      <c r="I84" s="538">
        <f t="shared" si="48"/>
        <v>4.51</v>
      </c>
      <c r="J84" s="538">
        <f t="shared" si="48"/>
        <v>5.26</v>
      </c>
      <c r="K84" s="538">
        <f t="shared" si="48"/>
        <v>6.01</v>
      </c>
      <c r="L84" s="538">
        <f t="shared" si="48"/>
        <v>6.76</v>
      </c>
      <c r="M84" s="538">
        <f t="shared" si="48"/>
        <v>7.51</v>
      </c>
      <c r="N84" s="538">
        <f t="shared" si="48"/>
        <v>8.27</v>
      </c>
      <c r="O84" s="538">
        <f t="shared" si="48"/>
        <v>9.01</v>
      </c>
      <c r="P84" s="538">
        <f t="shared" si="48"/>
        <v>9.77</v>
      </c>
      <c r="Q84" s="538">
        <f t="shared" si="48"/>
        <v>10.52</v>
      </c>
      <c r="R84" s="538">
        <f t="shared" si="48"/>
        <v>11.27</v>
      </c>
      <c r="S84" s="538">
        <f t="shared" si="48"/>
        <v>12.02</v>
      </c>
      <c r="T84" s="538">
        <f t="shared" si="48"/>
        <v>12.77</v>
      </c>
      <c r="U84" s="538">
        <f t="shared" si="48"/>
        <v>13.52</v>
      </c>
      <c r="V84" s="538">
        <f t="shared" si="48"/>
        <v>14.27</v>
      </c>
      <c r="W84" s="538">
        <f t="shared" si="48"/>
        <v>15.02</v>
      </c>
    </row>
    <row r="85" spans="1:23">
      <c r="A85" s="506"/>
      <c r="B85" s="506"/>
      <c r="C85" s="537" t="s">
        <v>948</v>
      </c>
      <c r="D85" s="538">
        <f>D12+D13/12*4+D14/12*4+D15/12*4+D16+D17/12*4+D18/12*4+D19/12*4+D20+D21+D23/12*4+D25/12*4+D27/12*4+D29/12*4+D32/12*4+D35/12*4</f>
        <v>4.45</v>
      </c>
      <c r="E85" s="538">
        <f t="shared" ref="E85:W85" si="49">E12+E13/12*4+E14/12*4+E15/12*4+E16+E17/12*4+E18/12*4+E19/12*4+E20+E21+E23/12*4+E25/12*4+E27/12*4+E29/12*4+E32/12*4+E35/12*4</f>
        <v>6.32</v>
      </c>
      <c r="F85" s="538">
        <f t="shared" si="49"/>
        <v>8.0299999999999994</v>
      </c>
      <c r="G85" s="538">
        <f t="shared" si="49"/>
        <v>10.06</v>
      </c>
      <c r="H85" s="538">
        <f t="shared" si="49"/>
        <v>11.85</v>
      </c>
      <c r="I85" s="538">
        <f t="shared" si="49"/>
        <v>14.38</v>
      </c>
      <c r="J85" s="538">
        <f t="shared" si="49"/>
        <v>16.09</v>
      </c>
      <c r="K85" s="538">
        <f t="shared" si="49"/>
        <v>17.96</v>
      </c>
      <c r="L85" s="538">
        <f t="shared" si="49"/>
        <v>19.66</v>
      </c>
      <c r="M85" s="538">
        <f t="shared" si="49"/>
        <v>21.78</v>
      </c>
      <c r="N85" s="538">
        <f t="shared" si="49"/>
        <v>23.48</v>
      </c>
      <c r="O85" s="538">
        <f t="shared" si="49"/>
        <v>25.18</v>
      </c>
      <c r="P85" s="538">
        <f t="shared" si="49"/>
        <v>26.89</v>
      </c>
      <c r="Q85" s="538">
        <f t="shared" si="49"/>
        <v>28.76</v>
      </c>
      <c r="R85" s="538">
        <f t="shared" si="49"/>
        <v>30.54</v>
      </c>
      <c r="S85" s="538">
        <f t="shared" si="49"/>
        <v>32.49</v>
      </c>
      <c r="T85" s="538">
        <f t="shared" si="49"/>
        <v>34.200000000000003</v>
      </c>
      <c r="U85" s="538">
        <f t="shared" si="49"/>
        <v>36.07</v>
      </c>
      <c r="V85" s="538">
        <f t="shared" si="49"/>
        <v>37.770000000000003</v>
      </c>
      <c r="W85" s="538">
        <f t="shared" si="49"/>
        <v>39.56</v>
      </c>
    </row>
    <row r="86" spans="1:23">
      <c r="A86" s="506"/>
      <c r="B86" s="506"/>
      <c r="C86" s="537" t="s">
        <v>946</v>
      </c>
      <c r="D86" s="538">
        <f>D23/12*4+D25/12*4+D27/12*4+D29/12*4+D32/12*4</f>
        <v>1.29</v>
      </c>
      <c r="E86" s="538">
        <f t="shared" ref="E86:W86" si="50">E23/12*4+E25/12*4+E27/12*4+E29/12*4+E32/12*4</f>
        <v>2.57</v>
      </c>
      <c r="F86" s="538">
        <f t="shared" si="50"/>
        <v>3.86</v>
      </c>
      <c r="G86" s="538">
        <f t="shared" si="50"/>
        <v>5.14</v>
      </c>
      <c r="H86" s="538">
        <f t="shared" si="50"/>
        <v>6.43</v>
      </c>
      <c r="I86" s="538">
        <f t="shared" si="50"/>
        <v>7.72</v>
      </c>
      <c r="J86" s="538">
        <f t="shared" si="50"/>
        <v>9</v>
      </c>
      <c r="K86" s="538">
        <f t="shared" si="50"/>
        <v>10.29</v>
      </c>
      <c r="L86" s="538">
        <f t="shared" si="50"/>
        <v>11.58</v>
      </c>
      <c r="M86" s="538">
        <f t="shared" si="50"/>
        <v>12.86</v>
      </c>
      <c r="N86" s="538">
        <f t="shared" si="50"/>
        <v>14.15</v>
      </c>
      <c r="O86" s="538">
        <f t="shared" si="50"/>
        <v>15.43</v>
      </c>
      <c r="P86" s="538">
        <f t="shared" si="50"/>
        <v>16.72</v>
      </c>
      <c r="Q86" s="538">
        <f t="shared" si="50"/>
        <v>18.010000000000002</v>
      </c>
      <c r="R86" s="538">
        <f t="shared" si="50"/>
        <v>19.29</v>
      </c>
      <c r="S86" s="538">
        <f t="shared" si="50"/>
        <v>20.58</v>
      </c>
      <c r="T86" s="538">
        <f t="shared" si="50"/>
        <v>21.87</v>
      </c>
      <c r="U86" s="538">
        <f t="shared" si="50"/>
        <v>23.15</v>
      </c>
      <c r="V86" s="538">
        <f t="shared" si="50"/>
        <v>24.44</v>
      </c>
      <c r="W86" s="538">
        <f t="shared" si="50"/>
        <v>25.72</v>
      </c>
    </row>
    <row r="87" spans="1:23">
      <c r="A87" s="506"/>
      <c r="B87" s="506"/>
      <c r="C87" s="537" t="s">
        <v>949</v>
      </c>
      <c r="D87" s="538">
        <f>D12+D13/12*4+D14/12*4+D15/12*4+D16+D17/12*4+D18/12*4+D19/12*4+D24+D26+D30+D33/12*4+D36/12*4</f>
        <v>3.33</v>
      </c>
      <c r="E87" s="538">
        <f t="shared" ref="E87:W87" si="51">E12+E13/12*4+E14/12*4+E15/12*4+E16+E17/12*4+E18/12*4+E19/12*4+E24+E26+E30+E33/12*4+E36/12*4</f>
        <v>4.82</v>
      </c>
      <c r="F87" s="538">
        <f t="shared" si="51"/>
        <v>6.15</v>
      </c>
      <c r="G87" s="538">
        <f t="shared" si="51"/>
        <v>7.81</v>
      </c>
      <c r="H87" s="538">
        <f t="shared" si="51"/>
        <v>9.2200000000000006</v>
      </c>
      <c r="I87" s="538">
        <f t="shared" si="51"/>
        <v>10.88</v>
      </c>
      <c r="J87" s="538">
        <f t="shared" si="51"/>
        <v>12.2</v>
      </c>
      <c r="K87" s="538">
        <f t="shared" si="51"/>
        <v>13.7</v>
      </c>
      <c r="L87" s="538">
        <f t="shared" si="51"/>
        <v>15.02</v>
      </c>
      <c r="M87" s="538">
        <f t="shared" si="51"/>
        <v>16.77</v>
      </c>
      <c r="N87" s="538">
        <f t="shared" si="51"/>
        <v>18.09</v>
      </c>
      <c r="O87" s="538">
        <f t="shared" si="51"/>
        <v>19.420000000000002</v>
      </c>
      <c r="P87" s="538">
        <f t="shared" si="51"/>
        <v>20.75</v>
      </c>
      <c r="Q87" s="538">
        <f t="shared" si="51"/>
        <v>22.24</v>
      </c>
      <c r="R87" s="538">
        <f t="shared" si="51"/>
        <v>23.65</v>
      </c>
      <c r="S87" s="538">
        <f t="shared" si="51"/>
        <v>24.98</v>
      </c>
      <c r="T87" s="538">
        <f t="shared" si="51"/>
        <v>26.3</v>
      </c>
      <c r="U87" s="538">
        <f t="shared" si="51"/>
        <v>27.8</v>
      </c>
      <c r="V87" s="538">
        <f t="shared" si="51"/>
        <v>29.12</v>
      </c>
      <c r="W87" s="538">
        <f t="shared" si="51"/>
        <v>30.53</v>
      </c>
    </row>
    <row r="88" spans="1:23">
      <c r="A88" s="506"/>
      <c r="B88" s="506"/>
      <c r="C88" s="537" t="s">
        <v>946</v>
      </c>
      <c r="D88" s="538">
        <f>D24+D26+D30+D33/12*4</f>
        <v>0.83</v>
      </c>
      <c r="E88" s="538">
        <f t="shared" ref="E88:W88" si="52">E24+E26+E30+E33/12*4</f>
        <v>1.65</v>
      </c>
      <c r="F88" s="538">
        <f t="shared" si="52"/>
        <v>2.48</v>
      </c>
      <c r="G88" s="538">
        <f t="shared" si="52"/>
        <v>3.31</v>
      </c>
      <c r="H88" s="538">
        <f t="shared" si="52"/>
        <v>4.13</v>
      </c>
      <c r="I88" s="538">
        <f t="shared" si="52"/>
        <v>4.96</v>
      </c>
      <c r="J88" s="538">
        <f t="shared" si="52"/>
        <v>5.79</v>
      </c>
      <c r="K88" s="538">
        <f t="shared" si="52"/>
        <v>6.61</v>
      </c>
      <c r="L88" s="538">
        <f t="shared" si="52"/>
        <v>7.44</v>
      </c>
      <c r="M88" s="538">
        <f t="shared" si="52"/>
        <v>8.27</v>
      </c>
      <c r="N88" s="538">
        <f t="shared" si="52"/>
        <v>9.09</v>
      </c>
      <c r="O88" s="538">
        <f t="shared" si="52"/>
        <v>9.92</v>
      </c>
      <c r="P88" s="538">
        <f t="shared" si="52"/>
        <v>10.75</v>
      </c>
      <c r="Q88" s="538">
        <f t="shared" si="52"/>
        <v>11.57</v>
      </c>
      <c r="R88" s="538">
        <f t="shared" si="52"/>
        <v>12.4</v>
      </c>
      <c r="S88" s="538">
        <f t="shared" si="52"/>
        <v>13.23</v>
      </c>
      <c r="T88" s="538">
        <f t="shared" si="52"/>
        <v>14.05</v>
      </c>
      <c r="U88" s="538">
        <f t="shared" si="52"/>
        <v>14.88</v>
      </c>
      <c r="V88" s="538">
        <f t="shared" si="52"/>
        <v>15.71</v>
      </c>
      <c r="W88" s="538">
        <f t="shared" si="52"/>
        <v>16.53</v>
      </c>
    </row>
    <row r="89" spans="1:23">
      <c r="A89" s="506"/>
      <c r="B89" s="506"/>
      <c r="C89" s="539" t="s">
        <v>950</v>
      </c>
      <c r="D89" s="540">
        <f>D38/12*4+D40/0.95*0.25+D41/0.95*0.25+D44/12*4+D45/12*4+D46/12*4+D47/12*4+D48/12*4+D49/12*4+D56</f>
        <v>5.42</v>
      </c>
      <c r="E89" s="540">
        <f t="shared" ref="E89:W89" si="53">E38/12*4+E40/0.95*0.25+E41/0.95*0.25+E44/12*4+E45/12*4+E46/12*4+E47/12*4+E48/12*4+E49/12*4+E56</f>
        <v>5.99</v>
      </c>
      <c r="F89" s="540">
        <f t="shared" si="53"/>
        <v>6.7</v>
      </c>
      <c r="G89" s="540">
        <f t="shared" si="53"/>
        <v>7.1</v>
      </c>
      <c r="H89" s="540">
        <f t="shared" si="53"/>
        <v>7.34</v>
      </c>
      <c r="I89" s="540">
        <f t="shared" si="53"/>
        <v>7.91</v>
      </c>
      <c r="J89" s="540">
        <f t="shared" si="53"/>
        <v>8.2799999999999994</v>
      </c>
      <c r="K89" s="540">
        <f t="shared" si="53"/>
        <v>9.27</v>
      </c>
      <c r="L89" s="540">
        <f t="shared" si="53"/>
        <v>9.51</v>
      </c>
      <c r="M89" s="540">
        <f t="shared" si="53"/>
        <v>9.92</v>
      </c>
      <c r="N89" s="540">
        <f t="shared" si="53"/>
        <v>10.16</v>
      </c>
      <c r="O89" s="540">
        <f t="shared" si="53"/>
        <v>10.56</v>
      </c>
      <c r="P89" s="540">
        <f t="shared" si="53"/>
        <v>11.14</v>
      </c>
      <c r="Q89" s="540">
        <f t="shared" si="53"/>
        <v>11.41</v>
      </c>
      <c r="R89" s="540">
        <f t="shared" si="53"/>
        <v>11.78</v>
      </c>
      <c r="S89" s="540">
        <f t="shared" si="53"/>
        <v>11.89</v>
      </c>
      <c r="T89" s="540">
        <f t="shared" si="53"/>
        <v>12.16</v>
      </c>
      <c r="U89" s="540">
        <f t="shared" si="53"/>
        <v>12.43</v>
      </c>
      <c r="V89" s="540">
        <f t="shared" si="53"/>
        <v>12.54</v>
      </c>
      <c r="W89" s="540">
        <f t="shared" si="53"/>
        <v>12.65</v>
      </c>
    </row>
    <row r="90" spans="1:23">
      <c r="A90" s="506"/>
      <c r="B90" s="506"/>
      <c r="C90" s="539" t="s">
        <v>951</v>
      </c>
      <c r="D90" s="540">
        <f>D38/12*4+D40/0.95*0.25+D41/0.95*0.25+D44/12*4+D45/12*4+D46/12*4+D47/12*4+D48/12*4+D49/12*4+D55/12*4+D56</f>
        <v>5.46</v>
      </c>
      <c r="E90" s="540">
        <f t="shared" ref="E90:W90" si="54">E38/12*4+E40/0.95*0.25+E41/0.95*0.25+E44/12*4+E45/12*4+E46/12*4+E47/12*4+E48/12*4+E49/12*4+E55/12*4+E56</f>
        <v>6.07</v>
      </c>
      <c r="F90" s="540">
        <f t="shared" si="54"/>
        <v>6.82</v>
      </c>
      <c r="G90" s="540">
        <f t="shared" si="54"/>
        <v>7.27</v>
      </c>
      <c r="H90" s="540">
        <f t="shared" si="54"/>
        <v>7.55</v>
      </c>
      <c r="I90" s="540">
        <f t="shared" si="54"/>
        <v>8.16</v>
      </c>
      <c r="J90" s="540">
        <f t="shared" si="54"/>
        <v>8.58</v>
      </c>
      <c r="K90" s="540">
        <f t="shared" si="54"/>
        <v>9.61</v>
      </c>
      <c r="L90" s="540">
        <f t="shared" si="54"/>
        <v>9.89</v>
      </c>
      <c r="M90" s="540">
        <f t="shared" si="54"/>
        <v>10.33</v>
      </c>
      <c r="N90" s="540">
        <f t="shared" si="54"/>
        <v>10.62</v>
      </c>
      <c r="O90" s="540">
        <f t="shared" si="54"/>
        <v>11.06</v>
      </c>
      <c r="P90" s="540">
        <f t="shared" si="54"/>
        <v>11.68</v>
      </c>
      <c r="Q90" s="540">
        <f t="shared" si="54"/>
        <v>11.99</v>
      </c>
      <c r="R90" s="540">
        <f t="shared" si="54"/>
        <v>12.41</v>
      </c>
      <c r="S90" s="540">
        <f t="shared" si="54"/>
        <v>12.55</v>
      </c>
      <c r="T90" s="540">
        <f t="shared" si="54"/>
        <v>12.87</v>
      </c>
      <c r="U90" s="540">
        <f t="shared" si="54"/>
        <v>13.18</v>
      </c>
      <c r="V90" s="540">
        <f t="shared" si="54"/>
        <v>13.34</v>
      </c>
      <c r="W90" s="540">
        <f t="shared" si="54"/>
        <v>13.48</v>
      </c>
    </row>
    <row r="91" spans="1:23">
      <c r="A91" s="506"/>
      <c r="B91" s="506"/>
      <c r="C91" s="539" t="s">
        <v>952</v>
      </c>
      <c r="D91" s="540">
        <f>D38/12*4+D40/0.95*0.25+D41/0.95*0.25+D44/12*4+D45/12*4+D46/12*4+D47/12*4+D48/12*4+D49/12*4+D55/12*4+D56</f>
        <v>5.46</v>
      </c>
      <c r="E91" s="540">
        <f t="shared" ref="E91:W91" si="55">E38/12*4+E40/0.95*0.25+E41/0.95*0.25+E44/12*4+E45/12*4+E46/12*4+E47/12*4+E48/12*4+E49/12*4+E55/12*4+E56</f>
        <v>6.07</v>
      </c>
      <c r="F91" s="540">
        <f t="shared" si="55"/>
        <v>6.82</v>
      </c>
      <c r="G91" s="540">
        <f t="shared" si="55"/>
        <v>7.27</v>
      </c>
      <c r="H91" s="540">
        <f t="shared" si="55"/>
        <v>7.55</v>
      </c>
      <c r="I91" s="540">
        <f t="shared" si="55"/>
        <v>8.16</v>
      </c>
      <c r="J91" s="540">
        <f t="shared" si="55"/>
        <v>8.58</v>
      </c>
      <c r="K91" s="540">
        <f t="shared" si="55"/>
        <v>9.61</v>
      </c>
      <c r="L91" s="540">
        <f t="shared" si="55"/>
        <v>9.89</v>
      </c>
      <c r="M91" s="540">
        <f t="shared" si="55"/>
        <v>10.33</v>
      </c>
      <c r="N91" s="540">
        <f t="shared" si="55"/>
        <v>10.62</v>
      </c>
      <c r="O91" s="540">
        <f t="shared" si="55"/>
        <v>11.06</v>
      </c>
      <c r="P91" s="540">
        <f t="shared" si="55"/>
        <v>11.68</v>
      </c>
      <c r="Q91" s="540">
        <f t="shared" si="55"/>
        <v>11.99</v>
      </c>
      <c r="R91" s="540">
        <f t="shared" si="55"/>
        <v>12.41</v>
      </c>
      <c r="S91" s="540">
        <f t="shared" si="55"/>
        <v>12.55</v>
      </c>
      <c r="T91" s="540">
        <f t="shared" si="55"/>
        <v>12.87</v>
      </c>
      <c r="U91" s="540">
        <f t="shared" si="55"/>
        <v>13.18</v>
      </c>
      <c r="V91" s="540">
        <f t="shared" si="55"/>
        <v>13.34</v>
      </c>
      <c r="W91" s="540">
        <f t="shared" si="55"/>
        <v>13.48</v>
      </c>
    </row>
    <row r="92" spans="1:23">
      <c r="A92" s="506"/>
      <c r="B92" s="506"/>
      <c r="C92" s="539" t="s">
        <v>953</v>
      </c>
      <c r="D92" s="540">
        <f>D39/12*4+D40/0.95*0.25+D41/0.95*0.25+D44/12*4+D45/12*4+D46/12*4+D47/12*4+D48/12*4+D49/12*4</f>
        <v>0.84</v>
      </c>
      <c r="E92" s="540">
        <f t="shared" ref="E92:W92" si="56">E39/12*4+E40/0.95*0.25+E41/0.95*0.25+E44/12*4+E45/12*4+E46/12*4+E47/12*4+E48/12*4+E49/12*4</f>
        <v>1.41</v>
      </c>
      <c r="F92" s="540">
        <f t="shared" si="56"/>
        <v>2.11</v>
      </c>
      <c r="G92" s="540">
        <f t="shared" si="56"/>
        <v>2.6</v>
      </c>
      <c r="H92" s="540">
        <f t="shared" si="56"/>
        <v>2.92</v>
      </c>
      <c r="I92" s="540">
        <f t="shared" si="56"/>
        <v>3.58</v>
      </c>
      <c r="J92" s="540">
        <f t="shared" si="56"/>
        <v>4.03</v>
      </c>
      <c r="K92" s="540">
        <f t="shared" si="56"/>
        <v>4.9400000000000004</v>
      </c>
      <c r="L92" s="540">
        <f t="shared" si="56"/>
        <v>5.26</v>
      </c>
      <c r="M92" s="540">
        <f t="shared" si="56"/>
        <v>5.75</v>
      </c>
      <c r="N92" s="540">
        <f t="shared" si="56"/>
        <v>6.07</v>
      </c>
      <c r="O92" s="540">
        <f t="shared" si="56"/>
        <v>6.56</v>
      </c>
      <c r="P92" s="540">
        <f t="shared" si="56"/>
        <v>7.05</v>
      </c>
      <c r="Q92" s="540">
        <f t="shared" si="56"/>
        <v>7.41</v>
      </c>
      <c r="R92" s="540">
        <f t="shared" si="56"/>
        <v>7.86</v>
      </c>
      <c r="S92" s="540">
        <f t="shared" si="56"/>
        <v>8.0500000000000007</v>
      </c>
      <c r="T92" s="540">
        <f t="shared" si="56"/>
        <v>8.25</v>
      </c>
      <c r="U92" s="540">
        <f t="shared" si="56"/>
        <v>8.6</v>
      </c>
      <c r="V92" s="540">
        <f t="shared" si="56"/>
        <v>8.7899999999999991</v>
      </c>
      <c r="W92" s="540">
        <f t="shared" si="56"/>
        <v>8.98</v>
      </c>
    </row>
    <row r="93" spans="1:23">
      <c r="D93" s="534"/>
      <c r="E93" s="534"/>
      <c r="F93" s="534"/>
      <c r="G93" s="534"/>
      <c r="H93" s="534"/>
      <c r="I93" s="534"/>
      <c r="J93" s="534"/>
      <c r="K93" s="534"/>
      <c r="L93" s="534"/>
      <c r="M93" s="534"/>
      <c r="N93" s="534"/>
      <c r="O93" s="534"/>
      <c r="P93" s="534"/>
      <c r="Q93" s="534"/>
      <c r="R93" s="534"/>
      <c r="S93" s="534"/>
      <c r="T93" s="534"/>
      <c r="U93" s="534"/>
      <c r="V93" s="534"/>
      <c r="W93" s="534"/>
    </row>
    <row r="94" spans="1:23">
      <c r="C94" s="496" t="s">
        <v>955</v>
      </c>
      <c r="D94" s="534"/>
      <c r="E94" s="534"/>
      <c r="F94" s="534"/>
      <c r="G94" s="534"/>
      <c r="H94" s="534"/>
      <c r="I94" s="534"/>
      <c r="J94" s="534"/>
      <c r="K94" s="534"/>
      <c r="L94" s="534"/>
      <c r="M94" s="534"/>
      <c r="N94" s="534"/>
      <c r="O94" s="534"/>
      <c r="P94" s="534"/>
      <c r="Q94" s="534"/>
      <c r="R94" s="534"/>
      <c r="S94" s="534"/>
      <c r="T94" s="534"/>
      <c r="U94" s="534"/>
      <c r="V94" s="534"/>
      <c r="W94" s="534"/>
    </row>
    <row r="95" spans="1:23">
      <c r="A95" s="506"/>
      <c r="B95" s="506"/>
      <c r="C95" s="535" t="s">
        <v>941</v>
      </c>
      <c r="D95" s="536">
        <f t="shared" ref="D95:W95" si="57">D99+D107</f>
        <v>11.96</v>
      </c>
      <c r="E95" s="536">
        <f t="shared" si="57"/>
        <v>16.3</v>
      </c>
      <c r="F95" s="536">
        <f t="shared" si="57"/>
        <v>20.66</v>
      </c>
      <c r="G95" s="536">
        <f t="shared" si="57"/>
        <v>25</v>
      </c>
      <c r="H95" s="536">
        <f t="shared" si="57"/>
        <v>28.42</v>
      </c>
      <c r="I95" s="536">
        <f t="shared" si="57"/>
        <v>33.630000000000003</v>
      </c>
      <c r="J95" s="536">
        <f t="shared" si="57"/>
        <v>37.25</v>
      </c>
      <c r="K95" s="536">
        <f t="shared" si="57"/>
        <v>42.53</v>
      </c>
      <c r="L95" s="536">
        <f t="shared" si="57"/>
        <v>45.76</v>
      </c>
      <c r="M95" s="536">
        <f t="shared" si="57"/>
        <v>50.27</v>
      </c>
      <c r="N95" s="536">
        <f t="shared" si="57"/>
        <v>53.5</v>
      </c>
      <c r="O95" s="536">
        <f t="shared" si="57"/>
        <v>57.34</v>
      </c>
      <c r="P95" s="536">
        <f t="shared" si="57"/>
        <v>61.32</v>
      </c>
      <c r="Q95" s="536">
        <f t="shared" si="57"/>
        <v>64.89</v>
      </c>
      <c r="R95" s="536">
        <f t="shared" si="57"/>
        <v>68.7</v>
      </c>
      <c r="S95" s="536">
        <f t="shared" si="57"/>
        <v>71.760000000000005</v>
      </c>
      <c r="T95" s="536">
        <f t="shared" si="57"/>
        <v>74.97</v>
      </c>
      <c r="U95" s="536">
        <f t="shared" si="57"/>
        <v>78.540000000000006</v>
      </c>
      <c r="V95" s="536">
        <f t="shared" si="57"/>
        <v>81.37</v>
      </c>
      <c r="W95" s="536">
        <f t="shared" si="57"/>
        <v>84.38</v>
      </c>
    </row>
    <row r="96" spans="1:23">
      <c r="A96" s="506"/>
      <c r="B96" s="506"/>
      <c r="C96" s="535" t="s">
        <v>942</v>
      </c>
      <c r="D96" s="536">
        <f t="shared" ref="D96:W96" si="58">D101+D108</f>
        <v>12.39</v>
      </c>
      <c r="E96" s="536">
        <f t="shared" si="58"/>
        <v>16.920000000000002</v>
      </c>
      <c r="F96" s="536">
        <f t="shared" si="58"/>
        <v>21.49</v>
      </c>
      <c r="G96" s="536">
        <f t="shared" si="58"/>
        <v>26</v>
      </c>
      <c r="H96" s="536">
        <f t="shared" si="58"/>
        <v>29.61</v>
      </c>
      <c r="I96" s="536">
        <f t="shared" si="58"/>
        <v>35</v>
      </c>
      <c r="J96" s="536">
        <f t="shared" si="58"/>
        <v>38.82</v>
      </c>
      <c r="K96" s="536">
        <f t="shared" si="58"/>
        <v>44.28</v>
      </c>
      <c r="L96" s="536">
        <f t="shared" si="58"/>
        <v>47.69</v>
      </c>
      <c r="M96" s="536">
        <f t="shared" si="58"/>
        <v>52.4</v>
      </c>
      <c r="N96" s="536">
        <f t="shared" si="58"/>
        <v>55.83</v>
      </c>
      <c r="O96" s="536">
        <f t="shared" si="58"/>
        <v>59.59</v>
      </c>
      <c r="P96" s="536">
        <f t="shared" si="58"/>
        <v>63.76</v>
      </c>
      <c r="Q96" s="536">
        <f t="shared" si="58"/>
        <v>67.510000000000005</v>
      </c>
      <c r="R96" s="536">
        <f t="shared" si="58"/>
        <v>71.52</v>
      </c>
      <c r="S96" s="536">
        <f t="shared" si="58"/>
        <v>74.760000000000005</v>
      </c>
      <c r="T96" s="536">
        <f t="shared" si="58"/>
        <v>78.17</v>
      </c>
      <c r="U96" s="536">
        <f t="shared" si="58"/>
        <v>81.91</v>
      </c>
      <c r="V96" s="536">
        <f t="shared" si="58"/>
        <v>84.94</v>
      </c>
      <c r="W96" s="536">
        <f t="shared" si="58"/>
        <v>88.12</v>
      </c>
    </row>
    <row r="97" spans="1:23">
      <c r="A97" s="506"/>
      <c r="B97" s="506"/>
      <c r="C97" s="535" t="s">
        <v>943</v>
      </c>
      <c r="D97" s="536">
        <f t="shared" ref="D97:W97" si="59">D103+D109</f>
        <v>13.59</v>
      </c>
      <c r="E97" s="536">
        <f t="shared" si="59"/>
        <v>19.329999999999998</v>
      </c>
      <c r="F97" s="536">
        <f t="shared" si="59"/>
        <v>25.09</v>
      </c>
      <c r="G97" s="536">
        <f t="shared" si="59"/>
        <v>30.82</v>
      </c>
      <c r="H97" s="536">
        <f t="shared" si="59"/>
        <v>35.630000000000003</v>
      </c>
      <c r="I97" s="536">
        <f t="shared" si="59"/>
        <v>42.22</v>
      </c>
      <c r="J97" s="536">
        <f t="shared" si="59"/>
        <v>47.24</v>
      </c>
      <c r="K97" s="536">
        <f t="shared" si="59"/>
        <v>53.91</v>
      </c>
      <c r="L97" s="536">
        <f t="shared" si="59"/>
        <v>58.52</v>
      </c>
      <c r="M97" s="536">
        <f t="shared" si="59"/>
        <v>64.44</v>
      </c>
      <c r="N97" s="536">
        <f t="shared" si="59"/>
        <v>69.069999999999993</v>
      </c>
      <c r="O97" s="536">
        <f t="shared" si="59"/>
        <v>74.03</v>
      </c>
      <c r="P97" s="536">
        <f t="shared" si="59"/>
        <v>79.400000000000006</v>
      </c>
      <c r="Q97" s="536">
        <f t="shared" si="59"/>
        <v>84.36</v>
      </c>
      <c r="R97" s="536">
        <f t="shared" si="59"/>
        <v>89.57</v>
      </c>
      <c r="S97" s="536">
        <f t="shared" si="59"/>
        <v>94.02</v>
      </c>
      <c r="T97" s="536">
        <f t="shared" si="59"/>
        <v>98.63</v>
      </c>
      <c r="U97" s="536">
        <f t="shared" si="59"/>
        <v>103.58</v>
      </c>
      <c r="V97" s="536">
        <f t="shared" si="59"/>
        <v>107.81</v>
      </c>
      <c r="W97" s="536">
        <f t="shared" si="59"/>
        <v>112.2</v>
      </c>
    </row>
    <row r="98" spans="1:23">
      <c r="A98" s="506"/>
      <c r="B98" s="506"/>
      <c r="C98" s="535" t="s">
        <v>944</v>
      </c>
      <c r="D98" s="536">
        <f t="shared" ref="D98:W98" si="60">D105+D110</f>
        <v>6.08</v>
      </c>
      <c r="E98" s="536">
        <f t="shared" si="60"/>
        <v>10.199999999999999</v>
      </c>
      <c r="F98" s="536">
        <f t="shared" si="60"/>
        <v>14.11</v>
      </c>
      <c r="G98" s="536">
        <f t="shared" si="60"/>
        <v>18.41</v>
      </c>
      <c r="H98" s="536">
        <f t="shared" si="60"/>
        <v>21.78</v>
      </c>
      <c r="I98" s="536">
        <f t="shared" si="60"/>
        <v>26.45</v>
      </c>
      <c r="J98" s="536">
        <f t="shared" si="60"/>
        <v>29.81</v>
      </c>
      <c r="K98" s="536">
        <f t="shared" si="60"/>
        <v>34.67</v>
      </c>
      <c r="L98" s="536">
        <f t="shared" si="60"/>
        <v>37.85</v>
      </c>
      <c r="M98" s="536">
        <f t="shared" si="60"/>
        <v>42.35</v>
      </c>
      <c r="N98" s="536">
        <f t="shared" si="60"/>
        <v>45.53</v>
      </c>
      <c r="O98" s="536">
        <f t="shared" si="60"/>
        <v>49.09</v>
      </c>
      <c r="P98" s="536">
        <f t="shared" si="60"/>
        <v>52.64</v>
      </c>
      <c r="Q98" s="536">
        <f t="shared" si="60"/>
        <v>56.4</v>
      </c>
      <c r="R98" s="536">
        <f t="shared" si="60"/>
        <v>59.93</v>
      </c>
      <c r="S98" s="536">
        <f t="shared" si="60"/>
        <v>62.95</v>
      </c>
      <c r="T98" s="536">
        <f t="shared" si="60"/>
        <v>65.959999999999994</v>
      </c>
      <c r="U98" s="536">
        <f t="shared" si="60"/>
        <v>69.72</v>
      </c>
      <c r="V98" s="536">
        <f t="shared" si="60"/>
        <v>72.739999999999995</v>
      </c>
      <c r="W98" s="536">
        <f t="shared" si="60"/>
        <v>75.94</v>
      </c>
    </row>
    <row r="99" spans="1:23">
      <c r="A99" s="506"/>
      <c r="B99" s="506"/>
      <c r="C99" s="537" t="s">
        <v>945</v>
      </c>
      <c r="D99" s="538">
        <f>D12+D13/12*9+D14+D15/12*9+D16/12*9+D17/12*9+D18/12*9+D19/12*9+D20+D21+D23/12*9+D25/12*9+D29/12*9+D31/12*9+D35/12*9</f>
        <v>5.04</v>
      </c>
      <c r="E99" s="538">
        <f t="shared" ref="E99:W99" si="61">E12+E13/12*9+E14+E15/12*9+E16/12*9+E17/12*9+E18/12*9+E19/12*9+E20+E21+E23/12*9+E25/12*9+E29/12*9+E31/12*9+E35/12*9</f>
        <v>7.95</v>
      </c>
      <c r="F99" s="538">
        <f t="shared" si="61"/>
        <v>10.48</v>
      </c>
      <c r="G99" s="538">
        <f t="shared" si="61"/>
        <v>13.76</v>
      </c>
      <c r="H99" s="538">
        <f t="shared" si="61"/>
        <v>16.489999999999998</v>
      </c>
      <c r="I99" s="538">
        <f t="shared" si="61"/>
        <v>20.27</v>
      </c>
      <c r="J99" s="538">
        <f t="shared" si="61"/>
        <v>22.8</v>
      </c>
      <c r="K99" s="538">
        <f t="shared" si="61"/>
        <v>25.71</v>
      </c>
      <c r="L99" s="538">
        <f t="shared" si="61"/>
        <v>28.25</v>
      </c>
      <c r="M99" s="538">
        <f t="shared" si="61"/>
        <v>31.71</v>
      </c>
      <c r="N99" s="538">
        <f t="shared" si="61"/>
        <v>34.25</v>
      </c>
      <c r="O99" s="538">
        <f t="shared" si="61"/>
        <v>37.03</v>
      </c>
      <c r="P99" s="538">
        <f t="shared" si="61"/>
        <v>39.57</v>
      </c>
      <c r="Q99" s="538">
        <f t="shared" si="61"/>
        <v>42.48</v>
      </c>
      <c r="R99" s="538">
        <f t="shared" si="61"/>
        <v>45.2</v>
      </c>
      <c r="S99" s="538">
        <f t="shared" si="61"/>
        <v>47.98</v>
      </c>
      <c r="T99" s="538">
        <f t="shared" si="61"/>
        <v>50.52</v>
      </c>
      <c r="U99" s="538">
        <f t="shared" si="61"/>
        <v>53.42</v>
      </c>
      <c r="V99" s="538">
        <f t="shared" si="61"/>
        <v>55.96</v>
      </c>
      <c r="W99" s="538">
        <f t="shared" si="61"/>
        <v>58.68</v>
      </c>
    </row>
    <row r="100" spans="1:23">
      <c r="A100" s="506"/>
      <c r="B100" s="506"/>
      <c r="C100" s="537" t="s">
        <v>946</v>
      </c>
      <c r="D100" s="538">
        <f>D23/12*9+D25/12*9+D29/12*9+D31/12*9</f>
        <v>1.6</v>
      </c>
      <c r="E100" s="538">
        <f t="shared" ref="E100:W100" si="62">E23/12*9+E25/12*9+E29/12*9+E31/12*9</f>
        <v>3.2</v>
      </c>
      <c r="F100" s="538">
        <f t="shared" si="62"/>
        <v>4.79</v>
      </c>
      <c r="G100" s="538">
        <f t="shared" si="62"/>
        <v>6.38</v>
      </c>
      <c r="H100" s="538">
        <f t="shared" si="62"/>
        <v>7.99</v>
      </c>
      <c r="I100" s="538">
        <f t="shared" si="62"/>
        <v>9.58</v>
      </c>
      <c r="J100" s="538">
        <f t="shared" si="62"/>
        <v>11.18</v>
      </c>
      <c r="K100" s="538">
        <f t="shared" si="62"/>
        <v>12.77</v>
      </c>
      <c r="L100" s="538">
        <f t="shared" si="62"/>
        <v>14.37</v>
      </c>
      <c r="M100" s="538">
        <f t="shared" si="62"/>
        <v>15.96</v>
      </c>
      <c r="N100" s="538">
        <f t="shared" si="62"/>
        <v>17.57</v>
      </c>
      <c r="O100" s="538">
        <f t="shared" si="62"/>
        <v>19.16</v>
      </c>
      <c r="P100" s="538">
        <f t="shared" si="62"/>
        <v>20.75</v>
      </c>
      <c r="Q100" s="538">
        <f t="shared" si="62"/>
        <v>22.35</v>
      </c>
      <c r="R100" s="538">
        <f t="shared" si="62"/>
        <v>23.95</v>
      </c>
      <c r="S100" s="538">
        <f t="shared" si="62"/>
        <v>25.54</v>
      </c>
      <c r="T100" s="538">
        <f t="shared" si="62"/>
        <v>27.14</v>
      </c>
      <c r="U100" s="538">
        <f t="shared" si="62"/>
        <v>28.73</v>
      </c>
      <c r="V100" s="538">
        <f t="shared" si="62"/>
        <v>30.33</v>
      </c>
      <c r="W100" s="538">
        <f t="shared" si="62"/>
        <v>31.93</v>
      </c>
    </row>
    <row r="101" spans="1:23">
      <c r="A101" s="506"/>
      <c r="B101" s="506"/>
      <c r="C101" s="537" t="s">
        <v>947</v>
      </c>
      <c r="D101" s="538">
        <f>D12+D13/12*9+D14/12*9+D15/12*9+D16+D17/12*9+D18/12*9+D19/12*9+D20+D21+D23/12*9+D25/12*9+D28/12*9+D29/12*9+D31/12*9+D35/12*9</f>
        <v>5.38</v>
      </c>
      <c r="E101" s="538">
        <f t="shared" ref="E101:W101" si="63">E12+E13/12*9+E14/12*9+E15/12*9+E16+E17/12*9+E18/12*9+E19/12*9+E20+E21+E23/12*9+E25/12*9+E28/12*9+E29/12*9+E31/12*9+E35/12*9</f>
        <v>8.3800000000000008</v>
      </c>
      <c r="F101" s="538">
        <f t="shared" si="63"/>
        <v>11.02</v>
      </c>
      <c r="G101" s="538">
        <f t="shared" si="63"/>
        <v>14.38</v>
      </c>
      <c r="H101" s="538">
        <f t="shared" si="63"/>
        <v>17.21</v>
      </c>
      <c r="I101" s="538">
        <f t="shared" si="63"/>
        <v>21.08</v>
      </c>
      <c r="J101" s="538">
        <f t="shared" si="63"/>
        <v>23.71</v>
      </c>
      <c r="K101" s="538">
        <f t="shared" si="63"/>
        <v>26.71</v>
      </c>
      <c r="L101" s="538">
        <f t="shared" si="63"/>
        <v>29.34</v>
      </c>
      <c r="M101" s="538">
        <f t="shared" si="63"/>
        <v>32.9</v>
      </c>
      <c r="N101" s="538">
        <f t="shared" si="63"/>
        <v>35.54</v>
      </c>
      <c r="O101" s="538">
        <f t="shared" si="63"/>
        <v>38.159999999999997</v>
      </c>
      <c r="P101" s="538">
        <f t="shared" si="63"/>
        <v>40.79</v>
      </c>
      <c r="Q101" s="538">
        <f t="shared" si="63"/>
        <v>43.79</v>
      </c>
      <c r="R101" s="538">
        <f t="shared" si="63"/>
        <v>46.61</v>
      </c>
      <c r="S101" s="538">
        <f t="shared" si="63"/>
        <v>49.48</v>
      </c>
      <c r="T101" s="538">
        <f t="shared" si="63"/>
        <v>52.12</v>
      </c>
      <c r="U101" s="538">
        <f t="shared" si="63"/>
        <v>55.11</v>
      </c>
      <c r="V101" s="538">
        <f t="shared" si="63"/>
        <v>57.74</v>
      </c>
      <c r="W101" s="538">
        <f t="shared" si="63"/>
        <v>60.55</v>
      </c>
    </row>
    <row r="102" spans="1:23">
      <c r="A102" s="506"/>
      <c r="B102" s="506"/>
      <c r="C102" s="537" t="s">
        <v>946</v>
      </c>
      <c r="D102" s="538">
        <f>D23/12*9+D25/12*9+D28/12*9+D29/12*9+D31/12*9</f>
        <v>1.7</v>
      </c>
      <c r="E102" s="538">
        <f t="shared" ref="E102:W102" si="64">E23/12*9+E25/12*9+E28/12*9+E29/12*9+E31/12*9</f>
        <v>3.38</v>
      </c>
      <c r="F102" s="538">
        <f t="shared" si="64"/>
        <v>5.08</v>
      </c>
      <c r="G102" s="538">
        <f t="shared" si="64"/>
        <v>6.76</v>
      </c>
      <c r="H102" s="538">
        <f t="shared" si="64"/>
        <v>8.4600000000000009</v>
      </c>
      <c r="I102" s="538">
        <f t="shared" si="64"/>
        <v>10.14</v>
      </c>
      <c r="J102" s="538">
        <f t="shared" si="64"/>
        <v>11.84</v>
      </c>
      <c r="K102" s="538">
        <f t="shared" si="64"/>
        <v>13.52</v>
      </c>
      <c r="L102" s="538">
        <f t="shared" si="64"/>
        <v>15.22</v>
      </c>
      <c r="M102" s="538">
        <f t="shared" si="64"/>
        <v>16.899999999999999</v>
      </c>
      <c r="N102" s="538">
        <f t="shared" si="64"/>
        <v>18.600000000000001</v>
      </c>
      <c r="O102" s="538">
        <f t="shared" si="64"/>
        <v>20.28</v>
      </c>
      <c r="P102" s="538">
        <f t="shared" si="64"/>
        <v>21.98</v>
      </c>
      <c r="Q102" s="538">
        <f t="shared" si="64"/>
        <v>23.66</v>
      </c>
      <c r="R102" s="538">
        <f t="shared" si="64"/>
        <v>25.36</v>
      </c>
      <c r="S102" s="538">
        <f t="shared" si="64"/>
        <v>27.04</v>
      </c>
      <c r="T102" s="538">
        <f t="shared" si="64"/>
        <v>28.74</v>
      </c>
      <c r="U102" s="538">
        <f t="shared" si="64"/>
        <v>30.42</v>
      </c>
      <c r="V102" s="538">
        <f t="shared" si="64"/>
        <v>32.119999999999997</v>
      </c>
      <c r="W102" s="538">
        <f t="shared" si="64"/>
        <v>33.799999999999997</v>
      </c>
    </row>
    <row r="103" spans="1:23">
      <c r="A103" s="506"/>
      <c r="B103" s="506"/>
      <c r="C103" s="537" t="s">
        <v>948</v>
      </c>
      <c r="D103" s="538">
        <f>D12+D13/12*9+D14/12*9+D15/12*9+D16+D17/12*9+D18/12*9+D19/12*9+D20+D21+D23/12*9+D25/12*9+D27/12*9+D29/12*9+D32/12*9+D35/12*9</f>
        <v>6.58</v>
      </c>
      <c r="E103" s="538">
        <f t="shared" ref="E103:W103" si="65">E12+E13/12*9+E14/12*9+E15/12*9+E16+E17/12*9+E18/12*9+E19/12*9+E20+E21+E23/12*9+E25/12*9+E27/12*9+E29/12*9+E32/12*9+E35/12*9</f>
        <v>10.79</v>
      </c>
      <c r="F103" s="538">
        <f t="shared" si="65"/>
        <v>14.62</v>
      </c>
      <c r="G103" s="538">
        <f t="shared" si="65"/>
        <v>19.2</v>
      </c>
      <c r="H103" s="538">
        <f t="shared" si="65"/>
        <v>23.23</v>
      </c>
      <c r="I103" s="538">
        <f t="shared" si="65"/>
        <v>28.3</v>
      </c>
      <c r="J103" s="538">
        <f t="shared" si="65"/>
        <v>32.130000000000003</v>
      </c>
      <c r="K103" s="538">
        <f t="shared" si="65"/>
        <v>36.340000000000003</v>
      </c>
      <c r="L103" s="538">
        <f t="shared" si="65"/>
        <v>40.17</v>
      </c>
      <c r="M103" s="538">
        <f t="shared" si="65"/>
        <v>44.94</v>
      </c>
      <c r="N103" s="538">
        <f t="shared" si="65"/>
        <v>48.78</v>
      </c>
      <c r="O103" s="538">
        <f t="shared" si="65"/>
        <v>52.6</v>
      </c>
      <c r="P103" s="538">
        <f t="shared" si="65"/>
        <v>56.43</v>
      </c>
      <c r="Q103" s="538">
        <f t="shared" si="65"/>
        <v>60.64</v>
      </c>
      <c r="R103" s="538">
        <f t="shared" si="65"/>
        <v>64.66</v>
      </c>
      <c r="S103" s="538">
        <f t="shared" si="65"/>
        <v>68.739999999999995</v>
      </c>
      <c r="T103" s="538">
        <f t="shared" si="65"/>
        <v>72.58</v>
      </c>
      <c r="U103" s="538">
        <f t="shared" si="65"/>
        <v>76.78</v>
      </c>
      <c r="V103" s="538">
        <f t="shared" si="65"/>
        <v>80.61</v>
      </c>
      <c r="W103" s="538">
        <f t="shared" si="65"/>
        <v>84.63</v>
      </c>
    </row>
    <row r="104" spans="1:23">
      <c r="A104" s="506"/>
      <c r="B104" s="506"/>
      <c r="C104" s="537" t="s">
        <v>946</v>
      </c>
      <c r="D104" s="538">
        <f>D23/12*9+D25/12*9+D27/12*9+D29/12*9+D32/12*9</f>
        <v>2.9</v>
      </c>
      <c r="E104" s="538">
        <f t="shared" ref="E104:W104" si="66">E23/12*9+E25/12*9+E27/12*9+E29/12*9+E32/12*9</f>
        <v>5.79</v>
      </c>
      <c r="F104" s="538">
        <f t="shared" si="66"/>
        <v>8.69</v>
      </c>
      <c r="G104" s="538">
        <f t="shared" si="66"/>
        <v>11.57</v>
      </c>
      <c r="H104" s="538">
        <f t="shared" si="66"/>
        <v>14.48</v>
      </c>
      <c r="I104" s="538">
        <f t="shared" si="66"/>
        <v>17.36</v>
      </c>
      <c r="J104" s="538">
        <f t="shared" si="66"/>
        <v>20.260000000000002</v>
      </c>
      <c r="K104" s="538">
        <f t="shared" si="66"/>
        <v>23.15</v>
      </c>
      <c r="L104" s="538">
        <f t="shared" si="66"/>
        <v>26.05</v>
      </c>
      <c r="M104" s="538">
        <f t="shared" si="66"/>
        <v>28.94</v>
      </c>
      <c r="N104" s="538">
        <f t="shared" si="66"/>
        <v>31.84</v>
      </c>
      <c r="O104" s="538">
        <f t="shared" si="66"/>
        <v>34.729999999999997</v>
      </c>
      <c r="P104" s="538">
        <f t="shared" si="66"/>
        <v>37.619999999999997</v>
      </c>
      <c r="Q104" s="538">
        <f t="shared" si="66"/>
        <v>40.520000000000003</v>
      </c>
      <c r="R104" s="538">
        <f t="shared" si="66"/>
        <v>43.41</v>
      </c>
      <c r="S104" s="538">
        <f t="shared" si="66"/>
        <v>46.3</v>
      </c>
      <c r="T104" s="538">
        <f t="shared" si="66"/>
        <v>49.2</v>
      </c>
      <c r="U104" s="538">
        <f t="shared" si="66"/>
        <v>52.09</v>
      </c>
      <c r="V104" s="538">
        <f t="shared" si="66"/>
        <v>54.98</v>
      </c>
      <c r="W104" s="538">
        <f t="shared" si="66"/>
        <v>57.88</v>
      </c>
    </row>
    <row r="105" spans="1:23">
      <c r="A105" s="506"/>
      <c r="B105" s="506"/>
      <c r="C105" s="537" t="s">
        <v>949</v>
      </c>
      <c r="D105" s="538">
        <f>D12+D13/12*9+D14/12*9+D15/12*9+D16+D17/12*9+D18/12*9+D19/12*9+D24+D26+D30+D33/12*9+D36/12*9</f>
        <v>4.54</v>
      </c>
      <c r="E105" s="538">
        <f t="shared" ref="E105:W105" si="67">E12+E13/12*9+E14/12*9+E15/12*9+E16+E17/12*9+E18/12*9+E19/12*9+E24+E26+E30+E33/12*9+E36/12*9</f>
        <v>7.45</v>
      </c>
      <c r="F105" s="538">
        <f t="shared" si="67"/>
        <v>9.98</v>
      </c>
      <c r="G105" s="538">
        <f t="shared" si="67"/>
        <v>13.27</v>
      </c>
      <c r="H105" s="538">
        <f t="shared" si="67"/>
        <v>15.99</v>
      </c>
      <c r="I105" s="538">
        <f t="shared" si="67"/>
        <v>19.27</v>
      </c>
      <c r="J105" s="538">
        <f t="shared" si="67"/>
        <v>21.81</v>
      </c>
      <c r="K105" s="538">
        <f t="shared" si="67"/>
        <v>24.72</v>
      </c>
      <c r="L105" s="538">
        <f t="shared" si="67"/>
        <v>27.25</v>
      </c>
      <c r="M105" s="538">
        <f t="shared" si="67"/>
        <v>30.73</v>
      </c>
      <c r="N105" s="538">
        <f t="shared" si="67"/>
        <v>33.26</v>
      </c>
      <c r="O105" s="538">
        <f t="shared" si="67"/>
        <v>35.799999999999997</v>
      </c>
      <c r="P105" s="538">
        <f t="shared" si="67"/>
        <v>38.33</v>
      </c>
      <c r="Q105" s="538">
        <f t="shared" si="67"/>
        <v>41.24</v>
      </c>
      <c r="R105" s="538">
        <f t="shared" si="67"/>
        <v>43.96</v>
      </c>
      <c r="S105" s="538">
        <f t="shared" si="67"/>
        <v>46.5</v>
      </c>
      <c r="T105" s="538">
        <f t="shared" si="67"/>
        <v>49.03</v>
      </c>
      <c r="U105" s="538">
        <f t="shared" si="67"/>
        <v>51.94</v>
      </c>
      <c r="V105" s="538">
        <f t="shared" si="67"/>
        <v>54.48</v>
      </c>
      <c r="W105" s="538">
        <f t="shared" si="67"/>
        <v>57.2</v>
      </c>
    </row>
    <row r="106" spans="1:23">
      <c r="A106" s="506"/>
      <c r="B106" s="506"/>
      <c r="C106" s="537" t="s">
        <v>946</v>
      </c>
      <c r="D106" s="538">
        <f>D24+D26+D30+D33/12*9</f>
        <v>1.41</v>
      </c>
      <c r="E106" s="538">
        <f t="shared" ref="E106:W106" si="68">E24+E26+E30+E33/12*9</f>
        <v>2.82</v>
      </c>
      <c r="F106" s="538">
        <f t="shared" si="68"/>
        <v>4.2300000000000004</v>
      </c>
      <c r="G106" s="538">
        <f t="shared" si="68"/>
        <v>5.64</v>
      </c>
      <c r="H106" s="538">
        <f t="shared" si="68"/>
        <v>7.05</v>
      </c>
      <c r="I106" s="538">
        <f t="shared" si="68"/>
        <v>8.4600000000000009</v>
      </c>
      <c r="J106" s="538">
        <f t="shared" si="68"/>
        <v>9.8699999999999992</v>
      </c>
      <c r="K106" s="538">
        <f t="shared" si="68"/>
        <v>11.28</v>
      </c>
      <c r="L106" s="538">
        <f t="shared" si="68"/>
        <v>12.69</v>
      </c>
      <c r="M106" s="538">
        <f t="shared" si="68"/>
        <v>14.1</v>
      </c>
      <c r="N106" s="538">
        <f t="shared" si="68"/>
        <v>15.51</v>
      </c>
      <c r="O106" s="538">
        <f t="shared" si="68"/>
        <v>16.920000000000002</v>
      </c>
      <c r="P106" s="538">
        <f t="shared" si="68"/>
        <v>18.329999999999998</v>
      </c>
      <c r="Q106" s="538">
        <f t="shared" si="68"/>
        <v>19.739999999999998</v>
      </c>
      <c r="R106" s="538">
        <f t="shared" si="68"/>
        <v>21.15</v>
      </c>
      <c r="S106" s="538">
        <f t="shared" si="68"/>
        <v>22.56</v>
      </c>
      <c r="T106" s="538">
        <f t="shared" si="68"/>
        <v>23.97</v>
      </c>
      <c r="U106" s="538">
        <f t="shared" si="68"/>
        <v>25.38</v>
      </c>
      <c r="V106" s="538">
        <f t="shared" si="68"/>
        <v>26.79</v>
      </c>
      <c r="W106" s="538">
        <f t="shared" si="68"/>
        <v>28.2</v>
      </c>
    </row>
    <row r="107" spans="1:23">
      <c r="A107" s="506"/>
      <c r="B107" s="506"/>
      <c r="C107" s="539" t="s">
        <v>950</v>
      </c>
      <c r="D107" s="540">
        <f>D38/12*9+D40/0.95*0.75+D41/0.95*0.75+D44/12*9+D45/12*9+D46/12*9+D47/12*9+D48/12*9+D49/12*9+D56</f>
        <v>6.92</v>
      </c>
      <c r="E107" s="540">
        <f t="shared" ref="E107:W107" si="69">E38/12*9+E40/0.95*0.75+E41/0.95*0.75+E44/12*9+E45/12*9+E46/12*9+E47/12*9+E48/12*9+E49/12*9+E56</f>
        <v>8.35</v>
      </c>
      <c r="F107" s="540">
        <f t="shared" si="69"/>
        <v>10.18</v>
      </c>
      <c r="G107" s="540">
        <f t="shared" si="69"/>
        <v>11.24</v>
      </c>
      <c r="H107" s="540">
        <f t="shared" si="69"/>
        <v>11.93</v>
      </c>
      <c r="I107" s="540">
        <f t="shared" si="69"/>
        <v>13.36</v>
      </c>
      <c r="J107" s="540">
        <f t="shared" si="69"/>
        <v>14.45</v>
      </c>
      <c r="K107" s="540">
        <f t="shared" si="69"/>
        <v>16.82</v>
      </c>
      <c r="L107" s="540">
        <f t="shared" si="69"/>
        <v>17.510000000000002</v>
      </c>
      <c r="M107" s="540">
        <f t="shared" si="69"/>
        <v>18.559999999999999</v>
      </c>
      <c r="N107" s="540">
        <f t="shared" si="69"/>
        <v>19.25</v>
      </c>
      <c r="O107" s="540">
        <f t="shared" si="69"/>
        <v>20.309999999999999</v>
      </c>
      <c r="P107" s="540">
        <f t="shared" si="69"/>
        <v>21.75</v>
      </c>
      <c r="Q107" s="540">
        <f t="shared" si="69"/>
        <v>22.41</v>
      </c>
      <c r="R107" s="540">
        <f t="shared" si="69"/>
        <v>23.5</v>
      </c>
      <c r="S107" s="540">
        <f t="shared" si="69"/>
        <v>23.78</v>
      </c>
      <c r="T107" s="540">
        <f t="shared" si="69"/>
        <v>24.45</v>
      </c>
      <c r="U107" s="540">
        <f t="shared" si="69"/>
        <v>25.12</v>
      </c>
      <c r="V107" s="540">
        <f t="shared" si="69"/>
        <v>25.41</v>
      </c>
      <c r="W107" s="540">
        <f t="shared" si="69"/>
        <v>25.7</v>
      </c>
    </row>
    <row r="108" spans="1:23">
      <c r="A108" s="506"/>
      <c r="B108" s="506"/>
      <c r="C108" s="539" t="s">
        <v>951</v>
      </c>
      <c r="D108" s="540">
        <f>D38/12*9+D40/0.95*0.75+D41/0.95*0.75+D44/12*9+D45/12*9+D46/12*9+D47/12*9+D48/12*9+D49/12*9+D55/12*9+D56</f>
        <v>7.01</v>
      </c>
      <c r="E108" s="540">
        <f t="shared" ref="E108:W108" si="70">E38/12*9+E40/0.95*0.75+E41/0.95*0.75+E44/12*9+E45/12*9+E46/12*9+E47/12*9+E48/12*9+E49/12*9+E55/12*9+E56</f>
        <v>8.5399999999999991</v>
      </c>
      <c r="F108" s="540">
        <f t="shared" si="70"/>
        <v>10.47</v>
      </c>
      <c r="G108" s="540">
        <f t="shared" si="70"/>
        <v>11.62</v>
      </c>
      <c r="H108" s="540">
        <f t="shared" si="70"/>
        <v>12.4</v>
      </c>
      <c r="I108" s="540">
        <f t="shared" si="70"/>
        <v>13.92</v>
      </c>
      <c r="J108" s="540">
        <f t="shared" si="70"/>
        <v>15.11</v>
      </c>
      <c r="K108" s="540">
        <f t="shared" si="70"/>
        <v>17.57</v>
      </c>
      <c r="L108" s="540">
        <f t="shared" si="70"/>
        <v>18.350000000000001</v>
      </c>
      <c r="M108" s="540">
        <f t="shared" si="70"/>
        <v>19.5</v>
      </c>
      <c r="N108" s="540">
        <f t="shared" si="70"/>
        <v>20.29</v>
      </c>
      <c r="O108" s="540">
        <f t="shared" si="70"/>
        <v>21.43</v>
      </c>
      <c r="P108" s="540">
        <f t="shared" si="70"/>
        <v>22.97</v>
      </c>
      <c r="Q108" s="540">
        <f t="shared" si="70"/>
        <v>23.72</v>
      </c>
      <c r="R108" s="540">
        <f t="shared" si="70"/>
        <v>24.91</v>
      </c>
      <c r="S108" s="540">
        <f t="shared" si="70"/>
        <v>25.28</v>
      </c>
      <c r="T108" s="540">
        <f t="shared" si="70"/>
        <v>26.05</v>
      </c>
      <c r="U108" s="540">
        <f t="shared" si="70"/>
        <v>26.8</v>
      </c>
      <c r="V108" s="540">
        <f t="shared" si="70"/>
        <v>27.2</v>
      </c>
      <c r="W108" s="540">
        <f t="shared" si="70"/>
        <v>27.57</v>
      </c>
    </row>
    <row r="109" spans="1:23">
      <c r="A109" s="506"/>
      <c r="B109" s="506"/>
      <c r="C109" s="539" t="s">
        <v>952</v>
      </c>
      <c r="D109" s="540">
        <f>D38/12*9+D40/0.95*0.75+D41/0.95*0.75+D44/12*9+D45/12*9+D46/12*9+D47/12*9+D48/12*9+D49/12*9+D55/12*9+D56</f>
        <v>7.01</v>
      </c>
      <c r="E109" s="540">
        <f t="shared" ref="E109:W109" si="71">E38/12*9+E40/0.95*0.75+E41/0.95*0.75+E44/12*9+E45/12*9+E46/12*9+E47/12*9+E48/12*9+E49/12*9+E55/12*9+E56</f>
        <v>8.5399999999999991</v>
      </c>
      <c r="F109" s="540">
        <f t="shared" si="71"/>
        <v>10.47</v>
      </c>
      <c r="G109" s="540">
        <f t="shared" si="71"/>
        <v>11.62</v>
      </c>
      <c r="H109" s="540">
        <f t="shared" si="71"/>
        <v>12.4</v>
      </c>
      <c r="I109" s="540">
        <f t="shared" si="71"/>
        <v>13.92</v>
      </c>
      <c r="J109" s="540">
        <f t="shared" si="71"/>
        <v>15.11</v>
      </c>
      <c r="K109" s="540">
        <f t="shared" si="71"/>
        <v>17.57</v>
      </c>
      <c r="L109" s="540">
        <f t="shared" si="71"/>
        <v>18.350000000000001</v>
      </c>
      <c r="M109" s="540">
        <f t="shared" si="71"/>
        <v>19.5</v>
      </c>
      <c r="N109" s="540">
        <f t="shared" si="71"/>
        <v>20.29</v>
      </c>
      <c r="O109" s="540">
        <f t="shared" si="71"/>
        <v>21.43</v>
      </c>
      <c r="P109" s="540">
        <f t="shared" si="71"/>
        <v>22.97</v>
      </c>
      <c r="Q109" s="540">
        <f t="shared" si="71"/>
        <v>23.72</v>
      </c>
      <c r="R109" s="540">
        <f t="shared" si="71"/>
        <v>24.91</v>
      </c>
      <c r="S109" s="540">
        <f t="shared" si="71"/>
        <v>25.28</v>
      </c>
      <c r="T109" s="540">
        <f t="shared" si="71"/>
        <v>26.05</v>
      </c>
      <c r="U109" s="540">
        <f t="shared" si="71"/>
        <v>26.8</v>
      </c>
      <c r="V109" s="540">
        <f t="shared" si="71"/>
        <v>27.2</v>
      </c>
      <c r="W109" s="540">
        <f t="shared" si="71"/>
        <v>27.57</v>
      </c>
    </row>
    <row r="110" spans="1:23">
      <c r="A110" s="506"/>
      <c r="B110" s="506"/>
      <c r="C110" s="539" t="s">
        <v>953</v>
      </c>
      <c r="D110" s="540">
        <f>D39/12*9+D40/0.95*0.75+D41/0.75*0.25+D44/12*9+D45/12*9+D46/12*9+D47/12*9+D48/12*9+D49/12*9</f>
        <v>1.54</v>
      </c>
      <c r="E110" s="540">
        <f t="shared" ref="E110:W110" si="72">E39/12*9+E40/0.95*0.75+E41/0.75*0.25+E44/12*9+E45/12*9+E46/12*9+E47/12*9+E48/12*9+E49/12*9</f>
        <v>2.75</v>
      </c>
      <c r="F110" s="540">
        <f t="shared" si="72"/>
        <v>4.13</v>
      </c>
      <c r="G110" s="540">
        <f t="shared" si="72"/>
        <v>5.14</v>
      </c>
      <c r="H110" s="540">
        <f t="shared" si="72"/>
        <v>5.79</v>
      </c>
      <c r="I110" s="540">
        <f t="shared" si="72"/>
        <v>7.18</v>
      </c>
      <c r="J110" s="540">
        <f t="shared" si="72"/>
        <v>8</v>
      </c>
      <c r="K110" s="540">
        <f t="shared" si="72"/>
        <v>9.9499999999999993</v>
      </c>
      <c r="L110" s="540">
        <f t="shared" si="72"/>
        <v>10.6</v>
      </c>
      <c r="M110" s="540">
        <f t="shared" si="72"/>
        <v>11.62</v>
      </c>
      <c r="N110" s="540">
        <f t="shared" si="72"/>
        <v>12.27</v>
      </c>
      <c r="O110" s="540">
        <f t="shared" si="72"/>
        <v>13.29</v>
      </c>
      <c r="P110" s="540">
        <f t="shared" si="72"/>
        <v>14.31</v>
      </c>
      <c r="Q110" s="540">
        <f t="shared" si="72"/>
        <v>15.16</v>
      </c>
      <c r="R110" s="540">
        <f t="shared" si="72"/>
        <v>15.97</v>
      </c>
      <c r="S110" s="540">
        <f t="shared" si="72"/>
        <v>16.45</v>
      </c>
      <c r="T110" s="540">
        <f t="shared" si="72"/>
        <v>16.93</v>
      </c>
      <c r="U110" s="540">
        <f t="shared" si="72"/>
        <v>17.78</v>
      </c>
      <c r="V110" s="540">
        <f t="shared" si="72"/>
        <v>18.260000000000002</v>
      </c>
      <c r="W110" s="540">
        <f t="shared" si="72"/>
        <v>18.739999999999998</v>
      </c>
    </row>
    <row r="111" spans="1:23">
      <c r="D111" s="534"/>
      <c r="E111" s="534"/>
      <c r="F111" s="534"/>
      <c r="G111" s="534"/>
      <c r="H111" s="534"/>
      <c r="I111" s="534"/>
      <c r="J111" s="534"/>
      <c r="K111" s="534"/>
      <c r="L111" s="534"/>
      <c r="M111" s="534"/>
      <c r="N111" s="534"/>
      <c r="O111" s="534"/>
      <c r="P111" s="534"/>
      <c r="Q111" s="534"/>
      <c r="R111" s="534"/>
      <c r="S111" s="534"/>
      <c r="T111" s="534"/>
      <c r="U111" s="534"/>
      <c r="V111" s="534"/>
      <c r="W111" s="534"/>
    </row>
  </sheetData>
  <mergeCells count="6">
    <mergeCell ref="A3:A6"/>
    <mergeCell ref="B3:B6"/>
    <mergeCell ref="C3:C5"/>
    <mergeCell ref="D3:W3"/>
    <mergeCell ref="D4:W4"/>
    <mergeCell ref="D5:W5"/>
  </mergeCells>
  <pageMargins left="0.31496062992125984" right="0.11811023622047245" top="0.74803149606299213" bottom="0.15748031496062992" header="0.31496062992125984" footer="0.31496062992125984"/>
  <pageSetup paperSize="9" scale="46" fitToWidth="0" fitToHeight="2" orientation="landscape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19</vt:i4>
      </vt:variant>
      <vt:variant>
        <vt:lpstr>Именованные диапазоны</vt:lpstr>
      </vt:variant>
      <vt:variant>
        <vt:i4>24</vt:i4>
      </vt:variant>
    </vt:vector>
  </HeadingPairs>
  <TitlesOfParts>
    <vt:vector size="43" baseType="lpstr">
      <vt:lpstr>прил № 2 (01.01.19)</vt:lpstr>
      <vt:lpstr>2.1. обл_Нормативы_2019</vt:lpstr>
      <vt:lpstr>обл 2019 на 05.06.18</vt:lpstr>
      <vt:lpstr>2.1.обл_Нормативы_2020-2021 гг.</vt:lpstr>
      <vt:lpstr>обл 2020-2021 на 05.06.18</vt:lpstr>
      <vt:lpstr>2.2.расчет фот мест (2019)</vt:lpstr>
      <vt:lpstr>2.2.расчет фот мест (2020-21)</vt:lpstr>
      <vt:lpstr>фот 1-3 г мб и об</vt:lpstr>
      <vt:lpstr>фот 3-7 л мб и об</vt:lpstr>
      <vt:lpstr>2.3.комм услуги</vt:lpstr>
      <vt:lpstr>2.4.расчет прочих</vt:lpstr>
      <vt:lpstr>2.5.присмотр</vt:lpstr>
      <vt:lpstr>продукты</vt:lpstr>
      <vt:lpstr>мягкий инв</vt:lpstr>
      <vt:lpstr>бут вода</vt:lpstr>
      <vt:lpstr>хоз инв</vt:lpstr>
      <vt:lpstr>291 имущ</vt:lpstr>
      <vt:lpstr>291 земля</vt:lpstr>
      <vt:lpstr>дотация (мб)</vt:lpstr>
      <vt:lpstr>'2.1. обл_Нормативы_2019'!Заголовки_для_печати</vt:lpstr>
      <vt:lpstr>'2.1.обл_Нормативы_2020-2021 гг.'!Заголовки_для_печати</vt:lpstr>
      <vt:lpstr>'2.3.комм услуги'!Заголовки_для_печати</vt:lpstr>
      <vt:lpstr>'2.4.расчет прочих'!Заголовки_для_печати</vt:lpstr>
      <vt:lpstr>'2.5.присмотр'!Заголовки_для_печати</vt:lpstr>
      <vt:lpstr>'291 имущ'!Заголовки_для_печати</vt:lpstr>
      <vt:lpstr>'дотация (мб)'!Заголовки_для_печати</vt:lpstr>
      <vt:lpstr>'обл 2019 на 05.06.18'!Заголовки_для_печати</vt:lpstr>
      <vt:lpstr>'обл 2020-2021 на 05.06.18'!Заголовки_для_печати</vt:lpstr>
      <vt:lpstr>'фот 1-3 г мб и об'!Заголовки_для_печати</vt:lpstr>
      <vt:lpstr>'фот 3-7 л мб и об'!Заголовки_для_печати</vt:lpstr>
      <vt:lpstr>'2.1. обл_Нормативы_2019'!Область_печати</vt:lpstr>
      <vt:lpstr>'2.1.обл_Нормативы_2020-2021 гг.'!Область_печати</vt:lpstr>
      <vt:lpstr>'2.2.расчет фот мест (2019)'!Область_печати</vt:lpstr>
      <vt:lpstr>'2.2.расчет фот мест (2020-21)'!Область_печати</vt:lpstr>
      <vt:lpstr>'2.3.комм услуги'!Область_печати</vt:lpstr>
      <vt:lpstr>'2.4.расчет прочих'!Область_печати</vt:lpstr>
      <vt:lpstr>'291 земля'!Область_печати</vt:lpstr>
      <vt:lpstr>'291 имущ'!Область_печати</vt:lpstr>
      <vt:lpstr>'обл 2019 на 05.06.18'!Область_печати</vt:lpstr>
      <vt:lpstr>'обл 2020-2021 на 05.06.18'!Область_печати</vt:lpstr>
      <vt:lpstr>'прил № 2 (01.01.19)'!Область_печати</vt:lpstr>
      <vt:lpstr>'фот 1-3 г мб и об'!Область_печати</vt:lpstr>
      <vt:lpstr>'фот 3-7 л мб и об'!Область_печати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2021-02-18T11:30:45Z</dcterms:modified>
</cp:coreProperties>
</file>